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3  MARZO    2021\"/>
    </mc:Choice>
  </mc:AlternateContent>
  <xr:revisionPtr revIDLastSave="0" documentId="13_ncr:1_{49A13A28-C735-4992-8821-F14B88B6B7A3}" xr6:coauthVersionLast="46" xr6:coauthVersionMax="46" xr10:uidLastSave="{00000000-0000-0000-0000-000000000000}"/>
  <bookViews>
    <workbookView xWindow="11745" yWindow="855" windowWidth="16845" windowHeight="13695" tabRatio="586" firstSheet="5" activeTab="7" xr2:uid="{5B3A7D30-0297-4C83-AAC1-FA96381587ED}"/>
  </bookViews>
  <sheets>
    <sheet name="Hoja3" sheetId="4" r:id="rId1"/>
    <sheet name="Hoja5" sheetId="9" r:id="rId2"/>
    <sheet name="Hoja2" sheetId="8" r:id="rId3"/>
    <sheet name="OCTUBRE    2020      " sheetId="2" r:id="rId4"/>
    <sheet name="NOVIEMBRE    2020     " sheetId="7" r:id="rId5"/>
    <sheet name="DICIEMBRE   2020  " sheetId="1" r:id="rId6"/>
    <sheet name="E N E R O     2 0 2 1       " sheetId="5" r:id="rId7"/>
    <sheet name="F E B R E R O     2021" sheetId="10" r:id="rId8"/>
    <sheet name="Hoja4" sheetId="6" r:id="rId9"/>
  </sheets>
  <calcPr calcId="191029"/>
</workbook>
</file>

<file path=xl/calcChain.xml><?xml version="1.0" encoding="utf-8"?>
<calcChain xmlns="http://schemas.openxmlformats.org/spreadsheetml/2006/main">
  <c r="G1332" i="10" l="1"/>
  <c r="G2227" i="10"/>
  <c r="G1165" i="1"/>
  <c r="G2731" i="1"/>
  <c r="G1714" i="10"/>
  <c r="G3110" i="10"/>
  <c r="G3085" i="10"/>
  <c r="G3027" i="10"/>
  <c r="G3026" i="10"/>
  <c r="G3018" i="10"/>
  <c r="G3213" i="10"/>
  <c r="F3218" i="10" s="1"/>
  <c r="H3213" i="10"/>
  <c r="E3213" i="10"/>
  <c r="H3212" i="10"/>
  <c r="H3211" i="10"/>
  <c r="H3210" i="10"/>
  <c r="H3209" i="10"/>
  <c r="H3208" i="10"/>
  <c r="H3207" i="10"/>
  <c r="H3206" i="10"/>
  <c r="H3205" i="10"/>
  <c r="H3204" i="10"/>
  <c r="H3203" i="10"/>
  <c r="H3202" i="10"/>
  <c r="H3201" i="10"/>
  <c r="H3200" i="10"/>
  <c r="H3199" i="10"/>
  <c r="H3198" i="10"/>
  <c r="H3197" i="10"/>
  <c r="H3196" i="10"/>
  <c r="H3195" i="10"/>
  <c r="H3194" i="10"/>
  <c r="H3193" i="10"/>
  <c r="H3192" i="10"/>
  <c r="H3191" i="10"/>
  <c r="H3190" i="10"/>
  <c r="H3189" i="10"/>
  <c r="H3188" i="10"/>
  <c r="H3187" i="10"/>
  <c r="H3186" i="10"/>
  <c r="H3185" i="10"/>
  <c r="H3184" i="10"/>
  <c r="H3183" i="10"/>
  <c r="H3182" i="10"/>
  <c r="H3181" i="10"/>
  <c r="H3180" i="10"/>
  <c r="H3179" i="10"/>
  <c r="H3178" i="10"/>
  <c r="H3177" i="10"/>
  <c r="H3176" i="10"/>
  <c r="H3175" i="10"/>
  <c r="H3174" i="10"/>
  <c r="H3173" i="10"/>
  <c r="H3172" i="10"/>
  <c r="H3171" i="10"/>
  <c r="H3170" i="10"/>
  <c r="H3169" i="10"/>
  <c r="H3168" i="10"/>
  <c r="H3167" i="10"/>
  <c r="H3166" i="10"/>
  <c r="H3165" i="10"/>
  <c r="H3164" i="10"/>
  <c r="H3163" i="10"/>
  <c r="H3162" i="10"/>
  <c r="H3161" i="10"/>
  <c r="H3160" i="10"/>
  <c r="H3159" i="10"/>
  <c r="H3158" i="10"/>
  <c r="H3157" i="10"/>
  <c r="H3156" i="10"/>
  <c r="H3155" i="10"/>
  <c r="H3154" i="10"/>
  <c r="H3153" i="10"/>
  <c r="H3152" i="10"/>
  <c r="H3151" i="10"/>
  <c r="H3150" i="10"/>
  <c r="H3149" i="10"/>
  <c r="H3148" i="10"/>
  <c r="H3147" i="10"/>
  <c r="H3146" i="10"/>
  <c r="H3145" i="10"/>
  <c r="H3144" i="10"/>
  <c r="H3143" i="10"/>
  <c r="H3142" i="10"/>
  <c r="H3141" i="10"/>
  <c r="H3140" i="10"/>
  <c r="H3139" i="10"/>
  <c r="H3138" i="10"/>
  <c r="H3137" i="10"/>
  <c r="H3136" i="10"/>
  <c r="H3135" i="10"/>
  <c r="H3134" i="10"/>
  <c r="H3133" i="10"/>
  <c r="H3132" i="10"/>
  <c r="H3131" i="10"/>
  <c r="H3130" i="10"/>
  <c r="H3129" i="10"/>
  <c r="H3128" i="10"/>
  <c r="H3127" i="10"/>
  <c r="H3126" i="10"/>
  <c r="H3125" i="10"/>
  <c r="H3124" i="10"/>
  <c r="H3123" i="10"/>
  <c r="H3122" i="10"/>
  <c r="H3121" i="10"/>
  <c r="H3120" i="10"/>
  <c r="H3119" i="10"/>
  <c r="H3118" i="10"/>
  <c r="H3117" i="10"/>
  <c r="H3116" i="10"/>
  <c r="H3115" i="10"/>
  <c r="H3114" i="10"/>
  <c r="H3113" i="10"/>
  <c r="H3112" i="10"/>
  <c r="H3111" i="10"/>
  <c r="H3110" i="10"/>
  <c r="H3109" i="10"/>
  <c r="H3108" i="10"/>
  <c r="H3107" i="10"/>
  <c r="H3106" i="10"/>
  <c r="H3105" i="10"/>
  <c r="H3104" i="10"/>
  <c r="H3103" i="10"/>
  <c r="H3102" i="10"/>
  <c r="H3101" i="10"/>
  <c r="H3100" i="10"/>
  <c r="H3099" i="10"/>
  <c r="H3098" i="10"/>
  <c r="H3097" i="10"/>
  <c r="H3096" i="10"/>
  <c r="H3095" i="10"/>
  <c r="H3094" i="10"/>
  <c r="H3093" i="10"/>
  <c r="H3092" i="10"/>
  <c r="H3091" i="10"/>
  <c r="H3090" i="10"/>
  <c r="H3089" i="10"/>
  <c r="H3088" i="10"/>
  <c r="H3087" i="10"/>
  <c r="H3086" i="10"/>
  <c r="H3085" i="10"/>
  <c r="H3084" i="10"/>
  <c r="H3083" i="10"/>
  <c r="H3082" i="10"/>
  <c r="H3081" i="10"/>
  <c r="H3080" i="10"/>
  <c r="H3079" i="10"/>
  <c r="H3078" i="10"/>
  <c r="H3077" i="10"/>
  <c r="H3076" i="10"/>
  <c r="H3075" i="10"/>
  <c r="H3074" i="10"/>
  <c r="H3073" i="10"/>
  <c r="H3072" i="10"/>
  <c r="H3071" i="10"/>
  <c r="H3070" i="10"/>
  <c r="H3069" i="10"/>
  <c r="H3068" i="10"/>
  <c r="H3067" i="10"/>
  <c r="H3066" i="10"/>
  <c r="H3065" i="10"/>
  <c r="H3064" i="10"/>
  <c r="H3063" i="10"/>
  <c r="H3062" i="10"/>
  <c r="H3061" i="10"/>
  <c r="H3060" i="10"/>
  <c r="H3059" i="10"/>
  <c r="H3058" i="10"/>
  <c r="H3057" i="10"/>
  <c r="H3056" i="10"/>
  <c r="H3055" i="10"/>
  <c r="H3054" i="10"/>
  <c r="H3053" i="10"/>
  <c r="H3052" i="10"/>
  <c r="H3051" i="10"/>
  <c r="H3050" i="10"/>
  <c r="H3049" i="10"/>
  <c r="H3048" i="10"/>
  <c r="H3047" i="10"/>
  <c r="H3046" i="10"/>
  <c r="H3045" i="10"/>
  <c r="H3044" i="10"/>
  <c r="H3043" i="10"/>
  <c r="H3042" i="10"/>
  <c r="H3041" i="10"/>
  <c r="H3040" i="10"/>
  <c r="H3039" i="10"/>
  <c r="H3038" i="10"/>
  <c r="H3037" i="10"/>
  <c r="H3036" i="10"/>
  <c r="H3035" i="10"/>
  <c r="H3034" i="10"/>
  <c r="H3033" i="10"/>
  <c r="H3032" i="10"/>
  <c r="H3031" i="10"/>
  <c r="H3030" i="10"/>
  <c r="H3029" i="10"/>
  <c r="H3028" i="10"/>
  <c r="H3027" i="10"/>
  <c r="H3026" i="10"/>
  <c r="H3025" i="10"/>
  <c r="H3024" i="10"/>
  <c r="H3023" i="10"/>
  <c r="H3022" i="10"/>
  <c r="H3021" i="10"/>
  <c r="H3020" i="10"/>
  <c r="H3019" i="10"/>
  <c r="H3018" i="10"/>
  <c r="H3017" i="10"/>
  <c r="H3016" i="10"/>
  <c r="H3015" i="10"/>
  <c r="H3014" i="10"/>
  <c r="H3013" i="10"/>
  <c r="H3012" i="10"/>
  <c r="H3011" i="10"/>
  <c r="H3010" i="10"/>
  <c r="H3009" i="10"/>
  <c r="H3008" i="10"/>
  <c r="H3007" i="10"/>
  <c r="H3006" i="10"/>
  <c r="H3005" i="10"/>
  <c r="H3004" i="10"/>
  <c r="H3003" i="10"/>
  <c r="H3002" i="10"/>
  <c r="H3001" i="10"/>
  <c r="H3000" i="10"/>
  <c r="H2999" i="10"/>
  <c r="H2998" i="10"/>
  <c r="H2997" i="10"/>
  <c r="H2996" i="10"/>
  <c r="H2995" i="10"/>
  <c r="H2994" i="10"/>
  <c r="H2993" i="10"/>
  <c r="H2992" i="10"/>
  <c r="H2991" i="10"/>
  <c r="H2990" i="10"/>
  <c r="H2989" i="10"/>
  <c r="H2988" i="10"/>
  <c r="H2987" i="10"/>
  <c r="H2986" i="10"/>
  <c r="H2985" i="10"/>
  <c r="H2984" i="10"/>
  <c r="H2983" i="10"/>
  <c r="H2982" i="10"/>
  <c r="H2981" i="10"/>
  <c r="H2980" i="10"/>
  <c r="H2979" i="10"/>
  <c r="H2978" i="10"/>
  <c r="H2977" i="10"/>
  <c r="H2976" i="10"/>
  <c r="H2975" i="10"/>
  <c r="H2974" i="10"/>
  <c r="H2973" i="10"/>
  <c r="H2972" i="10"/>
  <c r="H2971" i="10"/>
  <c r="H2970" i="10"/>
  <c r="H2969" i="10"/>
  <c r="H2968" i="10"/>
  <c r="H2967" i="10"/>
  <c r="H2966" i="10"/>
  <c r="H2965" i="10"/>
  <c r="H2964" i="10"/>
  <c r="H2963" i="10"/>
  <c r="H2962" i="10"/>
  <c r="H2961" i="10"/>
  <c r="H2960" i="10"/>
  <c r="H2959" i="10"/>
  <c r="H2958" i="10"/>
  <c r="H2957" i="10"/>
  <c r="H2956" i="10"/>
  <c r="H2955" i="10"/>
  <c r="H2954" i="10"/>
  <c r="H2953" i="10"/>
  <c r="H2952" i="10"/>
  <c r="H2951" i="10"/>
  <c r="H2950" i="10"/>
  <c r="H2949" i="10"/>
  <c r="H2948" i="10"/>
  <c r="H2947" i="10"/>
  <c r="H2946" i="10"/>
  <c r="H2945" i="10"/>
  <c r="H2944" i="10"/>
  <c r="H2943" i="10"/>
  <c r="H2942" i="10"/>
  <c r="H2941" i="10"/>
  <c r="H2940" i="10"/>
  <c r="H2939" i="10"/>
  <c r="H2938" i="10"/>
  <c r="H2937" i="10"/>
  <c r="H2936" i="10"/>
  <c r="H2935" i="10"/>
  <c r="H2934" i="10"/>
  <c r="H2933" i="10"/>
  <c r="H2932" i="10"/>
  <c r="H2931" i="10"/>
  <c r="H2930" i="10"/>
  <c r="H2929" i="10"/>
  <c r="H2928" i="10"/>
  <c r="H2927" i="10"/>
  <c r="H2926" i="10"/>
  <c r="H2925" i="10"/>
  <c r="H2924" i="10"/>
  <c r="H2923" i="10"/>
  <c r="H2922" i="10"/>
  <c r="H2921" i="10"/>
  <c r="H2920" i="10"/>
  <c r="H2919" i="10"/>
  <c r="H2918" i="10"/>
  <c r="H2917" i="10"/>
  <c r="H2916" i="10"/>
  <c r="H2915" i="10"/>
  <c r="H2914" i="10"/>
  <c r="H2913" i="10"/>
  <c r="H2912" i="10"/>
  <c r="H2911" i="10"/>
  <c r="H2910" i="10"/>
  <c r="H2909" i="10"/>
  <c r="H2908" i="10"/>
  <c r="H2907" i="10"/>
  <c r="H2906" i="10"/>
  <c r="H2905" i="10"/>
  <c r="H2904" i="10"/>
  <c r="H2903" i="10"/>
  <c r="H2902" i="10"/>
  <c r="H2901" i="10"/>
  <c r="H2900" i="10"/>
  <c r="H2899" i="10"/>
  <c r="H2898" i="10"/>
  <c r="H2897" i="10"/>
  <c r="H2896" i="10"/>
  <c r="H2895" i="10"/>
  <c r="H2894" i="10"/>
  <c r="H2893" i="10"/>
  <c r="H2892" i="10"/>
  <c r="H2891" i="10"/>
  <c r="H2890" i="10"/>
  <c r="H2889" i="10"/>
  <c r="G2889" i="10"/>
  <c r="H2888" i="10"/>
  <c r="H2887" i="10"/>
  <c r="H2886" i="10"/>
  <c r="H2885" i="10"/>
  <c r="H2884" i="10"/>
  <c r="G2883" i="10"/>
  <c r="H2883" i="10" s="1"/>
  <c r="H2882" i="10"/>
  <c r="H2881" i="10"/>
  <c r="H2880" i="10"/>
  <c r="H2879" i="10"/>
  <c r="H2878" i="10"/>
  <c r="H2877" i="10"/>
  <c r="H2876" i="10"/>
  <c r="H2875" i="10"/>
  <c r="G2875" i="10"/>
  <c r="H2874" i="10"/>
  <c r="H2873" i="10"/>
  <c r="H2872" i="10"/>
  <c r="H2871" i="10"/>
  <c r="H2870" i="10"/>
  <c r="H2869" i="10"/>
  <c r="H2868" i="10"/>
  <c r="H2867" i="10"/>
  <c r="H2866" i="10"/>
  <c r="H2865" i="10"/>
  <c r="H2864" i="10"/>
  <c r="H2863" i="10"/>
  <c r="H2862" i="10"/>
  <c r="H2861" i="10"/>
  <c r="H2860" i="10"/>
  <c r="H2859" i="10"/>
  <c r="H2858" i="10"/>
  <c r="H2857" i="10"/>
  <c r="H2856" i="10"/>
  <c r="H2855" i="10"/>
  <c r="H2854" i="10"/>
  <c r="H2853" i="10"/>
  <c r="H2852" i="10"/>
  <c r="H2851" i="10"/>
  <c r="H2850" i="10"/>
  <c r="H2849" i="10"/>
  <c r="H2848" i="10"/>
  <c r="H2847" i="10"/>
  <c r="H2846" i="10"/>
  <c r="H2845" i="10"/>
  <c r="H2844" i="10"/>
  <c r="H2843" i="10"/>
  <c r="H2842" i="10"/>
  <c r="H2841" i="10"/>
  <c r="H2840" i="10"/>
  <c r="H2839" i="10"/>
  <c r="H2838" i="10"/>
  <c r="H2837" i="10"/>
  <c r="H2836" i="10"/>
  <c r="H2835" i="10"/>
  <c r="H2834" i="10"/>
  <c r="H2833" i="10"/>
  <c r="H2832" i="10"/>
  <c r="H2831" i="10"/>
  <c r="H2830" i="10"/>
  <c r="H2829" i="10"/>
  <c r="H2828" i="10"/>
  <c r="H2827" i="10"/>
  <c r="H2826" i="10"/>
  <c r="H2825" i="10"/>
  <c r="H2824" i="10"/>
  <c r="H2823" i="10"/>
  <c r="H2822" i="10"/>
  <c r="H2821" i="10"/>
  <c r="H2820" i="10"/>
  <c r="H2819" i="10"/>
  <c r="H2818" i="10"/>
  <c r="H2817" i="10"/>
  <c r="H2816" i="10"/>
  <c r="H2815" i="10"/>
  <c r="H2814" i="10"/>
  <c r="H2813" i="10"/>
  <c r="H2812" i="10"/>
  <c r="H2811" i="10"/>
  <c r="H2810" i="10"/>
  <c r="H2809" i="10"/>
  <c r="H2808" i="10"/>
  <c r="H2807" i="10"/>
  <c r="H2806" i="10"/>
  <c r="H2805" i="10"/>
  <c r="H2804" i="10"/>
  <c r="H2803" i="10"/>
  <c r="H2802" i="10"/>
  <c r="H2801" i="10"/>
  <c r="H2800" i="10"/>
  <c r="H2799" i="10"/>
  <c r="H2798" i="10"/>
  <c r="H2797" i="10"/>
  <c r="H2796" i="10"/>
  <c r="H2795" i="10"/>
  <c r="H2794" i="10"/>
  <c r="H2793" i="10"/>
  <c r="H2792" i="10"/>
  <c r="H2791" i="10"/>
  <c r="H2790" i="10"/>
  <c r="H2789" i="10"/>
  <c r="H2788" i="10"/>
  <c r="H2787" i="10"/>
  <c r="H2786" i="10"/>
  <c r="H2785" i="10"/>
  <c r="H2784" i="10"/>
  <c r="H2783" i="10"/>
  <c r="H2782" i="10"/>
  <c r="H2781" i="10"/>
  <c r="H2780" i="10"/>
  <c r="H2779" i="10"/>
  <c r="H2778" i="10"/>
  <c r="H2777" i="10"/>
  <c r="H2776" i="10"/>
  <c r="G2776" i="10"/>
  <c r="H2775" i="10"/>
  <c r="H2774" i="10"/>
  <c r="H2773" i="10"/>
  <c r="H2772" i="10"/>
  <c r="H2771" i="10"/>
  <c r="H2770" i="10"/>
  <c r="H2769" i="10"/>
  <c r="H2768" i="10"/>
  <c r="H2767" i="10"/>
  <c r="H2766" i="10"/>
  <c r="H2765" i="10"/>
  <c r="H2764" i="10"/>
  <c r="H2763" i="10"/>
  <c r="G2763" i="10"/>
  <c r="H2762" i="10"/>
  <c r="H2761" i="10"/>
  <c r="H2760" i="10"/>
  <c r="H2759" i="10"/>
  <c r="H2758" i="10"/>
  <c r="H2757" i="10"/>
  <c r="H2756" i="10"/>
  <c r="H2755" i="10"/>
  <c r="H2754" i="10"/>
  <c r="H2753" i="10"/>
  <c r="H2752" i="10"/>
  <c r="H2751" i="10"/>
  <c r="H2750" i="10"/>
  <c r="H2749" i="10"/>
  <c r="H2748" i="10"/>
  <c r="H2747" i="10"/>
  <c r="H2746" i="10"/>
  <c r="H2745" i="10"/>
  <c r="H2744" i="10"/>
  <c r="G2744" i="10"/>
  <c r="H2743" i="10"/>
  <c r="H2742" i="10"/>
  <c r="H2741" i="10"/>
  <c r="H2740" i="10"/>
  <c r="H2739" i="10"/>
  <c r="H2738" i="10"/>
  <c r="H2737" i="10"/>
  <c r="H2736" i="10"/>
  <c r="H2735" i="10"/>
  <c r="H2734" i="10"/>
  <c r="H2733" i="10"/>
  <c r="H2732" i="10"/>
  <c r="H2731" i="10"/>
  <c r="H2730" i="10"/>
  <c r="H2729" i="10"/>
  <c r="H2728" i="10"/>
  <c r="H2727" i="10"/>
  <c r="H2726" i="10"/>
  <c r="H2725" i="10"/>
  <c r="H2724" i="10"/>
  <c r="H2723" i="10"/>
  <c r="H2722" i="10"/>
  <c r="H2721" i="10"/>
  <c r="H2720" i="10"/>
  <c r="H2719" i="10"/>
  <c r="H2718" i="10"/>
  <c r="H2717" i="10"/>
  <c r="H2716" i="10"/>
  <c r="H2715" i="10"/>
  <c r="H2714" i="10"/>
  <c r="H2713" i="10"/>
  <c r="H2712" i="10"/>
  <c r="H2711" i="10"/>
  <c r="H2710" i="10"/>
  <c r="H2709" i="10"/>
  <c r="H2708" i="10"/>
  <c r="H2707" i="10"/>
  <c r="H2706" i="10"/>
  <c r="H2705" i="10"/>
  <c r="H2704" i="10"/>
  <c r="H2703" i="10"/>
  <c r="H2702" i="10"/>
  <c r="H2701" i="10"/>
  <c r="H2700" i="10"/>
  <c r="H2699" i="10"/>
  <c r="H2698" i="10"/>
  <c r="H2697" i="10"/>
  <c r="H2696" i="10"/>
  <c r="H2695" i="10"/>
  <c r="H2694" i="10"/>
  <c r="H2693" i="10"/>
  <c r="H2692" i="10"/>
  <c r="H2691" i="10"/>
  <c r="H2690" i="10"/>
  <c r="H2689" i="10"/>
  <c r="H2688" i="10"/>
  <c r="H2687" i="10"/>
  <c r="H2686" i="10"/>
  <c r="H2685" i="10"/>
  <c r="H2684" i="10"/>
  <c r="H2683" i="10"/>
  <c r="H2682" i="10"/>
  <c r="H2681" i="10"/>
  <c r="H2680" i="10"/>
  <c r="H2679" i="10"/>
  <c r="H2678" i="10"/>
  <c r="H2677" i="10"/>
  <c r="H2676" i="10"/>
  <c r="H2675" i="10"/>
  <c r="H2674" i="10"/>
  <c r="H2673" i="10"/>
  <c r="H2672" i="10"/>
  <c r="H2671" i="10"/>
  <c r="H2670" i="10"/>
  <c r="H2669" i="10"/>
  <c r="H2668" i="10"/>
  <c r="H2667" i="10"/>
  <c r="H2666" i="10"/>
  <c r="H2665" i="10"/>
  <c r="H2664" i="10"/>
  <c r="H2663" i="10"/>
  <c r="H2662" i="10"/>
  <c r="H2661" i="10"/>
  <c r="H2660" i="10"/>
  <c r="H2659" i="10"/>
  <c r="G2658" i="10"/>
  <c r="H2658" i="10" s="1"/>
  <c r="H2657" i="10"/>
  <c r="H2656" i="10"/>
  <c r="G2656" i="10"/>
  <c r="H2655" i="10"/>
  <c r="H2654" i="10"/>
  <c r="H2653" i="10"/>
  <c r="H2652" i="10"/>
  <c r="H2651" i="10"/>
  <c r="H2650" i="10"/>
  <c r="H2649" i="10"/>
  <c r="H2648" i="10"/>
  <c r="G2648" i="10"/>
  <c r="H2647" i="10"/>
  <c r="H2646" i="10"/>
  <c r="H2645" i="10"/>
  <c r="H2644" i="10"/>
  <c r="H2643" i="10"/>
  <c r="H2642" i="10"/>
  <c r="H2641" i="10"/>
  <c r="H2640" i="10"/>
  <c r="H2639" i="10"/>
  <c r="H2638" i="10"/>
  <c r="H2637" i="10"/>
  <c r="H2636" i="10"/>
  <c r="H2635" i="10"/>
  <c r="H2634" i="10"/>
  <c r="H2633" i="10"/>
  <c r="H2632" i="10"/>
  <c r="H2631" i="10"/>
  <c r="H2630" i="10"/>
  <c r="H2629" i="10"/>
  <c r="H2628" i="10"/>
  <c r="H2627" i="10"/>
  <c r="H2626" i="10"/>
  <c r="H2625" i="10"/>
  <c r="H2624" i="10"/>
  <c r="H2623" i="10"/>
  <c r="H2622" i="10"/>
  <c r="H2621" i="10"/>
  <c r="H2620" i="10"/>
  <c r="H2619" i="10"/>
  <c r="H2618" i="10"/>
  <c r="H2617" i="10"/>
  <c r="H2616" i="10"/>
  <c r="H2615" i="10"/>
  <c r="H2614" i="10"/>
  <c r="H2613" i="10"/>
  <c r="H2612" i="10"/>
  <c r="H2611" i="10"/>
  <c r="H2610" i="10"/>
  <c r="H2609" i="10"/>
  <c r="H2608" i="10"/>
  <c r="H2607" i="10"/>
  <c r="H2606" i="10"/>
  <c r="H2605" i="10"/>
  <c r="H2604" i="10"/>
  <c r="H2603" i="10"/>
  <c r="H2602" i="10"/>
  <c r="H2601" i="10"/>
  <c r="H2600" i="10"/>
  <c r="H2599" i="10"/>
  <c r="H2598" i="10"/>
  <c r="H2597" i="10"/>
  <c r="H2596" i="10"/>
  <c r="H2595" i="10"/>
  <c r="H2594" i="10"/>
  <c r="H2593" i="10"/>
  <c r="H2592" i="10"/>
  <c r="H2591" i="10"/>
  <c r="H2590" i="10"/>
  <c r="H2589" i="10"/>
  <c r="H2588" i="10"/>
  <c r="H2587" i="10"/>
  <c r="H2586" i="10"/>
  <c r="H2585" i="10"/>
  <c r="H2584" i="10"/>
  <c r="H2583" i="10"/>
  <c r="H2582" i="10"/>
  <c r="H2581" i="10"/>
  <c r="H2580" i="10"/>
  <c r="H2579" i="10"/>
  <c r="H2578" i="10"/>
  <c r="H2577" i="10"/>
  <c r="H2576" i="10"/>
  <c r="H2575" i="10"/>
  <c r="H2574" i="10"/>
  <c r="H2573" i="10"/>
  <c r="H2572" i="10"/>
  <c r="H2571" i="10"/>
  <c r="H2570" i="10"/>
  <c r="H2569" i="10"/>
  <c r="H2568" i="10"/>
  <c r="H2567" i="10"/>
  <c r="H2566" i="10"/>
  <c r="H2565" i="10"/>
  <c r="H2564" i="10"/>
  <c r="H2563" i="10"/>
  <c r="H2562" i="10"/>
  <c r="H2561" i="10"/>
  <c r="H2560" i="10"/>
  <c r="H2559" i="10"/>
  <c r="H2558" i="10"/>
  <c r="H2557" i="10"/>
  <c r="H2556" i="10"/>
  <c r="H2555" i="10"/>
  <c r="H2554" i="10"/>
  <c r="H2553" i="10"/>
  <c r="H2552" i="10"/>
  <c r="H2551" i="10"/>
  <c r="H2550" i="10"/>
  <c r="H2549" i="10"/>
  <c r="H2548" i="10"/>
  <c r="H2547" i="10"/>
  <c r="H2546" i="10"/>
  <c r="H2545" i="10"/>
  <c r="H2544" i="10"/>
  <c r="H2543" i="10"/>
  <c r="H2542" i="10"/>
  <c r="G2541" i="10"/>
  <c r="H2541" i="10" s="1"/>
  <c r="H2540" i="10"/>
  <c r="H2539" i="10"/>
  <c r="H2538" i="10"/>
  <c r="H2537" i="10"/>
  <c r="H2536" i="10"/>
  <c r="H2535" i="10"/>
  <c r="H2534" i="10"/>
  <c r="H2533" i="10"/>
  <c r="H2532" i="10"/>
  <c r="H2531" i="10"/>
  <c r="H2530" i="10"/>
  <c r="H2529" i="10"/>
  <c r="H2528" i="10"/>
  <c r="H2527" i="10"/>
  <c r="G2527" i="10"/>
  <c r="H2526" i="10"/>
  <c r="H2525" i="10"/>
  <c r="H2524" i="10"/>
  <c r="H2523" i="10"/>
  <c r="H2522" i="10"/>
  <c r="H2521" i="10"/>
  <c r="H2520" i="10"/>
  <c r="H2519" i="10"/>
  <c r="H2518" i="10"/>
  <c r="H2517" i="10"/>
  <c r="H2516" i="10"/>
  <c r="H2515" i="10"/>
  <c r="H2514" i="10"/>
  <c r="H2513" i="10"/>
  <c r="H2512" i="10"/>
  <c r="H2511" i="10"/>
  <c r="H2510" i="10"/>
  <c r="H2509" i="10"/>
  <c r="H2508" i="10"/>
  <c r="H2507" i="10"/>
  <c r="H2506" i="10"/>
  <c r="H2505" i="10"/>
  <c r="H2504" i="10"/>
  <c r="H2503" i="10"/>
  <c r="H2502" i="10"/>
  <c r="H2501" i="10"/>
  <c r="H2500" i="10"/>
  <c r="H2499" i="10"/>
  <c r="H2498" i="10"/>
  <c r="H2497" i="10"/>
  <c r="H2496" i="10"/>
  <c r="H2495" i="10"/>
  <c r="H2494" i="10"/>
  <c r="H2493" i="10"/>
  <c r="H2492" i="10"/>
  <c r="H2491" i="10"/>
  <c r="H2490" i="10"/>
  <c r="G2490" i="10"/>
  <c r="H2489" i="10"/>
  <c r="H2488" i="10"/>
  <c r="H2487" i="10"/>
  <c r="H2486" i="10"/>
  <c r="H2485" i="10"/>
  <c r="H2484" i="10"/>
  <c r="H2483" i="10"/>
  <c r="H2482" i="10"/>
  <c r="H2481" i="10"/>
  <c r="H2480" i="10"/>
  <c r="H2479" i="10"/>
  <c r="H2478" i="10"/>
  <c r="H2477" i="10"/>
  <c r="H2476" i="10"/>
  <c r="H2475" i="10"/>
  <c r="H2474" i="10"/>
  <c r="H2473" i="10"/>
  <c r="H2472" i="10"/>
  <c r="H2471" i="10"/>
  <c r="H2470" i="10"/>
  <c r="H2469" i="10"/>
  <c r="H2468" i="10"/>
  <c r="H2467" i="10"/>
  <c r="H2466" i="10"/>
  <c r="H2465" i="10"/>
  <c r="H2464" i="10"/>
  <c r="H2463" i="10"/>
  <c r="H2462" i="10"/>
  <c r="H2461" i="10"/>
  <c r="H2460" i="10"/>
  <c r="H2459" i="10"/>
  <c r="H2458" i="10"/>
  <c r="H2457" i="10"/>
  <c r="H2456" i="10"/>
  <c r="H2455" i="10"/>
  <c r="H2454" i="10"/>
  <c r="H2453" i="10"/>
  <c r="H2452" i="10"/>
  <c r="H2451" i="10"/>
  <c r="H2450" i="10"/>
  <c r="H2449" i="10"/>
  <c r="H2448" i="10"/>
  <c r="H2447" i="10"/>
  <c r="H2446" i="10"/>
  <c r="H2445" i="10"/>
  <c r="H2444" i="10"/>
  <c r="H2443" i="10"/>
  <c r="H2442" i="10"/>
  <c r="H2441" i="10"/>
  <c r="H2440" i="10"/>
  <c r="H2439" i="10"/>
  <c r="H2438" i="10"/>
  <c r="H2437" i="10"/>
  <c r="H2436" i="10"/>
  <c r="H2435" i="10"/>
  <c r="H2434" i="10"/>
  <c r="H2433" i="10"/>
  <c r="H2432" i="10"/>
  <c r="H2431" i="10"/>
  <c r="H2430" i="10"/>
  <c r="H2429" i="10"/>
  <c r="H2428" i="10"/>
  <c r="H2427" i="10"/>
  <c r="H2426" i="10"/>
  <c r="H2425" i="10"/>
  <c r="H2424" i="10"/>
  <c r="H2423" i="10"/>
  <c r="H2422" i="10"/>
  <c r="H2421" i="10"/>
  <c r="H2420" i="10"/>
  <c r="H2419" i="10"/>
  <c r="H2418" i="10"/>
  <c r="H2417" i="10"/>
  <c r="H2416" i="10"/>
  <c r="H2415" i="10"/>
  <c r="H2414" i="10"/>
  <c r="H2413" i="10"/>
  <c r="H2412" i="10"/>
  <c r="H2411" i="10"/>
  <c r="H2410" i="10"/>
  <c r="H2409" i="10"/>
  <c r="H2408" i="10"/>
  <c r="H2407" i="10"/>
  <c r="G2406" i="10"/>
  <c r="H2406" i="10" s="1"/>
  <c r="H2405" i="10"/>
  <c r="H2404" i="10"/>
  <c r="H2403" i="10"/>
  <c r="H2402" i="10"/>
  <c r="H2401" i="10"/>
  <c r="H2400" i="10"/>
  <c r="H2399" i="10"/>
  <c r="H2398" i="10"/>
  <c r="H2397" i="10"/>
  <c r="H2396" i="10"/>
  <c r="H2395" i="10"/>
  <c r="H2394" i="10"/>
  <c r="H2393" i="10"/>
  <c r="H2392" i="10"/>
  <c r="H2391" i="10"/>
  <c r="H2390" i="10"/>
  <c r="H2389" i="10"/>
  <c r="H2388" i="10"/>
  <c r="H2387" i="10"/>
  <c r="H2386" i="10"/>
  <c r="H2385" i="10"/>
  <c r="H2384" i="10"/>
  <c r="H2383" i="10"/>
  <c r="H2382" i="10"/>
  <c r="H2381" i="10"/>
  <c r="H2380" i="10"/>
  <c r="H2379" i="10"/>
  <c r="H2378" i="10"/>
  <c r="H2377" i="10"/>
  <c r="H2376" i="10"/>
  <c r="H2375" i="10"/>
  <c r="H2374" i="10"/>
  <c r="H2373" i="10"/>
  <c r="H2372" i="10"/>
  <c r="H2371" i="10"/>
  <c r="H2370" i="10"/>
  <c r="H2369" i="10"/>
  <c r="H2368" i="10"/>
  <c r="H2367" i="10"/>
  <c r="H2366" i="10"/>
  <c r="H2365" i="10"/>
  <c r="H2364" i="10"/>
  <c r="H2363" i="10"/>
  <c r="H2362" i="10"/>
  <c r="H2361" i="10"/>
  <c r="H2360" i="10"/>
  <c r="H2359" i="10"/>
  <c r="H2358" i="10"/>
  <c r="H2357" i="10"/>
  <c r="H2356" i="10"/>
  <c r="H2355" i="10"/>
  <c r="H2354" i="10"/>
  <c r="H2353" i="10"/>
  <c r="H2352" i="10"/>
  <c r="H2351" i="10"/>
  <c r="H2350" i="10"/>
  <c r="H2349" i="10"/>
  <c r="H2348" i="10"/>
  <c r="H2347" i="10"/>
  <c r="H2346" i="10"/>
  <c r="H2345" i="10"/>
  <c r="H2344" i="10"/>
  <c r="H2343" i="10"/>
  <c r="H2342" i="10"/>
  <c r="H2341" i="10"/>
  <c r="H2340" i="10"/>
  <c r="H2339" i="10"/>
  <c r="H2338" i="10"/>
  <c r="H2337" i="10"/>
  <c r="H2336" i="10"/>
  <c r="H2335" i="10"/>
  <c r="H2334" i="10"/>
  <c r="G2333" i="10"/>
  <c r="H2333" i="10" s="1"/>
  <c r="H2332" i="10"/>
  <c r="H2331" i="10"/>
  <c r="H2330" i="10"/>
  <c r="H2329" i="10"/>
  <c r="H2328" i="10"/>
  <c r="H2327" i="10"/>
  <c r="H2326" i="10"/>
  <c r="H2325" i="10"/>
  <c r="H2324" i="10"/>
  <c r="H2323" i="10"/>
  <c r="H2322" i="10"/>
  <c r="H2321" i="10"/>
  <c r="H2320" i="10"/>
  <c r="H2319" i="10"/>
  <c r="H2318" i="10"/>
  <c r="H2317" i="10"/>
  <c r="H2316" i="10"/>
  <c r="H2315" i="10"/>
  <c r="H2314" i="10"/>
  <c r="G2313" i="10"/>
  <c r="H2313" i="10" s="1"/>
  <c r="H2312" i="10"/>
  <c r="H2311" i="10"/>
  <c r="H2310" i="10"/>
  <c r="H2309" i="10"/>
  <c r="H2308" i="10"/>
  <c r="H2307" i="10"/>
  <c r="H2306" i="10"/>
  <c r="H2305" i="10"/>
  <c r="H2304" i="10"/>
  <c r="H2303" i="10"/>
  <c r="H2302" i="10"/>
  <c r="H2301" i="10"/>
  <c r="H2300" i="10"/>
  <c r="H2299" i="10"/>
  <c r="H2298" i="10"/>
  <c r="H2297" i="10"/>
  <c r="H2296" i="10"/>
  <c r="H2295" i="10"/>
  <c r="H2294" i="10"/>
  <c r="H2293" i="10"/>
  <c r="H2292" i="10"/>
  <c r="H2291" i="10"/>
  <c r="H2290" i="10"/>
  <c r="H2289" i="10"/>
  <c r="H2288" i="10"/>
  <c r="H2287" i="10"/>
  <c r="H2286" i="10"/>
  <c r="H2285" i="10"/>
  <c r="H2284" i="10"/>
  <c r="H2283" i="10"/>
  <c r="H2282" i="10"/>
  <c r="H2281" i="10"/>
  <c r="H2280" i="10"/>
  <c r="H2279" i="10"/>
  <c r="H2278" i="10"/>
  <c r="H2277" i="10"/>
  <c r="H2276" i="10"/>
  <c r="H2275" i="10"/>
  <c r="H2274" i="10"/>
  <c r="H2273" i="10"/>
  <c r="H2272" i="10"/>
  <c r="H2271" i="10"/>
  <c r="H2270" i="10"/>
  <c r="H2269" i="10"/>
  <c r="H2268" i="10"/>
  <c r="H2267" i="10"/>
  <c r="H2266" i="10"/>
  <c r="H2265" i="10"/>
  <c r="H2264" i="10"/>
  <c r="H2263" i="10"/>
  <c r="H2262" i="10"/>
  <c r="H2261" i="10"/>
  <c r="H2260" i="10"/>
  <c r="H2259" i="10"/>
  <c r="H2258" i="10"/>
  <c r="H2257" i="10"/>
  <c r="H2256" i="10"/>
  <c r="H2255" i="10"/>
  <c r="H2254" i="10"/>
  <c r="H2253" i="10"/>
  <c r="H2252" i="10"/>
  <c r="H2251" i="10"/>
  <c r="H2250" i="10"/>
  <c r="H2249" i="10"/>
  <c r="H2248" i="10"/>
  <c r="H2247" i="10"/>
  <c r="H2246" i="10"/>
  <c r="G2245" i="10"/>
  <c r="H2245" i="10" s="1"/>
  <c r="H2244" i="10"/>
  <c r="H2243" i="10"/>
  <c r="H2242" i="10"/>
  <c r="H2241" i="10"/>
  <c r="H2240" i="10"/>
  <c r="H2239" i="10"/>
  <c r="H2238" i="10"/>
  <c r="H2237" i="10"/>
  <c r="H2236" i="10"/>
  <c r="H2235" i="10"/>
  <c r="H2234" i="10"/>
  <c r="H2233" i="10"/>
  <c r="H2232" i="10"/>
  <c r="H2231" i="10"/>
  <c r="H2230" i="10"/>
  <c r="H2229" i="10"/>
  <c r="H2228" i="10"/>
  <c r="H2227" i="10"/>
  <c r="H2226" i="10"/>
  <c r="H2225" i="10"/>
  <c r="H2224" i="10"/>
  <c r="H2223" i="10"/>
  <c r="G2222" i="10"/>
  <c r="H2222" i="10" s="1"/>
  <c r="H2221" i="10"/>
  <c r="H2220" i="10"/>
  <c r="H2219" i="10"/>
  <c r="H2218" i="10"/>
  <c r="H2217" i="10"/>
  <c r="H2216" i="10"/>
  <c r="H2215" i="10"/>
  <c r="H2214" i="10"/>
  <c r="H2213" i="10"/>
  <c r="H2212" i="10"/>
  <c r="H2211" i="10"/>
  <c r="H2210" i="10"/>
  <c r="H2209" i="10"/>
  <c r="H2208" i="10"/>
  <c r="H2207" i="10"/>
  <c r="H2206" i="10"/>
  <c r="H2205" i="10"/>
  <c r="H2204" i="10"/>
  <c r="H2203" i="10"/>
  <c r="H2202" i="10"/>
  <c r="H2201" i="10"/>
  <c r="H2200" i="10"/>
  <c r="H2199" i="10"/>
  <c r="H2198" i="10"/>
  <c r="H2197" i="10"/>
  <c r="H2196" i="10"/>
  <c r="G2195" i="10"/>
  <c r="H2195" i="10" s="1"/>
  <c r="H2194" i="10"/>
  <c r="H2193" i="10"/>
  <c r="H2192" i="10"/>
  <c r="H2191" i="10"/>
  <c r="H2190" i="10"/>
  <c r="H2189" i="10"/>
  <c r="H2188" i="10"/>
  <c r="H2187" i="10"/>
  <c r="H2186" i="10"/>
  <c r="H2185" i="10"/>
  <c r="H2184" i="10"/>
  <c r="H2183" i="10"/>
  <c r="H2182" i="10"/>
  <c r="H2181" i="10"/>
  <c r="H2180" i="10"/>
  <c r="H2179" i="10"/>
  <c r="H2178" i="10"/>
  <c r="H2177" i="10"/>
  <c r="H2176" i="10"/>
  <c r="H2175" i="10"/>
  <c r="H2174" i="10"/>
  <c r="H2173" i="10"/>
  <c r="H2172" i="10"/>
  <c r="H2171" i="10"/>
  <c r="H2170" i="10"/>
  <c r="H2169" i="10"/>
  <c r="H2168" i="10"/>
  <c r="H2167" i="10"/>
  <c r="H2166" i="10"/>
  <c r="H2165" i="10"/>
  <c r="H2164" i="10"/>
  <c r="H2163" i="10"/>
  <c r="H2162" i="10"/>
  <c r="H2161" i="10"/>
  <c r="H2160" i="10"/>
  <c r="H2159" i="10"/>
  <c r="H2158" i="10"/>
  <c r="H2157" i="10"/>
  <c r="H2156" i="10"/>
  <c r="H2155" i="10"/>
  <c r="H2154" i="10"/>
  <c r="H2153" i="10"/>
  <c r="H2152" i="10"/>
  <c r="H2151" i="10"/>
  <c r="H2150" i="10"/>
  <c r="H2149" i="10"/>
  <c r="H2148" i="10"/>
  <c r="H2147" i="10"/>
  <c r="H2146" i="10"/>
  <c r="H2145" i="10"/>
  <c r="H2144" i="10"/>
  <c r="H2143" i="10"/>
  <c r="H2142" i="10"/>
  <c r="H2141" i="10"/>
  <c r="H2140" i="10"/>
  <c r="H2139" i="10"/>
  <c r="H2138" i="10"/>
  <c r="H2137" i="10"/>
  <c r="H2136" i="10"/>
  <c r="H2135" i="10"/>
  <c r="H2134" i="10"/>
  <c r="H2133" i="10"/>
  <c r="H2132" i="10"/>
  <c r="H2131" i="10"/>
  <c r="H2130" i="10"/>
  <c r="H2129" i="10"/>
  <c r="H2128" i="10"/>
  <c r="H2127" i="10"/>
  <c r="H2126" i="10"/>
  <c r="H2125" i="10"/>
  <c r="H2124" i="10"/>
  <c r="H2123" i="10"/>
  <c r="H2122" i="10"/>
  <c r="H2121" i="10"/>
  <c r="H2120" i="10"/>
  <c r="H2119" i="10"/>
  <c r="H2118" i="10"/>
  <c r="H2117" i="10"/>
  <c r="H2116" i="10"/>
  <c r="H2115" i="10"/>
  <c r="H2114" i="10"/>
  <c r="H2113" i="10"/>
  <c r="H2112" i="10"/>
  <c r="H2111" i="10"/>
  <c r="H2110" i="10"/>
  <c r="H2109" i="10"/>
  <c r="H2108" i="10"/>
  <c r="H2107" i="10"/>
  <c r="H2106" i="10"/>
  <c r="H2105" i="10"/>
  <c r="H2104" i="10"/>
  <c r="H2103" i="10"/>
  <c r="H2102" i="10"/>
  <c r="H2101" i="10"/>
  <c r="H2100" i="10"/>
  <c r="H2099" i="10"/>
  <c r="H2098" i="10"/>
  <c r="H2097" i="10"/>
  <c r="H2096" i="10"/>
  <c r="H2095" i="10"/>
  <c r="H2094" i="10"/>
  <c r="H2093" i="10"/>
  <c r="H2092" i="10"/>
  <c r="H2091" i="10"/>
  <c r="H2090" i="10"/>
  <c r="H2089" i="10"/>
  <c r="H2088" i="10"/>
  <c r="H2087" i="10"/>
  <c r="H2086" i="10"/>
  <c r="H2085" i="10"/>
  <c r="H2084" i="10"/>
  <c r="H2083" i="10"/>
  <c r="H2082" i="10"/>
  <c r="H2081" i="10"/>
  <c r="H2080" i="10"/>
  <c r="H2079" i="10"/>
  <c r="H2078" i="10"/>
  <c r="H2077" i="10"/>
  <c r="H2076" i="10"/>
  <c r="H2075" i="10"/>
  <c r="H2074" i="10"/>
  <c r="H2073" i="10"/>
  <c r="H2072" i="10"/>
  <c r="H2071" i="10"/>
  <c r="H2070" i="10"/>
  <c r="H2069" i="10"/>
  <c r="H2068" i="10"/>
  <c r="H2067" i="10"/>
  <c r="H2066" i="10"/>
  <c r="H2065" i="10"/>
  <c r="H2064" i="10"/>
  <c r="H2063" i="10"/>
  <c r="H2062" i="10"/>
  <c r="H2061" i="10"/>
  <c r="H2060" i="10"/>
  <c r="H2059" i="10"/>
  <c r="H2058" i="10"/>
  <c r="H2057" i="10"/>
  <c r="H2056" i="10"/>
  <c r="H2055" i="10"/>
  <c r="H2054" i="10"/>
  <c r="H2053" i="10"/>
  <c r="G2053" i="10"/>
  <c r="H2052" i="10"/>
  <c r="H2051" i="10"/>
  <c r="H2050" i="10"/>
  <c r="H2049" i="10"/>
  <c r="H2048" i="10"/>
  <c r="H2047" i="10"/>
  <c r="H2046" i="10"/>
  <c r="H2045" i="10"/>
  <c r="H2044" i="10"/>
  <c r="H2043" i="10"/>
  <c r="H2042" i="10"/>
  <c r="H2041" i="10"/>
  <c r="H2040" i="10"/>
  <c r="H2039" i="10"/>
  <c r="H2038" i="10"/>
  <c r="H2037" i="10"/>
  <c r="H2036" i="10"/>
  <c r="H2035" i="10"/>
  <c r="H2034" i="10"/>
  <c r="H2033" i="10"/>
  <c r="H2032" i="10"/>
  <c r="H2031" i="10"/>
  <c r="H2030" i="10"/>
  <c r="H2029" i="10"/>
  <c r="H2028" i="10"/>
  <c r="H2027" i="10"/>
  <c r="H2026" i="10"/>
  <c r="H2025" i="10"/>
  <c r="H2024" i="10"/>
  <c r="H2023" i="10"/>
  <c r="H2022" i="10"/>
  <c r="H2021" i="10"/>
  <c r="H2020" i="10"/>
  <c r="H2019" i="10"/>
  <c r="H2018" i="10"/>
  <c r="H2017" i="10"/>
  <c r="H2016" i="10"/>
  <c r="H2015" i="10"/>
  <c r="H2014" i="10"/>
  <c r="H2013" i="10"/>
  <c r="H2012" i="10"/>
  <c r="H2011" i="10"/>
  <c r="H2010" i="10"/>
  <c r="H2009" i="10"/>
  <c r="H2008" i="10"/>
  <c r="H2007" i="10"/>
  <c r="H2006" i="10"/>
  <c r="H2005" i="10"/>
  <c r="H2004" i="10"/>
  <c r="H2003" i="10"/>
  <c r="H2002" i="10"/>
  <c r="H2001" i="10"/>
  <c r="H2000" i="10"/>
  <c r="H1999" i="10"/>
  <c r="H1998" i="10"/>
  <c r="H1997" i="10"/>
  <c r="H1996" i="10"/>
  <c r="H1995" i="10"/>
  <c r="H1994" i="10"/>
  <c r="H1993" i="10"/>
  <c r="H1992" i="10"/>
  <c r="H1991" i="10"/>
  <c r="H1990" i="10"/>
  <c r="G1989" i="10"/>
  <c r="H1989" i="10" s="1"/>
  <c r="H1988" i="10"/>
  <c r="H1987" i="10"/>
  <c r="H1986" i="10"/>
  <c r="H1985" i="10"/>
  <c r="H1984" i="10"/>
  <c r="H1983" i="10"/>
  <c r="H1982" i="10"/>
  <c r="H1981" i="10"/>
  <c r="H1980" i="10"/>
  <c r="H1979" i="10"/>
  <c r="H1978" i="10"/>
  <c r="H1977" i="10"/>
  <c r="H1976" i="10"/>
  <c r="H1975" i="10"/>
  <c r="H1974" i="10"/>
  <c r="H1973" i="10"/>
  <c r="H1972" i="10"/>
  <c r="H1971" i="10"/>
  <c r="H1970" i="10"/>
  <c r="H1969" i="10"/>
  <c r="H1968" i="10"/>
  <c r="H1967" i="10"/>
  <c r="H1966" i="10"/>
  <c r="H1965" i="10"/>
  <c r="H1964" i="10"/>
  <c r="H1963" i="10"/>
  <c r="H1962" i="10"/>
  <c r="H1961" i="10"/>
  <c r="H1960" i="10"/>
  <c r="H1959" i="10"/>
  <c r="H1958" i="10"/>
  <c r="H1957" i="10"/>
  <c r="H1956" i="10"/>
  <c r="H1955" i="10"/>
  <c r="H1954" i="10"/>
  <c r="H1953" i="10"/>
  <c r="H1952" i="10"/>
  <c r="H1951" i="10"/>
  <c r="H1950" i="10"/>
  <c r="H1949" i="10"/>
  <c r="H1948" i="10"/>
  <c r="H1947" i="10"/>
  <c r="H1946" i="10"/>
  <c r="H1945" i="10"/>
  <c r="H1944" i="10"/>
  <c r="H1943" i="10"/>
  <c r="H1942" i="10"/>
  <c r="H1941" i="10"/>
  <c r="H1940" i="10"/>
  <c r="H1939" i="10"/>
  <c r="H1938" i="10"/>
  <c r="H1937" i="10"/>
  <c r="H1936" i="10"/>
  <c r="H1935" i="10"/>
  <c r="H1934" i="10"/>
  <c r="H1933" i="10"/>
  <c r="H1932" i="10"/>
  <c r="H1931" i="10"/>
  <c r="H1930" i="10"/>
  <c r="H1929" i="10"/>
  <c r="H1928" i="10"/>
  <c r="H1927" i="10"/>
  <c r="H1926" i="10"/>
  <c r="H1925" i="10"/>
  <c r="H1924" i="10"/>
  <c r="H1923" i="10"/>
  <c r="H1922" i="10"/>
  <c r="H1921" i="10"/>
  <c r="H1920" i="10"/>
  <c r="G1920" i="10"/>
  <c r="H1919" i="10"/>
  <c r="H1918" i="10"/>
  <c r="H1917" i="10"/>
  <c r="H1916" i="10"/>
  <c r="H1915" i="10"/>
  <c r="H1914" i="10"/>
  <c r="G1914" i="10"/>
  <c r="H1913" i="10"/>
  <c r="H1912" i="10"/>
  <c r="H1911" i="10"/>
  <c r="H1910" i="10"/>
  <c r="H1909" i="10"/>
  <c r="H1908" i="10"/>
  <c r="H1907" i="10"/>
  <c r="H1906" i="10"/>
  <c r="H1905" i="10"/>
  <c r="H1904" i="10"/>
  <c r="H1903" i="10"/>
  <c r="G1902" i="10"/>
  <c r="H1902" i="10" s="1"/>
  <c r="H1901" i="10"/>
  <c r="H1900" i="10"/>
  <c r="H1899" i="10"/>
  <c r="H1898" i="10"/>
  <c r="H1897" i="10"/>
  <c r="H1896" i="10"/>
  <c r="H1895" i="10"/>
  <c r="H1894" i="10"/>
  <c r="H1893" i="10"/>
  <c r="H1892" i="10"/>
  <c r="H1891" i="10"/>
  <c r="H1890" i="10"/>
  <c r="H1889" i="10"/>
  <c r="H1888" i="10"/>
  <c r="H1887" i="10"/>
  <c r="H1886" i="10"/>
  <c r="H1885" i="10"/>
  <c r="H1884" i="10"/>
  <c r="H1883" i="10"/>
  <c r="H1882" i="10"/>
  <c r="H1881" i="10"/>
  <c r="H1880" i="10"/>
  <c r="H1879" i="10"/>
  <c r="H1878" i="10"/>
  <c r="H1877" i="10"/>
  <c r="H1876" i="10"/>
  <c r="H1875" i="10"/>
  <c r="H1874" i="10"/>
  <c r="H1873" i="10"/>
  <c r="H1872" i="10"/>
  <c r="H1871" i="10"/>
  <c r="H1870" i="10"/>
  <c r="H1869" i="10"/>
  <c r="H1868" i="10"/>
  <c r="H1867" i="10"/>
  <c r="H1866" i="10"/>
  <c r="H1865" i="10"/>
  <c r="H1864" i="10"/>
  <c r="H1863" i="10"/>
  <c r="H1862" i="10"/>
  <c r="H1861" i="10"/>
  <c r="H1860" i="10"/>
  <c r="H1859" i="10"/>
  <c r="H1858" i="10"/>
  <c r="H1857" i="10"/>
  <c r="H1856" i="10"/>
  <c r="H1855" i="10"/>
  <c r="H1854" i="10"/>
  <c r="H1853" i="10"/>
  <c r="H1852" i="10"/>
  <c r="H1851" i="10"/>
  <c r="H1850" i="10"/>
  <c r="H1849" i="10"/>
  <c r="H1848" i="10"/>
  <c r="H1847" i="10"/>
  <c r="H1846" i="10"/>
  <c r="H1845" i="10"/>
  <c r="H1844" i="10"/>
  <c r="H1843" i="10"/>
  <c r="H1842" i="10"/>
  <c r="H1841" i="10"/>
  <c r="H1840" i="10"/>
  <c r="H1839" i="10"/>
  <c r="H1838" i="10"/>
  <c r="H1837" i="10"/>
  <c r="H1836" i="10"/>
  <c r="H1835" i="10"/>
  <c r="H1834" i="10"/>
  <c r="G1833" i="10"/>
  <c r="H1833" i="10" s="1"/>
  <c r="H1832" i="10"/>
  <c r="H1831" i="10"/>
  <c r="H1830" i="10"/>
  <c r="H1829" i="10"/>
  <c r="H1828" i="10"/>
  <c r="H1827" i="10"/>
  <c r="H1826" i="10"/>
  <c r="H1825" i="10"/>
  <c r="H1824" i="10"/>
  <c r="H1823" i="10"/>
  <c r="H1822" i="10"/>
  <c r="H1821" i="10"/>
  <c r="H1820" i="10"/>
  <c r="H1819" i="10"/>
  <c r="H1818" i="10"/>
  <c r="H1817" i="10"/>
  <c r="H1816" i="10"/>
  <c r="H1815" i="10"/>
  <c r="H1814" i="10"/>
  <c r="H1813" i="10"/>
  <c r="H1812" i="10"/>
  <c r="H1811" i="10"/>
  <c r="H1810" i="10"/>
  <c r="H1809" i="10"/>
  <c r="H1808" i="10"/>
  <c r="H1807" i="10"/>
  <c r="H1806" i="10"/>
  <c r="H1805" i="10"/>
  <c r="H1804" i="10"/>
  <c r="H1803" i="10"/>
  <c r="H1802" i="10"/>
  <c r="H1801" i="10"/>
  <c r="H1800" i="10"/>
  <c r="H1799" i="10"/>
  <c r="H1798" i="10"/>
  <c r="H1797" i="10"/>
  <c r="H1796" i="10"/>
  <c r="H1795" i="10"/>
  <c r="H1794" i="10"/>
  <c r="H1793" i="10"/>
  <c r="H1792" i="10"/>
  <c r="H1791" i="10"/>
  <c r="H1790" i="10"/>
  <c r="H1789" i="10"/>
  <c r="H1788" i="10"/>
  <c r="H1787" i="10"/>
  <c r="H1786" i="10"/>
  <c r="H1785" i="10"/>
  <c r="H1784" i="10"/>
  <c r="H1783" i="10"/>
  <c r="H1782" i="10"/>
  <c r="H1781" i="10"/>
  <c r="H1780" i="10"/>
  <c r="H1779" i="10"/>
  <c r="H1778" i="10"/>
  <c r="H1777" i="10"/>
  <c r="H1776" i="10"/>
  <c r="H1775" i="10"/>
  <c r="H1774" i="10"/>
  <c r="H1773" i="10"/>
  <c r="H1772" i="10"/>
  <c r="H1771" i="10"/>
  <c r="H1770" i="10"/>
  <c r="H1769" i="10"/>
  <c r="H1768" i="10"/>
  <c r="H1767" i="10"/>
  <c r="H1766" i="10"/>
  <c r="H1765" i="10"/>
  <c r="H1764" i="10"/>
  <c r="H1763" i="10"/>
  <c r="H1762" i="10"/>
  <c r="H1761" i="10"/>
  <c r="H1760" i="10"/>
  <c r="H1759" i="10"/>
  <c r="H1758" i="10"/>
  <c r="H1757" i="10"/>
  <c r="H1756" i="10"/>
  <c r="H1755" i="10"/>
  <c r="H1754" i="10"/>
  <c r="H1753" i="10"/>
  <c r="H1752" i="10"/>
  <c r="H1751" i="10"/>
  <c r="H1750" i="10"/>
  <c r="H1749" i="10"/>
  <c r="H1748" i="10"/>
  <c r="H1747" i="10"/>
  <c r="H1746" i="10"/>
  <c r="H1745" i="10"/>
  <c r="H1744" i="10"/>
  <c r="H1743" i="10"/>
  <c r="H1742" i="10"/>
  <c r="H1741" i="10"/>
  <c r="H1740" i="10"/>
  <c r="H1739" i="10"/>
  <c r="H1738" i="10"/>
  <c r="H1737" i="10"/>
  <c r="H1736" i="10"/>
  <c r="H1735" i="10"/>
  <c r="H1734" i="10"/>
  <c r="H1733" i="10"/>
  <c r="H1732" i="10"/>
  <c r="H1731" i="10"/>
  <c r="H1730" i="10"/>
  <c r="H1729" i="10"/>
  <c r="H1728" i="10"/>
  <c r="H1727" i="10"/>
  <c r="G1727" i="10"/>
  <c r="H1726" i="10"/>
  <c r="H1725" i="10"/>
  <c r="H1724" i="10"/>
  <c r="H1723" i="10"/>
  <c r="H1722" i="10"/>
  <c r="H1721" i="10"/>
  <c r="H1720" i="10"/>
  <c r="H1719" i="10"/>
  <c r="H1718" i="10"/>
  <c r="H1717" i="10"/>
  <c r="H1716" i="10"/>
  <c r="H1715" i="10"/>
  <c r="H1714" i="10"/>
  <c r="H1713" i="10"/>
  <c r="H1712" i="10"/>
  <c r="H1711" i="10"/>
  <c r="H1710" i="10"/>
  <c r="H1709" i="10"/>
  <c r="H1708" i="10"/>
  <c r="H1707" i="10"/>
  <c r="H1706" i="10"/>
  <c r="H1705" i="10"/>
  <c r="H1704" i="10"/>
  <c r="H1703" i="10"/>
  <c r="H1702" i="10"/>
  <c r="H1701" i="10"/>
  <c r="H1700" i="10"/>
  <c r="H1699" i="10"/>
  <c r="H1698" i="10"/>
  <c r="H1697" i="10"/>
  <c r="H1696" i="10"/>
  <c r="H1695" i="10"/>
  <c r="H1694" i="10"/>
  <c r="H1693" i="10"/>
  <c r="H1692" i="10"/>
  <c r="H1691" i="10"/>
  <c r="H1690" i="10"/>
  <c r="H1689" i="10"/>
  <c r="H1688" i="10"/>
  <c r="H1687" i="10"/>
  <c r="H1686" i="10"/>
  <c r="H1685" i="10"/>
  <c r="H1684" i="10"/>
  <c r="H1683" i="10"/>
  <c r="H1682" i="10"/>
  <c r="H1681" i="10"/>
  <c r="H1680" i="10"/>
  <c r="H1679" i="10"/>
  <c r="H1678" i="10"/>
  <c r="H1677" i="10"/>
  <c r="H1676" i="10"/>
  <c r="H1675" i="10"/>
  <c r="H1674" i="10"/>
  <c r="H1673" i="10"/>
  <c r="H1672" i="10"/>
  <c r="H1671" i="10"/>
  <c r="H1670" i="10"/>
  <c r="H1669" i="10"/>
  <c r="H1668" i="10"/>
  <c r="H1667" i="10"/>
  <c r="H1666" i="10"/>
  <c r="H1665" i="10"/>
  <c r="G1664" i="10"/>
  <c r="H1664" i="10" s="1"/>
  <c r="H1663" i="10"/>
  <c r="H1662" i="10"/>
  <c r="H1661" i="10"/>
  <c r="H1660" i="10"/>
  <c r="H1659" i="10"/>
  <c r="H1658" i="10"/>
  <c r="H1657" i="10"/>
  <c r="H1656" i="10"/>
  <c r="H1655" i="10"/>
  <c r="H1654" i="10"/>
  <c r="H1653" i="10"/>
  <c r="H1652" i="10"/>
  <c r="H1651" i="10"/>
  <c r="H1650" i="10"/>
  <c r="H1649" i="10"/>
  <c r="H1648" i="10"/>
  <c r="H1647" i="10"/>
  <c r="H1646" i="10"/>
  <c r="H1645" i="10"/>
  <c r="H1644" i="10"/>
  <c r="H1643" i="10"/>
  <c r="H1642" i="10"/>
  <c r="H1641" i="10"/>
  <c r="H1640" i="10"/>
  <c r="H1639" i="10"/>
  <c r="H1638" i="10"/>
  <c r="H1637" i="10"/>
  <c r="H1636" i="10"/>
  <c r="H1635" i="10"/>
  <c r="H1634" i="10"/>
  <c r="H1633" i="10"/>
  <c r="H1632" i="10"/>
  <c r="H1631" i="10"/>
  <c r="H1630" i="10"/>
  <c r="H1629" i="10"/>
  <c r="H1628" i="10"/>
  <c r="H1627" i="10"/>
  <c r="H1626" i="10"/>
  <c r="H1625" i="10"/>
  <c r="H1624" i="10"/>
  <c r="H1623" i="10"/>
  <c r="H1622" i="10"/>
  <c r="H1621" i="10"/>
  <c r="H1620" i="10"/>
  <c r="H1619" i="10"/>
  <c r="H1618" i="10"/>
  <c r="H1617" i="10"/>
  <c r="H1616" i="10"/>
  <c r="H1615" i="10"/>
  <c r="H1614" i="10"/>
  <c r="H1613" i="10"/>
  <c r="H1612" i="10"/>
  <c r="H1611" i="10"/>
  <c r="H1610" i="10"/>
  <c r="H1609" i="10"/>
  <c r="H1608" i="10"/>
  <c r="H1607" i="10"/>
  <c r="H1606" i="10"/>
  <c r="H1605" i="10"/>
  <c r="H1604" i="10"/>
  <c r="H1603" i="10"/>
  <c r="H1602" i="10"/>
  <c r="H1601" i="10"/>
  <c r="H1600" i="10"/>
  <c r="H1599" i="10"/>
  <c r="H1598" i="10"/>
  <c r="H1597" i="10"/>
  <c r="H1596" i="10"/>
  <c r="H1595" i="10"/>
  <c r="H1594" i="10"/>
  <c r="H1593" i="10"/>
  <c r="H1592" i="10"/>
  <c r="H1591" i="10"/>
  <c r="H1590" i="10"/>
  <c r="H1589" i="10"/>
  <c r="H1588" i="10"/>
  <c r="H1587" i="10"/>
  <c r="H1586" i="10"/>
  <c r="H1585" i="10"/>
  <c r="H1584" i="10"/>
  <c r="H1583" i="10"/>
  <c r="H1582" i="10"/>
  <c r="H1581" i="10"/>
  <c r="H1580" i="10"/>
  <c r="H1579" i="10"/>
  <c r="H1578" i="10"/>
  <c r="H1577" i="10"/>
  <c r="H1576" i="10"/>
  <c r="H1575" i="10"/>
  <c r="H1574" i="10"/>
  <c r="H1573" i="10"/>
  <c r="H1572" i="10"/>
  <c r="H1571" i="10"/>
  <c r="H1570" i="10"/>
  <c r="H1569" i="10"/>
  <c r="H1568" i="10"/>
  <c r="H1567" i="10"/>
  <c r="H1566" i="10"/>
  <c r="H1565" i="10"/>
  <c r="H1564" i="10"/>
  <c r="H1563" i="10"/>
  <c r="H1562" i="10"/>
  <c r="H1561" i="10"/>
  <c r="H1560" i="10"/>
  <c r="H1559" i="10"/>
  <c r="H1558" i="10"/>
  <c r="H1557" i="10"/>
  <c r="H1556" i="10"/>
  <c r="H1555" i="10"/>
  <c r="H1554" i="10"/>
  <c r="H1553" i="10"/>
  <c r="H1552" i="10"/>
  <c r="H1551" i="10"/>
  <c r="H1550" i="10"/>
  <c r="H1549" i="10"/>
  <c r="H1548" i="10"/>
  <c r="H1547" i="10"/>
  <c r="H1546" i="10"/>
  <c r="H1545" i="10"/>
  <c r="H1544" i="10"/>
  <c r="H1543" i="10"/>
  <c r="H1542" i="10"/>
  <c r="H1541" i="10"/>
  <c r="H1540" i="10"/>
  <c r="H1539" i="10"/>
  <c r="H1538" i="10"/>
  <c r="G1538" i="10"/>
  <c r="H1537" i="10"/>
  <c r="H1536" i="10"/>
  <c r="H1535" i="10"/>
  <c r="H1534" i="10"/>
  <c r="H1533" i="10"/>
  <c r="H1532" i="10"/>
  <c r="H1531" i="10"/>
  <c r="H1530" i="10"/>
  <c r="H1529" i="10"/>
  <c r="H1528" i="10"/>
  <c r="G1528" i="10"/>
  <c r="H1527" i="10"/>
  <c r="H1526" i="10"/>
  <c r="H1525" i="10"/>
  <c r="H1524" i="10"/>
  <c r="H1523" i="10"/>
  <c r="H1522" i="10"/>
  <c r="H1521" i="10"/>
  <c r="H1520" i="10"/>
  <c r="H1519" i="10"/>
  <c r="H1518" i="10"/>
  <c r="H1517" i="10"/>
  <c r="H1516" i="10"/>
  <c r="H1515" i="10"/>
  <c r="H1514" i="10"/>
  <c r="H1513" i="10"/>
  <c r="H1512" i="10"/>
  <c r="H1511" i="10"/>
  <c r="H1510" i="10"/>
  <c r="H1509" i="10"/>
  <c r="H1508" i="10"/>
  <c r="H1507" i="10"/>
  <c r="H1506" i="10"/>
  <c r="H1505" i="10"/>
  <c r="H1504" i="10"/>
  <c r="H1503" i="10"/>
  <c r="H1502" i="10"/>
  <c r="H1501" i="10"/>
  <c r="H1500" i="10"/>
  <c r="H1499" i="10"/>
  <c r="H1498" i="10"/>
  <c r="H1497" i="10"/>
  <c r="H1496" i="10"/>
  <c r="H1495" i="10"/>
  <c r="H1494" i="10"/>
  <c r="H1493" i="10"/>
  <c r="H1492" i="10"/>
  <c r="H1491" i="10"/>
  <c r="H1490" i="10"/>
  <c r="H1489" i="10"/>
  <c r="H1488" i="10"/>
  <c r="H1487" i="10"/>
  <c r="H1486" i="10"/>
  <c r="H1485" i="10"/>
  <c r="H1484" i="10"/>
  <c r="H1483" i="10"/>
  <c r="H1482" i="10"/>
  <c r="H1481" i="10"/>
  <c r="H1480" i="10"/>
  <c r="H1479" i="10"/>
  <c r="H1478" i="10"/>
  <c r="H1477" i="10"/>
  <c r="H1476" i="10"/>
  <c r="H1475" i="10"/>
  <c r="H1474" i="10"/>
  <c r="H1473" i="10"/>
  <c r="H1472" i="10"/>
  <c r="H1471" i="10"/>
  <c r="H1470" i="10"/>
  <c r="H1469" i="10"/>
  <c r="H1468" i="10"/>
  <c r="H1467" i="10"/>
  <c r="H1466" i="10"/>
  <c r="H1465" i="10"/>
  <c r="H1464" i="10"/>
  <c r="H1463" i="10"/>
  <c r="H1462" i="10"/>
  <c r="H1461" i="10"/>
  <c r="H1460" i="10"/>
  <c r="H1459" i="10"/>
  <c r="H1458" i="10"/>
  <c r="H1457" i="10"/>
  <c r="H1456" i="10"/>
  <c r="H1455" i="10"/>
  <c r="H1454" i="10"/>
  <c r="H1453" i="10"/>
  <c r="H1452" i="10"/>
  <c r="H1451" i="10"/>
  <c r="H1450" i="10"/>
  <c r="H1449" i="10"/>
  <c r="H1448" i="10"/>
  <c r="H1447" i="10"/>
  <c r="H1446" i="10"/>
  <c r="H1445" i="10"/>
  <c r="H1444" i="10"/>
  <c r="H1443" i="10"/>
  <c r="H1442" i="10"/>
  <c r="H1441" i="10"/>
  <c r="H1440" i="10"/>
  <c r="H1439" i="10"/>
  <c r="H1438" i="10"/>
  <c r="H1437" i="10"/>
  <c r="H1436" i="10"/>
  <c r="H1435" i="10"/>
  <c r="H1434" i="10"/>
  <c r="H1433" i="10"/>
  <c r="H1432" i="10"/>
  <c r="H1431" i="10"/>
  <c r="H1430" i="10"/>
  <c r="H1429" i="10"/>
  <c r="H1428" i="10"/>
  <c r="H1427" i="10"/>
  <c r="H1426" i="10"/>
  <c r="H1425" i="10"/>
  <c r="G1424" i="10"/>
  <c r="H1424" i="10" s="1"/>
  <c r="H1423" i="10"/>
  <c r="H1422" i="10"/>
  <c r="H1421" i="10"/>
  <c r="H1420" i="10"/>
  <c r="H1419" i="10"/>
  <c r="H1418" i="10"/>
  <c r="H1417" i="10"/>
  <c r="H1416" i="10"/>
  <c r="H1415" i="10"/>
  <c r="H1414" i="10"/>
  <c r="H1413" i="10"/>
  <c r="H1412" i="10"/>
  <c r="H1411" i="10"/>
  <c r="G1411" i="10"/>
  <c r="H1410" i="10"/>
  <c r="H1409" i="10"/>
  <c r="H1408" i="10"/>
  <c r="H1407" i="10"/>
  <c r="H1406" i="10"/>
  <c r="H1405" i="10"/>
  <c r="H1404" i="10"/>
  <c r="H1403" i="10"/>
  <c r="H1402" i="10"/>
  <c r="H1401" i="10"/>
  <c r="H1400" i="10"/>
  <c r="G1400" i="10"/>
  <c r="H1399" i="10"/>
  <c r="G1399" i="10"/>
  <c r="H1398" i="10"/>
  <c r="H1397" i="10"/>
  <c r="H1396" i="10"/>
  <c r="G1395" i="10"/>
  <c r="H1395" i="10" s="1"/>
  <c r="H1394" i="10"/>
  <c r="H1393" i="10"/>
  <c r="H1392" i="10"/>
  <c r="H1391" i="10"/>
  <c r="H1390" i="10"/>
  <c r="H1389" i="10"/>
  <c r="H1388" i="10"/>
  <c r="H1387" i="10"/>
  <c r="H1386" i="10"/>
  <c r="H1385" i="10"/>
  <c r="H1384" i="10"/>
  <c r="H1383" i="10"/>
  <c r="H1382" i="10"/>
  <c r="H1381" i="10"/>
  <c r="H1380" i="10"/>
  <c r="H1379" i="10"/>
  <c r="H1378" i="10"/>
  <c r="H1377" i="10"/>
  <c r="H1376" i="10"/>
  <c r="H1375" i="10"/>
  <c r="H1374" i="10"/>
  <c r="H1373" i="10"/>
  <c r="H1372" i="10"/>
  <c r="H1371" i="10"/>
  <c r="H1370" i="10"/>
  <c r="H1369" i="10"/>
  <c r="H1368" i="10"/>
  <c r="H1367" i="10"/>
  <c r="H1366" i="10"/>
  <c r="H1365" i="10"/>
  <c r="H1364" i="10"/>
  <c r="H1363" i="10"/>
  <c r="H1362" i="10"/>
  <c r="H1361" i="10"/>
  <c r="H1360" i="10"/>
  <c r="H1359" i="10"/>
  <c r="H1358" i="10"/>
  <c r="H1357" i="10"/>
  <c r="H1356" i="10"/>
  <c r="H1355" i="10"/>
  <c r="H1354" i="10"/>
  <c r="H1353" i="10"/>
  <c r="H1352" i="10"/>
  <c r="H1351" i="10"/>
  <c r="H1350" i="10"/>
  <c r="H1349" i="10"/>
  <c r="H1348" i="10"/>
  <c r="H1347" i="10"/>
  <c r="H1346" i="10"/>
  <c r="H1345" i="10"/>
  <c r="H1344" i="10"/>
  <c r="H1343" i="10"/>
  <c r="H1342" i="10"/>
  <c r="H1341" i="10"/>
  <c r="H1340" i="10"/>
  <c r="H1339" i="10"/>
  <c r="H1338" i="10"/>
  <c r="H1337" i="10"/>
  <c r="H1336" i="10"/>
  <c r="H1335" i="10"/>
  <c r="H1334" i="10"/>
  <c r="H1333" i="10"/>
  <c r="H1332" i="10"/>
  <c r="H1331" i="10"/>
  <c r="H1330" i="10"/>
  <c r="H1329" i="10"/>
  <c r="H1328" i="10"/>
  <c r="H1327" i="10"/>
  <c r="H1326" i="10"/>
  <c r="H1325" i="10"/>
  <c r="H1324" i="10"/>
  <c r="H1323" i="10"/>
  <c r="H1322" i="10"/>
  <c r="H1321" i="10"/>
  <c r="H1320" i="10"/>
  <c r="H1319" i="10"/>
  <c r="H1318" i="10"/>
  <c r="H1317" i="10"/>
  <c r="H1316" i="10"/>
  <c r="H1315" i="10"/>
  <c r="H1314" i="10"/>
  <c r="H1313" i="10"/>
  <c r="H1312" i="10"/>
  <c r="H1311" i="10"/>
  <c r="H1310" i="10"/>
  <c r="H1309" i="10"/>
  <c r="H1308" i="10"/>
  <c r="H1307" i="10"/>
  <c r="H1306" i="10"/>
  <c r="H1305" i="10"/>
  <c r="H1304" i="10"/>
  <c r="H1303" i="10"/>
  <c r="H1302" i="10"/>
  <c r="H1301" i="10"/>
  <c r="H1300" i="10"/>
  <c r="H1299" i="10"/>
  <c r="H1298" i="10"/>
  <c r="H1297" i="10"/>
  <c r="H1296" i="10"/>
  <c r="H1295" i="10"/>
  <c r="H1294" i="10"/>
  <c r="H1293" i="10"/>
  <c r="H1292" i="10"/>
  <c r="H1291" i="10"/>
  <c r="H1290" i="10"/>
  <c r="H1289" i="10"/>
  <c r="H1288" i="10"/>
  <c r="H1287" i="10"/>
  <c r="H1286" i="10"/>
  <c r="H1285" i="10"/>
  <c r="H1284" i="10"/>
  <c r="H1283" i="10"/>
  <c r="H1282" i="10"/>
  <c r="H1281" i="10"/>
  <c r="H1280" i="10"/>
  <c r="H1279" i="10"/>
  <c r="H1278" i="10"/>
  <c r="H1277" i="10"/>
  <c r="H1276" i="10"/>
  <c r="H1275" i="10"/>
  <c r="H1274" i="10"/>
  <c r="H1273" i="10"/>
  <c r="H1272" i="10"/>
  <c r="H1271" i="10"/>
  <c r="H1270" i="10"/>
  <c r="H1269" i="10"/>
  <c r="H1268" i="10"/>
  <c r="H1267" i="10"/>
  <c r="H1266" i="10"/>
  <c r="H1265" i="10"/>
  <c r="H1264" i="10"/>
  <c r="H1263" i="10"/>
  <c r="H1262" i="10"/>
  <c r="H1261" i="10"/>
  <c r="H1260" i="10"/>
  <c r="H1259" i="10"/>
  <c r="H1258" i="10"/>
  <c r="G1258" i="10"/>
  <c r="H1257" i="10"/>
  <c r="H1256" i="10"/>
  <c r="G1256" i="10"/>
  <c r="H1255" i="10"/>
  <c r="H1254" i="10"/>
  <c r="H1253" i="10"/>
  <c r="H1252" i="10"/>
  <c r="H1251" i="10"/>
  <c r="H1250" i="10"/>
  <c r="H1249" i="10"/>
  <c r="H1248" i="10"/>
  <c r="H1247" i="10"/>
  <c r="H1246" i="10"/>
  <c r="H1245" i="10"/>
  <c r="H1244" i="10"/>
  <c r="H1243" i="10"/>
  <c r="H1242" i="10"/>
  <c r="H1241" i="10"/>
  <c r="H1240" i="10"/>
  <c r="H1239" i="10"/>
  <c r="H1238" i="10"/>
  <c r="H1237" i="10"/>
  <c r="H1236" i="10"/>
  <c r="H1235" i="10"/>
  <c r="H1234" i="10"/>
  <c r="H1233" i="10"/>
  <c r="H1232" i="10"/>
  <c r="H1231" i="10"/>
  <c r="H1230" i="10"/>
  <c r="H1229" i="10"/>
  <c r="H1228" i="10"/>
  <c r="H1227" i="10"/>
  <c r="H1226" i="10"/>
  <c r="H1225" i="10"/>
  <c r="H1224" i="10"/>
  <c r="H1223" i="10"/>
  <c r="H1222" i="10"/>
  <c r="H1221" i="10"/>
  <c r="H1220" i="10"/>
  <c r="H1219" i="10"/>
  <c r="H1218" i="10"/>
  <c r="H1217" i="10"/>
  <c r="H1216" i="10"/>
  <c r="H1215" i="10"/>
  <c r="H1214" i="10"/>
  <c r="H1213" i="10"/>
  <c r="H1212" i="10"/>
  <c r="H1211" i="10"/>
  <c r="H1210" i="10"/>
  <c r="H1209" i="10"/>
  <c r="H1208" i="10"/>
  <c r="G1208" i="10"/>
  <c r="H1207" i="10"/>
  <c r="H1206" i="10"/>
  <c r="H1205" i="10"/>
  <c r="H1204" i="10"/>
  <c r="H1203" i="10"/>
  <c r="H1202" i="10"/>
  <c r="H1201" i="10"/>
  <c r="H1200" i="10"/>
  <c r="H1199" i="10"/>
  <c r="H1198" i="10"/>
  <c r="H1197" i="10"/>
  <c r="H1196" i="10"/>
  <c r="H1195" i="10"/>
  <c r="H1194" i="10"/>
  <c r="H1193" i="10"/>
  <c r="H1192" i="10"/>
  <c r="H1191" i="10"/>
  <c r="H1190" i="10"/>
  <c r="H1189" i="10"/>
  <c r="H1188" i="10"/>
  <c r="H1187" i="10"/>
  <c r="H1186" i="10"/>
  <c r="H1185" i="10"/>
  <c r="H1184" i="10"/>
  <c r="H1183" i="10"/>
  <c r="H1182" i="10"/>
  <c r="H1181" i="10"/>
  <c r="H1180" i="10"/>
  <c r="H1179" i="10"/>
  <c r="H1178" i="10"/>
  <c r="H1177" i="10"/>
  <c r="H1176" i="10"/>
  <c r="H1175" i="10"/>
  <c r="H1174" i="10"/>
  <c r="H1173" i="10"/>
  <c r="H1172" i="10"/>
  <c r="H1171" i="10"/>
  <c r="H1170" i="10"/>
  <c r="H1169" i="10"/>
  <c r="H1168" i="10"/>
  <c r="H1167" i="10"/>
  <c r="H1166" i="10"/>
  <c r="H1165" i="10"/>
  <c r="H1164" i="10"/>
  <c r="H1163" i="10"/>
  <c r="H1162" i="10"/>
  <c r="H1161" i="10"/>
  <c r="H1160" i="10"/>
  <c r="H1159" i="10"/>
  <c r="H1158" i="10"/>
  <c r="H1157" i="10"/>
  <c r="H1156" i="10"/>
  <c r="H1155" i="10"/>
  <c r="H1154" i="10"/>
  <c r="H1153" i="10"/>
  <c r="H1152" i="10"/>
  <c r="H1151" i="10"/>
  <c r="H1150" i="10"/>
  <c r="H1149" i="10"/>
  <c r="H1148" i="10"/>
  <c r="H1147" i="10"/>
  <c r="H1146" i="10"/>
  <c r="H1145" i="10"/>
  <c r="H1144" i="10"/>
  <c r="H1143" i="10"/>
  <c r="H1142" i="10"/>
  <c r="G1141" i="10"/>
  <c r="H1141" i="10" s="1"/>
  <c r="H1140" i="10"/>
  <c r="H1139" i="10"/>
  <c r="H1138" i="10"/>
  <c r="H1137" i="10"/>
  <c r="H1136" i="10"/>
  <c r="H1135" i="10"/>
  <c r="G1135" i="10"/>
  <c r="H1134" i="10"/>
  <c r="H1133" i="10"/>
  <c r="H1132" i="10"/>
  <c r="H1131" i="10"/>
  <c r="H1130" i="10"/>
  <c r="H1129" i="10"/>
  <c r="H1128" i="10"/>
  <c r="H1127" i="10"/>
  <c r="H1126" i="10"/>
  <c r="H1125" i="10"/>
  <c r="H1124" i="10"/>
  <c r="H1123" i="10"/>
  <c r="H1122" i="10"/>
  <c r="G1122" i="10"/>
  <c r="H1121" i="10"/>
  <c r="G1120" i="10"/>
  <c r="H1120" i="10" s="1"/>
  <c r="G1119" i="10"/>
  <c r="H1119" i="10" s="1"/>
  <c r="H1118" i="10"/>
  <c r="H1117" i="10"/>
  <c r="H1116" i="10"/>
  <c r="H1115" i="10"/>
  <c r="H1114" i="10"/>
  <c r="H1113" i="10"/>
  <c r="H1112" i="10"/>
  <c r="H1111" i="10"/>
  <c r="H1110" i="10"/>
  <c r="H1109" i="10"/>
  <c r="H1108" i="10"/>
  <c r="H1107" i="10"/>
  <c r="H1106" i="10"/>
  <c r="H1105" i="10"/>
  <c r="H1104" i="10"/>
  <c r="H1103" i="10"/>
  <c r="H1102" i="10"/>
  <c r="H1101" i="10"/>
  <c r="H1100" i="10"/>
  <c r="H1099" i="10"/>
  <c r="H1098" i="10"/>
  <c r="H1097" i="10"/>
  <c r="H1096" i="10"/>
  <c r="H1095" i="10"/>
  <c r="H1094" i="10"/>
  <c r="H1093" i="10"/>
  <c r="H1092" i="10"/>
  <c r="H1091" i="10"/>
  <c r="H1090" i="10"/>
  <c r="H1089" i="10"/>
  <c r="H1088" i="10"/>
  <c r="H1087" i="10"/>
  <c r="H1086" i="10"/>
  <c r="H1085" i="10"/>
  <c r="H1084" i="10"/>
  <c r="H1083" i="10"/>
  <c r="H1082" i="10"/>
  <c r="H1081" i="10"/>
  <c r="H1080" i="10"/>
  <c r="H1079" i="10"/>
  <c r="H1078" i="10"/>
  <c r="H1077" i="10"/>
  <c r="H1076" i="10"/>
  <c r="H1075" i="10"/>
  <c r="H1074" i="10"/>
  <c r="H1073" i="10"/>
  <c r="H1072" i="10"/>
  <c r="H1071" i="10"/>
  <c r="H1070" i="10"/>
  <c r="H1069" i="10"/>
  <c r="H1068" i="10"/>
  <c r="H1067" i="10"/>
  <c r="H1066" i="10"/>
  <c r="H1065" i="10"/>
  <c r="H1064" i="10"/>
  <c r="H1063" i="10"/>
  <c r="H1062" i="10"/>
  <c r="H1061" i="10"/>
  <c r="H1060" i="10"/>
  <c r="H1059" i="10"/>
  <c r="H1058" i="10"/>
  <c r="H1057" i="10"/>
  <c r="H1056" i="10"/>
  <c r="H1055" i="10"/>
  <c r="H1054" i="10"/>
  <c r="H1053" i="10"/>
  <c r="H1052" i="10"/>
  <c r="H1051" i="10"/>
  <c r="H1050" i="10"/>
  <c r="H1049" i="10"/>
  <c r="H1048" i="10"/>
  <c r="H1047" i="10"/>
  <c r="H1046" i="10"/>
  <c r="H1045" i="10"/>
  <c r="H1044" i="10"/>
  <c r="H1043" i="10"/>
  <c r="H1042" i="10"/>
  <c r="H1041" i="10"/>
  <c r="H1040" i="10"/>
  <c r="H1039" i="10"/>
  <c r="H1038" i="10"/>
  <c r="H1037" i="10"/>
  <c r="H1036" i="10"/>
  <c r="H1035" i="10"/>
  <c r="H1034" i="10"/>
  <c r="H1033" i="10"/>
  <c r="H1032" i="10"/>
  <c r="H1031" i="10"/>
  <c r="G1031" i="10"/>
  <c r="H1030" i="10"/>
  <c r="H1029" i="10"/>
  <c r="H1028" i="10"/>
  <c r="H1027" i="10"/>
  <c r="H1026" i="10"/>
  <c r="H1025" i="10"/>
  <c r="H1024" i="10"/>
  <c r="H1023" i="10"/>
  <c r="H1022" i="10"/>
  <c r="H1021" i="10"/>
  <c r="H1020" i="10"/>
  <c r="H1019" i="10"/>
  <c r="H1018" i="10"/>
  <c r="H1017" i="10"/>
  <c r="H1016" i="10"/>
  <c r="H1015" i="10"/>
  <c r="H1014" i="10"/>
  <c r="H1013" i="10"/>
  <c r="H1012" i="10"/>
  <c r="H1011" i="10"/>
  <c r="H1010" i="10"/>
  <c r="H1009" i="10"/>
  <c r="H1008" i="10"/>
  <c r="H1007" i="10"/>
  <c r="H1006" i="10"/>
  <c r="H1005" i="10"/>
  <c r="H1004" i="10"/>
  <c r="H1003" i="10"/>
  <c r="H1002" i="10"/>
  <c r="G1002" i="10"/>
  <c r="H1001" i="10"/>
  <c r="H1000" i="10"/>
  <c r="H999" i="10"/>
  <c r="H998" i="10"/>
  <c r="H997" i="10"/>
  <c r="H996" i="10"/>
  <c r="H995" i="10"/>
  <c r="H994" i="10"/>
  <c r="H993" i="10"/>
  <c r="H992" i="10"/>
  <c r="H991" i="10"/>
  <c r="H990" i="10"/>
  <c r="H989" i="10"/>
  <c r="H988" i="10"/>
  <c r="H987" i="10"/>
  <c r="H986" i="10"/>
  <c r="H985" i="10"/>
  <c r="H984" i="10"/>
  <c r="H983" i="10"/>
  <c r="H982" i="10"/>
  <c r="H981" i="10"/>
  <c r="H980" i="10"/>
  <c r="H979" i="10"/>
  <c r="H978" i="10"/>
  <c r="H977" i="10"/>
  <c r="H976" i="10"/>
  <c r="H975" i="10"/>
  <c r="H974" i="10"/>
  <c r="H973" i="10"/>
  <c r="H972" i="10"/>
  <c r="H971" i="10"/>
  <c r="H970" i="10"/>
  <c r="H969" i="10"/>
  <c r="H968" i="10"/>
  <c r="H967" i="10"/>
  <c r="H966" i="10"/>
  <c r="H965" i="10"/>
  <c r="H964" i="10"/>
  <c r="H963" i="10"/>
  <c r="H962" i="10"/>
  <c r="H961" i="10"/>
  <c r="H960" i="10"/>
  <c r="H959" i="10"/>
  <c r="H958" i="10"/>
  <c r="H957" i="10"/>
  <c r="H956" i="10"/>
  <c r="H955" i="10"/>
  <c r="H954" i="10"/>
  <c r="H953" i="10"/>
  <c r="H952" i="10"/>
  <c r="H951" i="10"/>
  <c r="H950" i="10"/>
  <c r="H949" i="10"/>
  <c r="H948" i="10"/>
  <c r="H947" i="10"/>
  <c r="H946" i="10"/>
  <c r="H945" i="10"/>
  <c r="H944" i="10"/>
  <c r="H943" i="10"/>
  <c r="G942" i="10"/>
  <c r="H942" i="10" s="1"/>
  <c r="H941" i="10"/>
  <c r="H940" i="10"/>
  <c r="H939" i="10"/>
  <c r="H938" i="10"/>
  <c r="H937" i="10"/>
  <c r="H936" i="10"/>
  <c r="H935" i="10"/>
  <c r="H934" i="10"/>
  <c r="H933" i="10"/>
  <c r="H932" i="10"/>
  <c r="H931" i="10"/>
  <c r="H930" i="10"/>
  <c r="H929" i="10"/>
  <c r="H928" i="10"/>
  <c r="G928" i="10"/>
  <c r="H927" i="10"/>
  <c r="H926" i="10"/>
  <c r="H925" i="10"/>
  <c r="H924" i="10"/>
  <c r="H923" i="10"/>
  <c r="H922" i="10"/>
  <c r="H921" i="10"/>
  <c r="H920" i="10"/>
  <c r="H919" i="10"/>
  <c r="H918" i="10"/>
  <c r="H917" i="10"/>
  <c r="H916" i="10"/>
  <c r="H915" i="10"/>
  <c r="H914" i="10"/>
  <c r="H913" i="10"/>
  <c r="H912" i="10"/>
  <c r="H911" i="10"/>
  <c r="H910" i="10"/>
  <c r="H909" i="10"/>
  <c r="H908" i="10"/>
  <c r="H907" i="10"/>
  <c r="H906" i="10"/>
  <c r="H905" i="10"/>
  <c r="H904" i="10"/>
  <c r="H903" i="10"/>
  <c r="H902" i="10"/>
  <c r="H901" i="10"/>
  <c r="H900" i="10"/>
  <c r="H899" i="10"/>
  <c r="H898" i="10"/>
  <c r="H897" i="10"/>
  <c r="H896" i="10"/>
  <c r="H895" i="10"/>
  <c r="H894" i="10"/>
  <c r="H893" i="10"/>
  <c r="H892" i="10"/>
  <c r="H891" i="10"/>
  <c r="H890" i="10"/>
  <c r="H889" i="10"/>
  <c r="H888" i="10"/>
  <c r="H887" i="10"/>
  <c r="H886" i="10"/>
  <c r="H885" i="10"/>
  <c r="H884" i="10"/>
  <c r="H883" i="10"/>
  <c r="H882" i="10"/>
  <c r="H881" i="10"/>
  <c r="H880" i="10"/>
  <c r="H879" i="10"/>
  <c r="H878" i="10"/>
  <c r="H877" i="10"/>
  <c r="H876" i="10"/>
  <c r="H875" i="10"/>
  <c r="H874" i="10"/>
  <c r="H873" i="10"/>
  <c r="H872" i="10"/>
  <c r="H871" i="10"/>
  <c r="H870" i="10"/>
  <c r="H869" i="10"/>
  <c r="H868" i="10"/>
  <c r="H867" i="10"/>
  <c r="H866" i="10"/>
  <c r="H865" i="10"/>
  <c r="H864" i="10"/>
  <c r="H863" i="10"/>
  <c r="H862" i="10"/>
  <c r="H861" i="10"/>
  <c r="H860" i="10"/>
  <c r="H859" i="10"/>
  <c r="H858" i="10"/>
  <c r="H857" i="10"/>
  <c r="H856" i="10"/>
  <c r="H855" i="10"/>
  <c r="H854" i="10"/>
  <c r="H853" i="10"/>
  <c r="H852" i="10"/>
  <c r="H851" i="10"/>
  <c r="H850" i="10"/>
  <c r="H849" i="10"/>
  <c r="H848" i="10"/>
  <c r="H847" i="10"/>
  <c r="H846" i="10"/>
  <c r="H845" i="10"/>
  <c r="H844" i="10"/>
  <c r="H843" i="10"/>
  <c r="H842" i="10"/>
  <c r="H841" i="10"/>
  <c r="G841" i="10"/>
  <c r="H840" i="10"/>
  <c r="H839" i="10"/>
  <c r="H838" i="10"/>
  <c r="H837" i="10"/>
  <c r="H836" i="10"/>
  <c r="H835" i="10"/>
  <c r="H834" i="10"/>
  <c r="H833" i="10"/>
  <c r="H832" i="10"/>
  <c r="G831" i="10"/>
  <c r="H831" i="10" s="1"/>
  <c r="H830" i="10"/>
  <c r="H829" i="10"/>
  <c r="H828" i="10"/>
  <c r="H827" i="10"/>
  <c r="H826" i="10"/>
  <c r="H825" i="10"/>
  <c r="H824" i="10"/>
  <c r="H823" i="10"/>
  <c r="H822" i="10"/>
  <c r="H821" i="10"/>
  <c r="H820" i="10"/>
  <c r="H819" i="10"/>
  <c r="H818" i="10"/>
  <c r="H817" i="10"/>
  <c r="H816" i="10"/>
  <c r="H815" i="10"/>
  <c r="H814" i="10"/>
  <c r="H813" i="10"/>
  <c r="H812" i="10"/>
  <c r="H811" i="10"/>
  <c r="H810" i="10"/>
  <c r="H809" i="10"/>
  <c r="H808" i="10"/>
  <c r="H807" i="10"/>
  <c r="H806" i="10"/>
  <c r="H805" i="10"/>
  <c r="H804" i="10"/>
  <c r="H803" i="10"/>
  <c r="H802" i="10"/>
  <c r="H801" i="10"/>
  <c r="H800" i="10"/>
  <c r="H799" i="10"/>
  <c r="H798" i="10"/>
  <c r="H797" i="10"/>
  <c r="H796" i="10"/>
  <c r="H795" i="10"/>
  <c r="H794" i="10"/>
  <c r="H793" i="10"/>
  <c r="H792" i="10"/>
  <c r="H791" i="10"/>
  <c r="H790" i="10"/>
  <c r="H789" i="10"/>
  <c r="H788" i="10"/>
  <c r="H787" i="10"/>
  <c r="H786" i="10"/>
  <c r="H785" i="10"/>
  <c r="H784" i="10"/>
  <c r="H783" i="10"/>
  <c r="H782" i="10"/>
  <c r="H781" i="10"/>
  <c r="H780" i="10"/>
  <c r="H779" i="10"/>
  <c r="H778" i="10"/>
  <c r="H777" i="10"/>
  <c r="H776" i="10"/>
  <c r="H775" i="10"/>
  <c r="H774" i="10"/>
  <c r="H773" i="10"/>
  <c r="H772" i="10"/>
  <c r="H771" i="10"/>
  <c r="H770" i="10"/>
  <c r="H769" i="10"/>
  <c r="H768" i="10"/>
  <c r="H767" i="10"/>
  <c r="H766" i="10"/>
  <c r="H765" i="10"/>
  <c r="H764" i="10"/>
  <c r="H763" i="10"/>
  <c r="H762" i="10"/>
  <c r="H761" i="10"/>
  <c r="H760" i="10"/>
  <c r="H759" i="10"/>
  <c r="H758" i="10"/>
  <c r="H757" i="10"/>
  <c r="G757" i="10"/>
  <c r="H756" i="10"/>
  <c r="H755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G657" i="10"/>
  <c r="H657" i="10" s="1"/>
  <c r="H656" i="10"/>
  <c r="H655" i="10"/>
  <c r="H654" i="10"/>
  <c r="H653" i="10"/>
  <c r="H652" i="10"/>
  <c r="H651" i="10"/>
  <c r="G650" i="10"/>
  <c r="H650" i="10" s="1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G638" i="10"/>
  <c r="H637" i="10"/>
  <c r="H636" i="10"/>
  <c r="H635" i="10"/>
  <c r="H634" i="10"/>
  <c r="H633" i="10"/>
  <c r="H632" i="10"/>
  <c r="H631" i="10"/>
  <c r="H630" i="10"/>
  <c r="H629" i="10"/>
  <c r="H628" i="10"/>
  <c r="H627" i="10"/>
  <c r="G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G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555" i="10"/>
  <c r="H554" i="10"/>
  <c r="H553" i="10"/>
  <c r="H552" i="10"/>
  <c r="H551" i="10"/>
  <c r="H550" i="10"/>
  <c r="H549" i="10"/>
  <c r="H548" i="10"/>
  <c r="H547" i="10"/>
  <c r="H546" i="10"/>
  <c r="H545" i="10"/>
  <c r="H544" i="10"/>
  <c r="H543" i="10"/>
  <c r="H542" i="10"/>
  <c r="H541" i="10"/>
  <c r="H540" i="10"/>
  <c r="H539" i="10"/>
  <c r="H538" i="10"/>
  <c r="H537" i="10"/>
  <c r="H536" i="10"/>
  <c r="H535" i="10"/>
  <c r="H534" i="10"/>
  <c r="H533" i="10"/>
  <c r="H532" i="10"/>
  <c r="H531" i="10"/>
  <c r="H530" i="10"/>
  <c r="H529" i="10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G484" i="10"/>
  <c r="H484" i="10" s="1"/>
  <c r="H483" i="10"/>
  <c r="G483" i="10"/>
  <c r="H482" i="10"/>
  <c r="H481" i="10"/>
  <c r="H480" i="10"/>
  <c r="G479" i="10"/>
  <c r="H479" i="10" s="1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G382" i="10"/>
  <c r="H381" i="10"/>
  <c r="H380" i="10"/>
  <c r="H379" i="10"/>
  <c r="H378" i="10"/>
  <c r="H377" i="10"/>
  <c r="G376" i="10"/>
  <c r="H376" i="10" s="1"/>
  <c r="H375" i="10"/>
  <c r="H374" i="10"/>
  <c r="H373" i="10"/>
  <c r="H372" i="10"/>
  <c r="H371" i="10"/>
  <c r="G371" i="10"/>
  <c r="H370" i="10"/>
  <c r="H369" i="10"/>
  <c r="H368" i="10"/>
  <c r="H367" i="10"/>
  <c r="G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G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G272" i="10"/>
  <c r="H272" i="10" s="1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G151" i="10"/>
  <c r="H151" i="10" s="1"/>
  <c r="G150" i="10"/>
  <c r="H150" i="10" s="1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G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G10" i="10"/>
  <c r="H10" i="10" s="1"/>
  <c r="H9" i="10"/>
  <c r="H8" i="10"/>
  <c r="H7" i="10"/>
  <c r="H6" i="10"/>
  <c r="H5" i="10"/>
  <c r="H4" i="10"/>
  <c r="H3" i="10"/>
  <c r="H2" i="10"/>
  <c r="G2393" i="5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4" i="2"/>
  <c r="H3" i="2"/>
  <c r="H3307" i="7"/>
  <c r="H3306" i="7"/>
  <c r="H3305" i="7"/>
  <c r="H3304" i="7"/>
  <c r="H3303" i="7"/>
  <c r="H3302" i="7"/>
  <c r="H3301" i="7"/>
  <c r="H3300" i="7"/>
  <c r="H3299" i="7"/>
  <c r="H3298" i="7"/>
  <c r="H3297" i="7"/>
  <c r="H3296" i="7"/>
  <c r="H3295" i="7"/>
  <c r="H3294" i="7"/>
  <c r="H3293" i="7"/>
  <c r="H3292" i="7"/>
  <c r="H3291" i="7"/>
  <c r="H3290" i="7"/>
  <c r="H3289" i="7"/>
  <c r="H3288" i="7"/>
  <c r="H3287" i="7"/>
  <c r="H3286" i="7"/>
  <c r="H3285" i="7"/>
  <c r="H3284" i="7"/>
  <c r="H3283" i="7"/>
  <c r="H3282" i="7"/>
  <c r="H3281" i="7"/>
  <c r="H3280" i="7"/>
  <c r="H3279" i="7"/>
  <c r="H3278" i="7"/>
  <c r="H3277" i="7"/>
  <c r="H3276" i="7"/>
  <c r="H3275" i="7"/>
  <c r="H3274" i="7"/>
  <c r="H3273" i="7"/>
  <c r="H3272" i="7"/>
  <c r="H3271" i="7"/>
  <c r="H3270" i="7"/>
  <c r="H3269" i="7"/>
  <c r="H3268" i="7"/>
  <c r="H3267" i="7"/>
  <c r="H3266" i="7"/>
  <c r="H3265" i="7"/>
  <c r="H3264" i="7"/>
  <c r="H3263" i="7"/>
  <c r="H3262" i="7"/>
  <c r="H3261" i="7"/>
  <c r="H3260" i="7"/>
  <c r="H3259" i="7"/>
  <c r="H3258" i="7"/>
  <c r="H3257" i="7"/>
  <c r="H3256" i="7"/>
  <c r="H3255" i="7"/>
  <c r="H3254" i="7"/>
  <c r="H3253" i="7"/>
  <c r="H3252" i="7"/>
  <c r="H3251" i="7"/>
  <c r="H3250" i="7"/>
  <c r="H3249" i="7"/>
  <c r="H3248" i="7"/>
  <c r="H3247" i="7"/>
  <c r="H3246" i="7"/>
  <c r="H3245" i="7"/>
  <c r="H3244" i="7"/>
  <c r="H3243" i="7"/>
  <c r="H3242" i="7"/>
  <c r="H3241" i="7"/>
  <c r="H3240" i="7"/>
  <c r="H3239" i="7"/>
  <c r="H3238" i="7"/>
  <c r="H3237" i="7"/>
  <c r="H3236" i="7"/>
  <c r="H3235" i="7"/>
  <c r="H3234" i="7"/>
  <c r="H3233" i="7"/>
  <c r="H3232" i="7"/>
  <c r="H3231" i="7"/>
  <c r="H3230" i="7"/>
  <c r="H3229" i="7"/>
  <c r="H3228" i="7"/>
  <c r="H3227" i="7"/>
  <c r="H3226" i="7"/>
  <c r="H3225" i="7"/>
  <c r="H3224" i="7"/>
  <c r="H3223" i="7"/>
  <c r="H3222" i="7"/>
  <c r="H3221" i="7"/>
  <c r="H3220" i="7"/>
  <c r="H3219" i="7"/>
  <c r="H3218" i="7"/>
  <c r="H3217" i="7"/>
  <c r="H3216" i="7"/>
  <c r="H3215" i="7"/>
  <c r="H3214" i="7"/>
  <c r="H3213" i="7"/>
  <c r="H3212" i="7"/>
  <c r="H3211" i="7"/>
  <c r="H3210" i="7"/>
  <c r="H3209" i="7"/>
  <c r="H3208" i="7"/>
  <c r="H3207" i="7"/>
  <c r="H3206" i="7"/>
  <c r="H3205" i="7"/>
  <c r="H3204" i="7"/>
  <c r="H3203" i="7"/>
  <c r="H3202" i="7"/>
  <c r="H3201" i="7"/>
  <c r="H3200" i="7"/>
  <c r="H3199" i="7"/>
  <c r="H3198" i="7"/>
  <c r="H3197" i="7"/>
  <c r="H3196" i="7"/>
  <c r="H3195" i="7"/>
  <c r="H3194" i="7"/>
  <c r="H3193" i="7"/>
  <c r="H3192" i="7"/>
  <c r="H3191" i="7"/>
  <c r="H3190" i="7"/>
  <c r="H3189" i="7"/>
  <c r="H3188" i="7"/>
  <c r="H3187" i="7"/>
  <c r="H3186" i="7"/>
  <c r="H3185" i="7"/>
  <c r="H3184" i="7"/>
  <c r="H3183" i="7"/>
  <c r="H3182" i="7"/>
  <c r="H3181" i="7"/>
  <c r="H3180" i="7"/>
  <c r="H3179" i="7"/>
  <c r="H3178" i="7"/>
  <c r="H3177" i="7"/>
  <c r="H3176" i="7"/>
  <c r="H3175" i="7"/>
  <c r="H3174" i="7"/>
  <c r="H3173" i="7"/>
  <c r="H3172" i="7"/>
  <c r="H3171" i="7"/>
  <c r="H3170" i="7"/>
  <c r="H3169" i="7"/>
  <c r="H3168" i="7"/>
  <c r="H3167" i="7"/>
  <c r="H3166" i="7"/>
  <c r="H3165" i="7"/>
  <c r="H3164" i="7"/>
  <c r="H3163" i="7"/>
  <c r="H3162" i="7"/>
  <c r="H3161" i="7"/>
  <c r="H3160" i="7"/>
  <c r="H3159" i="7"/>
  <c r="H3158" i="7"/>
  <c r="H3157" i="7"/>
  <c r="H3156" i="7"/>
  <c r="H3155" i="7"/>
  <c r="H3154" i="7"/>
  <c r="H3153" i="7"/>
  <c r="H3152" i="7"/>
  <c r="H3151" i="7"/>
  <c r="H3150" i="7"/>
  <c r="H3149" i="7"/>
  <c r="H3148" i="7"/>
  <c r="H3147" i="7"/>
  <c r="H3146" i="7"/>
  <c r="H3145" i="7"/>
  <c r="H3144" i="7"/>
  <c r="H3143" i="7"/>
  <c r="H3142" i="7"/>
  <c r="H3141" i="7"/>
  <c r="H3140" i="7"/>
  <c r="H3139" i="7"/>
  <c r="H3138" i="7"/>
  <c r="H3137" i="7"/>
  <c r="H3136" i="7"/>
  <c r="H3135" i="7"/>
  <c r="H3134" i="7"/>
  <c r="H3133" i="7"/>
  <c r="H3132" i="7"/>
  <c r="H3131" i="7"/>
  <c r="H3130" i="7"/>
  <c r="H3129" i="7"/>
  <c r="H3128" i="7"/>
  <c r="H3127" i="7"/>
  <c r="H3126" i="7"/>
  <c r="H3125" i="7"/>
  <c r="H3124" i="7"/>
  <c r="H3123" i="7"/>
  <c r="H3122" i="7"/>
  <c r="H3121" i="7"/>
  <c r="H3120" i="7"/>
  <c r="H3119" i="7"/>
  <c r="H3118" i="7"/>
  <c r="H3117" i="7"/>
  <c r="H3116" i="7"/>
  <c r="H3115" i="7"/>
  <c r="H3114" i="7"/>
  <c r="H3113" i="7"/>
  <c r="H3112" i="7"/>
  <c r="H3111" i="7"/>
  <c r="H3110" i="7"/>
  <c r="H3109" i="7"/>
  <c r="H3108" i="7"/>
  <c r="H3107" i="7"/>
  <c r="H3106" i="7"/>
  <c r="H3105" i="7"/>
  <c r="H3104" i="7"/>
  <c r="H3103" i="7"/>
  <c r="H3102" i="7"/>
  <c r="H3101" i="7"/>
  <c r="H3100" i="7"/>
  <c r="H3099" i="7"/>
  <c r="H3098" i="7"/>
  <c r="H3097" i="7"/>
  <c r="H3096" i="7"/>
  <c r="H3095" i="7"/>
  <c r="H3094" i="7"/>
  <c r="H3093" i="7"/>
  <c r="H3092" i="7"/>
  <c r="H3091" i="7"/>
  <c r="H3090" i="7"/>
  <c r="H3089" i="7"/>
  <c r="H3088" i="7"/>
  <c r="H3087" i="7"/>
  <c r="H3086" i="7"/>
  <c r="H3085" i="7"/>
  <c r="H3084" i="7"/>
  <c r="H3083" i="7"/>
  <c r="H3082" i="7"/>
  <c r="H3081" i="7"/>
  <c r="H3080" i="7"/>
  <c r="H3079" i="7"/>
  <c r="H3078" i="7"/>
  <c r="H3077" i="7"/>
  <c r="H3076" i="7"/>
  <c r="H3075" i="7"/>
  <c r="H3074" i="7"/>
  <c r="H3073" i="7"/>
  <c r="H3072" i="7"/>
  <c r="H3071" i="7"/>
  <c r="H3070" i="7"/>
  <c r="H3069" i="7"/>
  <c r="H3068" i="7"/>
  <c r="H3067" i="7"/>
  <c r="H3066" i="7"/>
  <c r="H3065" i="7"/>
  <c r="H3064" i="7"/>
  <c r="H3063" i="7"/>
  <c r="H3062" i="7"/>
  <c r="H3061" i="7"/>
  <c r="H3060" i="7"/>
  <c r="H3059" i="7"/>
  <c r="H3058" i="7"/>
  <c r="H3057" i="7"/>
  <c r="H3056" i="7"/>
  <c r="H3055" i="7"/>
  <c r="H3054" i="7"/>
  <c r="H3053" i="7"/>
  <c r="H3052" i="7"/>
  <c r="H3051" i="7"/>
  <c r="H3050" i="7"/>
  <c r="H3049" i="7"/>
  <c r="H3048" i="7"/>
  <c r="H3047" i="7"/>
  <c r="H3046" i="7"/>
  <c r="H3045" i="7"/>
  <c r="H3044" i="7"/>
  <c r="H3043" i="7"/>
  <c r="H3042" i="7"/>
  <c r="H3041" i="7"/>
  <c r="H3040" i="7"/>
  <c r="H3039" i="7"/>
  <c r="H3038" i="7"/>
  <c r="H3037" i="7"/>
  <c r="H3036" i="7"/>
  <c r="H3035" i="7"/>
  <c r="H3034" i="7"/>
  <c r="H3033" i="7"/>
  <c r="H3032" i="7"/>
  <c r="H3031" i="7"/>
  <c r="H3030" i="7"/>
  <c r="H3029" i="7"/>
  <c r="H3028" i="7"/>
  <c r="H3027" i="7"/>
  <c r="H3026" i="7"/>
  <c r="H3025" i="7"/>
  <c r="H3024" i="7"/>
  <c r="H3023" i="7"/>
  <c r="H3022" i="7"/>
  <c r="H3021" i="7"/>
  <c r="H3020" i="7"/>
  <c r="H3019" i="7"/>
  <c r="H3018" i="7"/>
  <c r="H3017" i="7"/>
  <c r="H3016" i="7"/>
  <c r="H3015" i="7"/>
  <c r="H3014" i="7"/>
  <c r="H3013" i="7"/>
  <c r="H3012" i="7"/>
  <c r="H3011" i="7"/>
  <c r="H3010" i="7"/>
  <c r="H3009" i="7"/>
  <c r="H3008" i="7"/>
  <c r="H3007" i="7"/>
  <c r="H3006" i="7"/>
  <c r="H3005" i="7"/>
  <c r="H3004" i="7"/>
  <c r="H3003" i="7"/>
  <c r="H3002" i="7"/>
  <c r="H3001" i="7"/>
  <c r="H3000" i="7"/>
  <c r="H2999" i="7"/>
  <c r="H2998" i="7"/>
  <c r="H2997" i="7"/>
  <c r="H2996" i="7"/>
  <c r="H2995" i="7"/>
  <c r="H2994" i="7"/>
  <c r="H2993" i="7"/>
  <c r="H2992" i="7"/>
  <c r="H2991" i="7"/>
  <c r="H2990" i="7"/>
  <c r="H2989" i="7"/>
  <c r="H2988" i="7"/>
  <c r="H2987" i="7"/>
  <c r="H2986" i="7"/>
  <c r="H2985" i="7"/>
  <c r="H2984" i="7"/>
  <c r="H2983" i="7"/>
  <c r="H2982" i="7"/>
  <c r="H2981" i="7"/>
  <c r="H2980" i="7"/>
  <c r="H2979" i="7"/>
  <c r="H2978" i="7"/>
  <c r="H2977" i="7"/>
  <c r="H2976" i="7"/>
  <c r="H2975" i="7"/>
  <c r="H2974" i="7"/>
  <c r="H2973" i="7"/>
  <c r="H2972" i="7"/>
  <c r="H2971" i="7"/>
  <c r="H2970" i="7"/>
  <c r="H2969" i="7"/>
  <c r="H2968" i="7"/>
  <c r="H2967" i="7"/>
  <c r="H2966" i="7"/>
  <c r="H2965" i="7"/>
  <c r="H2964" i="7"/>
  <c r="H2963" i="7"/>
  <c r="H2962" i="7"/>
  <c r="H2961" i="7"/>
  <c r="H2960" i="7"/>
  <c r="H2959" i="7"/>
  <c r="H2958" i="7"/>
  <c r="H2957" i="7"/>
  <c r="H2956" i="7"/>
  <c r="H2955" i="7"/>
  <c r="H2954" i="7"/>
  <c r="H2953" i="7"/>
  <c r="H2952" i="7"/>
  <c r="H2951" i="7"/>
  <c r="H2950" i="7"/>
  <c r="H2949" i="7"/>
  <c r="H2948" i="7"/>
  <c r="H2947" i="7"/>
  <c r="H2946" i="7"/>
  <c r="H2945" i="7"/>
  <c r="H2944" i="7"/>
  <c r="H2943" i="7"/>
  <c r="H2942" i="7"/>
  <c r="H2941" i="7"/>
  <c r="H2940" i="7"/>
  <c r="H2939" i="7"/>
  <c r="H2938" i="7"/>
  <c r="H2937" i="7"/>
  <c r="H2936" i="7"/>
  <c r="H2935" i="7"/>
  <c r="H2934" i="7"/>
  <c r="H2933" i="7"/>
  <c r="H2932" i="7"/>
  <c r="H2931" i="7"/>
  <c r="H2930" i="7"/>
  <c r="H2929" i="7"/>
  <c r="H2928" i="7"/>
  <c r="H2927" i="7"/>
  <c r="H2926" i="7"/>
  <c r="H2925" i="7"/>
  <c r="H2924" i="7"/>
  <c r="H2923" i="7"/>
  <c r="H2922" i="7"/>
  <c r="H2921" i="7"/>
  <c r="H2920" i="7"/>
  <c r="H2919" i="7"/>
  <c r="H2918" i="7"/>
  <c r="H2917" i="7"/>
  <c r="H2916" i="7"/>
  <c r="H2915" i="7"/>
  <c r="H2914" i="7"/>
  <c r="H2913" i="7"/>
  <c r="H2912" i="7"/>
  <c r="H2911" i="7"/>
  <c r="H2910" i="7"/>
  <c r="H2909" i="7"/>
  <c r="H2908" i="7"/>
  <c r="H2907" i="7"/>
  <c r="H2906" i="7"/>
  <c r="H2905" i="7"/>
  <c r="H2904" i="7"/>
  <c r="H2903" i="7"/>
  <c r="H2902" i="7"/>
  <c r="H2901" i="7"/>
  <c r="H2900" i="7"/>
  <c r="H2899" i="7"/>
  <c r="H2898" i="7"/>
  <c r="H2897" i="7"/>
  <c r="H2896" i="7"/>
  <c r="H2895" i="7"/>
  <c r="H2894" i="7"/>
  <c r="H2893" i="7"/>
  <c r="H2892" i="7"/>
  <c r="H2891" i="7"/>
  <c r="H2890" i="7"/>
  <c r="H2889" i="7"/>
  <c r="H2888" i="7"/>
  <c r="H2887" i="7"/>
  <c r="H2886" i="7"/>
  <c r="H2885" i="7"/>
  <c r="H2884" i="7"/>
  <c r="H2883" i="7"/>
  <c r="H2882" i="7"/>
  <c r="H2881" i="7"/>
  <c r="H2880" i="7"/>
  <c r="H2879" i="7"/>
  <c r="H2878" i="7"/>
  <c r="H2877" i="7"/>
  <c r="H2876" i="7"/>
  <c r="H2875" i="7"/>
  <c r="H2874" i="7"/>
  <c r="H2873" i="7"/>
  <c r="H2872" i="7"/>
  <c r="H2871" i="7"/>
  <c r="H2870" i="7"/>
  <c r="H2869" i="7"/>
  <c r="H2868" i="7"/>
  <c r="H2867" i="7"/>
  <c r="H2866" i="7"/>
  <c r="H2865" i="7"/>
  <c r="H2864" i="7"/>
  <c r="H2863" i="7"/>
  <c r="H2862" i="7"/>
  <c r="H2861" i="7"/>
  <c r="H2860" i="7"/>
  <c r="H2859" i="7"/>
  <c r="H2858" i="7"/>
  <c r="H2857" i="7"/>
  <c r="H2856" i="7"/>
  <c r="H2855" i="7"/>
  <c r="H2854" i="7"/>
  <c r="H2853" i="7"/>
  <c r="H2852" i="7"/>
  <c r="H2851" i="7"/>
  <c r="H2850" i="7"/>
  <c r="H2849" i="7"/>
  <c r="H2848" i="7"/>
  <c r="H2847" i="7"/>
  <c r="H2846" i="7"/>
  <c r="H2845" i="7"/>
  <c r="H2844" i="7"/>
  <c r="H2843" i="7"/>
  <c r="H2842" i="7"/>
  <c r="H2841" i="7"/>
  <c r="H2840" i="7"/>
  <c r="H2839" i="7"/>
  <c r="H2838" i="7"/>
  <c r="H2837" i="7"/>
  <c r="H2836" i="7"/>
  <c r="H2835" i="7"/>
  <c r="H2834" i="7"/>
  <c r="H2833" i="7"/>
  <c r="H2832" i="7"/>
  <c r="H2831" i="7"/>
  <c r="H2830" i="7"/>
  <c r="H2829" i="7"/>
  <c r="H2828" i="7"/>
  <c r="H2827" i="7"/>
  <c r="H2826" i="7"/>
  <c r="H2825" i="7"/>
  <c r="H2824" i="7"/>
  <c r="H2823" i="7"/>
  <c r="H2822" i="7"/>
  <c r="H2821" i="7"/>
  <c r="H2820" i="7"/>
  <c r="H2819" i="7"/>
  <c r="H2818" i="7"/>
  <c r="H2817" i="7"/>
  <c r="H2816" i="7"/>
  <c r="H2815" i="7"/>
  <c r="H2814" i="7"/>
  <c r="H2813" i="7"/>
  <c r="H2812" i="7"/>
  <c r="H2811" i="7"/>
  <c r="H2810" i="7"/>
  <c r="H2809" i="7"/>
  <c r="H2808" i="7"/>
  <c r="H2807" i="7"/>
  <c r="H2806" i="7"/>
  <c r="H2805" i="7"/>
  <c r="H2804" i="7"/>
  <c r="H2803" i="7"/>
  <c r="H2802" i="7"/>
  <c r="H2801" i="7"/>
  <c r="H2800" i="7"/>
  <c r="H2799" i="7"/>
  <c r="H2798" i="7"/>
  <c r="H2797" i="7"/>
  <c r="H2796" i="7"/>
  <c r="H2795" i="7"/>
  <c r="H2794" i="7"/>
  <c r="H2793" i="7"/>
  <c r="H2792" i="7"/>
  <c r="H2791" i="7"/>
  <c r="H2790" i="7"/>
  <c r="H2789" i="7"/>
  <c r="H2788" i="7"/>
  <c r="H2787" i="7"/>
  <c r="H2786" i="7"/>
  <c r="H2785" i="7"/>
  <c r="H2784" i="7"/>
  <c r="H2783" i="7"/>
  <c r="H2782" i="7"/>
  <c r="H2781" i="7"/>
  <c r="H2780" i="7"/>
  <c r="H2779" i="7"/>
  <c r="H2778" i="7"/>
  <c r="H2777" i="7"/>
  <c r="H2776" i="7"/>
  <c r="H2775" i="7"/>
  <c r="H2774" i="7"/>
  <c r="H2773" i="7"/>
  <c r="H2772" i="7"/>
  <c r="H2771" i="7"/>
  <c r="H2770" i="7"/>
  <c r="H2769" i="7"/>
  <c r="H2768" i="7"/>
  <c r="H2767" i="7"/>
  <c r="H2766" i="7"/>
  <c r="H2765" i="7"/>
  <c r="H2764" i="7"/>
  <c r="H2763" i="7"/>
  <c r="H2762" i="7"/>
  <c r="H2761" i="7"/>
  <c r="H2760" i="7"/>
  <c r="H2759" i="7"/>
  <c r="H2758" i="7"/>
  <c r="H2757" i="7"/>
  <c r="H2756" i="7"/>
  <c r="H2755" i="7"/>
  <c r="H2754" i="7"/>
  <c r="H2753" i="7"/>
  <c r="H2752" i="7"/>
  <c r="H2751" i="7"/>
  <c r="H2750" i="7"/>
  <c r="H2749" i="7"/>
  <c r="H2748" i="7"/>
  <c r="H2747" i="7"/>
  <c r="H2746" i="7"/>
  <c r="H2745" i="7"/>
  <c r="H2744" i="7"/>
  <c r="H2743" i="7"/>
  <c r="H2742" i="7"/>
  <c r="H2741" i="7"/>
  <c r="H2740" i="7"/>
  <c r="H2739" i="7"/>
  <c r="H2738" i="7"/>
  <c r="H2737" i="7"/>
  <c r="H2736" i="7"/>
  <c r="H2735" i="7"/>
  <c r="H2734" i="7"/>
  <c r="H2733" i="7"/>
  <c r="H2732" i="7"/>
  <c r="H2731" i="7"/>
  <c r="H2730" i="7"/>
  <c r="H2729" i="7"/>
  <c r="H2728" i="7"/>
  <c r="H2727" i="7"/>
  <c r="H2726" i="7"/>
  <c r="H2725" i="7"/>
  <c r="H2724" i="7"/>
  <c r="H2723" i="7"/>
  <c r="H2722" i="7"/>
  <c r="H2721" i="7"/>
  <c r="H2720" i="7"/>
  <c r="H2719" i="7"/>
  <c r="H2718" i="7"/>
  <c r="H2717" i="7"/>
  <c r="H2716" i="7"/>
  <c r="H2715" i="7"/>
  <c r="H2714" i="7"/>
  <c r="H2713" i="7"/>
  <c r="H2712" i="7"/>
  <c r="H2711" i="7"/>
  <c r="H2710" i="7"/>
  <c r="H2709" i="7"/>
  <c r="H2708" i="7"/>
  <c r="H2707" i="7"/>
  <c r="H2706" i="7"/>
  <c r="H2705" i="7"/>
  <c r="H2704" i="7"/>
  <c r="H2703" i="7"/>
  <c r="H2702" i="7"/>
  <c r="H2701" i="7"/>
  <c r="H2700" i="7"/>
  <c r="H2699" i="7"/>
  <c r="H2698" i="7"/>
  <c r="H2697" i="7"/>
  <c r="H2696" i="7"/>
  <c r="H2695" i="7"/>
  <c r="H2694" i="7"/>
  <c r="H2693" i="7"/>
  <c r="H2692" i="7"/>
  <c r="H2691" i="7"/>
  <c r="H2690" i="7"/>
  <c r="H2689" i="7"/>
  <c r="H2688" i="7"/>
  <c r="H2687" i="7"/>
  <c r="H2686" i="7"/>
  <c r="H2685" i="7"/>
  <c r="H2684" i="7"/>
  <c r="H2683" i="7"/>
  <c r="H2682" i="7"/>
  <c r="H2681" i="7"/>
  <c r="H2680" i="7"/>
  <c r="H2679" i="7"/>
  <c r="H2678" i="7"/>
  <c r="H2677" i="7"/>
  <c r="H2676" i="7"/>
  <c r="H2675" i="7"/>
  <c r="H2674" i="7"/>
  <c r="H2673" i="7"/>
  <c r="H2672" i="7"/>
  <c r="H2671" i="7"/>
  <c r="H2670" i="7"/>
  <c r="H2669" i="7"/>
  <c r="H2668" i="7"/>
  <c r="H2667" i="7"/>
  <c r="H2666" i="7"/>
  <c r="H2665" i="7"/>
  <c r="H2664" i="7"/>
  <c r="H2663" i="7"/>
  <c r="H2662" i="7"/>
  <c r="H2661" i="7"/>
  <c r="H2660" i="7"/>
  <c r="H2659" i="7"/>
  <c r="H2658" i="7"/>
  <c r="H2657" i="7"/>
  <c r="H2656" i="7"/>
  <c r="H2655" i="7"/>
  <c r="H2654" i="7"/>
  <c r="H2653" i="7"/>
  <c r="H2652" i="7"/>
  <c r="H2651" i="7"/>
  <c r="H2650" i="7"/>
  <c r="H2649" i="7"/>
  <c r="H2648" i="7"/>
  <c r="H2647" i="7"/>
  <c r="H2646" i="7"/>
  <c r="H2645" i="7"/>
  <c r="H2644" i="7"/>
  <c r="H2643" i="7"/>
  <c r="H2642" i="7"/>
  <c r="H2641" i="7"/>
  <c r="H2640" i="7"/>
  <c r="H2639" i="7"/>
  <c r="H2638" i="7"/>
  <c r="H2637" i="7"/>
  <c r="H2636" i="7"/>
  <c r="H2635" i="7"/>
  <c r="H2634" i="7"/>
  <c r="H2633" i="7"/>
  <c r="H2632" i="7"/>
  <c r="H2631" i="7"/>
  <c r="H2630" i="7"/>
  <c r="H2629" i="7"/>
  <c r="H2628" i="7"/>
  <c r="H2627" i="7"/>
  <c r="H2626" i="7"/>
  <c r="H2625" i="7"/>
  <c r="H2624" i="7"/>
  <c r="H2623" i="7"/>
  <c r="H2622" i="7"/>
  <c r="H2621" i="7"/>
  <c r="H2620" i="7"/>
  <c r="H2619" i="7"/>
  <c r="H2618" i="7"/>
  <c r="H2617" i="7"/>
  <c r="H2616" i="7"/>
  <c r="H2615" i="7"/>
  <c r="H2614" i="7"/>
  <c r="H2613" i="7"/>
  <c r="H2612" i="7"/>
  <c r="H2611" i="7"/>
  <c r="H2610" i="7"/>
  <c r="H2609" i="7"/>
  <c r="H2608" i="7"/>
  <c r="H2607" i="7"/>
  <c r="H2606" i="7"/>
  <c r="H2605" i="7"/>
  <c r="H2604" i="7"/>
  <c r="H2603" i="7"/>
  <c r="H2602" i="7"/>
  <c r="H2601" i="7"/>
  <c r="H2600" i="7"/>
  <c r="H2599" i="7"/>
  <c r="H2598" i="7"/>
  <c r="H2597" i="7"/>
  <c r="H2596" i="7"/>
  <c r="H2595" i="7"/>
  <c r="H2594" i="7"/>
  <c r="H2593" i="7"/>
  <c r="H2592" i="7"/>
  <c r="H2591" i="7"/>
  <c r="H2590" i="7"/>
  <c r="H2589" i="7"/>
  <c r="H2588" i="7"/>
  <c r="H2587" i="7"/>
  <c r="H2586" i="7"/>
  <c r="H2585" i="7"/>
  <c r="H2584" i="7"/>
  <c r="H2583" i="7"/>
  <c r="H2582" i="7"/>
  <c r="H2581" i="7"/>
  <c r="H2580" i="7"/>
  <c r="H2579" i="7"/>
  <c r="H2578" i="7"/>
  <c r="H2577" i="7"/>
  <c r="H2576" i="7"/>
  <c r="H2575" i="7"/>
  <c r="H2574" i="7"/>
  <c r="H2573" i="7"/>
  <c r="H2572" i="7"/>
  <c r="H2571" i="7"/>
  <c r="H2570" i="7"/>
  <c r="H2569" i="7"/>
  <c r="H2568" i="7"/>
  <c r="H2567" i="7"/>
  <c r="H2566" i="7"/>
  <c r="H2565" i="7"/>
  <c r="H2564" i="7"/>
  <c r="H2563" i="7"/>
  <c r="H2562" i="7"/>
  <c r="H2561" i="7"/>
  <c r="H2560" i="7"/>
  <c r="H2559" i="7"/>
  <c r="H2558" i="7"/>
  <c r="H2557" i="7"/>
  <c r="H2556" i="7"/>
  <c r="H2555" i="7"/>
  <c r="H2554" i="7"/>
  <c r="H2553" i="7"/>
  <c r="H2552" i="7"/>
  <c r="H2551" i="7"/>
  <c r="H2550" i="7"/>
  <c r="H2549" i="7"/>
  <c r="H2548" i="7"/>
  <c r="H2547" i="7"/>
  <c r="H2546" i="7"/>
  <c r="H2545" i="7"/>
  <c r="H2544" i="7"/>
  <c r="H2543" i="7"/>
  <c r="H2542" i="7"/>
  <c r="H2541" i="7"/>
  <c r="H2540" i="7"/>
  <c r="H2539" i="7"/>
  <c r="H2538" i="7"/>
  <c r="H2537" i="7"/>
  <c r="H2536" i="7"/>
  <c r="H2535" i="7"/>
  <c r="H2534" i="7"/>
  <c r="H2533" i="7"/>
  <c r="H2532" i="7"/>
  <c r="H2531" i="7"/>
  <c r="H2530" i="7"/>
  <c r="H2529" i="7"/>
  <c r="H2528" i="7"/>
  <c r="H2527" i="7"/>
  <c r="H2526" i="7"/>
  <c r="H2525" i="7"/>
  <c r="H2524" i="7"/>
  <c r="H2523" i="7"/>
  <c r="H2522" i="7"/>
  <c r="H2521" i="7"/>
  <c r="H2520" i="7"/>
  <c r="H2519" i="7"/>
  <c r="H2518" i="7"/>
  <c r="H2517" i="7"/>
  <c r="H2516" i="7"/>
  <c r="H2515" i="7"/>
  <c r="H2514" i="7"/>
  <c r="H2513" i="7"/>
  <c r="H2512" i="7"/>
  <c r="H2511" i="7"/>
  <c r="H2510" i="7"/>
  <c r="H2509" i="7"/>
  <c r="H2508" i="7"/>
  <c r="H2507" i="7"/>
  <c r="H2506" i="7"/>
  <c r="H2505" i="7"/>
  <c r="H2504" i="7"/>
  <c r="H2503" i="7"/>
  <c r="H2502" i="7"/>
  <c r="H2501" i="7"/>
  <c r="H2500" i="7"/>
  <c r="H2499" i="7"/>
  <c r="H2498" i="7"/>
  <c r="H2497" i="7"/>
  <c r="H2496" i="7"/>
  <c r="H2495" i="7"/>
  <c r="H2494" i="7"/>
  <c r="H2493" i="7"/>
  <c r="H2492" i="7"/>
  <c r="H2491" i="7"/>
  <c r="H2490" i="7"/>
  <c r="H2489" i="7"/>
  <c r="H2488" i="7"/>
  <c r="H2487" i="7"/>
  <c r="H2486" i="7"/>
  <c r="H2485" i="7"/>
  <c r="H2484" i="7"/>
  <c r="H2483" i="7"/>
  <c r="H2482" i="7"/>
  <c r="H2481" i="7"/>
  <c r="H2480" i="7"/>
  <c r="H2479" i="7"/>
  <c r="H2478" i="7"/>
  <c r="H2477" i="7"/>
  <c r="H2476" i="7"/>
  <c r="H2475" i="7"/>
  <c r="H2474" i="7"/>
  <c r="H2473" i="7"/>
  <c r="H2472" i="7"/>
  <c r="H2471" i="7"/>
  <c r="H2470" i="7"/>
  <c r="H2469" i="7"/>
  <c r="H2468" i="7"/>
  <c r="H2467" i="7"/>
  <c r="H2466" i="7"/>
  <c r="H2465" i="7"/>
  <c r="H2464" i="7"/>
  <c r="H2463" i="7"/>
  <c r="H2462" i="7"/>
  <c r="H2461" i="7"/>
  <c r="H2460" i="7"/>
  <c r="H2459" i="7"/>
  <c r="H2458" i="7"/>
  <c r="H2457" i="7"/>
  <c r="H2456" i="7"/>
  <c r="H2455" i="7"/>
  <c r="H2454" i="7"/>
  <c r="H2453" i="7"/>
  <c r="H2452" i="7"/>
  <c r="H2451" i="7"/>
  <c r="H2450" i="7"/>
  <c r="H2449" i="7"/>
  <c r="H2448" i="7"/>
  <c r="H2447" i="7"/>
  <c r="H2446" i="7"/>
  <c r="H2445" i="7"/>
  <c r="H2444" i="7"/>
  <c r="H2443" i="7"/>
  <c r="H2442" i="7"/>
  <c r="H2441" i="7"/>
  <c r="H2440" i="7"/>
  <c r="H2439" i="7"/>
  <c r="H2438" i="7"/>
  <c r="H2437" i="7"/>
  <c r="H2436" i="7"/>
  <c r="H2435" i="7"/>
  <c r="H2434" i="7"/>
  <c r="H2433" i="7"/>
  <c r="H2432" i="7"/>
  <c r="H2431" i="7"/>
  <c r="H2430" i="7"/>
  <c r="H2429" i="7"/>
  <c r="H2428" i="7"/>
  <c r="H2427" i="7"/>
  <c r="H2426" i="7"/>
  <c r="H2425" i="7"/>
  <c r="H2424" i="7"/>
  <c r="H2423" i="7"/>
  <c r="H2422" i="7"/>
  <c r="H2421" i="7"/>
  <c r="H2420" i="7"/>
  <c r="H2419" i="7"/>
  <c r="H2418" i="7"/>
  <c r="H2417" i="7"/>
  <c r="H2416" i="7"/>
  <c r="H2415" i="7"/>
  <c r="H2414" i="7"/>
  <c r="H2413" i="7"/>
  <c r="H2412" i="7"/>
  <c r="H2411" i="7"/>
  <c r="H2410" i="7"/>
  <c r="H2409" i="7"/>
  <c r="H2408" i="7"/>
  <c r="H2407" i="7"/>
  <c r="H2406" i="7"/>
  <c r="H2405" i="7"/>
  <c r="H2404" i="7"/>
  <c r="H2403" i="7"/>
  <c r="H2402" i="7"/>
  <c r="H2401" i="7"/>
  <c r="H2400" i="7"/>
  <c r="H2399" i="7"/>
  <c r="H2398" i="7"/>
  <c r="H2397" i="7"/>
  <c r="H2396" i="7"/>
  <c r="H2395" i="7"/>
  <c r="H2394" i="7"/>
  <c r="H2393" i="7"/>
  <c r="H2392" i="7"/>
  <c r="H2391" i="7"/>
  <c r="H2390" i="7"/>
  <c r="H2389" i="7"/>
  <c r="H2388" i="7"/>
  <c r="H2387" i="7"/>
  <c r="H2386" i="7"/>
  <c r="H2385" i="7"/>
  <c r="H2384" i="7"/>
  <c r="H2383" i="7"/>
  <c r="H2382" i="7"/>
  <c r="H2381" i="7"/>
  <c r="H2380" i="7"/>
  <c r="H2379" i="7"/>
  <c r="H2378" i="7"/>
  <c r="H2377" i="7"/>
  <c r="H2376" i="7"/>
  <c r="H2375" i="7"/>
  <c r="H2374" i="7"/>
  <c r="H2373" i="7"/>
  <c r="H2372" i="7"/>
  <c r="H2371" i="7"/>
  <c r="H2370" i="7"/>
  <c r="H2369" i="7"/>
  <c r="H2368" i="7"/>
  <c r="H2367" i="7"/>
  <c r="H2366" i="7"/>
  <c r="H2365" i="7"/>
  <c r="H2364" i="7"/>
  <c r="H2363" i="7"/>
  <c r="H2362" i="7"/>
  <c r="H2361" i="7"/>
  <c r="H2360" i="7"/>
  <c r="H2359" i="7"/>
  <c r="H2358" i="7"/>
  <c r="H2357" i="7"/>
  <c r="H2356" i="7"/>
  <c r="H2355" i="7"/>
  <c r="H2354" i="7"/>
  <c r="H2353" i="7"/>
  <c r="H2352" i="7"/>
  <c r="H2351" i="7"/>
  <c r="H2350" i="7"/>
  <c r="H2349" i="7"/>
  <c r="H2348" i="7"/>
  <c r="H2347" i="7"/>
  <c r="H2346" i="7"/>
  <c r="H2345" i="7"/>
  <c r="H2344" i="7"/>
  <c r="H2343" i="7"/>
  <c r="H2342" i="7"/>
  <c r="H2341" i="7"/>
  <c r="H2340" i="7"/>
  <c r="H2339" i="7"/>
  <c r="H2338" i="7"/>
  <c r="H2337" i="7"/>
  <c r="H2336" i="7"/>
  <c r="H2335" i="7"/>
  <c r="H2334" i="7"/>
  <c r="H2333" i="7"/>
  <c r="H2332" i="7"/>
  <c r="H2331" i="7"/>
  <c r="H2330" i="7"/>
  <c r="H2329" i="7"/>
  <c r="H2328" i="7"/>
  <c r="H2327" i="7"/>
  <c r="H2326" i="7"/>
  <c r="H2325" i="7"/>
  <c r="H2324" i="7"/>
  <c r="H2323" i="7"/>
  <c r="H2322" i="7"/>
  <c r="H2321" i="7"/>
  <c r="H2320" i="7"/>
  <c r="H2319" i="7"/>
  <c r="H2318" i="7"/>
  <c r="H2317" i="7"/>
  <c r="H2316" i="7"/>
  <c r="H2315" i="7"/>
  <c r="H2314" i="7"/>
  <c r="H2313" i="7"/>
  <c r="H2312" i="7"/>
  <c r="H2311" i="7"/>
  <c r="H2310" i="7"/>
  <c r="H2309" i="7"/>
  <c r="H2308" i="7"/>
  <c r="H2307" i="7"/>
  <c r="H2306" i="7"/>
  <c r="H2305" i="7"/>
  <c r="H2304" i="7"/>
  <c r="H2303" i="7"/>
  <c r="H2302" i="7"/>
  <c r="H2301" i="7"/>
  <c r="H2300" i="7"/>
  <c r="H2299" i="7"/>
  <c r="H2298" i="7"/>
  <c r="H2297" i="7"/>
  <c r="H2296" i="7"/>
  <c r="H2295" i="7"/>
  <c r="H2294" i="7"/>
  <c r="H2293" i="7"/>
  <c r="H2292" i="7"/>
  <c r="H2291" i="7"/>
  <c r="H2290" i="7"/>
  <c r="H2289" i="7"/>
  <c r="H2288" i="7"/>
  <c r="H2287" i="7"/>
  <c r="H2286" i="7"/>
  <c r="H2285" i="7"/>
  <c r="H2284" i="7"/>
  <c r="H2283" i="7"/>
  <c r="H2282" i="7"/>
  <c r="H2281" i="7"/>
  <c r="H2280" i="7"/>
  <c r="H2279" i="7"/>
  <c r="H2278" i="7"/>
  <c r="H2277" i="7"/>
  <c r="H2276" i="7"/>
  <c r="H2275" i="7"/>
  <c r="H2274" i="7"/>
  <c r="H2273" i="7"/>
  <c r="H2272" i="7"/>
  <c r="H2271" i="7"/>
  <c r="H2270" i="7"/>
  <c r="H2269" i="7"/>
  <c r="H2268" i="7"/>
  <c r="H2267" i="7"/>
  <c r="H2266" i="7"/>
  <c r="H2265" i="7"/>
  <c r="H2264" i="7"/>
  <c r="H2263" i="7"/>
  <c r="H2262" i="7"/>
  <c r="H2261" i="7"/>
  <c r="H2260" i="7"/>
  <c r="H2259" i="7"/>
  <c r="H2258" i="7"/>
  <c r="H2257" i="7"/>
  <c r="H2256" i="7"/>
  <c r="H2255" i="7"/>
  <c r="H2254" i="7"/>
  <c r="H2253" i="7"/>
  <c r="H2252" i="7"/>
  <c r="H2251" i="7"/>
  <c r="H2250" i="7"/>
  <c r="H2249" i="7"/>
  <c r="H2248" i="7"/>
  <c r="H2247" i="7"/>
  <c r="H2246" i="7"/>
  <c r="H2245" i="7"/>
  <c r="H2244" i="7"/>
  <c r="H2243" i="7"/>
  <c r="H2242" i="7"/>
  <c r="H2241" i="7"/>
  <c r="H2240" i="7"/>
  <c r="H2239" i="7"/>
  <c r="H2238" i="7"/>
  <c r="H2237" i="7"/>
  <c r="H2236" i="7"/>
  <c r="H2235" i="7"/>
  <c r="H2234" i="7"/>
  <c r="H2233" i="7"/>
  <c r="H2232" i="7"/>
  <c r="H2231" i="7"/>
  <c r="H2230" i="7"/>
  <c r="H2229" i="7"/>
  <c r="H2228" i="7"/>
  <c r="H2227" i="7"/>
  <c r="H2226" i="7"/>
  <c r="H2225" i="7"/>
  <c r="H2224" i="7"/>
  <c r="H2223" i="7"/>
  <c r="H2222" i="7"/>
  <c r="H2221" i="7"/>
  <c r="H2220" i="7"/>
  <c r="H2219" i="7"/>
  <c r="H2218" i="7"/>
  <c r="H2217" i="7"/>
  <c r="H2216" i="7"/>
  <c r="H2215" i="7"/>
  <c r="H2214" i="7"/>
  <c r="H2213" i="7"/>
  <c r="H2212" i="7"/>
  <c r="H2211" i="7"/>
  <c r="H2210" i="7"/>
  <c r="H2209" i="7"/>
  <c r="H2208" i="7"/>
  <c r="H2207" i="7"/>
  <c r="H2206" i="7"/>
  <c r="H2205" i="7"/>
  <c r="H2204" i="7"/>
  <c r="H2203" i="7"/>
  <c r="H2202" i="7"/>
  <c r="H2201" i="7"/>
  <c r="H2200" i="7"/>
  <c r="H2199" i="7"/>
  <c r="H2198" i="7"/>
  <c r="H2197" i="7"/>
  <c r="H2196" i="7"/>
  <c r="H2195" i="7"/>
  <c r="H2194" i="7"/>
  <c r="H2193" i="7"/>
  <c r="H2192" i="7"/>
  <c r="H2191" i="7"/>
  <c r="H2190" i="7"/>
  <c r="H2189" i="7"/>
  <c r="H2188" i="7"/>
  <c r="H2187" i="7"/>
  <c r="H2186" i="7"/>
  <c r="H2185" i="7"/>
  <c r="H2184" i="7"/>
  <c r="H2183" i="7"/>
  <c r="H2182" i="7"/>
  <c r="H2181" i="7"/>
  <c r="H2180" i="7"/>
  <c r="H2179" i="7"/>
  <c r="H2178" i="7"/>
  <c r="H2177" i="7"/>
  <c r="H2176" i="7"/>
  <c r="H2175" i="7"/>
  <c r="H2174" i="7"/>
  <c r="H2173" i="7"/>
  <c r="H2172" i="7"/>
  <c r="H2171" i="7"/>
  <c r="H2170" i="7"/>
  <c r="H2169" i="7"/>
  <c r="H2168" i="7"/>
  <c r="H2167" i="7"/>
  <c r="H2166" i="7"/>
  <c r="H2165" i="7"/>
  <c r="H2164" i="7"/>
  <c r="H2163" i="7"/>
  <c r="H2162" i="7"/>
  <c r="H2161" i="7"/>
  <c r="H2160" i="7"/>
  <c r="H2159" i="7"/>
  <c r="H2158" i="7"/>
  <c r="H2157" i="7"/>
  <c r="H2156" i="7"/>
  <c r="H2155" i="7"/>
  <c r="H2154" i="7"/>
  <c r="H2153" i="7"/>
  <c r="H2152" i="7"/>
  <c r="H2151" i="7"/>
  <c r="H2150" i="7"/>
  <c r="H2149" i="7"/>
  <c r="H2148" i="7"/>
  <c r="H2147" i="7"/>
  <c r="H2146" i="7"/>
  <c r="H2145" i="7"/>
  <c r="H2144" i="7"/>
  <c r="H2143" i="7"/>
  <c r="H2142" i="7"/>
  <c r="H2141" i="7"/>
  <c r="H2140" i="7"/>
  <c r="H2139" i="7"/>
  <c r="H2138" i="7"/>
  <c r="H2137" i="7"/>
  <c r="H2136" i="7"/>
  <c r="H2135" i="7"/>
  <c r="H2134" i="7"/>
  <c r="H2133" i="7"/>
  <c r="H2132" i="7"/>
  <c r="H2131" i="7"/>
  <c r="H2130" i="7"/>
  <c r="H2129" i="7"/>
  <c r="H2128" i="7"/>
  <c r="H2127" i="7"/>
  <c r="H2126" i="7"/>
  <c r="H2125" i="7"/>
  <c r="H2124" i="7"/>
  <c r="H2123" i="7"/>
  <c r="H2122" i="7"/>
  <c r="H2121" i="7"/>
  <c r="H2120" i="7"/>
  <c r="H2119" i="7"/>
  <c r="H2118" i="7"/>
  <c r="H2117" i="7"/>
  <c r="H2116" i="7"/>
  <c r="H2115" i="7"/>
  <c r="H2114" i="7"/>
  <c r="H2113" i="7"/>
  <c r="H2112" i="7"/>
  <c r="H2111" i="7"/>
  <c r="H2110" i="7"/>
  <c r="H2109" i="7"/>
  <c r="H2108" i="7"/>
  <c r="H2107" i="7"/>
  <c r="H2106" i="7"/>
  <c r="H2105" i="7"/>
  <c r="H2104" i="7"/>
  <c r="H2103" i="7"/>
  <c r="H2102" i="7"/>
  <c r="H2101" i="7"/>
  <c r="H2100" i="7"/>
  <c r="H2099" i="7"/>
  <c r="H2098" i="7"/>
  <c r="H2097" i="7"/>
  <c r="H2096" i="7"/>
  <c r="H2095" i="7"/>
  <c r="H2094" i="7"/>
  <c r="H2093" i="7"/>
  <c r="H2092" i="7"/>
  <c r="H2091" i="7"/>
  <c r="H2090" i="7"/>
  <c r="H2089" i="7"/>
  <c r="H2088" i="7"/>
  <c r="H2087" i="7"/>
  <c r="H2086" i="7"/>
  <c r="H2085" i="7"/>
  <c r="H2084" i="7"/>
  <c r="H2083" i="7"/>
  <c r="H2082" i="7"/>
  <c r="H2081" i="7"/>
  <c r="H2080" i="7"/>
  <c r="H2079" i="7"/>
  <c r="H2078" i="7"/>
  <c r="H2077" i="7"/>
  <c r="H2076" i="7"/>
  <c r="H2075" i="7"/>
  <c r="H2074" i="7"/>
  <c r="H2073" i="7"/>
  <c r="H2072" i="7"/>
  <c r="H2071" i="7"/>
  <c r="H2070" i="7"/>
  <c r="H2069" i="7"/>
  <c r="H2068" i="7"/>
  <c r="H2067" i="7"/>
  <c r="H2066" i="7"/>
  <c r="H2065" i="7"/>
  <c r="H2064" i="7"/>
  <c r="H2063" i="7"/>
  <c r="H2062" i="7"/>
  <c r="H2061" i="7"/>
  <c r="H2060" i="7"/>
  <c r="H2059" i="7"/>
  <c r="H2058" i="7"/>
  <c r="H2057" i="7"/>
  <c r="H2056" i="7"/>
  <c r="H2055" i="7"/>
  <c r="H2054" i="7"/>
  <c r="H2053" i="7"/>
  <c r="H2052" i="7"/>
  <c r="H2051" i="7"/>
  <c r="H2050" i="7"/>
  <c r="H2049" i="7"/>
  <c r="H2048" i="7"/>
  <c r="H2047" i="7"/>
  <c r="H2046" i="7"/>
  <c r="H2045" i="7"/>
  <c r="H2044" i="7"/>
  <c r="H2043" i="7"/>
  <c r="H2042" i="7"/>
  <c r="H2041" i="7"/>
  <c r="H2040" i="7"/>
  <c r="H2039" i="7"/>
  <c r="H2038" i="7"/>
  <c r="H2037" i="7"/>
  <c r="H2036" i="7"/>
  <c r="H2035" i="7"/>
  <c r="H2034" i="7"/>
  <c r="H2033" i="7"/>
  <c r="H2032" i="7"/>
  <c r="H2031" i="7"/>
  <c r="H2030" i="7"/>
  <c r="H2029" i="7"/>
  <c r="H2028" i="7"/>
  <c r="H2027" i="7"/>
  <c r="H2026" i="7"/>
  <c r="H2025" i="7"/>
  <c r="H2024" i="7"/>
  <c r="H2023" i="7"/>
  <c r="H2022" i="7"/>
  <c r="H2021" i="7"/>
  <c r="H2020" i="7"/>
  <c r="H2019" i="7"/>
  <c r="H2018" i="7"/>
  <c r="H2017" i="7"/>
  <c r="H2016" i="7"/>
  <c r="H2015" i="7"/>
  <c r="H2014" i="7"/>
  <c r="H2013" i="7"/>
  <c r="H2012" i="7"/>
  <c r="H2011" i="7"/>
  <c r="H2010" i="7"/>
  <c r="H2009" i="7"/>
  <c r="H2008" i="7"/>
  <c r="H2007" i="7"/>
  <c r="H2006" i="7"/>
  <c r="H2005" i="7"/>
  <c r="H2004" i="7"/>
  <c r="H2003" i="7"/>
  <c r="H2002" i="7"/>
  <c r="H2001" i="7"/>
  <c r="H2000" i="7"/>
  <c r="H1999" i="7"/>
  <c r="H1998" i="7"/>
  <c r="H1997" i="7"/>
  <c r="H1996" i="7"/>
  <c r="H1995" i="7"/>
  <c r="H1994" i="7"/>
  <c r="H1993" i="7"/>
  <c r="H1992" i="7"/>
  <c r="H1991" i="7"/>
  <c r="H1990" i="7"/>
  <c r="H1989" i="7"/>
  <c r="H1988" i="7"/>
  <c r="H1987" i="7"/>
  <c r="H1986" i="7"/>
  <c r="H1985" i="7"/>
  <c r="H1984" i="7"/>
  <c r="H1983" i="7"/>
  <c r="H1982" i="7"/>
  <c r="H1981" i="7"/>
  <c r="H1980" i="7"/>
  <c r="H1979" i="7"/>
  <c r="H1978" i="7"/>
  <c r="H1977" i="7"/>
  <c r="H1976" i="7"/>
  <c r="H1975" i="7"/>
  <c r="H1974" i="7"/>
  <c r="H1973" i="7"/>
  <c r="H1972" i="7"/>
  <c r="H1971" i="7"/>
  <c r="H1970" i="7"/>
  <c r="H1969" i="7"/>
  <c r="H1968" i="7"/>
  <c r="H1967" i="7"/>
  <c r="H1966" i="7"/>
  <c r="H1965" i="7"/>
  <c r="H1964" i="7"/>
  <c r="H1963" i="7"/>
  <c r="H1962" i="7"/>
  <c r="H1961" i="7"/>
  <c r="H1960" i="7"/>
  <c r="H1959" i="7"/>
  <c r="H1958" i="7"/>
  <c r="H1957" i="7"/>
  <c r="H1956" i="7"/>
  <c r="H1955" i="7"/>
  <c r="H1954" i="7"/>
  <c r="H1953" i="7"/>
  <c r="H1952" i="7"/>
  <c r="H1951" i="7"/>
  <c r="H1950" i="7"/>
  <c r="H1949" i="7"/>
  <c r="H1948" i="7"/>
  <c r="H1947" i="7"/>
  <c r="H1946" i="7"/>
  <c r="H1945" i="7"/>
  <c r="H1944" i="7"/>
  <c r="H1943" i="7"/>
  <c r="H1942" i="7"/>
  <c r="H1941" i="7"/>
  <c r="H1940" i="7"/>
  <c r="H1939" i="7"/>
  <c r="H1938" i="7"/>
  <c r="H1937" i="7"/>
  <c r="H1936" i="7"/>
  <c r="H1935" i="7"/>
  <c r="H1934" i="7"/>
  <c r="H1933" i="7"/>
  <c r="H1932" i="7"/>
  <c r="H1931" i="7"/>
  <c r="H1930" i="7"/>
  <c r="H1929" i="7"/>
  <c r="H1928" i="7"/>
  <c r="H1927" i="7"/>
  <c r="H1926" i="7"/>
  <c r="H1925" i="7"/>
  <c r="H1924" i="7"/>
  <c r="H1923" i="7"/>
  <c r="H1922" i="7"/>
  <c r="H1921" i="7"/>
  <c r="H1920" i="7"/>
  <c r="H1919" i="7"/>
  <c r="H1918" i="7"/>
  <c r="H1917" i="7"/>
  <c r="H1916" i="7"/>
  <c r="H1915" i="7"/>
  <c r="H1914" i="7"/>
  <c r="H1913" i="7"/>
  <c r="H1912" i="7"/>
  <c r="H1911" i="7"/>
  <c r="H1910" i="7"/>
  <c r="H1909" i="7"/>
  <c r="H1908" i="7"/>
  <c r="H1907" i="7"/>
  <c r="H1906" i="7"/>
  <c r="H1905" i="7"/>
  <c r="H1904" i="7"/>
  <c r="H1903" i="7"/>
  <c r="H1902" i="7"/>
  <c r="H1901" i="7"/>
  <c r="H1900" i="7"/>
  <c r="H1899" i="7"/>
  <c r="H1898" i="7"/>
  <c r="H1897" i="7"/>
  <c r="H1896" i="7"/>
  <c r="H1895" i="7"/>
  <c r="H1894" i="7"/>
  <c r="H1893" i="7"/>
  <c r="H1892" i="7"/>
  <c r="H1891" i="7"/>
  <c r="H1890" i="7"/>
  <c r="H1889" i="7"/>
  <c r="H1888" i="7"/>
  <c r="H1887" i="7"/>
  <c r="H1886" i="7"/>
  <c r="H1885" i="7"/>
  <c r="H1884" i="7"/>
  <c r="H1883" i="7"/>
  <c r="H1882" i="7"/>
  <c r="H1881" i="7"/>
  <c r="H1880" i="7"/>
  <c r="H1879" i="7"/>
  <c r="H1878" i="7"/>
  <c r="H1877" i="7"/>
  <c r="H1876" i="7"/>
  <c r="H1875" i="7"/>
  <c r="H1874" i="7"/>
  <c r="H1873" i="7"/>
  <c r="H1872" i="7"/>
  <c r="H1871" i="7"/>
  <c r="H1870" i="7"/>
  <c r="H1869" i="7"/>
  <c r="H1868" i="7"/>
  <c r="H1867" i="7"/>
  <c r="H1866" i="7"/>
  <c r="H1865" i="7"/>
  <c r="H1864" i="7"/>
  <c r="H1863" i="7"/>
  <c r="H1862" i="7"/>
  <c r="H1861" i="7"/>
  <c r="H1860" i="7"/>
  <c r="H1859" i="7"/>
  <c r="H1858" i="7"/>
  <c r="H1857" i="7"/>
  <c r="H1856" i="7"/>
  <c r="H1855" i="7"/>
  <c r="H1854" i="7"/>
  <c r="H1853" i="7"/>
  <c r="H1852" i="7"/>
  <c r="H1851" i="7"/>
  <c r="H1850" i="7"/>
  <c r="H1849" i="7"/>
  <c r="H1848" i="7"/>
  <c r="H1847" i="7"/>
  <c r="H1846" i="7"/>
  <c r="H1845" i="7"/>
  <c r="H1844" i="7"/>
  <c r="H1843" i="7"/>
  <c r="H1842" i="7"/>
  <c r="H1841" i="7"/>
  <c r="H1840" i="7"/>
  <c r="H1839" i="7"/>
  <c r="H1838" i="7"/>
  <c r="H1837" i="7"/>
  <c r="H1836" i="7"/>
  <c r="H1835" i="7"/>
  <c r="H1834" i="7"/>
  <c r="H1833" i="7"/>
  <c r="H1832" i="7"/>
  <c r="H1831" i="7"/>
  <c r="H1830" i="7"/>
  <c r="H1829" i="7"/>
  <c r="H1828" i="7"/>
  <c r="H1827" i="7"/>
  <c r="H1826" i="7"/>
  <c r="H1825" i="7"/>
  <c r="H1824" i="7"/>
  <c r="H1823" i="7"/>
  <c r="H1822" i="7"/>
  <c r="H1821" i="7"/>
  <c r="H1820" i="7"/>
  <c r="H1819" i="7"/>
  <c r="H1818" i="7"/>
  <c r="H1817" i="7"/>
  <c r="H1816" i="7"/>
  <c r="H1815" i="7"/>
  <c r="H1814" i="7"/>
  <c r="H1813" i="7"/>
  <c r="H1812" i="7"/>
  <c r="H1811" i="7"/>
  <c r="H1810" i="7"/>
  <c r="H1809" i="7"/>
  <c r="H1808" i="7"/>
  <c r="H1807" i="7"/>
  <c r="H1806" i="7"/>
  <c r="H1805" i="7"/>
  <c r="H1804" i="7"/>
  <c r="H1803" i="7"/>
  <c r="H1802" i="7"/>
  <c r="H1801" i="7"/>
  <c r="H1800" i="7"/>
  <c r="H1799" i="7"/>
  <c r="H1798" i="7"/>
  <c r="H1797" i="7"/>
  <c r="H1796" i="7"/>
  <c r="H1795" i="7"/>
  <c r="H1794" i="7"/>
  <c r="H1793" i="7"/>
  <c r="H1792" i="7"/>
  <c r="H1791" i="7"/>
  <c r="H1790" i="7"/>
  <c r="H1789" i="7"/>
  <c r="H1788" i="7"/>
  <c r="H1787" i="7"/>
  <c r="H1786" i="7"/>
  <c r="H1785" i="7"/>
  <c r="H1784" i="7"/>
  <c r="H1783" i="7"/>
  <c r="H1782" i="7"/>
  <c r="H1781" i="7"/>
  <c r="H1780" i="7"/>
  <c r="H1779" i="7"/>
  <c r="H1778" i="7"/>
  <c r="H1777" i="7"/>
  <c r="H1776" i="7"/>
  <c r="H1775" i="7"/>
  <c r="H1774" i="7"/>
  <c r="H1773" i="7"/>
  <c r="H1772" i="7"/>
  <c r="H1771" i="7"/>
  <c r="H1770" i="7"/>
  <c r="H1769" i="7"/>
  <c r="H1768" i="7"/>
  <c r="H1767" i="7"/>
  <c r="H1766" i="7"/>
  <c r="H1765" i="7"/>
  <c r="H1764" i="7"/>
  <c r="H1763" i="7"/>
  <c r="H1762" i="7"/>
  <c r="H1761" i="7"/>
  <c r="H1760" i="7"/>
  <c r="H1759" i="7"/>
  <c r="H1758" i="7"/>
  <c r="H1757" i="7"/>
  <c r="H1756" i="7"/>
  <c r="H1755" i="7"/>
  <c r="H1754" i="7"/>
  <c r="H1753" i="7"/>
  <c r="H1752" i="7"/>
  <c r="H1751" i="7"/>
  <c r="H1750" i="7"/>
  <c r="H1749" i="7"/>
  <c r="H1748" i="7"/>
  <c r="H1747" i="7"/>
  <c r="H1746" i="7"/>
  <c r="H1745" i="7"/>
  <c r="H1744" i="7"/>
  <c r="H1743" i="7"/>
  <c r="H1742" i="7"/>
  <c r="H1741" i="7"/>
  <c r="H1740" i="7"/>
  <c r="H1739" i="7"/>
  <c r="H1738" i="7"/>
  <c r="H1737" i="7"/>
  <c r="H1736" i="7"/>
  <c r="H1735" i="7"/>
  <c r="H1734" i="7"/>
  <c r="H1733" i="7"/>
  <c r="H1732" i="7"/>
  <c r="H1731" i="7"/>
  <c r="H1730" i="7"/>
  <c r="H1729" i="7"/>
  <c r="H1728" i="7"/>
  <c r="H1727" i="7"/>
  <c r="H1726" i="7"/>
  <c r="H1725" i="7"/>
  <c r="H1724" i="7"/>
  <c r="H1723" i="7"/>
  <c r="H1722" i="7"/>
  <c r="H1721" i="7"/>
  <c r="H1720" i="7"/>
  <c r="H1719" i="7"/>
  <c r="H1718" i="7"/>
  <c r="H1717" i="7"/>
  <c r="H1716" i="7"/>
  <c r="H1715" i="7"/>
  <c r="H1714" i="7"/>
  <c r="H1713" i="7"/>
  <c r="H1712" i="7"/>
  <c r="H1711" i="7"/>
  <c r="H1710" i="7"/>
  <c r="H1709" i="7"/>
  <c r="H1708" i="7"/>
  <c r="H1707" i="7"/>
  <c r="H1706" i="7"/>
  <c r="H1705" i="7"/>
  <c r="H1704" i="7"/>
  <c r="H1703" i="7"/>
  <c r="H1702" i="7"/>
  <c r="H1701" i="7"/>
  <c r="H1700" i="7"/>
  <c r="H1699" i="7"/>
  <c r="H1698" i="7"/>
  <c r="H1697" i="7"/>
  <c r="H1696" i="7"/>
  <c r="H1695" i="7"/>
  <c r="H1694" i="7"/>
  <c r="H1693" i="7"/>
  <c r="H1692" i="7"/>
  <c r="H1691" i="7"/>
  <c r="H1690" i="7"/>
  <c r="H1689" i="7"/>
  <c r="H1688" i="7"/>
  <c r="H1687" i="7"/>
  <c r="H1686" i="7"/>
  <c r="H1685" i="7"/>
  <c r="H1684" i="7"/>
  <c r="H1683" i="7"/>
  <c r="H1682" i="7"/>
  <c r="H1681" i="7"/>
  <c r="H1680" i="7"/>
  <c r="H1679" i="7"/>
  <c r="H1678" i="7"/>
  <c r="H1677" i="7"/>
  <c r="H1676" i="7"/>
  <c r="H1675" i="7"/>
  <c r="H1674" i="7"/>
  <c r="H1673" i="7"/>
  <c r="H1672" i="7"/>
  <c r="H1671" i="7"/>
  <c r="H1670" i="7"/>
  <c r="H1669" i="7"/>
  <c r="H1668" i="7"/>
  <c r="H1667" i="7"/>
  <c r="H1666" i="7"/>
  <c r="H1665" i="7"/>
  <c r="H1664" i="7"/>
  <c r="H1663" i="7"/>
  <c r="H1662" i="7"/>
  <c r="H1661" i="7"/>
  <c r="H1660" i="7"/>
  <c r="H1659" i="7"/>
  <c r="H1658" i="7"/>
  <c r="H1657" i="7"/>
  <c r="H1656" i="7"/>
  <c r="H1655" i="7"/>
  <c r="H1654" i="7"/>
  <c r="H1653" i="7"/>
  <c r="H1652" i="7"/>
  <c r="H1651" i="7"/>
  <c r="H1650" i="7"/>
  <c r="H1649" i="7"/>
  <c r="H1648" i="7"/>
  <c r="H1647" i="7"/>
  <c r="H1646" i="7"/>
  <c r="H1645" i="7"/>
  <c r="H1644" i="7"/>
  <c r="H1643" i="7"/>
  <c r="H1642" i="7"/>
  <c r="H1641" i="7"/>
  <c r="H1640" i="7"/>
  <c r="H1639" i="7"/>
  <c r="H1638" i="7"/>
  <c r="H1637" i="7"/>
  <c r="H1636" i="7"/>
  <c r="H1635" i="7"/>
  <c r="H1634" i="7"/>
  <c r="H1633" i="7"/>
  <c r="H1632" i="7"/>
  <c r="H1631" i="7"/>
  <c r="H1630" i="7"/>
  <c r="H1629" i="7"/>
  <c r="H1628" i="7"/>
  <c r="H1627" i="7"/>
  <c r="H1626" i="7"/>
  <c r="H1625" i="7"/>
  <c r="H1624" i="7"/>
  <c r="H1623" i="7"/>
  <c r="H1622" i="7"/>
  <c r="H1621" i="7"/>
  <c r="H1620" i="7"/>
  <c r="H1619" i="7"/>
  <c r="H1618" i="7"/>
  <c r="H1617" i="7"/>
  <c r="H1616" i="7"/>
  <c r="H1615" i="7"/>
  <c r="H1614" i="7"/>
  <c r="H1613" i="7"/>
  <c r="H1612" i="7"/>
  <c r="H1611" i="7"/>
  <c r="H1610" i="7"/>
  <c r="H1609" i="7"/>
  <c r="H1608" i="7"/>
  <c r="H1607" i="7"/>
  <c r="H1606" i="7"/>
  <c r="H1605" i="7"/>
  <c r="H1604" i="7"/>
  <c r="H1603" i="7"/>
  <c r="H1602" i="7"/>
  <c r="H1601" i="7"/>
  <c r="H1600" i="7"/>
  <c r="H1599" i="7"/>
  <c r="H1598" i="7"/>
  <c r="H1597" i="7"/>
  <c r="H1596" i="7"/>
  <c r="H1595" i="7"/>
  <c r="H1594" i="7"/>
  <c r="H1593" i="7"/>
  <c r="H1592" i="7"/>
  <c r="H1591" i="7"/>
  <c r="H1590" i="7"/>
  <c r="H1589" i="7"/>
  <c r="H1588" i="7"/>
  <c r="H1587" i="7"/>
  <c r="H1586" i="7"/>
  <c r="H1585" i="7"/>
  <c r="H1584" i="7"/>
  <c r="H1583" i="7"/>
  <c r="H1582" i="7"/>
  <c r="H1581" i="7"/>
  <c r="H1580" i="7"/>
  <c r="H1579" i="7"/>
  <c r="H1578" i="7"/>
  <c r="H1577" i="7"/>
  <c r="H1576" i="7"/>
  <c r="H1575" i="7"/>
  <c r="H1574" i="7"/>
  <c r="H1573" i="7"/>
  <c r="H1572" i="7"/>
  <c r="H1571" i="7"/>
  <c r="H1570" i="7"/>
  <c r="H1569" i="7"/>
  <c r="H1568" i="7"/>
  <c r="H1567" i="7"/>
  <c r="H1566" i="7"/>
  <c r="H1565" i="7"/>
  <c r="H1564" i="7"/>
  <c r="H1563" i="7"/>
  <c r="H1562" i="7"/>
  <c r="H1561" i="7"/>
  <c r="H1560" i="7"/>
  <c r="H1559" i="7"/>
  <c r="H1558" i="7"/>
  <c r="H1557" i="7"/>
  <c r="H1556" i="7"/>
  <c r="H1555" i="7"/>
  <c r="H1554" i="7"/>
  <c r="H1553" i="7"/>
  <c r="H1552" i="7"/>
  <c r="H1551" i="7"/>
  <c r="H1550" i="7"/>
  <c r="H1549" i="7"/>
  <c r="H1548" i="7"/>
  <c r="H1547" i="7"/>
  <c r="H1546" i="7"/>
  <c r="H1545" i="7"/>
  <c r="H1544" i="7"/>
  <c r="H1543" i="7"/>
  <c r="H1542" i="7"/>
  <c r="H1541" i="7"/>
  <c r="H1540" i="7"/>
  <c r="H1539" i="7"/>
  <c r="H1538" i="7"/>
  <c r="H1537" i="7"/>
  <c r="H1536" i="7"/>
  <c r="H1535" i="7"/>
  <c r="H1534" i="7"/>
  <c r="H1533" i="7"/>
  <c r="H1532" i="7"/>
  <c r="H1531" i="7"/>
  <c r="H1530" i="7"/>
  <c r="H1529" i="7"/>
  <c r="H1528" i="7"/>
  <c r="H1527" i="7"/>
  <c r="H1526" i="7"/>
  <c r="H1525" i="7"/>
  <c r="H1524" i="7"/>
  <c r="H1523" i="7"/>
  <c r="H1522" i="7"/>
  <c r="H1521" i="7"/>
  <c r="H1520" i="7"/>
  <c r="H1519" i="7"/>
  <c r="H1518" i="7"/>
  <c r="H1517" i="7"/>
  <c r="H1516" i="7"/>
  <c r="H1515" i="7"/>
  <c r="H1514" i="7"/>
  <c r="H1513" i="7"/>
  <c r="H1512" i="7"/>
  <c r="H1511" i="7"/>
  <c r="H1510" i="7"/>
  <c r="H1509" i="7"/>
  <c r="H1508" i="7"/>
  <c r="H1507" i="7"/>
  <c r="H1506" i="7"/>
  <c r="H1505" i="7"/>
  <c r="H1504" i="7"/>
  <c r="H1503" i="7"/>
  <c r="H1502" i="7"/>
  <c r="H1501" i="7"/>
  <c r="H1500" i="7"/>
  <c r="H1499" i="7"/>
  <c r="H1498" i="7"/>
  <c r="H1497" i="7"/>
  <c r="H1496" i="7"/>
  <c r="H1495" i="7"/>
  <c r="H1494" i="7"/>
  <c r="H1493" i="7"/>
  <c r="H1492" i="7"/>
  <c r="H1491" i="7"/>
  <c r="H1490" i="7"/>
  <c r="H1489" i="7"/>
  <c r="H1488" i="7"/>
  <c r="H1487" i="7"/>
  <c r="H1486" i="7"/>
  <c r="H1485" i="7"/>
  <c r="H1484" i="7"/>
  <c r="H1483" i="7"/>
  <c r="H1482" i="7"/>
  <c r="H1481" i="7"/>
  <c r="H1480" i="7"/>
  <c r="H1479" i="7"/>
  <c r="H1478" i="7"/>
  <c r="H1477" i="7"/>
  <c r="H1476" i="7"/>
  <c r="H1475" i="7"/>
  <c r="H1474" i="7"/>
  <c r="H1473" i="7"/>
  <c r="H1472" i="7"/>
  <c r="H1471" i="7"/>
  <c r="H1470" i="7"/>
  <c r="H1469" i="7"/>
  <c r="H1468" i="7"/>
  <c r="H1467" i="7"/>
  <c r="H1466" i="7"/>
  <c r="H1465" i="7"/>
  <c r="H1464" i="7"/>
  <c r="H1463" i="7"/>
  <c r="H1462" i="7"/>
  <c r="H1461" i="7"/>
  <c r="H1460" i="7"/>
  <c r="H1459" i="7"/>
  <c r="H1458" i="7"/>
  <c r="H1457" i="7"/>
  <c r="H1456" i="7"/>
  <c r="H1455" i="7"/>
  <c r="H1454" i="7"/>
  <c r="H1453" i="7"/>
  <c r="H1452" i="7"/>
  <c r="H1451" i="7"/>
  <c r="H1450" i="7"/>
  <c r="H1449" i="7"/>
  <c r="H1448" i="7"/>
  <c r="H1447" i="7"/>
  <c r="H1446" i="7"/>
  <c r="H1445" i="7"/>
  <c r="H1444" i="7"/>
  <c r="H1443" i="7"/>
  <c r="H1442" i="7"/>
  <c r="H1441" i="7"/>
  <c r="H1440" i="7"/>
  <c r="H1439" i="7"/>
  <c r="H1438" i="7"/>
  <c r="H1437" i="7"/>
  <c r="H1436" i="7"/>
  <c r="H1435" i="7"/>
  <c r="H1434" i="7"/>
  <c r="H1433" i="7"/>
  <c r="H1432" i="7"/>
  <c r="H1431" i="7"/>
  <c r="H1430" i="7"/>
  <c r="H1429" i="7"/>
  <c r="H1428" i="7"/>
  <c r="H1427" i="7"/>
  <c r="H1426" i="7"/>
  <c r="H1425" i="7"/>
  <c r="H1424" i="7"/>
  <c r="H1423" i="7"/>
  <c r="H1422" i="7"/>
  <c r="H1421" i="7"/>
  <c r="H1420" i="7"/>
  <c r="H1419" i="7"/>
  <c r="H1418" i="7"/>
  <c r="H1417" i="7"/>
  <c r="H1416" i="7"/>
  <c r="H1415" i="7"/>
  <c r="H1414" i="7"/>
  <c r="H1413" i="7"/>
  <c r="H1412" i="7"/>
  <c r="H1411" i="7"/>
  <c r="H1410" i="7"/>
  <c r="H1409" i="7"/>
  <c r="H1408" i="7"/>
  <c r="H1407" i="7"/>
  <c r="H1406" i="7"/>
  <c r="H1405" i="7"/>
  <c r="H1404" i="7"/>
  <c r="H1403" i="7"/>
  <c r="H1402" i="7"/>
  <c r="H1401" i="7"/>
  <c r="H1400" i="7"/>
  <c r="H1399" i="7"/>
  <c r="H1398" i="7"/>
  <c r="H1397" i="7"/>
  <c r="H1396" i="7"/>
  <c r="H1395" i="7"/>
  <c r="H1394" i="7"/>
  <c r="H1393" i="7"/>
  <c r="H1392" i="7"/>
  <c r="H1391" i="7"/>
  <c r="H1390" i="7"/>
  <c r="H1389" i="7"/>
  <c r="H1388" i="7"/>
  <c r="H1387" i="7"/>
  <c r="H1386" i="7"/>
  <c r="H1385" i="7"/>
  <c r="H1384" i="7"/>
  <c r="H1383" i="7"/>
  <c r="H1382" i="7"/>
  <c r="H1381" i="7"/>
  <c r="H1380" i="7"/>
  <c r="H1379" i="7"/>
  <c r="H1378" i="7"/>
  <c r="H1377" i="7"/>
  <c r="H1376" i="7"/>
  <c r="H1375" i="7"/>
  <c r="H1374" i="7"/>
  <c r="H1373" i="7"/>
  <c r="H1372" i="7"/>
  <c r="H1371" i="7"/>
  <c r="H1370" i="7"/>
  <c r="H1369" i="7"/>
  <c r="H1368" i="7"/>
  <c r="H1367" i="7"/>
  <c r="H1366" i="7"/>
  <c r="H1365" i="7"/>
  <c r="H1364" i="7"/>
  <c r="H1363" i="7"/>
  <c r="H1362" i="7"/>
  <c r="H1361" i="7"/>
  <c r="H1360" i="7"/>
  <c r="H1359" i="7"/>
  <c r="H1358" i="7"/>
  <c r="H1357" i="7"/>
  <c r="H1356" i="7"/>
  <c r="H1355" i="7"/>
  <c r="H1354" i="7"/>
  <c r="H1353" i="7"/>
  <c r="H1352" i="7"/>
  <c r="H1351" i="7"/>
  <c r="H1350" i="7"/>
  <c r="H1349" i="7"/>
  <c r="H1348" i="7"/>
  <c r="H1347" i="7"/>
  <c r="H1346" i="7"/>
  <c r="H1345" i="7"/>
  <c r="H1344" i="7"/>
  <c r="H1343" i="7"/>
  <c r="H1342" i="7"/>
  <c r="H1341" i="7"/>
  <c r="H1340" i="7"/>
  <c r="H1339" i="7"/>
  <c r="H1338" i="7"/>
  <c r="H1337" i="7"/>
  <c r="H1336" i="7"/>
  <c r="H1335" i="7"/>
  <c r="H1334" i="7"/>
  <c r="H1333" i="7"/>
  <c r="H1332" i="7"/>
  <c r="H1331" i="7"/>
  <c r="H1330" i="7"/>
  <c r="H1329" i="7"/>
  <c r="H1328" i="7"/>
  <c r="H1327" i="7"/>
  <c r="H1326" i="7"/>
  <c r="H1325" i="7"/>
  <c r="H1324" i="7"/>
  <c r="H1323" i="7"/>
  <c r="H1322" i="7"/>
  <c r="H1321" i="7"/>
  <c r="H1320" i="7"/>
  <c r="H1319" i="7"/>
  <c r="H1318" i="7"/>
  <c r="H1317" i="7"/>
  <c r="H1316" i="7"/>
  <c r="H1315" i="7"/>
  <c r="H1314" i="7"/>
  <c r="H1313" i="7"/>
  <c r="H1312" i="7"/>
  <c r="H1311" i="7"/>
  <c r="H1310" i="7"/>
  <c r="H1309" i="7"/>
  <c r="H1308" i="7"/>
  <c r="H1307" i="7"/>
  <c r="H1306" i="7"/>
  <c r="H1305" i="7"/>
  <c r="H1304" i="7"/>
  <c r="H1303" i="7"/>
  <c r="H1302" i="7"/>
  <c r="H1301" i="7"/>
  <c r="H1300" i="7"/>
  <c r="H1299" i="7"/>
  <c r="H1298" i="7"/>
  <c r="H1297" i="7"/>
  <c r="H1296" i="7"/>
  <c r="H1295" i="7"/>
  <c r="H1294" i="7"/>
  <c r="H1293" i="7"/>
  <c r="H1292" i="7"/>
  <c r="H1291" i="7"/>
  <c r="H1290" i="7"/>
  <c r="H1289" i="7"/>
  <c r="H1288" i="7"/>
  <c r="H1287" i="7"/>
  <c r="H1286" i="7"/>
  <c r="H1285" i="7"/>
  <c r="H1284" i="7"/>
  <c r="H1283" i="7"/>
  <c r="H1282" i="7"/>
  <c r="H1281" i="7"/>
  <c r="H1280" i="7"/>
  <c r="H1279" i="7"/>
  <c r="H1278" i="7"/>
  <c r="H1277" i="7"/>
  <c r="H1276" i="7"/>
  <c r="H1275" i="7"/>
  <c r="H1274" i="7"/>
  <c r="H1273" i="7"/>
  <c r="H1272" i="7"/>
  <c r="H1271" i="7"/>
  <c r="H1270" i="7"/>
  <c r="H1269" i="7"/>
  <c r="H1268" i="7"/>
  <c r="H1267" i="7"/>
  <c r="H1266" i="7"/>
  <c r="H1265" i="7"/>
  <c r="H1264" i="7"/>
  <c r="H1263" i="7"/>
  <c r="H1262" i="7"/>
  <c r="H1261" i="7"/>
  <c r="H1260" i="7"/>
  <c r="H1259" i="7"/>
  <c r="H1258" i="7"/>
  <c r="H1257" i="7"/>
  <c r="H1256" i="7"/>
  <c r="H1255" i="7"/>
  <c r="H1254" i="7"/>
  <c r="H1253" i="7"/>
  <c r="H1252" i="7"/>
  <c r="H1251" i="7"/>
  <c r="H1250" i="7"/>
  <c r="H1249" i="7"/>
  <c r="H1248" i="7"/>
  <c r="H1247" i="7"/>
  <c r="H1246" i="7"/>
  <c r="H1245" i="7"/>
  <c r="H1244" i="7"/>
  <c r="H1243" i="7"/>
  <c r="H1242" i="7"/>
  <c r="H1241" i="7"/>
  <c r="H1240" i="7"/>
  <c r="H1239" i="7"/>
  <c r="H1238" i="7"/>
  <c r="H1237" i="7"/>
  <c r="H1236" i="7"/>
  <c r="H1235" i="7"/>
  <c r="H1234" i="7"/>
  <c r="H1233" i="7"/>
  <c r="H1232" i="7"/>
  <c r="H1231" i="7"/>
  <c r="H1230" i="7"/>
  <c r="H1229" i="7"/>
  <c r="H1228" i="7"/>
  <c r="H1227" i="7"/>
  <c r="H1226" i="7"/>
  <c r="H1225" i="7"/>
  <c r="H1224" i="7"/>
  <c r="H1223" i="7"/>
  <c r="H1222" i="7"/>
  <c r="H1221" i="7"/>
  <c r="H1220" i="7"/>
  <c r="H1219" i="7"/>
  <c r="H1218" i="7"/>
  <c r="H1217" i="7"/>
  <c r="H1216" i="7"/>
  <c r="H1215" i="7"/>
  <c r="H1214" i="7"/>
  <c r="H1213" i="7"/>
  <c r="H1212" i="7"/>
  <c r="H1211" i="7"/>
  <c r="H1210" i="7"/>
  <c r="H1209" i="7"/>
  <c r="H1208" i="7"/>
  <c r="H1207" i="7"/>
  <c r="H1206" i="7"/>
  <c r="H1205" i="7"/>
  <c r="H1204" i="7"/>
  <c r="H1203" i="7"/>
  <c r="H1202" i="7"/>
  <c r="H1201" i="7"/>
  <c r="H1200" i="7"/>
  <c r="H1199" i="7"/>
  <c r="H1198" i="7"/>
  <c r="H1197" i="7"/>
  <c r="H1196" i="7"/>
  <c r="H1195" i="7"/>
  <c r="H1194" i="7"/>
  <c r="H1193" i="7"/>
  <c r="H1192" i="7"/>
  <c r="H1191" i="7"/>
  <c r="H1190" i="7"/>
  <c r="H1189" i="7"/>
  <c r="H1188" i="7"/>
  <c r="H1187" i="7"/>
  <c r="H1186" i="7"/>
  <c r="H1185" i="7"/>
  <c r="H1184" i="7"/>
  <c r="H1183" i="7"/>
  <c r="H1182" i="7"/>
  <c r="H1181" i="7"/>
  <c r="H1180" i="7"/>
  <c r="H1179" i="7"/>
  <c r="H1178" i="7"/>
  <c r="H1177" i="7"/>
  <c r="H1176" i="7"/>
  <c r="H1175" i="7"/>
  <c r="H1174" i="7"/>
  <c r="H1173" i="7"/>
  <c r="H1172" i="7"/>
  <c r="H1171" i="7"/>
  <c r="H1170" i="7"/>
  <c r="H1169" i="7"/>
  <c r="H1168" i="7"/>
  <c r="H1167" i="7"/>
  <c r="H1166" i="7"/>
  <c r="H1165" i="7"/>
  <c r="H1164" i="7"/>
  <c r="H1163" i="7"/>
  <c r="H1162" i="7"/>
  <c r="H1161" i="7"/>
  <c r="H1160" i="7"/>
  <c r="H1159" i="7"/>
  <c r="H1158" i="7"/>
  <c r="H1157" i="7"/>
  <c r="H1156" i="7"/>
  <c r="H1155" i="7"/>
  <c r="H1154" i="7"/>
  <c r="H1153" i="7"/>
  <c r="H1152" i="7"/>
  <c r="H1151" i="7"/>
  <c r="H1150" i="7"/>
  <c r="H1149" i="7"/>
  <c r="H1148" i="7"/>
  <c r="H1147" i="7"/>
  <c r="H1146" i="7"/>
  <c r="H1145" i="7"/>
  <c r="H1144" i="7"/>
  <c r="H1143" i="7"/>
  <c r="H1142" i="7"/>
  <c r="H1141" i="7"/>
  <c r="H1140" i="7"/>
  <c r="H1139" i="7"/>
  <c r="H1138" i="7"/>
  <c r="H1137" i="7"/>
  <c r="H1136" i="7"/>
  <c r="H1135" i="7"/>
  <c r="H1134" i="7"/>
  <c r="H1133" i="7"/>
  <c r="H1132" i="7"/>
  <c r="H1131" i="7"/>
  <c r="H1130" i="7"/>
  <c r="H1129" i="7"/>
  <c r="H1128" i="7"/>
  <c r="H1127" i="7"/>
  <c r="H1126" i="7"/>
  <c r="H1125" i="7"/>
  <c r="H1124" i="7"/>
  <c r="H1123" i="7"/>
  <c r="H1122" i="7"/>
  <c r="H1121" i="7"/>
  <c r="H1120" i="7"/>
  <c r="H1119" i="7"/>
  <c r="H1118" i="7"/>
  <c r="H1117" i="7"/>
  <c r="H1116" i="7"/>
  <c r="H1115" i="7"/>
  <c r="H1114" i="7"/>
  <c r="H1113" i="7"/>
  <c r="H1112" i="7"/>
  <c r="H1111" i="7"/>
  <c r="H1110" i="7"/>
  <c r="H1109" i="7"/>
  <c r="H1108" i="7"/>
  <c r="H1107" i="7"/>
  <c r="H1106" i="7"/>
  <c r="H1105" i="7"/>
  <c r="H1104" i="7"/>
  <c r="H1103" i="7"/>
  <c r="H1102" i="7"/>
  <c r="H1101" i="7"/>
  <c r="H1100" i="7"/>
  <c r="H1099" i="7"/>
  <c r="H1098" i="7"/>
  <c r="H1097" i="7"/>
  <c r="H1096" i="7"/>
  <c r="H1095" i="7"/>
  <c r="H1094" i="7"/>
  <c r="H1093" i="7"/>
  <c r="H1092" i="7"/>
  <c r="H1091" i="7"/>
  <c r="H1090" i="7"/>
  <c r="H1089" i="7"/>
  <c r="H1088" i="7"/>
  <c r="H1087" i="7"/>
  <c r="H1086" i="7"/>
  <c r="H1085" i="7"/>
  <c r="H1084" i="7"/>
  <c r="H1083" i="7"/>
  <c r="H1082" i="7"/>
  <c r="H1081" i="7"/>
  <c r="H1080" i="7"/>
  <c r="H1079" i="7"/>
  <c r="H1078" i="7"/>
  <c r="H1077" i="7"/>
  <c r="H1076" i="7"/>
  <c r="H1075" i="7"/>
  <c r="H1074" i="7"/>
  <c r="H1073" i="7"/>
  <c r="H1072" i="7"/>
  <c r="H1071" i="7"/>
  <c r="H1070" i="7"/>
  <c r="H1069" i="7"/>
  <c r="H1068" i="7"/>
  <c r="H1067" i="7"/>
  <c r="H1066" i="7"/>
  <c r="H1065" i="7"/>
  <c r="H1064" i="7"/>
  <c r="H1063" i="7"/>
  <c r="H1062" i="7"/>
  <c r="H1061" i="7"/>
  <c r="H1060" i="7"/>
  <c r="H1059" i="7"/>
  <c r="H1058" i="7"/>
  <c r="H1057" i="7"/>
  <c r="H1056" i="7"/>
  <c r="H1055" i="7"/>
  <c r="H1054" i="7"/>
  <c r="H1053" i="7"/>
  <c r="H1052" i="7"/>
  <c r="H1051" i="7"/>
  <c r="H1050" i="7"/>
  <c r="H1049" i="7"/>
  <c r="H1048" i="7"/>
  <c r="H1047" i="7"/>
  <c r="H1046" i="7"/>
  <c r="H1045" i="7"/>
  <c r="H1044" i="7"/>
  <c r="H1043" i="7"/>
  <c r="H1042" i="7"/>
  <c r="H1041" i="7"/>
  <c r="H1040" i="7"/>
  <c r="H1039" i="7"/>
  <c r="H1038" i="7"/>
  <c r="H1037" i="7"/>
  <c r="H1036" i="7"/>
  <c r="H1035" i="7"/>
  <c r="H1034" i="7"/>
  <c r="H1033" i="7"/>
  <c r="H1032" i="7"/>
  <c r="H1031" i="7"/>
  <c r="H1030" i="7"/>
  <c r="H1029" i="7"/>
  <c r="H1028" i="7"/>
  <c r="H1027" i="7"/>
  <c r="H1026" i="7"/>
  <c r="H1025" i="7"/>
  <c r="H1024" i="7"/>
  <c r="H1023" i="7"/>
  <c r="H1022" i="7"/>
  <c r="H1021" i="7"/>
  <c r="H1020" i="7"/>
  <c r="H1019" i="7"/>
  <c r="H1018" i="7"/>
  <c r="H1017" i="7"/>
  <c r="H1016" i="7"/>
  <c r="H1015" i="7"/>
  <c r="H1014" i="7"/>
  <c r="H1013" i="7"/>
  <c r="H1012" i="7"/>
  <c r="H1011" i="7"/>
  <c r="H1010" i="7"/>
  <c r="H1009" i="7"/>
  <c r="H1008" i="7"/>
  <c r="H1007" i="7"/>
  <c r="H1006" i="7"/>
  <c r="H1005" i="7"/>
  <c r="H1004" i="7"/>
  <c r="H1003" i="7"/>
  <c r="H1002" i="7"/>
  <c r="H1001" i="7"/>
  <c r="H1000" i="7"/>
  <c r="H999" i="7"/>
  <c r="H998" i="7"/>
  <c r="H997" i="7"/>
  <c r="H996" i="7"/>
  <c r="H995" i="7"/>
  <c r="H994" i="7"/>
  <c r="H993" i="7"/>
  <c r="H992" i="7"/>
  <c r="H991" i="7"/>
  <c r="H990" i="7"/>
  <c r="H989" i="7"/>
  <c r="H988" i="7"/>
  <c r="H987" i="7"/>
  <c r="H986" i="7"/>
  <c r="H985" i="7"/>
  <c r="H984" i="7"/>
  <c r="H983" i="7"/>
  <c r="H982" i="7"/>
  <c r="H981" i="7"/>
  <c r="H980" i="7"/>
  <c r="H979" i="7"/>
  <c r="H978" i="7"/>
  <c r="H977" i="7"/>
  <c r="H976" i="7"/>
  <c r="H975" i="7"/>
  <c r="H974" i="7"/>
  <c r="H973" i="7"/>
  <c r="H972" i="7"/>
  <c r="H971" i="7"/>
  <c r="H970" i="7"/>
  <c r="H969" i="7"/>
  <c r="H968" i="7"/>
  <c r="H967" i="7"/>
  <c r="H966" i="7"/>
  <c r="H965" i="7"/>
  <c r="H964" i="7"/>
  <c r="H963" i="7"/>
  <c r="H962" i="7"/>
  <c r="H961" i="7"/>
  <c r="H960" i="7"/>
  <c r="H959" i="7"/>
  <c r="H958" i="7"/>
  <c r="H957" i="7"/>
  <c r="H956" i="7"/>
  <c r="H955" i="7"/>
  <c r="H954" i="7"/>
  <c r="H953" i="7"/>
  <c r="H952" i="7"/>
  <c r="H951" i="7"/>
  <c r="H950" i="7"/>
  <c r="H949" i="7"/>
  <c r="H948" i="7"/>
  <c r="H947" i="7"/>
  <c r="H946" i="7"/>
  <c r="H945" i="7"/>
  <c r="H944" i="7"/>
  <c r="H943" i="7"/>
  <c r="H942" i="7"/>
  <c r="H941" i="7"/>
  <c r="H940" i="7"/>
  <c r="H939" i="7"/>
  <c r="H938" i="7"/>
  <c r="H937" i="7"/>
  <c r="H936" i="7"/>
  <c r="H935" i="7"/>
  <c r="H934" i="7"/>
  <c r="H933" i="7"/>
  <c r="H932" i="7"/>
  <c r="H931" i="7"/>
  <c r="H930" i="7"/>
  <c r="H929" i="7"/>
  <c r="H928" i="7"/>
  <c r="H927" i="7"/>
  <c r="H926" i="7"/>
  <c r="H925" i="7"/>
  <c r="H924" i="7"/>
  <c r="H923" i="7"/>
  <c r="H922" i="7"/>
  <c r="H921" i="7"/>
  <c r="H920" i="7"/>
  <c r="H919" i="7"/>
  <c r="H918" i="7"/>
  <c r="H917" i="7"/>
  <c r="H916" i="7"/>
  <c r="H915" i="7"/>
  <c r="H914" i="7"/>
  <c r="H913" i="7"/>
  <c r="H912" i="7"/>
  <c r="H911" i="7"/>
  <c r="H910" i="7"/>
  <c r="H909" i="7"/>
  <c r="H908" i="7"/>
  <c r="H907" i="7"/>
  <c r="H906" i="7"/>
  <c r="H905" i="7"/>
  <c r="H904" i="7"/>
  <c r="H903" i="7"/>
  <c r="H902" i="7"/>
  <c r="H901" i="7"/>
  <c r="H900" i="7"/>
  <c r="H899" i="7"/>
  <c r="H898" i="7"/>
  <c r="H897" i="7"/>
  <c r="H896" i="7"/>
  <c r="H895" i="7"/>
  <c r="H894" i="7"/>
  <c r="H893" i="7"/>
  <c r="H892" i="7"/>
  <c r="H891" i="7"/>
  <c r="H890" i="7"/>
  <c r="H889" i="7"/>
  <c r="H888" i="7"/>
  <c r="H887" i="7"/>
  <c r="H886" i="7"/>
  <c r="H885" i="7"/>
  <c r="H884" i="7"/>
  <c r="H883" i="7"/>
  <c r="H882" i="7"/>
  <c r="H881" i="7"/>
  <c r="H880" i="7"/>
  <c r="H879" i="7"/>
  <c r="H878" i="7"/>
  <c r="H877" i="7"/>
  <c r="H876" i="7"/>
  <c r="H875" i="7"/>
  <c r="H874" i="7"/>
  <c r="H873" i="7"/>
  <c r="H872" i="7"/>
  <c r="H871" i="7"/>
  <c r="H870" i="7"/>
  <c r="H869" i="7"/>
  <c r="H868" i="7"/>
  <c r="H867" i="7"/>
  <c r="H866" i="7"/>
  <c r="H865" i="7"/>
  <c r="H864" i="7"/>
  <c r="H863" i="7"/>
  <c r="H862" i="7"/>
  <c r="H861" i="7"/>
  <c r="H860" i="7"/>
  <c r="H859" i="7"/>
  <c r="H858" i="7"/>
  <c r="H857" i="7"/>
  <c r="H856" i="7"/>
  <c r="H855" i="7"/>
  <c r="H854" i="7"/>
  <c r="H853" i="7"/>
  <c r="H852" i="7"/>
  <c r="H851" i="7"/>
  <c r="H850" i="7"/>
  <c r="H849" i="7"/>
  <c r="H848" i="7"/>
  <c r="H847" i="7"/>
  <c r="H846" i="7"/>
  <c r="H845" i="7"/>
  <c r="H844" i="7"/>
  <c r="H843" i="7"/>
  <c r="H842" i="7"/>
  <c r="H841" i="7"/>
  <c r="H840" i="7"/>
  <c r="H839" i="7"/>
  <c r="H838" i="7"/>
  <c r="H837" i="7"/>
  <c r="H836" i="7"/>
  <c r="H835" i="7"/>
  <c r="H834" i="7"/>
  <c r="H833" i="7"/>
  <c r="H832" i="7"/>
  <c r="H831" i="7"/>
  <c r="H830" i="7"/>
  <c r="H829" i="7"/>
  <c r="H828" i="7"/>
  <c r="H827" i="7"/>
  <c r="H826" i="7"/>
  <c r="H825" i="7"/>
  <c r="H824" i="7"/>
  <c r="H823" i="7"/>
  <c r="H822" i="7"/>
  <c r="H821" i="7"/>
  <c r="H820" i="7"/>
  <c r="H819" i="7"/>
  <c r="H818" i="7"/>
  <c r="H817" i="7"/>
  <c r="H816" i="7"/>
  <c r="H815" i="7"/>
  <c r="H814" i="7"/>
  <c r="H813" i="7"/>
  <c r="H812" i="7"/>
  <c r="H811" i="7"/>
  <c r="H810" i="7"/>
  <c r="H809" i="7"/>
  <c r="H808" i="7"/>
  <c r="H807" i="7"/>
  <c r="H806" i="7"/>
  <c r="H805" i="7"/>
  <c r="H804" i="7"/>
  <c r="H803" i="7"/>
  <c r="H802" i="7"/>
  <c r="H801" i="7"/>
  <c r="H800" i="7"/>
  <c r="H799" i="7"/>
  <c r="H798" i="7"/>
  <c r="H797" i="7"/>
  <c r="H796" i="7"/>
  <c r="H795" i="7"/>
  <c r="H794" i="7"/>
  <c r="H793" i="7"/>
  <c r="H792" i="7"/>
  <c r="H791" i="7"/>
  <c r="H790" i="7"/>
  <c r="H789" i="7"/>
  <c r="H788" i="7"/>
  <c r="H787" i="7"/>
  <c r="H786" i="7"/>
  <c r="H785" i="7"/>
  <c r="H784" i="7"/>
  <c r="H783" i="7"/>
  <c r="H782" i="7"/>
  <c r="H781" i="7"/>
  <c r="H780" i="7"/>
  <c r="H779" i="7"/>
  <c r="H778" i="7"/>
  <c r="H777" i="7"/>
  <c r="H776" i="7"/>
  <c r="H775" i="7"/>
  <c r="H774" i="7"/>
  <c r="H773" i="7"/>
  <c r="H772" i="7"/>
  <c r="H771" i="7"/>
  <c r="H770" i="7"/>
  <c r="H769" i="7"/>
  <c r="H768" i="7"/>
  <c r="H767" i="7"/>
  <c r="H766" i="7"/>
  <c r="H765" i="7"/>
  <c r="H764" i="7"/>
  <c r="H763" i="7"/>
  <c r="H762" i="7"/>
  <c r="H761" i="7"/>
  <c r="H760" i="7"/>
  <c r="H759" i="7"/>
  <c r="H758" i="7"/>
  <c r="H757" i="7"/>
  <c r="H756" i="7"/>
  <c r="H755" i="7"/>
  <c r="H754" i="7"/>
  <c r="H753" i="7"/>
  <c r="H752" i="7"/>
  <c r="H751" i="7"/>
  <c r="H750" i="7"/>
  <c r="H749" i="7"/>
  <c r="H748" i="7"/>
  <c r="H747" i="7"/>
  <c r="H746" i="7"/>
  <c r="H745" i="7"/>
  <c r="H744" i="7"/>
  <c r="H743" i="7"/>
  <c r="H742" i="7"/>
  <c r="H741" i="7"/>
  <c r="H740" i="7"/>
  <c r="H739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G2834" i="5"/>
  <c r="G2018" i="5"/>
  <c r="E3300" i="5"/>
  <c r="G3300" i="5"/>
  <c r="E3305" i="5" s="1"/>
  <c r="H3299" i="5"/>
  <c r="G3207" i="5"/>
  <c r="G3231" i="5"/>
  <c r="G3248" i="5"/>
  <c r="H3248" i="5"/>
  <c r="G3242" i="5"/>
  <c r="H3242" i="5" s="1"/>
  <c r="G3127" i="5"/>
  <c r="H3298" i="5"/>
  <c r="H3297" i="5"/>
  <c r="H3296" i="5"/>
  <c r="H3295" i="5"/>
  <c r="H3294" i="5"/>
  <c r="H3293" i="5"/>
  <c r="H3292" i="5"/>
  <c r="H3291" i="5"/>
  <c r="H3290" i="5"/>
  <c r="H3289" i="5"/>
  <c r="H3288" i="5"/>
  <c r="H3287" i="5"/>
  <c r="H3286" i="5"/>
  <c r="H3285" i="5"/>
  <c r="H3284" i="5"/>
  <c r="H3283" i="5"/>
  <c r="H3282" i="5"/>
  <c r="H3281" i="5"/>
  <c r="H3280" i="5"/>
  <c r="H3279" i="5"/>
  <c r="H3278" i="5"/>
  <c r="H3277" i="5"/>
  <c r="H3276" i="5"/>
  <c r="H3275" i="5"/>
  <c r="H3274" i="5"/>
  <c r="H3273" i="5"/>
  <c r="H3272" i="5"/>
  <c r="H3271" i="5"/>
  <c r="H3270" i="5"/>
  <c r="H3269" i="5"/>
  <c r="H3268" i="5"/>
  <c r="H3267" i="5"/>
  <c r="H3266" i="5"/>
  <c r="H3265" i="5"/>
  <c r="H3264" i="5"/>
  <c r="H3263" i="5"/>
  <c r="H3262" i="5"/>
  <c r="H3261" i="5"/>
  <c r="H3260" i="5"/>
  <c r="H3259" i="5"/>
  <c r="H3258" i="5"/>
  <c r="H3257" i="5"/>
  <c r="H3256" i="5"/>
  <c r="H3255" i="5"/>
  <c r="H3254" i="5"/>
  <c r="H3253" i="5"/>
  <c r="H3252" i="5"/>
  <c r="G3252" i="5"/>
  <c r="H3251" i="5"/>
  <c r="H3250" i="5"/>
  <c r="H3249" i="5"/>
  <c r="H3247" i="5"/>
  <c r="H3246" i="5"/>
  <c r="H3245" i="5"/>
  <c r="H3244" i="5"/>
  <c r="H3243" i="5"/>
  <c r="H3241" i="5"/>
  <c r="H3240" i="5"/>
  <c r="H3239" i="5"/>
  <c r="H3238" i="5"/>
  <c r="H3237" i="5"/>
  <c r="H3236" i="5"/>
  <c r="H3235" i="5"/>
  <c r="H3234" i="5"/>
  <c r="H3233" i="5"/>
  <c r="H3232" i="5"/>
  <c r="H3231" i="5"/>
  <c r="H3230" i="5"/>
  <c r="H3229" i="5"/>
  <c r="H3228" i="5"/>
  <c r="H3227" i="5"/>
  <c r="H3226" i="5"/>
  <c r="H3225" i="5"/>
  <c r="H3224" i="5"/>
  <c r="H3223" i="5"/>
  <c r="H3222" i="5"/>
  <c r="H3221" i="5"/>
  <c r="H3220" i="5"/>
  <c r="H3219" i="5"/>
  <c r="H3218" i="5"/>
  <c r="H3217" i="5"/>
  <c r="H3216" i="5"/>
  <c r="H3215" i="5"/>
  <c r="H3214" i="5"/>
  <c r="H3213" i="5"/>
  <c r="H3212" i="5"/>
  <c r="H3211" i="5"/>
  <c r="H3210" i="5"/>
  <c r="H3209" i="5"/>
  <c r="H3208" i="5"/>
  <c r="H3207" i="5"/>
  <c r="H3206" i="5"/>
  <c r="H3205" i="5"/>
  <c r="H3204" i="5"/>
  <c r="H3203" i="5"/>
  <c r="H3202" i="5"/>
  <c r="H3201" i="5"/>
  <c r="H3200" i="5"/>
  <c r="H3199" i="5"/>
  <c r="H3198" i="5"/>
  <c r="H3197" i="5"/>
  <c r="H3196" i="5"/>
  <c r="H3195" i="5"/>
  <c r="H3194" i="5"/>
  <c r="H3193" i="5"/>
  <c r="H3192" i="5"/>
  <c r="H3191" i="5"/>
  <c r="H3190" i="5"/>
  <c r="H3189" i="5"/>
  <c r="H3188" i="5"/>
  <c r="H3187" i="5"/>
  <c r="H3186" i="5"/>
  <c r="H3185" i="5"/>
  <c r="H3184" i="5"/>
  <c r="H3183" i="5"/>
  <c r="H3182" i="5"/>
  <c r="H3181" i="5"/>
  <c r="H3180" i="5"/>
  <c r="H3179" i="5"/>
  <c r="H3178" i="5"/>
  <c r="H3177" i="5"/>
  <c r="H3176" i="5"/>
  <c r="H3175" i="5"/>
  <c r="H3174" i="5"/>
  <c r="H3173" i="5"/>
  <c r="H3172" i="5"/>
  <c r="H3171" i="5"/>
  <c r="H3170" i="5"/>
  <c r="H3169" i="5"/>
  <c r="H3168" i="5"/>
  <c r="H3167" i="5"/>
  <c r="H3166" i="5"/>
  <c r="H3165" i="5"/>
  <c r="H3164" i="5"/>
  <c r="H3163" i="5"/>
  <c r="H3162" i="5"/>
  <c r="H3161" i="5"/>
  <c r="H3160" i="5"/>
  <c r="H3159" i="5"/>
  <c r="H3158" i="5"/>
  <c r="H3157" i="5"/>
  <c r="H3156" i="5"/>
  <c r="H3155" i="5"/>
  <c r="H3154" i="5"/>
  <c r="H3153" i="5"/>
  <c r="H3152" i="5"/>
  <c r="H3151" i="5"/>
  <c r="H3150" i="5"/>
  <c r="H3149" i="5"/>
  <c r="H3148" i="5"/>
  <c r="H3147" i="5"/>
  <c r="H3146" i="5"/>
  <c r="H3145" i="5"/>
  <c r="H3144" i="5"/>
  <c r="H3143" i="5"/>
  <c r="H3142" i="5"/>
  <c r="H3141" i="5"/>
  <c r="H3140" i="5"/>
  <c r="H3139" i="5"/>
  <c r="H3138" i="5"/>
  <c r="H3137" i="5"/>
  <c r="H3136" i="5"/>
  <c r="H3135" i="5"/>
  <c r="H3134" i="5"/>
  <c r="H3133" i="5"/>
  <c r="H3132" i="5"/>
  <c r="H3131" i="5"/>
  <c r="H3130" i="5"/>
  <c r="H3129" i="5"/>
  <c r="H3128" i="5"/>
  <c r="H3127" i="5"/>
  <c r="H3126" i="5"/>
  <c r="H3125" i="5"/>
  <c r="H3124" i="5"/>
  <c r="H3123" i="5"/>
  <c r="H3122" i="5"/>
  <c r="H3121" i="5"/>
  <c r="H3120" i="5"/>
  <c r="H3119" i="5"/>
  <c r="H3118" i="5"/>
  <c r="H3117" i="5"/>
  <c r="H3116" i="5"/>
  <c r="H3115" i="5"/>
  <c r="H3114" i="5"/>
  <c r="H3113" i="5"/>
  <c r="H3112" i="5"/>
  <c r="H3111" i="5"/>
  <c r="H3110" i="5"/>
  <c r="H3109" i="5"/>
  <c r="H3108" i="5"/>
  <c r="H3107" i="5"/>
  <c r="G3107" i="5"/>
  <c r="H3106" i="5"/>
  <c r="H3105" i="5"/>
  <c r="H3104" i="5"/>
  <c r="H3103" i="5"/>
  <c r="H3102" i="5"/>
  <c r="H3101" i="5"/>
  <c r="H3100" i="5"/>
  <c r="H3099" i="5"/>
  <c r="H3098" i="5"/>
  <c r="H3097" i="5"/>
  <c r="H3096" i="5"/>
  <c r="H3095" i="5"/>
  <c r="H3094" i="5"/>
  <c r="H3093" i="5"/>
  <c r="H3092" i="5"/>
  <c r="H3091" i="5"/>
  <c r="H3090" i="5"/>
  <c r="H3089" i="5"/>
  <c r="H3088" i="5"/>
  <c r="H3087" i="5"/>
  <c r="H3086" i="5"/>
  <c r="H3085" i="5"/>
  <c r="H3084" i="5"/>
  <c r="H3083" i="5"/>
  <c r="H3082" i="5"/>
  <c r="H3081" i="5"/>
  <c r="H3080" i="5"/>
  <c r="H3079" i="5"/>
  <c r="H3078" i="5"/>
  <c r="H3077" i="5"/>
  <c r="H3076" i="5"/>
  <c r="H3075" i="5"/>
  <c r="H3074" i="5"/>
  <c r="H3073" i="5"/>
  <c r="H3072" i="5"/>
  <c r="H3071" i="5"/>
  <c r="H3070" i="5"/>
  <c r="H3069" i="5"/>
  <c r="H3068" i="5"/>
  <c r="H3067" i="5"/>
  <c r="H3066" i="5"/>
  <c r="H3065" i="5"/>
  <c r="H3064" i="5"/>
  <c r="H3063" i="5"/>
  <c r="H3062" i="5"/>
  <c r="H3061" i="5"/>
  <c r="H3060" i="5"/>
  <c r="H3059" i="5"/>
  <c r="H3058" i="5"/>
  <c r="H3057" i="5"/>
  <c r="H3056" i="5"/>
  <c r="H3055" i="5"/>
  <c r="H3054" i="5"/>
  <c r="H3053" i="5"/>
  <c r="H3052" i="5"/>
  <c r="H3051" i="5"/>
  <c r="H3050" i="5"/>
  <c r="H3049" i="5"/>
  <c r="H3048" i="5"/>
  <c r="H3047" i="5"/>
  <c r="H3046" i="5"/>
  <c r="H3045" i="5"/>
  <c r="H3044" i="5"/>
  <c r="H3043" i="5"/>
  <c r="H3042" i="5"/>
  <c r="H3041" i="5"/>
  <c r="H3040" i="5"/>
  <c r="H3039" i="5"/>
  <c r="H3038" i="5"/>
  <c r="H3037" i="5"/>
  <c r="H3036" i="5"/>
  <c r="H3035" i="5"/>
  <c r="H3034" i="5"/>
  <c r="H3033" i="5"/>
  <c r="H3032" i="5"/>
  <c r="H3031" i="5"/>
  <c r="H3030" i="5"/>
  <c r="H3029" i="5"/>
  <c r="H3028" i="5"/>
  <c r="H3027" i="5"/>
  <c r="H3026" i="5"/>
  <c r="H3025" i="5"/>
  <c r="H3024" i="5"/>
  <c r="H3023" i="5"/>
  <c r="H3022" i="5"/>
  <c r="H3021" i="5"/>
  <c r="H3020" i="5"/>
  <c r="H3019" i="5"/>
  <c r="H3018" i="5"/>
  <c r="H3017" i="5"/>
  <c r="H3016" i="5"/>
  <c r="H3015" i="5"/>
  <c r="H3014" i="5"/>
  <c r="H3013" i="5"/>
  <c r="H3012" i="5"/>
  <c r="H3011" i="5"/>
  <c r="H3010" i="5"/>
  <c r="H3009" i="5"/>
  <c r="H3008" i="5"/>
  <c r="H3007" i="5"/>
  <c r="H3006" i="5"/>
  <c r="H3005" i="5"/>
  <c r="H3004" i="5"/>
  <c r="H3003" i="5"/>
  <c r="H3002" i="5"/>
  <c r="H3001" i="5"/>
  <c r="H3000" i="5"/>
  <c r="H2999" i="5"/>
  <c r="H2998" i="5"/>
  <c r="H2997" i="5"/>
  <c r="H2996" i="5"/>
  <c r="H2995" i="5"/>
  <c r="H2994" i="5"/>
  <c r="H2993" i="5"/>
  <c r="H2992" i="5"/>
  <c r="H2991" i="5"/>
  <c r="H2990" i="5"/>
  <c r="H2989" i="5"/>
  <c r="H2988" i="5"/>
  <c r="H2987" i="5"/>
  <c r="H2986" i="5"/>
  <c r="H2985" i="5"/>
  <c r="H2984" i="5"/>
  <c r="H2983" i="5"/>
  <c r="H2982" i="5"/>
  <c r="H2981" i="5"/>
  <c r="H2980" i="5"/>
  <c r="H2979" i="5"/>
  <c r="H2978" i="5"/>
  <c r="H2977" i="5"/>
  <c r="H2976" i="5"/>
  <c r="H2975" i="5"/>
  <c r="H2974" i="5"/>
  <c r="H2973" i="5"/>
  <c r="H2972" i="5"/>
  <c r="G2971" i="5"/>
  <c r="H2971" i="5" s="1"/>
  <c r="H2970" i="5"/>
  <c r="H2969" i="5"/>
  <c r="G2969" i="5"/>
  <c r="H2968" i="5"/>
  <c r="H2967" i="5"/>
  <c r="H2966" i="5"/>
  <c r="H2965" i="5"/>
  <c r="H2964" i="5"/>
  <c r="H2963" i="5"/>
  <c r="H2962" i="5"/>
  <c r="H2961" i="5"/>
  <c r="H2960" i="5"/>
  <c r="H2959" i="5"/>
  <c r="H2958" i="5"/>
  <c r="H2957" i="5"/>
  <c r="H2956" i="5"/>
  <c r="H2955" i="5"/>
  <c r="H2954" i="5"/>
  <c r="H2953" i="5"/>
  <c r="H2952" i="5"/>
  <c r="H2951" i="5"/>
  <c r="H2950" i="5"/>
  <c r="H2949" i="5"/>
  <c r="H2948" i="5"/>
  <c r="H2947" i="5"/>
  <c r="H2946" i="5"/>
  <c r="H2945" i="5"/>
  <c r="H2944" i="5"/>
  <c r="H2943" i="5"/>
  <c r="H2942" i="5"/>
  <c r="H2941" i="5"/>
  <c r="H2940" i="5"/>
  <c r="H2939" i="5"/>
  <c r="H2938" i="5"/>
  <c r="H2937" i="5"/>
  <c r="H2936" i="5"/>
  <c r="H2935" i="5"/>
  <c r="H2934" i="5"/>
  <c r="H2933" i="5"/>
  <c r="H2932" i="5"/>
  <c r="H2931" i="5"/>
  <c r="H2930" i="5"/>
  <c r="H2929" i="5"/>
  <c r="H2928" i="5"/>
  <c r="H2927" i="5"/>
  <c r="H2926" i="5"/>
  <c r="H2925" i="5"/>
  <c r="H2924" i="5"/>
  <c r="H2923" i="5"/>
  <c r="H2922" i="5"/>
  <c r="H2921" i="5"/>
  <c r="H2920" i="5"/>
  <c r="H2919" i="5"/>
  <c r="H2918" i="5"/>
  <c r="H2917" i="5"/>
  <c r="H2916" i="5"/>
  <c r="H2915" i="5"/>
  <c r="H2914" i="5"/>
  <c r="H2913" i="5"/>
  <c r="H2912" i="5"/>
  <c r="H2911" i="5"/>
  <c r="H2910" i="5"/>
  <c r="H2909" i="5"/>
  <c r="H2908" i="5"/>
  <c r="H2907" i="5"/>
  <c r="H2906" i="5"/>
  <c r="H2905" i="5"/>
  <c r="H2904" i="5"/>
  <c r="H2903" i="5"/>
  <c r="H2902" i="5"/>
  <c r="H2901" i="5"/>
  <c r="H2900" i="5"/>
  <c r="H2899" i="5"/>
  <c r="H2898" i="5"/>
  <c r="H2897" i="5"/>
  <c r="H2896" i="5"/>
  <c r="H2895" i="5"/>
  <c r="H2894" i="5"/>
  <c r="H2893" i="5"/>
  <c r="G2892" i="5"/>
  <c r="H2892" i="5" s="1"/>
  <c r="H2891" i="5"/>
  <c r="H2890" i="5"/>
  <c r="H2889" i="5"/>
  <c r="H2888" i="5"/>
  <c r="H2887" i="5"/>
  <c r="H2886" i="5"/>
  <c r="H2885" i="5"/>
  <c r="H2884" i="5"/>
  <c r="H2883" i="5"/>
  <c r="H2882" i="5"/>
  <c r="H2881" i="5"/>
  <c r="H2880" i="5"/>
  <c r="H2879" i="5"/>
  <c r="H2878" i="5"/>
  <c r="H2877" i="5"/>
  <c r="H2876" i="5"/>
  <c r="H2875" i="5"/>
  <c r="H2874" i="5"/>
  <c r="H2873" i="5"/>
  <c r="H2872" i="5"/>
  <c r="H2871" i="5"/>
  <c r="H2870" i="5"/>
  <c r="H2869" i="5"/>
  <c r="H2868" i="5"/>
  <c r="H2867" i="5"/>
  <c r="H2866" i="5"/>
  <c r="H2865" i="5"/>
  <c r="H2864" i="5"/>
  <c r="H2863" i="5"/>
  <c r="H2862" i="5"/>
  <c r="H2861" i="5"/>
  <c r="H2860" i="5"/>
  <c r="H2859" i="5"/>
  <c r="H2858" i="5"/>
  <c r="H2857" i="5"/>
  <c r="H2856" i="5"/>
  <c r="H2855" i="5"/>
  <c r="H2854" i="5"/>
  <c r="H2853" i="5"/>
  <c r="H2852" i="5"/>
  <c r="H2851" i="5"/>
  <c r="H2850" i="5"/>
  <c r="H2849" i="5"/>
  <c r="H2848" i="5"/>
  <c r="H2847" i="5"/>
  <c r="H2846" i="5"/>
  <c r="H2845" i="5"/>
  <c r="H2844" i="5"/>
  <c r="H2843" i="5"/>
  <c r="H2842" i="5"/>
  <c r="H2841" i="5"/>
  <c r="H2840" i="5"/>
  <c r="H2839" i="5"/>
  <c r="G2838" i="5"/>
  <c r="H2838" i="5" s="1"/>
  <c r="H2837" i="5"/>
  <c r="H2836" i="5"/>
  <c r="H2835" i="5"/>
  <c r="H2834" i="5"/>
  <c r="H2833" i="5"/>
  <c r="H2832" i="5"/>
  <c r="H2831" i="5"/>
  <c r="H2830" i="5"/>
  <c r="H2829" i="5"/>
  <c r="H2828" i="5"/>
  <c r="H2827" i="5"/>
  <c r="H2826" i="5"/>
  <c r="H2825" i="5"/>
  <c r="H2824" i="5"/>
  <c r="H2823" i="5"/>
  <c r="H2822" i="5"/>
  <c r="H2821" i="5"/>
  <c r="H2820" i="5"/>
  <c r="H2819" i="5"/>
  <c r="H2818" i="5"/>
  <c r="H2817" i="5"/>
  <c r="H2816" i="5"/>
  <c r="H2815" i="5"/>
  <c r="H2814" i="5"/>
  <c r="H2813" i="5"/>
  <c r="H2812" i="5"/>
  <c r="H2811" i="5"/>
  <c r="H2810" i="5"/>
  <c r="H2809" i="5"/>
  <c r="H2808" i="5"/>
  <c r="H2807" i="5"/>
  <c r="H2806" i="5"/>
  <c r="H2805" i="5"/>
  <c r="H2804" i="5"/>
  <c r="H2803" i="5"/>
  <c r="H2802" i="5"/>
  <c r="H2801" i="5"/>
  <c r="H2800" i="5"/>
  <c r="H2799" i="5"/>
  <c r="H2798" i="5"/>
  <c r="H2797" i="5"/>
  <c r="H2796" i="5"/>
  <c r="H2795" i="5"/>
  <c r="H2794" i="5"/>
  <c r="H2793" i="5"/>
  <c r="H2792" i="5"/>
  <c r="H2791" i="5"/>
  <c r="H2790" i="5"/>
  <c r="H2789" i="5"/>
  <c r="H2788" i="5"/>
  <c r="H2787" i="5"/>
  <c r="H2786" i="5"/>
  <c r="H2785" i="5"/>
  <c r="H2784" i="5"/>
  <c r="H2783" i="5"/>
  <c r="H2782" i="5"/>
  <c r="H2781" i="5"/>
  <c r="H2780" i="5"/>
  <c r="H2779" i="5"/>
  <c r="H2778" i="5"/>
  <c r="H2777" i="5"/>
  <c r="H2776" i="5"/>
  <c r="H2775" i="5"/>
  <c r="H2774" i="5"/>
  <c r="H2773" i="5"/>
  <c r="H2772" i="5"/>
  <c r="H2771" i="5"/>
  <c r="H2770" i="5"/>
  <c r="H2769" i="5"/>
  <c r="H2768" i="5"/>
  <c r="H2767" i="5"/>
  <c r="H2766" i="5"/>
  <c r="H2765" i="5"/>
  <c r="H2764" i="5"/>
  <c r="H2763" i="5"/>
  <c r="H2762" i="5"/>
  <c r="H2761" i="5"/>
  <c r="H2760" i="5"/>
  <c r="H2759" i="5"/>
  <c r="H2758" i="5"/>
  <c r="H2757" i="5"/>
  <c r="H2756" i="5"/>
  <c r="H2755" i="5"/>
  <c r="H2754" i="5"/>
  <c r="H2753" i="5"/>
  <c r="H2752" i="5"/>
  <c r="H2751" i="5"/>
  <c r="H2750" i="5"/>
  <c r="H2749" i="5"/>
  <c r="H2748" i="5"/>
  <c r="H2747" i="5"/>
  <c r="H2746" i="5"/>
  <c r="H2745" i="5"/>
  <c r="H2744" i="5"/>
  <c r="H2743" i="5"/>
  <c r="H2742" i="5"/>
  <c r="H2741" i="5"/>
  <c r="H2740" i="5"/>
  <c r="H2739" i="5"/>
  <c r="H2738" i="5"/>
  <c r="H2737" i="5"/>
  <c r="H2736" i="5"/>
  <c r="H2735" i="5"/>
  <c r="H2734" i="5"/>
  <c r="H2733" i="5"/>
  <c r="H2732" i="5"/>
  <c r="H2731" i="5"/>
  <c r="H2730" i="5"/>
  <c r="H2729" i="5"/>
  <c r="H2728" i="5"/>
  <c r="G2728" i="5"/>
  <c r="H2727" i="5"/>
  <c r="H2726" i="5"/>
  <c r="H2725" i="5"/>
  <c r="H2724" i="5"/>
  <c r="H2723" i="5"/>
  <c r="H2722" i="5"/>
  <c r="H2721" i="5"/>
  <c r="H2720" i="5"/>
  <c r="H2719" i="5"/>
  <c r="H2718" i="5"/>
  <c r="H2717" i="5"/>
  <c r="H2716" i="5"/>
  <c r="H2715" i="5"/>
  <c r="H2714" i="5"/>
  <c r="H2713" i="5"/>
  <c r="H2712" i="5"/>
  <c r="H2711" i="5"/>
  <c r="H2710" i="5"/>
  <c r="H2709" i="5"/>
  <c r="H2708" i="5"/>
  <c r="H2707" i="5"/>
  <c r="H2706" i="5"/>
  <c r="H2705" i="5"/>
  <c r="G2704" i="5"/>
  <c r="H2704" i="5" s="1"/>
  <c r="H2703" i="5"/>
  <c r="H2702" i="5"/>
  <c r="H2701" i="5"/>
  <c r="H2700" i="5"/>
  <c r="H2699" i="5"/>
  <c r="H2698" i="5"/>
  <c r="H2697" i="5"/>
  <c r="H2696" i="5"/>
  <c r="H2695" i="5"/>
  <c r="H2694" i="5"/>
  <c r="H2693" i="5"/>
  <c r="H2692" i="5"/>
  <c r="H2691" i="5"/>
  <c r="H2690" i="5"/>
  <c r="H2689" i="5"/>
  <c r="H2688" i="5"/>
  <c r="H2687" i="5"/>
  <c r="H2686" i="5"/>
  <c r="H2685" i="5"/>
  <c r="H2684" i="5"/>
  <c r="H2683" i="5"/>
  <c r="H2682" i="5"/>
  <c r="H2681" i="5"/>
  <c r="H2680" i="5"/>
  <c r="H2679" i="5"/>
  <c r="H2678" i="5"/>
  <c r="H2677" i="5"/>
  <c r="H2676" i="5"/>
  <c r="H2675" i="5"/>
  <c r="H2674" i="5"/>
  <c r="H2673" i="5"/>
  <c r="H2672" i="5"/>
  <c r="H2671" i="5"/>
  <c r="H2670" i="5"/>
  <c r="H2669" i="5"/>
  <c r="H2668" i="5"/>
  <c r="H2667" i="5"/>
  <c r="H2666" i="5"/>
  <c r="H2665" i="5"/>
  <c r="H2664" i="5"/>
  <c r="H2663" i="5"/>
  <c r="H2662" i="5"/>
  <c r="H2661" i="5"/>
  <c r="H2660" i="5"/>
  <c r="H2659" i="5"/>
  <c r="H2658" i="5"/>
  <c r="H2657" i="5"/>
  <c r="H2656" i="5"/>
  <c r="H2655" i="5"/>
  <c r="H2654" i="5"/>
  <c r="H2653" i="5"/>
  <c r="H2652" i="5"/>
  <c r="H2651" i="5"/>
  <c r="H2650" i="5"/>
  <c r="H2649" i="5"/>
  <c r="H2648" i="5"/>
  <c r="H2647" i="5"/>
  <c r="H2646" i="5"/>
  <c r="H2645" i="5"/>
  <c r="H2644" i="5"/>
  <c r="H2643" i="5"/>
  <c r="H2642" i="5"/>
  <c r="H2641" i="5"/>
  <c r="H2640" i="5"/>
  <c r="H2639" i="5"/>
  <c r="H2638" i="5"/>
  <c r="H2637" i="5"/>
  <c r="H2636" i="5"/>
  <c r="H2635" i="5"/>
  <c r="H2634" i="5"/>
  <c r="H2633" i="5"/>
  <c r="H2632" i="5"/>
  <c r="H2631" i="5"/>
  <c r="H2630" i="5"/>
  <c r="H2629" i="5"/>
  <c r="H2628" i="5"/>
  <c r="H2627" i="5"/>
  <c r="H2626" i="5"/>
  <c r="H2625" i="5"/>
  <c r="H2624" i="5"/>
  <c r="H2623" i="5"/>
  <c r="H2622" i="5"/>
  <c r="G2622" i="5"/>
  <c r="H2621" i="5"/>
  <c r="H2620" i="5"/>
  <c r="H2619" i="5"/>
  <c r="H2618" i="5"/>
  <c r="H2617" i="5"/>
  <c r="H2616" i="5"/>
  <c r="H2615" i="5"/>
  <c r="H2614" i="5"/>
  <c r="H2613" i="5"/>
  <c r="H2612" i="5"/>
  <c r="H2611" i="5"/>
  <c r="H2610" i="5"/>
  <c r="H2609" i="5"/>
  <c r="H2608" i="5"/>
  <c r="H2607" i="5"/>
  <c r="H2606" i="5"/>
  <c r="H2605" i="5"/>
  <c r="H2604" i="5"/>
  <c r="H2603" i="5"/>
  <c r="H2602" i="5"/>
  <c r="H2601" i="5"/>
  <c r="H2600" i="5"/>
  <c r="H2599" i="5"/>
  <c r="H2598" i="5"/>
  <c r="H2597" i="5"/>
  <c r="H2596" i="5"/>
  <c r="H2595" i="5"/>
  <c r="H2594" i="5"/>
  <c r="H2593" i="5"/>
  <c r="H2592" i="5"/>
  <c r="H2591" i="5"/>
  <c r="H2590" i="5"/>
  <c r="H2589" i="5"/>
  <c r="H2588" i="5"/>
  <c r="H2587" i="5"/>
  <c r="H2586" i="5"/>
  <c r="H2585" i="5"/>
  <c r="H2584" i="5"/>
  <c r="H2583" i="5"/>
  <c r="H2582" i="5"/>
  <c r="H2581" i="5"/>
  <c r="H2580" i="5"/>
  <c r="H2579" i="5"/>
  <c r="H2578" i="5"/>
  <c r="H2577" i="5"/>
  <c r="H2576" i="5"/>
  <c r="H2575" i="5"/>
  <c r="H2574" i="5"/>
  <c r="H2573" i="5"/>
  <c r="H2572" i="5"/>
  <c r="H2571" i="5"/>
  <c r="H2570" i="5"/>
  <c r="H2569" i="5"/>
  <c r="H2568" i="5"/>
  <c r="H2567" i="5"/>
  <c r="H2566" i="5"/>
  <c r="H2565" i="5"/>
  <c r="H2564" i="5"/>
  <c r="H2563" i="5"/>
  <c r="H2562" i="5"/>
  <c r="H2561" i="5"/>
  <c r="H2560" i="5"/>
  <c r="H2559" i="5"/>
  <c r="H2558" i="5"/>
  <c r="H2557" i="5"/>
  <c r="H2556" i="5"/>
  <c r="H2555" i="5"/>
  <c r="H2554" i="5"/>
  <c r="H2553" i="5"/>
  <c r="H2552" i="5"/>
  <c r="H2551" i="5"/>
  <c r="H2550" i="5"/>
  <c r="H2549" i="5"/>
  <c r="H2548" i="5"/>
  <c r="H2547" i="5"/>
  <c r="H2546" i="5"/>
  <c r="H2545" i="5"/>
  <c r="H2544" i="5"/>
  <c r="H2543" i="5"/>
  <c r="H2542" i="5"/>
  <c r="H2541" i="5"/>
  <c r="H2540" i="5"/>
  <c r="H2539" i="5"/>
  <c r="H2538" i="5"/>
  <c r="H2537" i="5"/>
  <c r="H2536" i="5"/>
  <c r="H2535" i="5"/>
  <c r="H2534" i="5"/>
  <c r="H2533" i="5"/>
  <c r="H2532" i="5"/>
  <c r="H2531" i="5"/>
  <c r="H2530" i="5"/>
  <c r="H2529" i="5"/>
  <c r="H2528" i="5"/>
  <c r="H2527" i="5"/>
  <c r="H2526" i="5"/>
  <c r="H2525" i="5"/>
  <c r="H2524" i="5"/>
  <c r="H2523" i="5"/>
  <c r="H2522" i="5"/>
  <c r="H2521" i="5"/>
  <c r="H2520" i="5"/>
  <c r="H2519" i="5"/>
  <c r="H2518" i="5"/>
  <c r="H2517" i="5"/>
  <c r="H2516" i="5"/>
  <c r="H2515" i="5"/>
  <c r="H2514" i="5"/>
  <c r="H2513" i="5"/>
  <c r="H2512" i="5"/>
  <c r="H2511" i="5"/>
  <c r="H2510" i="5"/>
  <c r="H2509" i="5"/>
  <c r="H2508" i="5"/>
  <c r="H2507" i="5"/>
  <c r="H2506" i="5"/>
  <c r="H2505" i="5"/>
  <c r="H2504" i="5"/>
  <c r="H2503" i="5"/>
  <c r="H2502" i="5"/>
  <c r="H2501" i="5"/>
  <c r="H2500" i="5"/>
  <c r="H2499" i="5"/>
  <c r="H2498" i="5"/>
  <c r="G2497" i="5"/>
  <c r="H2497" i="5" s="1"/>
  <c r="H2496" i="5"/>
  <c r="H2495" i="5"/>
  <c r="H2494" i="5"/>
  <c r="H2493" i="5"/>
  <c r="H2492" i="5"/>
  <c r="H2491" i="5"/>
  <c r="H2490" i="5"/>
  <c r="H2489" i="5"/>
  <c r="H2488" i="5"/>
  <c r="H2487" i="5"/>
  <c r="H2486" i="5"/>
  <c r="H2485" i="5"/>
  <c r="H2484" i="5"/>
  <c r="H2483" i="5"/>
  <c r="H2482" i="5"/>
  <c r="H2481" i="5"/>
  <c r="H2480" i="5"/>
  <c r="H2479" i="5"/>
  <c r="H2478" i="5"/>
  <c r="H2477" i="5"/>
  <c r="H2476" i="5"/>
  <c r="H2475" i="5"/>
  <c r="H2474" i="5"/>
  <c r="H2473" i="5"/>
  <c r="H2472" i="5"/>
  <c r="H2471" i="5"/>
  <c r="G2471" i="5"/>
  <c r="H2470" i="5"/>
  <c r="H2469" i="5"/>
  <c r="H2468" i="5"/>
  <c r="H2467" i="5"/>
  <c r="H2466" i="5"/>
  <c r="H2465" i="5"/>
  <c r="H2464" i="5"/>
  <c r="H2463" i="5"/>
  <c r="H2462" i="5"/>
  <c r="H2461" i="5"/>
  <c r="H2460" i="5"/>
  <c r="G2460" i="5"/>
  <c r="H2459" i="5"/>
  <c r="H2458" i="5"/>
  <c r="H2457" i="5"/>
  <c r="H2456" i="5"/>
  <c r="H2455" i="5"/>
  <c r="H2454" i="5"/>
  <c r="H2453" i="5"/>
  <c r="H2452" i="5"/>
  <c r="H2451" i="5"/>
  <c r="H2450" i="5"/>
  <c r="H2449" i="5"/>
  <c r="H2448" i="5"/>
  <c r="H2447" i="5"/>
  <c r="H2446" i="5"/>
  <c r="H2445" i="5"/>
  <c r="H2444" i="5"/>
  <c r="H2443" i="5"/>
  <c r="H2442" i="5"/>
  <c r="H2441" i="5"/>
  <c r="H2440" i="5"/>
  <c r="H2439" i="5"/>
  <c r="H2438" i="5"/>
  <c r="H2437" i="5"/>
  <c r="H2436" i="5"/>
  <c r="H2435" i="5"/>
  <c r="G2435" i="5"/>
  <c r="H2434" i="5"/>
  <c r="H2433" i="5"/>
  <c r="H2432" i="5"/>
  <c r="H2431" i="5"/>
  <c r="H2430" i="5"/>
  <c r="H2429" i="5"/>
  <c r="H2428" i="5"/>
  <c r="H2427" i="5"/>
  <c r="H2426" i="5"/>
  <c r="H2425" i="5"/>
  <c r="H2424" i="5"/>
  <c r="H2423" i="5"/>
  <c r="H2422" i="5"/>
  <c r="H2421" i="5"/>
  <c r="H2420" i="5"/>
  <c r="H2419" i="5"/>
  <c r="H2418" i="5"/>
  <c r="H2417" i="5"/>
  <c r="H2416" i="5"/>
  <c r="H2415" i="5"/>
  <c r="H2414" i="5"/>
  <c r="H2413" i="5"/>
  <c r="H2412" i="5"/>
  <c r="H2411" i="5"/>
  <c r="H2410" i="5"/>
  <c r="H2409" i="5"/>
  <c r="H2408" i="5"/>
  <c r="H2407" i="5"/>
  <c r="H2406" i="5"/>
  <c r="H2405" i="5"/>
  <c r="H2404" i="5"/>
  <c r="H2403" i="5"/>
  <c r="G2403" i="5"/>
  <c r="H2402" i="5"/>
  <c r="H2401" i="5"/>
  <c r="H2400" i="5"/>
  <c r="H2399" i="5"/>
  <c r="H2398" i="5"/>
  <c r="H2397" i="5"/>
  <c r="H2396" i="5"/>
  <c r="H2395" i="5"/>
  <c r="H2394" i="5"/>
  <c r="H2393" i="5"/>
  <c r="H2392" i="5"/>
  <c r="H2391" i="5"/>
  <c r="H2390" i="5"/>
  <c r="H2389" i="5"/>
  <c r="H2388" i="5"/>
  <c r="H2387" i="5"/>
  <c r="H2386" i="5"/>
  <c r="H2385" i="5"/>
  <c r="H2384" i="5"/>
  <c r="H2383" i="5"/>
  <c r="H2382" i="5"/>
  <c r="H2381" i="5"/>
  <c r="H2380" i="5"/>
  <c r="H2379" i="5"/>
  <c r="H2378" i="5"/>
  <c r="H2377" i="5"/>
  <c r="H2376" i="5"/>
  <c r="H2375" i="5"/>
  <c r="H2374" i="5"/>
  <c r="H2373" i="5"/>
  <c r="H2372" i="5"/>
  <c r="H2371" i="5"/>
  <c r="H2370" i="5"/>
  <c r="H2369" i="5"/>
  <c r="H2368" i="5"/>
  <c r="H2367" i="5"/>
  <c r="H2366" i="5"/>
  <c r="H2365" i="5"/>
  <c r="H2364" i="5"/>
  <c r="H2363" i="5"/>
  <c r="H2362" i="5"/>
  <c r="H2361" i="5"/>
  <c r="H2360" i="5"/>
  <c r="H2359" i="5"/>
  <c r="H2358" i="5"/>
  <c r="H2357" i="5"/>
  <c r="H2356" i="5"/>
  <c r="H2355" i="5"/>
  <c r="H2354" i="5"/>
  <c r="H2353" i="5"/>
  <c r="H2352" i="5"/>
  <c r="H2351" i="5"/>
  <c r="H2350" i="5"/>
  <c r="H2349" i="5"/>
  <c r="H2348" i="5"/>
  <c r="H2347" i="5"/>
  <c r="H2346" i="5"/>
  <c r="H2345" i="5"/>
  <c r="H2344" i="5"/>
  <c r="H2343" i="5"/>
  <c r="H2342" i="5"/>
  <c r="H2341" i="5"/>
  <c r="H2340" i="5"/>
  <c r="H2339" i="5"/>
  <c r="H2338" i="5"/>
  <c r="H2337" i="5"/>
  <c r="H2336" i="5"/>
  <c r="H2335" i="5"/>
  <c r="H2334" i="5"/>
  <c r="H2333" i="5"/>
  <c r="H2332" i="5"/>
  <c r="H2331" i="5"/>
  <c r="H2330" i="5"/>
  <c r="H2329" i="5"/>
  <c r="H2328" i="5"/>
  <c r="H2327" i="5"/>
  <c r="H2326" i="5"/>
  <c r="H2325" i="5"/>
  <c r="H2324" i="5"/>
  <c r="H2323" i="5"/>
  <c r="H2322" i="5"/>
  <c r="H2321" i="5"/>
  <c r="H2320" i="5"/>
  <c r="H2319" i="5"/>
  <c r="H2318" i="5"/>
  <c r="H2317" i="5"/>
  <c r="H2316" i="5"/>
  <c r="H2315" i="5"/>
  <c r="H2314" i="5"/>
  <c r="H2313" i="5"/>
  <c r="H2312" i="5"/>
  <c r="G2312" i="5"/>
  <c r="H2311" i="5"/>
  <c r="H2310" i="5"/>
  <c r="H2309" i="5"/>
  <c r="H2308" i="5"/>
  <c r="H2307" i="5"/>
  <c r="H2306" i="5"/>
  <c r="H2305" i="5"/>
  <c r="H2304" i="5"/>
  <c r="H2303" i="5"/>
  <c r="H2302" i="5"/>
  <c r="H2301" i="5"/>
  <c r="H2300" i="5"/>
  <c r="H2299" i="5"/>
  <c r="H2298" i="5"/>
  <c r="H2297" i="5"/>
  <c r="G2297" i="5"/>
  <c r="H2296" i="5"/>
  <c r="H2295" i="5"/>
  <c r="H2294" i="5"/>
  <c r="G2294" i="5"/>
  <c r="H2293" i="5"/>
  <c r="H2292" i="5"/>
  <c r="H2291" i="5"/>
  <c r="H2290" i="5"/>
  <c r="H2289" i="5"/>
  <c r="H2288" i="5"/>
  <c r="H2287" i="5"/>
  <c r="H2286" i="5"/>
  <c r="H2285" i="5"/>
  <c r="H2284" i="5"/>
  <c r="H2283" i="5"/>
  <c r="H2282" i="5"/>
  <c r="H2281" i="5"/>
  <c r="H2280" i="5"/>
  <c r="H2279" i="5"/>
  <c r="H2278" i="5"/>
  <c r="H2277" i="5"/>
  <c r="H2276" i="5"/>
  <c r="H2275" i="5"/>
  <c r="H2274" i="5"/>
  <c r="H2273" i="5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G2172" i="5"/>
  <c r="H2171" i="5"/>
  <c r="H2170" i="5"/>
  <c r="H2169" i="5"/>
  <c r="H2168" i="5"/>
  <c r="H2167" i="5"/>
  <c r="H2166" i="5"/>
  <c r="H2165" i="5"/>
  <c r="H2164" i="5"/>
  <c r="G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G2047" i="5"/>
  <c r="H2047" i="5" s="1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G1947" i="5"/>
  <c r="H1946" i="5"/>
  <c r="H1945" i="5"/>
  <c r="H1944" i="5"/>
  <c r="H1943" i="5"/>
  <c r="H1942" i="5"/>
  <c r="H1941" i="5"/>
  <c r="H1940" i="5"/>
  <c r="H1939" i="5"/>
  <c r="G1938" i="5"/>
  <c r="H1938" i="5" s="1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G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G1717" i="5"/>
  <c r="H1717" i="5" s="1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G1673" i="5"/>
  <c r="H1673" i="5" s="1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G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G1546" i="5"/>
  <c r="H1545" i="5"/>
  <c r="H1544" i="5"/>
  <c r="H1543" i="5"/>
  <c r="H1542" i="5"/>
  <c r="H1541" i="5"/>
  <c r="G1541" i="5"/>
  <c r="H1540" i="5"/>
  <c r="H1539" i="5"/>
  <c r="H1538" i="5"/>
  <c r="H1537" i="5"/>
  <c r="H1536" i="5"/>
  <c r="H1535" i="5"/>
  <c r="G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G1406" i="5"/>
  <c r="H1406" i="5" s="1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G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G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G1301" i="5"/>
  <c r="H1301" i="5" s="1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G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G1186" i="5"/>
  <c r="H1186" i="5" s="1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G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G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G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G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G905" i="5"/>
  <c r="H904" i="5"/>
  <c r="H903" i="5"/>
  <c r="H902" i="5"/>
  <c r="H901" i="5"/>
  <c r="H900" i="5"/>
  <c r="H899" i="5"/>
  <c r="H898" i="5"/>
  <c r="H897" i="5"/>
  <c r="G896" i="5"/>
  <c r="H896" i="5" s="1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G873" i="5"/>
  <c r="H873" i="5" s="1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G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G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G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G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G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G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G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G401" i="5"/>
  <c r="H401" i="5" s="1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G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G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G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G205" i="5"/>
  <c r="H205" i="5" s="1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G142" i="5"/>
  <c r="H142" i="5" s="1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G19" i="5"/>
  <c r="H19" i="5" s="1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3300" i="5" l="1"/>
  <c r="G3428" i="1"/>
  <c r="G3408" i="1"/>
  <c r="G2929" i="1"/>
  <c r="G3789" i="1"/>
  <c r="G376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2" i="1"/>
  <c r="H3900" i="1"/>
  <c r="G3900" i="1"/>
  <c r="E39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2E5703-E7B8-44D3-80C6-B6196DED7071}" name="VentasDia Dic 2020" type="4" refreshedVersion="0" background="1">
    <webPr xml="1" sourceData="1" url="E:\02 IMAGENES\VENTAS OBRADOR 2015\VentasDia Dic 2020.xml" htmlTables="1" htmlFormat="all"/>
  </connection>
</connections>
</file>

<file path=xl/sharedStrings.xml><?xml version="1.0" encoding="utf-8"?>
<sst xmlns="http://schemas.openxmlformats.org/spreadsheetml/2006/main" count="64441" uniqueCount="18147">
  <si>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</si>
  <si>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</si>
  <si>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</si>
  <si>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</si>
  <si>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</si>
  <si>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</si>
  <si>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</si>
  <si>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</si>
  <si>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01/12/2020</t>
  </si>
  <si>
    <t>02/12/2020</t>
  </si>
  <si>
    <t>03/12/2020</t>
  </si>
  <si>
    <t>04/12/2020</t>
  </si>
  <si>
    <t>05/12/2020</t>
  </si>
  <si>
    <t>06/12/2020</t>
  </si>
  <si>
    <t>07/12/2020</t>
  </si>
  <si>
    <t>08/12/2020</t>
  </si>
  <si>
    <t>09/12/2020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</si>
  <si>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</si>
  <si>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</si>
  <si>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</si>
  <si>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</si>
  <si>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</si>
  <si>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</si>
  <si>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</si>
  <si>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</si>
  <si>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</si>
  <si>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</si>
  <si>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</si>
  <si>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</si>
  <si>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</si>
  <si>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</si>
  <si>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</si>
  <si>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26/12/2020</t>
  </si>
  <si>
    <t>27/12/2020</t>
  </si>
  <si>
    <t>28/12/2020</t>
  </si>
  <si>
    <t>29/12/2020</t>
  </si>
  <si>
    <t>30/12/2020</t>
  </si>
  <si>
    <t>31/12/2020</t>
  </si>
  <si>
    <t>A-13489</t>
  </si>
  <si>
    <t>A-13490</t>
  </si>
  <si>
    <t>A-13491</t>
  </si>
  <si>
    <t>A-13492</t>
  </si>
  <si>
    <t>A-13493</t>
  </si>
  <si>
    <t>A-13494</t>
  </si>
  <si>
    <t>A-13495</t>
  </si>
  <si>
    <t>A-13496</t>
  </si>
  <si>
    <t>A-13497</t>
  </si>
  <si>
    <t>A-13498</t>
  </si>
  <si>
    <t>A-13499</t>
  </si>
  <si>
    <t>A-13500</t>
  </si>
  <si>
    <t>A-13501</t>
  </si>
  <si>
    <t>A-13502</t>
  </si>
  <si>
    <t>A-13503</t>
  </si>
  <si>
    <t>A-13504</t>
  </si>
  <si>
    <t>A-13505</t>
  </si>
  <si>
    <t>A-13506</t>
  </si>
  <si>
    <t>A-13507</t>
  </si>
  <si>
    <t>A-13508</t>
  </si>
  <si>
    <t>A-13509</t>
  </si>
  <si>
    <t>A-13510</t>
  </si>
  <si>
    <t>A-13511</t>
  </si>
  <si>
    <t>A-13512</t>
  </si>
  <si>
    <t>A-13513</t>
  </si>
  <si>
    <t>A-13514</t>
  </si>
  <si>
    <t>A-13515</t>
  </si>
  <si>
    <t>A-13516</t>
  </si>
  <si>
    <t>A-13517</t>
  </si>
  <si>
    <t>A-13518</t>
  </si>
  <si>
    <t>A-13519</t>
  </si>
  <si>
    <t>A-13520</t>
  </si>
  <si>
    <t>A-13521</t>
  </si>
  <si>
    <t>A-13522</t>
  </si>
  <si>
    <t>A-13523</t>
  </si>
  <si>
    <t>A-13524</t>
  </si>
  <si>
    <t>A-13525</t>
  </si>
  <si>
    <t>A-13526</t>
  </si>
  <si>
    <t>A-13527</t>
  </si>
  <si>
    <t>A-13528</t>
  </si>
  <si>
    <t>A-13529</t>
  </si>
  <si>
    <t>A-13530</t>
  </si>
  <si>
    <t>A-13531</t>
  </si>
  <si>
    <t>A-13532</t>
  </si>
  <si>
    <t>A-13533</t>
  </si>
  <si>
    <t>A-13534</t>
  </si>
  <si>
    <t>A-13535</t>
  </si>
  <si>
    <t>A-13536</t>
  </si>
  <si>
    <t>A-13537</t>
  </si>
  <si>
    <t>A-13538</t>
  </si>
  <si>
    <t>A-13539</t>
  </si>
  <si>
    <t>A-13540</t>
  </si>
  <si>
    <t>A-13541</t>
  </si>
  <si>
    <t>A-13542</t>
  </si>
  <si>
    <t>A-13543</t>
  </si>
  <si>
    <t>A-13544</t>
  </si>
  <si>
    <t>A-13545</t>
  </si>
  <si>
    <t>A-13546</t>
  </si>
  <si>
    <t>A-13547</t>
  </si>
  <si>
    <t>A-13548</t>
  </si>
  <si>
    <t>A-13549</t>
  </si>
  <si>
    <t>A-13550</t>
  </si>
  <si>
    <t>A-13551</t>
  </si>
  <si>
    <t>A-13552</t>
  </si>
  <si>
    <t>A-13553</t>
  </si>
  <si>
    <t>A-13554</t>
  </si>
  <si>
    <t>A-13555</t>
  </si>
  <si>
    <t>A-13556</t>
  </si>
  <si>
    <t>A-13557</t>
  </si>
  <si>
    <t>A-13558</t>
  </si>
  <si>
    <t>A-13559</t>
  </si>
  <si>
    <t>A-13560</t>
  </si>
  <si>
    <t>A-13561</t>
  </si>
  <si>
    <t>A-13562</t>
  </si>
  <si>
    <t>A-13563</t>
  </si>
  <si>
    <t>A-13564</t>
  </si>
  <si>
    <t>A-13565</t>
  </si>
  <si>
    <t>A-13566</t>
  </si>
  <si>
    <t>A-13567</t>
  </si>
  <si>
    <t>A-13568</t>
  </si>
  <si>
    <t>A-13569</t>
  </si>
  <si>
    <t>A-13570</t>
  </si>
  <si>
    <t>A-13571</t>
  </si>
  <si>
    <t>A-13572</t>
  </si>
  <si>
    <t>A-13573</t>
  </si>
  <si>
    <t>A-13574</t>
  </si>
  <si>
    <t>A-13575</t>
  </si>
  <si>
    <t>A-13576</t>
  </si>
  <si>
    <t>A-13577</t>
  </si>
  <si>
    <t>A-13578</t>
  </si>
  <si>
    <t>A-13579</t>
  </si>
  <si>
    <t>A-13580</t>
  </si>
  <si>
    <t>A-13581</t>
  </si>
  <si>
    <t>A-13582</t>
  </si>
  <si>
    <t>A-13583</t>
  </si>
  <si>
    <t>A-13584</t>
  </si>
  <si>
    <t>A-13585</t>
  </si>
  <si>
    <t>A-13586</t>
  </si>
  <si>
    <t>A-13587</t>
  </si>
  <si>
    <t>A-13588</t>
  </si>
  <si>
    <t>A-13589</t>
  </si>
  <si>
    <t>A-13590</t>
  </si>
  <si>
    <t>A-13591</t>
  </si>
  <si>
    <t>A-13592</t>
  </si>
  <si>
    <t>A-13593</t>
  </si>
  <si>
    <t>A-13594</t>
  </si>
  <si>
    <t>A-13595</t>
  </si>
  <si>
    <t>A-13596</t>
  </si>
  <si>
    <t>A-13597</t>
  </si>
  <si>
    <t>A-13598</t>
  </si>
  <si>
    <t>A-13599</t>
  </si>
  <si>
    <t>A-13600</t>
  </si>
  <si>
    <t>A-13601</t>
  </si>
  <si>
    <t>A-13602</t>
  </si>
  <si>
    <t>A-13603</t>
  </si>
  <si>
    <t>A-13604</t>
  </si>
  <si>
    <t>A-13605</t>
  </si>
  <si>
    <t>A-13606</t>
  </si>
  <si>
    <t>A-13607</t>
  </si>
  <si>
    <t>A-13608</t>
  </si>
  <si>
    <t>A-13609</t>
  </si>
  <si>
    <t>A-13610</t>
  </si>
  <si>
    <t>A-13611</t>
  </si>
  <si>
    <t>A-13612</t>
  </si>
  <si>
    <t>A-13613</t>
  </si>
  <si>
    <t>A-13614</t>
  </si>
  <si>
    <t>A-13615</t>
  </si>
  <si>
    <t>A-13616</t>
  </si>
  <si>
    <t>A-13617</t>
  </si>
  <si>
    <t>A-13618</t>
  </si>
  <si>
    <t>A-13619</t>
  </si>
  <si>
    <t>A-13620</t>
  </si>
  <si>
    <t>A-13621</t>
  </si>
  <si>
    <t>A-13622</t>
  </si>
  <si>
    <t>A-13623</t>
  </si>
  <si>
    <t>A-13624</t>
  </si>
  <si>
    <t>A-13625</t>
  </si>
  <si>
    <t>A-13626</t>
  </si>
  <si>
    <t>A-13627</t>
  </si>
  <si>
    <t>A-13628</t>
  </si>
  <si>
    <t>A-13629</t>
  </si>
  <si>
    <t>A-13630</t>
  </si>
  <si>
    <t>A-13631</t>
  </si>
  <si>
    <t>A-13632</t>
  </si>
  <si>
    <t>A-13633</t>
  </si>
  <si>
    <t>A-13634</t>
  </si>
  <si>
    <t>A-13635</t>
  </si>
  <si>
    <t>A-13636</t>
  </si>
  <si>
    <t>A-13637</t>
  </si>
  <si>
    <t>A-13638</t>
  </si>
  <si>
    <t>A-13639</t>
  </si>
  <si>
    <t>A-13640</t>
  </si>
  <si>
    <t>A-13641</t>
  </si>
  <si>
    <t>A-13642</t>
  </si>
  <si>
    <t>A-13643</t>
  </si>
  <si>
    <t>A-13644</t>
  </si>
  <si>
    <t>A-13645</t>
  </si>
  <si>
    <t>A-13646</t>
  </si>
  <si>
    <t>A-13647</t>
  </si>
  <si>
    <t>A-13648</t>
  </si>
  <si>
    <t>A-13649</t>
  </si>
  <si>
    <t>A-13650</t>
  </si>
  <si>
    <t>A-13651</t>
  </si>
  <si>
    <t>A-13652</t>
  </si>
  <si>
    <t>A-13653</t>
  </si>
  <si>
    <t>A-13654</t>
  </si>
  <si>
    <t>A-13655</t>
  </si>
  <si>
    <t>A-13656</t>
  </si>
  <si>
    <t>A-13657</t>
  </si>
  <si>
    <t>A-13658</t>
  </si>
  <si>
    <t>A-13659</t>
  </si>
  <si>
    <t>A-13660</t>
  </si>
  <si>
    <t>A-13661</t>
  </si>
  <si>
    <t>A-13662</t>
  </si>
  <si>
    <t>A-13663</t>
  </si>
  <si>
    <t>A-13664</t>
  </si>
  <si>
    <t>A-13665</t>
  </si>
  <si>
    <t>A-13666</t>
  </si>
  <si>
    <t>A-13667</t>
  </si>
  <si>
    <t>A-13668</t>
  </si>
  <si>
    <t>A-13669</t>
  </si>
  <si>
    <t>A-13670</t>
  </si>
  <si>
    <t>A-13671</t>
  </si>
  <si>
    <t>A-13672</t>
  </si>
  <si>
    <t>A-13673</t>
  </si>
  <si>
    <t>A-13674</t>
  </si>
  <si>
    <t>A-13675</t>
  </si>
  <si>
    <t>A-13676</t>
  </si>
  <si>
    <t>A-13677</t>
  </si>
  <si>
    <t>A-13678</t>
  </si>
  <si>
    <t>A-13679</t>
  </si>
  <si>
    <t>A-13680</t>
  </si>
  <si>
    <t>A-13681</t>
  </si>
  <si>
    <t>A-13682</t>
  </si>
  <si>
    <t>A-13683</t>
  </si>
  <si>
    <t>A-13684</t>
  </si>
  <si>
    <t>A-13685</t>
  </si>
  <si>
    <t>A-13686</t>
  </si>
  <si>
    <t>A-13687</t>
  </si>
  <si>
    <t>A-13688</t>
  </si>
  <si>
    <t>A-13689</t>
  </si>
  <si>
    <t>A-13690</t>
  </si>
  <si>
    <t>A-13691</t>
  </si>
  <si>
    <t>A-13692</t>
  </si>
  <si>
    <t>A-13693</t>
  </si>
  <si>
    <t>A-13694</t>
  </si>
  <si>
    <t>A-13695</t>
  </si>
  <si>
    <t>A-13696</t>
  </si>
  <si>
    <t>A-13697</t>
  </si>
  <si>
    <t>A-13698</t>
  </si>
  <si>
    <t>A-13699</t>
  </si>
  <si>
    <t>A-13700</t>
  </si>
  <si>
    <t>A-13701</t>
  </si>
  <si>
    <t>A-13702</t>
  </si>
  <si>
    <t>A-13703</t>
  </si>
  <si>
    <t>A-13704</t>
  </si>
  <si>
    <t>A-13705</t>
  </si>
  <si>
    <t>A-13706</t>
  </si>
  <si>
    <t>A-13707</t>
  </si>
  <si>
    <t>A-13708</t>
  </si>
  <si>
    <t>A-13709</t>
  </si>
  <si>
    <t>A-13710</t>
  </si>
  <si>
    <t>A-13711</t>
  </si>
  <si>
    <t>A-13712</t>
  </si>
  <si>
    <t>A-13713</t>
  </si>
  <si>
    <t>A-13714</t>
  </si>
  <si>
    <t>A-13715</t>
  </si>
  <si>
    <t>A-13716</t>
  </si>
  <si>
    <t>A-13717</t>
  </si>
  <si>
    <t>A-13718</t>
  </si>
  <si>
    <t>A-13719</t>
  </si>
  <si>
    <t>A-13720</t>
  </si>
  <si>
    <t>A-13721</t>
  </si>
  <si>
    <t>A-13722</t>
  </si>
  <si>
    <t>A-13723</t>
  </si>
  <si>
    <t>A-13724</t>
  </si>
  <si>
    <t>A-13725</t>
  </si>
  <si>
    <t>A-13726</t>
  </si>
  <si>
    <t>A-13727</t>
  </si>
  <si>
    <t>A-13728</t>
  </si>
  <si>
    <t>A-13729</t>
  </si>
  <si>
    <t>A-13730</t>
  </si>
  <si>
    <t>A-13731</t>
  </si>
  <si>
    <t>A-13732</t>
  </si>
  <si>
    <t>A-13733</t>
  </si>
  <si>
    <t>A-13734</t>
  </si>
  <si>
    <t>A-13735</t>
  </si>
  <si>
    <t>A-13736</t>
  </si>
  <si>
    <t>A-13737</t>
  </si>
  <si>
    <t>A-13738</t>
  </si>
  <si>
    <t>A-13739</t>
  </si>
  <si>
    <t>A-13740</t>
  </si>
  <si>
    <t>A-13741</t>
  </si>
  <si>
    <t>A-13742</t>
  </si>
  <si>
    <t>A-13743</t>
  </si>
  <si>
    <t>A-13744</t>
  </si>
  <si>
    <t>A-13745</t>
  </si>
  <si>
    <t>A-13746</t>
  </si>
  <si>
    <t>A-13747</t>
  </si>
  <si>
    <t>A-13748</t>
  </si>
  <si>
    <t>A-13749</t>
  </si>
  <si>
    <t>A-13750</t>
  </si>
  <si>
    <t>A-13751</t>
  </si>
  <si>
    <t>A-13752</t>
  </si>
  <si>
    <t>A-13753</t>
  </si>
  <si>
    <t>A-13754</t>
  </si>
  <si>
    <t>A-13755</t>
  </si>
  <si>
    <t>A-13756</t>
  </si>
  <si>
    <t>A-13757</t>
  </si>
  <si>
    <t>A-13758</t>
  </si>
  <si>
    <t>A-13759</t>
  </si>
  <si>
    <t>A-13760</t>
  </si>
  <si>
    <t>A-13761</t>
  </si>
  <si>
    <t>A-13762</t>
  </si>
  <si>
    <t>A-13763</t>
  </si>
  <si>
    <t>A-13764</t>
  </si>
  <si>
    <t>A-13765</t>
  </si>
  <si>
    <t>A-13766</t>
  </si>
  <si>
    <t>A-13767</t>
  </si>
  <si>
    <t>A-13768</t>
  </si>
  <si>
    <t>A-13769</t>
  </si>
  <si>
    <t>A-13770</t>
  </si>
  <si>
    <t>A-13771</t>
  </si>
  <si>
    <t>A-13772</t>
  </si>
  <si>
    <t>A-13773</t>
  </si>
  <si>
    <t>A-13774</t>
  </si>
  <si>
    <t>A-13775</t>
  </si>
  <si>
    <t>A-13776</t>
  </si>
  <si>
    <t>A-13777</t>
  </si>
  <si>
    <t>A-13778</t>
  </si>
  <si>
    <t>A-13779</t>
  </si>
  <si>
    <t>A-13780</t>
  </si>
  <si>
    <t>A-13781</t>
  </si>
  <si>
    <t>A-13782</t>
  </si>
  <si>
    <t>A-13783</t>
  </si>
  <si>
    <t>A-13784</t>
  </si>
  <si>
    <t>A-13785</t>
  </si>
  <si>
    <t>A-13786</t>
  </si>
  <si>
    <t>A-13787</t>
  </si>
  <si>
    <t>A-13788</t>
  </si>
  <si>
    <t>A-13789</t>
  </si>
  <si>
    <t>A-13790</t>
  </si>
  <si>
    <t>A-13791</t>
  </si>
  <si>
    <t>A-13792</t>
  </si>
  <si>
    <t>A-13793</t>
  </si>
  <si>
    <t>A-13794</t>
  </si>
  <si>
    <t>A-13795</t>
  </si>
  <si>
    <t>A-13796</t>
  </si>
  <si>
    <t>A-13797</t>
  </si>
  <si>
    <t>A-13798</t>
  </si>
  <si>
    <t>A-13799</t>
  </si>
  <si>
    <t>A-13800</t>
  </si>
  <si>
    <t>A-13801</t>
  </si>
  <si>
    <t>A-13802</t>
  </si>
  <si>
    <t>A-13803</t>
  </si>
  <si>
    <t>A-13804</t>
  </si>
  <si>
    <t>A-13805</t>
  </si>
  <si>
    <t>A-13806</t>
  </si>
  <si>
    <t>A-13807</t>
  </si>
  <si>
    <t>A-13808</t>
  </si>
  <si>
    <t>A-13809</t>
  </si>
  <si>
    <t>A-13810</t>
  </si>
  <si>
    <t>A-13811</t>
  </si>
  <si>
    <t>A-13812</t>
  </si>
  <si>
    <t>A-13813</t>
  </si>
  <si>
    <t>A-13814</t>
  </si>
  <si>
    <t>A-13815</t>
  </si>
  <si>
    <t>A-13816</t>
  </si>
  <si>
    <t>A-13817</t>
  </si>
  <si>
    <t>A-13818</t>
  </si>
  <si>
    <t>A-13819</t>
  </si>
  <si>
    <t>A-13820</t>
  </si>
  <si>
    <t>A-13821</t>
  </si>
  <si>
    <t>A-13822</t>
  </si>
  <si>
    <t>A-13823</t>
  </si>
  <si>
    <t>A-13824</t>
  </si>
  <si>
    <t>A-13825</t>
  </si>
  <si>
    <t>A-13826</t>
  </si>
  <si>
    <t>A-13827</t>
  </si>
  <si>
    <t>A-13828</t>
  </si>
  <si>
    <t>A-13829</t>
  </si>
  <si>
    <t>A-13830</t>
  </si>
  <si>
    <t>A-13831</t>
  </si>
  <si>
    <t>A-13832</t>
  </si>
  <si>
    <t>A-13833</t>
  </si>
  <si>
    <t>A-13834</t>
  </si>
  <si>
    <t>A-13835</t>
  </si>
  <si>
    <t>A-13836</t>
  </si>
  <si>
    <t>A-13837</t>
  </si>
  <si>
    <t>A-13838</t>
  </si>
  <si>
    <t>A-13839</t>
  </si>
  <si>
    <t>A-13840</t>
  </si>
  <si>
    <t>A-13841</t>
  </si>
  <si>
    <t>A-13842</t>
  </si>
  <si>
    <t>A-13843</t>
  </si>
  <si>
    <t>A-13844</t>
  </si>
  <si>
    <t>A-13845</t>
  </si>
  <si>
    <t>A-13846</t>
  </si>
  <si>
    <t>A-13847</t>
  </si>
  <si>
    <t>A-13848</t>
  </si>
  <si>
    <t>A-13849</t>
  </si>
  <si>
    <t>A-13850</t>
  </si>
  <si>
    <t>A-13851</t>
  </si>
  <si>
    <t>A-13852</t>
  </si>
  <si>
    <t>A-13853</t>
  </si>
  <si>
    <t>A-13854</t>
  </si>
  <si>
    <t>A-13855</t>
  </si>
  <si>
    <t>A-13856</t>
  </si>
  <si>
    <t>A-13857</t>
  </si>
  <si>
    <t>A-13858</t>
  </si>
  <si>
    <t>A-13859</t>
  </si>
  <si>
    <t>A-13860</t>
  </si>
  <si>
    <t>A-13861</t>
  </si>
  <si>
    <t>A-13862</t>
  </si>
  <si>
    <t>A-13863</t>
  </si>
  <si>
    <t>A-13864</t>
  </si>
  <si>
    <t>A-13865</t>
  </si>
  <si>
    <t>A-13866</t>
  </si>
  <si>
    <t>A-13867</t>
  </si>
  <si>
    <t>A-13868</t>
  </si>
  <si>
    <t>A-13869</t>
  </si>
  <si>
    <t>A-13870</t>
  </si>
  <si>
    <t>A-13871</t>
  </si>
  <si>
    <t>A-13872</t>
  </si>
  <si>
    <t>A-13873</t>
  </si>
  <si>
    <t>A-13874</t>
  </si>
  <si>
    <t>A-13875</t>
  </si>
  <si>
    <t>A-13876</t>
  </si>
  <si>
    <t>A-13877</t>
  </si>
  <si>
    <t>A-13878</t>
  </si>
  <si>
    <t>A-13879</t>
  </si>
  <si>
    <t>A-13880</t>
  </si>
  <si>
    <t>A-13881</t>
  </si>
  <si>
    <t>A-13882</t>
  </si>
  <si>
    <t>A-13883</t>
  </si>
  <si>
    <t>A-13884</t>
  </si>
  <si>
    <t>A-13885</t>
  </si>
  <si>
    <t>A-13886</t>
  </si>
  <si>
    <t>A-13887</t>
  </si>
  <si>
    <t>A-13888</t>
  </si>
  <si>
    <t>A-13889</t>
  </si>
  <si>
    <t>A-13890</t>
  </si>
  <si>
    <t>A-13891</t>
  </si>
  <si>
    <t>A-13892</t>
  </si>
  <si>
    <t>A-13893</t>
  </si>
  <si>
    <t>A-13894</t>
  </si>
  <si>
    <t>A-13895</t>
  </si>
  <si>
    <t>A-13896</t>
  </si>
  <si>
    <t>A-13897</t>
  </si>
  <si>
    <t>A-13898</t>
  </si>
  <si>
    <t>A-13899</t>
  </si>
  <si>
    <t>A-13900</t>
  </si>
  <si>
    <t>A-13901</t>
  </si>
  <si>
    <t>A-13902</t>
  </si>
  <si>
    <t>A-13903</t>
  </si>
  <si>
    <t>A-13904</t>
  </si>
  <si>
    <t>A-13905</t>
  </si>
  <si>
    <t>A-13906</t>
  </si>
  <si>
    <t>A-13907</t>
  </si>
  <si>
    <t>A-13908</t>
  </si>
  <si>
    <t>A-13909</t>
  </si>
  <si>
    <t>A-13910</t>
  </si>
  <si>
    <t>A-13911</t>
  </si>
  <si>
    <t>A-13912</t>
  </si>
  <si>
    <t>A-13913</t>
  </si>
  <si>
    <t>A-13914</t>
  </si>
  <si>
    <t>A-13915</t>
  </si>
  <si>
    <t>A-13916</t>
  </si>
  <si>
    <t>A-13917</t>
  </si>
  <si>
    <t>A-13918</t>
  </si>
  <si>
    <t>A-13919</t>
  </si>
  <si>
    <t>A-13920</t>
  </si>
  <si>
    <t>A-13921</t>
  </si>
  <si>
    <t>A-13922</t>
  </si>
  <si>
    <t>A-13923</t>
  </si>
  <si>
    <t>A-13924</t>
  </si>
  <si>
    <t>A-13925</t>
  </si>
  <si>
    <t>A-13926</t>
  </si>
  <si>
    <t>A-13927</t>
  </si>
  <si>
    <t>A-13928</t>
  </si>
  <si>
    <t>A-13929</t>
  </si>
  <si>
    <t>A-13930</t>
  </si>
  <si>
    <t>A-13931</t>
  </si>
  <si>
    <t>A-13932</t>
  </si>
  <si>
    <t>A-13933</t>
  </si>
  <si>
    <t>A-13934</t>
  </si>
  <si>
    <t>A-13935</t>
  </si>
  <si>
    <t>A-13936</t>
  </si>
  <si>
    <t>A-13937</t>
  </si>
  <si>
    <t>A-13938</t>
  </si>
  <si>
    <t>A-13939</t>
  </si>
  <si>
    <t>A-13940</t>
  </si>
  <si>
    <t>A-13941</t>
  </si>
  <si>
    <t>A-13942</t>
  </si>
  <si>
    <t>A-13943</t>
  </si>
  <si>
    <t>A-13944</t>
  </si>
  <si>
    <t>A-13945</t>
  </si>
  <si>
    <t>A-13946</t>
  </si>
  <si>
    <t>A-13947</t>
  </si>
  <si>
    <t>A-13948</t>
  </si>
  <si>
    <t>A-13949</t>
  </si>
  <si>
    <t>A-13950</t>
  </si>
  <si>
    <t>A-13951</t>
  </si>
  <si>
    <t>A-13952</t>
  </si>
  <si>
    <t>A-13953</t>
  </si>
  <si>
    <t>A-13954</t>
  </si>
  <si>
    <t>A-13955</t>
  </si>
  <si>
    <t>A-13956</t>
  </si>
  <si>
    <t>A-13957</t>
  </si>
  <si>
    <t>A-13958</t>
  </si>
  <si>
    <t>A-13959</t>
  </si>
  <si>
    <t>A-13960</t>
  </si>
  <si>
    <t>A-13961</t>
  </si>
  <si>
    <t>A-13962</t>
  </si>
  <si>
    <t>A-13963</t>
  </si>
  <si>
    <t>A-13964</t>
  </si>
  <si>
    <t>A-13965</t>
  </si>
  <si>
    <t>A-13966</t>
  </si>
  <si>
    <t>A-13967</t>
  </si>
  <si>
    <t>A-13968</t>
  </si>
  <si>
    <t>A-13969</t>
  </si>
  <si>
    <t>A-13970</t>
  </si>
  <si>
    <t>A-13971</t>
  </si>
  <si>
    <t>A-13972</t>
  </si>
  <si>
    <t>A-13973</t>
  </si>
  <si>
    <t>A-13974</t>
  </si>
  <si>
    <t>A-13975</t>
  </si>
  <si>
    <t>A-13976</t>
  </si>
  <si>
    <t>A-13977</t>
  </si>
  <si>
    <t>A-13978</t>
  </si>
  <si>
    <t>A-13979</t>
  </si>
  <si>
    <t>A-13980</t>
  </si>
  <si>
    <t>A-13981</t>
  </si>
  <si>
    <t>A-13982</t>
  </si>
  <si>
    <t>A-13983</t>
  </si>
  <si>
    <t>A-13984</t>
  </si>
  <si>
    <t>A-13985</t>
  </si>
  <si>
    <t>A-13986</t>
  </si>
  <si>
    <t>A-13987</t>
  </si>
  <si>
    <t>A-13988</t>
  </si>
  <si>
    <t>A-13989</t>
  </si>
  <si>
    <t>A-13990</t>
  </si>
  <si>
    <t>A-13991</t>
  </si>
  <si>
    <t>A-13992</t>
  </si>
  <si>
    <t>A-13993</t>
  </si>
  <si>
    <t>A-13994</t>
  </si>
  <si>
    <t>A-13995</t>
  </si>
  <si>
    <t>A-13996</t>
  </si>
  <si>
    <t>A-13997</t>
  </si>
  <si>
    <t>A-13998</t>
  </si>
  <si>
    <t>A-13999</t>
  </si>
  <si>
    <t>A-14000</t>
  </si>
  <si>
    <t>A-14001</t>
  </si>
  <si>
    <t>A-14002</t>
  </si>
  <si>
    <t>A-14003</t>
  </si>
  <si>
    <t>A-14004</t>
  </si>
  <si>
    <t>A-14005</t>
  </si>
  <si>
    <t>A-14006</t>
  </si>
  <si>
    <t>A-14007</t>
  </si>
  <si>
    <t>A-14008</t>
  </si>
  <si>
    <t>A-14009</t>
  </si>
  <si>
    <t>A-14010</t>
  </si>
  <si>
    <t>A-14011</t>
  </si>
  <si>
    <t>A-14012</t>
  </si>
  <si>
    <t>A-14013</t>
  </si>
  <si>
    <t>A-14014</t>
  </si>
  <si>
    <t>A-14015</t>
  </si>
  <si>
    <t>A-14016</t>
  </si>
  <si>
    <t>A-14017</t>
  </si>
  <si>
    <t>A-14018</t>
  </si>
  <si>
    <t>A-14019</t>
  </si>
  <si>
    <t>A-14020</t>
  </si>
  <si>
    <t>A-14021</t>
  </si>
  <si>
    <t>A-14022</t>
  </si>
  <si>
    <t>A-14023</t>
  </si>
  <si>
    <t>A-14024</t>
  </si>
  <si>
    <t>A-14025</t>
  </si>
  <si>
    <t>A-14026</t>
  </si>
  <si>
    <t>A-14027</t>
  </si>
  <si>
    <t>A-14028</t>
  </si>
  <si>
    <t>A-14029</t>
  </si>
  <si>
    <t>A-14030</t>
  </si>
  <si>
    <t>A-14031</t>
  </si>
  <si>
    <t>A-14032</t>
  </si>
  <si>
    <t>A-14033</t>
  </si>
  <si>
    <t>A-14034</t>
  </si>
  <si>
    <t>A-14035</t>
  </si>
  <si>
    <t>A-14036</t>
  </si>
  <si>
    <t>A-14037</t>
  </si>
  <si>
    <t>A-14038</t>
  </si>
  <si>
    <t>A-14039</t>
  </si>
  <si>
    <t>A-14040</t>
  </si>
  <si>
    <t>A-14041</t>
  </si>
  <si>
    <t>A-14042</t>
  </si>
  <si>
    <t>A-14043</t>
  </si>
  <si>
    <t>A-14044</t>
  </si>
  <si>
    <t>A-14045</t>
  </si>
  <si>
    <t>A-14046</t>
  </si>
  <si>
    <t>A-14047</t>
  </si>
  <si>
    <t>A-14048</t>
  </si>
  <si>
    <t>A-14049</t>
  </si>
  <si>
    <t>A-14050</t>
  </si>
  <si>
    <t>A-14051</t>
  </si>
  <si>
    <t>A-14052</t>
  </si>
  <si>
    <t>A-14053</t>
  </si>
  <si>
    <t>A-14054</t>
  </si>
  <si>
    <t>A-14055</t>
  </si>
  <si>
    <t>A-14056</t>
  </si>
  <si>
    <t>A-14057</t>
  </si>
  <si>
    <t>A-14058</t>
  </si>
  <si>
    <t>A-14059</t>
  </si>
  <si>
    <t>A-14060</t>
  </si>
  <si>
    <t>A-14061</t>
  </si>
  <si>
    <t>A-14062</t>
  </si>
  <si>
    <t>A-14063</t>
  </si>
  <si>
    <t>A-14064</t>
  </si>
  <si>
    <t>A-14065</t>
  </si>
  <si>
    <t>A-14066</t>
  </si>
  <si>
    <t>A-14067</t>
  </si>
  <si>
    <t>A-14068</t>
  </si>
  <si>
    <t>A-14069</t>
  </si>
  <si>
    <t>A-14070</t>
  </si>
  <si>
    <t>A-14071</t>
  </si>
  <si>
    <t>A-14072</t>
  </si>
  <si>
    <t>A-14073</t>
  </si>
  <si>
    <t>A-14074</t>
  </si>
  <si>
    <t>A-14075</t>
  </si>
  <si>
    <t>A-14076</t>
  </si>
  <si>
    <t>A-14077</t>
  </si>
  <si>
    <t>A-14078</t>
  </si>
  <si>
    <t>A-14079</t>
  </si>
  <si>
    <t>A-14080</t>
  </si>
  <si>
    <t>A-14081</t>
  </si>
  <si>
    <t>A-14082</t>
  </si>
  <si>
    <t>A-14083</t>
  </si>
  <si>
    <t>A-14084</t>
  </si>
  <si>
    <t>A-14085</t>
  </si>
  <si>
    <t>A-14086</t>
  </si>
  <si>
    <t>A-14087</t>
  </si>
  <si>
    <t>A-14088</t>
  </si>
  <si>
    <t>A-14089</t>
  </si>
  <si>
    <t>A-14090</t>
  </si>
  <si>
    <t>A-14091</t>
  </si>
  <si>
    <t>A-14092</t>
  </si>
  <si>
    <t>A-14093</t>
  </si>
  <si>
    <t>A-14094</t>
  </si>
  <si>
    <t>A-14095</t>
  </si>
  <si>
    <t>A-14096</t>
  </si>
  <si>
    <t>A-14097</t>
  </si>
  <si>
    <t>A-14098</t>
  </si>
  <si>
    <t>A-14099</t>
  </si>
  <si>
    <t>A-14100</t>
  </si>
  <si>
    <t>A-14101</t>
  </si>
  <si>
    <t>A-14102</t>
  </si>
  <si>
    <t>A-14103</t>
  </si>
  <si>
    <t>A-14104</t>
  </si>
  <si>
    <t>A-14105</t>
  </si>
  <si>
    <t>A-14106</t>
  </si>
  <si>
    <t>A-14107</t>
  </si>
  <si>
    <t>A-14108</t>
  </si>
  <si>
    <t>A-14109</t>
  </si>
  <si>
    <t>A-14110</t>
  </si>
  <si>
    <t>A-14111</t>
  </si>
  <si>
    <t>A-14112</t>
  </si>
  <si>
    <t>A-14113</t>
  </si>
  <si>
    <t>A-14114</t>
  </si>
  <si>
    <t>A-14115</t>
  </si>
  <si>
    <t>A-14116</t>
  </si>
  <si>
    <t>A-14117</t>
  </si>
  <si>
    <t>A-14118</t>
  </si>
  <si>
    <t>A-14119</t>
  </si>
  <si>
    <t>A-14120</t>
  </si>
  <si>
    <t>A-14121</t>
  </si>
  <si>
    <t>A-14122</t>
  </si>
  <si>
    <t>A-14123</t>
  </si>
  <si>
    <t>A-14124</t>
  </si>
  <si>
    <t>A-14125</t>
  </si>
  <si>
    <t>A-14126</t>
  </si>
  <si>
    <t>A-14127</t>
  </si>
  <si>
    <t>A-14128</t>
  </si>
  <si>
    <t>A-14129</t>
  </si>
  <si>
    <t>A-14130</t>
  </si>
  <si>
    <t>A-14131</t>
  </si>
  <si>
    <t>A-14132</t>
  </si>
  <si>
    <t>A-14133</t>
  </si>
  <si>
    <t>A-14134</t>
  </si>
  <si>
    <t>A-14135</t>
  </si>
  <si>
    <t>A-14136</t>
  </si>
  <si>
    <t>A-14137</t>
  </si>
  <si>
    <t>A-14138</t>
  </si>
  <si>
    <t>A-14139</t>
  </si>
  <si>
    <t>A-14140</t>
  </si>
  <si>
    <t>A-14141</t>
  </si>
  <si>
    <t>A-14142</t>
  </si>
  <si>
    <t>A-14143</t>
  </si>
  <si>
    <t>A-14144</t>
  </si>
  <si>
    <t>A-14145</t>
  </si>
  <si>
    <t>A-14146</t>
  </si>
  <si>
    <t>A-14147</t>
  </si>
  <si>
    <t>A-14148</t>
  </si>
  <si>
    <t>A-14149</t>
  </si>
  <si>
    <t>A-14150</t>
  </si>
  <si>
    <t>A-14151</t>
  </si>
  <si>
    <t>A-14152</t>
  </si>
  <si>
    <t>A-14153</t>
  </si>
  <si>
    <t>A-14154</t>
  </si>
  <si>
    <t>A-14155</t>
  </si>
  <si>
    <t>A-14156</t>
  </si>
  <si>
    <t>A-14157</t>
  </si>
  <si>
    <t>A-14158</t>
  </si>
  <si>
    <t>A-14159</t>
  </si>
  <si>
    <t>A-14160</t>
  </si>
  <si>
    <t>A-14161</t>
  </si>
  <si>
    <t>A-14162</t>
  </si>
  <si>
    <t>A-14163</t>
  </si>
  <si>
    <t>A-14164</t>
  </si>
  <si>
    <t>A-14165</t>
  </si>
  <si>
    <t>A-14166</t>
  </si>
  <si>
    <t>A-14167</t>
  </si>
  <si>
    <t>A-14168</t>
  </si>
  <si>
    <t>A-14169</t>
  </si>
  <si>
    <t>A-14170</t>
  </si>
  <si>
    <t>A-14171</t>
  </si>
  <si>
    <t>A-14172</t>
  </si>
  <si>
    <t>A-14173</t>
  </si>
  <si>
    <t>A-14174</t>
  </si>
  <si>
    <t>A-14175</t>
  </si>
  <si>
    <t>A-14176</t>
  </si>
  <si>
    <t>A-14177</t>
  </si>
  <si>
    <t>A-14178</t>
  </si>
  <si>
    <t>A-14179</t>
  </si>
  <si>
    <t>A-14180</t>
  </si>
  <si>
    <t>A-14181</t>
  </si>
  <si>
    <t>A-14182</t>
  </si>
  <si>
    <t>A-14183</t>
  </si>
  <si>
    <t>A-14184</t>
  </si>
  <si>
    <t>A-14185</t>
  </si>
  <si>
    <t>A-14186</t>
  </si>
  <si>
    <t>A-14187</t>
  </si>
  <si>
    <t>A-14188</t>
  </si>
  <si>
    <t>A-14189</t>
  </si>
  <si>
    <t>A-14190</t>
  </si>
  <si>
    <t>A-14191</t>
  </si>
  <si>
    <t>A-14192</t>
  </si>
  <si>
    <t>A-14193</t>
  </si>
  <si>
    <t>A-14194</t>
  </si>
  <si>
    <t>A-14195</t>
  </si>
  <si>
    <t>A-14196</t>
  </si>
  <si>
    <t>A-14197</t>
  </si>
  <si>
    <t>A-14198</t>
  </si>
  <si>
    <t>A-14199</t>
  </si>
  <si>
    <t>A-14200</t>
  </si>
  <si>
    <t>A-14201</t>
  </si>
  <si>
    <t>A-14202</t>
  </si>
  <si>
    <t>A-14203</t>
  </si>
  <si>
    <t>A-14204</t>
  </si>
  <si>
    <t>A-14205</t>
  </si>
  <si>
    <t>A-14206</t>
  </si>
  <si>
    <t>A-14207</t>
  </si>
  <si>
    <t>A-14208</t>
  </si>
  <si>
    <t>A-14209</t>
  </si>
  <si>
    <t>A-14210</t>
  </si>
  <si>
    <t>A-14211</t>
  </si>
  <si>
    <t>A-14212</t>
  </si>
  <si>
    <t>A-14213</t>
  </si>
  <si>
    <t>A-14214</t>
  </si>
  <si>
    <t>A-14215</t>
  </si>
  <si>
    <t>A-14216</t>
  </si>
  <si>
    <t>A-14217</t>
  </si>
  <si>
    <t>A-14218</t>
  </si>
  <si>
    <t>A-14219</t>
  </si>
  <si>
    <t>A-14220</t>
  </si>
  <si>
    <t>A-14221</t>
  </si>
  <si>
    <t>A-14222</t>
  </si>
  <si>
    <t>A-14223</t>
  </si>
  <si>
    <t>A-14224</t>
  </si>
  <si>
    <t>A-14225</t>
  </si>
  <si>
    <t>A-14226</t>
  </si>
  <si>
    <t>A-14227</t>
  </si>
  <si>
    <t>A-14228</t>
  </si>
  <si>
    <t>A-14229</t>
  </si>
  <si>
    <t>A-14230</t>
  </si>
  <si>
    <t>A-14231</t>
  </si>
  <si>
    <t>A-14232</t>
  </si>
  <si>
    <t>A-14233</t>
  </si>
  <si>
    <t>A-14234</t>
  </si>
  <si>
    <t>A-14235</t>
  </si>
  <si>
    <t>A-14236</t>
  </si>
  <si>
    <t>A-14237</t>
  </si>
  <si>
    <t>A-14238</t>
  </si>
  <si>
    <t>A-14239</t>
  </si>
  <si>
    <t>A-14240</t>
  </si>
  <si>
    <t>A-14241</t>
  </si>
  <si>
    <t>A-14242</t>
  </si>
  <si>
    <t>A-14243</t>
  </si>
  <si>
    <t>A-14244</t>
  </si>
  <si>
    <t>A-14245</t>
  </si>
  <si>
    <t>A-14246</t>
  </si>
  <si>
    <t>A-14247</t>
  </si>
  <si>
    <t>A-14248</t>
  </si>
  <si>
    <t>A-14249</t>
  </si>
  <si>
    <t>A-14250</t>
  </si>
  <si>
    <t>A-14251</t>
  </si>
  <si>
    <t>A-14252</t>
  </si>
  <si>
    <t>A-14253</t>
  </si>
  <si>
    <t>A-14254</t>
  </si>
  <si>
    <t>A-14255</t>
  </si>
  <si>
    <t>A-14256</t>
  </si>
  <si>
    <t>A-14257</t>
  </si>
  <si>
    <t>A-14258</t>
  </si>
  <si>
    <t>A-14259</t>
  </si>
  <si>
    <t>A-14260</t>
  </si>
  <si>
    <t>A-14261</t>
  </si>
  <si>
    <t>A-14262</t>
  </si>
  <si>
    <t>A-14263</t>
  </si>
  <si>
    <t>A-14264</t>
  </si>
  <si>
    <t>A-14265</t>
  </si>
  <si>
    <t>A-14266</t>
  </si>
  <si>
    <t>A-14267</t>
  </si>
  <si>
    <t>A-14268</t>
  </si>
  <si>
    <t>A-14269</t>
  </si>
  <si>
    <t>A-14270</t>
  </si>
  <si>
    <t>A-14271</t>
  </si>
  <si>
    <t>A-14272</t>
  </si>
  <si>
    <t>A-14273</t>
  </si>
  <si>
    <t>A-14274</t>
  </si>
  <si>
    <t>A-14275</t>
  </si>
  <si>
    <t>A-14276</t>
  </si>
  <si>
    <t>A-14277</t>
  </si>
  <si>
    <t>A-14278</t>
  </si>
  <si>
    <t>A-14279</t>
  </si>
  <si>
    <t>A-14280</t>
  </si>
  <si>
    <t>A-14281</t>
  </si>
  <si>
    <t>A-14282</t>
  </si>
  <si>
    <t>A-14283</t>
  </si>
  <si>
    <t>A-14284</t>
  </si>
  <si>
    <t>A-14285</t>
  </si>
  <si>
    <t>A-14286</t>
  </si>
  <si>
    <t>A-14287</t>
  </si>
  <si>
    <t>A-14288</t>
  </si>
  <si>
    <t>A-14289</t>
  </si>
  <si>
    <t>A-14290</t>
  </si>
  <si>
    <t>A-14291</t>
  </si>
  <si>
    <t>A-14292</t>
  </si>
  <si>
    <t>A-14293</t>
  </si>
  <si>
    <t>A-14294</t>
  </si>
  <si>
    <t>A-14295</t>
  </si>
  <si>
    <t>A-14296</t>
  </si>
  <si>
    <t>A-14297</t>
  </si>
  <si>
    <t>A-14298</t>
  </si>
  <si>
    <t>A-14299</t>
  </si>
  <si>
    <t>A-14300</t>
  </si>
  <si>
    <t>A-14301</t>
  </si>
  <si>
    <t>A-14302</t>
  </si>
  <si>
    <t>A-14303</t>
  </si>
  <si>
    <t>A-14304</t>
  </si>
  <si>
    <t>A-14305</t>
  </si>
  <si>
    <t>A-14306</t>
  </si>
  <si>
    <t>A-14307</t>
  </si>
  <si>
    <t>A-14308</t>
  </si>
  <si>
    <t>A-14309</t>
  </si>
  <si>
    <t>A-14310</t>
  </si>
  <si>
    <t>A-14311</t>
  </si>
  <si>
    <t>A-14312</t>
  </si>
  <si>
    <t>A-14313</t>
  </si>
  <si>
    <t>A-14314</t>
  </si>
  <si>
    <t>A-14315</t>
  </si>
  <si>
    <t>A-14316</t>
  </si>
  <si>
    <t>A-14317</t>
  </si>
  <si>
    <t>A-14318</t>
  </si>
  <si>
    <t>A-14319</t>
  </si>
  <si>
    <t>A-14320</t>
  </si>
  <si>
    <t>A-14321</t>
  </si>
  <si>
    <t>A-14322</t>
  </si>
  <si>
    <t>A-14323</t>
  </si>
  <si>
    <t>A-14324</t>
  </si>
  <si>
    <t>A-14325</t>
  </si>
  <si>
    <t>A-14326</t>
  </si>
  <si>
    <t>A-14327</t>
  </si>
  <si>
    <t>A-14328</t>
  </si>
  <si>
    <t>A-14329</t>
  </si>
  <si>
    <t>A-14330</t>
  </si>
  <si>
    <t>A-14331</t>
  </si>
  <si>
    <t>A-14332</t>
  </si>
  <si>
    <t>A-14333</t>
  </si>
  <si>
    <t>A-14334</t>
  </si>
  <si>
    <t>A-14335</t>
  </si>
  <si>
    <t>A-14336</t>
  </si>
  <si>
    <t>A-14337</t>
  </si>
  <si>
    <t>A-14338</t>
  </si>
  <si>
    <t>A-14339</t>
  </si>
  <si>
    <t>A-14340</t>
  </si>
  <si>
    <t>A-14341</t>
  </si>
  <si>
    <t>A-14342</t>
  </si>
  <si>
    <t>A-14343</t>
  </si>
  <si>
    <t>A-14344</t>
  </si>
  <si>
    <t>A-14345</t>
  </si>
  <si>
    <t>A-14346</t>
  </si>
  <si>
    <t>A-14347</t>
  </si>
  <si>
    <t>A-14348</t>
  </si>
  <si>
    <t>A-14349</t>
  </si>
  <si>
    <t>A-14350</t>
  </si>
  <si>
    <t>A-14351</t>
  </si>
  <si>
    <t>A-14352</t>
  </si>
  <si>
    <t>A-14353</t>
  </si>
  <si>
    <t>A-14354</t>
  </si>
  <si>
    <t>A-14355</t>
  </si>
  <si>
    <t>A-14356</t>
  </si>
  <si>
    <t>A-14357</t>
  </si>
  <si>
    <t>A-14358</t>
  </si>
  <si>
    <t>A-14359</t>
  </si>
  <si>
    <t>A-14360</t>
  </si>
  <si>
    <t>A-14361</t>
  </si>
  <si>
    <t>A-14362</t>
  </si>
  <si>
    <t>A-14363</t>
  </si>
  <si>
    <t>A-14364</t>
  </si>
  <si>
    <t>A-14365</t>
  </si>
  <si>
    <t>A-14366</t>
  </si>
  <si>
    <t>A-14367</t>
  </si>
  <si>
    <t>A-14368</t>
  </si>
  <si>
    <t>A-14369</t>
  </si>
  <si>
    <t>A-14370</t>
  </si>
  <si>
    <t>A-14371</t>
  </si>
  <si>
    <t>A-14372</t>
  </si>
  <si>
    <t>A-14373</t>
  </si>
  <si>
    <t>A-14374</t>
  </si>
  <si>
    <t>A-14375</t>
  </si>
  <si>
    <t>A-14376</t>
  </si>
  <si>
    <t>A-14377</t>
  </si>
  <si>
    <t>A-14378</t>
  </si>
  <si>
    <t>A-14379</t>
  </si>
  <si>
    <t>A-14380</t>
  </si>
  <si>
    <t>A-14381</t>
  </si>
  <si>
    <t>A-14382</t>
  </si>
  <si>
    <t>A-14383</t>
  </si>
  <si>
    <t>A-14384</t>
  </si>
  <si>
    <t>A-14385</t>
  </si>
  <si>
    <t>A-14386</t>
  </si>
  <si>
    <t>A-14387</t>
  </si>
  <si>
    <t>A-14388</t>
  </si>
  <si>
    <t>A-14389</t>
  </si>
  <si>
    <t>A-14390</t>
  </si>
  <si>
    <t>A-14391</t>
  </si>
  <si>
    <t>A-14392</t>
  </si>
  <si>
    <t>A-14393</t>
  </si>
  <si>
    <t>A-14394</t>
  </si>
  <si>
    <t>A-14395</t>
  </si>
  <si>
    <t>A-14396</t>
  </si>
  <si>
    <t>A-14397</t>
  </si>
  <si>
    <t>A-14398</t>
  </si>
  <si>
    <t>A-14399</t>
  </si>
  <si>
    <t>A-14400</t>
  </si>
  <si>
    <t>A-14401</t>
  </si>
  <si>
    <t>A-14402</t>
  </si>
  <si>
    <t>A-14403</t>
  </si>
  <si>
    <t>A-14404</t>
  </si>
  <si>
    <t>A-14405</t>
  </si>
  <si>
    <t>A-14406</t>
  </si>
  <si>
    <t>A-14407</t>
  </si>
  <si>
    <t>A-14408</t>
  </si>
  <si>
    <t>A-14409</t>
  </si>
  <si>
    <t>A-14410</t>
  </si>
  <si>
    <t>A-14411</t>
  </si>
  <si>
    <t>A-14412</t>
  </si>
  <si>
    <t>A-14413</t>
  </si>
  <si>
    <t>A-14414</t>
  </si>
  <si>
    <t>A-14415</t>
  </si>
  <si>
    <t>A-14416</t>
  </si>
  <si>
    <t>A-14417</t>
  </si>
  <si>
    <t>A-14418</t>
  </si>
  <si>
    <t>A-14419</t>
  </si>
  <si>
    <t>A-14420</t>
  </si>
  <si>
    <t>A-14421</t>
  </si>
  <si>
    <t>A-14422</t>
  </si>
  <si>
    <t>A-14423</t>
  </si>
  <si>
    <t>A-14424</t>
  </si>
  <si>
    <t>A-14425</t>
  </si>
  <si>
    <t>A-14426</t>
  </si>
  <si>
    <t>A-14427</t>
  </si>
  <si>
    <t>A-14428</t>
  </si>
  <si>
    <t>A-14429</t>
  </si>
  <si>
    <t>A-14430</t>
  </si>
  <si>
    <t>A-14431</t>
  </si>
  <si>
    <t>A-14432</t>
  </si>
  <si>
    <t>A-14433</t>
  </si>
  <si>
    <t>A-14434</t>
  </si>
  <si>
    <t>A-14435</t>
  </si>
  <si>
    <t>A-14436</t>
  </si>
  <si>
    <t>A-14437</t>
  </si>
  <si>
    <t>A-14438</t>
  </si>
  <si>
    <t>A-14439</t>
  </si>
  <si>
    <t>A-14440</t>
  </si>
  <si>
    <t>A-14441</t>
  </si>
  <si>
    <t>A-14442</t>
  </si>
  <si>
    <t>A-14443</t>
  </si>
  <si>
    <t>A-14444</t>
  </si>
  <si>
    <t>A-14445</t>
  </si>
  <si>
    <t>A-14446</t>
  </si>
  <si>
    <t>A-14447</t>
  </si>
  <si>
    <t>A-14448</t>
  </si>
  <si>
    <t>A-14449</t>
  </si>
  <si>
    <t>A-14450</t>
  </si>
  <si>
    <t>A-14451</t>
  </si>
  <si>
    <t>A-14452</t>
  </si>
  <si>
    <t>A-14453</t>
  </si>
  <si>
    <t>A-14454</t>
  </si>
  <si>
    <t>A-14455</t>
  </si>
  <si>
    <t>A-14456</t>
  </si>
  <si>
    <t>A-14457</t>
  </si>
  <si>
    <t>A-14458</t>
  </si>
  <si>
    <t>A-14459</t>
  </si>
  <si>
    <t>A-14460</t>
  </si>
  <si>
    <t>A-14461</t>
  </si>
  <si>
    <t>A-14462</t>
  </si>
  <si>
    <t>A-14463</t>
  </si>
  <si>
    <t>A-14464</t>
  </si>
  <si>
    <t>A-14465</t>
  </si>
  <si>
    <t>A-14466</t>
  </si>
  <si>
    <t>A-14467</t>
  </si>
  <si>
    <t>A-14468</t>
  </si>
  <si>
    <t>A-14469</t>
  </si>
  <si>
    <t>A-14470</t>
  </si>
  <si>
    <t>A-14471</t>
  </si>
  <si>
    <t>A-14472</t>
  </si>
  <si>
    <t>A-14473</t>
  </si>
  <si>
    <t>A-14474</t>
  </si>
  <si>
    <t>A-14475</t>
  </si>
  <si>
    <t>A-14476</t>
  </si>
  <si>
    <t>A-14477</t>
  </si>
  <si>
    <t>A-14478</t>
  </si>
  <si>
    <t>A-14479</t>
  </si>
  <si>
    <t>A-14480</t>
  </si>
  <si>
    <t>A-14481</t>
  </si>
  <si>
    <t>A-14482</t>
  </si>
  <si>
    <t>A-14483</t>
  </si>
  <si>
    <t>A-14484</t>
  </si>
  <si>
    <t>A-14485</t>
  </si>
  <si>
    <t>A-14486</t>
  </si>
  <si>
    <t>A-14487</t>
  </si>
  <si>
    <t>A-14488</t>
  </si>
  <si>
    <t>A-14489</t>
  </si>
  <si>
    <t>A-14490</t>
  </si>
  <si>
    <t>A-14491</t>
  </si>
  <si>
    <t>A-14492</t>
  </si>
  <si>
    <t>A-14493</t>
  </si>
  <si>
    <t>A-14494</t>
  </si>
  <si>
    <t>A-14495</t>
  </si>
  <si>
    <t>A-14496</t>
  </si>
  <si>
    <t>A-14497</t>
  </si>
  <si>
    <t>A-14498</t>
  </si>
  <si>
    <t>A-14499</t>
  </si>
  <si>
    <t>A-14500</t>
  </si>
  <si>
    <t>A-14501</t>
  </si>
  <si>
    <t>A-14502</t>
  </si>
  <si>
    <t>A-14503</t>
  </si>
  <si>
    <t>A-14504</t>
  </si>
  <si>
    <t>A-14505</t>
  </si>
  <si>
    <t>A-14506</t>
  </si>
  <si>
    <t>A-14507</t>
  </si>
  <si>
    <t>A-14508</t>
  </si>
  <si>
    <t>A-14509</t>
  </si>
  <si>
    <t>A-14510</t>
  </si>
  <si>
    <t>A-14511</t>
  </si>
  <si>
    <t>A-14512</t>
  </si>
  <si>
    <t>A-14513</t>
  </si>
  <si>
    <t>A-14514</t>
  </si>
  <si>
    <t>A-14515</t>
  </si>
  <si>
    <t>A-14516</t>
  </si>
  <si>
    <t>A-14517</t>
  </si>
  <si>
    <t>A-14518</t>
  </si>
  <si>
    <t>A-14519</t>
  </si>
  <si>
    <t>A-14520</t>
  </si>
  <si>
    <t>A-14521</t>
  </si>
  <si>
    <t>A-14522</t>
  </si>
  <si>
    <t>A-14523</t>
  </si>
  <si>
    <t>A-14524</t>
  </si>
  <si>
    <t>A-14525</t>
  </si>
  <si>
    <t>A-14526</t>
  </si>
  <si>
    <t>A-14527</t>
  </si>
  <si>
    <t>A-14528</t>
  </si>
  <si>
    <t>A-14529</t>
  </si>
  <si>
    <t>A-14530</t>
  </si>
  <si>
    <t>A-14531</t>
  </si>
  <si>
    <t>A-14532</t>
  </si>
  <si>
    <t>A-14533</t>
  </si>
  <si>
    <t>A-14534</t>
  </si>
  <si>
    <t>A-14535</t>
  </si>
  <si>
    <t>A-14536</t>
  </si>
  <si>
    <t>A-14537</t>
  </si>
  <si>
    <t>A-14538</t>
  </si>
  <si>
    <t>A-14539</t>
  </si>
  <si>
    <t>A-14540</t>
  </si>
  <si>
    <t>A-14541</t>
  </si>
  <si>
    <t>A-14542</t>
  </si>
  <si>
    <t>A-14543</t>
  </si>
  <si>
    <t>A-14544</t>
  </si>
  <si>
    <t>A-14545</t>
  </si>
  <si>
    <t>A-14546</t>
  </si>
  <si>
    <t>A-14547</t>
  </si>
  <si>
    <t>A-14548</t>
  </si>
  <si>
    <t>A-14549</t>
  </si>
  <si>
    <t>A-14550</t>
  </si>
  <si>
    <t>A-14551</t>
  </si>
  <si>
    <t>A-14552</t>
  </si>
  <si>
    <t>A-14553</t>
  </si>
  <si>
    <t>A-14554</t>
  </si>
  <si>
    <t>A-14555</t>
  </si>
  <si>
    <t>A-14556</t>
  </si>
  <si>
    <t>A-14557</t>
  </si>
  <si>
    <t>A-14558</t>
  </si>
  <si>
    <t>A-14559</t>
  </si>
  <si>
    <t>A-14560</t>
  </si>
  <si>
    <t>A-14561</t>
  </si>
  <si>
    <t>A-14562</t>
  </si>
  <si>
    <t>A-14563</t>
  </si>
  <si>
    <t>A-14564</t>
  </si>
  <si>
    <t>A-14565</t>
  </si>
  <si>
    <t>A-14566</t>
  </si>
  <si>
    <t>A-14567</t>
  </si>
  <si>
    <t>A-14568</t>
  </si>
  <si>
    <t>A-14569</t>
  </si>
  <si>
    <t>A-14570</t>
  </si>
  <si>
    <t>A-14571</t>
  </si>
  <si>
    <t>A-14572</t>
  </si>
  <si>
    <t>A-14573</t>
  </si>
  <si>
    <t>A-14574</t>
  </si>
  <si>
    <t>A-14575</t>
  </si>
  <si>
    <t>A-14576</t>
  </si>
  <si>
    <t>A-14577</t>
  </si>
  <si>
    <t>A-14578</t>
  </si>
  <si>
    <t>A-14579</t>
  </si>
  <si>
    <t>A-14580</t>
  </si>
  <si>
    <t>A-14581</t>
  </si>
  <si>
    <t>A-14582</t>
  </si>
  <si>
    <t>A-14583</t>
  </si>
  <si>
    <t>A-14584</t>
  </si>
  <si>
    <t>A-14585</t>
  </si>
  <si>
    <t>A-14586</t>
  </si>
  <si>
    <t>A-14587</t>
  </si>
  <si>
    <t>A-14588</t>
  </si>
  <si>
    <t>A-14589</t>
  </si>
  <si>
    <t>A-14590</t>
  </si>
  <si>
    <t>A-14591</t>
  </si>
  <si>
    <t>A-14592</t>
  </si>
  <si>
    <t>A-14593</t>
  </si>
  <si>
    <t>A-14594</t>
  </si>
  <si>
    <t>A-14595</t>
  </si>
  <si>
    <t>A-14596</t>
  </si>
  <si>
    <t>A-14597</t>
  </si>
  <si>
    <t>A-14598</t>
  </si>
  <si>
    <t>A-14599</t>
  </si>
  <si>
    <t>A-14600</t>
  </si>
  <si>
    <t>A-14601</t>
  </si>
  <si>
    <t>A-14602</t>
  </si>
  <si>
    <t>A-14603</t>
  </si>
  <si>
    <t>A-14604</t>
  </si>
  <si>
    <t>A-14605</t>
  </si>
  <si>
    <t>A-14606</t>
  </si>
  <si>
    <t>A-14607</t>
  </si>
  <si>
    <t>A-14608</t>
  </si>
  <si>
    <t>A-14609</t>
  </si>
  <si>
    <t>A-14610</t>
  </si>
  <si>
    <t>A-14611</t>
  </si>
  <si>
    <t>A-14612</t>
  </si>
  <si>
    <t>A-14613</t>
  </si>
  <si>
    <t>A-14614</t>
  </si>
  <si>
    <t>A-14615</t>
  </si>
  <si>
    <t>A-14616</t>
  </si>
  <si>
    <t>A-14617</t>
  </si>
  <si>
    <t>A-14618</t>
  </si>
  <si>
    <t>A-14619</t>
  </si>
  <si>
    <t>A-14620</t>
  </si>
  <si>
    <t>A-14621</t>
  </si>
  <si>
    <t>A-14622</t>
  </si>
  <si>
    <t>A-14623</t>
  </si>
  <si>
    <t>A-14624</t>
  </si>
  <si>
    <t>A-14625</t>
  </si>
  <si>
    <t>A-14626</t>
  </si>
  <si>
    <t>A-14627</t>
  </si>
  <si>
    <t>A-14628</t>
  </si>
  <si>
    <t>A-14629</t>
  </si>
  <si>
    <t>A-14630</t>
  </si>
  <si>
    <t>A-14631</t>
  </si>
  <si>
    <t>A-14632</t>
  </si>
  <si>
    <t>A-14633</t>
  </si>
  <si>
    <t>A-14634</t>
  </si>
  <si>
    <t>A-14635</t>
  </si>
  <si>
    <t>A-14636</t>
  </si>
  <si>
    <t>A-14637</t>
  </si>
  <si>
    <t>A-14638</t>
  </si>
  <si>
    <t>A-14639</t>
  </si>
  <si>
    <t>A-14640</t>
  </si>
  <si>
    <t>A-14641</t>
  </si>
  <si>
    <t>A-14642</t>
  </si>
  <si>
    <t>A-14643</t>
  </si>
  <si>
    <t>A-14644</t>
  </si>
  <si>
    <t>A-14645</t>
  </si>
  <si>
    <t>A-14646</t>
  </si>
  <si>
    <t>A-14647</t>
  </si>
  <si>
    <t>A-14648</t>
  </si>
  <si>
    <t>A-14649</t>
  </si>
  <si>
    <t>A-14650</t>
  </si>
  <si>
    <t>A-14651</t>
  </si>
  <si>
    <t>A-14652</t>
  </si>
  <si>
    <t>A-14653</t>
  </si>
  <si>
    <t>A-14654</t>
  </si>
  <si>
    <t>A-14655</t>
  </si>
  <si>
    <t>A-14656</t>
  </si>
  <si>
    <t>A-14657</t>
  </si>
  <si>
    <t>A-14658</t>
  </si>
  <si>
    <t>A-14659</t>
  </si>
  <si>
    <t>A-14660</t>
  </si>
  <si>
    <t>A-14661</t>
  </si>
  <si>
    <t>A-14662</t>
  </si>
  <si>
    <t>A-14663</t>
  </si>
  <si>
    <t>A-14664</t>
  </si>
  <si>
    <t>A-14665</t>
  </si>
  <si>
    <t>A-14666</t>
  </si>
  <si>
    <t>A-14667</t>
  </si>
  <si>
    <t>A-14668</t>
  </si>
  <si>
    <t>A-14669</t>
  </si>
  <si>
    <t>A-14670</t>
  </si>
  <si>
    <t>A-14671</t>
  </si>
  <si>
    <t>A-14672</t>
  </si>
  <si>
    <t>A-14673</t>
  </si>
  <si>
    <t>A-14674</t>
  </si>
  <si>
    <t>A-14675</t>
  </si>
  <si>
    <t>A-14676</t>
  </si>
  <si>
    <t>A-14677</t>
  </si>
  <si>
    <t>A-14678</t>
  </si>
  <si>
    <t>A-14679</t>
  </si>
  <si>
    <t>A-14680</t>
  </si>
  <si>
    <t>A-14681</t>
  </si>
  <si>
    <t>A-14682</t>
  </si>
  <si>
    <t>A-14683</t>
  </si>
  <si>
    <t>A-14684</t>
  </si>
  <si>
    <t>A-14685</t>
  </si>
  <si>
    <t>A-14686</t>
  </si>
  <si>
    <t>A-14687</t>
  </si>
  <si>
    <t>A-14688</t>
  </si>
  <si>
    <t>A-14689</t>
  </si>
  <si>
    <t>A-14690</t>
  </si>
  <si>
    <t>A-14691</t>
  </si>
  <si>
    <t>A-14692</t>
  </si>
  <si>
    <t>A-14693</t>
  </si>
  <si>
    <t>A-14694</t>
  </si>
  <si>
    <t>A-14695</t>
  </si>
  <si>
    <t>A-14696</t>
  </si>
  <si>
    <t>A-14697</t>
  </si>
  <si>
    <t>A-14698</t>
  </si>
  <si>
    <t>A-14699</t>
  </si>
  <si>
    <t>A-14700</t>
  </si>
  <si>
    <t>A-14701</t>
  </si>
  <si>
    <t>A-14702</t>
  </si>
  <si>
    <t>A-14703</t>
  </si>
  <si>
    <t>A-14704</t>
  </si>
  <si>
    <t>A-14705</t>
  </si>
  <si>
    <t>A-14706</t>
  </si>
  <si>
    <t>A-14707</t>
  </si>
  <si>
    <t>A-14708</t>
  </si>
  <si>
    <t>A-14709</t>
  </si>
  <si>
    <t>A-14710</t>
  </si>
  <si>
    <t>A-14711</t>
  </si>
  <si>
    <t>A-14712</t>
  </si>
  <si>
    <t>A-14713</t>
  </si>
  <si>
    <t>A-14714</t>
  </si>
  <si>
    <t>A-14715</t>
  </si>
  <si>
    <t>A-14716</t>
  </si>
  <si>
    <t>A-14717</t>
  </si>
  <si>
    <t>A-14718</t>
  </si>
  <si>
    <t>A-14719</t>
  </si>
  <si>
    <t>A-14720</t>
  </si>
  <si>
    <t>A-14721</t>
  </si>
  <si>
    <t>A-14722</t>
  </si>
  <si>
    <t>A-14723</t>
  </si>
  <si>
    <t>A-14724</t>
  </si>
  <si>
    <t>A-14725</t>
  </si>
  <si>
    <t>A-14726</t>
  </si>
  <si>
    <t>A-14727</t>
  </si>
  <si>
    <t>A-14728</t>
  </si>
  <si>
    <t>A-14729</t>
  </si>
  <si>
    <t>A-14730</t>
  </si>
  <si>
    <t>A-14731</t>
  </si>
  <si>
    <t>A-14732</t>
  </si>
  <si>
    <t>A-14733</t>
  </si>
  <si>
    <t>A-14734</t>
  </si>
  <si>
    <t>A-14735</t>
  </si>
  <si>
    <t>A-14736</t>
  </si>
  <si>
    <t>A-14737</t>
  </si>
  <si>
    <t>A-14738</t>
  </si>
  <si>
    <t>A-14739</t>
  </si>
  <si>
    <t>A-14740</t>
  </si>
  <si>
    <t>A-14741</t>
  </si>
  <si>
    <t>A-14742</t>
  </si>
  <si>
    <t>A-14743</t>
  </si>
  <si>
    <t>A-14744</t>
  </si>
  <si>
    <t>A-14745</t>
  </si>
  <si>
    <t>A-14746</t>
  </si>
  <si>
    <t>A-14747</t>
  </si>
  <si>
    <t>A-14748</t>
  </si>
  <si>
    <t>A-14749</t>
  </si>
  <si>
    <t>A-14750</t>
  </si>
  <si>
    <t>A-14751</t>
  </si>
  <si>
    <t>A-14752</t>
  </si>
  <si>
    <t>A-14753</t>
  </si>
  <si>
    <t>A-14754</t>
  </si>
  <si>
    <t>A-14755</t>
  </si>
  <si>
    <t>A-14756</t>
  </si>
  <si>
    <t>A-14757</t>
  </si>
  <si>
    <t>A-14758</t>
  </si>
  <si>
    <t>A-14759</t>
  </si>
  <si>
    <t>A-14760</t>
  </si>
  <si>
    <t>A-14761</t>
  </si>
  <si>
    <t>A-14762</t>
  </si>
  <si>
    <t>A-14763</t>
  </si>
  <si>
    <t>A-14764</t>
  </si>
  <si>
    <t>A-14765</t>
  </si>
  <si>
    <t>A-14766</t>
  </si>
  <si>
    <t>A-14767</t>
  </si>
  <si>
    <t>A-14768</t>
  </si>
  <si>
    <t>A-14769</t>
  </si>
  <si>
    <t>A-14770</t>
  </si>
  <si>
    <t>A-14771</t>
  </si>
  <si>
    <t>A-14772</t>
  </si>
  <si>
    <t>A-14773</t>
  </si>
  <si>
    <t>A-14774</t>
  </si>
  <si>
    <t>A-14775</t>
  </si>
  <si>
    <t>A-14776</t>
  </si>
  <si>
    <t>A-14777</t>
  </si>
  <si>
    <t>A-14778</t>
  </si>
  <si>
    <t>A-14779</t>
  </si>
  <si>
    <t>A-14780</t>
  </si>
  <si>
    <t>A-14781</t>
  </si>
  <si>
    <t>A-14782</t>
  </si>
  <si>
    <t>A-14783</t>
  </si>
  <si>
    <t>A-14784</t>
  </si>
  <si>
    <t>A-14785</t>
  </si>
  <si>
    <t>A-14786</t>
  </si>
  <si>
    <t>A-14787</t>
  </si>
  <si>
    <t>A-14788</t>
  </si>
  <si>
    <t>A-14789</t>
  </si>
  <si>
    <t>A-14790</t>
  </si>
  <si>
    <t>A-14791</t>
  </si>
  <si>
    <t>A-14792</t>
  </si>
  <si>
    <t>A-14793</t>
  </si>
  <si>
    <t>A-14794</t>
  </si>
  <si>
    <t>A-14795</t>
  </si>
  <si>
    <t>A-14796</t>
  </si>
  <si>
    <t>A-14797</t>
  </si>
  <si>
    <t>A-14798</t>
  </si>
  <si>
    <t>A-14799</t>
  </si>
  <si>
    <t>A-14800</t>
  </si>
  <si>
    <t>A-14801</t>
  </si>
  <si>
    <t>A-14802</t>
  </si>
  <si>
    <t>A-14803</t>
  </si>
  <si>
    <t>A-14804</t>
  </si>
  <si>
    <t>A-14805</t>
  </si>
  <si>
    <t>A-14806</t>
  </si>
  <si>
    <t>A-14807</t>
  </si>
  <si>
    <t>A-14808</t>
  </si>
  <si>
    <t>A-14809</t>
  </si>
  <si>
    <t>A-14810</t>
  </si>
  <si>
    <t>A-14811</t>
  </si>
  <si>
    <t>A-14812</t>
  </si>
  <si>
    <t>A-14813</t>
  </si>
  <si>
    <t>A-14814</t>
  </si>
  <si>
    <t>A-14815</t>
  </si>
  <si>
    <t>A-14816</t>
  </si>
  <si>
    <t>A-14817</t>
  </si>
  <si>
    <t>A-14818</t>
  </si>
  <si>
    <t>A-14819</t>
  </si>
  <si>
    <t>A-14820</t>
  </si>
  <si>
    <t>A-14821</t>
  </si>
  <si>
    <t>A-14822</t>
  </si>
  <si>
    <t>A-14823</t>
  </si>
  <si>
    <t>A-14824</t>
  </si>
  <si>
    <t>A-14825</t>
  </si>
  <si>
    <t>A-14826</t>
  </si>
  <si>
    <t>A-14827</t>
  </si>
  <si>
    <t>A-14828</t>
  </si>
  <si>
    <t>A-14829</t>
  </si>
  <si>
    <t>A-14830</t>
  </si>
  <si>
    <t>A-14831</t>
  </si>
  <si>
    <t>A-14832</t>
  </si>
  <si>
    <t>A-14833</t>
  </si>
  <si>
    <t>A-14834</t>
  </si>
  <si>
    <t>A-14835</t>
  </si>
  <si>
    <t>A-14836</t>
  </si>
  <si>
    <t>A-14837</t>
  </si>
  <si>
    <t>A-14838</t>
  </si>
  <si>
    <t>A-14839</t>
  </si>
  <si>
    <t>A-14840</t>
  </si>
  <si>
    <t>A-14841</t>
  </si>
  <si>
    <t>A-14842</t>
  </si>
  <si>
    <t>A-14843</t>
  </si>
  <si>
    <t>A-14844</t>
  </si>
  <si>
    <t>A-14845</t>
  </si>
  <si>
    <t>A-14846</t>
  </si>
  <si>
    <t>A-14847</t>
  </si>
  <si>
    <t>A-14848</t>
  </si>
  <si>
    <t>A-14849</t>
  </si>
  <si>
    <t>A-14850</t>
  </si>
  <si>
    <t>A-14851</t>
  </si>
  <si>
    <t>A-14852</t>
  </si>
  <si>
    <t>A-14853</t>
  </si>
  <si>
    <t>A-14854</t>
  </si>
  <si>
    <t>A-14855</t>
  </si>
  <si>
    <t>A-14856</t>
  </si>
  <si>
    <t>A-14857</t>
  </si>
  <si>
    <t>A-14858</t>
  </si>
  <si>
    <t>A-14859</t>
  </si>
  <si>
    <t>A-14860</t>
  </si>
  <si>
    <t>A-14861</t>
  </si>
  <si>
    <t>A-14862</t>
  </si>
  <si>
    <t>A-14863</t>
  </si>
  <si>
    <t>A-14864</t>
  </si>
  <si>
    <t>A-14865</t>
  </si>
  <si>
    <t>A-14866</t>
  </si>
  <si>
    <t>A-14867</t>
  </si>
  <si>
    <t>A-14868</t>
  </si>
  <si>
    <t>A-14869</t>
  </si>
  <si>
    <t>A-14870</t>
  </si>
  <si>
    <t>A-14871</t>
  </si>
  <si>
    <t>A-14872</t>
  </si>
  <si>
    <t>A-14873</t>
  </si>
  <si>
    <t>A-14874</t>
  </si>
  <si>
    <t>A-14875</t>
  </si>
  <si>
    <t>A-14876</t>
  </si>
  <si>
    <t>A-14877</t>
  </si>
  <si>
    <t>A-14878</t>
  </si>
  <si>
    <t>A-14879</t>
  </si>
  <si>
    <t>A-14880</t>
  </si>
  <si>
    <t>A-14881</t>
  </si>
  <si>
    <t>A-14882</t>
  </si>
  <si>
    <t>A-14883</t>
  </si>
  <si>
    <t>A-14884</t>
  </si>
  <si>
    <t>A-14885</t>
  </si>
  <si>
    <t>A-14886</t>
  </si>
  <si>
    <t>A-14887</t>
  </si>
  <si>
    <t>A-14888</t>
  </si>
  <si>
    <t>A-14889</t>
  </si>
  <si>
    <t>A-14890</t>
  </si>
  <si>
    <t>A-14891</t>
  </si>
  <si>
    <t>A-14892</t>
  </si>
  <si>
    <t>A-14893</t>
  </si>
  <si>
    <t>A-14894</t>
  </si>
  <si>
    <t>A-14895</t>
  </si>
  <si>
    <t>A-14896</t>
  </si>
  <si>
    <t>A-14897</t>
  </si>
  <si>
    <t>A-14898</t>
  </si>
  <si>
    <t>A-14899</t>
  </si>
  <si>
    <t>A-14900</t>
  </si>
  <si>
    <t>A-14901</t>
  </si>
  <si>
    <t>A-14902</t>
  </si>
  <si>
    <t>A-14903</t>
  </si>
  <si>
    <t>A-14904</t>
  </si>
  <si>
    <t>A-14905</t>
  </si>
  <si>
    <t>A-14906</t>
  </si>
  <si>
    <t>A-14907</t>
  </si>
  <si>
    <t>A-14908</t>
  </si>
  <si>
    <t>A-14909</t>
  </si>
  <si>
    <t>A-14910</t>
  </si>
  <si>
    <t>A-14911</t>
  </si>
  <si>
    <t>A-14912</t>
  </si>
  <si>
    <t>A-14913</t>
  </si>
  <si>
    <t>A-14914</t>
  </si>
  <si>
    <t>A-14915</t>
  </si>
  <si>
    <t>A-14916</t>
  </si>
  <si>
    <t>A-14917</t>
  </si>
  <si>
    <t>A-14918</t>
  </si>
  <si>
    <t>A-14919</t>
  </si>
  <si>
    <t>A-14920</t>
  </si>
  <si>
    <t>A-14921</t>
  </si>
  <si>
    <t>A-14922</t>
  </si>
  <si>
    <t>A-14923</t>
  </si>
  <si>
    <t>A-14924</t>
  </si>
  <si>
    <t>A-14925</t>
  </si>
  <si>
    <t>A-14926</t>
  </si>
  <si>
    <t>A-14927</t>
  </si>
  <si>
    <t>A-14928</t>
  </si>
  <si>
    <t>A-14929</t>
  </si>
  <si>
    <t>A-14930</t>
  </si>
  <si>
    <t>A-14931</t>
  </si>
  <si>
    <t>A-14932</t>
  </si>
  <si>
    <t>A-14933</t>
  </si>
  <si>
    <t>A-14934</t>
  </si>
  <si>
    <t>A-14935</t>
  </si>
  <si>
    <t>A-14936</t>
  </si>
  <si>
    <t>A-14937</t>
  </si>
  <si>
    <t>A-14938</t>
  </si>
  <si>
    <t>A-14939</t>
  </si>
  <si>
    <t>A-14940</t>
  </si>
  <si>
    <t>A-14941</t>
  </si>
  <si>
    <t>A-14942</t>
  </si>
  <si>
    <t>A-14943</t>
  </si>
  <si>
    <t>A-14944</t>
  </si>
  <si>
    <t>A-14945</t>
  </si>
  <si>
    <t>A-14946</t>
  </si>
  <si>
    <t>A-14947</t>
  </si>
  <si>
    <t>A-14948</t>
  </si>
  <si>
    <t>A-14949</t>
  </si>
  <si>
    <t>A-14950</t>
  </si>
  <si>
    <t>A-14951</t>
  </si>
  <si>
    <t>A-14952</t>
  </si>
  <si>
    <t>A-14953</t>
  </si>
  <si>
    <t>A-14954</t>
  </si>
  <si>
    <t>A-14955</t>
  </si>
  <si>
    <t>A-14956</t>
  </si>
  <si>
    <t>A-14957</t>
  </si>
  <si>
    <t>A-14958</t>
  </si>
  <si>
    <t>A-14959</t>
  </si>
  <si>
    <t>A-14960</t>
  </si>
  <si>
    <t>A-14961</t>
  </si>
  <si>
    <t>A-14962</t>
  </si>
  <si>
    <t>A-14963</t>
  </si>
  <si>
    <t>A-14964</t>
  </si>
  <si>
    <t>A-14965</t>
  </si>
  <si>
    <t>A-14966</t>
  </si>
  <si>
    <t>A-14967</t>
  </si>
  <si>
    <t>A-14968</t>
  </si>
  <si>
    <t>A-14969</t>
  </si>
  <si>
    <t>A-14970</t>
  </si>
  <si>
    <t>A-14971</t>
  </si>
  <si>
    <t>A-14972</t>
  </si>
  <si>
    <t>A-14973</t>
  </si>
  <si>
    <t>A-14974</t>
  </si>
  <si>
    <t>A-14975</t>
  </si>
  <si>
    <t>A-14976</t>
  </si>
  <si>
    <t>A-14977</t>
  </si>
  <si>
    <t>A-14978</t>
  </si>
  <si>
    <t>A-14979</t>
  </si>
  <si>
    <t>A-14980</t>
  </si>
  <si>
    <t>A-14981</t>
  </si>
  <si>
    <t>A-14982</t>
  </si>
  <si>
    <t>A-14983</t>
  </si>
  <si>
    <t>A-14984</t>
  </si>
  <si>
    <t>A-14985</t>
  </si>
  <si>
    <t>A-14986</t>
  </si>
  <si>
    <t>A-14987</t>
  </si>
  <si>
    <t>A-14988</t>
  </si>
  <si>
    <t>A-14989</t>
  </si>
  <si>
    <t>A-14990</t>
  </si>
  <si>
    <t>A-14991</t>
  </si>
  <si>
    <t>A-14992</t>
  </si>
  <si>
    <t>A-14993</t>
  </si>
  <si>
    <t>A-14994</t>
  </si>
  <si>
    <t>A-14995</t>
  </si>
  <si>
    <t>A-14996</t>
  </si>
  <si>
    <t>A-14997</t>
  </si>
  <si>
    <t>A-14998</t>
  </si>
  <si>
    <t>A-14999</t>
  </si>
  <si>
    <t>A-15000</t>
  </si>
  <si>
    <t>A-15001</t>
  </si>
  <si>
    <t>A-15002</t>
  </si>
  <si>
    <t>A-15003</t>
  </si>
  <si>
    <t>A-15004</t>
  </si>
  <si>
    <t>A-15005</t>
  </si>
  <si>
    <t>A-15006</t>
  </si>
  <si>
    <t>A-15007</t>
  </si>
  <si>
    <t>A-15008</t>
  </si>
  <si>
    <t>A-15009</t>
  </si>
  <si>
    <t>A-15010</t>
  </si>
  <si>
    <t>A-15011</t>
  </si>
  <si>
    <t>A-15012</t>
  </si>
  <si>
    <t>A-15013</t>
  </si>
  <si>
    <t>A-15014</t>
  </si>
  <si>
    <t>A-15015</t>
  </si>
  <si>
    <t>A-15016</t>
  </si>
  <si>
    <t>A-15017</t>
  </si>
  <si>
    <t>A-15018</t>
  </si>
  <si>
    <t>A-15019</t>
  </si>
  <si>
    <t>A-15020</t>
  </si>
  <si>
    <t>A-15021</t>
  </si>
  <si>
    <t>A-15022</t>
  </si>
  <si>
    <t>A-15023</t>
  </si>
  <si>
    <t>A-15024</t>
  </si>
  <si>
    <t>A-15025</t>
  </si>
  <si>
    <t>A-15026</t>
  </si>
  <si>
    <t>A-15027</t>
  </si>
  <si>
    <t>A-15028</t>
  </si>
  <si>
    <t>A-15029</t>
  </si>
  <si>
    <t>A-15030</t>
  </si>
  <si>
    <t>A-15031</t>
  </si>
  <si>
    <t>A-15032</t>
  </si>
  <si>
    <t>A-15033</t>
  </si>
  <si>
    <t>A-15034</t>
  </si>
  <si>
    <t>A-15035</t>
  </si>
  <si>
    <t>A-15036</t>
  </si>
  <si>
    <t>A-15037</t>
  </si>
  <si>
    <t>A-15038</t>
  </si>
  <si>
    <t>A-15039</t>
  </si>
  <si>
    <t>A-15040</t>
  </si>
  <si>
    <t>A-15041</t>
  </si>
  <si>
    <t>A-15042</t>
  </si>
  <si>
    <t>A-15043</t>
  </si>
  <si>
    <t>A-15044</t>
  </si>
  <si>
    <t>A-15045</t>
  </si>
  <si>
    <t>A-15046</t>
  </si>
  <si>
    <t>A-15047</t>
  </si>
  <si>
    <t>A-15048</t>
  </si>
  <si>
    <t>A-15049</t>
  </si>
  <si>
    <t>A-15050</t>
  </si>
  <si>
    <t>A-15051</t>
  </si>
  <si>
    <t>A-15052</t>
  </si>
  <si>
    <t>A-15053</t>
  </si>
  <si>
    <t>A-15054</t>
  </si>
  <si>
    <t>A-15055</t>
  </si>
  <si>
    <t>A-15056</t>
  </si>
  <si>
    <t>A-15057</t>
  </si>
  <si>
    <t>A-15058</t>
  </si>
  <si>
    <t>A-15059</t>
  </si>
  <si>
    <t>A-15060</t>
  </si>
  <si>
    <t>A-15061</t>
  </si>
  <si>
    <t>A-15062</t>
  </si>
  <si>
    <t>A-15063</t>
  </si>
  <si>
    <t>A-15064</t>
  </si>
  <si>
    <t>A-15065</t>
  </si>
  <si>
    <t>A-15066</t>
  </si>
  <si>
    <t>A-15067</t>
  </si>
  <si>
    <t>A-15068</t>
  </si>
  <si>
    <t>A-15069</t>
  </si>
  <si>
    <t>A-15070</t>
  </si>
  <si>
    <t>A-15071</t>
  </si>
  <si>
    <t>A-15072</t>
  </si>
  <si>
    <t>A-15073</t>
  </si>
  <si>
    <t>A-15074</t>
  </si>
  <si>
    <t>A-15075</t>
  </si>
  <si>
    <t>A-15076</t>
  </si>
  <si>
    <t>A-15077</t>
  </si>
  <si>
    <t>A-15078</t>
  </si>
  <si>
    <t>A-15079</t>
  </si>
  <si>
    <t>A-15080</t>
  </si>
  <si>
    <t>A-15081</t>
  </si>
  <si>
    <t>A-15082</t>
  </si>
  <si>
    <t>A-15083</t>
  </si>
  <si>
    <t>A-15084</t>
  </si>
  <si>
    <t>A-15085</t>
  </si>
  <si>
    <t>A-15086</t>
  </si>
  <si>
    <t>A-15087</t>
  </si>
  <si>
    <t>A-15088</t>
  </si>
  <si>
    <t>A-15089</t>
  </si>
  <si>
    <t>A-15090</t>
  </si>
  <si>
    <t>A-15091</t>
  </si>
  <si>
    <t>A-15092</t>
  </si>
  <si>
    <t>A-15093</t>
  </si>
  <si>
    <t>A-15094</t>
  </si>
  <si>
    <t>A-15095</t>
  </si>
  <si>
    <t>A-15096</t>
  </si>
  <si>
    <t>A-15097</t>
  </si>
  <si>
    <t>A-15098</t>
  </si>
  <si>
    <t>A-15099</t>
  </si>
  <si>
    <t>A-15100</t>
  </si>
  <si>
    <t>A-15101</t>
  </si>
  <si>
    <t>A-15102</t>
  </si>
  <si>
    <t>A-15103</t>
  </si>
  <si>
    <t>A-15104</t>
  </si>
  <si>
    <t>A-15105</t>
  </si>
  <si>
    <t>A-15106</t>
  </si>
  <si>
    <t>A-15107</t>
  </si>
  <si>
    <t>A-15108</t>
  </si>
  <si>
    <t>A-15109</t>
  </si>
  <si>
    <t>A-15110</t>
  </si>
  <si>
    <t>A-15111</t>
  </si>
  <si>
    <t>A-15112</t>
  </si>
  <si>
    <t>A-15113</t>
  </si>
  <si>
    <t>A-15114</t>
  </si>
  <si>
    <t>A-15115</t>
  </si>
  <si>
    <t>A-15116</t>
  </si>
  <si>
    <t>A-15117</t>
  </si>
  <si>
    <t>A-15118</t>
  </si>
  <si>
    <t>A-15119</t>
  </si>
  <si>
    <t>A-15120</t>
  </si>
  <si>
    <t>A-15121</t>
  </si>
  <si>
    <t>A-15122</t>
  </si>
  <si>
    <t>A-15123</t>
  </si>
  <si>
    <t>A-15124</t>
  </si>
  <si>
    <t>A-15125</t>
  </si>
  <si>
    <t>A-15126</t>
  </si>
  <si>
    <t>A-15127</t>
  </si>
  <si>
    <t>A-15128</t>
  </si>
  <si>
    <t>A-15129</t>
  </si>
  <si>
    <t>A-15130</t>
  </si>
  <si>
    <t>A-15131</t>
  </si>
  <si>
    <t>A-15132</t>
  </si>
  <si>
    <t>A-15133</t>
  </si>
  <si>
    <t>A-15134</t>
  </si>
  <si>
    <t>A-15135</t>
  </si>
  <si>
    <t>A-15136</t>
  </si>
  <si>
    <t>A-15137</t>
  </si>
  <si>
    <t>A-15138</t>
  </si>
  <si>
    <t>A-15139</t>
  </si>
  <si>
    <t>A-15140</t>
  </si>
  <si>
    <t>A-15141</t>
  </si>
  <si>
    <t>A-15142</t>
  </si>
  <si>
    <t>A-15143</t>
  </si>
  <si>
    <t>A-15144</t>
  </si>
  <si>
    <t>A-15145</t>
  </si>
  <si>
    <t>A-15146</t>
  </si>
  <si>
    <t>A-15147</t>
  </si>
  <si>
    <t>A-15148</t>
  </si>
  <si>
    <t>A-15149</t>
  </si>
  <si>
    <t>A-15150</t>
  </si>
  <si>
    <t>A-15151</t>
  </si>
  <si>
    <t>A-15152</t>
  </si>
  <si>
    <t>A-15153</t>
  </si>
  <si>
    <t>A-15154</t>
  </si>
  <si>
    <t>A-15155</t>
  </si>
  <si>
    <t>A-15156</t>
  </si>
  <si>
    <t>A-15157</t>
  </si>
  <si>
    <t>A-15158</t>
  </si>
  <si>
    <t>A-15159</t>
  </si>
  <si>
    <t>A-15160</t>
  </si>
  <si>
    <t>A-15161</t>
  </si>
  <si>
    <t>A-15162</t>
  </si>
  <si>
    <t>A-15163</t>
  </si>
  <si>
    <t>A-15164</t>
  </si>
  <si>
    <t>A-15165</t>
  </si>
  <si>
    <t>A-15166</t>
  </si>
  <si>
    <t>A-15167</t>
  </si>
  <si>
    <t>A-15168</t>
  </si>
  <si>
    <t>A-15169</t>
  </si>
  <si>
    <t>A-15170</t>
  </si>
  <si>
    <t>A-15171</t>
  </si>
  <si>
    <t>A-15172</t>
  </si>
  <si>
    <t>A-15173</t>
  </si>
  <si>
    <t>A-15174</t>
  </si>
  <si>
    <t>A-15175</t>
  </si>
  <si>
    <t>A-15176</t>
  </si>
  <si>
    <t>A-15177</t>
  </si>
  <si>
    <t>A-15178</t>
  </si>
  <si>
    <t>A-15179</t>
  </si>
  <si>
    <t>A-15180</t>
  </si>
  <si>
    <t>A-15181</t>
  </si>
  <si>
    <t>A-15182</t>
  </si>
  <si>
    <t>A-15183</t>
  </si>
  <si>
    <t>A-15184</t>
  </si>
  <si>
    <t>A-15185</t>
  </si>
  <si>
    <t>A-15186</t>
  </si>
  <si>
    <t>A-15187</t>
  </si>
  <si>
    <t>A-15188</t>
  </si>
  <si>
    <t>A-15189</t>
  </si>
  <si>
    <t>A-15190</t>
  </si>
  <si>
    <t>A-15191</t>
  </si>
  <si>
    <t>A-15192</t>
  </si>
  <si>
    <t>A-15193</t>
  </si>
  <si>
    <t>A-15194</t>
  </si>
  <si>
    <t>A-15195</t>
  </si>
  <si>
    <t>A-15196</t>
  </si>
  <si>
    <t>A-15197</t>
  </si>
  <si>
    <t>A-15198</t>
  </si>
  <si>
    <t>A-15199</t>
  </si>
  <si>
    <t>A-15200</t>
  </si>
  <si>
    <t>A-15201</t>
  </si>
  <si>
    <t>A-15202</t>
  </si>
  <si>
    <t>A-15203</t>
  </si>
  <si>
    <t>A-15204</t>
  </si>
  <si>
    <t>A-15205</t>
  </si>
  <si>
    <t>A-15206</t>
  </si>
  <si>
    <t>A-15207</t>
  </si>
  <si>
    <t>A-15208</t>
  </si>
  <si>
    <t>A-15209</t>
  </si>
  <si>
    <t>A-15210</t>
  </si>
  <si>
    <t>A-15211</t>
  </si>
  <si>
    <t>A-15212</t>
  </si>
  <si>
    <t>A-15213</t>
  </si>
  <si>
    <t>A-15214</t>
  </si>
  <si>
    <t>A-15215</t>
  </si>
  <si>
    <t>A-15216</t>
  </si>
  <si>
    <t>A-15217</t>
  </si>
  <si>
    <t>A-15218</t>
  </si>
  <si>
    <t>A-15219</t>
  </si>
  <si>
    <t>A-15220</t>
  </si>
  <si>
    <t>A-15221</t>
  </si>
  <si>
    <t>A-15222</t>
  </si>
  <si>
    <t>A-15223</t>
  </si>
  <si>
    <t>A-15224</t>
  </si>
  <si>
    <t>A-15225</t>
  </si>
  <si>
    <t>A-15226</t>
  </si>
  <si>
    <t>A-15227</t>
  </si>
  <si>
    <t>A-15228</t>
  </si>
  <si>
    <t>A-15229</t>
  </si>
  <si>
    <t>A-15230</t>
  </si>
  <si>
    <t>A-15231</t>
  </si>
  <si>
    <t>A-15232</t>
  </si>
  <si>
    <t>A-15233</t>
  </si>
  <si>
    <t>A-15234</t>
  </si>
  <si>
    <t>A-15235</t>
  </si>
  <si>
    <t>A-15236</t>
  </si>
  <si>
    <t>A-15237</t>
  </si>
  <si>
    <t>A-15238</t>
  </si>
  <si>
    <t>A-15239</t>
  </si>
  <si>
    <t>A-15240</t>
  </si>
  <si>
    <t>A-15241</t>
  </si>
  <si>
    <t>A-15242</t>
  </si>
  <si>
    <t>A-15243</t>
  </si>
  <si>
    <t>A-15244</t>
  </si>
  <si>
    <t>A-15245</t>
  </si>
  <si>
    <t>A-15246</t>
  </si>
  <si>
    <t>A-15247</t>
  </si>
  <si>
    <t>A-15248</t>
  </si>
  <si>
    <t>A-15249</t>
  </si>
  <si>
    <t>A-15250</t>
  </si>
  <si>
    <t>A-15251</t>
  </si>
  <si>
    <t>A-15252</t>
  </si>
  <si>
    <t>A-15253</t>
  </si>
  <si>
    <t>A-15254</t>
  </si>
  <si>
    <t>A-15255</t>
  </si>
  <si>
    <t>A-15256</t>
  </si>
  <si>
    <t>A-15257</t>
  </si>
  <si>
    <t>A-15258</t>
  </si>
  <si>
    <t>A-15259</t>
  </si>
  <si>
    <t>A-15260</t>
  </si>
  <si>
    <t>A-15261</t>
  </si>
  <si>
    <t>A-15262</t>
  </si>
  <si>
    <t>A-15263</t>
  </si>
  <si>
    <t>A-15264</t>
  </si>
  <si>
    <t>A-15265</t>
  </si>
  <si>
    <t>A-15266</t>
  </si>
  <si>
    <t>A-15267</t>
  </si>
  <si>
    <t>A-15268</t>
  </si>
  <si>
    <t>A-15269</t>
  </si>
  <si>
    <t>A-15270</t>
  </si>
  <si>
    <t>A-15271</t>
  </si>
  <si>
    <t>A-15272</t>
  </si>
  <si>
    <t>A-15273</t>
  </si>
  <si>
    <t>A-15274</t>
  </si>
  <si>
    <t>A-15275</t>
  </si>
  <si>
    <t>A-15276</t>
  </si>
  <si>
    <t>A-15277</t>
  </si>
  <si>
    <t>A-15278</t>
  </si>
  <si>
    <t>A-15279</t>
  </si>
  <si>
    <t>A-15280</t>
  </si>
  <si>
    <t>A-15281</t>
  </si>
  <si>
    <t>A-15282</t>
  </si>
  <si>
    <t>A-15283</t>
  </si>
  <si>
    <t>A-15284</t>
  </si>
  <si>
    <t>A-15285</t>
  </si>
  <si>
    <t>A-15286</t>
  </si>
  <si>
    <t>A-15287</t>
  </si>
  <si>
    <t>A-15288</t>
  </si>
  <si>
    <t>A-15289</t>
  </si>
  <si>
    <t>A-15290</t>
  </si>
  <si>
    <t>A-15291</t>
  </si>
  <si>
    <t>A-15292</t>
  </si>
  <si>
    <t>A-15293</t>
  </si>
  <si>
    <t>A-15294</t>
  </si>
  <si>
    <t>A-15295</t>
  </si>
  <si>
    <t>A-15296</t>
  </si>
  <si>
    <t>A-15297</t>
  </si>
  <si>
    <t>A-15298</t>
  </si>
  <si>
    <t>A-15299</t>
  </si>
  <si>
    <t>A-15300</t>
  </si>
  <si>
    <t>A-15301</t>
  </si>
  <si>
    <t>A-15302</t>
  </si>
  <si>
    <t>A-15303</t>
  </si>
  <si>
    <t>A-15304</t>
  </si>
  <si>
    <t>A-15305</t>
  </si>
  <si>
    <t>A-15306</t>
  </si>
  <si>
    <t>A-15307</t>
  </si>
  <si>
    <t>A-15308</t>
  </si>
  <si>
    <t>A-15309</t>
  </si>
  <si>
    <t>A-15310</t>
  </si>
  <si>
    <t>A-15311</t>
  </si>
  <si>
    <t>A-15312</t>
  </si>
  <si>
    <t>A-15313</t>
  </si>
  <si>
    <t>A-15314</t>
  </si>
  <si>
    <t>A-15315</t>
  </si>
  <si>
    <t>A-15316</t>
  </si>
  <si>
    <t>A-15317</t>
  </si>
  <si>
    <t>A-15318</t>
  </si>
  <si>
    <t>A-15319</t>
  </si>
  <si>
    <t>A-15320</t>
  </si>
  <si>
    <t>A-15321</t>
  </si>
  <si>
    <t>A-15322</t>
  </si>
  <si>
    <t>A-15323</t>
  </si>
  <si>
    <t>A-15324</t>
  </si>
  <si>
    <t>A-15325</t>
  </si>
  <si>
    <t>A-15326</t>
  </si>
  <si>
    <t>A-15327</t>
  </si>
  <si>
    <t>A-15328</t>
  </si>
  <si>
    <t>A-15329</t>
  </si>
  <si>
    <t>A-15330</t>
  </si>
  <si>
    <t>A-15331</t>
  </si>
  <si>
    <t>A-15332</t>
  </si>
  <si>
    <t>A-15333</t>
  </si>
  <si>
    <t>A-15334</t>
  </si>
  <si>
    <t>A-15335</t>
  </si>
  <si>
    <t>A-15336</t>
  </si>
  <si>
    <t>A-15337</t>
  </si>
  <si>
    <t>A-15338</t>
  </si>
  <si>
    <t>A-15339</t>
  </si>
  <si>
    <t>A-15340</t>
  </si>
  <si>
    <t>A-15341</t>
  </si>
  <si>
    <t>A-15342</t>
  </si>
  <si>
    <t>A-15343</t>
  </si>
  <si>
    <t>A-15344</t>
  </si>
  <si>
    <t>A-15345</t>
  </si>
  <si>
    <t>A-15346</t>
  </si>
  <si>
    <t>A-15347</t>
  </si>
  <si>
    <t>A-15348</t>
  </si>
  <si>
    <t>A-15349</t>
  </si>
  <si>
    <t>A-15350</t>
  </si>
  <si>
    <t>A-15351</t>
  </si>
  <si>
    <t>A-15352</t>
  </si>
  <si>
    <t>A-15353</t>
  </si>
  <si>
    <t>A-15354</t>
  </si>
  <si>
    <t>A-15355</t>
  </si>
  <si>
    <t>A-15356</t>
  </si>
  <si>
    <t>A-15357</t>
  </si>
  <si>
    <t>A-15358</t>
  </si>
  <si>
    <t>A-15359</t>
  </si>
  <si>
    <t>A-15360</t>
  </si>
  <si>
    <t>A-15361</t>
  </si>
  <si>
    <t>A-15362</t>
  </si>
  <si>
    <t>A-15363</t>
  </si>
  <si>
    <t>A-15364</t>
  </si>
  <si>
    <t>A-15365</t>
  </si>
  <si>
    <t>A-15366</t>
  </si>
  <si>
    <t>A-15367</t>
  </si>
  <si>
    <t>A-15368</t>
  </si>
  <si>
    <t>A-15369</t>
  </si>
  <si>
    <t>A-15370</t>
  </si>
  <si>
    <t>A-15371</t>
  </si>
  <si>
    <t>A-15372</t>
  </si>
  <si>
    <t>A-15373</t>
  </si>
  <si>
    <t>A-15374</t>
  </si>
  <si>
    <t>A-15375</t>
  </si>
  <si>
    <t>A-15376</t>
  </si>
  <si>
    <t>A-15377</t>
  </si>
  <si>
    <t>A-15378</t>
  </si>
  <si>
    <t>A-15379</t>
  </si>
  <si>
    <t>A-15380</t>
  </si>
  <si>
    <t>A-15381</t>
  </si>
  <si>
    <t>A-15382</t>
  </si>
  <si>
    <t>A-15383</t>
  </si>
  <si>
    <t>A-15384</t>
  </si>
  <si>
    <t>A-15385</t>
  </si>
  <si>
    <t>A-15386</t>
  </si>
  <si>
    <t>A-15387</t>
  </si>
  <si>
    <t>A-15388</t>
  </si>
  <si>
    <t>A-15389</t>
  </si>
  <si>
    <t>A-15390</t>
  </si>
  <si>
    <t>A-15391</t>
  </si>
  <si>
    <t>A-15392</t>
  </si>
  <si>
    <t>A-15393</t>
  </si>
  <si>
    <t>A-15394</t>
  </si>
  <si>
    <t>A-15395</t>
  </si>
  <si>
    <t>A-15396</t>
  </si>
  <si>
    <t>A-15397</t>
  </si>
  <si>
    <t>A-15398</t>
  </si>
  <si>
    <t>A-15399</t>
  </si>
  <si>
    <t>A-15400</t>
  </si>
  <si>
    <t>A-15401</t>
  </si>
  <si>
    <t>A-15402</t>
  </si>
  <si>
    <t>A-15403</t>
  </si>
  <si>
    <t>A-15404</t>
  </si>
  <si>
    <t>A-15405</t>
  </si>
  <si>
    <t>A-15406</t>
  </si>
  <si>
    <t>A-15407</t>
  </si>
  <si>
    <t>A-15408</t>
  </si>
  <si>
    <t>A-15409</t>
  </si>
  <si>
    <t>A-15410</t>
  </si>
  <si>
    <t>A-15411</t>
  </si>
  <si>
    <t>A-15412</t>
  </si>
  <si>
    <t>A-15413</t>
  </si>
  <si>
    <t>A-15414</t>
  </si>
  <si>
    <t>A-15415</t>
  </si>
  <si>
    <t>A-15416</t>
  </si>
  <si>
    <t>A-15417</t>
  </si>
  <si>
    <t>A-15418</t>
  </si>
  <si>
    <t>A-15419</t>
  </si>
  <si>
    <t>A-15420</t>
  </si>
  <si>
    <t>A-15421</t>
  </si>
  <si>
    <t>A-15422</t>
  </si>
  <si>
    <t>A-15423</t>
  </si>
  <si>
    <t>A-15424</t>
  </si>
  <si>
    <t>A-15425</t>
  </si>
  <si>
    <t>A-15426</t>
  </si>
  <si>
    <t>A-15427</t>
  </si>
  <si>
    <t>A-15428</t>
  </si>
  <si>
    <t>A-15429</t>
  </si>
  <si>
    <t>A-15430</t>
  </si>
  <si>
    <t>A-15431</t>
  </si>
  <si>
    <t>A-15432</t>
  </si>
  <si>
    <t>A-15433</t>
  </si>
  <si>
    <t>A-15434</t>
  </si>
  <si>
    <t>A-15435</t>
  </si>
  <si>
    <t>A-15436</t>
  </si>
  <si>
    <t>A-15437</t>
  </si>
  <si>
    <t>A-15438</t>
  </si>
  <si>
    <t>A-15439</t>
  </si>
  <si>
    <t>A-15440</t>
  </si>
  <si>
    <t>A-15441</t>
  </si>
  <si>
    <t>A-15442</t>
  </si>
  <si>
    <t>A-15443</t>
  </si>
  <si>
    <t>A-15444</t>
  </si>
  <si>
    <t>A-15445</t>
  </si>
  <si>
    <t>A-15446</t>
  </si>
  <si>
    <t>A-15447</t>
  </si>
  <si>
    <t>A-15448</t>
  </si>
  <si>
    <t>A-15449</t>
  </si>
  <si>
    <t>A-15450</t>
  </si>
  <si>
    <t>A-15451</t>
  </si>
  <si>
    <t>A-15452</t>
  </si>
  <si>
    <t>A-15453</t>
  </si>
  <si>
    <t>A-15454</t>
  </si>
  <si>
    <t>A-15455</t>
  </si>
  <si>
    <t>A-15456</t>
  </si>
  <si>
    <t>A-15457</t>
  </si>
  <si>
    <t>A-15458</t>
  </si>
  <si>
    <t>A-15459</t>
  </si>
  <si>
    <t>A-15460</t>
  </si>
  <si>
    <t>A-15461</t>
  </si>
  <si>
    <t>A-15462</t>
  </si>
  <si>
    <t>A-15463</t>
  </si>
  <si>
    <t>A-15464</t>
  </si>
  <si>
    <t>A-15465</t>
  </si>
  <si>
    <t>A-15466</t>
  </si>
  <si>
    <t>A-15467</t>
  </si>
  <si>
    <t>A-15468</t>
  </si>
  <si>
    <t>A-15469</t>
  </si>
  <si>
    <t>A-15470</t>
  </si>
  <si>
    <t>A-15471</t>
  </si>
  <si>
    <t>A-15472</t>
  </si>
  <si>
    <t>A-15473</t>
  </si>
  <si>
    <t>A-15474</t>
  </si>
  <si>
    <t>A-15475</t>
  </si>
  <si>
    <t>A-15476</t>
  </si>
  <si>
    <t>A-15477</t>
  </si>
  <si>
    <t>A-15478</t>
  </si>
  <si>
    <t>A-15479</t>
  </si>
  <si>
    <t>A-15480</t>
  </si>
  <si>
    <t>A-15481</t>
  </si>
  <si>
    <t>A-15482</t>
  </si>
  <si>
    <t>A-15483</t>
  </si>
  <si>
    <t>A-15484</t>
  </si>
  <si>
    <t>A-15485</t>
  </si>
  <si>
    <t>A-15486</t>
  </si>
  <si>
    <t>A-15487</t>
  </si>
  <si>
    <t>A-15488</t>
  </si>
  <si>
    <t>A-15489</t>
  </si>
  <si>
    <t>A-15490</t>
  </si>
  <si>
    <t>A-15491</t>
  </si>
  <si>
    <t>A-15492</t>
  </si>
  <si>
    <t>A-15493</t>
  </si>
  <si>
    <t>A-15494</t>
  </si>
  <si>
    <t>A-15495</t>
  </si>
  <si>
    <t>A-15496</t>
  </si>
  <si>
    <t>A-15497</t>
  </si>
  <si>
    <t>A-15498</t>
  </si>
  <si>
    <t>A-15499</t>
  </si>
  <si>
    <t>A-15500</t>
  </si>
  <si>
    <t>A-15501</t>
  </si>
  <si>
    <t>A-15502</t>
  </si>
  <si>
    <t>A-15503</t>
  </si>
  <si>
    <t>A-15504</t>
  </si>
  <si>
    <t>A-15505</t>
  </si>
  <si>
    <t>A-15506</t>
  </si>
  <si>
    <t>A-15507</t>
  </si>
  <si>
    <t>A-15508</t>
  </si>
  <si>
    <t>A-15509</t>
  </si>
  <si>
    <t>A-15510</t>
  </si>
  <si>
    <t>A-15511</t>
  </si>
  <si>
    <t>A-15512</t>
  </si>
  <si>
    <t>A-15513</t>
  </si>
  <si>
    <t>A-15514</t>
  </si>
  <si>
    <t>A-15515</t>
  </si>
  <si>
    <t>A-15516</t>
  </si>
  <si>
    <t>A-15517</t>
  </si>
  <si>
    <t>A-15518</t>
  </si>
  <si>
    <t>A-15519</t>
  </si>
  <si>
    <t>A-15520</t>
  </si>
  <si>
    <t>A-15521</t>
  </si>
  <si>
    <t>A-15522</t>
  </si>
  <si>
    <t>A-15523</t>
  </si>
  <si>
    <t>A-15524</t>
  </si>
  <si>
    <t>A-15525</t>
  </si>
  <si>
    <t>A-15526</t>
  </si>
  <si>
    <t>A-15527</t>
  </si>
  <si>
    <t>A-15528</t>
  </si>
  <si>
    <t>A-15529</t>
  </si>
  <si>
    <t>A-15530</t>
  </si>
  <si>
    <t>A-15531</t>
  </si>
  <si>
    <t>A-15532</t>
  </si>
  <si>
    <t>A-15533</t>
  </si>
  <si>
    <t>A-15534</t>
  </si>
  <si>
    <t>A-15535</t>
  </si>
  <si>
    <t>A-15536</t>
  </si>
  <si>
    <t>A-15537</t>
  </si>
  <si>
    <t>A-15538</t>
  </si>
  <si>
    <t>A-15539</t>
  </si>
  <si>
    <t>A-15540</t>
  </si>
  <si>
    <t>A-15541</t>
  </si>
  <si>
    <t>A-15542</t>
  </si>
  <si>
    <t>A-15543</t>
  </si>
  <si>
    <t>A-15544</t>
  </si>
  <si>
    <t>A-15545</t>
  </si>
  <si>
    <t>A-15546</t>
  </si>
  <si>
    <t>A-15547</t>
  </si>
  <si>
    <t>A-15548</t>
  </si>
  <si>
    <t>A-15549</t>
  </si>
  <si>
    <t>A-15550</t>
  </si>
  <si>
    <t>A-15551</t>
  </si>
  <si>
    <t>A-15552</t>
  </si>
  <si>
    <t>A-15553</t>
  </si>
  <si>
    <t>A-15554</t>
  </si>
  <si>
    <t>A-15555</t>
  </si>
  <si>
    <t>A-15556</t>
  </si>
  <si>
    <t>A-15557</t>
  </si>
  <si>
    <t>A-15558</t>
  </si>
  <si>
    <t>A-15559</t>
  </si>
  <si>
    <t>A-15560</t>
  </si>
  <si>
    <t>A-15561</t>
  </si>
  <si>
    <t>A-15562</t>
  </si>
  <si>
    <t>A-15563</t>
  </si>
  <si>
    <t>A-15564</t>
  </si>
  <si>
    <t>A-15565</t>
  </si>
  <si>
    <t>A-15566</t>
  </si>
  <si>
    <t>A-15567</t>
  </si>
  <si>
    <t>A-15568</t>
  </si>
  <si>
    <t>A-15569</t>
  </si>
  <si>
    <t>A-15570</t>
  </si>
  <si>
    <t>A-15571</t>
  </si>
  <si>
    <t>A-15572</t>
  </si>
  <si>
    <t>A-15573</t>
  </si>
  <si>
    <t>A-15574</t>
  </si>
  <si>
    <t>A-15575</t>
  </si>
  <si>
    <t>A-15576</t>
  </si>
  <si>
    <t>A-15577</t>
  </si>
  <si>
    <t>A-15578</t>
  </si>
  <si>
    <t>A-15579</t>
  </si>
  <si>
    <t>A-15580</t>
  </si>
  <si>
    <t>A-15581</t>
  </si>
  <si>
    <t>A-15582</t>
  </si>
  <si>
    <t>A-15583</t>
  </si>
  <si>
    <t>A-15584</t>
  </si>
  <si>
    <t>A-15585</t>
  </si>
  <si>
    <t>A-15586</t>
  </si>
  <si>
    <t>A-15587</t>
  </si>
  <si>
    <t>A-15588</t>
  </si>
  <si>
    <t>A-15589</t>
  </si>
  <si>
    <t>A-15590</t>
  </si>
  <si>
    <t>A-15591</t>
  </si>
  <si>
    <t>A-15592</t>
  </si>
  <si>
    <t>A-15593</t>
  </si>
  <si>
    <t>A-15594</t>
  </si>
  <si>
    <t>A-15595</t>
  </si>
  <si>
    <t>A-15596</t>
  </si>
  <si>
    <t>A-15597</t>
  </si>
  <si>
    <t>A-15598</t>
  </si>
  <si>
    <t>A-15599</t>
  </si>
  <si>
    <t>A-15600</t>
  </si>
  <si>
    <t>A-15601</t>
  </si>
  <si>
    <t>A-15602</t>
  </si>
  <si>
    <t>A-15603</t>
  </si>
  <si>
    <t>A-15604</t>
  </si>
  <si>
    <t>A-15605</t>
  </si>
  <si>
    <t>A-15606</t>
  </si>
  <si>
    <t>A-15607</t>
  </si>
  <si>
    <t>A-15608</t>
  </si>
  <si>
    <t>A-15609</t>
  </si>
  <si>
    <t>A-15610</t>
  </si>
  <si>
    <t>A-15611</t>
  </si>
  <si>
    <t>A-15612</t>
  </si>
  <si>
    <t>A-15613</t>
  </si>
  <si>
    <t>A-15614</t>
  </si>
  <si>
    <t>A-15615</t>
  </si>
  <si>
    <t>A-15616</t>
  </si>
  <si>
    <t>A-15617</t>
  </si>
  <si>
    <t>A-15618</t>
  </si>
  <si>
    <t>A-15619</t>
  </si>
  <si>
    <t>A-15620</t>
  </si>
  <si>
    <t>A-15621</t>
  </si>
  <si>
    <t>A-15622</t>
  </si>
  <si>
    <t>A-15623</t>
  </si>
  <si>
    <t>A-15624</t>
  </si>
  <si>
    <t>A-15625</t>
  </si>
  <si>
    <t>A-15626</t>
  </si>
  <si>
    <t>A-15627</t>
  </si>
  <si>
    <t>A-15628</t>
  </si>
  <si>
    <t>A-15629</t>
  </si>
  <si>
    <t>A-15630</t>
  </si>
  <si>
    <t>A-15631</t>
  </si>
  <si>
    <t>A-15632</t>
  </si>
  <si>
    <t>A-15633</t>
  </si>
  <si>
    <t>A-15634</t>
  </si>
  <si>
    <t>A-15635</t>
  </si>
  <si>
    <t>A-15636</t>
  </si>
  <si>
    <t>A-15637</t>
  </si>
  <si>
    <t>A-15638</t>
  </si>
  <si>
    <t>A-15639</t>
  </si>
  <si>
    <t>A-15640</t>
  </si>
  <si>
    <t>A-15641</t>
  </si>
  <si>
    <t>A-15642</t>
  </si>
  <si>
    <t>A-15643</t>
  </si>
  <si>
    <t>A-15644</t>
  </si>
  <si>
    <t>A-15645</t>
  </si>
  <si>
    <t>A-15646</t>
  </si>
  <si>
    <t>A-15647</t>
  </si>
  <si>
    <t>A-15648</t>
  </si>
  <si>
    <t>A-15649</t>
  </si>
  <si>
    <t>A-15650</t>
  </si>
  <si>
    <t>A-15651</t>
  </si>
  <si>
    <t>A-15652</t>
  </si>
  <si>
    <t>A-15653</t>
  </si>
  <si>
    <t>A-15654</t>
  </si>
  <si>
    <t>A-15655</t>
  </si>
  <si>
    <t>A-15656</t>
  </si>
  <si>
    <t>A-15657</t>
  </si>
  <si>
    <t>A-15658</t>
  </si>
  <si>
    <t>A-15659</t>
  </si>
  <si>
    <t>A-15660</t>
  </si>
  <si>
    <t>A-15661</t>
  </si>
  <si>
    <t>A-15662</t>
  </si>
  <si>
    <t>A-15663</t>
  </si>
  <si>
    <t>A-15664</t>
  </si>
  <si>
    <t>A-15665</t>
  </si>
  <si>
    <t>A-15666</t>
  </si>
  <si>
    <t>A-15667</t>
  </si>
  <si>
    <t>A-15668</t>
  </si>
  <si>
    <t>A-15669</t>
  </si>
  <si>
    <t>A-15670</t>
  </si>
  <si>
    <t>A-15671</t>
  </si>
  <si>
    <t>A-15672</t>
  </si>
  <si>
    <t>A-15673</t>
  </si>
  <si>
    <t>A-15674</t>
  </si>
  <si>
    <t>A-15675</t>
  </si>
  <si>
    <t>A-15676</t>
  </si>
  <si>
    <t>A-15677</t>
  </si>
  <si>
    <t>A-15678</t>
  </si>
  <si>
    <t>A-15679</t>
  </si>
  <si>
    <t>A-15680</t>
  </si>
  <si>
    <t>A-15681</t>
  </si>
  <si>
    <t>A-15682</t>
  </si>
  <si>
    <t>A-15683</t>
  </si>
  <si>
    <t>A-15684</t>
  </si>
  <si>
    <t>A-15685</t>
  </si>
  <si>
    <t>A-15686</t>
  </si>
  <si>
    <t>A-15687</t>
  </si>
  <si>
    <t>A-15688</t>
  </si>
  <si>
    <t>A-15689</t>
  </si>
  <si>
    <t>A-15690</t>
  </si>
  <si>
    <t>A-15691</t>
  </si>
  <si>
    <t>A-15692</t>
  </si>
  <si>
    <t>A-15693</t>
  </si>
  <si>
    <t>A-15694</t>
  </si>
  <si>
    <t>A-15695</t>
  </si>
  <si>
    <t>A-15696</t>
  </si>
  <si>
    <t>A-15697</t>
  </si>
  <si>
    <t>A-15698</t>
  </si>
  <si>
    <t>A-15699</t>
  </si>
  <si>
    <t>A-15700</t>
  </si>
  <si>
    <t>A-15701</t>
  </si>
  <si>
    <t>A-15702</t>
  </si>
  <si>
    <t>A-15703</t>
  </si>
  <si>
    <t>A-15704</t>
  </si>
  <si>
    <t>A-15705</t>
  </si>
  <si>
    <t>A-15706</t>
  </si>
  <si>
    <t>A-15707</t>
  </si>
  <si>
    <t>A-15708</t>
  </si>
  <si>
    <t>A-15709</t>
  </si>
  <si>
    <t>A-15710</t>
  </si>
  <si>
    <t>A-15711</t>
  </si>
  <si>
    <t>A-15712</t>
  </si>
  <si>
    <t>A-15713</t>
  </si>
  <si>
    <t>A-15714</t>
  </si>
  <si>
    <t>A-15715</t>
  </si>
  <si>
    <t>A-15716</t>
  </si>
  <si>
    <t>A-15717</t>
  </si>
  <si>
    <t>A-15718</t>
  </si>
  <si>
    <t>A-15719</t>
  </si>
  <si>
    <t>A-15720</t>
  </si>
  <si>
    <t>A-15721</t>
  </si>
  <si>
    <t>A-15722</t>
  </si>
  <si>
    <t>A-15723</t>
  </si>
  <si>
    <t>A-15724</t>
  </si>
  <si>
    <t>A-15725</t>
  </si>
  <si>
    <t>A-15726</t>
  </si>
  <si>
    <t>A-15727</t>
  </si>
  <si>
    <t>A-15728</t>
  </si>
  <si>
    <t>A-15729</t>
  </si>
  <si>
    <t>A-15730</t>
  </si>
  <si>
    <t>A-15731</t>
  </si>
  <si>
    <t>A-15732</t>
  </si>
  <si>
    <t>A-15733</t>
  </si>
  <si>
    <t>A-15734</t>
  </si>
  <si>
    <t>A-15735</t>
  </si>
  <si>
    <t>A-15736</t>
  </si>
  <si>
    <t>A-15737</t>
  </si>
  <si>
    <t>A-15738</t>
  </si>
  <si>
    <t>A-15739</t>
  </si>
  <si>
    <t>A-15740</t>
  </si>
  <si>
    <t>A-15741</t>
  </si>
  <si>
    <t>A-15742</t>
  </si>
  <si>
    <t>A-15743</t>
  </si>
  <si>
    <t>A-15744</t>
  </si>
  <si>
    <t>A-15745</t>
  </si>
  <si>
    <t>A-15746</t>
  </si>
  <si>
    <t>A-15747</t>
  </si>
  <si>
    <t>A-15748</t>
  </si>
  <si>
    <t>A-15749</t>
  </si>
  <si>
    <t>A-15750</t>
  </si>
  <si>
    <t>A-15751</t>
  </si>
  <si>
    <t>A-15752</t>
  </si>
  <si>
    <t>A-15753</t>
  </si>
  <si>
    <t>A-15754</t>
  </si>
  <si>
    <t>A-15755</t>
  </si>
  <si>
    <t>A-15756</t>
  </si>
  <si>
    <t>A-15757</t>
  </si>
  <si>
    <t>A-15758</t>
  </si>
  <si>
    <t>A-15759</t>
  </si>
  <si>
    <t>A-15760</t>
  </si>
  <si>
    <t>A-15761</t>
  </si>
  <si>
    <t>A-15762</t>
  </si>
  <si>
    <t>A-15763</t>
  </si>
  <si>
    <t>A-15764</t>
  </si>
  <si>
    <t>A-15765</t>
  </si>
  <si>
    <t>A-15766</t>
  </si>
  <si>
    <t>A-15767</t>
  </si>
  <si>
    <t>A-15768</t>
  </si>
  <si>
    <t>A-15769</t>
  </si>
  <si>
    <t>A-15770</t>
  </si>
  <si>
    <t>A-15771</t>
  </si>
  <si>
    <t>A-15772</t>
  </si>
  <si>
    <t>A-15773</t>
  </si>
  <si>
    <t>A-15774</t>
  </si>
  <si>
    <t>A-15775</t>
  </si>
  <si>
    <t>A-15776</t>
  </si>
  <si>
    <t>A-15777</t>
  </si>
  <si>
    <t>A-15778</t>
  </si>
  <si>
    <t>A-15779</t>
  </si>
  <si>
    <t>A-15780</t>
  </si>
  <si>
    <t>A-15781</t>
  </si>
  <si>
    <t>A-15782</t>
  </si>
  <si>
    <t>A-15783</t>
  </si>
  <si>
    <t>A-15784</t>
  </si>
  <si>
    <t>A-15785</t>
  </si>
  <si>
    <t>A-15786</t>
  </si>
  <si>
    <t>A-15787</t>
  </si>
  <si>
    <t>A-15788</t>
  </si>
  <si>
    <t>A-15789</t>
  </si>
  <si>
    <t>A-15790</t>
  </si>
  <si>
    <t>A-15791</t>
  </si>
  <si>
    <t>A-15792</t>
  </si>
  <si>
    <t>A-15793</t>
  </si>
  <si>
    <t>A-15794</t>
  </si>
  <si>
    <t>A-15795</t>
  </si>
  <si>
    <t>A-15796</t>
  </si>
  <si>
    <t>A-15797</t>
  </si>
  <si>
    <t>A-15798</t>
  </si>
  <si>
    <t>A-15799</t>
  </si>
  <si>
    <t>A-15800</t>
  </si>
  <si>
    <t>A-15801</t>
  </si>
  <si>
    <t>A-15802</t>
  </si>
  <si>
    <t>A-15803</t>
  </si>
  <si>
    <t>A-15804</t>
  </si>
  <si>
    <t>A-15805</t>
  </si>
  <si>
    <t>A-15806</t>
  </si>
  <si>
    <t>A-15807</t>
  </si>
  <si>
    <t>A-15808</t>
  </si>
  <si>
    <t>A-15809</t>
  </si>
  <si>
    <t>A-15810</t>
  </si>
  <si>
    <t>A-15811</t>
  </si>
  <si>
    <t>A-15812</t>
  </si>
  <si>
    <t>A-15813</t>
  </si>
  <si>
    <t>A-15814</t>
  </si>
  <si>
    <t>A-15815</t>
  </si>
  <si>
    <t>A-15816</t>
  </si>
  <si>
    <t>A-15817</t>
  </si>
  <si>
    <t>A-15818</t>
  </si>
  <si>
    <t>A-15819</t>
  </si>
  <si>
    <t>A-15820</t>
  </si>
  <si>
    <t>A-15821</t>
  </si>
  <si>
    <t>A-15822</t>
  </si>
  <si>
    <t>A-15823</t>
  </si>
  <si>
    <t>A-15824</t>
  </si>
  <si>
    <t>A-15825</t>
  </si>
  <si>
    <t>A-15826</t>
  </si>
  <si>
    <t>A-15827</t>
  </si>
  <si>
    <t>A-15828</t>
  </si>
  <si>
    <t>A-15829</t>
  </si>
  <si>
    <t>A-15830</t>
  </si>
  <si>
    <t>A-15831</t>
  </si>
  <si>
    <t>A-15832</t>
  </si>
  <si>
    <t>A-15833</t>
  </si>
  <si>
    <t>A-15834</t>
  </si>
  <si>
    <t>A-15835</t>
  </si>
  <si>
    <t>A-15836</t>
  </si>
  <si>
    <t>A-15837</t>
  </si>
  <si>
    <t>A-15838</t>
  </si>
  <si>
    <t>A-15839</t>
  </si>
  <si>
    <t>A-15840</t>
  </si>
  <si>
    <t>A-15841</t>
  </si>
  <si>
    <t>A-15842</t>
  </si>
  <si>
    <t>A-15843</t>
  </si>
  <si>
    <t>A-15844</t>
  </si>
  <si>
    <t>A-15845</t>
  </si>
  <si>
    <t>A-15846</t>
  </si>
  <si>
    <t>A-15847</t>
  </si>
  <si>
    <t>A-15848</t>
  </si>
  <si>
    <t>A-15849</t>
  </si>
  <si>
    <t>A-15850</t>
  </si>
  <si>
    <t>A-15851</t>
  </si>
  <si>
    <t>A-15852</t>
  </si>
  <si>
    <t>A-15853</t>
  </si>
  <si>
    <t>A-15854</t>
  </si>
  <si>
    <t>A-15855</t>
  </si>
  <si>
    <t>A-15856</t>
  </si>
  <si>
    <t>A-15857</t>
  </si>
  <si>
    <t>A-15858</t>
  </si>
  <si>
    <t>A-15859</t>
  </si>
  <si>
    <t>A-15860</t>
  </si>
  <si>
    <t>A-15861</t>
  </si>
  <si>
    <t>A-15862</t>
  </si>
  <si>
    <t>A-15863</t>
  </si>
  <si>
    <t>A-15864</t>
  </si>
  <si>
    <t>A-15865</t>
  </si>
  <si>
    <t>A-15866</t>
  </si>
  <si>
    <t>A-15867</t>
  </si>
  <si>
    <t>A-15868</t>
  </si>
  <si>
    <t>A-15869</t>
  </si>
  <si>
    <t>A-15870</t>
  </si>
  <si>
    <t>A-15871</t>
  </si>
  <si>
    <t>A-15872</t>
  </si>
  <si>
    <t>A-15873</t>
  </si>
  <si>
    <t>A-15874</t>
  </si>
  <si>
    <t>A-15875</t>
  </si>
  <si>
    <t>A-15876</t>
  </si>
  <si>
    <t>A-15877</t>
  </si>
  <si>
    <t>A-15878</t>
  </si>
  <si>
    <t>A-15879</t>
  </si>
  <si>
    <t>A-15880</t>
  </si>
  <si>
    <t>A-15881</t>
  </si>
  <si>
    <t>A-15882</t>
  </si>
  <si>
    <t>A-15883</t>
  </si>
  <si>
    <t>A-15884</t>
  </si>
  <si>
    <t>A-15885</t>
  </si>
  <si>
    <t>A-15886</t>
  </si>
  <si>
    <t>A-15887</t>
  </si>
  <si>
    <t>A-15888</t>
  </si>
  <si>
    <t>A-15889</t>
  </si>
  <si>
    <t>A-15890</t>
  </si>
  <si>
    <t>A-15891</t>
  </si>
  <si>
    <t>A-15892</t>
  </si>
  <si>
    <t>A-15893</t>
  </si>
  <si>
    <t>A-15894</t>
  </si>
  <si>
    <t>A-15895</t>
  </si>
  <si>
    <t>A-15896</t>
  </si>
  <si>
    <t>A-15897</t>
  </si>
  <si>
    <t>A-15898</t>
  </si>
  <si>
    <t>A-15899</t>
  </si>
  <si>
    <t>A-15900</t>
  </si>
  <si>
    <t>A-15901</t>
  </si>
  <si>
    <t>A-15902</t>
  </si>
  <si>
    <t>A-15903</t>
  </si>
  <si>
    <t>A-15904</t>
  </si>
  <si>
    <t>A-15905</t>
  </si>
  <si>
    <t>A-15906</t>
  </si>
  <si>
    <t>A-15907</t>
  </si>
  <si>
    <t>A-15908</t>
  </si>
  <si>
    <t>A-15909</t>
  </si>
  <si>
    <t>A-15910</t>
  </si>
  <si>
    <t>A-15911</t>
  </si>
  <si>
    <t>A-15912</t>
  </si>
  <si>
    <t>A-15913</t>
  </si>
  <si>
    <t>A-15914</t>
  </si>
  <si>
    <t>A-15915</t>
  </si>
  <si>
    <t>A-15916</t>
  </si>
  <si>
    <t>A-15917</t>
  </si>
  <si>
    <t>A-15918</t>
  </si>
  <si>
    <t>A-15919</t>
  </si>
  <si>
    <t>A-15920</t>
  </si>
  <si>
    <t>A-15921</t>
  </si>
  <si>
    <t>A-15922</t>
  </si>
  <si>
    <t>A-15923</t>
  </si>
  <si>
    <t>A-15924</t>
  </si>
  <si>
    <t>A-15925</t>
  </si>
  <si>
    <t>A-15926</t>
  </si>
  <si>
    <t>A-15927</t>
  </si>
  <si>
    <t>A-15928</t>
  </si>
  <si>
    <t>A-15929</t>
  </si>
  <si>
    <t>A-15930</t>
  </si>
  <si>
    <t>A-15931</t>
  </si>
  <si>
    <t>A-15932</t>
  </si>
  <si>
    <t>A-15933</t>
  </si>
  <si>
    <t>A-15934</t>
  </si>
  <si>
    <t>A-15935</t>
  </si>
  <si>
    <t>A-15936</t>
  </si>
  <si>
    <t>A-15937</t>
  </si>
  <si>
    <t>A-15938</t>
  </si>
  <si>
    <t>A-15939</t>
  </si>
  <si>
    <t>A-15940</t>
  </si>
  <si>
    <t>A-15941</t>
  </si>
  <si>
    <t>A-15942</t>
  </si>
  <si>
    <t>A-15943</t>
  </si>
  <si>
    <t>A-15944</t>
  </si>
  <si>
    <t>A-15945</t>
  </si>
  <si>
    <t>A-15946</t>
  </si>
  <si>
    <t>A-15947</t>
  </si>
  <si>
    <t>A-15948</t>
  </si>
  <si>
    <t>A-15949</t>
  </si>
  <si>
    <t>A-15950</t>
  </si>
  <si>
    <t>A-15951</t>
  </si>
  <si>
    <t>A-15952</t>
  </si>
  <si>
    <t>A-15953</t>
  </si>
  <si>
    <t>A-15954</t>
  </si>
  <si>
    <t>A-15955</t>
  </si>
  <si>
    <t>A-15956</t>
  </si>
  <si>
    <t>A-15957</t>
  </si>
  <si>
    <t>A-15958</t>
  </si>
  <si>
    <t>A-15959</t>
  </si>
  <si>
    <t>A-15960</t>
  </si>
  <si>
    <t>A-15961</t>
  </si>
  <si>
    <t>A-15962</t>
  </si>
  <si>
    <t>A-15963</t>
  </si>
  <si>
    <t>A-15964</t>
  </si>
  <si>
    <t>A-15965</t>
  </si>
  <si>
    <t>A-15966</t>
  </si>
  <si>
    <t>A-15967</t>
  </si>
  <si>
    <t>A-15968</t>
  </si>
  <si>
    <t>A-15969</t>
  </si>
  <si>
    <t>A-15970</t>
  </si>
  <si>
    <t>A-15971</t>
  </si>
  <si>
    <t>A-15972</t>
  </si>
  <si>
    <t>A-15973</t>
  </si>
  <si>
    <t>A-15974</t>
  </si>
  <si>
    <t>A-15975</t>
  </si>
  <si>
    <t>A-15976</t>
  </si>
  <si>
    <t>A-15977</t>
  </si>
  <si>
    <t>A-15978</t>
  </si>
  <si>
    <t>A-15979</t>
  </si>
  <si>
    <t>A-15980</t>
  </si>
  <si>
    <t>A-15981</t>
  </si>
  <si>
    <t>A-15982</t>
  </si>
  <si>
    <t>A-15983</t>
  </si>
  <si>
    <t>A-15984</t>
  </si>
  <si>
    <t>A-15985</t>
  </si>
  <si>
    <t>A-15986</t>
  </si>
  <si>
    <t>A-15987</t>
  </si>
  <si>
    <t>A-15988</t>
  </si>
  <si>
    <t>A-15989</t>
  </si>
  <si>
    <t>A-15990</t>
  </si>
  <si>
    <t>A-15991</t>
  </si>
  <si>
    <t>A-15992</t>
  </si>
  <si>
    <t>A-15993</t>
  </si>
  <si>
    <t>A-15994</t>
  </si>
  <si>
    <t>A-15995</t>
  </si>
  <si>
    <t>A-15996</t>
  </si>
  <si>
    <t>A-15997</t>
  </si>
  <si>
    <t>A-15998</t>
  </si>
  <si>
    <t>A-15999</t>
  </si>
  <si>
    <t>A-16000</t>
  </si>
  <si>
    <t>A-16001</t>
  </si>
  <si>
    <t>A-16002</t>
  </si>
  <si>
    <t>A-16003</t>
  </si>
  <si>
    <t>A-16004</t>
  </si>
  <si>
    <t>A-16005</t>
  </si>
  <si>
    <t>A-16006</t>
  </si>
  <si>
    <t>A-16007</t>
  </si>
  <si>
    <t>A-16008</t>
  </si>
  <si>
    <t>A-16009</t>
  </si>
  <si>
    <t>A-16010</t>
  </si>
  <si>
    <t>A-16011</t>
  </si>
  <si>
    <t>A-16012</t>
  </si>
  <si>
    <t>A-16013</t>
  </si>
  <si>
    <t>A-16014</t>
  </si>
  <si>
    <t>A-16015</t>
  </si>
  <si>
    <t>A-16016</t>
  </si>
  <si>
    <t>A-16017</t>
  </si>
  <si>
    <t>A-16018</t>
  </si>
  <si>
    <t>A-16019</t>
  </si>
  <si>
    <t>A-16020</t>
  </si>
  <si>
    <t>A-16021</t>
  </si>
  <si>
    <t>A-16022</t>
  </si>
  <si>
    <t>A-16023</t>
  </si>
  <si>
    <t>A-16024</t>
  </si>
  <si>
    <t>A-16025</t>
  </si>
  <si>
    <t>A-16026</t>
  </si>
  <si>
    <t>A-16027</t>
  </si>
  <si>
    <t>A-16028</t>
  </si>
  <si>
    <t>A-16029</t>
  </si>
  <si>
    <t>A-16030</t>
  </si>
  <si>
    <t>A-16031</t>
  </si>
  <si>
    <t>A-16032</t>
  </si>
  <si>
    <t>A-16033</t>
  </si>
  <si>
    <t>A-16034</t>
  </si>
  <si>
    <t>A-16035</t>
  </si>
  <si>
    <t>A-16036</t>
  </si>
  <si>
    <t>A-16037</t>
  </si>
  <si>
    <t>A-16038</t>
  </si>
  <si>
    <t>A-16039</t>
  </si>
  <si>
    <t>A-16040</t>
  </si>
  <si>
    <t>A-16041</t>
  </si>
  <si>
    <t>A-16042</t>
  </si>
  <si>
    <t>A-16043</t>
  </si>
  <si>
    <t>A-16044</t>
  </si>
  <si>
    <t>A-16045</t>
  </si>
  <si>
    <t>A-16046</t>
  </si>
  <si>
    <t>A-16047</t>
  </si>
  <si>
    <t>A-16048</t>
  </si>
  <si>
    <t>A-16049</t>
  </si>
  <si>
    <t>A-16050</t>
  </si>
  <si>
    <t>A-16051</t>
  </si>
  <si>
    <t>A-16052</t>
  </si>
  <si>
    <t>A-16053</t>
  </si>
  <si>
    <t>A-16054</t>
  </si>
  <si>
    <t>A-16055</t>
  </si>
  <si>
    <t>A-16056</t>
  </si>
  <si>
    <t>A-16057</t>
  </si>
  <si>
    <t>A-16058</t>
  </si>
  <si>
    <t>A-16059</t>
  </si>
  <si>
    <t>A-16060</t>
  </si>
  <si>
    <t>A-16061</t>
  </si>
  <si>
    <t>A-16062</t>
  </si>
  <si>
    <t>A-16063</t>
  </si>
  <si>
    <t>A-16064</t>
  </si>
  <si>
    <t>A-16065</t>
  </si>
  <si>
    <t>A-16066</t>
  </si>
  <si>
    <t>A-16067</t>
  </si>
  <si>
    <t>A-16068</t>
  </si>
  <si>
    <t>A-16069</t>
  </si>
  <si>
    <t>A-16070</t>
  </si>
  <si>
    <t>A-16071</t>
  </si>
  <si>
    <t>A-16072</t>
  </si>
  <si>
    <t>A-16073</t>
  </si>
  <si>
    <t>A-16074</t>
  </si>
  <si>
    <t>A-16075</t>
  </si>
  <si>
    <t>A-16076</t>
  </si>
  <si>
    <t>A-16077</t>
  </si>
  <si>
    <t>A-16078</t>
  </si>
  <si>
    <t>A-16079</t>
  </si>
  <si>
    <t>A-16080</t>
  </si>
  <si>
    <t>A-16081</t>
  </si>
  <si>
    <t>A-16082</t>
  </si>
  <si>
    <t>A-16083</t>
  </si>
  <si>
    <t>A-16084</t>
  </si>
  <si>
    <t>A-16085</t>
  </si>
  <si>
    <t>A-16086</t>
  </si>
  <si>
    <t>A-16087</t>
  </si>
  <si>
    <t>A-16088</t>
  </si>
  <si>
    <t>A-16089</t>
  </si>
  <si>
    <t>A-16090</t>
  </si>
  <si>
    <t>A-16091</t>
  </si>
  <si>
    <t>A-16092</t>
  </si>
  <si>
    <t>A-16093</t>
  </si>
  <si>
    <t>A-16094</t>
  </si>
  <si>
    <t>A-16095</t>
  </si>
  <si>
    <t>A-16096</t>
  </si>
  <si>
    <t>A-16097</t>
  </si>
  <si>
    <t>A-16098</t>
  </si>
  <si>
    <t>A-16099</t>
  </si>
  <si>
    <t>A-16100</t>
  </si>
  <si>
    <t>A-16101</t>
  </si>
  <si>
    <t>A-16102</t>
  </si>
  <si>
    <t>A-16103</t>
  </si>
  <si>
    <t>A-16104</t>
  </si>
  <si>
    <t>A-16105</t>
  </si>
  <si>
    <t>A-16106</t>
  </si>
  <si>
    <t>A-16107</t>
  </si>
  <si>
    <t>A-16108</t>
  </si>
  <si>
    <t>A-16109</t>
  </si>
  <si>
    <t>A-16110</t>
  </si>
  <si>
    <t>A-16111</t>
  </si>
  <si>
    <t>A-16112</t>
  </si>
  <si>
    <t>A-16113</t>
  </si>
  <si>
    <t>A-16114</t>
  </si>
  <si>
    <t>A-16115</t>
  </si>
  <si>
    <t>A-16116</t>
  </si>
  <si>
    <t>A-16117</t>
  </si>
  <si>
    <t>A-16118</t>
  </si>
  <si>
    <t>A-16119</t>
  </si>
  <si>
    <t>A-16120</t>
  </si>
  <si>
    <t>A-16121</t>
  </si>
  <si>
    <t>A-16122</t>
  </si>
  <si>
    <t>A-16123</t>
  </si>
  <si>
    <t>A-16124</t>
  </si>
  <si>
    <t>A-16125</t>
  </si>
  <si>
    <t>A-16126</t>
  </si>
  <si>
    <t>A-16127</t>
  </si>
  <si>
    <t>A-16128</t>
  </si>
  <si>
    <t>A-16129</t>
  </si>
  <si>
    <t>A-16130</t>
  </si>
  <si>
    <t>A-16131</t>
  </si>
  <si>
    <t>A-16132</t>
  </si>
  <si>
    <t>A-16133</t>
  </si>
  <si>
    <t>A-16134</t>
  </si>
  <si>
    <t>A-16135</t>
  </si>
  <si>
    <t>A-16136</t>
  </si>
  <si>
    <t>A-16137</t>
  </si>
  <si>
    <t>A-16138</t>
  </si>
  <si>
    <t>A-16139</t>
  </si>
  <si>
    <t>A-16140</t>
  </si>
  <si>
    <t>A-16141</t>
  </si>
  <si>
    <t>A-16142</t>
  </si>
  <si>
    <t>A-16143</t>
  </si>
  <si>
    <t>A-16144</t>
  </si>
  <si>
    <t>A-16145</t>
  </si>
  <si>
    <t>A-16146</t>
  </si>
  <si>
    <t>A-16147</t>
  </si>
  <si>
    <t>A-16148</t>
  </si>
  <si>
    <t>A-16149</t>
  </si>
  <si>
    <t>A-16150</t>
  </si>
  <si>
    <t>A-16151</t>
  </si>
  <si>
    <t>A-16152</t>
  </si>
  <si>
    <t>A-16153</t>
  </si>
  <si>
    <t>A-16154</t>
  </si>
  <si>
    <t>A-16155</t>
  </si>
  <si>
    <t>A-16156</t>
  </si>
  <si>
    <t>A-16157</t>
  </si>
  <si>
    <t>A-16158</t>
  </si>
  <si>
    <t>A-16159</t>
  </si>
  <si>
    <t>A-16160</t>
  </si>
  <si>
    <t>A-16161</t>
  </si>
  <si>
    <t>A-16162</t>
  </si>
  <si>
    <t>A-16163</t>
  </si>
  <si>
    <t>A-16164</t>
  </si>
  <si>
    <t>A-16165</t>
  </si>
  <si>
    <t>A-16166</t>
  </si>
  <si>
    <t>A-16167</t>
  </si>
  <si>
    <t>A-16168</t>
  </si>
  <si>
    <t>A-16169</t>
  </si>
  <si>
    <t>A-16170</t>
  </si>
  <si>
    <t>A-16171</t>
  </si>
  <si>
    <t>A-16172</t>
  </si>
  <si>
    <t>A-16173</t>
  </si>
  <si>
    <t>A-16174</t>
  </si>
  <si>
    <t>A-16175</t>
  </si>
  <si>
    <t>A-16176</t>
  </si>
  <si>
    <t>A-16177</t>
  </si>
  <si>
    <t>A-16178</t>
  </si>
  <si>
    <t>A-16179</t>
  </si>
  <si>
    <t>A-16180</t>
  </si>
  <si>
    <t>A-16181</t>
  </si>
  <si>
    <t>A-16182</t>
  </si>
  <si>
    <t>A-16183</t>
  </si>
  <si>
    <t>A-16184</t>
  </si>
  <si>
    <t>A-16185</t>
  </si>
  <si>
    <t>A-16186</t>
  </si>
  <si>
    <t>A-16187</t>
  </si>
  <si>
    <t>A-16188</t>
  </si>
  <si>
    <t>A-16189</t>
  </si>
  <si>
    <t>A-16190</t>
  </si>
  <si>
    <t>A-16191</t>
  </si>
  <si>
    <t>A-16192</t>
  </si>
  <si>
    <t>A-16193</t>
  </si>
  <si>
    <t>A-16194</t>
  </si>
  <si>
    <t>A-16195</t>
  </si>
  <si>
    <t>A-16196</t>
  </si>
  <si>
    <t>A-16197</t>
  </si>
  <si>
    <t>A-16198</t>
  </si>
  <si>
    <t>A-16199</t>
  </si>
  <si>
    <t>A-16200</t>
  </si>
  <si>
    <t>A-16201</t>
  </si>
  <si>
    <t>A-16202</t>
  </si>
  <si>
    <t>A-16203</t>
  </si>
  <si>
    <t>A-16204</t>
  </si>
  <si>
    <t>A-16205</t>
  </si>
  <si>
    <t>A-16206</t>
  </si>
  <si>
    <t>A-16207</t>
  </si>
  <si>
    <t>A-16208</t>
  </si>
  <si>
    <t>A-16209</t>
  </si>
  <si>
    <t>A-16210</t>
  </si>
  <si>
    <t>A-16211</t>
  </si>
  <si>
    <t>A-16212</t>
  </si>
  <si>
    <t>A-16213</t>
  </si>
  <si>
    <t>A-16214</t>
  </si>
  <si>
    <t>A-16215</t>
  </si>
  <si>
    <t>A-16216</t>
  </si>
  <si>
    <t>A-16217</t>
  </si>
  <si>
    <t>A-16218</t>
  </si>
  <si>
    <t>A-16219</t>
  </si>
  <si>
    <t>A-16220</t>
  </si>
  <si>
    <t>A-16221</t>
  </si>
  <si>
    <t>A-16222</t>
  </si>
  <si>
    <t>A-16223</t>
  </si>
  <si>
    <t>A-16224</t>
  </si>
  <si>
    <t>A-16225</t>
  </si>
  <si>
    <t>A-16226</t>
  </si>
  <si>
    <t>A-16227</t>
  </si>
  <si>
    <t>A-16228</t>
  </si>
  <si>
    <t>A-16229</t>
  </si>
  <si>
    <t>A-16230</t>
  </si>
  <si>
    <t>A-16231</t>
  </si>
  <si>
    <t>A-16232</t>
  </si>
  <si>
    <t>A-16233</t>
  </si>
  <si>
    <t>A-16234</t>
  </si>
  <si>
    <t>A-16235</t>
  </si>
  <si>
    <t>A-16236</t>
  </si>
  <si>
    <t>A-16237</t>
  </si>
  <si>
    <t>A-16238</t>
  </si>
  <si>
    <t>A-16239</t>
  </si>
  <si>
    <t>A-16240</t>
  </si>
  <si>
    <t>A-16241</t>
  </si>
  <si>
    <t>A-16242</t>
  </si>
  <si>
    <t>A-16243</t>
  </si>
  <si>
    <t>A-16244</t>
  </si>
  <si>
    <t>A-16245</t>
  </si>
  <si>
    <t>A-16246</t>
  </si>
  <si>
    <t>A-16247</t>
  </si>
  <si>
    <t>A-16248</t>
  </si>
  <si>
    <t>A-16249</t>
  </si>
  <si>
    <t>A-16250</t>
  </si>
  <si>
    <t>A-16251</t>
  </si>
  <si>
    <t>A-16252</t>
  </si>
  <si>
    <t>A-16253</t>
  </si>
  <si>
    <t>A-16254</t>
  </si>
  <si>
    <t>A-16255</t>
  </si>
  <si>
    <t>A-16256</t>
  </si>
  <si>
    <t>A-16257</t>
  </si>
  <si>
    <t>A-16258</t>
  </si>
  <si>
    <t>A-16259</t>
  </si>
  <si>
    <t>A-16260</t>
  </si>
  <si>
    <t>A-16261</t>
  </si>
  <si>
    <t>A-16262</t>
  </si>
  <si>
    <t>A-16263</t>
  </si>
  <si>
    <t>A-16264</t>
  </si>
  <si>
    <t>A-16265</t>
  </si>
  <si>
    <t>A-16266</t>
  </si>
  <si>
    <t>A-16267</t>
  </si>
  <si>
    <t>A-16268</t>
  </si>
  <si>
    <t>A-16269</t>
  </si>
  <si>
    <t>A-16270</t>
  </si>
  <si>
    <t>A-16271</t>
  </si>
  <si>
    <t>A-16272</t>
  </si>
  <si>
    <t>A-16273</t>
  </si>
  <si>
    <t>A-16274</t>
  </si>
  <si>
    <t>A-16275</t>
  </si>
  <si>
    <t>A-16276</t>
  </si>
  <si>
    <t>A-16277</t>
  </si>
  <si>
    <t>A-16278</t>
  </si>
  <si>
    <t>A-16279</t>
  </si>
  <si>
    <t>A-16280</t>
  </si>
  <si>
    <t>A-16281</t>
  </si>
  <si>
    <t>A-16282</t>
  </si>
  <si>
    <t>A-16283</t>
  </si>
  <si>
    <t>A-16284</t>
  </si>
  <si>
    <t>A-16285</t>
  </si>
  <si>
    <t>A-16286</t>
  </si>
  <si>
    <t>A-16287</t>
  </si>
  <si>
    <t>A-16288</t>
  </si>
  <si>
    <t>A-16289</t>
  </si>
  <si>
    <t>A-16290</t>
  </si>
  <si>
    <t>A-16291</t>
  </si>
  <si>
    <t>A-16292</t>
  </si>
  <si>
    <t>A-16293</t>
  </si>
  <si>
    <t>A-16294</t>
  </si>
  <si>
    <t>A-16295</t>
  </si>
  <si>
    <t>A-16296</t>
  </si>
  <si>
    <t>A-16297</t>
  </si>
  <si>
    <t>A-16298</t>
  </si>
  <si>
    <t>A-16299</t>
  </si>
  <si>
    <t>A-16300</t>
  </si>
  <si>
    <t>A-16301</t>
  </si>
  <si>
    <t>A-16302</t>
  </si>
  <si>
    <t>A-16303</t>
  </si>
  <si>
    <t>A-16304</t>
  </si>
  <si>
    <t>A-16305</t>
  </si>
  <si>
    <t>A-16306</t>
  </si>
  <si>
    <t>A-16307</t>
  </si>
  <si>
    <t>A-16308</t>
  </si>
  <si>
    <t>A-16309</t>
  </si>
  <si>
    <t>A-16310</t>
  </si>
  <si>
    <t>A-16311</t>
  </si>
  <si>
    <t>A-16312</t>
  </si>
  <si>
    <t>A-16313</t>
  </si>
  <si>
    <t>A-16314</t>
  </si>
  <si>
    <t>A-16315</t>
  </si>
  <si>
    <t>A-16316</t>
  </si>
  <si>
    <t>A-16317</t>
  </si>
  <si>
    <t>A-16318</t>
  </si>
  <si>
    <t>A-16319</t>
  </si>
  <si>
    <t>A-16320</t>
  </si>
  <si>
    <t>A-16321</t>
  </si>
  <si>
    <t>A-16322</t>
  </si>
  <si>
    <t>A-16323</t>
  </si>
  <si>
    <t>A-16324</t>
  </si>
  <si>
    <t>A-16325</t>
  </si>
  <si>
    <t>A-16326</t>
  </si>
  <si>
    <t>A-16327</t>
  </si>
  <si>
    <t>A-16328</t>
  </si>
  <si>
    <t>A-16329</t>
  </si>
  <si>
    <t>A-16330</t>
  </si>
  <si>
    <t>A-16331</t>
  </si>
  <si>
    <t>A-16332</t>
  </si>
  <si>
    <t>A-16333</t>
  </si>
  <si>
    <t>A-16334</t>
  </si>
  <si>
    <t>A-16335</t>
  </si>
  <si>
    <t>A-16336</t>
  </si>
  <si>
    <t>A-16337</t>
  </si>
  <si>
    <t>A-16338</t>
  </si>
  <si>
    <t>A-16339</t>
  </si>
  <si>
    <t>A-16340</t>
  </si>
  <si>
    <t>A-16341</t>
  </si>
  <si>
    <t>A-16342</t>
  </si>
  <si>
    <t>A-16343</t>
  </si>
  <si>
    <t>A-16344</t>
  </si>
  <si>
    <t>A-16345</t>
  </si>
  <si>
    <t>A-16346</t>
  </si>
  <si>
    <t>A-16347</t>
  </si>
  <si>
    <t>A-16348</t>
  </si>
  <si>
    <t>A-16349</t>
  </si>
  <si>
    <t>A-16350</t>
  </si>
  <si>
    <t>A-16351</t>
  </si>
  <si>
    <t>A-16352</t>
  </si>
  <si>
    <t>A-16353</t>
  </si>
  <si>
    <t>A-16354</t>
  </si>
  <si>
    <t>A-16355</t>
  </si>
  <si>
    <t>A-16356</t>
  </si>
  <si>
    <t>A-16357</t>
  </si>
  <si>
    <t>A-16358</t>
  </si>
  <si>
    <t>A-16359</t>
  </si>
  <si>
    <t>A-16360</t>
  </si>
  <si>
    <t>A-16361</t>
  </si>
  <si>
    <t>A-16362</t>
  </si>
  <si>
    <t>A-16363</t>
  </si>
  <si>
    <t>A-16364</t>
  </si>
  <si>
    <t>A-16365</t>
  </si>
  <si>
    <t>A-16366</t>
  </si>
  <si>
    <t>A-16367</t>
  </si>
  <si>
    <t>A-16368</t>
  </si>
  <si>
    <t>A-16369</t>
  </si>
  <si>
    <t>A-16370</t>
  </si>
  <si>
    <t>A-16371</t>
  </si>
  <si>
    <t>A-16372</t>
  </si>
  <si>
    <t>A-16373</t>
  </si>
  <si>
    <t>A-16374</t>
  </si>
  <si>
    <t>A-16375</t>
  </si>
  <si>
    <t>A-16376</t>
  </si>
  <si>
    <t>A-16377</t>
  </si>
  <si>
    <t>A-16378</t>
  </si>
  <si>
    <t>A-16379</t>
  </si>
  <si>
    <t>A-16380</t>
  </si>
  <si>
    <t>A-16381</t>
  </si>
  <si>
    <t>A-16382</t>
  </si>
  <si>
    <t>A-16383</t>
  </si>
  <si>
    <t>A-16384</t>
  </si>
  <si>
    <t>A-16385</t>
  </si>
  <si>
    <t>A-16386</t>
  </si>
  <si>
    <t>A-16387</t>
  </si>
  <si>
    <t>A-16388</t>
  </si>
  <si>
    <t>A-16389</t>
  </si>
  <si>
    <t>A-16390</t>
  </si>
  <si>
    <t>A-16391</t>
  </si>
  <si>
    <t>A-16392</t>
  </si>
  <si>
    <t>A-16393</t>
  </si>
  <si>
    <t>A-16394</t>
  </si>
  <si>
    <t>A-16395</t>
  </si>
  <si>
    <t>A-16396</t>
  </si>
  <si>
    <t>A-16397</t>
  </si>
  <si>
    <t>A-16398</t>
  </si>
  <si>
    <t>A-16399</t>
  </si>
  <si>
    <t>A-16400</t>
  </si>
  <si>
    <t>A-16401</t>
  </si>
  <si>
    <t>A-16402</t>
  </si>
  <si>
    <t>A-16403</t>
  </si>
  <si>
    <t>A-16404</t>
  </si>
  <si>
    <t>A-16405</t>
  </si>
  <si>
    <t>A-16406</t>
  </si>
  <si>
    <t>A-16407</t>
  </si>
  <si>
    <t>A-16408</t>
  </si>
  <si>
    <t>A-16409</t>
  </si>
  <si>
    <t>A-16410</t>
  </si>
  <si>
    <t>A-16411</t>
  </si>
  <si>
    <t>A-16412</t>
  </si>
  <si>
    <t>A-16413</t>
  </si>
  <si>
    <t>A-16414</t>
  </si>
  <si>
    <t>A-16415</t>
  </si>
  <si>
    <t>A-16416</t>
  </si>
  <si>
    <t>A-16417</t>
  </si>
  <si>
    <t>A-16418</t>
  </si>
  <si>
    <t>A-16419</t>
  </si>
  <si>
    <t>A-16420</t>
  </si>
  <si>
    <t>A-16421</t>
  </si>
  <si>
    <t>A-16422</t>
  </si>
  <si>
    <t>A-16423</t>
  </si>
  <si>
    <t>A-16424</t>
  </si>
  <si>
    <t>A-16425</t>
  </si>
  <si>
    <t>A-16426</t>
  </si>
  <si>
    <t>A-16427</t>
  </si>
  <si>
    <t>A-16428</t>
  </si>
  <si>
    <t>A-16429</t>
  </si>
  <si>
    <t>A-16430</t>
  </si>
  <si>
    <t>A-16431</t>
  </si>
  <si>
    <t>A-16432</t>
  </si>
  <si>
    <t>A-16433</t>
  </si>
  <si>
    <t>A-16434</t>
  </si>
  <si>
    <t>A-16435</t>
  </si>
  <si>
    <t>A-16436</t>
  </si>
  <si>
    <t>A-16437</t>
  </si>
  <si>
    <t>A-16438</t>
  </si>
  <si>
    <t>A-16439</t>
  </si>
  <si>
    <t>A-16440</t>
  </si>
  <si>
    <t>A-16441</t>
  </si>
  <si>
    <t>A-16442</t>
  </si>
  <si>
    <t>A-16443</t>
  </si>
  <si>
    <t>A-16444</t>
  </si>
  <si>
    <t>A-16445</t>
  </si>
  <si>
    <t>A-16446</t>
  </si>
  <si>
    <t>A-16447</t>
  </si>
  <si>
    <t>A-16448</t>
  </si>
  <si>
    <t>A-16449</t>
  </si>
  <si>
    <t>A-16450</t>
  </si>
  <si>
    <t>A-16451</t>
  </si>
  <si>
    <t>A-16452</t>
  </si>
  <si>
    <t>A-16453</t>
  </si>
  <si>
    <t>A-16454</t>
  </si>
  <si>
    <t>A-16455</t>
  </si>
  <si>
    <t>A-16456</t>
  </si>
  <si>
    <t>A-16457</t>
  </si>
  <si>
    <t>A-16458</t>
  </si>
  <si>
    <t>A-16459</t>
  </si>
  <si>
    <t>A-16460</t>
  </si>
  <si>
    <t>A-16461</t>
  </si>
  <si>
    <t>A-16462</t>
  </si>
  <si>
    <t>A-16463</t>
  </si>
  <si>
    <t>A-16464</t>
  </si>
  <si>
    <t>A-16465</t>
  </si>
  <si>
    <t>A-16466</t>
  </si>
  <si>
    <t>A-16467</t>
  </si>
  <si>
    <t>A-16468</t>
  </si>
  <si>
    <t>A-16469</t>
  </si>
  <si>
    <t>A-16470</t>
  </si>
  <si>
    <t>A-16471</t>
  </si>
  <si>
    <t>A-16472</t>
  </si>
  <si>
    <t>A-16473</t>
  </si>
  <si>
    <t>A-16474</t>
  </si>
  <si>
    <t>A-16475</t>
  </si>
  <si>
    <t>A-16476</t>
  </si>
  <si>
    <t>A-16477</t>
  </si>
  <si>
    <t>A-16478</t>
  </si>
  <si>
    <t>A-16479</t>
  </si>
  <si>
    <t>A-16480</t>
  </si>
  <si>
    <t>A-16481</t>
  </si>
  <si>
    <t>A-16482</t>
  </si>
  <si>
    <t>A-16483</t>
  </si>
  <si>
    <t>A-16484</t>
  </si>
  <si>
    <t>A-16485</t>
  </si>
  <si>
    <t>A-16486</t>
  </si>
  <si>
    <t>A-16487</t>
  </si>
  <si>
    <t>A-16488</t>
  </si>
  <si>
    <t>A-16489</t>
  </si>
  <si>
    <t>A-16490</t>
  </si>
  <si>
    <t>A-16491</t>
  </si>
  <si>
    <t>A-16492</t>
  </si>
  <si>
    <t>A-16493</t>
  </si>
  <si>
    <t>A-16494</t>
  </si>
  <si>
    <t>A-16495</t>
  </si>
  <si>
    <t>A-16496</t>
  </si>
  <si>
    <t>A-16497</t>
  </si>
  <si>
    <t>A-16498</t>
  </si>
  <si>
    <t>A-16499</t>
  </si>
  <si>
    <t>A-16500</t>
  </si>
  <si>
    <t>A-16501</t>
  </si>
  <si>
    <t>A-16502</t>
  </si>
  <si>
    <t>A-16503</t>
  </si>
  <si>
    <t>A-16504</t>
  </si>
  <si>
    <t>A-16505</t>
  </si>
  <si>
    <t>A-16506</t>
  </si>
  <si>
    <t>A-16507</t>
  </si>
  <si>
    <t>A-16508</t>
  </si>
  <si>
    <t>A-16509</t>
  </si>
  <si>
    <t>A-16510</t>
  </si>
  <si>
    <t>A-16511</t>
  </si>
  <si>
    <t>A-16512</t>
  </si>
  <si>
    <t>A-16513</t>
  </si>
  <si>
    <t>A-16514</t>
  </si>
  <si>
    <t>A-16515</t>
  </si>
  <si>
    <t>A-16516</t>
  </si>
  <si>
    <t>A-16517</t>
  </si>
  <si>
    <t>A-16518</t>
  </si>
  <si>
    <t>A-16519</t>
  </si>
  <si>
    <t>A-16520</t>
  </si>
  <si>
    <t>A-16521</t>
  </si>
  <si>
    <t>A-16522</t>
  </si>
  <si>
    <t>A-16523</t>
  </si>
  <si>
    <t>A-16524</t>
  </si>
  <si>
    <t>A-16525</t>
  </si>
  <si>
    <t>A-16526</t>
  </si>
  <si>
    <t>A-16527</t>
  </si>
  <si>
    <t>A-16528</t>
  </si>
  <si>
    <t>A-16529</t>
  </si>
  <si>
    <t>A-16530</t>
  </si>
  <si>
    <t>A-16531</t>
  </si>
  <si>
    <t>A-16532</t>
  </si>
  <si>
    <t>A-16533</t>
  </si>
  <si>
    <t>A-16534</t>
  </si>
  <si>
    <t>A-16535</t>
  </si>
  <si>
    <t>A-16536</t>
  </si>
  <si>
    <t>A-16537</t>
  </si>
  <si>
    <t>A-16538</t>
  </si>
  <si>
    <t>A-16539</t>
  </si>
  <si>
    <t>A-16540</t>
  </si>
  <si>
    <t>A-16541</t>
  </si>
  <si>
    <t>A-16542</t>
  </si>
  <si>
    <t>A-16543</t>
  </si>
  <si>
    <t>A-16544</t>
  </si>
  <si>
    <t>A-16545</t>
  </si>
  <si>
    <t>A-16546</t>
  </si>
  <si>
    <t>A-16547</t>
  </si>
  <si>
    <t>A-16548</t>
  </si>
  <si>
    <t>A-16549</t>
  </si>
  <si>
    <t>A-16550</t>
  </si>
  <si>
    <t>A-16551</t>
  </si>
  <si>
    <t>A-16552</t>
  </si>
  <si>
    <t>A-16553</t>
  </si>
  <si>
    <t>A-16554</t>
  </si>
  <si>
    <t>A-16555</t>
  </si>
  <si>
    <t>A-16556</t>
  </si>
  <si>
    <t>A-16557</t>
  </si>
  <si>
    <t>A-16558</t>
  </si>
  <si>
    <t>A-16559</t>
  </si>
  <si>
    <t>A-16560</t>
  </si>
  <si>
    <t>A-16561</t>
  </si>
  <si>
    <t>A-16562</t>
  </si>
  <si>
    <t>A-16563</t>
  </si>
  <si>
    <t>A-16564</t>
  </si>
  <si>
    <t>A-16565</t>
  </si>
  <si>
    <t>A-16566</t>
  </si>
  <si>
    <t>A-16567</t>
  </si>
  <si>
    <t>A-16568</t>
  </si>
  <si>
    <t>A-16569</t>
  </si>
  <si>
    <t>A-16570</t>
  </si>
  <si>
    <t>A-16571</t>
  </si>
  <si>
    <t>A-16572</t>
  </si>
  <si>
    <t>A-16573</t>
  </si>
  <si>
    <t>A-16574</t>
  </si>
  <si>
    <t>A-16575</t>
  </si>
  <si>
    <t>A-16576</t>
  </si>
  <si>
    <t>A-16577</t>
  </si>
  <si>
    <t>A-16578</t>
  </si>
  <si>
    <t>A-16579</t>
  </si>
  <si>
    <t>A-16580</t>
  </si>
  <si>
    <t>A-16581</t>
  </si>
  <si>
    <t>A-16582</t>
  </si>
  <si>
    <t>A-16583</t>
  </si>
  <si>
    <t>A-16584</t>
  </si>
  <si>
    <t>A-16585</t>
  </si>
  <si>
    <t>A-16586</t>
  </si>
  <si>
    <t>A-16587</t>
  </si>
  <si>
    <t>A-16588</t>
  </si>
  <si>
    <t>A-16589</t>
  </si>
  <si>
    <t>A-16590</t>
  </si>
  <si>
    <t>A-16591</t>
  </si>
  <si>
    <t>A-16592</t>
  </si>
  <si>
    <t>A-16593</t>
  </si>
  <si>
    <t>A-16594</t>
  </si>
  <si>
    <t>A-16595</t>
  </si>
  <si>
    <t>A-16596</t>
  </si>
  <si>
    <t>A-16597</t>
  </si>
  <si>
    <t>A-16598</t>
  </si>
  <si>
    <t>A-16599</t>
  </si>
  <si>
    <t>A-16600</t>
  </si>
  <si>
    <t>A-16601</t>
  </si>
  <si>
    <t>A-16602</t>
  </si>
  <si>
    <t>A-16603</t>
  </si>
  <si>
    <t>A-16604</t>
  </si>
  <si>
    <t>A-16605</t>
  </si>
  <si>
    <t>A-16606</t>
  </si>
  <si>
    <t>A-16607</t>
  </si>
  <si>
    <t>A-16608</t>
  </si>
  <si>
    <t>A-16609</t>
  </si>
  <si>
    <t>A-16610</t>
  </si>
  <si>
    <t>A-16611</t>
  </si>
  <si>
    <t>A-16612</t>
  </si>
  <si>
    <t>A-16613</t>
  </si>
  <si>
    <t>A-16614</t>
  </si>
  <si>
    <t>A-16615</t>
  </si>
  <si>
    <t>A-16616</t>
  </si>
  <si>
    <t>A-16617</t>
  </si>
  <si>
    <t>A-16618</t>
  </si>
  <si>
    <t>A-16619</t>
  </si>
  <si>
    <t>A-16620</t>
  </si>
  <si>
    <t>A-16621</t>
  </si>
  <si>
    <t>A-16622</t>
  </si>
  <si>
    <t>A-16623</t>
  </si>
  <si>
    <t>A-16624</t>
  </si>
  <si>
    <t>A-16625</t>
  </si>
  <si>
    <t>A-16626</t>
  </si>
  <si>
    <t>A-16627</t>
  </si>
  <si>
    <t>A-16628</t>
  </si>
  <si>
    <t>A-16629</t>
  </si>
  <si>
    <t>A-16630</t>
  </si>
  <si>
    <t>A-16631</t>
  </si>
  <si>
    <t>A-16632</t>
  </si>
  <si>
    <t>A-16633</t>
  </si>
  <si>
    <t>A-16634</t>
  </si>
  <si>
    <t>A-16635</t>
  </si>
  <si>
    <t>A-16636</t>
  </si>
  <si>
    <t>A-16637</t>
  </si>
  <si>
    <t>A-16638</t>
  </si>
  <si>
    <t>A-16639</t>
  </si>
  <si>
    <t>A-16640</t>
  </si>
  <si>
    <t>A-16641</t>
  </si>
  <si>
    <t>A-16642</t>
  </si>
  <si>
    <t>A-16643</t>
  </si>
  <si>
    <t>A-16644</t>
  </si>
  <si>
    <t>A-16645</t>
  </si>
  <si>
    <t>A-16646</t>
  </si>
  <si>
    <t>A-16647</t>
  </si>
  <si>
    <t>A-16648</t>
  </si>
  <si>
    <t>A-16649</t>
  </si>
  <si>
    <t>A-16650</t>
  </si>
  <si>
    <t>A-16651</t>
  </si>
  <si>
    <t>A-16652</t>
  </si>
  <si>
    <t>A-16653</t>
  </si>
  <si>
    <t>A-16654</t>
  </si>
  <si>
    <t>A-16655</t>
  </si>
  <si>
    <t>A-16656</t>
  </si>
  <si>
    <t>A-16657</t>
  </si>
  <si>
    <t>A-16658</t>
  </si>
  <si>
    <t>A-16659</t>
  </si>
  <si>
    <t>A-16660</t>
  </si>
  <si>
    <t>A-16661</t>
  </si>
  <si>
    <t>A-16662</t>
  </si>
  <si>
    <t>A-16663</t>
  </si>
  <si>
    <t>A-16664</t>
  </si>
  <si>
    <t>A-16665</t>
  </si>
  <si>
    <t>A-16666</t>
  </si>
  <si>
    <t>A-16667</t>
  </si>
  <si>
    <t>A-16668</t>
  </si>
  <si>
    <t>A-16669</t>
  </si>
  <si>
    <t>A-16670</t>
  </si>
  <si>
    <t>A-16671</t>
  </si>
  <si>
    <t>A-16672</t>
  </si>
  <si>
    <t>A-16673</t>
  </si>
  <si>
    <t>A-16674</t>
  </si>
  <si>
    <t>A-16675</t>
  </si>
  <si>
    <t>A-16676</t>
  </si>
  <si>
    <t>A-16677</t>
  </si>
  <si>
    <t>A-16678</t>
  </si>
  <si>
    <t>A-16679</t>
  </si>
  <si>
    <t>A-16680</t>
  </si>
  <si>
    <t>A-16681</t>
  </si>
  <si>
    <t>A-16682</t>
  </si>
  <si>
    <t>A-16683</t>
  </si>
  <si>
    <t>A-16684</t>
  </si>
  <si>
    <t>A-16685</t>
  </si>
  <si>
    <t>A-16686</t>
  </si>
  <si>
    <t>A-16687</t>
  </si>
  <si>
    <t>A-16688</t>
  </si>
  <si>
    <t>A-16689</t>
  </si>
  <si>
    <t>A-16690</t>
  </si>
  <si>
    <t>A-16691</t>
  </si>
  <si>
    <t>A-16692</t>
  </si>
  <si>
    <t>A-16693</t>
  </si>
  <si>
    <t>A-16694</t>
  </si>
  <si>
    <t>A-16695</t>
  </si>
  <si>
    <t>A-16696</t>
  </si>
  <si>
    <t>A-16697</t>
  </si>
  <si>
    <t>A-16698</t>
  </si>
  <si>
    <t>A-16699</t>
  </si>
  <si>
    <t>A-16700</t>
  </si>
  <si>
    <t>A-16701</t>
  </si>
  <si>
    <t>A-16702</t>
  </si>
  <si>
    <t>A-16703</t>
  </si>
  <si>
    <t>A-16704</t>
  </si>
  <si>
    <t>A-16705</t>
  </si>
  <si>
    <t>A-16706</t>
  </si>
  <si>
    <t>A-16707</t>
  </si>
  <si>
    <t>A-16708</t>
  </si>
  <si>
    <t>A-16709</t>
  </si>
  <si>
    <t>A-16710</t>
  </si>
  <si>
    <t>A-16711</t>
  </si>
  <si>
    <t>A-16712</t>
  </si>
  <si>
    <t>A-16713</t>
  </si>
  <si>
    <t>A-16714</t>
  </si>
  <si>
    <t>A-16715</t>
  </si>
  <si>
    <t>A-16716</t>
  </si>
  <si>
    <t>A-16717</t>
  </si>
  <si>
    <t>A-16718</t>
  </si>
  <si>
    <t>A-16719</t>
  </si>
  <si>
    <t>A-16720</t>
  </si>
  <si>
    <t>A-16721</t>
  </si>
  <si>
    <t>A-16722</t>
  </si>
  <si>
    <t>A-16723</t>
  </si>
  <si>
    <t>A-16724</t>
  </si>
  <si>
    <t>A-16725</t>
  </si>
  <si>
    <t>A-16726</t>
  </si>
  <si>
    <t>A-16727</t>
  </si>
  <si>
    <t>A-16728</t>
  </si>
  <si>
    <t>A-16729</t>
  </si>
  <si>
    <t>A-16730</t>
  </si>
  <si>
    <t>A-16731</t>
  </si>
  <si>
    <t>A-16732</t>
  </si>
  <si>
    <t>A-16733</t>
  </si>
  <si>
    <t>A-16734</t>
  </si>
  <si>
    <t>A-16735</t>
  </si>
  <si>
    <t>A-16736</t>
  </si>
  <si>
    <t>A-16737</t>
  </si>
  <si>
    <t>A-16738</t>
  </si>
  <si>
    <t>A-16739</t>
  </si>
  <si>
    <t>A-16740</t>
  </si>
  <si>
    <t>A-16741</t>
  </si>
  <si>
    <t>A-16742</t>
  </si>
  <si>
    <t>A-16743</t>
  </si>
  <si>
    <t>A-16744</t>
  </si>
  <si>
    <t>A-16745</t>
  </si>
  <si>
    <t>A-16746</t>
  </si>
  <si>
    <t>A-16747</t>
  </si>
  <si>
    <t>A-16748</t>
  </si>
  <si>
    <t>A-16749</t>
  </si>
  <si>
    <t>A-16750</t>
  </si>
  <si>
    <t>A-16751</t>
  </si>
  <si>
    <t>A-16752</t>
  </si>
  <si>
    <t>A-16753</t>
  </si>
  <si>
    <t>A-16754</t>
  </si>
  <si>
    <t>A-16755</t>
  </si>
  <si>
    <t>A-16756</t>
  </si>
  <si>
    <t>A-16757</t>
  </si>
  <si>
    <t>A-16758</t>
  </si>
  <si>
    <t>A-16759</t>
  </si>
  <si>
    <t>A-16760</t>
  </si>
  <si>
    <t>A-16761</t>
  </si>
  <si>
    <t>A-16762</t>
  </si>
  <si>
    <t>A-16763</t>
  </si>
  <si>
    <t>A-16764</t>
  </si>
  <si>
    <t>A-16765</t>
  </si>
  <si>
    <t>A-16766</t>
  </si>
  <si>
    <t>A-16767</t>
  </si>
  <si>
    <t>A-16768</t>
  </si>
  <si>
    <t>A-16769</t>
  </si>
  <si>
    <t>A-16770</t>
  </si>
  <si>
    <t>A-16771</t>
  </si>
  <si>
    <t>A-16772</t>
  </si>
  <si>
    <t>A-16773</t>
  </si>
  <si>
    <t>A-16774</t>
  </si>
  <si>
    <t>A-16775</t>
  </si>
  <si>
    <t>A-16776</t>
  </si>
  <si>
    <t>A-16777</t>
  </si>
  <si>
    <t>A-16778</t>
  </si>
  <si>
    <t>A-16779</t>
  </si>
  <si>
    <t>A-16780</t>
  </si>
  <si>
    <t>A-16781</t>
  </si>
  <si>
    <t>A-16782</t>
  </si>
  <si>
    <t>A-16783</t>
  </si>
  <si>
    <t>A-16784</t>
  </si>
  <si>
    <t>A-16785</t>
  </si>
  <si>
    <t>A-16786</t>
  </si>
  <si>
    <t>A-16787</t>
  </si>
  <si>
    <t>A-16788</t>
  </si>
  <si>
    <t>A-16789</t>
  </si>
  <si>
    <t>A-16790</t>
  </si>
  <si>
    <t>A-16791</t>
  </si>
  <si>
    <t>A-16792</t>
  </si>
  <si>
    <t>A-16793</t>
  </si>
  <si>
    <t>A-16794</t>
  </si>
  <si>
    <t>A-16795</t>
  </si>
  <si>
    <t>A-16796</t>
  </si>
  <si>
    <t>A-16797</t>
  </si>
  <si>
    <t>A-16798</t>
  </si>
  <si>
    <t>A-16799</t>
  </si>
  <si>
    <t>A-16800</t>
  </si>
  <si>
    <t>A-16801</t>
  </si>
  <si>
    <t>A-16802</t>
  </si>
  <si>
    <t>A-16803</t>
  </si>
  <si>
    <t>A-16804</t>
  </si>
  <si>
    <t>A-16805</t>
  </si>
  <si>
    <t>A-16806</t>
  </si>
  <si>
    <t>A-16807</t>
  </si>
  <si>
    <t>A-16808</t>
  </si>
  <si>
    <t>A-16809</t>
  </si>
  <si>
    <t>A-16810</t>
  </si>
  <si>
    <t>A-16811</t>
  </si>
  <si>
    <t>A-16812</t>
  </si>
  <si>
    <t>A-16813</t>
  </si>
  <si>
    <t>A-16814</t>
  </si>
  <si>
    <t>A-16815</t>
  </si>
  <si>
    <t>A-16816</t>
  </si>
  <si>
    <t>A-16817</t>
  </si>
  <si>
    <t>A-16818</t>
  </si>
  <si>
    <t>A-16819</t>
  </si>
  <si>
    <t>A-16820</t>
  </si>
  <si>
    <t>A-16821</t>
  </si>
  <si>
    <t>A-16822</t>
  </si>
  <si>
    <t>A-16823</t>
  </si>
  <si>
    <t>A-16824</t>
  </si>
  <si>
    <t>A-16825</t>
  </si>
  <si>
    <t>A-16826</t>
  </si>
  <si>
    <t>A-16827</t>
  </si>
  <si>
    <t>A-16828</t>
  </si>
  <si>
    <t>A-16829</t>
  </si>
  <si>
    <t>A-16830</t>
  </si>
  <si>
    <t>A-16831</t>
  </si>
  <si>
    <t>A-16832</t>
  </si>
  <si>
    <t>A-16833</t>
  </si>
  <si>
    <t>A-16834</t>
  </si>
  <si>
    <t>A-16835</t>
  </si>
  <si>
    <t>A-16836</t>
  </si>
  <si>
    <t>A-16837</t>
  </si>
  <si>
    <t>A-16838</t>
  </si>
  <si>
    <t>A-16839</t>
  </si>
  <si>
    <t>A-16840</t>
  </si>
  <si>
    <t>A-16841</t>
  </si>
  <si>
    <t>A-16842</t>
  </si>
  <si>
    <t>A-16843</t>
  </si>
  <si>
    <t>A-16844</t>
  </si>
  <si>
    <t>A-16845</t>
  </si>
  <si>
    <t>A-16846</t>
  </si>
  <si>
    <t>A-16847</t>
  </si>
  <si>
    <t>A-16848</t>
  </si>
  <si>
    <t>A-16849</t>
  </si>
  <si>
    <t>A-16850</t>
  </si>
  <si>
    <t>A-16851</t>
  </si>
  <si>
    <t>A-16852</t>
  </si>
  <si>
    <t>A-16853</t>
  </si>
  <si>
    <t>A-16854</t>
  </si>
  <si>
    <t>A-16855</t>
  </si>
  <si>
    <t>A-16856</t>
  </si>
  <si>
    <t>A-16857</t>
  </si>
  <si>
    <t>A-16858</t>
  </si>
  <si>
    <t>A-16859</t>
  </si>
  <si>
    <t>A-16860</t>
  </si>
  <si>
    <t>A-16861</t>
  </si>
  <si>
    <t>A-16862</t>
  </si>
  <si>
    <t>A-16863</t>
  </si>
  <si>
    <t>A-16864</t>
  </si>
  <si>
    <t>A-16865</t>
  </si>
  <si>
    <t>A-16866</t>
  </si>
  <si>
    <t>A-16867</t>
  </si>
  <si>
    <t>A-16868</t>
  </si>
  <si>
    <t>A-16869</t>
  </si>
  <si>
    <t>A-16870</t>
  </si>
  <si>
    <t>A-16871</t>
  </si>
  <si>
    <t>A-16872</t>
  </si>
  <si>
    <t>A-16873</t>
  </si>
  <si>
    <t>A-16874</t>
  </si>
  <si>
    <t>A-16875</t>
  </si>
  <si>
    <t>A-16876</t>
  </si>
  <si>
    <t>A-16877</t>
  </si>
  <si>
    <t>A-16878</t>
  </si>
  <si>
    <t>A-16879</t>
  </si>
  <si>
    <t>A-16880</t>
  </si>
  <si>
    <t>A-16881</t>
  </si>
  <si>
    <t>A-16882</t>
  </si>
  <si>
    <t>A-16883</t>
  </si>
  <si>
    <t>A-16884</t>
  </si>
  <si>
    <t>A-16885</t>
  </si>
  <si>
    <t>A-16886</t>
  </si>
  <si>
    <t>A-16887</t>
  </si>
  <si>
    <t>A-16888</t>
  </si>
  <si>
    <t>A-16889</t>
  </si>
  <si>
    <t>A-16890</t>
  </si>
  <si>
    <t>A-16891</t>
  </si>
  <si>
    <t>A-16892</t>
  </si>
  <si>
    <t>A-16893</t>
  </si>
  <si>
    <t>A-16894</t>
  </si>
  <si>
    <t>A-16895</t>
  </si>
  <si>
    <t>A-16896</t>
  </si>
  <si>
    <t>A-16897</t>
  </si>
  <si>
    <t>A-16898</t>
  </si>
  <si>
    <t>A-16899</t>
  </si>
  <si>
    <t>A-16900</t>
  </si>
  <si>
    <t>A-16901</t>
  </si>
  <si>
    <t>A-16902</t>
  </si>
  <si>
    <t>A-16903</t>
  </si>
  <si>
    <t>A-16904</t>
  </si>
  <si>
    <t>A-16905</t>
  </si>
  <si>
    <t>A-16906</t>
  </si>
  <si>
    <t>A-16907</t>
  </si>
  <si>
    <t>A-16908</t>
  </si>
  <si>
    <t>A-16909</t>
  </si>
  <si>
    <t>A-16910</t>
  </si>
  <si>
    <t>A-16911</t>
  </si>
  <si>
    <t>A-16912</t>
  </si>
  <si>
    <t>A-16913</t>
  </si>
  <si>
    <t>A-16914</t>
  </si>
  <si>
    <t>A-16915</t>
  </si>
  <si>
    <t>A-16916</t>
  </si>
  <si>
    <t>A-16917</t>
  </si>
  <si>
    <t>A-16918</t>
  </si>
  <si>
    <t>A-16919</t>
  </si>
  <si>
    <t>A-16920</t>
  </si>
  <si>
    <t>A-16921</t>
  </si>
  <si>
    <t>A-16922</t>
  </si>
  <si>
    <t>A-16923</t>
  </si>
  <si>
    <t>A-16924</t>
  </si>
  <si>
    <t>A-16925</t>
  </si>
  <si>
    <t>A-16926</t>
  </si>
  <si>
    <t>A-16927</t>
  </si>
  <si>
    <t>A-16928</t>
  </si>
  <si>
    <t>A-16929</t>
  </si>
  <si>
    <t>A-16930</t>
  </si>
  <si>
    <t>A-16931</t>
  </si>
  <si>
    <t>A-16932</t>
  </si>
  <si>
    <t>A-16933</t>
  </si>
  <si>
    <t>A-16934</t>
  </si>
  <si>
    <t>A-16935</t>
  </si>
  <si>
    <t>A-16936</t>
  </si>
  <si>
    <t>A-16937</t>
  </si>
  <si>
    <t>A-16938</t>
  </si>
  <si>
    <t>A-16939</t>
  </si>
  <si>
    <t>A-16940</t>
  </si>
  <si>
    <t>A-16941</t>
  </si>
  <si>
    <t>A-16942</t>
  </si>
  <si>
    <t>A-16943</t>
  </si>
  <si>
    <t>A-16944</t>
  </si>
  <si>
    <t>A-16945</t>
  </si>
  <si>
    <t>A-16946</t>
  </si>
  <si>
    <t>A-16947</t>
  </si>
  <si>
    <t>A-16948</t>
  </si>
  <si>
    <t>A-16949</t>
  </si>
  <si>
    <t>A-16950</t>
  </si>
  <si>
    <t>A-16951</t>
  </si>
  <si>
    <t>A-16952</t>
  </si>
  <si>
    <t>A-16953</t>
  </si>
  <si>
    <t>A-16954</t>
  </si>
  <si>
    <t>A-16955</t>
  </si>
  <si>
    <t>A-16956</t>
  </si>
  <si>
    <t>A-16957</t>
  </si>
  <si>
    <t>A-16958</t>
  </si>
  <si>
    <t>A-16959</t>
  </si>
  <si>
    <t>A-16960</t>
  </si>
  <si>
    <t>A-16961</t>
  </si>
  <si>
    <t>A-16962</t>
  </si>
  <si>
    <t>A-16963</t>
  </si>
  <si>
    <t>A-16964</t>
  </si>
  <si>
    <t>A-16965</t>
  </si>
  <si>
    <t>A-16966</t>
  </si>
  <si>
    <t>A-16967</t>
  </si>
  <si>
    <t>A-16968</t>
  </si>
  <si>
    <t>A-16969</t>
  </si>
  <si>
    <t>A-16970</t>
  </si>
  <si>
    <t>A-16971</t>
  </si>
  <si>
    <t>A-16972</t>
  </si>
  <si>
    <t>A-16973</t>
  </si>
  <si>
    <t>A-16974</t>
  </si>
  <si>
    <t>A-16975</t>
  </si>
  <si>
    <t>A-16976</t>
  </si>
  <si>
    <t>A-16977</t>
  </si>
  <si>
    <t>A-16978</t>
  </si>
  <si>
    <t>A-16979</t>
  </si>
  <si>
    <t>A-16980</t>
  </si>
  <si>
    <t>A-16981</t>
  </si>
  <si>
    <t>A-16982</t>
  </si>
  <si>
    <t>A-16983</t>
  </si>
  <si>
    <t>A-16984</t>
  </si>
  <si>
    <t>A-16985</t>
  </si>
  <si>
    <t>A-16986</t>
  </si>
  <si>
    <t>A-16987</t>
  </si>
  <si>
    <t>A-16988</t>
  </si>
  <si>
    <t>A-16989</t>
  </si>
  <si>
    <t>A-16990</t>
  </si>
  <si>
    <t>A-16991</t>
  </si>
  <si>
    <t>A-16992</t>
  </si>
  <si>
    <t>A-16993</t>
  </si>
  <si>
    <t>A-16994</t>
  </si>
  <si>
    <t>A-16995</t>
  </si>
  <si>
    <t>A-16996</t>
  </si>
  <si>
    <t>A-16997</t>
  </si>
  <si>
    <t>A-16998</t>
  </si>
  <si>
    <t>A-16999</t>
  </si>
  <si>
    <t>A-17000</t>
  </si>
  <si>
    <t>A-17001</t>
  </si>
  <si>
    <t>A-17002</t>
  </si>
  <si>
    <t>A-17003</t>
  </si>
  <si>
    <t>A-17004</t>
  </si>
  <si>
    <t>A-17005</t>
  </si>
  <si>
    <t>A-17006</t>
  </si>
  <si>
    <t>A-17007</t>
  </si>
  <si>
    <t>A-17008</t>
  </si>
  <si>
    <t>A-17009</t>
  </si>
  <si>
    <t>A-17010</t>
  </si>
  <si>
    <t>A-17011</t>
  </si>
  <si>
    <t>A-17012</t>
  </si>
  <si>
    <t>A-17013</t>
  </si>
  <si>
    <t>A-17014</t>
  </si>
  <si>
    <t>A-17015</t>
  </si>
  <si>
    <t>A-17016</t>
  </si>
  <si>
    <t>A-17017</t>
  </si>
  <si>
    <t>A-17018</t>
  </si>
  <si>
    <t>A-17019</t>
  </si>
  <si>
    <t>A-17020</t>
  </si>
  <si>
    <t>A-17021</t>
  </si>
  <si>
    <t>A-17022</t>
  </si>
  <si>
    <t>A-17023</t>
  </si>
  <si>
    <t>A-17024</t>
  </si>
  <si>
    <t>A-17025</t>
  </si>
  <si>
    <t>A-17026</t>
  </si>
  <si>
    <t>A-17027</t>
  </si>
  <si>
    <t>A-17028</t>
  </si>
  <si>
    <t>A-17029</t>
  </si>
  <si>
    <t>A-17030</t>
  </si>
  <si>
    <t>A-17031</t>
  </si>
  <si>
    <t>A-17032</t>
  </si>
  <si>
    <t>A-17033</t>
  </si>
  <si>
    <t>A-17034</t>
  </si>
  <si>
    <t>A-17035</t>
  </si>
  <si>
    <t>A-17036</t>
  </si>
  <si>
    <t>A-17037</t>
  </si>
  <si>
    <t>A-17038</t>
  </si>
  <si>
    <t>A-17039</t>
  </si>
  <si>
    <t>A-17040</t>
  </si>
  <si>
    <t>A-17041</t>
  </si>
  <si>
    <t>A-17042</t>
  </si>
  <si>
    <t>A-17043</t>
  </si>
  <si>
    <t>A-17044</t>
  </si>
  <si>
    <t>A-17045</t>
  </si>
  <si>
    <t>A-17046</t>
  </si>
  <si>
    <t>A-17047</t>
  </si>
  <si>
    <t>A-17048</t>
  </si>
  <si>
    <t>A-17049</t>
  </si>
  <si>
    <t>A-17050</t>
  </si>
  <si>
    <t>A-17051</t>
  </si>
  <si>
    <t>A-17052</t>
  </si>
  <si>
    <t>A-17053</t>
  </si>
  <si>
    <t>A-17054</t>
  </si>
  <si>
    <t>A-17055</t>
  </si>
  <si>
    <t>A-17056</t>
  </si>
  <si>
    <t>A-17057</t>
  </si>
  <si>
    <t>A-17058</t>
  </si>
  <si>
    <t>A-17059</t>
  </si>
  <si>
    <t>A-17060</t>
  </si>
  <si>
    <t>A-17061</t>
  </si>
  <si>
    <t>A-17062</t>
  </si>
  <si>
    <t>A-17063</t>
  </si>
  <si>
    <t>A-17064</t>
  </si>
  <si>
    <t>A-17065</t>
  </si>
  <si>
    <t>A-17066</t>
  </si>
  <si>
    <t>A-17067</t>
  </si>
  <si>
    <t>A-17068</t>
  </si>
  <si>
    <t>A-17069</t>
  </si>
  <si>
    <t>A-17070</t>
  </si>
  <si>
    <t>A-17071</t>
  </si>
  <si>
    <t>A-17072</t>
  </si>
  <si>
    <t>A-17073</t>
  </si>
  <si>
    <t>A-17074</t>
  </si>
  <si>
    <t>A-17075</t>
  </si>
  <si>
    <t>A-17076</t>
  </si>
  <si>
    <t>A-17077</t>
  </si>
  <si>
    <t>A-17078</t>
  </si>
  <si>
    <t>A-17079</t>
  </si>
  <si>
    <t>A-17080</t>
  </si>
  <si>
    <t>A-17081</t>
  </si>
  <si>
    <t>A-17082</t>
  </si>
  <si>
    <t>A-17083</t>
  </si>
  <si>
    <t>A-17084</t>
  </si>
  <si>
    <t>A-17085</t>
  </si>
  <si>
    <t>A-17086</t>
  </si>
  <si>
    <t>A-17087</t>
  </si>
  <si>
    <t>A-17088</t>
  </si>
  <si>
    <t>A-17089</t>
  </si>
  <si>
    <t>A-17090</t>
  </si>
  <si>
    <t>A-17091</t>
  </si>
  <si>
    <t>A-17092</t>
  </si>
  <si>
    <t>A-17093</t>
  </si>
  <si>
    <t>A-17094</t>
  </si>
  <si>
    <t>A-17095</t>
  </si>
  <si>
    <t>A-17096</t>
  </si>
  <si>
    <t>A-17097</t>
  </si>
  <si>
    <t>A-17098</t>
  </si>
  <si>
    <t>A-17099</t>
  </si>
  <si>
    <t>A-17100</t>
  </si>
  <si>
    <t>A-17101</t>
  </si>
  <si>
    <t>A-17102</t>
  </si>
  <si>
    <t>A-17103</t>
  </si>
  <si>
    <t>A-17104</t>
  </si>
  <si>
    <t>A-17105</t>
  </si>
  <si>
    <t>A-17106</t>
  </si>
  <si>
    <t>A-17107</t>
  </si>
  <si>
    <t>A-17108</t>
  </si>
  <si>
    <t>A-17109</t>
  </si>
  <si>
    <t>A-17110</t>
  </si>
  <si>
    <t>A-17111</t>
  </si>
  <si>
    <t>A-17112</t>
  </si>
  <si>
    <t>A-17113</t>
  </si>
  <si>
    <t>A-17114</t>
  </si>
  <si>
    <t>A-17115</t>
  </si>
  <si>
    <t>A-17116</t>
  </si>
  <si>
    <t>A-17117</t>
  </si>
  <si>
    <t>A-17118</t>
  </si>
  <si>
    <t>A-17119</t>
  </si>
  <si>
    <t>A-17120</t>
  </si>
  <si>
    <t>A-17121</t>
  </si>
  <si>
    <t>A-17122</t>
  </si>
  <si>
    <t>A-17123</t>
  </si>
  <si>
    <t>A-17124</t>
  </si>
  <si>
    <t>A-17125</t>
  </si>
  <si>
    <t>A-17126</t>
  </si>
  <si>
    <t>A-17127</t>
  </si>
  <si>
    <t>A-17128</t>
  </si>
  <si>
    <t>A-17129</t>
  </si>
  <si>
    <t>A-17130</t>
  </si>
  <si>
    <t>A-17131</t>
  </si>
  <si>
    <t>A-17132</t>
  </si>
  <si>
    <t>A-17133</t>
  </si>
  <si>
    <t>A-17134</t>
  </si>
  <si>
    <t>A-17135</t>
  </si>
  <si>
    <t>A-17136</t>
  </si>
  <si>
    <t>A-17137</t>
  </si>
  <si>
    <t>A-17138</t>
  </si>
  <si>
    <t>A-17139</t>
  </si>
  <si>
    <t>A-17140</t>
  </si>
  <si>
    <t>A-17141</t>
  </si>
  <si>
    <t>A-17142</t>
  </si>
  <si>
    <t>A-17143</t>
  </si>
  <si>
    <t>A-17144</t>
  </si>
  <si>
    <t>A-17145</t>
  </si>
  <si>
    <t>A-17146</t>
  </si>
  <si>
    <t>A-17147</t>
  </si>
  <si>
    <t>A-17148</t>
  </si>
  <si>
    <t>A-17149</t>
  </si>
  <si>
    <t>A-17150</t>
  </si>
  <si>
    <t>A-17151</t>
  </si>
  <si>
    <t>A-17152</t>
  </si>
  <si>
    <t>A-17153</t>
  </si>
  <si>
    <t>A-17154</t>
  </si>
  <si>
    <t>A-17155</t>
  </si>
  <si>
    <t>A-17156</t>
  </si>
  <si>
    <t>A-17157</t>
  </si>
  <si>
    <t>A-17158</t>
  </si>
  <si>
    <t>A-17159</t>
  </si>
  <si>
    <t>A-17160</t>
  </si>
  <si>
    <t>A-17161</t>
  </si>
  <si>
    <t>A-17162</t>
  </si>
  <si>
    <t>A-17163</t>
  </si>
  <si>
    <t>A-17164</t>
  </si>
  <si>
    <t>A-17165</t>
  </si>
  <si>
    <t>A-17166</t>
  </si>
  <si>
    <t>A-17167</t>
  </si>
  <si>
    <t>A-17168</t>
  </si>
  <si>
    <t>A-17169</t>
  </si>
  <si>
    <t>A-17170</t>
  </si>
  <si>
    <t>A-17171</t>
  </si>
  <si>
    <t>A-17172</t>
  </si>
  <si>
    <t>A-17173</t>
  </si>
  <si>
    <t>A-17174</t>
  </si>
  <si>
    <t>A-17175</t>
  </si>
  <si>
    <t>A-17176</t>
  </si>
  <si>
    <t>A-17177</t>
  </si>
  <si>
    <t>A-17178</t>
  </si>
  <si>
    <t>A-17179</t>
  </si>
  <si>
    <t>A-17180</t>
  </si>
  <si>
    <t>A-17181</t>
  </si>
  <si>
    <t>A-17182</t>
  </si>
  <si>
    <t>A-17183</t>
  </si>
  <si>
    <t>A-17184</t>
  </si>
  <si>
    <t>A-17185</t>
  </si>
  <si>
    <t>A-17186</t>
  </si>
  <si>
    <t>A-17187</t>
  </si>
  <si>
    <t>A-17188</t>
  </si>
  <si>
    <t>A-17189</t>
  </si>
  <si>
    <t>A-17190</t>
  </si>
  <si>
    <t>A-17191</t>
  </si>
  <si>
    <t>A-17192</t>
  </si>
  <si>
    <t>A-17193</t>
  </si>
  <si>
    <t>A-17194</t>
  </si>
  <si>
    <t>A-17195</t>
  </si>
  <si>
    <t>A-17196</t>
  </si>
  <si>
    <t>A-17197</t>
  </si>
  <si>
    <t>A-17198</t>
  </si>
  <si>
    <t>A-17199</t>
  </si>
  <si>
    <t>A-17200</t>
  </si>
  <si>
    <t>A-17201</t>
  </si>
  <si>
    <t>A-17202</t>
  </si>
  <si>
    <t>A-17203</t>
  </si>
  <si>
    <t>A-17204</t>
  </si>
  <si>
    <t>A-17205</t>
  </si>
  <si>
    <t>A-17206</t>
  </si>
  <si>
    <t>A-17207</t>
  </si>
  <si>
    <t>A-17208</t>
  </si>
  <si>
    <t>A-17209</t>
  </si>
  <si>
    <t>A-17210</t>
  </si>
  <si>
    <t>A-17211</t>
  </si>
  <si>
    <t>A-17212</t>
  </si>
  <si>
    <t>A-17213</t>
  </si>
  <si>
    <t>A-17214</t>
  </si>
  <si>
    <t>A-17215</t>
  </si>
  <si>
    <t>A-17216</t>
  </si>
  <si>
    <t>A-17217</t>
  </si>
  <si>
    <t>A-17218</t>
  </si>
  <si>
    <t>A-17219</t>
  </si>
  <si>
    <t>A-17220</t>
  </si>
  <si>
    <t>A-17221</t>
  </si>
  <si>
    <t>A-17222</t>
  </si>
  <si>
    <t>A-17223</t>
  </si>
  <si>
    <t>A-17224</t>
  </si>
  <si>
    <t>A-17225</t>
  </si>
  <si>
    <t>A-17226</t>
  </si>
  <si>
    <t>A-17227</t>
  </si>
  <si>
    <t>A-17228</t>
  </si>
  <si>
    <t>A-17229</t>
  </si>
  <si>
    <t>A-17230</t>
  </si>
  <si>
    <t>A-17231</t>
  </si>
  <si>
    <t>A-17232</t>
  </si>
  <si>
    <t>A-17233</t>
  </si>
  <si>
    <t>A-17234</t>
  </si>
  <si>
    <t>A-17235</t>
  </si>
  <si>
    <t>A-17236</t>
  </si>
  <si>
    <t>A-17237</t>
  </si>
  <si>
    <t>A-17238</t>
  </si>
  <si>
    <t>A-17239</t>
  </si>
  <si>
    <t>A-17240</t>
  </si>
  <si>
    <t>A-17241</t>
  </si>
  <si>
    <t>A-17242</t>
  </si>
  <si>
    <t>A-17243</t>
  </si>
  <si>
    <t>A-17244</t>
  </si>
  <si>
    <t>A-17245</t>
  </si>
  <si>
    <t>A-17246</t>
  </si>
  <si>
    <t>A-17247</t>
  </si>
  <si>
    <t>A-17248</t>
  </si>
  <si>
    <t>A-17249</t>
  </si>
  <si>
    <t>A-17250</t>
  </si>
  <si>
    <t>A-17251</t>
  </si>
  <si>
    <t>A-17252</t>
  </si>
  <si>
    <t>A-17253</t>
  </si>
  <si>
    <t>A-17254</t>
  </si>
  <si>
    <t>A-17255</t>
  </si>
  <si>
    <t>A-17256</t>
  </si>
  <si>
    <t>A-17257</t>
  </si>
  <si>
    <t>A-17258</t>
  </si>
  <si>
    <t>A-17259</t>
  </si>
  <si>
    <t>A-17260</t>
  </si>
  <si>
    <t>A-17261</t>
  </si>
  <si>
    <t>A-17262</t>
  </si>
  <si>
    <t>A-17263</t>
  </si>
  <si>
    <t>A-17264</t>
  </si>
  <si>
    <t>A-17265</t>
  </si>
  <si>
    <t>A-17266</t>
  </si>
  <si>
    <t>A-17267</t>
  </si>
  <si>
    <t>A-17268</t>
  </si>
  <si>
    <t>A-17269</t>
  </si>
  <si>
    <t>A-17270</t>
  </si>
  <si>
    <t>A-17271</t>
  </si>
  <si>
    <t>A-17272</t>
  </si>
  <si>
    <t>A-17273</t>
  </si>
  <si>
    <t>A-17274</t>
  </si>
  <si>
    <t>A-17275</t>
  </si>
  <si>
    <t>A-17276</t>
  </si>
  <si>
    <t>A-17277</t>
  </si>
  <si>
    <t>A-17278</t>
  </si>
  <si>
    <t>A-17279</t>
  </si>
  <si>
    <t>A-17280</t>
  </si>
  <si>
    <t>A-17281</t>
  </si>
  <si>
    <t>A-17282</t>
  </si>
  <si>
    <t>A-17283</t>
  </si>
  <si>
    <t>A-17284</t>
  </si>
  <si>
    <t>A-17285</t>
  </si>
  <si>
    <t>A-17286</t>
  </si>
  <si>
    <t>A-17287</t>
  </si>
  <si>
    <t>A-17288</t>
  </si>
  <si>
    <t>A-17289</t>
  </si>
  <si>
    <t>A-17290</t>
  </si>
  <si>
    <t>A-17291</t>
  </si>
  <si>
    <t>A-17292</t>
  </si>
  <si>
    <t>A-17293</t>
  </si>
  <si>
    <t>A-17294</t>
  </si>
  <si>
    <t>A-17295</t>
  </si>
  <si>
    <t>A-17296</t>
  </si>
  <si>
    <t>A-17297</t>
  </si>
  <si>
    <t>A-17298</t>
  </si>
  <si>
    <t>A-17299</t>
  </si>
  <si>
    <t>A-17300</t>
  </si>
  <si>
    <t>A-17301</t>
  </si>
  <si>
    <t>A-17302</t>
  </si>
  <si>
    <t>A-17303</t>
  </si>
  <si>
    <t>A-17304</t>
  </si>
  <si>
    <t>A-17305</t>
  </si>
  <si>
    <t>A-17306</t>
  </si>
  <si>
    <t>A-17307</t>
  </si>
  <si>
    <t>A-17308</t>
  </si>
  <si>
    <t>A-17309</t>
  </si>
  <si>
    <t>A-17310</t>
  </si>
  <si>
    <t>A-17311</t>
  </si>
  <si>
    <t>A-17312</t>
  </si>
  <si>
    <t>A-17313</t>
  </si>
  <si>
    <t>A-17314</t>
  </si>
  <si>
    <t>A-17315</t>
  </si>
  <si>
    <t>A-17316</t>
  </si>
  <si>
    <t>A-17317</t>
  </si>
  <si>
    <t>A-17318</t>
  </si>
  <si>
    <t>A-17319</t>
  </si>
  <si>
    <t>A-17320</t>
  </si>
  <si>
    <t>A-17321</t>
  </si>
  <si>
    <t>A-17322</t>
  </si>
  <si>
    <t>A-17323</t>
  </si>
  <si>
    <t>A-17324</t>
  </si>
  <si>
    <t>A-17325</t>
  </si>
  <si>
    <t>A-17326</t>
  </si>
  <si>
    <t>A-17327</t>
  </si>
  <si>
    <t>A-17328</t>
  </si>
  <si>
    <t>A-17329</t>
  </si>
  <si>
    <t>A-17330</t>
  </si>
  <si>
    <t>A-17331</t>
  </si>
  <si>
    <t>A-17332</t>
  </si>
  <si>
    <t>A-17333</t>
  </si>
  <si>
    <t>A-17334</t>
  </si>
  <si>
    <t>A-17335</t>
  </si>
  <si>
    <t>A-17336</t>
  </si>
  <si>
    <t>A-17337</t>
  </si>
  <si>
    <t>A-17338</t>
  </si>
  <si>
    <t>A-17339</t>
  </si>
  <si>
    <t>A-17340</t>
  </si>
  <si>
    <t>A-17341</t>
  </si>
  <si>
    <t>A-17342</t>
  </si>
  <si>
    <t>A-17343</t>
  </si>
  <si>
    <t>A-17344</t>
  </si>
  <si>
    <t>A-17345</t>
  </si>
  <si>
    <t>A-17346</t>
  </si>
  <si>
    <t>A-17347</t>
  </si>
  <si>
    <t>A-17348</t>
  </si>
  <si>
    <t>A-17349</t>
  </si>
  <si>
    <t>A-17350</t>
  </si>
  <si>
    <t>A-17351</t>
  </si>
  <si>
    <t>A-17352</t>
  </si>
  <si>
    <t>A-17353</t>
  </si>
  <si>
    <t>A-17354</t>
  </si>
  <si>
    <t>A-17355</t>
  </si>
  <si>
    <t>A-17356</t>
  </si>
  <si>
    <t>A-17357</t>
  </si>
  <si>
    <t>A-17358</t>
  </si>
  <si>
    <t>A-17359</t>
  </si>
  <si>
    <t>A-17360</t>
  </si>
  <si>
    <t>A-17361</t>
  </si>
  <si>
    <t>A-17362</t>
  </si>
  <si>
    <t>A-17363</t>
  </si>
  <si>
    <t>A-17364</t>
  </si>
  <si>
    <t>A-17365</t>
  </si>
  <si>
    <t>A-17366</t>
  </si>
  <si>
    <t>A-17367</t>
  </si>
  <si>
    <t>A-17368</t>
  </si>
  <si>
    <t>A-17369</t>
  </si>
  <si>
    <t>A-17370</t>
  </si>
  <si>
    <t>A-17371</t>
  </si>
  <si>
    <t>A-17372</t>
  </si>
  <si>
    <t>A-17373</t>
  </si>
  <si>
    <t>A-17374</t>
  </si>
  <si>
    <t>A-17375</t>
  </si>
  <si>
    <t>A-17376</t>
  </si>
  <si>
    <t>A-17377</t>
  </si>
  <si>
    <t>A-17378</t>
  </si>
  <si>
    <t>A-17379</t>
  </si>
  <si>
    <t>A-17380</t>
  </si>
  <si>
    <t>A-17381</t>
  </si>
  <si>
    <t>A-17382</t>
  </si>
  <si>
    <t>A-17383</t>
  </si>
  <si>
    <t>A-17384</t>
  </si>
  <si>
    <t>A-17385</t>
  </si>
  <si>
    <t>(592)RENE</t>
  </si>
  <si>
    <t>(693)DESILDERIO ZOQUIAPAN</t>
  </si>
  <si>
    <t>(780)JAVIER MARTINEZ SANCHEZ</t>
  </si>
  <si>
    <t>(450)FOX</t>
  </si>
  <si>
    <t>(480)BENITO FOX</t>
  </si>
  <si>
    <t>(702)SEBASTIAN</t>
  </si>
  <si>
    <t>(527)EDGAR ZOQUIAPA</t>
  </si>
  <si>
    <t>(660)JOSE JUQUILA</t>
  </si>
  <si>
    <t>(522)SR CORONA</t>
  </si>
  <si>
    <t>(138)FERNANDO DEL 5 DE MAYO</t>
  </si>
  <si>
    <t>(662)ROJO CENTENO</t>
  </si>
  <si>
    <t>(771)SALVADOR 5 MAYO</t>
  </si>
  <si>
    <t>(643)LA PRINCESA</t>
  </si>
  <si>
    <t>(520)SERGIO JUQUILITA</t>
  </si>
  <si>
    <t>(633)DOÑA LETY</t>
  </si>
  <si>
    <t>(493)GIL 5 MAYO</t>
  </si>
  <si>
    <t>(728)MANUEL MOTA</t>
  </si>
  <si>
    <t>(179)SERRANO</t>
  </si>
  <si>
    <t>(346)EL GRAN TACO</t>
  </si>
  <si>
    <t>(691)ISMAEL MARTINEZ HERNANDEZ</t>
  </si>
  <si>
    <t>(384)MARIO MASTRANZO</t>
  </si>
  <si>
    <t>(268)BURRO NORTEÑO</t>
  </si>
  <si>
    <t>(775)ANDRES AVILA</t>
  </si>
  <si>
    <t>(254)IRENE CASTILLO</t>
  </si>
  <si>
    <t>(93)ALB&amp;CIA</t>
  </si>
  <si>
    <t>(273)EMANUEL CABALLO</t>
  </si>
  <si>
    <t>(255)VALENTIN ARCE</t>
  </si>
  <si>
    <t>(646)SANTIAGO HERRADURA</t>
  </si>
  <si>
    <t>(110)SAGRADO CORAZON CENTRO</t>
  </si>
  <si>
    <t>(533)VENTA DE MOSTRADOR</t>
  </si>
  <si>
    <t>(137)HARBANO</t>
  </si>
  <si>
    <t>(117)NARCISO ROMERO CAMALEON</t>
  </si>
  <si>
    <t>(186)SR MARIO</t>
  </si>
  <si>
    <t>(828)BAGDAD CENTRO</t>
  </si>
  <si>
    <t>(130)JUAN DE LA ROSA</t>
  </si>
  <si>
    <t>(122)PATY FLORES</t>
  </si>
  <si>
    <t>(113)SAGRADO CORAZON HEROES</t>
  </si>
  <si>
    <t>(144)SAGRADO 14 SUR</t>
  </si>
  <si>
    <t>(551)MARIO VILLA POSADAS</t>
  </si>
  <si>
    <t>(698)LA PRINCESITA DE CHOLULA</t>
  </si>
  <si>
    <t>(23)ALVARO MEZA</t>
  </si>
  <si>
    <t>(766)SAGRADO DE LA 2 SUR</t>
  </si>
  <si>
    <t>(788)RUBEN SAUCEDO</t>
  </si>
  <si>
    <t>(297)ZAPATA  JUQUILA</t>
  </si>
  <si>
    <t>(663)AMADO DIAZ</t>
  </si>
  <si>
    <t>(44)JAVIER ROCHA</t>
  </si>
  <si>
    <t>(753)LA PRINCESA DOLAR TLAX</t>
  </si>
  <si>
    <t>(745)SAGRADO CORAZON  GAVILANES</t>
  </si>
  <si>
    <t>(595)LOMA VERDE</t>
  </si>
  <si>
    <t>(478)CARNICERIA BARBIE</t>
  </si>
  <si>
    <t>(723)SELECTAS 2 LOMA VERDE</t>
  </si>
  <si>
    <t>(373)MARIA LUISA TELLEZ LOMA VERDE</t>
  </si>
  <si>
    <t>(724)CARNICERIA DELI</t>
  </si>
  <si>
    <t>(739)CARNICERIA RASTRO</t>
  </si>
  <si>
    <t>(687)OMAR HERNANDEZ</t>
  </si>
  <si>
    <t>(540)RODRIGO SILVA</t>
  </si>
  <si>
    <t>(781)GIOVANY TITLA</t>
  </si>
  <si>
    <t>(313)ISMAEL MACHORRO</t>
  </si>
  <si>
    <t>(826)LUIS ALBERTO SERRANO</t>
  </si>
  <si>
    <t>(292)NERY</t>
  </si>
  <si>
    <t>(494)OMAR REYES</t>
  </si>
  <si>
    <t>(360)MANUEL REYES</t>
  </si>
  <si>
    <t>(556)BRAZILIAN BUFFET</t>
  </si>
  <si>
    <t>(125)ISRAEL LEDO</t>
  </si>
  <si>
    <t>(678)MAURO LOPEZ XIMELLO</t>
  </si>
  <si>
    <t>(742)ZOCALITO</t>
  </si>
  <si>
    <t>(10)EL PASTORCITO II</t>
  </si>
  <si>
    <t>(9)EL PASTORCITO I</t>
  </si>
  <si>
    <t>(177)PRODUCTO PARA AVES Y ANIMALES SA DE CV</t>
  </si>
  <si>
    <t>(195)WELMER</t>
  </si>
  <si>
    <t>(549) JAIME ESPINOZA</t>
  </si>
  <si>
    <t>(374)FRANCISCO (ROMERO VARGAS)</t>
  </si>
  <si>
    <t>(234)ANTONIO JUAREZ</t>
  </si>
  <si>
    <t>(60)SEBASTIAN NEALTICAN</t>
  </si>
  <si>
    <t>(623)COMPAITO</t>
  </si>
  <si>
    <t>(621)CONCHITA</t>
  </si>
  <si>
    <t>(196)OMAR  ATLIXCO</t>
  </si>
  <si>
    <t>(106)ISRAEL TORRES</t>
  </si>
  <si>
    <t>(644)BRAYAN RAMIREZ</t>
  </si>
  <si>
    <t>(2)LUIS LOPEZ</t>
  </si>
  <si>
    <t>(359)JAIME MASTRANZO</t>
  </si>
  <si>
    <t>(99)JAVIER ( LA FORTUNA)</t>
  </si>
  <si>
    <t>(725)ABASTO DE 4 CARNES SA DE CV</t>
  </si>
  <si>
    <t>(83)LOS PRIMOS</t>
  </si>
  <si>
    <t>(89)MAQUILA DE CHULETA</t>
  </si>
  <si>
    <t>(80)CAMPRA</t>
  </si>
  <si>
    <t>(653)MOISES GONZALEZ</t>
  </si>
  <si>
    <t>(306)JAVIER HERRERA</t>
  </si>
  <si>
    <t>(758)RODOLFO BALLINAS</t>
  </si>
  <si>
    <t>(542)HUGO HERNANDEZ BOTELLO</t>
  </si>
  <si>
    <t>(433)FERNANDO ROMERO</t>
  </si>
  <si>
    <t>(681)PEDRO JIMENEZ</t>
  </si>
  <si>
    <t>(800)CAMERIO GONZALEZ</t>
  </si>
  <si>
    <t>(804)ALDAIR CASTRO</t>
  </si>
  <si>
    <t>(431)ADRIAN</t>
  </si>
  <si>
    <t>(565)SAGRADO DE LAS TORRES</t>
  </si>
  <si>
    <t>(123)BUHO</t>
  </si>
  <si>
    <t>(669)LEO CENTENO</t>
  </si>
  <si>
    <t>(586)FERNANDO 14 SUR</t>
  </si>
  <si>
    <t>(458)SAGRADO 3 CRUCES</t>
  </si>
  <si>
    <t>(746)CARLOS CASTRO</t>
  </si>
  <si>
    <t>(816)ISRAEL HERNANDEZ MORENO</t>
  </si>
  <si>
    <t>(153)JUAN APANGO</t>
  </si>
  <si>
    <t>(208)SUPER DE LAS LOMAS VITORINO</t>
  </si>
  <si>
    <t>(423)SUPER DESCUENTO VICTORINO</t>
  </si>
  <si>
    <t>(88)CENTRO COMERCIAL ALATRISTE</t>
  </si>
  <si>
    <t>(491)ANGEL FLORES</t>
  </si>
  <si>
    <t>(266)CRISTIAN-GRACIELA</t>
  </si>
  <si>
    <t>(38)SUPER SERVICIO</t>
  </si>
  <si>
    <t>(415)VIKI</t>
  </si>
  <si>
    <t>(111)SAGRADO CORAZON MORILLOTLA</t>
  </si>
  <si>
    <t>(114)SAGRADO CORAZON ZAVALETA</t>
  </si>
  <si>
    <t>(247)SALOME</t>
  </si>
  <si>
    <t>(98)FERNANDO GALICIA</t>
  </si>
  <si>
    <t>(449)MOISES ARCE</t>
  </si>
  <si>
    <t>(827)MERCADO GUADALUPE APIZACO</t>
  </si>
  <si>
    <t>(221)JUANA PORTILLO</t>
  </si>
  <si>
    <t>(510)JAVIER APIZACO</t>
  </si>
  <si>
    <t>(451)SERGIO LEDO</t>
  </si>
  <si>
    <t>(750)CAMILO NEALTICAN</t>
  </si>
  <si>
    <t>(128)HUGO LOPEZ</t>
  </si>
  <si>
    <t>(136)RICARDO DELEITA</t>
  </si>
  <si>
    <t>(180)FELIX CEREZO</t>
  </si>
  <si>
    <t>(404)JOSE FLORES</t>
  </si>
  <si>
    <t>(120)MIGUEL ANGEL MORENO</t>
  </si>
  <si>
    <t>(429)MAQUILA</t>
  </si>
  <si>
    <t>(638)EDGAR JIMENEZ</t>
  </si>
  <si>
    <t>(325)CARLOS TEHUACAN</t>
  </si>
  <si>
    <t>(34)HILDA LUNA</t>
  </si>
  <si>
    <t>(31)JAVIER LUNA</t>
  </si>
  <si>
    <t>(87)EMMANUEL ALFONSO SALAZAR</t>
  </si>
  <si>
    <t>(822)ARNULFO CRUZ BAUTISTA</t>
  </si>
  <si>
    <t>(803)ISRAEL CORONA</t>
  </si>
  <si>
    <t>(657)CORAZON DE BRASIL CENTRO</t>
  </si>
  <si>
    <t>(263)LEONARDO SANCHEZ</t>
  </si>
  <si>
    <t>(577)MARICELA HERNANDEZ</t>
  </si>
  <si>
    <t>(618)CORAZON DE BRASIL SANTA ANA</t>
  </si>
  <si>
    <t>(104)ROGELIO  HERRERIAS</t>
  </si>
  <si>
    <t>(85)JOSE LUIS JUAREZ</t>
  </si>
  <si>
    <t>(281)JUAN ZAMBRANO</t>
  </si>
  <si>
    <t>(452)LUIS IGNACIO  SORROZA</t>
  </si>
  <si>
    <t>(181)DARIO TIRO</t>
  </si>
  <si>
    <t>(28)CARTON</t>
  </si>
  <si>
    <t>(366)SALVADOR PAZ</t>
  </si>
  <si>
    <t>(748)HECTOR HERNANDEZ</t>
  </si>
  <si>
    <t>(711)NACHO</t>
  </si>
  <si>
    <t>(830)CHICHARRON 5</t>
  </si>
  <si>
    <t>(591)JULIO</t>
  </si>
  <si>
    <t>(412)LUIS LUNA</t>
  </si>
  <si>
    <t>(679)JUANA CASTILLO</t>
  </si>
  <si>
    <t>(363)ADRIAN JUAREZ</t>
  </si>
  <si>
    <t>(630)GUILLERMO FLORES</t>
  </si>
  <si>
    <t>(226)RODOLFO LINARES</t>
  </si>
  <si>
    <t>(819)ORLANDO CARRETO</t>
  </si>
  <si>
    <t>(501)ESTELA GONZALEZ</t>
  </si>
  <si>
    <t>(96)ALMA</t>
  </si>
  <si>
    <t>(157)CARNITAS DON TOÑO DE CLAVIJERO</t>
  </si>
  <si>
    <t>(789)JAVIER CUAMATZI</t>
  </si>
  <si>
    <t>(416)JUAN CARLOS CARMONA</t>
  </si>
  <si>
    <t>(61)RAFAEL PRADO</t>
  </si>
  <si>
    <t>(717)ALFREDO RAMIREZ</t>
  </si>
  <si>
    <t>(344)ALEJANDRO HERNANDEZ PEREZ</t>
  </si>
  <si>
    <t>(685)VERONICA</t>
  </si>
  <si>
    <t>(811)BENJAMIN</t>
  </si>
  <si>
    <t>(311)ALEJANDRO RAMIREZ</t>
  </si>
  <si>
    <t>(64)CARBONCITO</t>
  </si>
  <si>
    <t>(829)SAU PAULO</t>
  </si>
  <si>
    <t>(252)ROBERTO FLORES</t>
  </si>
  <si>
    <t>(71)ARCADIO LEDO RAMIREZ</t>
  </si>
  <si>
    <t>(528)EMILIO LOPEZ</t>
  </si>
  <si>
    <t>(293)JUDITH URBY</t>
  </si>
  <si>
    <t>(115)LUIS HERRERA</t>
  </si>
  <si>
    <t>(539)ALFREDO ZAMBRANO</t>
  </si>
  <si>
    <t>(749)TEODORO GAMEZ</t>
  </si>
  <si>
    <t>(303)SRA CORONA</t>
  </si>
  <si>
    <t>(815)FRANCISCO PRADO</t>
  </si>
  <si>
    <t>(205)DON JULIO</t>
  </si>
  <si>
    <t>(206)SAN BARTOLO</t>
  </si>
  <si>
    <t>(244)MARIA LUISA  AGUILAR</t>
  </si>
  <si>
    <t>(289)JORGE</t>
  </si>
  <si>
    <t>(825)COMIDA OBRADOR</t>
  </si>
  <si>
    <t>(593)CARNES SELECTAS</t>
  </si>
  <si>
    <t>(41)ALBERTO LOPEZ</t>
  </si>
  <si>
    <t>(831)SUPER OFERTAS VICTORINO</t>
  </si>
  <si>
    <t>(610)BRAULIO APANGO</t>
  </si>
  <si>
    <t>(497)HORTENCIA</t>
  </si>
  <si>
    <t>(282)EDGAR PALMA</t>
  </si>
  <si>
    <t>(317)MAQUILA  TOCINO SALADO</t>
  </si>
  <si>
    <t>(42)JESUS RUIZ</t>
  </si>
  <si>
    <t>(257)ALFONSO RUIZ</t>
  </si>
  <si>
    <t>(818)LA PRINCESITA</t>
  </si>
  <si>
    <t>(299)CHARLY</t>
  </si>
  <si>
    <t>(651)NEALTICAN YOLANDA</t>
  </si>
  <si>
    <t>(77)GERARDO PULIDO</t>
  </si>
  <si>
    <t>(141)RODOLFO ZOQUIAPA</t>
  </si>
  <si>
    <t>(152)PEDRO RAMIRO</t>
  </si>
  <si>
    <t>(389)GONZALO</t>
  </si>
  <si>
    <t>(833)MARCIAL ZEPEDA</t>
  </si>
  <si>
    <t>(617)CRISTIAN ZARATE</t>
  </si>
  <si>
    <t>(455)SAGRADO CHAPULTEPEC</t>
  </si>
  <si>
    <t>(219)GIOVANNI RIOS</t>
  </si>
  <si>
    <t>(710)ERIK</t>
  </si>
  <si>
    <t>(32)ANGEL ALFONSO</t>
  </si>
  <si>
    <t>(583)JAVIER  LOS PERICOS</t>
  </si>
  <si>
    <t>(8)ALFREDO LOPEZ</t>
  </si>
  <si>
    <t>(267)ULISES</t>
  </si>
  <si>
    <t>(466)GERMAN CEBADA SALAMANCA</t>
  </si>
  <si>
    <t>(713)LIBRADO DE JESUS</t>
  </si>
  <si>
    <t>(682)TAQUERIA HORNITOS</t>
  </si>
  <si>
    <t>(387)RUBEN PEREZ</t>
  </si>
  <si>
    <t>(680)TARIMAS</t>
  </si>
  <si>
    <t>(832)RUBEN PEREZ CHABACANO</t>
  </si>
  <si>
    <t>(778)LUIS POTRERO</t>
  </si>
  <si>
    <t>(486)DAVID XILOE</t>
  </si>
  <si>
    <t>(459)MIGUEL HERRERA</t>
  </si>
  <si>
    <t>(203)ASO ALIMENTOS</t>
  </si>
  <si>
    <t>(124)MIGUEL XOCHIHUATL</t>
  </si>
  <si>
    <t>(92)JOSE LUNA</t>
  </si>
  <si>
    <t>(792)OSIRIS ROCHA</t>
  </si>
  <si>
    <t>(421)MARCO SANCHEZ</t>
  </si>
  <si>
    <t>(640)ROBERTO LINARES</t>
  </si>
  <si>
    <t>(708)EL SAGRARIO</t>
  </si>
  <si>
    <t>(684)TLAXCALANCINGO</t>
  </si>
  <si>
    <t>(409)JOVANY CUATEPOTZO</t>
  </si>
  <si>
    <t>(564)ALFONSO TORRES</t>
  </si>
  <si>
    <t>(133)IMELDA</t>
  </si>
  <si>
    <t>(47)NOE COYOTL</t>
  </si>
  <si>
    <t>(472)GUILLERMINA ZOQUIAPAN</t>
  </si>
  <si>
    <t>(783)LUPITA LEDO</t>
  </si>
  <si>
    <t>(718)VENANCIO EUGENIO SANCHEZ</t>
  </si>
  <si>
    <t>(823)RAFAEL PAZ</t>
  </si>
  <si>
    <t>(824)EZEQUIEL JIMENEZ</t>
  </si>
  <si>
    <t>(531)ANTONIO</t>
  </si>
  <si>
    <t>(676)BENJAMIN ALVA</t>
  </si>
  <si>
    <t>(315)BERNARDO JIMENEZ MARTINEZ</t>
  </si>
  <si>
    <t>(714)ANGEL MENECES</t>
  </si>
  <si>
    <t>(86)FLORES</t>
  </si>
  <si>
    <t>(277)RUBEN GALICIA</t>
  </si>
  <si>
    <t>(250)CORTES FINOS LA MORENA</t>
  </si>
  <si>
    <t>(74)TACOS JIRETH</t>
  </si>
  <si>
    <t>(562)SAGRADO CORAZON ZAPATA</t>
  </si>
  <si>
    <t>(37)JUAN ARRIAGA</t>
  </si>
  <si>
    <t>(752)BEBE</t>
  </si>
  <si>
    <t>(834)AGUSTIN LEDO</t>
  </si>
  <si>
    <t>(147)VALERIO FIGUEROA</t>
  </si>
  <si>
    <t>(529)HENRIK  REYES</t>
  </si>
  <si>
    <t>(222)ARTURO SANCHEZ</t>
  </si>
  <si>
    <t>(768)VOLCANES</t>
  </si>
  <si>
    <t>(720)ALVARO LOPEZ</t>
  </si>
  <si>
    <t>(442)MIGUEL MORELOS</t>
  </si>
  <si>
    <t>(199)ANGEL CRUZ</t>
  </si>
  <si>
    <t>(764)ALFREDO ROMERO</t>
  </si>
  <si>
    <t>(505)ALAN</t>
  </si>
  <si>
    <t>(191)CARLOS MASTRANZO</t>
  </si>
  <si>
    <t>(375)JAIME HERNANDEZ</t>
  </si>
  <si>
    <t>(835)JOSE BALLESTERO SANCHEZ</t>
  </si>
  <si>
    <t>(601)RAUL ROCHA</t>
  </si>
  <si>
    <t>(629)IVONNE CASTILLO CORTES</t>
  </si>
  <si>
    <t>(650)DULCE MARIA TORRES</t>
  </si>
  <si>
    <t>(100)SILVIA RAMOS MARLEN</t>
  </si>
  <si>
    <t>(436)LIC. GABRIEL PEREZ</t>
  </si>
  <si>
    <t>(589)PACO DIAZ</t>
  </si>
  <si>
    <t>(498)JOSE CONSTANCIO AKE</t>
  </si>
  <si>
    <t>(174)RAMON RUIZ</t>
  </si>
  <si>
    <t>(721)JOSE LUIS FLORES</t>
  </si>
  <si>
    <t>(354)EMANUEL</t>
  </si>
  <si>
    <t>(36)PEDRO 5 MAYO</t>
  </si>
  <si>
    <t>(482)FERNANDO RAMIREZ</t>
  </si>
  <si>
    <t>(570)RAUL LEDO</t>
  </si>
  <si>
    <t>(182)JAVIER 24</t>
  </si>
  <si>
    <t>(372)DAVID HERNANDEZ</t>
  </si>
  <si>
    <t>(53)ARMANDO CORDOBA</t>
  </si>
  <si>
    <t>(802)CESAR GALINDO MENDEZ</t>
  </si>
  <si>
    <t>(33)BENITO ALFONSO</t>
  </si>
  <si>
    <t>(131)VERO</t>
  </si>
  <si>
    <t>(836)JACINTO HERNANDEZ</t>
  </si>
  <si>
    <t>(19)ANGEL MARQUEZ</t>
  </si>
  <si>
    <t>(79)GUSTAVO JIMENEZ</t>
  </si>
  <si>
    <t>(590)CARNICERIA HUGO´S</t>
  </si>
  <si>
    <t>(489)LEONEL PILOTZI</t>
  </si>
  <si>
    <t>(82)JULIO MC</t>
  </si>
  <si>
    <t>(837)MOISES LINARES</t>
  </si>
  <si>
    <t>(727)BETO 5 MAYO</t>
  </si>
  <si>
    <t>(278)CARNICERIA GUADALUPANA</t>
  </si>
  <si>
    <t>/  /</t>
  </si>
  <si>
    <t>01/11/2020</t>
  </si>
  <si>
    <t>A-10183</t>
  </si>
  <si>
    <t>A-10184</t>
  </si>
  <si>
    <t>03/11/2020</t>
  </si>
  <si>
    <t>A-10185</t>
  </si>
  <si>
    <t>A-10186</t>
  </si>
  <si>
    <t>A-10187</t>
  </si>
  <si>
    <t>A-10188</t>
  </si>
  <si>
    <t>(502)JOSE MARTIN</t>
  </si>
  <si>
    <t>A-10189</t>
  </si>
  <si>
    <t>A-10190</t>
  </si>
  <si>
    <t>A-10191</t>
  </si>
  <si>
    <t>A-10192</t>
  </si>
  <si>
    <t>A-10193</t>
  </si>
  <si>
    <t>A-10194</t>
  </si>
  <si>
    <t>A-10195</t>
  </si>
  <si>
    <t>A-10196</t>
  </si>
  <si>
    <t>A-10197</t>
  </si>
  <si>
    <t>A-10198</t>
  </si>
  <si>
    <t>A-10199</t>
  </si>
  <si>
    <t>04/11/2020</t>
  </si>
  <si>
    <t>A-10200</t>
  </si>
  <si>
    <t>A-10201</t>
  </si>
  <si>
    <t>A-10202</t>
  </si>
  <si>
    <t>A-10203</t>
  </si>
  <si>
    <t>A-10204</t>
  </si>
  <si>
    <t>A-10205</t>
  </si>
  <si>
    <t>02/11/2020</t>
  </si>
  <si>
    <t>A-10206</t>
  </si>
  <si>
    <t>A-10207</t>
  </si>
  <si>
    <t>A-10208</t>
  </si>
  <si>
    <t>A-10209</t>
  </si>
  <si>
    <t>A-10210</t>
  </si>
  <si>
    <t>A-10211</t>
  </si>
  <si>
    <t>A-10212</t>
  </si>
  <si>
    <t>A-10213</t>
  </si>
  <si>
    <t>A-10214</t>
  </si>
  <si>
    <t>A-10215</t>
  </si>
  <si>
    <t>A-10216</t>
  </si>
  <si>
    <t>A-10217</t>
  </si>
  <si>
    <t>A-10218</t>
  </si>
  <si>
    <t>A-10219</t>
  </si>
  <si>
    <t>A-10220</t>
  </si>
  <si>
    <t>A-10221</t>
  </si>
  <si>
    <t>A-10222</t>
  </si>
  <si>
    <t>A-10223</t>
  </si>
  <si>
    <t>A-10224</t>
  </si>
  <si>
    <t>A-10225</t>
  </si>
  <si>
    <t>A-10226</t>
  </si>
  <si>
    <t>A-10227</t>
  </si>
  <si>
    <t>A-10228</t>
  </si>
  <si>
    <t>A-10229</t>
  </si>
  <si>
    <t>A-10230</t>
  </si>
  <si>
    <t>A-10231</t>
  </si>
  <si>
    <t>A-10232</t>
  </si>
  <si>
    <t>A-10233</t>
  </si>
  <si>
    <t>A-10234</t>
  </si>
  <si>
    <t>A-10235</t>
  </si>
  <si>
    <t>A-10236</t>
  </si>
  <si>
    <t>A-10237</t>
  </si>
  <si>
    <t>A-10238</t>
  </si>
  <si>
    <t>A-10239</t>
  </si>
  <si>
    <t>A-10240</t>
  </si>
  <si>
    <t>A-10241</t>
  </si>
  <si>
    <t>A-10242</t>
  </si>
  <si>
    <t>A-10243</t>
  </si>
  <si>
    <t>A-10244</t>
  </si>
  <si>
    <t>A-10245</t>
  </si>
  <si>
    <t>06/11/2020</t>
  </si>
  <si>
    <t>A-10246</t>
  </si>
  <si>
    <t>A-10247</t>
  </si>
  <si>
    <t>A-10248</t>
  </si>
  <si>
    <t>A-10249</t>
  </si>
  <si>
    <t>A-10250</t>
  </si>
  <si>
    <t>25/11/2020</t>
  </si>
  <si>
    <t>A-10251</t>
  </si>
  <si>
    <t>A-10252</t>
  </si>
  <si>
    <t>A-10253</t>
  </si>
  <si>
    <t>A-10254</t>
  </si>
  <si>
    <t>A-10255</t>
  </si>
  <si>
    <t>A-10256</t>
  </si>
  <si>
    <t>A-10257</t>
  </si>
  <si>
    <t>05/11/2020</t>
  </si>
  <si>
    <t>A-10258</t>
  </si>
  <si>
    <t>A-10259</t>
  </si>
  <si>
    <t>A-10260</t>
  </si>
  <si>
    <t>A-10261</t>
  </si>
  <si>
    <t>A-10262</t>
  </si>
  <si>
    <t>A-10263</t>
  </si>
  <si>
    <t>A-10264</t>
  </si>
  <si>
    <t>A-10265</t>
  </si>
  <si>
    <t>A-10266</t>
  </si>
  <si>
    <t>A-10267</t>
  </si>
  <si>
    <t>A-10268</t>
  </si>
  <si>
    <t>A-10269</t>
  </si>
  <si>
    <t>A-10270</t>
  </si>
  <si>
    <t>20/11/2020</t>
  </si>
  <si>
    <t>A-10271</t>
  </si>
  <si>
    <t>A-10272</t>
  </si>
  <si>
    <t>A-10273</t>
  </si>
  <si>
    <t>A-10274</t>
  </si>
  <si>
    <t>(118)LUIS GUILLERMO ZALASAR ANDRADE</t>
  </si>
  <si>
    <t>A-10275</t>
  </si>
  <si>
    <t>A-10276</t>
  </si>
  <si>
    <t>A-10277</t>
  </si>
  <si>
    <t>A-10278</t>
  </si>
  <si>
    <t>A-10279</t>
  </si>
  <si>
    <t>(386)EDUARDO JUSTO</t>
  </si>
  <si>
    <t>A-10280</t>
  </si>
  <si>
    <t>A-10281</t>
  </si>
  <si>
    <t>A-10282</t>
  </si>
  <si>
    <t>A-10283</t>
  </si>
  <si>
    <t>A-10284</t>
  </si>
  <si>
    <t>A-10285</t>
  </si>
  <si>
    <t>A-10286</t>
  </si>
  <si>
    <t>A-10287</t>
  </si>
  <si>
    <t>A-10288</t>
  </si>
  <si>
    <t>A-10289</t>
  </si>
  <si>
    <t>A-10290</t>
  </si>
  <si>
    <t>A-10291</t>
  </si>
  <si>
    <t>A-10292</t>
  </si>
  <si>
    <t>A-10293</t>
  </si>
  <si>
    <t>A-10294</t>
  </si>
  <si>
    <t>A-10295</t>
  </si>
  <si>
    <t>A-10296</t>
  </si>
  <si>
    <t>A-10297</t>
  </si>
  <si>
    <t>A-10298</t>
  </si>
  <si>
    <t>A-10299</t>
  </si>
  <si>
    <t>A-10300</t>
  </si>
  <si>
    <t>A-10301</t>
  </si>
  <si>
    <t>A-10302</t>
  </si>
  <si>
    <t>A-10303</t>
  </si>
  <si>
    <t>A-10304</t>
  </si>
  <si>
    <t>A-10305</t>
  </si>
  <si>
    <t>A-10306</t>
  </si>
  <si>
    <t>A-10307</t>
  </si>
  <si>
    <t>A-10308</t>
  </si>
  <si>
    <t>15/11/2020</t>
  </si>
  <si>
    <t>A-10309</t>
  </si>
  <si>
    <t>A-10310</t>
  </si>
  <si>
    <t>A-10311</t>
  </si>
  <si>
    <t>A-10312</t>
  </si>
  <si>
    <t>A-10313</t>
  </si>
  <si>
    <t>A-10314</t>
  </si>
  <si>
    <t>A-10315</t>
  </si>
  <si>
    <t>A-10316</t>
  </si>
  <si>
    <t>A-10317</t>
  </si>
  <si>
    <t>A-10318</t>
  </si>
  <si>
    <t>A-10319</t>
  </si>
  <si>
    <t>A-10320</t>
  </si>
  <si>
    <t>A-10321</t>
  </si>
  <si>
    <t>A-10322</t>
  </si>
  <si>
    <t>A-10323</t>
  </si>
  <si>
    <t>A-10324</t>
  </si>
  <si>
    <t>(95)PROLEDO</t>
  </si>
  <si>
    <t>A-10325</t>
  </si>
  <si>
    <t>A-10326</t>
  </si>
  <si>
    <t>A-10327</t>
  </si>
  <si>
    <t>A-10328</t>
  </si>
  <si>
    <t>A-10329</t>
  </si>
  <si>
    <t>A-10330</t>
  </si>
  <si>
    <t>A-10331</t>
  </si>
  <si>
    <t>A-10332</t>
  </si>
  <si>
    <t>A-10333</t>
  </si>
  <si>
    <t>A-10334</t>
  </si>
  <si>
    <t>A-10335</t>
  </si>
  <si>
    <t>A-10336</t>
  </si>
  <si>
    <t>A-10337</t>
  </si>
  <si>
    <t>A-10338</t>
  </si>
  <si>
    <t>A-10339</t>
  </si>
  <si>
    <t>A-10340</t>
  </si>
  <si>
    <t>(770)JAIME GARRIDO HERNANDEZ</t>
  </si>
  <si>
    <t>A-10341</t>
  </si>
  <si>
    <t>A-10342</t>
  </si>
  <si>
    <t>A-10343</t>
  </si>
  <si>
    <t>A-10344</t>
  </si>
  <si>
    <t>A-10345</t>
  </si>
  <si>
    <t>A-10346</t>
  </si>
  <si>
    <t>A-10347</t>
  </si>
  <si>
    <t>A-10348</t>
  </si>
  <si>
    <t>A-10349</t>
  </si>
  <si>
    <t>A-10350</t>
  </si>
  <si>
    <t>A-10351</t>
  </si>
  <si>
    <t>A-10352</t>
  </si>
  <si>
    <t>A-10353</t>
  </si>
  <si>
    <t>A-10354</t>
  </si>
  <si>
    <t>A-10355</t>
  </si>
  <si>
    <t>A-10356</t>
  </si>
  <si>
    <t>A-10357</t>
  </si>
  <si>
    <t>A-10358</t>
  </si>
  <si>
    <t>A-10359</t>
  </si>
  <si>
    <t>A-10360</t>
  </si>
  <si>
    <t>A-10361</t>
  </si>
  <si>
    <t>A-10362</t>
  </si>
  <si>
    <t>A-10363</t>
  </si>
  <si>
    <t>A-10364</t>
  </si>
  <si>
    <t>A-10365</t>
  </si>
  <si>
    <t>A-10366</t>
  </si>
  <si>
    <t>A-10367</t>
  </si>
  <si>
    <t>A-10368</t>
  </si>
  <si>
    <t>A-10369</t>
  </si>
  <si>
    <t>A-10370</t>
  </si>
  <si>
    <t>A-10371</t>
  </si>
  <si>
    <t>A-10372</t>
  </si>
  <si>
    <t>A-10373</t>
  </si>
  <si>
    <t>A-10374</t>
  </si>
  <si>
    <t>A-10375</t>
  </si>
  <si>
    <t>A-10376</t>
  </si>
  <si>
    <t>A-10377</t>
  </si>
  <si>
    <t>A-10378</t>
  </si>
  <si>
    <t>A-10379</t>
  </si>
  <si>
    <t>A-10380</t>
  </si>
  <si>
    <t>A-10381</t>
  </si>
  <si>
    <t>A-10382</t>
  </si>
  <si>
    <t>A-10383</t>
  </si>
  <si>
    <t>A-10384</t>
  </si>
  <si>
    <t>A-10385</t>
  </si>
  <si>
    <t>A-10386</t>
  </si>
  <si>
    <t>A-10387</t>
  </si>
  <si>
    <t>A-10388</t>
  </si>
  <si>
    <t>A-10389</t>
  </si>
  <si>
    <t>A-10390</t>
  </si>
  <si>
    <t>A-10391</t>
  </si>
  <si>
    <t>A-10392</t>
  </si>
  <si>
    <t>11/11/2020</t>
  </si>
  <si>
    <t>A-10393</t>
  </si>
  <si>
    <t>A-10394</t>
  </si>
  <si>
    <t>A-10395</t>
  </si>
  <si>
    <t>A-10396</t>
  </si>
  <si>
    <t>A-10397</t>
  </si>
  <si>
    <t>A-10398</t>
  </si>
  <si>
    <t>A-10399</t>
  </si>
  <si>
    <t>A-10400</t>
  </si>
  <si>
    <t>A-10401</t>
  </si>
  <si>
    <t>A-10402</t>
  </si>
  <si>
    <t>A-10403</t>
  </si>
  <si>
    <t>A-10404</t>
  </si>
  <si>
    <t>A-10405</t>
  </si>
  <si>
    <t>A-10406</t>
  </si>
  <si>
    <t>A-10407</t>
  </si>
  <si>
    <t>A-10408</t>
  </si>
  <si>
    <t>A-10409</t>
  </si>
  <si>
    <t>A-10410</t>
  </si>
  <si>
    <t>A-10411</t>
  </si>
  <si>
    <t>A-10412</t>
  </si>
  <si>
    <t>A-10413</t>
  </si>
  <si>
    <t>A-10414</t>
  </si>
  <si>
    <t>A-10415</t>
  </si>
  <si>
    <t>A-10416</t>
  </si>
  <si>
    <t>A-10417</t>
  </si>
  <si>
    <t>A-10418</t>
  </si>
  <si>
    <t>A-10419</t>
  </si>
  <si>
    <t>A-10420</t>
  </si>
  <si>
    <t>A-10421</t>
  </si>
  <si>
    <t>A-10422</t>
  </si>
  <si>
    <t>A-10423</t>
  </si>
  <si>
    <t>A-10424</t>
  </si>
  <si>
    <t>A-10425</t>
  </si>
  <si>
    <t>A-10426</t>
  </si>
  <si>
    <t>A-10427</t>
  </si>
  <si>
    <t>(649)VICTOR LOPEZ</t>
  </si>
  <si>
    <t>A-10428</t>
  </si>
  <si>
    <t>A-10429</t>
  </si>
  <si>
    <t>A-10430</t>
  </si>
  <si>
    <t>A-10431</t>
  </si>
  <si>
    <t>A-10432</t>
  </si>
  <si>
    <t>A-10433</t>
  </si>
  <si>
    <t>A-10434</t>
  </si>
  <si>
    <t>A-10435</t>
  </si>
  <si>
    <t>A-10436</t>
  </si>
  <si>
    <t>(572)MORALES DIAZ</t>
  </si>
  <si>
    <t>A-10437</t>
  </si>
  <si>
    <t>A-10438</t>
  </si>
  <si>
    <t>A-10439</t>
  </si>
  <si>
    <t>A-10440</t>
  </si>
  <si>
    <t>A-10441</t>
  </si>
  <si>
    <t>A-10442</t>
  </si>
  <si>
    <t>A-10443</t>
  </si>
  <si>
    <t>A-10444</t>
  </si>
  <si>
    <t>A-10445</t>
  </si>
  <si>
    <t>A-10446</t>
  </si>
  <si>
    <t>A-10447</t>
  </si>
  <si>
    <t>A-10448</t>
  </si>
  <si>
    <t>A-10449</t>
  </si>
  <si>
    <t>A-10450</t>
  </si>
  <si>
    <t>A-10451</t>
  </si>
  <si>
    <t>A-10452</t>
  </si>
  <si>
    <t>A-10453</t>
  </si>
  <si>
    <t>A-10454</t>
  </si>
  <si>
    <t>A-10455</t>
  </si>
  <si>
    <t>A-10456</t>
  </si>
  <si>
    <t>A-10457</t>
  </si>
  <si>
    <t>A-10458</t>
  </si>
  <si>
    <t>A-10459</t>
  </si>
  <si>
    <t>A-10460</t>
  </si>
  <si>
    <t>A-10461</t>
  </si>
  <si>
    <t>A-10462</t>
  </si>
  <si>
    <t>A-10463</t>
  </si>
  <si>
    <t>07/11/2020</t>
  </si>
  <si>
    <t>A-10464</t>
  </si>
  <si>
    <t>A-10465</t>
  </si>
  <si>
    <t>A-10466</t>
  </si>
  <si>
    <t>A-10467</t>
  </si>
  <si>
    <t>A-10468</t>
  </si>
  <si>
    <t>A-10469</t>
  </si>
  <si>
    <t>A-10470</t>
  </si>
  <si>
    <t>A-10471</t>
  </si>
  <si>
    <t>A-10472</t>
  </si>
  <si>
    <t>A-10473</t>
  </si>
  <si>
    <t>A-10474</t>
  </si>
  <si>
    <t>A-10475</t>
  </si>
  <si>
    <t>A-10476</t>
  </si>
  <si>
    <t>A-10477</t>
  </si>
  <si>
    <t>A-10478</t>
  </si>
  <si>
    <t>A-10479</t>
  </si>
  <si>
    <t>A-10480</t>
  </si>
  <si>
    <t>A-10481</t>
  </si>
  <si>
    <t>A-10482</t>
  </si>
  <si>
    <t>A-10483</t>
  </si>
  <si>
    <t>A-10484</t>
  </si>
  <si>
    <t>A-10485</t>
  </si>
  <si>
    <t>A-10486</t>
  </si>
  <si>
    <t>A-10487</t>
  </si>
  <si>
    <t>A-10488</t>
  </si>
  <si>
    <t>A-10489</t>
  </si>
  <si>
    <t>A-10490</t>
  </si>
  <si>
    <t>A-10491</t>
  </si>
  <si>
    <t>A-10492</t>
  </si>
  <si>
    <t>A-10493</t>
  </si>
  <si>
    <t>A-10494</t>
  </si>
  <si>
    <t>A-10495</t>
  </si>
  <si>
    <t>A-10496</t>
  </si>
  <si>
    <t>A-10497</t>
  </si>
  <si>
    <t>A-10498</t>
  </si>
  <si>
    <t>A-10499</t>
  </si>
  <si>
    <t>A-10500</t>
  </si>
  <si>
    <t>A-10501</t>
  </si>
  <si>
    <t>A-10502</t>
  </si>
  <si>
    <t>A-10503</t>
  </si>
  <si>
    <t>A-10504</t>
  </si>
  <si>
    <t>A-10505</t>
  </si>
  <si>
    <t>A-10506</t>
  </si>
  <si>
    <t>A-10507</t>
  </si>
  <si>
    <t>A-10508</t>
  </si>
  <si>
    <t>A-10509</t>
  </si>
  <si>
    <t>A-10510</t>
  </si>
  <si>
    <t>A-10511</t>
  </si>
  <si>
    <t>A-10512</t>
  </si>
  <si>
    <t>A-10513</t>
  </si>
  <si>
    <t>08/11/2020</t>
  </si>
  <si>
    <t>A-10514</t>
  </si>
  <si>
    <t>A-10515</t>
  </si>
  <si>
    <t>A-10516</t>
  </si>
  <si>
    <t>A-10517</t>
  </si>
  <si>
    <t>A-10518</t>
  </si>
  <si>
    <t>A-10519</t>
  </si>
  <si>
    <t>A-10520</t>
  </si>
  <si>
    <t>09/11/2020</t>
  </si>
  <si>
    <t>A-10521</t>
  </si>
  <si>
    <t>A-10522</t>
  </si>
  <si>
    <t>A-10523</t>
  </si>
  <si>
    <t>12/11/2020</t>
  </si>
  <si>
    <t>A-10524</t>
  </si>
  <si>
    <t>A-10525</t>
  </si>
  <si>
    <t>A-10526</t>
  </si>
  <si>
    <t>A-10527</t>
  </si>
  <si>
    <t>A-10528</t>
  </si>
  <si>
    <t>A-10529</t>
  </si>
  <si>
    <t>A-10530</t>
  </si>
  <si>
    <t>A-10531</t>
  </si>
  <si>
    <t>A-10532</t>
  </si>
  <si>
    <t>A-10533</t>
  </si>
  <si>
    <t>A-10534</t>
  </si>
  <si>
    <t>A-10535</t>
  </si>
  <si>
    <t>A-10536</t>
  </si>
  <si>
    <t>A-10537</t>
  </si>
  <si>
    <t>A-10538</t>
  </si>
  <si>
    <t>A-10539</t>
  </si>
  <si>
    <t>A-10540</t>
  </si>
  <si>
    <t>A-10541</t>
  </si>
  <si>
    <t>A-10542</t>
  </si>
  <si>
    <t>A-10543</t>
  </si>
  <si>
    <t>A-10544</t>
  </si>
  <si>
    <t>A-10545</t>
  </si>
  <si>
    <t>A-10546</t>
  </si>
  <si>
    <t>A-10547</t>
  </si>
  <si>
    <t>(140)PEDRO CORDERO</t>
  </si>
  <si>
    <t>A-10548</t>
  </si>
  <si>
    <t>A-10549</t>
  </si>
  <si>
    <t>A-10550</t>
  </si>
  <si>
    <t>A-10551</t>
  </si>
  <si>
    <t>A-10552</t>
  </si>
  <si>
    <t>A-10553</t>
  </si>
  <si>
    <t>A-10554</t>
  </si>
  <si>
    <t>A-10555</t>
  </si>
  <si>
    <t>A-10556</t>
  </si>
  <si>
    <t>A-10557</t>
  </si>
  <si>
    <t>A-10558</t>
  </si>
  <si>
    <t>A-10559</t>
  </si>
  <si>
    <t>A-10560</t>
  </si>
  <si>
    <t>A-10561</t>
  </si>
  <si>
    <t>A-10562</t>
  </si>
  <si>
    <t>A-10563</t>
  </si>
  <si>
    <t>A-10564</t>
  </si>
  <si>
    <t>A-10565</t>
  </si>
  <si>
    <t>A-10566</t>
  </si>
  <si>
    <t>A-10567</t>
  </si>
  <si>
    <t>A-10568</t>
  </si>
  <si>
    <t>A-10569</t>
  </si>
  <si>
    <t>A-10570</t>
  </si>
  <si>
    <t>(194)FABIAN MACHORRO</t>
  </si>
  <si>
    <t>A-10571</t>
  </si>
  <si>
    <t>A-10572</t>
  </si>
  <si>
    <t>A-10573</t>
  </si>
  <si>
    <t>A-10574</t>
  </si>
  <si>
    <t>A-10575</t>
  </si>
  <si>
    <t>A-10576</t>
  </si>
  <si>
    <t>A-10577</t>
  </si>
  <si>
    <t>A-10578</t>
  </si>
  <si>
    <t>A-10579</t>
  </si>
  <si>
    <t>A-10580</t>
  </si>
  <si>
    <t>A-10581</t>
  </si>
  <si>
    <t>A-10582</t>
  </si>
  <si>
    <t>A-10583</t>
  </si>
  <si>
    <t>A-10584</t>
  </si>
  <si>
    <t>A-10585</t>
  </si>
  <si>
    <t>A-10586</t>
  </si>
  <si>
    <t>A-10587</t>
  </si>
  <si>
    <t>A-10588</t>
  </si>
  <si>
    <t>A-10589</t>
  </si>
  <si>
    <t>A-10590</t>
  </si>
  <si>
    <t>A-10591</t>
  </si>
  <si>
    <t>A-10592</t>
  </si>
  <si>
    <t>A-10593</t>
  </si>
  <si>
    <t>A-10594</t>
  </si>
  <si>
    <t>A-10595</t>
  </si>
  <si>
    <t>A-10596</t>
  </si>
  <si>
    <t>A-10597</t>
  </si>
  <si>
    <t>A-10598</t>
  </si>
  <si>
    <t>A-10599</t>
  </si>
  <si>
    <t>A-10600</t>
  </si>
  <si>
    <t>A-10601</t>
  </si>
  <si>
    <t>A-10602</t>
  </si>
  <si>
    <t>A-10603</t>
  </si>
  <si>
    <t>A-10604</t>
  </si>
  <si>
    <t>A-10605</t>
  </si>
  <si>
    <t>A-10606</t>
  </si>
  <si>
    <t>10/11/2020</t>
  </si>
  <si>
    <t>A-10607</t>
  </si>
  <si>
    <t>A-10608</t>
  </si>
  <si>
    <t>A-10609</t>
  </si>
  <si>
    <t>A-10610</t>
  </si>
  <si>
    <t>A-10611</t>
  </si>
  <si>
    <t>A-10612</t>
  </si>
  <si>
    <t>A-10613</t>
  </si>
  <si>
    <t>A-10614</t>
  </si>
  <si>
    <t>A-10615</t>
  </si>
  <si>
    <t>A-10616</t>
  </si>
  <si>
    <t>A-10617</t>
  </si>
  <si>
    <t>A-10618</t>
  </si>
  <si>
    <t>A-10619</t>
  </si>
  <si>
    <t>A-10620</t>
  </si>
  <si>
    <t>A-10621</t>
  </si>
  <si>
    <t>A-10622</t>
  </si>
  <si>
    <t>A-10623</t>
  </si>
  <si>
    <t>A-10624</t>
  </si>
  <si>
    <t>A-10625</t>
  </si>
  <si>
    <t>A-10626</t>
  </si>
  <si>
    <t>A-10627</t>
  </si>
  <si>
    <t>A-10628</t>
  </si>
  <si>
    <t>A-10629</t>
  </si>
  <si>
    <t>A-10630</t>
  </si>
  <si>
    <t>A-10631</t>
  </si>
  <si>
    <t>A-10632</t>
  </si>
  <si>
    <t>A-10633</t>
  </si>
  <si>
    <t>A-10634</t>
  </si>
  <si>
    <t>A-10635</t>
  </si>
  <si>
    <t>A-10636</t>
  </si>
  <si>
    <t>A-10637</t>
  </si>
  <si>
    <t>A-10638</t>
  </si>
  <si>
    <t>A-10639</t>
  </si>
  <si>
    <t>A-10640</t>
  </si>
  <si>
    <t>A-10641</t>
  </si>
  <si>
    <t>A-10642</t>
  </si>
  <si>
    <t>A-10643</t>
  </si>
  <si>
    <t>A-10644</t>
  </si>
  <si>
    <t>A-10645</t>
  </si>
  <si>
    <t>A-10646</t>
  </si>
  <si>
    <t>A-10647</t>
  </si>
  <si>
    <t>A-10648</t>
  </si>
  <si>
    <t>A-10649</t>
  </si>
  <si>
    <t>A-10650</t>
  </si>
  <si>
    <t>A-10651</t>
  </si>
  <si>
    <t>A-10652</t>
  </si>
  <si>
    <t>A-10653</t>
  </si>
  <si>
    <t>A-10654</t>
  </si>
  <si>
    <t>A-10655</t>
  </si>
  <si>
    <t>A-10656</t>
  </si>
  <si>
    <t>29/11/2020</t>
  </si>
  <si>
    <t>A-10657</t>
  </si>
  <si>
    <t>(808)JOVITO GONZALEZ HERNANDEZ</t>
  </si>
  <si>
    <t>A-10658</t>
  </si>
  <si>
    <t>A-10659</t>
  </si>
  <si>
    <t>A-10660</t>
  </si>
  <si>
    <t>A-10661</t>
  </si>
  <si>
    <t>A-10662</t>
  </si>
  <si>
    <t>14/11/2020</t>
  </si>
  <si>
    <t>A-10663</t>
  </si>
  <si>
    <t>A-10664</t>
  </si>
  <si>
    <t>A-10665</t>
  </si>
  <si>
    <t>A-10666</t>
  </si>
  <si>
    <t>A-10667</t>
  </si>
  <si>
    <t>A-10668</t>
  </si>
  <si>
    <t>A-10669</t>
  </si>
  <si>
    <t>A-10670</t>
  </si>
  <si>
    <t>A-10671</t>
  </si>
  <si>
    <t>A-10672</t>
  </si>
  <si>
    <t>A-10673</t>
  </si>
  <si>
    <t>A-10674</t>
  </si>
  <si>
    <t>A-10675</t>
  </si>
  <si>
    <t>A-10676</t>
  </si>
  <si>
    <t>A-10677</t>
  </si>
  <si>
    <t>A-10678</t>
  </si>
  <si>
    <t>A-10679</t>
  </si>
  <si>
    <t>A-10680</t>
  </si>
  <si>
    <t>A-10681</t>
  </si>
  <si>
    <t>A-10682</t>
  </si>
  <si>
    <t>A-10683</t>
  </si>
  <si>
    <t>A-10684</t>
  </si>
  <si>
    <t>A-10685</t>
  </si>
  <si>
    <t>A-10686</t>
  </si>
  <si>
    <t>A-10687</t>
  </si>
  <si>
    <t>A-10688</t>
  </si>
  <si>
    <t>A-10689</t>
  </si>
  <si>
    <t>A-10690</t>
  </si>
  <si>
    <t>A-10691</t>
  </si>
  <si>
    <t>A-10692</t>
  </si>
  <si>
    <t>A-10693</t>
  </si>
  <si>
    <t>A-10694</t>
  </si>
  <si>
    <t>A-10695</t>
  </si>
  <si>
    <t>A-10696</t>
  </si>
  <si>
    <t>A-10697</t>
  </si>
  <si>
    <t>A-10698</t>
  </si>
  <si>
    <t>A-10699</t>
  </si>
  <si>
    <t>A-10700</t>
  </si>
  <si>
    <t>A-10701</t>
  </si>
  <si>
    <t>A-10702</t>
  </si>
  <si>
    <t>A-10703</t>
  </si>
  <si>
    <t>A-10704</t>
  </si>
  <si>
    <t>A-10705</t>
  </si>
  <si>
    <t>A-10706</t>
  </si>
  <si>
    <t>A-10707</t>
  </si>
  <si>
    <t>A-10708</t>
  </si>
  <si>
    <t>A-10709</t>
  </si>
  <si>
    <t>A-10710</t>
  </si>
  <si>
    <t>A-10711</t>
  </si>
  <si>
    <t>A-10712</t>
  </si>
  <si>
    <t>A-10713</t>
  </si>
  <si>
    <t>A-10714</t>
  </si>
  <si>
    <t>A-10715</t>
  </si>
  <si>
    <t>A-10716</t>
  </si>
  <si>
    <t>A-10717</t>
  </si>
  <si>
    <t>A-10718</t>
  </si>
  <si>
    <t>A-10719</t>
  </si>
  <si>
    <t>A-10720</t>
  </si>
  <si>
    <t>A-10721</t>
  </si>
  <si>
    <t>A-10722</t>
  </si>
  <si>
    <t>A-10723</t>
  </si>
  <si>
    <t>A-10724</t>
  </si>
  <si>
    <t>A-10725</t>
  </si>
  <si>
    <t>A-10726</t>
  </si>
  <si>
    <t>A-10727</t>
  </si>
  <si>
    <t>A-10728</t>
  </si>
  <si>
    <t>A-10729</t>
  </si>
  <si>
    <t>A-10730</t>
  </si>
  <si>
    <t>A-10731</t>
  </si>
  <si>
    <t>A-10732</t>
  </si>
  <si>
    <t>A-10733</t>
  </si>
  <si>
    <t>A-10734</t>
  </si>
  <si>
    <t>A-10735</t>
  </si>
  <si>
    <t>A-10736</t>
  </si>
  <si>
    <t>A-10737</t>
  </si>
  <si>
    <t>A-10738</t>
  </si>
  <si>
    <t>A-10739</t>
  </si>
  <si>
    <t>A-10740</t>
  </si>
  <si>
    <t>A-10741</t>
  </si>
  <si>
    <t>A-10742</t>
  </si>
  <si>
    <t>A-10743</t>
  </si>
  <si>
    <t>A-10744</t>
  </si>
  <si>
    <t>A-10745</t>
  </si>
  <si>
    <t>A-10746</t>
  </si>
  <si>
    <t>A-10747</t>
  </si>
  <si>
    <t>A-10748</t>
  </si>
  <si>
    <t>A-10749</t>
  </si>
  <si>
    <t>A-10750</t>
  </si>
  <si>
    <t>A-10751</t>
  </si>
  <si>
    <t>A-10752</t>
  </si>
  <si>
    <t>A-10753</t>
  </si>
  <si>
    <t>A-10754</t>
  </si>
  <si>
    <t>A-10755</t>
  </si>
  <si>
    <t>A-10756</t>
  </si>
  <si>
    <t>A-10757</t>
  </si>
  <si>
    <t>A-10758</t>
  </si>
  <si>
    <t>A-10759</t>
  </si>
  <si>
    <t>A-10760</t>
  </si>
  <si>
    <t>A-10761</t>
  </si>
  <si>
    <t>A-10762</t>
  </si>
  <si>
    <t>A-10763</t>
  </si>
  <si>
    <t>A-10764</t>
  </si>
  <si>
    <t>A-10765</t>
  </si>
  <si>
    <t>A-10766</t>
  </si>
  <si>
    <t>A-10767</t>
  </si>
  <si>
    <t>A-10768</t>
  </si>
  <si>
    <t>A-10769</t>
  </si>
  <si>
    <t>A-10770</t>
  </si>
  <si>
    <t>A-10771</t>
  </si>
  <si>
    <t>A-10772</t>
  </si>
  <si>
    <t>A-10773</t>
  </si>
  <si>
    <t>A-10774</t>
  </si>
  <si>
    <t>A-10775</t>
  </si>
  <si>
    <t>A-10776</t>
  </si>
  <si>
    <t>A-10777</t>
  </si>
  <si>
    <t>A-10778</t>
  </si>
  <si>
    <t>A-10779</t>
  </si>
  <si>
    <t>A-10780</t>
  </si>
  <si>
    <t>A-10781</t>
  </si>
  <si>
    <t>A-10782</t>
  </si>
  <si>
    <t>A-10783</t>
  </si>
  <si>
    <t>A-10784</t>
  </si>
  <si>
    <t>A-10785</t>
  </si>
  <si>
    <t>A-10786</t>
  </si>
  <si>
    <t>A-10787</t>
  </si>
  <si>
    <t>A-10788</t>
  </si>
  <si>
    <t>A-10789</t>
  </si>
  <si>
    <t>A-10790</t>
  </si>
  <si>
    <t>A-10791</t>
  </si>
  <si>
    <t>A-10792</t>
  </si>
  <si>
    <t>A-10793</t>
  </si>
  <si>
    <t>A-10794</t>
  </si>
  <si>
    <t>A-10795</t>
  </si>
  <si>
    <t>A-10796</t>
  </si>
  <si>
    <t>A-10797</t>
  </si>
  <si>
    <t>A-10798</t>
  </si>
  <si>
    <t>A-10799</t>
  </si>
  <si>
    <t>A-10800</t>
  </si>
  <si>
    <t>A-10801</t>
  </si>
  <si>
    <t>A-10802</t>
  </si>
  <si>
    <t>A-10803</t>
  </si>
  <si>
    <t>A-10804</t>
  </si>
  <si>
    <t>A-10805</t>
  </si>
  <si>
    <t>(72)JUANITA  LEDO</t>
  </si>
  <si>
    <t>A-10806</t>
  </si>
  <si>
    <t>A-10807</t>
  </si>
  <si>
    <t>A-10808</t>
  </si>
  <si>
    <t>A-10809</t>
  </si>
  <si>
    <t>A-10810</t>
  </si>
  <si>
    <t>A-10811</t>
  </si>
  <si>
    <t>A-10812</t>
  </si>
  <si>
    <t>A-10813</t>
  </si>
  <si>
    <t>A-10814</t>
  </si>
  <si>
    <t>A-10815</t>
  </si>
  <si>
    <t>A-10816</t>
  </si>
  <si>
    <t>A-10817</t>
  </si>
  <si>
    <t>A-10818</t>
  </si>
  <si>
    <t>A-10819</t>
  </si>
  <si>
    <t>A-10820</t>
  </si>
  <si>
    <t>A-10821</t>
  </si>
  <si>
    <t>A-10822</t>
  </si>
  <si>
    <t>A-10823</t>
  </si>
  <si>
    <t>A-10824</t>
  </si>
  <si>
    <t>A-10825</t>
  </si>
  <si>
    <t>A-10826</t>
  </si>
  <si>
    <t>A-10827</t>
  </si>
  <si>
    <t>A-10828</t>
  </si>
  <si>
    <t>A-10829</t>
  </si>
  <si>
    <t>A-10830</t>
  </si>
  <si>
    <t>A-10831</t>
  </si>
  <si>
    <t>A-10832</t>
  </si>
  <si>
    <t>A-10833</t>
  </si>
  <si>
    <t>A-10834</t>
  </si>
  <si>
    <t>A-10835</t>
  </si>
  <si>
    <t>A-10836</t>
  </si>
  <si>
    <t>A-10837</t>
  </si>
  <si>
    <t>A-10838</t>
  </si>
  <si>
    <t>A-10839</t>
  </si>
  <si>
    <t>A-10840</t>
  </si>
  <si>
    <t>A-10841</t>
  </si>
  <si>
    <t>A-10842</t>
  </si>
  <si>
    <t>A-10843</t>
  </si>
  <si>
    <t>A-10844</t>
  </si>
  <si>
    <t>A-10845</t>
  </si>
  <si>
    <t>A-10846</t>
  </si>
  <si>
    <t>A-10847</t>
  </si>
  <si>
    <t>A-10848</t>
  </si>
  <si>
    <t>A-10849</t>
  </si>
  <si>
    <t>A-10850</t>
  </si>
  <si>
    <t>A-10851</t>
  </si>
  <si>
    <t>A-10852</t>
  </si>
  <si>
    <t>A-10853</t>
  </si>
  <si>
    <t>A-10854</t>
  </si>
  <si>
    <t>A-10855</t>
  </si>
  <si>
    <t>A-10856</t>
  </si>
  <si>
    <t>A-10857</t>
  </si>
  <si>
    <t>A-10858</t>
  </si>
  <si>
    <t>A-10859</t>
  </si>
  <si>
    <t>A-10860</t>
  </si>
  <si>
    <t>A-10861</t>
  </si>
  <si>
    <t>A-10862</t>
  </si>
  <si>
    <t>A-10863</t>
  </si>
  <si>
    <t>A-10864</t>
  </si>
  <si>
    <t>A-10865</t>
  </si>
  <si>
    <t>A-10866</t>
  </si>
  <si>
    <t>A-10867</t>
  </si>
  <si>
    <t>A-10868</t>
  </si>
  <si>
    <t>A-10869</t>
  </si>
  <si>
    <t>A-10870</t>
  </si>
  <si>
    <t>A-10871</t>
  </si>
  <si>
    <t>A-10872</t>
  </si>
  <si>
    <t>A-10873</t>
  </si>
  <si>
    <t>A-10874</t>
  </si>
  <si>
    <t>A-10875</t>
  </si>
  <si>
    <t>A-10876</t>
  </si>
  <si>
    <t>A-10877</t>
  </si>
  <si>
    <t>19/11/2020</t>
  </si>
  <si>
    <t>A-10878</t>
  </si>
  <si>
    <t>A-10879</t>
  </si>
  <si>
    <t>A-10880</t>
  </si>
  <si>
    <t>A-10881</t>
  </si>
  <si>
    <t>A-10882</t>
  </si>
  <si>
    <t>A-10883</t>
  </si>
  <si>
    <t>A-10884</t>
  </si>
  <si>
    <t>A-10885</t>
  </si>
  <si>
    <t>A-10886</t>
  </si>
  <si>
    <t>A-10887</t>
  </si>
  <si>
    <t>A-10888</t>
  </si>
  <si>
    <t>A-10889</t>
  </si>
  <si>
    <t>A-10890</t>
  </si>
  <si>
    <t>A-10891</t>
  </si>
  <si>
    <t>A-10892</t>
  </si>
  <si>
    <t>A-10893</t>
  </si>
  <si>
    <t>A-10894</t>
  </si>
  <si>
    <t>A-10895</t>
  </si>
  <si>
    <t>A-10896</t>
  </si>
  <si>
    <t>A-10897</t>
  </si>
  <si>
    <t>A-10898</t>
  </si>
  <si>
    <t>A-10899</t>
  </si>
  <si>
    <t>A-10900</t>
  </si>
  <si>
    <t>A-10901</t>
  </si>
  <si>
    <t>A-10902</t>
  </si>
  <si>
    <t>A-10903</t>
  </si>
  <si>
    <t>A-10904</t>
  </si>
  <si>
    <t>A-10905</t>
  </si>
  <si>
    <t>A-10906</t>
  </si>
  <si>
    <t>A-10907</t>
  </si>
  <si>
    <t>A-10908</t>
  </si>
  <si>
    <t>A-10909</t>
  </si>
  <si>
    <t>A-10910</t>
  </si>
  <si>
    <t>A-10911</t>
  </si>
  <si>
    <t>A-10912</t>
  </si>
  <si>
    <t>A-10913</t>
  </si>
  <si>
    <t>A-10914</t>
  </si>
  <si>
    <t>A-10915</t>
  </si>
  <si>
    <t>A-10916</t>
  </si>
  <si>
    <t>A-10917</t>
  </si>
  <si>
    <t>A-10918</t>
  </si>
  <si>
    <t>A-10919</t>
  </si>
  <si>
    <t>A-10920</t>
  </si>
  <si>
    <t>A-10921</t>
  </si>
  <si>
    <t>A-10922</t>
  </si>
  <si>
    <t>A-10923</t>
  </si>
  <si>
    <t>A-10924</t>
  </si>
  <si>
    <t>A-10925</t>
  </si>
  <si>
    <t>A-10926</t>
  </si>
  <si>
    <t>A-10927</t>
  </si>
  <si>
    <t>A-10928</t>
  </si>
  <si>
    <t>A-10929</t>
  </si>
  <si>
    <t>A-10930</t>
  </si>
  <si>
    <t>A-10931</t>
  </si>
  <si>
    <t>A-10932</t>
  </si>
  <si>
    <t>A-10933</t>
  </si>
  <si>
    <t>A-10934</t>
  </si>
  <si>
    <t>A-10935</t>
  </si>
  <si>
    <t>A-10936</t>
  </si>
  <si>
    <t>A-10937</t>
  </si>
  <si>
    <t>A-10938</t>
  </si>
  <si>
    <t>A-10939</t>
  </si>
  <si>
    <t>A-10940</t>
  </si>
  <si>
    <t>A-10941</t>
  </si>
  <si>
    <t>A-10942</t>
  </si>
  <si>
    <t>A-10943</t>
  </si>
  <si>
    <t>A-10944</t>
  </si>
  <si>
    <t>A-10945</t>
  </si>
  <si>
    <t>A-10946</t>
  </si>
  <si>
    <t>A-10947</t>
  </si>
  <si>
    <t>A-10948</t>
  </si>
  <si>
    <t>A-10949</t>
  </si>
  <si>
    <t>A-10950</t>
  </si>
  <si>
    <t>A-10951</t>
  </si>
  <si>
    <t>A-10952</t>
  </si>
  <si>
    <t>A-10953</t>
  </si>
  <si>
    <t>A-10954</t>
  </si>
  <si>
    <t>(817)RUFINA NARNGO</t>
  </si>
  <si>
    <t>A-10955</t>
  </si>
  <si>
    <t>A-10956</t>
  </si>
  <si>
    <t>A-10957</t>
  </si>
  <si>
    <t>A-10958</t>
  </si>
  <si>
    <t>A-10959</t>
  </si>
  <si>
    <t>A-10960</t>
  </si>
  <si>
    <t>A-10961</t>
  </si>
  <si>
    <t>A-10962</t>
  </si>
  <si>
    <t>A-10963</t>
  </si>
  <si>
    <t>A-10964</t>
  </si>
  <si>
    <t>A-10965</t>
  </si>
  <si>
    <t>A-10966</t>
  </si>
  <si>
    <t>A-10967</t>
  </si>
  <si>
    <t>A-10968</t>
  </si>
  <si>
    <t>A-10969</t>
  </si>
  <si>
    <t>A-10970</t>
  </si>
  <si>
    <t>A-10971</t>
  </si>
  <si>
    <t>A-10972</t>
  </si>
  <si>
    <t>A-10973</t>
  </si>
  <si>
    <t>A-10974</t>
  </si>
  <si>
    <t>A-10975</t>
  </si>
  <si>
    <t>A-10976</t>
  </si>
  <si>
    <t>A-10977</t>
  </si>
  <si>
    <t>A-10978</t>
  </si>
  <si>
    <t>A-10979</t>
  </si>
  <si>
    <t>A-10980</t>
  </si>
  <si>
    <t>A-10981</t>
  </si>
  <si>
    <t>(215)PABLO BAUTISTA</t>
  </si>
  <si>
    <t>A-10982</t>
  </si>
  <si>
    <t>A-10983</t>
  </si>
  <si>
    <t>A-10984</t>
  </si>
  <si>
    <t>A-10985</t>
  </si>
  <si>
    <t>A-10986</t>
  </si>
  <si>
    <t>A-10987</t>
  </si>
  <si>
    <t>A-10988</t>
  </si>
  <si>
    <t>A-10989</t>
  </si>
  <si>
    <t>A-10990</t>
  </si>
  <si>
    <t>A-10991</t>
  </si>
  <si>
    <t>A-10992</t>
  </si>
  <si>
    <t>A-10993</t>
  </si>
  <si>
    <t>A-10994</t>
  </si>
  <si>
    <t>A-10995</t>
  </si>
  <si>
    <t>A-10996</t>
  </si>
  <si>
    <t>A-10997</t>
  </si>
  <si>
    <t>A-10998</t>
  </si>
  <si>
    <t>A-10999</t>
  </si>
  <si>
    <t>A-11000</t>
  </si>
  <si>
    <t>A-11001</t>
  </si>
  <si>
    <t>A-11002</t>
  </si>
  <si>
    <t>A-11003</t>
  </si>
  <si>
    <t>A-11004</t>
  </si>
  <si>
    <t>A-11005</t>
  </si>
  <si>
    <t>A-11006</t>
  </si>
  <si>
    <t>A-11007</t>
  </si>
  <si>
    <t>A-11008</t>
  </si>
  <si>
    <t>A-11009</t>
  </si>
  <si>
    <t>A-11010</t>
  </si>
  <si>
    <t>A-11011</t>
  </si>
  <si>
    <t>A-11012</t>
  </si>
  <si>
    <t>A-11013</t>
  </si>
  <si>
    <t>A-11014</t>
  </si>
  <si>
    <t>A-11015</t>
  </si>
  <si>
    <t>A-11016</t>
  </si>
  <si>
    <t>A-11017</t>
  </si>
  <si>
    <t>A-11018</t>
  </si>
  <si>
    <t>A-11019</t>
  </si>
  <si>
    <t>A-11020</t>
  </si>
  <si>
    <t>A-11021</t>
  </si>
  <si>
    <t>A-11022</t>
  </si>
  <si>
    <t>A-11023</t>
  </si>
  <si>
    <t>A-11024</t>
  </si>
  <si>
    <t>A-11025</t>
  </si>
  <si>
    <t>A-11026</t>
  </si>
  <si>
    <t>A-11027</t>
  </si>
  <si>
    <t>A-11028</t>
  </si>
  <si>
    <t>A-11029</t>
  </si>
  <si>
    <t>A-11030</t>
  </si>
  <si>
    <t>A-11031</t>
  </si>
  <si>
    <t>A-11032</t>
  </si>
  <si>
    <t>A-11033</t>
  </si>
  <si>
    <t>A-11034</t>
  </si>
  <si>
    <t>A-11035</t>
  </si>
  <si>
    <t>A-11036</t>
  </si>
  <si>
    <t>A-11037</t>
  </si>
  <si>
    <t>A-11038</t>
  </si>
  <si>
    <t>A-11039</t>
  </si>
  <si>
    <t>A-11040</t>
  </si>
  <si>
    <t>A-11041</t>
  </si>
  <si>
    <t>A-11042</t>
  </si>
  <si>
    <t>A-11043</t>
  </si>
  <si>
    <t>A-11044</t>
  </si>
  <si>
    <t>A-11045</t>
  </si>
  <si>
    <t>A-11046</t>
  </si>
  <si>
    <t>A-11047</t>
  </si>
  <si>
    <t>A-11048</t>
  </si>
  <si>
    <t>A-11049</t>
  </si>
  <si>
    <t>A-11050</t>
  </si>
  <si>
    <t>A-11051</t>
  </si>
  <si>
    <t>A-11052</t>
  </si>
  <si>
    <t>A-11053</t>
  </si>
  <si>
    <t>A-11054</t>
  </si>
  <si>
    <t>A-11055</t>
  </si>
  <si>
    <t>A-11056</t>
  </si>
  <si>
    <t>A-11057</t>
  </si>
  <si>
    <t>A-11058</t>
  </si>
  <si>
    <t>A-11059</t>
  </si>
  <si>
    <t>A-11060</t>
  </si>
  <si>
    <t>A-11061</t>
  </si>
  <si>
    <t>A-11062</t>
  </si>
  <si>
    <t>A-11063</t>
  </si>
  <si>
    <t>A-11064</t>
  </si>
  <si>
    <t>A-11065</t>
  </si>
  <si>
    <t>A-11066</t>
  </si>
  <si>
    <t>A-11067</t>
  </si>
  <si>
    <t>A-11068</t>
  </si>
  <si>
    <t>A-11069</t>
  </si>
  <si>
    <t>A-11070</t>
  </si>
  <si>
    <t>A-11071</t>
  </si>
  <si>
    <t>23/11/2020</t>
  </si>
  <si>
    <t>A-11072</t>
  </si>
  <si>
    <t>13/11/2020</t>
  </si>
  <si>
    <t>A-11073</t>
  </si>
  <si>
    <t>A-11074</t>
  </si>
  <si>
    <t>A-11075</t>
  </si>
  <si>
    <t>A-11076</t>
  </si>
  <si>
    <t>A-11077</t>
  </si>
  <si>
    <t>A-11078</t>
  </si>
  <si>
    <t>A-11079</t>
  </si>
  <si>
    <t>A-11080</t>
  </si>
  <si>
    <t>A-11081</t>
  </si>
  <si>
    <t>A-11082</t>
  </si>
  <si>
    <t>A-11083</t>
  </si>
  <si>
    <t>A-11084</t>
  </si>
  <si>
    <t>A-11085</t>
  </si>
  <si>
    <t>A-11086</t>
  </si>
  <si>
    <t>A-11087</t>
  </si>
  <si>
    <t>A-11088</t>
  </si>
  <si>
    <t>A-11089</t>
  </si>
  <si>
    <t>A-11090</t>
  </si>
  <si>
    <t>A-11091</t>
  </si>
  <si>
    <t>A-11092</t>
  </si>
  <si>
    <t>A-11093</t>
  </si>
  <si>
    <t>A-11094</t>
  </si>
  <si>
    <t>A-11095</t>
  </si>
  <si>
    <t>A-11096</t>
  </si>
  <si>
    <t>26/11/2020</t>
  </si>
  <si>
    <t>A-11097</t>
  </si>
  <si>
    <t>A-11098</t>
  </si>
  <si>
    <t>A-11099</t>
  </si>
  <si>
    <t>21/11/2020</t>
  </si>
  <si>
    <t>A-11100</t>
  </si>
  <si>
    <t>A-11101</t>
  </si>
  <si>
    <t>A-11102</t>
  </si>
  <si>
    <t>A-11103</t>
  </si>
  <si>
    <t>A-11104</t>
  </si>
  <si>
    <t>A-11105</t>
  </si>
  <si>
    <t>A-11106</t>
  </si>
  <si>
    <t>A-11107</t>
  </si>
  <si>
    <t>A-11108</t>
  </si>
  <si>
    <t>A-11109</t>
  </si>
  <si>
    <t>A-11110</t>
  </si>
  <si>
    <t>A-11111</t>
  </si>
  <si>
    <t>A-11112</t>
  </si>
  <si>
    <t>A-11113</t>
  </si>
  <si>
    <t>A-11114</t>
  </si>
  <si>
    <t>A-11115</t>
  </si>
  <si>
    <t>A-11116</t>
  </si>
  <si>
    <t>A-11117</t>
  </si>
  <si>
    <t>A-11118</t>
  </si>
  <si>
    <t>A-11119</t>
  </si>
  <si>
    <t>A-11120</t>
  </si>
  <si>
    <t>A-11121</t>
  </si>
  <si>
    <t>A-11122</t>
  </si>
  <si>
    <t>A-11123</t>
  </si>
  <si>
    <t>A-11124</t>
  </si>
  <si>
    <t>A-11125</t>
  </si>
  <si>
    <t>A-11126</t>
  </si>
  <si>
    <t>A-11127</t>
  </si>
  <si>
    <t>A-11128</t>
  </si>
  <si>
    <t>A-11129</t>
  </si>
  <si>
    <t>A-11130</t>
  </si>
  <si>
    <t>A-11131</t>
  </si>
  <si>
    <t>A-11132</t>
  </si>
  <si>
    <t>A-11133</t>
  </si>
  <si>
    <t>A-11134</t>
  </si>
  <si>
    <t>A-11135</t>
  </si>
  <si>
    <t>A-11136</t>
  </si>
  <si>
    <t>A-11137</t>
  </si>
  <si>
    <t>A-11138</t>
  </si>
  <si>
    <t>A-11139</t>
  </si>
  <si>
    <t>A-11140</t>
  </si>
  <si>
    <t>A-11141</t>
  </si>
  <si>
    <t>A-11142</t>
  </si>
  <si>
    <t>A-11143</t>
  </si>
  <si>
    <t>A-11144</t>
  </si>
  <si>
    <t>A-11145</t>
  </si>
  <si>
    <t>A-11146</t>
  </si>
  <si>
    <t>A-11147</t>
  </si>
  <si>
    <t>A-11148</t>
  </si>
  <si>
    <t>A-11149</t>
  </si>
  <si>
    <t>A-11150</t>
  </si>
  <si>
    <t>A-11151</t>
  </si>
  <si>
    <t>A-11152</t>
  </si>
  <si>
    <t>A-11153</t>
  </si>
  <si>
    <t>A-11154</t>
  </si>
  <si>
    <t>A-11155</t>
  </si>
  <si>
    <t>A-11156</t>
  </si>
  <si>
    <t>A-11157</t>
  </si>
  <si>
    <t>A-11158</t>
  </si>
  <si>
    <t>A-11159</t>
  </si>
  <si>
    <t>A-11160</t>
  </si>
  <si>
    <t>A-11161</t>
  </si>
  <si>
    <t>(600)MIGUEL RAMIREZ</t>
  </si>
  <si>
    <t>A-11162</t>
  </si>
  <si>
    <t>A-11163</t>
  </si>
  <si>
    <t>A-11164</t>
  </si>
  <si>
    <t>A-11165</t>
  </si>
  <si>
    <t>A-11166</t>
  </si>
  <si>
    <t>A-11167</t>
  </si>
  <si>
    <t>A-11168</t>
  </si>
  <si>
    <t>A-11169</t>
  </si>
  <si>
    <t>A-11170</t>
  </si>
  <si>
    <t>A-11171</t>
  </si>
  <si>
    <t>A-11172</t>
  </si>
  <si>
    <t>A-11173</t>
  </si>
  <si>
    <t>A-11174</t>
  </si>
  <si>
    <t>A-11175</t>
  </si>
  <si>
    <t>A-11176</t>
  </si>
  <si>
    <t>A-11177</t>
  </si>
  <si>
    <t>A-11178</t>
  </si>
  <si>
    <t>A-11179</t>
  </si>
  <si>
    <t>A-11180</t>
  </si>
  <si>
    <t>A-11181</t>
  </si>
  <si>
    <t>A-11182</t>
  </si>
  <si>
    <t>A-11183</t>
  </si>
  <si>
    <t>A-11184</t>
  </si>
  <si>
    <t>A-11185</t>
  </si>
  <si>
    <t>A-11186</t>
  </si>
  <si>
    <t>A-11187</t>
  </si>
  <si>
    <t>A-11188</t>
  </si>
  <si>
    <t>A-11189</t>
  </si>
  <si>
    <t>A-11190</t>
  </si>
  <si>
    <t>A-11191</t>
  </si>
  <si>
    <t>A-11192</t>
  </si>
  <si>
    <t>A-11193</t>
  </si>
  <si>
    <t>A-11194</t>
  </si>
  <si>
    <t>A-11195</t>
  </si>
  <si>
    <t>A-11196</t>
  </si>
  <si>
    <t>A-11197</t>
  </si>
  <si>
    <t>A-11198</t>
  </si>
  <si>
    <t>A-11199</t>
  </si>
  <si>
    <t>A-11200</t>
  </si>
  <si>
    <t>A-11201</t>
  </si>
  <si>
    <t>A-11202</t>
  </si>
  <si>
    <t>A-11203</t>
  </si>
  <si>
    <t>A-11204</t>
  </si>
  <si>
    <t>A-11205</t>
  </si>
  <si>
    <t>A-11206</t>
  </si>
  <si>
    <t>A-11207</t>
  </si>
  <si>
    <t>A-11208</t>
  </si>
  <si>
    <t>A-11209</t>
  </si>
  <si>
    <t>A-11210</t>
  </si>
  <si>
    <t>A-11211</t>
  </si>
  <si>
    <t>A-11212</t>
  </si>
  <si>
    <t>A-11213</t>
  </si>
  <si>
    <t>A-11214</t>
  </si>
  <si>
    <t>A-11215</t>
  </si>
  <si>
    <t>A-11216</t>
  </si>
  <si>
    <t>A-11217</t>
  </si>
  <si>
    <t>A-11218</t>
  </si>
  <si>
    <t>A-11219</t>
  </si>
  <si>
    <t>A-11220</t>
  </si>
  <si>
    <t>A-11221</t>
  </si>
  <si>
    <t>A-11222</t>
  </si>
  <si>
    <t>A-11223</t>
  </si>
  <si>
    <t>A-11224</t>
  </si>
  <si>
    <t>A-11225</t>
  </si>
  <si>
    <t>A-11226</t>
  </si>
  <si>
    <t>A-11227</t>
  </si>
  <si>
    <t>A-11228</t>
  </si>
  <si>
    <t>A-11229</t>
  </si>
  <si>
    <t>A-11230</t>
  </si>
  <si>
    <t>A-11231</t>
  </si>
  <si>
    <t>A-11232</t>
  </si>
  <si>
    <t>A-11233</t>
  </si>
  <si>
    <t>A-11234</t>
  </si>
  <si>
    <t>A-11235</t>
  </si>
  <si>
    <t>A-11236</t>
  </si>
  <si>
    <t>A-11237</t>
  </si>
  <si>
    <t>A-11238</t>
  </si>
  <si>
    <t>A-11239</t>
  </si>
  <si>
    <t>A-11240</t>
  </si>
  <si>
    <t>A-11241</t>
  </si>
  <si>
    <t>A-11242</t>
  </si>
  <si>
    <t>A-11243</t>
  </si>
  <si>
    <t>A-11244</t>
  </si>
  <si>
    <t>A-11245</t>
  </si>
  <si>
    <t>A-11246</t>
  </si>
  <si>
    <t>A-11247</t>
  </si>
  <si>
    <t>A-11248</t>
  </si>
  <si>
    <t>A-11249</t>
  </si>
  <si>
    <t>A-11250</t>
  </si>
  <si>
    <t>A-11251</t>
  </si>
  <si>
    <t>A-11252</t>
  </si>
  <si>
    <t>A-11253</t>
  </si>
  <si>
    <t>A-11254</t>
  </si>
  <si>
    <t>A-11255</t>
  </si>
  <si>
    <t>A-11256</t>
  </si>
  <si>
    <t>A-11257</t>
  </si>
  <si>
    <t>A-11258</t>
  </si>
  <si>
    <t>A-11259</t>
  </si>
  <si>
    <t>A-11260</t>
  </si>
  <si>
    <t>A-11261</t>
  </si>
  <si>
    <t>A-11262</t>
  </si>
  <si>
    <t>A-11263</t>
  </si>
  <si>
    <t>A-11264</t>
  </si>
  <si>
    <t>A-11265</t>
  </si>
  <si>
    <t>A-11266</t>
  </si>
  <si>
    <t>A-11267</t>
  </si>
  <si>
    <t>18/11/2020</t>
  </si>
  <si>
    <t>A-11268</t>
  </si>
  <si>
    <t>A-11269</t>
  </si>
  <si>
    <t>A-11270</t>
  </si>
  <si>
    <t>A-11271</t>
  </si>
  <si>
    <t>A-11272</t>
  </si>
  <si>
    <t>A-11273</t>
  </si>
  <si>
    <t>A-11274</t>
  </si>
  <si>
    <t>A-11275</t>
  </si>
  <si>
    <t>A-11276</t>
  </si>
  <si>
    <t>A-11277</t>
  </si>
  <si>
    <t>A-11278</t>
  </si>
  <si>
    <t>A-11279</t>
  </si>
  <si>
    <t>A-11280</t>
  </si>
  <si>
    <t>A-11281</t>
  </si>
  <si>
    <t>A-11282</t>
  </si>
  <si>
    <t>A-11283</t>
  </si>
  <si>
    <t>A-11284</t>
  </si>
  <si>
    <t>A-11285</t>
  </si>
  <si>
    <t>A-11286</t>
  </si>
  <si>
    <t>A-11287</t>
  </si>
  <si>
    <t>A-11288</t>
  </si>
  <si>
    <t>A-11289</t>
  </si>
  <si>
    <t>A-11290</t>
  </si>
  <si>
    <t>A-11291</t>
  </si>
  <si>
    <t>A-11292</t>
  </si>
  <si>
    <t>A-11293</t>
  </si>
  <si>
    <t>A-11294</t>
  </si>
  <si>
    <t>A-11295</t>
  </si>
  <si>
    <t>A-11296</t>
  </si>
  <si>
    <t>A-11297</t>
  </si>
  <si>
    <t>A-11298</t>
  </si>
  <si>
    <t>A-11299</t>
  </si>
  <si>
    <t>A-11300</t>
  </si>
  <si>
    <t>A-11301</t>
  </si>
  <si>
    <t>A-11302</t>
  </si>
  <si>
    <t>A-11303</t>
  </si>
  <si>
    <t>A-11304</t>
  </si>
  <si>
    <t>A-11305</t>
  </si>
  <si>
    <t>A-11306</t>
  </si>
  <si>
    <t>A-11307</t>
  </si>
  <si>
    <t>A-11308</t>
  </si>
  <si>
    <t>A-11309</t>
  </si>
  <si>
    <t>A-11310</t>
  </si>
  <si>
    <t>A-11311</t>
  </si>
  <si>
    <t>A-11312</t>
  </si>
  <si>
    <t>A-11313</t>
  </si>
  <si>
    <t>A-11314</t>
  </si>
  <si>
    <t>A-11315</t>
  </si>
  <si>
    <t>A-11316</t>
  </si>
  <si>
    <t>A-11317</t>
  </si>
  <si>
    <t>A-11318</t>
  </si>
  <si>
    <t>A-11319</t>
  </si>
  <si>
    <t>A-11320</t>
  </si>
  <si>
    <t>A-11321</t>
  </si>
  <si>
    <t>A-11322</t>
  </si>
  <si>
    <t>A-11323</t>
  </si>
  <si>
    <t>A-11324</t>
  </si>
  <si>
    <t>A-11325</t>
  </si>
  <si>
    <t>A-11326</t>
  </si>
  <si>
    <t>A-11327</t>
  </si>
  <si>
    <t>A-11328</t>
  </si>
  <si>
    <t>A-11329</t>
  </si>
  <si>
    <t>17/11/2020</t>
  </si>
  <si>
    <t>A-11330</t>
  </si>
  <si>
    <t>A-11331</t>
  </si>
  <si>
    <t>A-11332</t>
  </si>
  <si>
    <t>A-11333</t>
  </si>
  <si>
    <t>A-11334</t>
  </si>
  <si>
    <t>A-11335</t>
  </si>
  <si>
    <t>A-11336</t>
  </si>
  <si>
    <t>A-11337</t>
  </si>
  <si>
    <t>A-11338</t>
  </si>
  <si>
    <t>A-11339</t>
  </si>
  <si>
    <t>A-11340</t>
  </si>
  <si>
    <t>A-11341</t>
  </si>
  <si>
    <t>A-11342</t>
  </si>
  <si>
    <t>A-11343</t>
  </si>
  <si>
    <t>A-11344</t>
  </si>
  <si>
    <t>A-11345</t>
  </si>
  <si>
    <t>A-11346</t>
  </si>
  <si>
    <t>A-11347</t>
  </si>
  <si>
    <t>A-11348</t>
  </si>
  <si>
    <t>A-11349</t>
  </si>
  <si>
    <t>A-11350</t>
  </si>
  <si>
    <t>A-11351</t>
  </si>
  <si>
    <t>A-11352</t>
  </si>
  <si>
    <t>A-11353</t>
  </si>
  <si>
    <t>A-11354</t>
  </si>
  <si>
    <t>A-11355</t>
  </si>
  <si>
    <t>A-11356</t>
  </si>
  <si>
    <t>A-11357</t>
  </si>
  <si>
    <t>A-11358</t>
  </si>
  <si>
    <t>A-11359</t>
  </si>
  <si>
    <t>A-11360</t>
  </si>
  <si>
    <t>A-11361</t>
  </si>
  <si>
    <t>A-11362</t>
  </si>
  <si>
    <t>A-11363</t>
  </si>
  <si>
    <t>A-11364</t>
  </si>
  <si>
    <t>A-11365</t>
  </si>
  <si>
    <t>A-11366</t>
  </si>
  <si>
    <t>A-11367</t>
  </si>
  <si>
    <t>A-11368</t>
  </si>
  <si>
    <t>A-11369</t>
  </si>
  <si>
    <t>A-11370</t>
  </si>
  <si>
    <t>A-11371</t>
  </si>
  <si>
    <t>A-11372</t>
  </si>
  <si>
    <t>A-11373</t>
  </si>
  <si>
    <t>A-11374</t>
  </si>
  <si>
    <t>A-11375</t>
  </si>
  <si>
    <t>A-11376</t>
  </si>
  <si>
    <t>A-11377</t>
  </si>
  <si>
    <t>A-11378</t>
  </si>
  <si>
    <t>A-11379</t>
  </si>
  <si>
    <t>A-11380</t>
  </si>
  <si>
    <t>A-11381</t>
  </si>
  <si>
    <t>A-11382</t>
  </si>
  <si>
    <t>A-11383</t>
  </si>
  <si>
    <t>A-11384</t>
  </si>
  <si>
    <t>A-11385</t>
  </si>
  <si>
    <t>A-11386</t>
  </si>
  <si>
    <t>A-11387</t>
  </si>
  <si>
    <t>A-11388</t>
  </si>
  <si>
    <t>A-11389</t>
  </si>
  <si>
    <t>A-11390</t>
  </si>
  <si>
    <t>A-11391</t>
  </si>
  <si>
    <t>A-11392</t>
  </si>
  <si>
    <t>A-11393</t>
  </si>
  <si>
    <t>(276)LEONARDO LINARES</t>
  </si>
  <si>
    <t>A-11394</t>
  </si>
  <si>
    <t>A-11395</t>
  </si>
  <si>
    <t>A-11396</t>
  </si>
  <si>
    <t>A-11397</t>
  </si>
  <si>
    <t>A-11398</t>
  </si>
  <si>
    <t>A-11399</t>
  </si>
  <si>
    <t>A-11400</t>
  </si>
  <si>
    <t>A-11401</t>
  </si>
  <si>
    <t>A-11402</t>
  </si>
  <si>
    <t>A-11403</t>
  </si>
  <si>
    <t>A-11404</t>
  </si>
  <si>
    <t>A-11405</t>
  </si>
  <si>
    <t>A-11406</t>
  </si>
  <si>
    <t>A-11407</t>
  </si>
  <si>
    <t>A-11408</t>
  </si>
  <si>
    <t>A-11409</t>
  </si>
  <si>
    <t>A-11410</t>
  </si>
  <si>
    <t>A-11411</t>
  </si>
  <si>
    <t>A-11412</t>
  </si>
  <si>
    <t>A-11413</t>
  </si>
  <si>
    <t>A-11414</t>
  </si>
  <si>
    <t>A-11415</t>
  </si>
  <si>
    <t>A-11416</t>
  </si>
  <si>
    <t>A-11417</t>
  </si>
  <si>
    <t>A-11418</t>
  </si>
  <si>
    <t>A-11419</t>
  </si>
  <si>
    <t>A-11420</t>
  </si>
  <si>
    <t>A-11421</t>
  </si>
  <si>
    <t>A-11422</t>
  </si>
  <si>
    <t>A-11423</t>
  </si>
  <si>
    <t>A-11424</t>
  </si>
  <si>
    <t>A-11425</t>
  </si>
  <si>
    <t>A-11426</t>
  </si>
  <si>
    <t>A-11427</t>
  </si>
  <si>
    <t>A-11428</t>
  </si>
  <si>
    <t>A-11429</t>
  </si>
  <si>
    <t>A-11430</t>
  </si>
  <si>
    <t>A-11431</t>
  </si>
  <si>
    <t>A-11432</t>
  </si>
  <si>
    <t>A-11433</t>
  </si>
  <si>
    <t>A-11434</t>
  </si>
  <si>
    <t>A-11435</t>
  </si>
  <si>
    <t>A-11436</t>
  </si>
  <si>
    <t>A-11437</t>
  </si>
  <si>
    <t>A-11438</t>
  </si>
  <si>
    <t>A-11439</t>
  </si>
  <si>
    <t>A-11440</t>
  </si>
  <si>
    <t>(613)BASILIO BAEZ</t>
  </si>
  <si>
    <t>A-11441</t>
  </si>
  <si>
    <t>A-11442</t>
  </si>
  <si>
    <t>A-11443</t>
  </si>
  <si>
    <t>A-11444</t>
  </si>
  <si>
    <t>A-11445</t>
  </si>
  <si>
    <t>(190)JAIME GASPARIANO</t>
  </si>
  <si>
    <t>A-11446</t>
  </si>
  <si>
    <t>A-11447</t>
  </si>
  <si>
    <t>A-11448</t>
  </si>
  <si>
    <t>(515)RAUL LEDO RAMIREZ</t>
  </si>
  <si>
    <t>A-11449</t>
  </si>
  <si>
    <t>A-11450</t>
  </si>
  <si>
    <t>A-11451</t>
  </si>
  <si>
    <t>A-11452</t>
  </si>
  <si>
    <t>A-11453</t>
  </si>
  <si>
    <t>A-11454</t>
  </si>
  <si>
    <t>A-11455</t>
  </si>
  <si>
    <t>A-11456</t>
  </si>
  <si>
    <t>A-11457</t>
  </si>
  <si>
    <t>A-11458</t>
  </si>
  <si>
    <t>A-11459</t>
  </si>
  <si>
    <t>A-11460</t>
  </si>
  <si>
    <t>A-11461</t>
  </si>
  <si>
    <t>A-11462</t>
  </si>
  <si>
    <t>A-11463</t>
  </si>
  <si>
    <t>A-11464</t>
  </si>
  <si>
    <t>A-11465</t>
  </si>
  <si>
    <t>A-11466</t>
  </si>
  <si>
    <t>A-11467</t>
  </si>
  <si>
    <t>A-11468</t>
  </si>
  <si>
    <t>A-11469</t>
  </si>
  <si>
    <t>A-11470</t>
  </si>
  <si>
    <t>A-11471</t>
  </si>
  <si>
    <t>A-11472</t>
  </si>
  <si>
    <t>A-11473</t>
  </si>
  <si>
    <t>A-11474</t>
  </si>
  <si>
    <t>A-11475</t>
  </si>
  <si>
    <t>A-11476</t>
  </si>
  <si>
    <t>A-11477</t>
  </si>
  <si>
    <t>16/11/2020</t>
  </si>
  <si>
    <t>A-11478</t>
  </si>
  <si>
    <t>A-11479</t>
  </si>
  <si>
    <t>A-11480</t>
  </si>
  <si>
    <t>A-11481</t>
  </si>
  <si>
    <t>A-11482</t>
  </si>
  <si>
    <t>A-11483</t>
  </si>
  <si>
    <t>A-11484</t>
  </si>
  <si>
    <t>A-11485</t>
  </si>
  <si>
    <t>A-11486</t>
  </si>
  <si>
    <t>A-11487</t>
  </si>
  <si>
    <t>A-11488</t>
  </si>
  <si>
    <t>A-11489</t>
  </si>
  <si>
    <t>A-11490</t>
  </si>
  <si>
    <t>A-11491</t>
  </si>
  <si>
    <t>A-11492</t>
  </si>
  <si>
    <t>A-11493</t>
  </si>
  <si>
    <t>A-11494</t>
  </si>
  <si>
    <t>A-11495</t>
  </si>
  <si>
    <t>A-11496</t>
  </si>
  <si>
    <t>A-11497</t>
  </si>
  <si>
    <t>A-11498</t>
  </si>
  <si>
    <t>A-11499</t>
  </si>
  <si>
    <t>A-11500</t>
  </si>
  <si>
    <t>A-11501</t>
  </si>
  <si>
    <t>A-11502</t>
  </si>
  <si>
    <t>A-11503</t>
  </si>
  <si>
    <t>A-11504</t>
  </si>
  <si>
    <t>A-11505</t>
  </si>
  <si>
    <t>A-11506</t>
  </si>
  <si>
    <t>A-11507</t>
  </si>
  <si>
    <t>A-11508</t>
  </si>
  <si>
    <t>A-11509</t>
  </si>
  <si>
    <t>A-11510</t>
  </si>
  <si>
    <t>A-11511</t>
  </si>
  <si>
    <t>A-11512</t>
  </si>
  <si>
    <t>A-11513</t>
  </si>
  <si>
    <t>A-11514</t>
  </si>
  <si>
    <t>A-11515</t>
  </si>
  <si>
    <t>A-11516</t>
  </si>
  <si>
    <t>A-11517</t>
  </si>
  <si>
    <t>A-11518</t>
  </si>
  <si>
    <t>A-11519</t>
  </si>
  <si>
    <t>A-11520</t>
  </si>
  <si>
    <t>A-11521</t>
  </si>
  <si>
    <t>A-11522</t>
  </si>
  <si>
    <t>A-11523</t>
  </si>
  <si>
    <t>A-11524</t>
  </si>
  <si>
    <t>A-11525</t>
  </si>
  <si>
    <t>A-11526</t>
  </si>
  <si>
    <t>A-11527</t>
  </si>
  <si>
    <t>A-11528</t>
  </si>
  <si>
    <t>A-11529</t>
  </si>
  <si>
    <t>A-11530</t>
  </si>
  <si>
    <t>A-11531</t>
  </si>
  <si>
    <t>A-11532</t>
  </si>
  <si>
    <t>A-11533</t>
  </si>
  <si>
    <t>A-11534</t>
  </si>
  <si>
    <t>A-11535</t>
  </si>
  <si>
    <t>A-11536</t>
  </si>
  <si>
    <t>A-11537</t>
  </si>
  <si>
    <t>A-11538</t>
  </si>
  <si>
    <t>A-11539</t>
  </si>
  <si>
    <t>A-11540</t>
  </si>
  <si>
    <t>A-11541</t>
  </si>
  <si>
    <t>A-11542</t>
  </si>
  <si>
    <t>A-11543</t>
  </si>
  <si>
    <t>A-11544</t>
  </si>
  <si>
    <t>A-11545</t>
  </si>
  <si>
    <t>A-11546</t>
  </si>
  <si>
    <t>A-11547</t>
  </si>
  <si>
    <t>A-11548</t>
  </si>
  <si>
    <t>A-11549</t>
  </si>
  <si>
    <t>A-11550</t>
  </si>
  <si>
    <t>A-11551</t>
  </si>
  <si>
    <t>A-11552</t>
  </si>
  <si>
    <t>A-11553</t>
  </si>
  <si>
    <t>A-11554</t>
  </si>
  <si>
    <t>A-11555</t>
  </si>
  <si>
    <t>A-11556</t>
  </si>
  <si>
    <t>A-11557</t>
  </si>
  <si>
    <t>(639)LUIS PEREZ LEDO</t>
  </si>
  <si>
    <t>A-11558</t>
  </si>
  <si>
    <t>A-11559</t>
  </si>
  <si>
    <t>A-11560</t>
  </si>
  <si>
    <t>A-11561</t>
  </si>
  <si>
    <t>A-11562</t>
  </si>
  <si>
    <t>A-11563</t>
  </si>
  <si>
    <t>A-11564</t>
  </si>
  <si>
    <t>A-11565</t>
  </si>
  <si>
    <t>A-11566</t>
  </si>
  <si>
    <t>A-11567</t>
  </si>
  <si>
    <t>A-11568</t>
  </si>
  <si>
    <t>A-11569</t>
  </si>
  <si>
    <t>A-11570</t>
  </si>
  <si>
    <t>A-11571</t>
  </si>
  <si>
    <t>A-11572</t>
  </si>
  <si>
    <t>A-11573</t>
  </si>
  <si>
    <t>A-11574</t>
  </si>
  <si>
    <t>A-11575</t>
  </si>
  <si>
    <t>A-11576</t>
  </si>
  <si>
    <t>A-11577</t>
  </si>
  <si>
    <t>A-11578</t>
  </si>
  <si>
    <t>A-11579</t>
  </si>
  <si>
    <t>A-11580</t>
  </si>
  <si>
    <t>A-11581</t>
  </si>
  <si>
    <t>A-11582</t>
  </si>
  <si>
    <t>A-11583</t>
  </si>
  <si>
    <t>(524)JOSE LUIS PEREZ VALDEZ</t>
  </si>
  <si>
    <t>A-11584</t>
  </si>
  <si>
    <t>A-11585</t>
  </si>
  <si>
    <t>A-11586</t>
  </si>
  <si>
    <t>A-11587</t>
  </si>
  <si>
    <t>A-11588</t>
  </si>
  <si>
    <t>A-11589</t>
  </si>
  <si>
    <t>A-11590</t>
  </si>
  <si>
    <t>A-11591</t>
  </si>
  <si>
    <t>A-11592</t>
  </si>
  <si>
    <t>A-11593</t>
  </si>
  <si>
    <t>A-11594</t>
  </si>
  <si>
    <t>A-11595</t>
  </si>
  <si>
    <t>A-11596</t>
  </si>
  <si>
    <t>A-11597</t>
  </si>
  <si>
    <t>A-11598</t>
  </si>
  <si>
    <t>A-11599</t>
  </si>
  <si>
    <t>A-11600</t>
  </si>
  <si>
    <t>A-11601</t>
  </si>
  <si>
    <t>A-11602</t>
  </si>
  <si>
    <t>A-11603</t>
  </si>
  <si>
    <t>A-11604</t>
  </si>
  <si>
    <t>A-11605</t>
  </si>
  <si>
    <t>A-11606</t>
  </si>
  <si>
    <t>A-11607</t>
  </si>
  <si>
    <t>A-11608</t>
  </si>
  <si>
    <t>A-11609</t>
  </si>
  <si>
    <t>A-11610</t>
  </si>
  <si>
    <t>A-11611</t>
  </si>
  <si>
    <t>A-11612</t>
  </si>
  <si>
    <t>A-11613</t>
  </si>
  <si>
    <t>A-11614</t>
  </si>
  <si>
    <t>A-11615</t>
  </si>
  <si>
    <t>A-11616</t>
  </si>
  <si>
    <t>A-11617</t>
  </si>
  <si>
    <t>A-11618</t>
  </si>
  <si>
    <t>A-11619</t>
  </si>
  <si>
    <t>A-11620</t>
  </si>
  <si>
    <t>A-11621</t>
  </si>
  <si>
    <t>A-11622</t>
  </si>
  <si>
    <t>A-11623</t>
  </si>
  <si>
    <t>A-11624</t>
  </si>
  <si>
    <t>A-11625</t>
  </si>
  <si>
    <t>A-11626</t>
  </si>
  <si>
    <t>A-11627</t>
  </si>
  <si>
    <t>A-11628</t>
  </si>
  <si>
    <t>A-11629</t>
  </si>
  <si>
    <t>A-11630</t>
  </si>
  <si>
    <t>A-11631</t>
  </si>
  <si>
    <t>A-11632</t>
  </si>
  <si>
    <t>A-11633</t>
  </si>
  <si>
    <t>A-11634</t>
  </si>
  <si>
    <t>A-11635</t>
  </si>
  <si>
    <t>A-11636</t>
  </si>
  <si>
    <t>A-11637</t>
  </si>
  <si>
    <t>A-11638</t>
  </si>
  <si>
    <t>A-11639</t>
  </si>
  <si>
    <t>A-11640</t>
  </si>
  <si>
    <t>A-11641</t>
  </si>
  <si>
    <t>A-11642</t>
  </si>
  <si>
    <t>A-11643</t>
  </si>
  <si>
    <t>A-11644</t>
  </si>
  <si>
    <t>A-11645</t>
  </si>
  <si>
    <t>A-11646</t>
  </si>
  <si>
    <t>A-11647</t>
  </si>
  <si>
    <t>A-11648</t>
  </si>
  <si>
    <t>A-11649</t>
  </si>
  <si>
    <t>A-11650</t>
  </si>
  <si>
    <t>A-11651</t>
  </si>
  <si>
    <t>A-11652</t>
  </si>
  <si>
    <t>A-11653</t>
  </si>
  <si>
    <t>A-11654</t>
  </si>
  <si>
    <t>A-11655</t>
  </si>
  <si>
    <t>A-11656</t>
  </si>
  <si>
    <t>A-11657</t>
  </si>
  <si>
    <t>A-11658</t>
  </si>
  <si>
    <t>A-11659</t>
  </si>
  <si>
    <t>A-11660</t>
  </si>
  <si>
    <t>A-11661</t>
  </si>
  <si>
    <t>A-11662</t>
  </si>
  <si>
    <t>A-11663</t>
  </si>
  <si>
    <t>A-11664</t>
  </si>
  <si>
    <t>A-11665</t>
  </si>
  <si>
    <t>A-11666</t>
  </si>
  <si>
    <t>A-11667</t>
  </si>
  <si>
    <t>A-11668</t>
  </si>
  <si>
    <t>A-11669</t>
  </si>
  <si>
    <t>A-11670</t>
  </si>
  <si>
    <t>A-11671</t>
  </si>
  <si>
    <t>A-11672</t>
  </si>
  <si>
    <t>A-11673</t>
  </si>
  <si>
    <t>A-11674</t>
  </si>
  <si>
    <t>A-11675</t>
  </si>
  <si>
    <t>A-11676</t>
  </si>
  <si>
    <t>A-11677</t>
  </si>
  <si>
    <t>A-11678</t>
  </si>
  <si>
    <t>A-11679</t>
  </si>
  <si>
    <t>A-11680</t>
  </si>
  <si>
    <t>A-11681</t>
  </si>
  <si>
    <t>A-11682</t>
  </si>
  <si>
    <t>A-11683</t>
  </si>
  <si>
    <t>A-11684</t>
  </si>
  <si>
    <t>A-11685</t>
  </si>
  <si>
    <t>A-11686</t>
  </si>
  <si>
    <t>A-11687</t>
  </si>
  <si>
    <t>A-11688</t>
  </si>
  <si>
    <t>A-11689</t>
  </si>
  <si>
    <t>A-11690</t>
  </si>
  <si>
    <t>A-11691</t>
  </si>
  <si>
    <t>A-11692</t>
  </si>
  <si>
    <t>A-11693</t>
  </si>
  <si>
    <t>A-11694</t>
  </si>
  <si>
    <t>A-11695</t>
  </si>
  <si>
    <t>A-11696</t>
  </si>
  <si>
    <t>A-11697</t>
  </si>
  <si>
    <t>A-11698</t>
  </si>
  <si>
    <t>A-11699</t>
  </si>
  <si>
    <t>A-11700</t>
  </si>
  <si>
    <t>A-11701</t>
  </si>
  <si>
    <t>A-11702</t>
  </si>
  <si>
    <t>A-11703</t>
  </si>
  <si>
    <t>A-11704</t>
  </si>
  <si>
    <t>A-11705</t>
  </si>
  <si>
    <t>A-11706</t>
  </si>
  <si>
    <t>A-11707</t>
  </si>
  <si>
    <t>A-11708</t>
  </si>
  <si>
    <t>A-11709</t>
  </si>
  <si>
    <t>A-11710</t>
  </si>
  <si>
    <t>A-11711</t>
  </si>
  <si>
    <t>A-11712</t>
  </si>
  <si>
    <t>A-11713</t>
  </si>
  <si>
    <t>A-11714</t>
  </si>
  <si>
    <t>A-11715</t>
  </si>
  <si>
    <t>A-11716</t>
  </si>
  <si>
    <t>(719)ANGELES</t>
  </si>
  <si>
    <t>A-11717</t>
  </si>
  <si>
    <t>A-11718</t>
  </si>
  <si>
    <t>A-11719</t>
  </si>
  <si>
    <t>A-11720</t>
  </si>
  <si>
    <t>A-11721</t>
  </si>
  <si>
    <t>A-11722</t>
  </si>
  <si>
    <t>A-11723</t>
  </si>
  <si>
    <t>A-11724</t>
  </si>
  <si>
    <t>A-11725</t>
  </si>
  <si>
    <t>A-11726</t>
  </si>
  <si>
    <t>A-11727</t>
  </si>
  <si>
    <t>A-11728</t>
  </si>
  <si>
    <t>A-11729</t>
  </si>
  <si>
    <t>A-11730</t>
  </si>
  <si>
    <t>A-11731</t>
  </si>
  <si>
    <t>A-11732</t>
  </si>
  <si>
    <t>A-11733</t>
  </si>
  <si>
    <t>A-11734</t>
  </si>
  <si>
    <t>A-11735</t>
  </si>
  <si>
    <t>A-11736</t>
  </si>
  <si>
    <t>A-11737</t>
  </si>
  <si>
    <t>A-11738</t>
  </si>
  <si>
    <t>A-11739</t>
  </si>
  <si>
    <t>A-11740</t>
  </si>
  <si>
    <t>A-11741</t>
  </si>
  <si>
    <t>A-11742</t>
  </si>
  <si>
    <t>A-11743</t>
  </si>
  <si>
    <t>A-11744</t>
  </si>
  <si>
    <t>A-11745</t>
  </si>
  <si>
    <t>A-11746</t>
  </si>
  <si>
    <t>A-11747</t>
  </si>
  <si>
    <t>A-11748</t>
  </si>
  <si>
    <t>A-11749</t>
  </si>
  <si>
    <t>A-11750</t>
  </si>
  <si>
    <t>A-11751</t>
  </si>
  <si>
    <t>A-11752</t>
  </si>
  <si>
    <t>A-11753</t>
  </si>
  <si>
    <t>A-11754</t>
  </si>
  <si>
    <t>A-11755</t>
  </si>
  <si>
    <t>A-11756</t>
  </si>
  <si>
    <t>A-11757</t>
  </si>
  <si>
    <t>A-11758</t>
  </si>
  <si>
    <t>A-11759</t>
  </si>
  <si>
    <t>A-11760</t>
  </si>
  <si>
    <t>A-11761</t>
  </si>
  <si>
    <t>A-11762</t>
  </si>
  <si>
    <t>A-11763</t>
  </si>
  <si>
    <t>A-11764</t>
  </si>
  <si>
    <t>A-11765</t>
  </si>
  <si>
    <t>A-11766</t>
  </si>
  <si>
    <t>A-11767</t>
  </si>
  <si>
    <t>A-11768</t>
  </si>
  <si>
    <t>A-11769</t>
  </si>
  <si>
    <t>(784)IRENE ARENAS</t>
  </si>
  <si>
    <t>A-11770</t>
  </si>
  <si>
    <t>A-11771</t>
  </si>
  <si>
    <t>A-11772</t>
  </si>
  <si>
    <t>A-11773</t>
  </si>
  <si>
    <t>A-11774</t>
  </si>
  <si>
    <t>A-11775</t>
  </si>
  <si>
    <t>A-11776</t>
  </si>
  <si>
    <t>A-11777</t>
  </si>
  <si>
    <t>A-11778</t>
  </si>
  <si>
    <t>A-11779</t>
  </si>
  <si>
    <t>A-11780</t>
  </si>
  <si>
    <t>A-11781</t>
  </si>
  <si>
    <t>A-11782</t>
  </si>
  <si>
    <t>A-11783</t>
  </si>
  <si>
    <t>A-11784</t>
  </si>
  <si>
    <t>A-11785</t>
  </si>
  <si>
    <t>A-11786</t>
  </si>
  <si>
    <t>A-11787</t>
  </si>
  <si>
    <t>A-11788</t>
  </si>
  <si>
    <t>A-11789</t>
  </si>
  <si>
    <t>A-11790</t>
  </si>
  <si>
    <t>A-11791</t>
  </si>
  <si>
    <t>A-11792</t>
  </si>
  <si>
    <t>A-11793</t>
  </si>
  <si>
    <t>A-11794</t>
  </si>
  <si>
    <t>A-11795</t>
  </si>
  <si>
    <t>A-11796</t>
  </si>
  <si>
    <t>A-11797</t>
  </si>
  <si>
    <t>A-11798</t>
  </si>
  <si>
    <t>A-11799</t>
  </si>
  <si>
    <t>A-11800</t>
  </si>
  <si>
    <t>A-11801</t>
  </si>
  <si>
    <t>A-11802</t>
  </si>
  <si>
    <t>A-11803</t>
  </si>
  <si>
    <t>A-11804</t>
  </si>
  <si>
    <t>A-11805</t>
  </si>
  <si>
    <t>A-11806</t>
  </si>
  <si>
    <t>A-11807</t>
  </si>
  <si>
    <t>A-11808</t>
  </si>
  <si>
    <t>A-11809</t>
  </si>
  <si>
    <t>A-11810</t>
  </si>
  <si>
    <t>A-11811</t>
  </si>
  <si>
    <t>A-11812</t>
  </si>
  <si>
    <t>A-11813</t>
  </si>
  <si>
    <t>A-11814</t>
  </si>
  <si>
    <t>A-11815</t>
  </si>
  <si>
    <t>A-11816</t>
  </si>
  <si>
    <t>A-11817</t>
  </si>
  <si>
    <t>A-11818</t>
  </si>
  <si>
    <t>A-11819</t>
  </si>
  <si>
    <t>A-11820</t>
  </si>
  <si>
    <t>A-11821</t>
  </si>
  <si>
    <t>A-11822</t>
  </si>
  <si>
    <t>A-11823</t>
  </si>
  <si>
    <t>A-11824</t>
  </si>
  <si>
    <t>A-11825</t>
  </si>
  <si>
    <t>A-11826</t>
  </si>
  <si>
    <t>A-11827</t>
  </si>
  <si>
    <t>A-11828</t>
  </si>
  <si>
    <t>A-11829</t>
  </si>
  <si>
    <t>A-11830</t>
  </si>
  <si>
    <t>A-11831</t>
  </si>
  <si>
    <t>A-11832</t>
  </si>
  <si>
    <t>A-11833</t>
  </si>
  <si>
    <t>A-11834</t>
  </si>
  <si>
    <t>A-11835</t>
  </si>
  <si>
    <t>A-11836</t>
  </si>
  <si>
    <t>A-11837</t>
  </si>
  <si>
    <t>A-11838</t>
  </si>
  <si>
    <t>A-11839</t>
  </si>
  <si>
    <t>A-11840</t>
  </si>
  <si>
    <t>A-11841</t>
  </si>
  <si>
    <t>A-11842</t>
  </si>
  <si>
    <t>A-11843</t>
  </si>
  <si>
    <t>A-11844</t>
  </si>
  <si>
    <t>A-11845</t>
  </si>
  <si>
    <t>A-11846</t>
  </si>
  <si>
    <t>A-11847</t>
  </si>
  <si>
    <t>A-11848</t>
  </si>
  <si>
    <t>A-11849</t>
  </si>
  <si>
    <t>A-11850</t>
  </si>
  <si>
    <t>A-11851</t>
  </si>
  <si>
    <t>A-11852</t>
  </si>
  <si>
    <t>A-11853</t>
  </si>
  <si>
    <t>A-11854</t>
  </si>
  <si>
    <t>A-11855</t>
  </si>
  <si>
    <t>A-11856</t>
  </si>
  <si>
    <t>A-11857</t>
  </si>
  <si>
    <t>A-11858</t>
  </si>
  <si>
    <t>A-11859</t>
  </si>
  <si>
    <t>A-11860</t>
  </si>
  <si>
    <t>A-11861</t>
  </si>
  <si>
    <t>A-11862</t>
  </si>
  <si>
    <t>A-11863</t>
  </si>
  <si>
    <t>A-11864</t>
  </si>
  <si>
    <t>A-11865</t>
  </si>
  <si>
    <t>A-11866</t>
  </si>
  <si>
    <t>A-11867</t>
  </si>
  <si>
    <t>A-11868</t>
  </si>
  <si>
    <t>A-11869</t>
  </si>
  <si>
    <t>A-11870</t>
  </si>
  <si>
    <t>A-11871</t>
  </si>
  <si>
    <t>A-11872</t>
  </si>
  <si>
    <t>A-11873</t>
  </si>
  <si>
    <t>A-11874</t>
  </si>
  <si>
    <t>A-11875</t>
  </si>
  <si>
    <t>A-11876</t>
  </si>
  <si>
    <t>A-11877</t>
  </si>
  <si>
    <t>A-11878</t>
  </si>
  <si>
    <t>A-11879</t>
  </si>
  <si>
    <t>A-11880</t>
  </si>
  <si>
    <t>A-11881</t>
  </si>
  <si>
    <t>A-11882</t>
  </si>
  <si>
    <t>A-11883</t>
  </si>
  <si>
    <t>A-11884</t>
  </si>
  <si>
    <t>A-11885</t>
  </si>
  <si>
    <t>A-11886</t>
  </si>
  <si>
    <t>A-11887</t>
  </si>
  <si>
    <t>A-11888</t>
  </si>
  <si>
    <t>A-11889</t>
  </si>
  <si>
    <t>A-11890</t>
  </si>
  <si>
    <t>A-11891</t>
  </si>
  <si>
    <t>A-11892</t>
  </si>
  <si>
    <t>A-11893</t>
  </si>
  <si>
    <t>A-11894</t>
  </si>
  <si>
    <t>A-11895</t>
  </si>
  <si>
    <t>A-11896</t>
  </si>
  <si>
    <t>A-11897</t>
  </si>
  <si>
    <t>A-11898</t>
  </si>
  <si>
    <t>A-11899</t>
  </si>
  <si>
    <t>A-11900</t>
  </si>
  <si>
    <t>24/11/2020</t>
  </si>
  <si>
    <t>A-11901</t>
  </si>
  <si>
    <t>A-11902</t>
  </si>
  <si>
    <t>A-11903</t>
  </si>
  <si>
    <t>A-11904</t>
  </si>
  <si>
    <t>A-11905</t>
  </si>
  <si>
    <t>A-11906</t>
  </si>
  <si>
    <t>A-11907</t>
  </si>
  <si>
    <t>A-11908</t>
  </si>
  <si>
    <t>A-11909</t>
  </si>
  <si>
    <t>A-11910</t>
  </si>
  <si>
    <t>A-11911</t>
  </si>
  <si>
    <t>A-11912</t>
  </si>
  <si>
    <t>A-11913</t>
  </si>
  <si>
    <t>A-11914</t>
  </si>
  <si>
    <t>A-11915</t>
  </si>
  <si>
    <t>A-11916</t>
  </si>
  <si>
    <t>A-11917</t>
  </si>
  <si>
    <t>A-11918</t>
  </si>
  <si>
    <t>A-11919</t>
  </si>
  <si>
    <t>A-11920</t>
  </si>
  <si>
    <t>30/11/2020</t>
  </si>
  <si>
    <t>A-11921</t>
  </si>
  <si>
    <t>A-11922</t>
  </si>
  <si>
    <t>A-11923</t>
  </si>
  <si>
    <t>A-11924</t>
  </si>
  <si>
    <t>A-11925</t>
  </si>
  <si>
    <t>A-11926</t>
  </si>
  <si>
    <t>A-11927</t>
  </si>
  <si>
    <t>A-11928</t>
  </si>
  <si>
    <t>A-11929</t>
  </si>
  <si>
    <t>A-11930</t>
  </si>
  <si>
    <t>A-11931</t>
  </si>
  <si>
    <t>A-11932</t>
  </si>
  <si>
    <t>A-11933</t>
  </si>
  <si>
    <t>A-11934</t>
  </si>
  <si>
    <t>A-11935</t>
  </si>
  <si>
    <t>A-11936</t>
  </si>
  <si>
    <t>A-11937</t>
  </si>
  <si>
    <t>A-11938</t>
  </si>
  <si>
    <t>A-11939</t>
  </si>
  <si>
    <t>A-11940</t>
  </si>
  <si>
    <t>A-11941</t>
  </si>
  <si>
    <t>A-11942</t>
  </si>
  <si>
    <t>A-11943</t>
  </si>
  <si>
    <t>A-11944</t>
  </si>
  <si>
    <t>A-11945</t>
  </si>
  <si>
    <t>A-11946</t>
  </si>
  <si>
    <t>A-11947</t>
  </si>
  <si>
    <t>A-11948</t>
  </si>
  <si>
    <t>A-11949</t>
  </si>
  <si>
    <t>A-11950</t>
  </si>
  <si>
    <t>A-11951</t>
  </si>
  <si>
    <t>A-11952</t>
  </si>
  <si>
    <t>A-11953</t>
  </si>
  <si>
    <t>A-11954</t>
  </si>
  <si>
    <t>A-11955</t>
  </si>
  <si>
    <t>A-11956</t>
  </si>
  <si>
    <t>A-11957</t>
  </si>
  <si>
    <t>A-11958</t>
  </si>
  <si>
    <t>A-11959</t>
  </si>
  <si>
    <t>A-11960</t>
  </si>
  <si>
    <t>A-11961</t>
  </si>
  <si>
    <t>A-11962</t>
  </si>
  <si>
    <t>A-11963</t>
  </si>
  <si>
    <t>A-11964</t>
  </si>
  <si>
    <t>A-11965</t>
  </si>
  <si>
    <t>A-11966</t>
  </si>
  <si>
    <t>A-11967</t>
  </si>
  <si>
    <t>A-11968</t>
  </si>
  <si>
    <t>A-11969</t>
  </si>
  <si>
    <t>A-11970</t>
  </si>
  <si>
    <t>A-11971</t>
  </si>
  <si>
    <t>A-11972</t>
  </si>
  <si>
    <t>A-11973</t>
  </si>
  <si>
    <t>A-11974</t>
  </si>
  <si>
    <t>A-11975</t>
  </si>
  <si>
    <t>A-11976</t>
  </si>
  <si>
    <t>A-11977</t>
  </si>
  <si>
    <t>A-11978</t>
  </si>
  <si>
    <t>A-11979</t>
  </si>
  <si>
    <t>A-11980</t>
  </si>
  <si>
    <t>A-11981</t>
  </si>
  <si>
    <t>A-11982</t>
  </si>
  <si>
    <t>A-11983</t>
  </si>
  <si>
    <t>A-11984</t>
  </si>
  <si>
    <t>A-11985</t>
  </si>
  <si>
    <t>A-11986</t>
  </si>
  <si>
    <t>A-11987</t>
  </si>
  <si>
    <t>A-11988</t>
  </si>
  <si>
    <t>A-11989</t>
  </si>
  <si>
    <t>A-11990</t>
  </si>
  <si>
    <t>A-11991</t>
  </si>
  <si>
    <t>A-11992</t>
  </si>
  <si>
    <t>A-11993</t>
  </si>
  <si>
    <t>A-11994</t>
  </si>
  <si>
    <t>A-11995</t>
  </si>
  <si>
    <t>A-11996</t>
  </si>
  <si>
    <t>A-11997</t>
  </si>
  <si>
    <t>A-11998</t>
  </si>
  <si>
    <t>A-11999</t>
  </si>
  <si>
    <t>A-12000</t>
  </si>
  <si>
    <t>A-12001</t>
  </si>
  <si>
    <t>(726)GRUPO DISTRIBUIDOR CARHISA SA DE CV</t>
  </si>
  <si>
    <t>A-12002</t>
  </si>
  <si>
    <t>A-12003</t>
  </si>
  <si>
    <t>A-12004</t>
  </si>
  <si>
    <t>A-12005</t>
  </si>
  <si>
    <t>A-12006</t>
  </si>
  <si>
    <t>A-12007</t>
  </si>
  <si>
    <t>A-12008</t>
  </si>
  <si>
    <t>A-12009</t>
  </si>
  <si>
    <t>A-12010</t>
  </si>
  <si>
    <t>A-12011</t>
  </si>
  <si>
    <t>A-12012</t>
  </si>
  <si>
    <t>A-12013</t>
  </si>
  <si>
    <t>A-12014</t>
  </si>
  <si>
    <t>(809)JAIME LOPEZ</t>
  </si>
  <si>
    <t>A-12015</t>
  </si>
  <si>
    <t>A-12016</t>
  </si>
  <si>
    <t>A-12017</t>
  </si>
  <si>
    <t>A-12018</t>
  </si>
  <si>
    <t>A-12019</t>
  </si>
  <si>
    <t>A-12020</t>
  </si>
  <si>
    <t>A-12021</t>
  </si>
  <si>
    <t>A-12022</t>
  </si>
  <si>
    <t>A-12023</t>
  </si>
  <si>
    <t>A-12024</t>
  </si>
  <si>
    <t>A-12025</t>
  </si>
  <si>
    <t>A-12026</t>
  </si>
  <si>
    <t>A-12027</t>
  </si>
  <si>
    <t>A-12028</t>
  </si>
  <si>
    <t>A-12029</t>
  </si>
  <si>
    <t>A-12030</t>
  </si>
  <si>
    <t>A-12031</t>
  </si>
  <si>
    <t>A-12032</t>
  </si>
  <si>
    <t>A-12033</t>
  </si>
  <si>
    <t>A-12034</t>
  </si>
  <si>
    <t>A-12035</t>
  </si>
  <si>
    <t>A-12036</t>
  </si>
  <si>
    <t>A-12037</t>
  </si>
  <si>
    <t>A-12038</t>
  </si>
  <si>
    <t>A-12039</t>
  </si>
  <si>
    <t>A-12040</t>
  </si>
  <si>
    <t>A-12041</t>
  </si>
  <si>
    <t>A-12042</t>
  </si>
  <si>
    <t>A-12043</t>
  </si>
  <si>
    <t>A-12044</t>
  </si>
  <si>
    <t>A-12045</t>
  </si>
  <si>
    <t>A-12046</t>
  </si>
  <si>
    <t>A-12047</t>
  </si>
  <si>
    <t>A-12048</t>
  </si>
  <si>
    <t>A-12049</t>
  </si>
  <si>
    <t>A-12050</t>
  </si>
  <si>
    <t>A-12051</t>
  </si>
  <si>
    <t>A-12052</t>
  </si>
  <si>
    <t>A-12053</t>
  </si>
  <si>
    <t>A-12054</t>
  </si>
  <si>
    <t>A-12055</t>
  </si>
  <si>
    <t>A-12056</t>
  </si>
  <si>
    <t>A-12057</t>
  </si>
  <si>
    <t>A-12058</t>
  </si>
  <si>
    <t>A-12059</t>
  </si>
  <si>
    <t>A-12060</t>
  </si>
  <si>
    <t>A-12061</t>
  </si>
  <si>
    <t>A-12062</t>
  </si>
  <si>
    <t>A-12063</t>
  </si>
  <si>
    <t>A-12064</t>
  </si>
  <si>
    <t>A-12065</t>
  </si>
  <si>
    <t>A-12066</t>
  </si>
  <si>
    <t>A-12067</t>
  </si>
  <si>
    <t>A-12068</t>
  </si>
  <si>
    <t>A-12069</t>
  </si>
  <si>
    <t>A-12070</t>
  </si>
  <si>
    <t>A-12071</t>
  </si>
  <si>
    <t>A-12072</t>
  </si>
  <si>
    <t>A-12073</t>
  </si>
  <si>
    <t>A-12074</t>
  </si>
  <si>
    <t>A-12075</t>
  </si>
  <si>
    <t>A-12076</t>
  </si>
  <si>
    <t>A-12077</t>
  </si>
  <si>
    <t>A-12078</t>
  </si>
  <si>
    <t>A-12079</t>
  </si>
  <si>
    <t>A-12080</t>
  </si>
  <si>
    <t>A-12081</t>
  </si>
  <si>
    <t>A-12082</t>
  </si>
  <si>
    <t>A-12083</t>
  </si>
  <si>
    <t>A-12084</t>
  </si>
  <si>
    <t>A-12085</t>
  </si>
  <si>
    <t>A-12086</t>
  </si>
  <si>
    <t>A-12087</t>
  </si>
  <si>
    <t>A-12088</t>
  </si>
  <si>
    <t>A-12089</t>
  </si>
  <si>
    <t>A-12090</t>
  </si>
  <si>
    <t>A-12091</t>
  </si>
  <si>
    <t>A-12092</t>
  </si>
  <si>
    <t>A-12093</t>
  </si>
  <si>
    <t>A-12094</t>
  </si>
  <si>
    <t>A-12095</t>
  </si>
  <si>
    <t>A-12096</t>
  </si>
  <si>
    <t>A-12097</t>
  </si>
  <si>
    <t>A-12098</t>
  </si>
  <si>
    <t>A-12099</t>
  </si>
  <si>
    <t>A-12100</t>
  </si>
  <si>
    <t>A-12101</t>
  </si>
  <si>
    <t>A-12102</t>
  </si>
  <si>
    <t>A-12103</t>
  </si>
  <si>
    <t>A-12104</t>
  </si>
  <si>
    <t>A-12105</t>
  </si>
  <si>
    <t>(253)RICARDO ALVAREZ</t>
  </si>
  <si>
    <t>A-12106</t>
  </si>
  <si>
    <t>A-12107</t>
  </si>
  <si>
    <t>A-12108</t>
  </si>
  <si>
    <t>A-12109</t>
  </si>
  <si>
    <t>A-12110</t>
  </si>
  <si>
    <t>A-12111</t>
  </si>
  <si>
    <t>A-12112</t>
  </si>
  <si>
    <t>A-12113</t>
  </si>
  <si>
    <t>A-12114</t>
  </si>
  <si>
    <t>A-12115</t>
  </si>
  <si>
    <t>A-12116</t>
  </si>
  <si>
    <t>A-12117</t>
  </si>
  <si>
    <t>A-12118</t>
  </si>
  <si>
    <t>A-12119</t>
  </si>
  <si>
    <t>A-12120</t>
  </si>
  <si>
    <t>A-12121</t>
  </si>
  <si>
    <t>A-12122</t>
  </si>
  <si>
    <t>A-12123</t>
  </si>
  <si>
    <t>A-12124</t>
  </si>
  <si>
    <t>A-12125</t>
  </si>
  <si>
    <t>A-12126</t>
  </si>
  <si>
    <t>A-12127</t>
  </si>
  <si>
    <t>A-12128</t>
  </si>
  <si>
    <t>A-12129</t>
  </si>
  <si>
    <t>A-12130</t>
  </si>
  <si>
    <t>A-12131</t>
  </si>
  <si>
    <t>A-12132</t>
  </si>
  <si>
    <t>A-12133</t>
  </si>
  <si>
    <t>A-12134</t>
  </si>
  <si>
    <t>A-12135</t>
  </si>
  <si>
    <t>A-12136</t>
  </si>
  <si>
    <t>A-12137</t>
  </si>
  <si>
    <t>A-12138</t>
  </si>
  <si>
    <t>A-12139</t>
  </si>
  <si>
    <t>A-12140</t>
  </si>
  <si>
    <t>A-12141</t>
  </si>
  <si>
    <t>A-12142</t>
  </si>
  <si>
    <t>A-12143</t>
  </si>
  <si>
    <t>A-12144</t>
  </si>
  <si>
    <t>A-12145</t>
  </si>
  <si>
    <t>A-12146</t>
  </si>
  <si>
    <t>A-12147</t>
  </si>
  <si>
    <t>A-12148</t>
  </si>
  <si>
    <t>A-12149</t>
  </si>
  <si>
    <t>A-12150</t>
  </si>
  <si>
    <t>A-12151</t>
  </si>
  <si>
    <t>A-12152</t>
  </si>
  <si>
    <t>A-12153</t>
  </si>
  <si>
    <t>A-12154</t>
  </si>
  <si>
    <t>A-12155</t>
  </si>
  <si>
    <t>A-12156</t>
  </si>
  <si>
    <t>A-12157</t>
  </si>
  <si>
    <t>A-12158</t>
  </si>
  <si>
    <t>A-12159</t>
  </si>
  <si>
    <t>A-12160</t>
  </si>
  <si>
    <t>A-12161</t>
  </si>
  <si>
    <t>A-12162</t>
  </si>
  <si>
    <t>A-12163</t>
  </si>
  <si>
    <t>A-12164</t>
  </si>
  <si>
    <t>A-12165</t>
  </si>
  <si>
    <t>A-12166</t>
  </si>
  <si>
    <t>A-12167</t>
  </si>
  <si>
    <t>A-12168</t>
  </si>
  <si>
    <t>A-12169</t>
  </si>
  <si>
    <t>A-12170</t>
  </si>
  <si>
    <t>A-12171</t>
  </si>
  <si>
    <t>A-12172</t>
  </si>
  <si>
    <t>A-12173</t>
  </si>
  <si>
    <t>A-12174</t>
  </si>
  <si>
    <t>A-12175</t>
  </si>
  <si>
    <t>A-12176</t>
  </si>
  <si>
    <t>A-12177</t>
  </si>
  <si>
    <t>A-12178</t>
  </si>
  <si>
    <t>A-12179</t>
  </si>
  <si>
    <t>A-12180</t>
  </si>
  <si>
    <t>A-12181</t>
  </si>
  <si>
    <t>A-12182</t>
  </si>
  <si>
    <t>A-12183</t>
  </si>
  <si>
    <t>A-12184</t>
  </si>
  <si>
    <t>A-12185</t>
  </si>
  <si>
    <t>A-12186</t>
  </si>
  <si>
    <t>A-12187</t>
  </si>
  <si>
    <t>A-12188</t>
  </si>
  <si>
    <t>A-12189</t>
  </si>
  <si>
    <t>A-12190</t>
  </si>
  <si>
    <t>A-12191</t>
  </si>
  <si>
    <t>A-12192</t>
  </si>
  <si>
    <t>A-12193</t>
  </si>
  <si>
    <t>A-12194</t>
  </si>
  <si>
    <t>A-12195</t>
  </si>
  <si>
    <t>A-12196</t>
  </si>
  <si>
    <t>A-12197</t>
  </si>
  <si>
    <t>A-12198</t>
  </si>
  <si>
    <t>A-12199</t>
  </si>
  <si>
    <t>A-12200</t>
  </si>
  <si>
    <t>A-12201</t>
  </si>
  <si>
    <t>A-12202</t>
  </si>
  <si>
    <t>A-12203</t>
  </si>
  <si>
    <t>A-12204</t>
  </si>
  <si>
    <t>A-12205</t>
  </si>
  <si>
    <t>A-12206</t>
  </si>
  <si>
    <t>A-12207</t>
  </si>
  <si>
    <t>A-12208</t>
  </si>
  <si>
    <t>A-12209</t>
  </si>
  <si>
    <t>A-12210</t>
  </si>
  <si>
    <t>A-12211</t>
  </si>
  <si>
    <t>A-12212</t>
  </si>
  <si>
    <t>A-12213</t>
  </si>
  <si>
    <t>A-12214</t>
  </si>
  <si>
    <t>A-12215</t>
  </si>
  <si>
    <t>A-12216</t>
  </si>
  <si>
    <t>A-12217</t>
  </si>
  <si>
    <t>A-12218</t>
  </si>
  <si>
    <t>A-12219</t>
  </si>
  <si>
    <t>A-12220</t>
  </si>
  <si>
    <t>A-12221</t>
  </si>
  <si>
    <t>A-12222</t>
  </si>
  <si>
    <t>A-12223</t>
  </si>
  <si>
    <t>A-12224</t>
  </si>
  <si>
    <t>A-12225</t>
  </si>
  <si>
    <t>A-12226</t>
  </si>
  <si>
    <t>A-12227</t>
  </si>
  <si>
    <t>A-12228</t>
  </si>
  <si>
    <t>A-12229</t>
  </si>
  <si>
    <t>A-12230</t>
  </si>
  <si>
    <t>A-12231</t>
  </si>
  <si>
    <t>A-12232</t>
  </si>
  <si>
    <t>A-12233</t>
  </si>
  <si>
    <t>A-12234</t>
  </si>
  <si>
    <t>A-12235</t>
  </si>
  <si>
    <t>A-12236</t>
  </si>
  <si>
    <t>A-12237</t>
  </si>
  <si>
    <t>A-12238</t>
  </si>
  <si>
    <t>A-12239</t>
  </si>
  <si>
    <t>A-12240</t>
  </si>
  <si>
    <t>A-12241</t>
  </si>
  <si>
    <t>A-12242</t>
  </si>
  <si>
    <t>A-12243</t>
  </si>
  <si>
    <t>A-12244</t>
  </si>
  <si>
    <t>22/11/2020</t>
  </si>
  <si>
    <t>A-12245</t>
  </si>
  <si>
    <t>A-12246</t>
  </si>
  <si>
    <t>A-12247</t>
  </si>
  <si>
    <t>A-12248</t>
  </si>
  <si>
    <t>A-12249</t>
  </si>
  <si>
    <t>A-12250</t>
  </si>
  <si>
    <t>A-12251</t>
  </si>
  <si>
    <t>A-12252</t>
  </si>
  <si>
    <t>A-12253</t>
  </si>
  <si>
    <t>A-12254</t>
  </si>
  <si>
    <t>A-12255</t>
  </si>
  <si>
    <t>A-12256</t>
  </si>
  <si>
    <t>A-12257</t>
  </si>
  <si>
    <t>A-12258</t>
  </si>
  <si>
    <t>A-12259</t>
  </si>
  <si>
    <t>A-12260</t>
  </si>
  <si>
    <t>A-12261</t>
  </si>
  <si>
    <t>A-12262</t>
  </si>
  <si>
    <t>A-12263</t>
  </si>
  <si>
    <t>A-12264</t>
  </si>
  <si>
    <t>A-12265</t>
  </si>
  <si>
    <t>A-12266</t>
  </si>
  <si>
    <t>A-12267</t>
  </si>
  <si>
    <t>A-12268</t>
  </si>
  <si>
    <t>A-12269</t>
  </si>
  <si>
    <t>A-12270</t>
  </si>
  <si>
    <t>A-12271</t>
  </si>
  <si>
    <t>A-12272</t>
  </si>
  <si>
    <t>A-12273</t>
  </si>
  <si>
    <t>A-12274</t>
  </si>
  <si>
    <t>A-12275</t>
  </si>
  <si>
    <t>A-12276</t>
  </si>
  <si>
    <t>A-12277</t>
  </si>
  <si>
    <t>A-12278</t>
  </si>
  <si>
    <t>A-12279</t>
  </si>
  <si>
    <t>A-12280</t>
  </si>
  <si>
    <t>A-12281</t>
  </si>
  <si>
    <t>A-12282</t>
  </si>
  <si>
    <t>A-12283</t>
  </si>
  <si>
    <t>A-12284</t>
  </si>
  <si>
    <t>A-12285</t>
  </si>
  <si>
    <t>A-12286</t>
  </si>
  <si>
    <t>A-12287</t>
  </si>
  <si>
    <t>A-12288</t>
  </si>
  <si>
    <t>A-12289</t>
  </si>
  <si>
    <t>A-12290</t>
  </si>
  <si>
    <t>A-12291</t>
  </si>
  <si>
    <t>A-12292</t>
  </si>
  <si>
    <t>A-12293</t>
  </si>
  <si>
    <t>A-12294</t>
  </si>
  <si>
    <t>A-12295</t>
  </si>
  <si>
    <t>A-12296</t>
  </si>
  <si>
    <t>A-12297</t>
  </si>
  <si>
    <t>A-12298</t>
  </si>
  <si>
    <t>A-12299</t>
  </si>
  <si>
    <t>A-12300</t>
  </si>
  <si>
    <t>A-12301</t>
  </si>
  <si>
    <t>A-12302</t>
  </si>
  <si>
    <t>A-12303</t>
  </si>
  <si>
    <t>A-12304</t>
  </si>
  <si>
    <t>A-12305</t>
  </si>
  <si>
    <t>A-12306</t>
  </si>
  <si>
    <t>A-12307</t>
  </si>
  <si>
    <t>A-12308</t>
  </si>
  <si>
    <t>A-12309</t>
  </si>
  <si>
    <t>A-12310</t>
  </si>
  <si>
    <t>A-12311</t>
  </si>
  <si>
    <t>A-12312</t>
  </si>
  <si>
    <t>A-12313</t>
  </si>
  <si>
    <t>A-12314</t>
  </si>
  <si>
    <t>A-12315</t>
  </si>
  <si>
    <t>A-12316</t>
  </si>
  <si>
    <t>A-12317</t>
  </si>
  <si>
    <t>A-12318</t>
  </si>
  <si>
    <t>A-12319</t>
  </si>
  <si>
    <t>A-12320</t>
  </si>
  <si>
    <t>A-12321</t>
  </si>
  <si>
    <t>A-12322</t>
  </si>
  <si>
    <t>A-12323</t>
  </si>
  <si>
    <t>A-12324</t>
  </si>
  <si>
    <t>A-12325</t>
  </si>
  <si>
    <t>A-12326</t>
  </si>
  <si>
    <t>A-12327</t>
  </si>
  <si>
    <t>A-12328</t>
  </si>
  <si>
    <t>A-12329</t>
  </si>
  <si>
    <t>A-12330</t>
  </si>
  <si>
    <t>A-12331</t>
  </si>
  <si>
    <t>A-12332</t>
  </si>
  <si>
    <t>A-12333</t>
  </si>
  <si>
    <t>A-12334</t>
  </si>
  <si>
    <t>A-12335</t>
  </si>
  <si>
    <t>A-12336</t>
  </si>
  <si>
    <t>A-12337</t>
  </si>
  <si>
    <t>A-12338</t>
  </si>
  <si>
    <t>A-12339</t>
  </si>
  <si>
    <t>A-12340</t>
  </si>
  <si>
    <t>A-12341</t>
  </si>
  <si>
    <t>A-12342</t>
  </si>
  <si>
    <t>A-12343</t>
  </si>
  <si>
    <t>A-12344</t>
  </si>
  <si>
    <t>A-12345</t>
  </si>
  <si>
    <t>A-12346</t>
  </si>
  <si>
    <t>A-12347</t>
  </si>
  <si>
    <t>A-12348</t>
  </si>
  <si>
    <t>A-12349</t>
  </si>
  <si>
    <t>A-12350</t>
  </si>
  <si>
    <t>A-12351</t>
  </si>
  <si>
    <t>A-12352</t>
  </si>
  <si>
    <t>A-12353</t>
  </si>
  <si>
    <t>A-12354</t>
  </si>
  <si>
    <t>A-12355</t>
  </si>
  <si>
    <t>A-12356</t>
  </si>
  <si>
    <t>A-12357</t>
  </si>
  <si>
    <t>A-12358</t>
  </si>
  <si>
    <t>A-12359</t>
  </si>
  <si>
    <t>A-12360</t>
  </si>
  <si>
    <t>A-12361</t>
  </si>
  <si>
    <t>A-12362</t>
  </si>
  <si>
    <t>A-12363</t>
  </si>
  <si>
    <t>A-12364</t>
  </si>
  <si>
    <t>A-12365</t>
  </si>
  <si>
    <t>A-12366</t>
  </si>
  <si>
    <t>A-12367</t>
  </si>
  <si>
    <t>A-12368</t>
  </si>
  <si>
    <t>A-12369</t>
  </si>
  <si>
    <t>A-12370</t>
  </si>
  <si>
    <t>A-12371</t>
  </si>
  <si>
    <t>A-12372</t>
  </si>
  <si>
    <t>A-12373</t>
  </si>
  <si>
    <t>A-12374</t>
  </si>
  <si>
    <t>A-12375</t>
  </si>
  <si>
    <t>A-12376</t>
  </si>
  <si>
    <t>A-12377</t>
  </si>
  <si>
    <t>A-12378</t>
  </si>
  <si>
    <t>A-12379</t>
  </si>
  <si>
    <t>A-12380</t>
  </si>
  <si>
    <t>A-12381</t>
  </si>
  <si>
    <t>A-12382</t>
  </si>
  <si>
    <t>A-12383</t>
  </si>
  <si>
    <t>A-12384</t>
  </si>
  <si>
    <t>A-12385</t>
  </si>
  <si>
    <t>A-12386</t>
  </si>
  <si>
    <t>A-12387</t>
  </si>
  <si>
    <t>A-12388</t>
  </si>
  <si>
    <t>A-12389</t>
  </si>
  <si>
    <t>A-12390</t>
  </si>
  <si>
    <t>A-12391</t>
  </si>
  <si>
    <t>A-12392</t>
  </si>
  <si>
    <t>A-12393</t>
  </si>
  <si>
    <t>A-12394</t>
  </si>
  <si>
    <t>A-12395</t>
  </si>
  <si>
    <t>A-12396</t>
  </si>
  <si>
    <t>A-12397</t>
  </si>
  <si>
    <t>A-12398</t>
  </si>
  <si>
    <t>A-12399</t>
  </si>
  <si>
    <t>A-12400</t>
  </si>
  <si>
    <t>A-12401</t>
  </si>
  <si>
    <t>A-12402</t>
  </si>
  <si>
    <t>A-12403</t>
  </si>
  <si>
    <t>A-12404</t>
  </si>
  <si>
    <t>A-12405</t>
  </si>
  <si>
    <t>A-12406</t>
  </si>
  <si>
    <t>A-12407</t>
  </si>
  <si>
    <t>A-12408</t>
  </si>
  <si>
    <t>A-12409</t>
  </si>
  <si>
    <t>A-12410</t>
  </si>
  <si>
    <t>A-12411</t>
  </si>
  <si>
    <t>A-12412</t>
  </si>
  <si>
    <t>A-12413</t>
  </si>
  <si>
    <t>A-12414</t>
  </si>
  <si>
    <t>A-12415</t>
  </si>
  <si>
    <t>A-12416</t>
  </si>
  <si>
    <t>28/11/2020</t>
  </si>
  <si>
    <t>A-12417</t>
  </si>
  <si>
    <t>A-12418</t>
  </si>
  <si>
    <t>A-12419</t>
  </si>
  <si>
    <t>A-12420</t>
  </si>
  <si>
    <t>A-12421</t>
  </si>
  <si>
    <t>A-12422</t>
  </si>
  <si>
    <t>A-12423</t>
  </si>
  <si>
    <t>A-12424</t>
  </si>
  <si>
    <t>A-12425</t>
  </si>
  <si>
    <t>A-12426</t>
  </si>
  <si>
    <t>A-12427</t>
  </si>
  <si>
    <t>A-12428</t>
  </si>
  <si>
    <t>A-12429</t>
  </si>
  <si>
    <t>A-12430</t>
  </si>
  <si>
    <t>A-12431</t>
  </si>
  <si>
    <t>A-12432</t>
  </si>
  <si>
    <t>A-12433</t>
  </si>
  <si>
    <t>A-12434</t>
  </si>
  <si>
    <t>A-12435</t>
  </si>
  <si>
    <t>A-12436</t>
  </si>
  <si>
    <t>A-12437</t>
  </si>
  <si>
    <t>A-12438</t>
  </si>
  <si>
    <t>A-12439</t>
  </si>
  <si>
    <t>A-12440</t>
  </si>
  <si>
    <t>A-12441</t>
  </si>
  <si>
    <t>A-12442</t>
  </si>
  <si>
    <t>A-12443</t>
  </si>
  <si>
    <t>A-12444</t>
  </si>
  <si>
    <t>A-12445</t>
  </si>
  <si>
    <t>A-12446</t>
  </si>
  <si>
    <t>A-12447</t>
  </si>
  <si>
    <t>A-12448</t>
  </si>
  <si>
    <t>A-12449</t>
  </si>
  <si>
    <t>A-12450</t>
  </si>
  <si>
    <t>A-12451</t>
  </si>
  <si>
    <t>A-12452</t>
  </si>
  <si>
    <t>A-12453</t>
  </si>
  <si>
    <t>A-12454</t>
  </si>
  <si>
    <t>A-12455</t>
  </si>
  <si>
    <t>A-12456</t>
  </si>
  <si>
    <t>A-12457</t>
  </si>
  <si>
    <t>A-12458</t>
  </si>
  <si>
    <t>A-12459</t>
  </si>
  <si>
    <t>A-12460</t>
  </si>
  <si>
    <t>A-12461</t>
  </si>
  <si>
    <t>A-12462</t>
  </si>
  <si>
    <t>A-12463</t>
  </si>
  <si>
    <t>A-12464</t>
  </si>
  <si>
    <t>A-12465</t>
  </si>
  <si>
    <t>A-12466</t>
  </si>
  <si>
    <t>A-12467</t>
  </si>
  <si>
    <t>A-12468</t>
  </si>
  <si>
    <t>A-12469</t>
  </si>
  <si>
    <t>27/11/2020</t>
  </si>
  <si>
    <t>A-12470</t>
  </si>
  <si>
    <t>A-12471</t>
  </si>
  <si>
    <t>A-12472</t>
  </si>
  <si>
    <t>A-12473</t>
  </si>
  <si>
    <t>A-12474</t>
  </si>
  <si>
    <t>A-12475</t>
  </si>
  <si>
    <t>A-12476</t>
  </si>
  <si>
    <t>A-12477</t>
  </si>
  <si>
    <t>A-12478</t>
  </si>
  <si>
    <t>A-12479</t>
  </si>
  <si>
    <t>A-12480</t>
  </si>
  <si>
    <t>A-12481</t>
  </si>
  <si>
    <t>A-12482</t>
  </si>
  <si>
    <t>A-12483</t>
  </si>
  <si>
    <t>A-12484</t>
  </si>
  <si>
    <t>A-12485</t>
  </si>
  <si>
    <t>A-12486</t>
  </si>
  <si>
    <t>A-12487</t>
  </si>
  <si>
    <t>A-12488</t>
  </si>
  <si>
    <t>A-12489</t>
  </si>
  <si>
    <t>A-12490</t>
  </si>
  <si>
    <t>A-12491</t>
  </si>
  <si>
    <t>A-12492</t>
  </si>
  <si>
    <t>A-12493</t>
  </si>
  <si>
    <t>A-12494</t>
  </si>
  <si>
    <t>A-12495</t>
  </si>
  <si>
    <t>A-12496</t>
  </si>
  <si>
    <t>A-12497</t>
  </si>
  <si>
    <t>A-12498</t>
  </si>
  <si>
    <t>A-12499</t>
  </si>
  <si>
    <t>A-12500</t>
  </si>
  <si>
    <t>A-12501</t>
  </si>
  <si>
    <t>A-12502</t>
  </si>
  <si>
    <t>A-12503</t>
  </si>
  <si>
    <t>A-12504</t>
  </si>
  <si>
    <t>A-12505</t>
  </si>
  <si>
    <t>A-12506</t>
  </si>
  <si>
    <t>A-12507</t>
  </si>
  <si>
    <t>A-12508</t>
  </si>
  <si>
    <t>A-12509</t>
  </si>
  <si>
    <t>A-12510</t>
  </si>
  <si>
    <t>A-12511</t>
  </si>
  <si>
    <t>A-12512</t>
  </si>
  <si>
    <t>A-12513</t>
  </si>
  <si>
    <t>A-12514</t>
  </si>
  <si>
    <t>A-12515</t>
  </si>
  <si>
    <t>A-12516</t>
  </si>
  <si>
    <t>A-12517</t>
  </si>
  <si>
    <t>A-12518</t>
  </si>
  <si>
    <t>A-12519</t>
  </si>
  <si>
    <t>A-12520</t>
  </si>
  <si>
    <t>A-12521</t>
  </si>
  <si>
    <t>A-12522</t>
  </si>
  <si>
    <t>A-12523</t>
  </si>
  <si>
    <t>A-12524</t>
  </si>
  <si>
    <t>A-12525</t>
  </si>
  <si>
    <t>A-12526</t>
  </si>
  <si>
    <t>A-12527</t>
  </si>
  <si>
    <t>A-12528</t>
  </si>
  <si>
    <t>A-12529</t>
  </si>
  <si>
    <t>A-12530</t>
  </si>
  <si>
    <t>A-12531</t>
  </si>
  <si>
    <t>A-12532</t>
  </si>
  <si>
    <t>A-12533</t>
  </si>
  <si>
    <t>A-12534</t>
  </si>
  <si>
    <t>A-12535</t>
  </si>
  <si>
    <t>A-12536</t>
  </si>
  <si>
    <t>A-12537</t>
  </si>
  <si>
    <t>A-12538</t>
  </si>
  <si>
    <t>A-12539</t>
  </si>
  <si>
    <t>A-12540</t>
  </si>
  <si>
    <t>A-12541</t>
  </si>
  <si>
    <t>A-12542</t>
  </si>
  <si>
    <t>A-12543</t>
  </si>
  <si>
    <t>A-12544</t>
  </si>
  <si>
    <t>A-12545</t>
  </si>
  <si>
    <t>A-12546</t>
  </si>
  <si>
    <t>A-12547</t>
  </si>
  <si>
    <t>A-12548</t>
  </si>
  <si>
    <t>A-12549</t>
  </si>
  <si>
    <t>A-12550</t>
  </si>
  <si>
    <t>A-12551</t>
  </si>
  <si>
    <t>A-12552</t>
  </si>
  <si>
    <t>A-12553</t>
  </si>
  <si>
    <t>A-12554</t>
  </si>
  <si>
    <t>A-12555</t>
  </si>
  <si>
    <t>A-12556</t>
  </si>
  <si>
    <t>A-12557</t>
  </si>
  <si>
    <t>A-12558</t>
  </si>
  <si>
    <t>A-12559</t>
  </si>
  <si>
    <t>A-12560</t>
  </si>
  <si>
    <t>A-12561</t>
  </si>
  <si>
    <t>A-12562</t>
  </si>
  <si>
    <t>A-12563</t>
  </si>
  <si>
    <t>A-12564</t>
  </si>
  <si>
    <t>A-12565</t>
  </si>
  <si>
    <t>A-12566</t>
  </si>
  <si>
    <t>A-12567</t>
  </si>
  <si>
    <t>A-12568</t>
  </si>
  <si>
    <t>A-12569</t>
  </si>
  <si>
    <t>A-12570</t>
  </si>
  <si>
    <t>A-12571</t>
  </si>
  <si>
    <t>A-12572</t>
  </si>
  <si>
    <t>A-12573</t>
  </si>
  <si>
    <t>A-12574</t>
  </si>
  <si>
    <t>A-12575</t>
  </si>
  <si>
    <t>A-12576</t>
  </si>
  <si>
    <t>A-12577</t>
  </si>
  <si>
    <t>A-12578</t>
  </si>
  <si>
    <t>A-12579</t>
  </si>
  <si>
    <t>A-12580</t>
  </si>
  <si>
    <t>A-12581</t>
  </si>
  <si>
    <t>A-12582</t>
  </si>
  <si>
    <t>A-12583</t>
  </si>
  <si>
    <t>A-12584</t>
  </si>
  <si>
    <t>A-12585</t>
  </si>
  <si>
    <t>A-12586</t>
  </si>
  <si>
    <t>A-12587</t>
  </si>
  <si>
    <t>A-12588</t>
  </si>
  <si>
    <t>A-12589</t>
  </si>
  <si>
    <t>A-12590</t>
  </si>
  <si>
    <t>A-12591</t>
  </si>
  <si>
    <t>A-12592</t>
  </si>
  <si>
    <t>A-12593</t>
  </si>
  <si>
    <t>A-12594</t>
  </si>
  <si>
    <t>A-12595</t>
  </si>
  <si>
    <t>A-12596</t>
  </si>
  <si>
    <t>A-12597</t>
  </si>
  <si>
    <t>A-12598</t>
  </si>
  <si>
    <t>A-12599</t>
  </si>
  <si>
    <t>A-12600</t>
  </si>
  <si>
    <t>A-12601</t>
  </si>
  <si>
    <t>A-12602</t>
  </si>
  <si>
    <t>A-12603</t>
  </si>
  <si>
    <t>A-12604</t>
  </si>
  <si>
    <t>A-12605</t>
  </si>
  <si>
    <t>A-12606</t>
  </si>
  <si>
    <t>A-12607</t>
  </si>
  <si>
    <t>A-12608</t>
  </si>
  <si>
    <t>A-12609</t>
  </si>
  <si>
    <t>A-12610</t>
  </si>
  <si>
    <t>A-12611</t>
  </si>
  <si>
    <t>A-12612</t>
  </si>
  <si>
    <t>A-12613</t>
  </si>
  <si>
    <t>A-12614</t>
  </si>
  <si>
    <t>A-12615</t>
  </si>
  <si>
    <t>A-12616</t>
  </si>
  <si>
    <t>A-12617</t>
  </si>
  <si>
    <t>A-12618</t>
  </si>
  <si>
    <t>A-12619</t>
  </si>
  <si>
    <t>A-12620</t>
  </si>
  <si>
    <t>A-12621</t>
  </si>
  <si>
    <t>A-12622</t>
  </si>
  <si>
    <t>A-12623</t>
  </si>
  <si>
    <t>A-12624</t>
  </si>
  <si>
    <t>A-12625</t>
  </si>
  <si>
    <t>A-12626</t>
  </si>
  <si>
    <t>A-12627</t>
  </si>
  <si>
    <t>(243)RAFAEL LEDO</t>
  </si>
  <si>
    <t>A-12628</t>
  </si>
  <si>
    <t>A-12629</t>
  </si>
  <si>
    <t>A-12630</t>
  </si>
  <si>
    <t>A-12631</t>
  </si>
  <si>
    <t>A-12632</t>
  </si>
  <si>
    <t>A-12633</t>
  </si>
  <si>
    <t>A-12634</t>
  </si>
  <si>
    <t>A-12635</t>
  </si>
  <si>
    <t>A-12636</t>
  </si>
  <si>
    <t>A-12637</t>
  </si>
  <si>
    <t>A-12638</t>
  </si>
  <si>
    <t>A-12639</t>
  </si>
  <si>
    <t>A-12640</t>
  </si>
  <si>
    <t>A-12641</t>
  </si>
  <si>
    <t>A-12642</t>
  </si>
  <si>
    <t>A-12643</t>
  </si>
  <si>
    <t>A-12644</t>
  </si>
  <si>
    <t>A-12645</t>
  </si>
  <si>
    <t>A-12646</t>
  </si>
  <si>
    <t>A-12647</t>
  </si>
  <si>
    <t>A-12648</t>
  </si>
  <si>
    <t>A-12649</t>
  </si>
  <si>
    <t>A-12650</t>
  </si>
  <si>
    <t>A-12651</t>
  </si>
  <si>
    <t>A-12652</t>
  </si>
  <si>
    <t>A-12653</t>
  </si>
  <si>
    <t>A-12654</t>
  </si>
  <si>
    <t>A-12655</t>
  </si>
  <si>
    <t>A-12656</t>
  </si>
  <si>
    <t>A-12657</t>
  </si>
  <si>
    <t>A-12658</t>
  </si>
  <si>
    <t>A-12659</t>
  </si>
  <si>
    <t>(582)MIGUEL LEDO</t>
  </si>
  <si>
    <t>A-12660</t>
  </si>
  <si>
    <t>A-12661</t>
  </si>
  <si>
    <t>A-12662</t>
  </si>
  <si>
    <t>A-12663</t>
  </si>
  <si>
    <t>(733)MAQUILA TOCINO DE PIERNA</t>
  </si>
  <si>
    <t>A-12664</t>
  </si>
  <si>
    <t>A-12665</t>
  </si>
  <si>
    <t>A-12666</t>
  </si>
  <si>
    <t>A-12667</t>
  </si>
  <si>
    <t>A-12668</t>
  </si>
  <si>
    <t>A-12669</t>
  </si>
  <si>
    <t>A-12670</t>
  </si>
  <si>
    <t>A-12671</t>
  </si>
  <si>
    <t>A-12672</t>
  </si>
  <si>
    <t>A-12673</t>
  </si>
  <si>
    <t>A-12674</t>
  </si>
  <si>
    <t>A-12675</t>
  </si>
  <si>
    <t>A-12676</t>
  </si>
  <si>
    <t>A-12677</t>
  </si>
  <si>
    <t>A-12678</t>
  </si>
  <si>
    <t>A-12679</t>
  </si>
  <si>
    <t>A-12680</t>
  </si>
  <si>
    <t>A-12681</t>
  </si>
  <si>
    <t>A-12682</t>
  </si>
  <si>
    <t>A-12683</t>
  </si>
  <si>
    <t>A-12684</t>
  </si>
  <si>
    <t>A-12685</t>
  </si>
  <si>
    <t>A-12686</t>
  </si>
  <si>
    <t>A-12687</t>
  </si>
  <si>
    <t>A-12688</t>
  </si>
  <si>
    <t>A-12689</t>
  </si>
  <si>
    <t>A-12690</t>
  </si>
  <si>
    <t>A-12691</t>
  </si>
  <si>
    <t>A-12692</t>
  </si>
  <si>
    <t>A-12693</t>
  </si>
  <si>
    <t>A-12694</t>
  </si>
  <si>
    <t>A-12695</t>
  </si>
  <si>
    <t>A-12696</t>
  </si>
  <si>
    <t>A-12697</t>
  </si>
  <si>
    <t>A-12698</t>
  </si>
  <si>
    <t>A-12699</t>
  </si>
  <si>
    <t>A-12700</t>
  </si>
  <si>
    <t>A-12701</t>
  </si>
  <si>
    <t>A-12702</t>
  </si>
  <si>
    <t>A-12703</t>
  </si>
  <si>
    <t>A-12704</t>
  </si>
  <si>
    <t>A-12705</t>
  </si>
  <si>
    <t>A-12706</t>
  </si>
  <si>
    <t>A-12707</t>
  </si>
  <si>
    <t>A-12708</t>
  </si>
  <si>
    <t>A-12709</t>
  </si>
  <si>
    <t>A-12710</t>
  </si>
  <si>
    <t>A-12711</t>
  </si>
  <si>
    <t>A-12712</t>
  </si>
  <si>
    <t>A-12713</t>
  </si>
  <si>
    <t>A-12714</t>
  </si>
  <si>
    <t>A-12715</t>
  </si>
  <si>
    <t>A-12716</t>
  </si>
  <si>
    <t>A-12717</t>
  </si>
  <si>
    <t>A-12718</t>
  </si>
  <si>
    <t>A-12719</t>
  </si>
  <si>
    <t>A-12720</t>
  </si>
  <si>
    <t>A-12721</t>
  </si>
  <si>
    <t>A-12722</t>
  </si>
  <si>
    <t>A-12723</t>
  </si>
  <si>
    <t>A-12724</t>
  </si>
  <si>
    <t>A-12725</t>
  </si>
  <si>
    <t>A-12726</t>
  </si>
  <si>
    <t>A-12727</t>
  </si>
  <si>
    <t>A-12728</t>
  </si>
  <si>
    <t>A-12729</t>
  </si>
  <si>
    <t>A-12730</t>
  </si>
  <si>
    <t>A-12731</t>
  </si>
  <si>
    <t>A-12732</t>
  </si>
  <si>
    <t>A-12733</t>
  </si>
  <si>
    <t>A-12734</t>
  </si>
  <si>
    <t>A-12735</t>
  </si>
  <si>
    <t>A-12736</t>
  </si>
  <si>
    <t>A-12737</t>
  </si>
  <si>
    <t>A-12738</t>
  </si>
  <si>
    <t>A-12739</t>
  </si>
  <si>
    <t>A-12740</t>
  </si>
  <si>
    <t>A-12741</t>
  </si>
  <si>
    <t>A-12742</t>
  </si>
  <si>
    <t>A-12743</t>
  </si>
  <si>
    <t>A-12744</t>
  </si>
  <si>
    <t>A-12745</t>
  </si>
  <si>
    <t>A-12746</t>
  </si>
  <si>
    <t>A-12747</t>
  </si>
  <si>
    <t>A-12748</t>
  </si>
  <si>
    <t>A-12749</t>
  </si>
  <si>
    <t>A-12750</t>
  </si>
  <si>
    <t>A-12751</t>
  </si>
  <si>
    <t>A-12752</t>
  </si>
  <si>
    <t>A-12753</t>
  </si>
  <si>
    <t>A-12754</t>
  </si>
  <si>
    <t>A-12755</t>
  </si>
  <si>
    <t>A-12756</t>
  </si>
  <si>
    <t>A-12757</t>
  </si>
  <si>
    <t>A-12758</t>
  </si>
  <si>
    <t>A-12759</t>
  </si>
  <si>
    <t>A-12760</t>
  </si>
  <si>
    <t>A-12761</t>
  </si>
  <si>
    <t>A-12762</t>
  </si>
  <si>
    <t>A-12763</t>
  </si>
  <si>
    <t>A-12764</t>
  </si>
  <si>
    <t>A-12765</t>
  </si>
  <si>
    <t>A-12766</t>
  </si>
  <si>
    <t>A-12767</t>
  </si>
  <si>
    <t>A-12768</t>
  </si>
  <si>
    <t>A-12769</t>
  </si>
  <si>
    <t>A-12770</t>
  </si>
  <si>
    <t>A-12771</t>
  </si>
  <si>
    <t>A-12772</t>
  </si>
  <si>
    <t>A-12773</t>
  </si>
  <si>
    <t>A-12774</t>
  </si>
  <si>
    <t>A-12775</t>
  </si>
  <si>
    <t>A-12776</t>
  </si>
  <si>
    <t>A-12777</t>
  </si>
  <si>
    <t>A-12778</t>
  </si>
  <si>
    <t>A-12779</t>
  </si>
  <si>
    <t>A-12780</t>
  </si>
  <si>
    <t>A-12781</t>
  </si>
  <si>
    <t>A-12782</t>
  </si>
  <si>
    <t>A-12783</t>
  </si>
  <si>
    <t>A-12784</t>
  </si>
  <si>
    <t>A-12785</t>
  </si>
  <si>
    <t>A-12786</t>
  </si>
  <si>
    <t>A-12787</t>
  </si>
  <si>
    <t>A-12788</t>
  </si>
  <si>
    <t>A-12789</t>
  </si>
  <si>
    <t>A-12790</t>
  </si>
  <si>
    <t>A-12791</t>
  </si>
  <si>
    <t>A-12792</t>
  </si>
  <si>
    <t>A-12793</t>
  </si>
  <si>
    <t>A-12794</t>
  </si>
  <si>
    <t>A-12795</t>
  </si>
  <si>
    <t>A-12796</t>
  </si>
  <si>
    <t>A-12797</t>
  </si>
  <si>
    <t>A-12798</t>
  </si>
  <si>
    <t>A-12799</t>
  </si>
  <si>
    <t>A-12800</t>
  </si>
  <si>
    <t>A-12801</t>
  </si>
  <si>
    <t>A-12802</t>
  </si>
  <si>
    <t>A-12803</t>
  </si>
  <si>
    <t>A-12804</t>
  </si>
  <si>
    <t>A-12805</t>
  </si>
  <si>
    <t>A-12806</t>
  </si>
  <si>
    <t>A-12807</t>
  </si>
  <si>
    <t>A-12808</t>
  </si>
  <si>
    <t>A-12809</t>
  </si>
  <si>
    <t>A-12810</t>
  </si>
  <si>
    <t>A-12811</t>
  </si>
  <si>
    <t>A-12812</t>
  </si>
  <si>
    <t>A-12813</t>
  </si>
  <si>
    <t>A-12814</t>
  </si>
  <si>
    <t>A-12815</t>
  </si>
  <si>
    <t>A-12816</t>
  </si>
  <si>
    <t>A-12817</t>
  </si>
  <si>
    <t>A-12818</t>
  </si>
  <si>
    <t>A-12819</t>
  </si>
  <si>
    <t>A-12820</t>
  </si>
  <si>
    <t>A-12821</t>
  </si>
  <si>
    <t>A-12822</t>
  </si>
  <si>
    <t>A-12823</t>
  </si>
  <si>
    <t>A-12824</t>
  </si>
  <si>
    <t>A-12825</t>
  </si>
  <si>
    <t>A-12826</t>
  </si>
  <si>
    <t>A-12827</t>
  </si>
  <si>
    <t>A-12828</t>
  </si>
  <si>
    <t>A-12829</t>
  </si>
  <si>
    <t>A-12830</t>
  </si>
  <si>
    <t>A-12831</t>
  </si>
  <si>
    <t>A-12832</t>
  </si>
  <si>
    <t>A-12833</t>
  </si>
  <si>
    <t>A-12834</t>
  </si>
  <si>
    <t>A-12835</t>
  </si>
  <si>
    <t>A-12836</t>
  </si>
  <si>
    <t>A-12837</t>
  </si>
  <si>
    <t>A-12838</t>
  </si>
  <si>
    <t>A-12839</t>
  </si>
  <si>
    <t>A-12840</t>
  </si>
  <si>
    <t>A-12841</t>
  </si>
  <si>
    <t>A-12842</t>
  </si>
  <si>
    <t>A-12843</t>
  </si>
  <si>
    <t>A-12844</t>
  </si>
  <si>
    <t>A-12845</t>
  </si>
  <si>
    <t>A-12846</t>
  </si>
  <si>
    <t>A-12847</t>
  </si>
  <si>
    <t>A-12848</t>
  </si>
  <si>
    <t>A-12849</t>
  </si>
  <si>
    <t>A-12850</t>
  </si>
  <si>
    <t>A-12851</t>
  </si>
  <si>
    <t>A-12852</t>
  </si>
  <si>
    <t>A-12853</t>
  </si>
  <si>
    <t>A-12854</t>
  </si>
  <si>
    <t>A-12855</t>
  </si>
  <si>
    <t>A-12856</t>
  </si>
  <si>
    <t>A-12857</t>
  </si>
  <si>
    <t>A-12858</t>
  </si>
  <si>
    <t>A-12859</t>
  </si>
  <si>
    <t>A-12860</t>
  </si>
  <si>
    <t>A-12861</t>
  </si>
  <si>
    <t>A-12862</t>
  </si>
  <si>
    <t>A-12863</t>
  </si>
  <si>
    <t>A-12864</t>
  </si>
  <si>
    <t>A-12865</t>
  </si>
  <si>
    <t>A-12866</t>
  </si>
  <si>
    <t>A-12867</t>
  </si>
  <si>
    <t>A-12868</t>
  </si>
  <si>
    <t>A-12869</t>
  </si>
  <si>
    <t>A-12870</t>
  </si>
  <si>
    <t>A-12871</t>
  </si>
  <si>
    <t>A-12872</t>
  </si>
  <si>
    <t>A-12873</t>
  </si>
  <si>
    <t>A-12874</t>
  </si>
  <si>
    <t>A-12875</t>
  </si>
  <si>
    <t>A-12876</t>
  </si>
  <si>
    <t>A-12877</t>
  </si>
  <si>
    <t>A-12878</t>
  </si>
  <si>
    <t>A-12879</t>
  </si>
  <si>
    <t>A-12880</t>
  </si>
  <si>
    <t>A-12881</t>
  </si>
  <si>
    <t>A-12882</t>
  </si>
  <si>
    <t>A-12883</t>
  </si>
  <si>
    <t>A-12884</t>
  </si>
  <si>
    <t>A-12885</t>
  </si>
  <si>
    <t>A-12886</t>
  </si>
  <si>
    <t>A-12887</t>
  </si>
  <si>
    <t>A-12888</t>
  </si>
  <si>
    <t>A-12889</t>
  </si>
  <si>
    <t>A-12890</t>
  </si>
  <si>
    <t>A-12891</t>
  </si>
  <si>
    <t>A-12892</t>
  </si>
  <si>
    <t>A-12893</t>
  </si>
  <si>
    <t>A-12894</t>
  </si>
  <si>
    <t>A-12895</t>
  </si>
  <si>
    <t>A-12896</t>
  </si>
  <si>
    <t>A-12897</t>
  </si>
  <si>
    <t>A-12898</t>
  </si>
  <si>
    <t>A-12899</t>
  </si>
  <si>
    <t>A-12900</t>
  </si>
  <si>
    <t>A-12901</t>
  </si>
  <si>
    <t>A-12902</t>
  </si>
  <si>
    <t>A-12903</t>
  </si>
  <si>
    <t>A-12904</t>
  </si>
  <si>
    <t>A-12905</t>
  </si>
  <si>
    <t>A-12906</t>
  </si>
  <si>
    <t>A-12907</t>
  </si>
  <si>
    <t>A-12908</t>
  </si>
  <si>
    <t>A-12909</t>
  </si>
  <si>
    <t>A-12910</t>
  </si>
  <si>
    <t>A-12911</t>
  </si>
  <si>
    <t>A-12912</t>
  </si>
  <si>
    <t>A-12913</t>
  </si>
  <si>
    <t>A-12914</t>
  </si>
  <si>
    <t>A-12915</t>
  </si>
  <si>
    <t>A-12916</t>
  </si>
  <si>
    <t>A-12917</t>
  </si>
  <si>
    <t>A-12918</t>
  </si>
  <si>
    <t>A-12919</t>
  </si>
  <si>
    <t>A-12920</t>
  </si>
  <si>
    <t>A-12921</t>
  </si>
  <si>
    <t>A-12922</t>
  </si>
  <si>
    <t>A-12923</t>
  </si>
  <si>
    <t>A-12924</t>
  </si>
  <si>
    <t>A-12925</t>
  </si>
  <si>
    <t>A-12926</t>
  </si>
  <si>
    <t>A-12927</t>
  </si>
  <si>
    <t>A-12928</t>
  </si>
  <si>
    <t>A-12929</t>
  </si>
  <si>
    <t>A-12930</t>
  </si>
  <si>
    <t>A-12931</t>
  </si>
  <si>
    <t>A-12932</t>
  </si>
  <si>
    <t>A-12933</t>
  </si>
  <si>
    <t>A-12934</t>
  </si>
  <si>
    <t>A-12935</t>
  </si>
  <si>
    <t>A-12936</t>
  </si>
  <si>
    <t>A-12937</t>
  </si>
  <si>
    <t>A-12938</t>
  </si>
  <si>
    <t>A-12939</t>
  </si>
  <si>
    <t>A-12940</t>
  </si>
  <si>
    <t>A-12941</t>
  </si>
  <si>
    <t>A-12942</t>
  </si>
  <si>
    <t>(499)ROMAN</t>
  </si>
  <si>
    <t>A-12943</t>
  </si>
  <si>
    <t>A-12944</t>
  </si>
  <si>
    <t>A-12945</t>
  </si>
  <si>
    <t>A-12946</t>
  </si>
  <si>
    <t>A-12947</t>
  </si>
  <si>
    <t>A-12948</t>
  </si>
  <si>
    <t>A-12949</t>
  </si>
  <si>
    <t>A-12950</t>
  </si>
  <si>
    <t>A-12951</t>
  </si>
  <si>
    <t>A-12952</t>
  </si>
  <si>
    <t>A-12953</t>
  </si>
  <si>
    <t>A-12954</t>
  </si>
  <si>
    <t>A-12955</t>
  </si>
  <si>
    <t>A-12956</t>
  </si>
  <si>
    <t>A-12957</t>
  </si>
  <si>
    <t>A-12958</t>
  </si>
  <si>
    <t>A-12959</t>
  </si>
  <si>
    <t>A-12960</t>
  </si>
  <si>
    <t>A-12961</t>
  </si>
  <si>
    <t>A-12962</t>
  </si>
  <si>
    <t>A-12963</t>
  </si>
  <si>
    <t>A-12964</t>
  </si>
  <si>
    <t>A-12965</t>
  </si>
  <si>
    <t>A-12966</t>
  </si>
  <si>
    <t>A-12967</t>
  </si>
  <si>
    <t>A-12968</t>
  </si>
  <si>
    <t>A-12969</t>
  </si>
  <si>
    <t>A-12970</t>
  </si>
  <si>
    <t>A-12971</t>
  </si>
  <si>
    <t>A-12972</t>
  </si>
  <si>
    <t>A-12973</t>
  </si>
  <si>
    <t>A-12974</t>
  </si>
  <si>
    <t>A-12975</t>
  </si>
  <si>
    <t>A-12976</t>
  </si>
  <si>
    <t>A-12977</t>
  </si>
  <si>
    <t>A-12978</t>
  </si>
  <si>
    <t>A-12979</t>
  </si>
  <si>
    <t>A-12980</t>
  </si>
  <si>
    <t>A-12981</t>
  </si>
  <si>
    <t>A-12982</t>
  </si>
  <si>
    <t>A-12983</t>
  </si>
  <si>
    <t>A-12984</t>
  </si>
  <si>
    <t>A-12985</t>
  </si>
  <si>
    <t>A-12986</t>
  </si>
  <si>
    <t>A-12987</t>
  </si>
  <si>
    <t>A-12988</t>
  </si>
  <si>
    <t>A-12989</t>
  </si>
  <si>
    <t>A-12990</t>
  </si>
  <si>
    <t>A-12991</t>
  </si>
  <si>
    <t>A-12992</t>
  </si>
  <si>
    <t>A-12993</t>
  </si>
  <si>
    <t>A-12994</t>
  </si>
  <si>
    <t>A-12995</t>
  </si>
  <si>
    <t>A-12996</t>
  </si>
  <si>
    <t>A-12997</t>
  </si>
  <si>
    <t>A-12998</t>
  </si>
  <si>
    <t>A-12999</t>
  </si>
  <si>
    <t>A-13000</t>
  </si>
  <si>
    <t>A-13001</t>
  </si>
  <si>
    <t>A-13002</t>
  </si>
  <si>
    <t>A-13003</t>
  </si>
  <si>
    <t>A-13004</t>
  </si>
  <si>
    <t>A-13005</t>
  </si>
  <si>
    <t>A-13006</t>
  </si>
  <si>
    <t>A-13007</t>
  </si>
  <si>
    <t>A-13008</t>
  </si>
  <si>
    <t>A-13009</t>
  </si>
  <si>
    <t>A-13010</t>
  </si>
  <si>
    <t>A-13011</t>
  </si>
  <si>
    <t>A-13012</t>
  </si>
  <si>
    <t>A-13013</t>
  </si>
  <si>
    <t>A-13014</t>
  </si>
  <si>
    <t>A-13015</t>
  </si>
  <si>
    <t>A-13016</t>
  </si>
  <si>
    <t>A-13017</t>
  </si>
  <si>
    <t>A-13018</t>
  </si>
  <si>
    <t>A-13019</t>
  </si>
  <si>
    <t>A-13020</t>
  </si>
  <si>
    <t>A-13021</t>
  </si>
  <si>
    <t>A-13022</t>
  </si>
  <si>
    <t>A-13023</t>
  </si>
  <si>
    <t>A-13024</t>
  </si>
  <si>
    <t>A-13025</t>
  </si>
  <si>
    <t>A-13026</t>
  </si>
  <si>
    <t>A-13027</t>
  </si>
  <si>
    <t>A-13028</t>
  </si>
  <si>
    <t>A-13029</t>
  </si>
  <si>
    <t>A-13030</t>
  </si>
  <si>
    <t>A-13031</t>
  </si>
  <si>
    <t>A-13032</t>
  </si>
  <si>
    <t>A-13033</t>
  </si>
  <si>
    <t>A-13034</t>
  </si>
  <si>
    <t>A-13035</t>
  </si>
  <si>
    <t>A-13036</t>
  </si>
  <si>
    <t>A-13037</t>
  </si>
  <si>
    <t>A-13038</t>
  </si>
  <si>
    <t>A-13039</t>
  </si>
  <si>
    <t>A-13040</t>
  </si>
  <si>
    <t>A-13041</t>
  </si>
  <si>
    <t>A-13042</t>
  </si>
  <si>
    <t>A-13043</t>
  </si>
  <si>
    <t>A-13044</t>
  </si>
  <si>
    <t>A-13045</t>
  </si>
  <si>
    <t>A-13046</t>
  </si>
  <si>
    <t>A-13047</t>
  </si>
  <si>
    <t>A-13048</t>
  </si>
  <si>
    <t>A-13049</t>
  </si>
  <si>
    <t>A-13050</t>
  </si>
  <si>
    <t>A-13051</t>
  </si>
  <si>
    <t>A-13052</t>
  </si>
  <si>
    <t>A-13053</t>
  </si>
  <si>
    <t>A-13054</t>
  </si>
  <si>
    <t>A-13055</t>
  </si>
  <si>
    <t>A-13056</t>
  </si>
  <si>
    <t>A-13057</t>
  </si>
  <si>
    <t>A-13058</t>
  </si>
  <si>
    <t>A-13059</t>
  </si>
  <si>
    <t>A-13060</t>
  </si>
  <si>
    <t>A-13061</t>
  </si>
  <si>
    <t>A-13062</t>
  </si>
  <si>
    <t>A-13063</t>
  </si>
  <si>
    <t>A-13064</t>
  </si>
  <si>
    <t>A-13065</t>
  </si>
  <si>
    <t>A-13066</t>
  </si>
  <si>
    <t>A-13067</t>
  </si>
  <si>
    <t>A-13068</t>
  </si>
  <si>
    <t>A-13069</t>
  </si>
  <si>
    <t>A-13070</t>
  </si>
  <si>
    <t>A-13071</t>
  </si>
  <si>
    <t>A-13072</t>
  </si>
  <si>
    <t>A-13073</t>
  </si>
  <si>
    <t>A-13074</t>
  </si>
  <si>
    <t>A-13075</t>
  </si>
  <si>
    <t>A-13076</t>
  </si>
  <si>
    <t>A-13077</t>
  </si>
  <si>
    <t>A-13078</t>
  </si>
  <si>
    <t>A-13079</t>
  </si>
  <si>
    <t>A-13080</t>
  </si>
  <si>
    <t>A-13081</t>
  </si>
  <si>
    <t>A-13082</t>
  </si>
  <si>
    <t>A-13083</t>
  </si>
  <si>
    <t>A-13084</t>
  </si>
  <si>
    <t>A-13085</t>
  </si>
  <si>
    <t>A-13086</t>
  </si>
  <si>
    <t>A-13087</t>
  </si>
  <si>
    <t>A-13088</t>
  </si>
  <si>
    <t>A-13089</t>
  </si>
  <si>
    <t>A-13090</t>
  </si>
  <si>
    <t>A-13091</t>
  </si>
  <si>
    <t>A-13092</t>
  </si>
  <si>
    <t>A-13093</t>
  </si>
  <si>
    <t>A-13094</t>
  </si>
  <si>
    <t>A-13095</t>
  </si>
  <si>
    <t>A-13096</t>
  </si>
  <si>
    <t>A-13097</t>
  </si>
  <si>
    <t>A-13098</t>
  </si>
  <si>
    <t>A-13099</t>
  </si>
  <si>
    <t>A-13100</t>
  </si>
  <si>
    <t>A-13101</t>
  </si>
  <si>
    <t>A-13102</t>
  </si>
  <si>
    <t>A-13103</t>
  </si>
  <si>
    <t>A-13104</t>
  </si>
  <si>
    <t>A-13105</t>
  </si>
  <si>
    <t>A-13106</t>
  </si>
  <si>
    <t>A-13107</t>
  </si>
  <si>
    <t>A-13108</t>
  </si>
  <si>
    <t>A-13109</t>
  </si>
  <si>
    <t>A-13110</t>
  </si>
  <si>
    <t>A-13111</t>
  </si>
  <si>
    <t>A-13112</t>
  </si>
  <si>
    <t>A-13113</t>
  </si>
  <si>
    <t>A-13114</t>
  </si>
  <si>
    <t>A-13115</t>
  </si>
  <si>
    <t>A-13116</t>
  </si>
  <si>
    <t>A-13117</t>
  </si>
  <si>
    <t>A-13118</t>
  </si>
  <si>
    <t>A-13119</t>
  </si>
  <si>
    <t>A-13120</t>
  </si>
  <si>
    <t>A-13121</t>
  </si>
  <si>
    <t>A-13122</t>
  </si>
  <si>
    <t>A-13123</t>
  </si>
  <si>
    <t>A-13124</t>
  </si>
  <si>
    <t>A-13125</t>
  </si>
  <si>
    <t>A-13126</t>
  </si>
  <si>
    <t>A-13127</t>
  </si>
  <si>
    <t>A-13128</t>
  </si>
  <si>
    <t>A-13129</t>
  </si>
  <si>
    <t>A-13130</t>
  </si>
  <si>
    <t>A-13131</t>
  </si>
  <si>
    <t>A-13132</t>
  </si>
  <si>
    <t>A-13133</t>
  </si>
  <si>
    <t>A-13134</t>
  </si>
  <si>
    <t>A-13135</t>
  </si>
  <si>
    <t>A-13136</t>
  </si>
  <si>
    <t>A-13137</t>
  </si>
  <si>
    <t>A-13138</t>
  </si>
  <si>
    <t>A-13139</t>
  </si>
  <si>
    <t>A-13140</t>
  </si>
  <si>
    <t>A-13141</t>
  </si>
  <si>
    <t>A-13142</t>
  </si>
  <si>
    <t>A-13143</t>
  </si>
  <si>
    <t>A-13144</t>
  </si>
  <si>
    <t>A-13145</t>
  </si>
  <si>
    <t>A-13146</t>
  </si>
  <si>
    <t>A-13147</t>
  </si>
  <si>
    <t>A-13148</t>
  </si>
  <si>
    <t>A-13149</t>
  </si>
  <si>
    <t>A-13150</t>
  </si>
  <si>
    <t>A-13151</t>
  </si>
  <si>
    <t>A-13152</t>
  </si>
  <si>
    <t>A-13153</t>
  </si>
  <si>
    <t>A-13154</t>
  </si>
  <si>
    <t>A-13155</t>
  </si>
  <si>
    <t>A-13156</t>
  </si>
  <si>
    <t>A-13157</t>
  </si>
  <si>
    <t>A-13158</t>
  </si>
  <si>
    <t>A-13159</t>
  </si>
  <si>
    <t>A-13160</t>
  </si>
  <si>
    <t>A-13161</t>
  </si>
  <si>
    <t>A-13162</t>
  </si>
  <si>
    <t>A-13163</t>
  </si>
  <si>
    <t>A-13164</t>
  </si>
  <si>
    <t>A-13165</t>
  </si>
  <si>
    <t>A-13166</t>
  </si>
  <si>
    <t>A-13167</t>
  </si>
  <si>
    <t>A-13168</t>
  </si>
  <si>
    <t>A-13169</t>
  </si>
  <si>
    <t>A-13170</t>
  </si>
  <si>
    <t>A-13171</t>
  </si>
  <si>
    <t>A-13172</t>
  </si>
  <si>
    <t>A-13173</t>
  </si>
  <si>
    <t>A-13174</t>
  </si>
  <si>
    <t>A-13175</t>
  </si>
  <si>
    <t>A-13176</t>
  </si>
  <si>
    <t>A-13177</t>
  </si>
  <si>
    <t>A-13178</t>
  </si>
  <si>
    <t>A-13179</t>
  </si>
  <si>
    <t>A-13180</t>
  </si>
  <si>
    <t>A-13181</t>
  </si>
  <si>
    <t>A-13182</t>
  </si>
  <si>
    <t>A-13183</t>
  </si>
  <si>
    <t>A-13184</t>
  </si>
  <si>
    <t>A-13185</t>
  </si>
  <si>
    <t>A-13186</t>
  </si>
  <si>
    <t>A-13187</t>
  </si>
  <si>
    <t>A-13188</t>
  </si>
  <si>
    <t>A-13189</t>
  </si>
  <si>
    <t>A-13190</t>
  </si>
  <si>
    <t>A-13191</t>
  </si>
  <si>
    <t>A-13192</t>
  </si>
  <si>
    <t>A-13193</t>
  </si>
  <si>
    <t>A-13194</t>
  </si>
  <si>
    <t>A-13195</t>
  </si>
  <si>
    <t>A-13196</t>
  </si>
  <si>
    <t>A-13197</t>
  </si>
  <si>
    <t>A-13198</t>
  </si>
  <si>
    <t>A-13199</t>
  </si>
  <si>
    <t>A-13200</t>
  </si>
  <si>
    <t>A-13201</t>
  </si>
  <si>
    <t>A-13202</t>
  </si>
  <si>
    <t>A-13203</t>
  </si>
  <si>
    <t>A-13204</t>
  </si>
  <si>
    <t>A-13205</t>
  </si>
  <si>
    <t>A-13206</t>
  </si>
  <si>
    <t>A-13207</t>
  </si>
  <si>
    <t>A-13208</t>
  </si>
  <si>
    <t>A-13209</t>
  </si>
  <si>
    <t>A-13210</t>
  </si>
  <si>
    <t>A-13211</t>
  </si>
  <si>
    <t>A-13212</t>
  </si>
  <si>
    <t>A-13213</t>
  </si>
  <si>
    <t>A-13214</t>
  </si>
  <si>
    <t>A-13215</t>
  </si>
  <si>
    <t>A-13216</t>
  </si>
  <si>
    <t>A-13217</t>
  </si>
  <si>
    <t>A-13218</t>
  </si>
  <si>
    <t>A-13219</t>
  </si>
  <si>
    <t>A-13220</t>
  </si>
  <si>
    <t>A-13221</t>
  </si>
  <si>
    <t>A-13222</t>
  </si>
  <si>
    <t>A-13223</t>
  </si>
  <si>
    <t>A-13224</t>
  </si>
  <si>
    <t>A-13225</t>
  </si>
  <si>
    <t>A-13226</t>
  </si>
  <si>
    <t>A-13227</t>
  </si>
  <si>
    <t>A-13228</t>
  </si>
  <si>
    <t>A-13229</t>
  </si>
  <si>
    <t>A-13230</t>
  </si>
  <si>
    <t>A-13231</t>
  </si>
  <si>
    <t>A-13232</t>
  </si>
  <si>
    <t>A-13233</t>
  </si>
  <si>
    <t>A-13234</t>
  </si>
  <si>
    <t>A-13235</t>
  </si>
  <si>
    <t>A-13236</t>
  </si>
  <si>
    <t>A-13237</t>
  </si>
  <si>
    <t>A-13238</t>
  </si>
  <si>
    <t>A-13239</t>
  </si>
  <si>
    <t>A-13240</t>
  </si>
  <si>
    <t>A-13241</t>
  </si>
  <si>
    <t>A-13242</t>
  </si>
  <si>
    <t>A-13243</t>
  </si>
  <si>
    <t>A-13244</t>
  </si>
  <si>
    <t>A-13245</t>
  </si>
  <si>
    <t>A-13246</t>
  </si>
  <si>
    <t>A-13247</t>
  </si>
  <si>
    <t>A-13248</t>
  </si>
  <si>
    <t>A-13249</t>
  </si>
  <si>
    <t>A-13250</t>
  </si>
  <si>
    <t>A-13251</t>
  </si>
  <si>
    <t>A-13252</t>
  </si>
  <si>
    <t>A-13253</t>
  </si>
  <si>
    <t>A-13254</t>
  </si>
  <si>
    <t>A-13255</t>
  </si>
  <si>
    <t>A-13256</t>
  </si>
  <si>
    <t>A-13257</t>
  </si>
  <si>
    <t>A-13258</t>
  </si>
  <si>
    <t>A-13259</t>
  </si>
  <si>
    <t>A-13260</t>
  </si>
  <si>
    <t>A-13261</t>
  </si>
  <si>
    <t>A-13262</t>
  </si>
  <si>
    <t>A-13263</t>
  </si>
  <si>
    <t>(403)NU3</t>
  </si>
  <si>
    <t>A-13264</t>
  </si>
  <si>
    <t>A-13265</t>
  </si>
  <si>
    <t>A-13266</t>
  </si>
  <si>
    <t>A-13267</t>
  </si>
  <si>
    <t>A-13268</t>
  </si>
  <si>
    <t>A-13269</t>
  </si>
  <si>
    <t>A-13270</t>
  </si>
  <si>
    <t>A-13271</t>
  </si>
  <si>
    <t>A-13272</t>
  </si>
  <si>
    <t>A-13273</t>
  </si>
  <si>
    <t>A-13274</t>
  </si>
  <si>
    <t>A-13275</t>
  </si>
  <si>
    <t>A-13276</t>
  </si>
  <si>
    <t>A-13277</t>
  </si>
  <si>
    <t>A-13278</t>
  </si>
  <si>
    <t>A-13279</t>
  </si>
  <si>
    <t>A-13280</t>
  </si>
  <si>
    <t>A-13281</t>
  </si>
  <si>
    <t>A-13282</t>
  </si>
  <si>
    <t>A-13283</t>
  </si>
  <si>
    <t>A-13284</t>
  </si>
  <si>
    <t>A-13285</t>
  </si>
  <si>
    <t>A-13286</t>
  </si>
  <si>
    <t>A-13287</t>
  </si>
  <si>
    <t>A-13288</t>
  </si>
  <si>
    <t>A-13289</t>
  </si>
  <si>
    <t>A-13290</t>
  </si>
  <si>
    <t>A-13291</t>
  </si>
  <si>
    <t>A-13292</t>
  </si>
  <si>
    <t>A-13293</t>
  </si>
  <si>
    <t>A-13294</t>
  </si>
  <si>
    <t>A-13295</t>
  </si>
  <si>
    <t>A-13296</t>
  </si>
  <si>
    <t>A-13297</t>
  </si>
  <si>
    <t>A-13298</t>
  </si>
  <si>
    <t>A-13299</t>
  </si>
  <si>
    <t>A-13300</t>
  </si>
  <si>
    <t>A-13301</t>
  </si>
  <si>
    <t>A-13302</t>
  </si>
  <si>
    <t>A-13303</t>
  </si>
  <si>
    <t>A-13304</t>
  </si>
  <si>
    <t>A-13305</t>
  </si>
  <si>
    <t>A-13306</t>
  </si>
  <si>
    <t>A-13307</t>
  </si>
  <si>
    <t>A-13308</t>
  </si>
  <si>
    <t>A-13309</t>
  </si>
  <si>
    <t>A-13310</t>
  </si>
  <si>
    <t>A-13311</t>
  </si>
  <si>
    <t>A-13312</t>
  </si>
  <si>
    <t>A-13313</t>
  </si>
  <si>
    <t>A-13314</t>
  </si>
  <si>
    <t>A-13315</t>
  </si>
  <si>
    <t>A-13316</t>
  </si>
  <si>
    <t>A-13317</t>
  </si>
  <si>
    <t>A-13318</t>
  </si>
  <si>
    <t>A-13319</t>
  </si>
  <si>
    <t>A-13320</t>
  </si>
  <si>
    <t>A-13321</t>
  </si>
  <si>
    <t>A-13322</t>
  </si>
  <si>
    <t>A-13323</t>
  </si>
  <si>
    <t>A-13324</t>
  </si>
  <si>
    <t>A-13325</t>
  </si>
  <si>
    <t>A-13326</t>
  </si>
  <si>
    <t>A-13327</t>
  </si>
  <si>
    <t>A-13328</t>
  </si>
  <si>
    <t>A-13329</t>
  </si>
  <si>
    <t>A-13330</t>
  </si>
  <si>
    <t>A-13331</t>
  </si>
  <si>
    <t>A-13332</t>
  </si>
  <si>
    <t>A-13333</t>
  </si>
  <si>
    <t>A-13334</t>
  </si>
  <si>
    <t>A-13335</t>
  </si>
  <si>
    <t>A-13336</t>
  </si>
  <si>
    <t>A-13337</t>
  </si>
  <si>
    <t>A-13338</t>
  </si>
  <si>
    <t>A-13339</t>
  </si>
  <si>
    <t>A-13340</t>
  </si>
  <si>
    <t>A-13341</t>
  </si>
  <si>
    <t>A-13342</t>
  </si>
  <si>
    <t>A-13343</t>
  </si>
  <si>
    <t>A-13344</t>
  </si>
  <si>
    <t>A-13345</t>
  </si>
  <si>
    <t>A-13346</t>
  </si>
  <si>
    <t>A-13347</t>
  </si>
  <si>
    <t>A-13348</t>
  </si>
  <si>
    <t>A-13349</t>
  </si>
  <si>
    <t>A-13350</t>
  </si>
  <si>
    <t>A-13351</t>
  </si>
  <si>
    <t>A-13352</t>
  </si>
  <si>
    <t>A-13353</t>
  </si>
  <si>
    <t>A-13354</t>
  </si>
  <si>
    <t>A-13355</t>
  </si>
  <si>
    <t>A-13356</t>
  </si>
  <si>
    <t>A-13357</t>
  </si>
  <si>
    <t>A-13358</t>
  </si>
  <si>
    <t>A-13359</t>
  </si>
  <si>
    <t>A-13360</t>
  </si>
  <si>
    <t>A-13361</t>
  </si>
  <si>
    <t>A-13362</t>
  </si>
  <si>
    <t>A-13363</t>
  </si>
  <si>
    <t>A-13364</t>
  </si>
  <si>
    <t>A-13365</t>
  </si>
  <si>
    <t>A-13366</t>
  </si>
  <si>
    <t>A-13367</t>
  </si>
  <si>
    <t>A-13368</t>
  </si>
  <si>
    <t>A-13369</t>
  </si>
  <si>
    <t>A-13370</t>
  </si>
  <si>
    <t>A-13371</t>
  </si>
  <si>
    <t>A-13372</t>
  </si>
  <si>
    <t>A-13373</t>
  </si>
  <si>
    <t>A-13374</t>
  </si>
  <si>
    <t>A-13375</t>
  </si>
  <si>
    <t>A-13376</t>
  </si>
  <si>
    <t>A-13377</t>
  </si>
  <si>
    <t>A-13378</t>
  </si>
  <si>
    <t>A-13379</t>
  </si>
  <si>
    <t>A-13380</t>
  </si>
  <si>
    <t>A-13381</t>
  </si>
  <si>
    <t>A-13382</t>
  </si>
  <si>
    <t>A-13383</t>
  </si>
  <si>
    <t>A-13384</t>
  </si>
  <si>
    <t>A-13385</t>
  </si>
  <si>
    <t>A-13386</t>
  </si>
  <si>
    <t>A-13387</t>
  </si>
  <si>
    <t>A-13388</t>
  </si>
  <si>
    <t>A-13389</t>
  </si>
  <si>
    <t>A-13390</t>
  </si>
  <si>
    <t>A-13391</t>
  </si>
  <si>
    <t>A-13392</t>
  </si>
  <si>
    <t>A-13393</t>
  </si>
  <si>
    <t>A-13394</t>
  </si>
  <si>
    <t>A-13395</t>
  </si>
  <si>
    <t>A-13396</t>
  </si>
  <si>
    <t>A-13397</t>
  </si>
  <si>
    <t>A-13398</t>
  </si>
  <si>
    <t>A-13399</t>
  </si>
  <si>
    <t>A-13400</t>
  </si>
  <si>
    <t>A-13401</t>
  </si>
  <si>
    <t>A-13402</t>
  </si>
  <si>
    <t>A-13403</t>
  </si>
  <si>
    <t>A-13404</t>
  </si>
  <si>
    <t>A-13405</t>
  </si>
  <si>
    <t>A-13406</t>
  </si>
  <si>
    <t>A-13407</t>
  </si>
  <si>
    <t>A-13408</t>
  </si>
  <si>
    <t>A-13409</t>
  </si>
  <si>
    <t>A-13410</t>
  </si>
  <si>
    <t>A-13411</t>
  </si>
  <si>
    <t>A-13412</t>
  </si>
  <si>
    <t>A-13413</t>
  </si>
  <si>
    <t>A-13414</t>
  </si>
  <si>
    <t>A-13415</t>
  </si>
  <si>
    <t>A-13416</t>
  </si>
  <si>
    <t>A-13417</t>
  </si>
  <si>
    <t>A-13418</t>
  </si>
  <si>
    <t>A-13419</t>
  </si>
  <si>
    <t>A-13420</t>
  </si>
  <si>
    <t>A-13421</t>
  </si>
  <si>
    <t>A-13422</t>
  </si>
  <si>
    <t>A-13423</t>
  </si>
  <si>
    <t>A-13424</t>
  </si>
  <si>
    <t>A-13425</t>
  </si>
  <si>
    <t>A-13426</t>
  </si>
  <si>
    <t>A-13427</t>
  </si>
  <si>
    <t>A-13428</t>
  </si>
  <si>
    <t>A-13429</t>
  </si>
  <si>
    <t>A-13430</t>
  </si>
  <si>
    <t>A-13431</t>
  </si>
  <si>
    <t>A-13432</t>
  </si>
  <si>
    <t>A-13433</t>
  </si>
  <si>
    <t>A-13434</t>
  </si>
  <si>
    <t>A-13435</t>
  </si>
  <si>
    <t>A-13436</t>
  </si>
  <si>
    <t>A-13437</t>
  </si>
  <si>
    <t>A-13438</t>
  </si>
  <si>
    <t>A-13439</t>
  </si>
  <si>
    <t>A-13440</t>
  </si>
  <si>
    <t>A-13441</t>
  </si>
  <si>
    <t>A-13442</t>
  </si>
  <si>
    <t>A-13443</t>
  </si>
  <si>
    <t>A-13444</t>
  </si>
  <si>
    <t>A-13445</t>
  </si>
  <si>
    <t>A-13446</t>
  </si>
  <si>
    <t>A-13447</t>
  </si>
  <si>
    <t>A-13448</t>
  </si>
  <si>
    <t>A-13449</t>
  </si>
  <si>
    <t>A-13450</t>
  </si>
  <si>
    <t>A-13451</t>
  </si>
  <si>
    <t>A-13452</t>
  </si>
  <si>
    <t>A-13453</t>
  </si>
  <si>
    <t>A-13454</t>
  </si>
  <si>
    <t>A-13455</t>
  </si>
  <si>
    <t>A-13456</t>
  </si>
  <si>
    <t>A-13457</t>
  </si>
  <si>
    <t>A-13458</t>
  </si>
  <si>
    <t>A-13459</t>
  </si>
  <si>
    <t>A-13460</t>
  </si>
  <si>
    <t>A-13461</t>
  </si>
  <si>
    <t>A-13462</t>
  </si>
  <si>
    <t>A-13463</t>
  </si>
  <si>
    <t>A-13464</t>
  </si>
  <si>
    <t>A-13465</t>
  </si>
  <si>
    <t>A-13466</t>
  </si>
  <si>
    <t>A-13467</t>
  </si>
  <si>
    <t>A-13468</t>
  </si>
  <si>
    <t>A-13469</t>
  </si>
  <si>
    <t>A-13470</t>
  </si>
  <si>
    <t>A-13471</t>
  </si>
  <si>
    <t>A-13472</t>
  </si>
  <si>
    <t>A-13473</t>
  </si>
  <si>
    <t>A-13474</t>
  </si>
  <si>
    <t>A-13475</t>
  </si>
  <si>
    <t>A-13476</t>
  </si>
  <si>
    <t>A-13477</t>
  </si>
  <si>
    <t>A-13478</t>
  </si>
  <si>
    <t>A-13479</t>
  </si>
  <si>
    <t>A-13480</t>
  </si>
  <si>
    <t>A-13481</t>
  </si>
  <si>
    <t>A-13482</t>
  </si>
  <si>
    <t>A-13483</t>
  </si>
  <si>
    <t>A-13484</t>
  </si>
  <si>
    <t>A-13485</t>
  </si>
  <si>
    <t>A-13486</t>
  </si>
  <si>
    <t>A-13487</t>
  </si>
  <si>
    <t>A-13488</t>
  </si>
  <si>
    <t>4-Ene-21--5-Ene-21</t>
  </si>
  <si>
    <t>2-Ene-21--5-Ene-21</t>
  </si>
  <si>
    <t>5-Ene-21--9-Ene-21</t>
  </si>
  <si>
    <t>A-17386</t>
  </si>
  <si>
    <t>A-17387</t>
  </si>
  <si>
    <t>A-17388</t>
  </si>
  <si>
    <t>A-17389</t>
  </si>
  <si>
    <t>A-17390</t>
  </si>
  <si>
    <t>A-17391</t>
  </si>
  <si>
    <t>A-17392</t>
  </si>
  <si>
    <t>A-17393</t>
  </si>
  <si>
    <t>A-17394</t>
  </si>
  <si>
    <t>A-17395</t>
  </si>
  <si>
    <t>A-17396</t>
  </si>
  <si>
    <t>A-17397</t>
  </si>
  <si>
    <t>A-17398</t>
  </si>
  <si>
    <t>A-17399</t>
  </si>
  <si>
    <t>A-17400</t>
  </si>
  <si>
    <t>A-17401</t>
  </si>
  <si>
    <t>A-17402</t>
  </si>
  <si>
    <t>A-17403</t>
  </si>
  <si>
    <t>3-Ene-21--4-Ene-21</t>
  </si>
  <si>
    <t>A-17404</t>
  </si>
  <si>
    <t>A-17405</t>
  </si>
  <si>
    <t>A-17406</t>
  </si>
  <si>
    <t>A-17407</t>
  </si>
  <si>
    <t>A-17408</t>
  </si>
  <si>
    <t>A-17409</t>
  </si>
  <si>
    <t>A-17410</t>
  </si>
  <si>
    <t>A-17411</t>
  </si>
  <si>
    <t>A-17412</t>
  </si>
  <si>
    <t>A-17413</t>
  </si>
  <si>
    <t>A-17414</t>
  </si>
  <si>
    <t>A-17415</t>
  </si>
  <si>
    <t>A-17416</t>
  </si>
  <si>
    <t>A-17417</t>
  </si>
  <si>
    <t>A-17418</t>
  </si>
  <si>
    <t>A-17419</t>
  </si>
  <si>
    <t>A-17420</t>
  </si>
  <si>
    <t>A-17421</t>
  </si>
  <si>
    <t>A-17422</t>
  </si>
  <si>
    <t>A-17423</t>
  </si>
  <si>
    <t>A-17424</t>
  </si>
  <si>
    <t>A-17425</t>
  </si>
  <si>
    <t>A-17426</t>
  </si>
  <si>
    <t>A-17427</t>
  </si>
  <si>
    <t>A-17428</t>
  </si>
  <si>
    <t>A-17429</t>
  </si>
  <si>
    <t>A-17430</t>
  </si>
  <si>
    <t>A-17431</t>
  </si>
  <si>
    <t>A-17432</t>
  </si>
  <si>
    <t>A-17433</t>
  </si>
  <si>
    <t>A-17434</t>
  </si>
  <si>
    <t>A-17435</t>
  </si>
  <si>
    <t>A-17436</t>
  </si>
  <si>
    <t>A-17437</t>
  </si>
  <si>
    <t>A-17438</t>
  </si>
  <si>
    <t>(58)RAYMUNDO VILLA</t>
  </si>
  <si>
    <t>A-17439</t>
  </si>
  <si>
    <t>A-17440</t>
  </si>
  <si>
    <t>A-17441</t>
  </si>
  <si>
    <t>A-17442</t>
  </si>
  <si>
    <t>A-17443</t>
  </si>
  <si>
    <t>A-17444</t>
  </si>
  <si>
    <t>A-17445</t>
  </si>
  <si>
    <t>A-17446</t>
  </si>
  <si>
    <t>A-17447</t>
  </si>
  <si>
    <t>A-17448</t>
  </si>
  <si>
    <t>A-17449</t>
  </si>
  <si>
    <t>A-17450</t>
  </si>
  <si>
    <t>A-17451</t>
  </si>
  <si>
    <t>A-17452</t>
  </si>
  <si>
    <t>A-17453</t>
  </si>
  <si>
    <t>A-17454</t>
  </si>
  <si>
    <t>A-17455</t>
  </si>
  <si>
    <t>A-17456</t>
  </si>
  <si>
    <t>CANCELADA</t>
  </si>
  <si>
    <t>A-17457</t>
  </si>
  <si>
    <t>A-17458</t>
  </si>
  <si>
    <t>A-17459</t>
  </si>
  <si>
    <t>A-17460</t>
  </si>
  <si>
    <t>A-17461</t>
  </si>
  <si>
    <t>A-17462</t>
  </si>
  <si>
    <t>A-17463</t>
  </si>
  <si>
    <t>A-17464</t>
  </si>
  <si>
    <t>A-17465</t>
  </si>
  <si>
    <t>A-17466</t>
  </si>
  <si>
    <t>A-17467</t>
  </si>
  <si>
    <t>A-17468</t>
  </si>
  <si>
    <t>A-17469</t>
  </si>
  <si>
    <t>A-17470</t>
  </si>
  <si>
    <t>A-17471</t>
  </si>
  <si>
    <t>A-17472</t>
  </si>
  <si>
    <t>A-17473</t>
  </si>
  <si>
    <t>A-17474</t>
  </si>
  <si>
    <t>A-17475</t>
  </si>
  <si>
    <t>A-17476</t>
  </si>
  <si>
    <t>A-17477</t>
  </si>
  <si>
    <t>A-17478</t>
  </si>
  <si>
    <t>A-17479</t>
  </si>
  <si>
    <t>A-17480</t>
  </si>
  <si>
    <t>A-17481</t>
  </si>
  <si>
    <t>A-17482</t>
  </si>
  <si>
    <t>A-17483</t>
  </si>
  <si>
    <t>A-17484</t>
  </si>
  <si>
    <t>A-17485</t>
  </si>
  <si>
    <t>A-17486</t>
  </si>
  <si>
    <t>A-17487</t>
  </si>
  <si>
    <t>A-17488</t>
  </si>
  <si>
    <t>A-17489</t>
  </si>
  <si>
    <t>A-17490</t>
  </si>
  <si>
    <t>A-17491</t>
  </si>
  <si>
    <t>A-17492</t>
  </si>
  <si>
    <t>A-17493</t>
  </si>
  <si>
    <t>A-17494</t>
  </si>
  <si>
    <t>A-17495</t>
  </si>
  <si>
    <t>A-17496</t>
  </si>
  <si>
    <t>A-17497</t>
  </si>
  <si>
    <t>A-17498</t>
  </si>
  <si>
    <t>A-17499</t>
  </si>
  <si>
    <t>A-17500</t>
  </si>
  <si>
    <t>A-17501</t>
  </si>
  <si>
    <t>A-17502</t>
  </si>
  <si>
    <t>A-17503</t>
  </si>
  <si>
    <t>A-17504</t>
  </si>
  <si>
    <t>A-17505</t>
  </si>
  <si>
    <t>A-17506</t>
  </si>
  <si>
    <t>A-17507</t>
  </si>
  <si>
    <t>A-17508</t>
  </si>
  <si>
    <t>A-17509</t>
  </si>
  <si>
    <t>A-17510</t>
  </si>
  <si>
    <t>A-17511</t>
  </si>
  <si>
    <t>A-17512</t>
  </si>
  <si>
    <t>A-17513</t>
  </si>
  <si>
    <t>A-17514</t>
  </si>
  <si>
    <t>A-17515</t>
  </si>
  <si>
    <t>A-17516</t>
  </si>
  <si>
    <t>A-17517</t>
  </si>
  <si>
    <t>A-17518</t>
  </si>
  <si>
    <t>A-17519</t>
  </si>
  <si>
    <t>A-17520</t>
  </si>
  <si>
    <t>A-17521</t>
  </si>
  <si>
    <t>A-17522</t>
  </si>
  <si>
    <t>A-17523</t>
  </si>
  <si>
    <t>A-17524</t>
  </si>
  <si>
    <t>A-17525</t>
  </si>
  <si>
    <t>A-17526</t>
  </si>
  <si>
    <t>4-Ene-21--6-Ene-21</t>
  </si>
  <si>
    <t>A-17527</t>
  </si>
  <si>
    <t>A-17528</t>
  </si>
  <si>
    <t>A-17529</t>
  </si>
  <si>
    <t>A-17530</t>
  </si>
  <si>
    <t>A-17531</t>
  </si>
  <si>
    <t>A-17532</t>
  </si>
  <si>
    <t>A-17533</t>
  </si>
  <si>
    <t>(699)ISRAEL PADILLA  HABANA</t>
  </si>
  <si>
    <t>A-17534</t>
  </si>
  <si>
    <t>A-17535</t>
  </si>
  <si>
    <t>A-17536</t>
  </si>
  <si>
    <t>A-17537</t>
  </si>
  <si>
    <t>A-17538</t>
  </si>
  <si>
    <t>A-17539</t>
  </si>
  <si>
    <t>A-17540</t>
  </si>
  <si>
    <t>A-17541</t>
  </si>
  <si>
    <t>A-17542</t>
  </si>
  <si>
    <t>A-17543</t>
  </si>
  <si>
    <t>A-17544</t>
  </si>
  <si>
    <t>A-17545</t>
  </si>
  <si>
    <t>A-17546</t>
  </si>
  <si>
    <t>A-17547</t>
  </si>
  <si>
    <t>A-17548</t>
  </si>
  <si>
    <t>A-17549</t>
  </si>
  <si>
    <t>(81)JHONY  IXMATLAHUA</t>
  </si>
  <si>
    <t>A-17550</t>
  </si>
  <si>
    <t>A-17551</t>
  </si>
  <si>
    <t>A-17552</t>
  </si>
  <si>
    <t>A-17553</t>
  </si>
  <si>
    <t>A-17554</t>
  </si>
  <si>
    <t>A-17555</t>
  </si>
  <si>
    <t>A-17556</t>
  </si>
  <si>
    <t>A-17557</t>
  </si>
  <si>
    <t>A-17558</t>
  </si>
  <si>
    <t>A-17559</t>
  </si>
  <si>
    <t>A-17560</t>
  </si>
  <si>
    <t>A-17561</t>
  </si>
  <si>
    <t>A-17562</t>
  </si>
  <si>
    <t>A-17563</t>
  </si>
  <si>
    <t>A-17564</t>
  </si>
  <si>
    <t>A-17565</t>
  </si>
  <si>
    <t>A-17566</t>
  </si>
  <si>
    <t>A-17567</t>
  </si>
  <si>
    <t>A-17568</t>
  </si>
  <si>
    <t>A-17569</t>
  </si>
  <si>
    <t>A-17570</t>
  </si>
  <si>
    <t>A-17571</t>
  </si>
  <si>
    <t>A-17572</t>
  </si>
  <si>
    <t>A-17573</t>
  </si>
  <si>
    <t>A-17574</t>
  </si>
  <si>
    <t>A-17575</t>
  </si>
  <si>
    <t>A-17576</t>
  </si>
  <si>
    <t>A-17577</t>
  </si>
  <si>
    <t>A-17578</t>
  </si>
  <si>
    <t>A-17579</t>
  </si>
  <si>
    <t>A-17580</t>
  </si>
  <si>
    <t>A-17581</t>
  </si>
  <si>
    <t>A-17582</t>
  </si>
  <si>
    <t>A-17583</t>
  </si>
  <si>
    <t>A-17584</t>
  </si>
  <si>
    <t>A-17585</t>
  </si>
  <si>
    <t>A-17586</t>
  </si>
  <si>
    <t>A-17587</t>
  </si>
  <si>
    <t>A-17588</t>
  </si>
  <si>
    <t>A-17589</t>
  </si>
  <si>
    <t>5-Ene-21--6-Ene-21</t>
  </si>
  <si>
    <t>A-17590</t>
  </si>
  <si>
    <t>A-17591</t>
  </si>
  <si>
    <t>A-17592</t>
  </si>
  <si>
    <t>A-17593</t>
  </si>
  <si>
    <t>A-17594</t>
  </si>
  <si>
    <t>A-17595</t>
  </si>
  <si>
    <t>A-17596</t>
  </si>
  <si>
    <t>A-17597</t>
  </si>
  <si>
    <t>A-17598</t>
  </si>
  <si>
    <t>A-17599</t>
  </si>
  <si>
    <t>A-17600</t>
  </si>
  <si>
    <t>A-17601</t>
  </si>
  <si>
    <t>A-17602</t>
  </si>
  <si>
    <t>A-17603</t>
  </si>
  <si>
    <t>A-17604</t>
  </si>
  <si>
    <t>A-17605</t>
  </si>
  <si>
    <t>A-17606</t>
  </si>
  <si>
    <t>A-17607</t>
  </si>
  <si>
    <t>A-17608</t>
  </si>
  <si>
    <t>A-17609</t>
  </si>
  <si>
    <t>A-17610</t>
  </si>
  <si>
    <t>A-17611</t>
  </si>
  <si>
    <t>A-17612</t>
  </si>
  <si>
    <t>A-17613</t>
  </si>
  <si>
    <t>A-17614</t>
  </si>
  <si>
    <t>A-17615</t>
  </si>
  <si>
    <t>A-17616</t>
  </si>
  <si>
    <t>A-17617</t>
  </si>
  <si>
    <t>A-17618</t>
  </si>
  <si>
    <t>A-17619</t>
  </si>
  <si>
    <t>A-17620</t>
  </si>
  <si>
    <t>A-17621</t>
  </si>
  <si>
    <t>A-17622</t>
  </si>
  <si>
    <t>A-17623</t>
  </si>
  <si>
    <t>A-17624</t>
  </si>
  <si>
    <t>A-17625</t>
  </si>
  <si>
    <t>A-17626</t>
  </si>
  <si>
    <t>A-17627</t>
  </si>
  <si>
    <t>A-17628</t>
  </si>
  <si>
    <t>A-17629</t>
  </si>
  <si>
    <t>A-17630</t>
  </si>
  <si>
    <t>A-17631</t>
  </si>
  <si>
    <t>A-17632</t>
  </si>
  <si>
    <t>A-17633</t>
  </si>
  <si>
    <t>A-17634</t>
  </si>
  <si>
    <t>A-17635</t>
  </si>
  <si>
    <t>A-17636</t>
  </si>
  <si>
    <t>A-17637</t>
  </si>
  <si>
    <t>A-17638</t>
  </si>
  <si>
    <t>A-17639</t>
  </si>
  <si>
    <t>A-17640</t>
  </si>
  <si>
    <t>A-17641</t>
  </si>
  <si>
    <t>A-17642</t>
  </si>
  <si>
    <t>A-17643</t>
  </si>
  <si>
    <t>A-17644</t>
  </si>
  <si>
    <t>A-17645</t>
  </si>
  <si>
    <t>A-17646</t>
  </si>
  <si>
    <t>A-17647</t>
  </si>
  <si>
    <t>A-17648</t>
  </si>
  <si>
    <t>A-17649</t>
  </si>
  <si>
    <t>A-17650</t>
  </si>
  <si>
    <t>A-17651</t>
  </si>
  <si>
    <t>A-17652</t>
  </si>
  <si>
    <t>A-17653</t>
  </si>
  <si>
    <t>A-17654</t>
  </si>
  <si>
    <t>A-17655</t>
  </si>
  <si>
    <t>A-17656</t>
  </si>
  <si>
    <t>A-17657</t>
  </si>
  <si>
    <t>A-17658</t>
  </si>
  <si>
    <t>A-17659</t>
  </si>
  <si>
    <t>A-17660</t>
  </si>
  <si>
    <t>A-17661</t>
  </si>
  <si>
    <t>A-17662</t>
  </si>
  <si>
    <t>A-17663</t>
  </si>
  <si>
    <t>12-Ene-21--14-Ene-21</t>
  </si>
  <si>
    <t>A-17664</t>
  </si>
  <si>
    <t>A-17665</t>
  </si>
  <si>
    <t>A-17666</t>
  </si>
  <si>
    <t>A-17667</t>
  </si>
  <si>
    <t>A-17668</t>
  </si>
  <si>
    <t>A-17669</t>
  </si>
  <si>
    <t>A-17670</t>
  </si>
  <si>
    <t>A-17671</t>
  </si>
  <si>
    <t>A-17672</t>
  </si>
  <si>
    <t>A-17673</t>
  </si>
  <si>
    <t>A-17674</t>
  </si>
  <si>
    <t>A-17675</t>
  </si>
  <si>
    <t>A-17676</t>
  </si>
  <si>
    <t>A-17677</t>
  </si>
  <si>
    <t>A-17678</t>
  </si>
  <si>
    <t>A-17679</t>
  </si>
  <si>
    <t>A-17680</t>
  </si>
  <si>
    <t>A-17681</t>
  </si>
  <si>
    <t>A-17682</t>
  </si>
  <si>
    <t>A-17683</t>
  </si>
  <si>
    <t>A-17684</t>
  </si>
  <si>
    <t>A-17685</t>
  </si>
  <si>
    <t>A-17686</t>
  </si>
  <si>
    <t>A-17687</t>
  </si>
  <si>
    <t>A-17688</t>
  </si>
  <si>
    <t>A-17689</t>
  </si>
  <si>
    <t>A-17690</t>
  </si>
  <si>
    <t>A-17691</t>
  </si>
  <si>
    <t>A-17692</t>
  </si>
  <si>
    <t>A-17693</t>
  </si>
  <si>
    <t>A-17694</t>
  </si>
  <si>
    <t>A-17695</t>
  </si>
  <si>
    <t>A-17696</t>
  </si>
  <si>
    <t>A-17697</t>
  </si>
  <si>
    <t>A-17698</t>
  </si>
  <si>
    <t>A-17699</t>
  </si>
  <si>
    <t>A-17700</t>
  </si>
  <si>
    <t>A-17701</t>
  </si>
  <si>
    <t>A-17702</t>
  </si>
  <si>
    <t>6-Ene-17--7-Ene-21</t>
  </si>
  <si>
    <t>A-17703</t>
  </si>
  <si>
    <t>A-17704</t>
  </si>
  <si>
    <t>A-17705</t>
  </si>
  <si>
    <t>A-17706</t>
  </si>
  <si>
    <t>A-17707</t>
  </si>
  <si>
    <t>A-17708</t>
  </si>
  <si>
    <t>A-17709</t>
  </si>
  <si>
    <t>A-17710</t>
  </si>
  <si>
    <t>A-17711</t>
  </si>
  <si>
    <t>A-17712</t>
  </si>
  <si>
    <t>A-17713</t>
  </si>
  <si>
    <t>A-17714</t>
  </si>
  <si>
    <t>A-17715</t>
  </si>
  <si>
    <t>A-17716</t>
  </si>
  <si>
    <t>A-17717</t>
  </si>
  <si>
    <t>A-17718</t>
  </si>
  <si>
    <t>A-17719</t>
  </si>
  <si>
    <t>A-17720</t>
  </si>
  <si>
    <t>A-17721</t>
  </si>
  <si>
    <t>A-17722</t>
  </si>
  <si>
    <t>A-17723</t>
  </si>
  <si>
    <t>A-17724</t>
  </si>
  <si>
    <t>A-17725</t>
  </si>
  <si>
    <t>A-17726</t>
  </si>
  <si>
    <t>A-17727</t>
  </si>
  <si>
    <t>A-17728</t>
  </si>
  <si>
    <t>A-17729</t>
  </si>
  <si>
    <t>A-17730</t>
  </si>
  <si>
    <t>A-17731</t>
  </si>
  <si>
    <t>A-17732</t>
  </si>
  <si>
    <t>A-17733</t>
  </si>
  <si>
    <t>A-17734</t>
  </si>
  <si>
    <t>A-17735</t>
  </si>
  <si>
    <t>A-17736</t>
  </si>
  <si>
    <t>A-17737</t>
  </si>
  <si>
    <t>A-17738</t>
  </si>
  <si>
    <t>A-17739</t>
  </si>
  <si>
    <t>A-17740</t>
  </si>
  <si>
    <t>A-17741</t>
  </si>
  <si>
    <t>A-17742</t>
  </si>
  <si>
    <t>A-17743</t>
  </si>
  <si>
    <t>A-17744</t>
  </si>
  <si>
    <t>A-17745</t>
  </si>
  <si>
    <t>A-17746</t>
  </si>
  <si>
    <t>A-17747</t>
  </si>
  <si>
    <t>A-17748</t>
  </si>
  <si>
    <t>A-17749</t>
  </si>
  <si>
    <t>A-17750</t>
  </si>
  <si>
    <t>A-17751</t>
  </si>
  <si>
    <t>A-17752</t>
  </si>
  <si>
    <t>A-17753</t>
  </si>
  <si>
    <t>A-17754</t>
  </si>
  <si>
    <t>A-17755</t>
  </si>
  <si>
    <t>A-17756</t>
  </si>
  <si>
    <t>A-17757</t>
  </si>
  <si>
    <t>A-17758</t>
  </si>
  <si>
    <t>A-17759</t>
  </si>
  <si>
    <t>A-17760</t>
  </si>
  <si>
    <t>(25)ERASMO ROSAS (SANTA MARIA)</t>
  </si>
  <si>
    <t>A-17761</t>
  </si>
  <si>
    <t>A-17762</t>
  </si>
  <si>
    <t>A-17763</t>
  </si>
  <si>
    <t>A-17764</t>
  </si>
  <si>
    <t>5-Ene-21--14-Ene-21</t>
  </si>
  <si>
    <t>A-17765</t>
  </si>
  <si>
    <t>A-17766</t>
  </si>
  <si>
    <t>A-17767</t>
  </si>
  <si>
    <t>A-17768</t>
  </si>
  <si>
    <t>(625)TAQUITOS LA PAZ</t>
  </si>
  <si>
    <t>A-17769</t>
  </si>
  <si>
    <t>A-17770</t>
  </si>
  <si>
    <t>A-17771</t>
  </si>
  <si>
    <t>A-17772</t>
  </si>
  <si>
    <t>A-17773</t>
  </si>
  <si>
    <t>A-17774</t>
  </si>
  <si>
    <t>A-17775</t>
  </si>
  <si>
    <t>A-17776</t>
  </si>
  <si>
    <t>A-17777</t>
  </si>
  <si>
    <t>A-17778</t>
  </si>
  <si>
    <t>A-17779</t>
  </si>
  <si>
    <t>A-17780</t>
  </si>
  <si>
    <t>A-17781</t>
  </si>
  <si>
    <t>A-17782</t>
  </si>
  <si>
    <t>A-17783</t>
  </si>
  <si>
    <t>A-17784</t>
  </si>
  <si>
    <t>A-17785</t>
  </si>
  <si>
    <t>7-Ene-21--8-Ene-21</t>
  </si>
  <si>
    <t>A-17786</t>
  </si>
  <si>
    <t>A-17787</t>
  </si>
  <si>
    <t>A-17788</t>
  </si>
  <si>
    <t>A-17789</t>
  </si>
  <si>
    <t>A-17790</t>
  </si>
  <si>
    <t>A-17791</t>
  </si>
  <si>
    <t>A-17792</t>
  </si>
  <si>
    <t>A-17793</t>
  </si>
  <si>
    <t>A-17794</t>
  </si>
  <si>
    <t>A-17795</t>
  </si>
  <si>
    <t>A-17796</t>
  </si>
  <si>
    <t>A-17797</t>
  </si>
  <si>
    <t>A-17798</t>
  </si>
  <si>
    <t>A-17799</t>
  </si>
  <si>
    <t>A-17800</t>
  </si>
  <si>
    <t>A-17801</t>
  </si>
  <si>
    <t>A-17802</t>
  </si>
  <si>
    <t>A-17803</t>
  </si>
  <si>
    <t>A-17804</t>
  </si>
  <si>
    <t>A-17805</t>
  </si>
  <si>
    <t>A-17806</t>
  </si>
  <si>
    <t>A-17807</t>
  </si>
  <si>
    <t>A-17808</t>
  </si>
  <si>
    <t>A-17809</t>
  </si>
  <si>
    <t>A-17810</t>
  </si>
  <si>
    <t>A-17811</t>
  </si>
  <si>
    <t>A-17812</t>
  </si>
  <si>
    <t>A-17813</t>
  </si>
  <si>
    <t>A-17814</t>
  </si>
  <si>
    <t>A-17815</t>
  </si>
  <si>
    <t>A-17816</t>
  </si>
  <si>
    <t>A-17817</t>
  </si>
  <si>
    <t>A-17818</t>
  </si>
  <si>
    <t>A-17819</t>
  </si>
  <si>
    <t>A-17820</t>
  </si>
  <si>
    <t>A-17821</t>
  </si>
  <si>
    <t>A-17822</t>
  </si>
  <si>
    <t>A-17823</t>
  </si>
  <si>
    <t>A-17824</t>
  </si>
  <si>
    <t>A-17825</t>
  </si>
  <si>
    <t>A-17826</t>
  </si>
  <si>
    <t>A-17827</t>
  </si>
  <si>
    <t>A-17828</t>
  </si>
  <si>
    <t>A-17829</t>
  </si>
  <si>
    <t>A-17830</t>
  </si>
  <si>
    <t>A-17831</t>
  </si>
  <si>
    <t>A-17832</t>
  </si>
  <si>
    <t>A-17833</t>
  </si>
  <si>
    <t>A-17834</t>
  </si>
  <si>
    <t>A-17835</t>
  </si>
  <si>
    <t>A-17836</t>
  </si>
  <si>
    <t>A-17837</t>
  </si>
  <si>
    <t>A-17838</t>
  </si>
  <si>
    <t>A-17839</t>
  </si>
  <si>
    <t>A-17840</t>
  </si>
  <si>
    <t>A-17841</t>
  </si>
  <si>
    <t>A-17842</t>
  </si>
  <si>
    <t>A-17843</t>
  </si>
  <si>
    <t>A-17844</t>
  </si>
  <si>
    <t>A-17845</t>
  </si>
  <si>
    <t>A-17846</t>
  </si>
  <si>
    <t>A-17847</t>
  </si>
  <si>
    <t>A-17848</t>
  </si>
  <si>
    <t>A-17849</t>
  </si>
  <si>
    <t>A-17850</t>
  </si>
  <si>
    <t>A-17851</t>
  </si>
  <si>
    <t>A-17852</t>
  </si>
  <si>
    <t>A-17853</t>
  </si>
  <si>
    <t>A-17854</t>
  </si>
  <si>
    <t>A-17855</t>
  </si>
  <si>
    <t>A-17856</t>
  </si>
  <si>
    <t>A-17857</t>
  </si>
  <si>
    <t>A-17858</t>
  </si>
  <si>
    <t>A-17859</t>
  </si>
  <si>
    <t>A-17860</t>
  </si>
  <si>
    <t>A-17861</t>
  </si>
  <si>
    <t>A-17862</t>
  </si>
  <si>
    <t>A-17863</t>
  </si>
  <si>
    <t>A-17864</t>
  </si>
  <si>
    <t>A-17865</t>
  </si>
  <si>
    <t>A-17866</t>
  </si>
  <si>
    <t>A-17867</t>
  </si>
  <si>
    <t>A-17868</t>
  </si>
  <si>
    <t>A-17869</t>
  </si>
  <si>
    <t>A-17870</t>
  </si>
  <si>
    <t>A-17871</t>
  </si>
  <si>
    <t>A-17872</t>
  </si>
  <si>
    <t>A-17873</t>
  </si>
  <si>
    <t>A-17874</t>
  </si>
  <si>
    <t>A-17875</t>
  </si>
  <si>
    <t>A-17876</t>
  </si>
  <si>
    <t>A-17877</t>
  </si>
  <si>
    <t>A-17878</t>
  </si>
  <si>
    <t>A-17879</t>
  </si>
  <si>
    <t>A-17880</t>
  </si>
  <si>
    <t>A-17881</t>
  </si>
  <si>
    <t>A-17882</t>
  </si>
  <si>
    <t>A-17883</t>
  </si>
  <si>
    <t>A-17884</t>
  </si>
  <si>
    <t>A-17885</t>
  </si>
  <si>
    <t>A-17886</t>
  </si>
  <si>
    <t>A-17887</t>
  </si>
  <si>
    <t>A-17888</t>
  </si>
  <si>
    <t>A-17889</t>
  </si>
  <si>
    <t>A-17890</t>
  </si>
  <si>
    <t>A-17891</t>
  </si>
  <si>
    <t>A-17892</t>
  </si>
  <si>
    <t>A-17893</t>
  </si>
  <si>
    <t>A-17894</t>
  </si>
  <si>
    <t>A-17895</t>
  </si>
  <si>
    <t>A-17896</t>
  </si>
  <si>
    <t>A-17897</t>
  </si>
  <si>
    <t>A-17898</t>
  </si>
  <si>
    <t>A-17899</t>
  </si>
  <si>
    <t>A-17900</t>
  </si>
  <si>
    <t>A-17901</t>
  </si>
  <si>
    <t>A-17902</t>
  </si>
  <si>
    <t>A-17903</t>
  </si>
  <si>
    <t>A-17904</t>
  </si>
  <si>
    <t>A-17905</t>
  </si>
  <si>
    <t>A-17906</t>
  </si>
  <si>
    <t>A-17907</t>
  </si>
  <si>
    <t>A-17908</t>
  </si>
  <si>
    <t>A-17909</t>
  </si>
  <si>
    <t>A-17910</t>
  </si>
  <si>
    <t>A-17911</t>
  </si>
  <si>
    <t>A-17912</t>
  </si>
  <si>
    <t>A-17913</t>
  </si>
  <si>
    <t>A-17914</t>
  </si>
  <si>
    <t>A-17915</t>
  </si>
  <si>
    <t>A-17916</t>
  </si>
  <si>
    <t>A-17917</t>
  </si>
  <si>
    <t>A-17918</t>
  </si>
  <si>
    <t>A-17919</t>
  </si>
  <si>
    <t>A-17920</t>
  </si>
  <si>
    <t>A-17921</t>
  </si>
  <si>
    <t>(790)POLLERIA TORRES</t>
  </si>
  <si>
    <t>A-17922</t>
  </si>
  <si>
    <t>A-17923</t>
  </si>
  <si>
    <t>A-17924</t>
  </si>
  <si>
    <t>A-17925</t>
  </si>
  <si>
    <t>A-17926</t>
  </si>
  <si>
    <t>A-17927</t>
  </si>
  <si>
    <t>A-17928</t>
  </si>
  <si>
    <t>A-17929</t>
  </si>
  <si>
    <t>A-17930</t>
  </si>
  <si>
    <t>A-17931</t>
  </si>
  <si>
    <t>A-17932</t>
  </si>
  <si>
    <t>A-17933</t>
  </si>
  <si>
    <t>A-17934</t>
  </si>
  <si>
    <t>A-17935</t>
  </si>
  <si>
    <t>A-17936</t>
  </si>
  <si>
    <t>A-17937</t>
  </si>
  <si>
    <t>A-17938</t>
  </si>
  <si>
    <t>A-17939</t>
  </si>
  <si>
    <t>A-17940</t>
  </si>
  <si>
    <t>A-17941</t>
  </si>
  <si>
    <t>A-17942</t>
  </si>
  <si>
    <t>A-17943</t>
  </si>
  <si>
    <t>A-17944</t>
  </si>
  <si>
    <t>A-17945</t>
  </si>
  <si>
    <t>A-17946</t>
  </si>
  <si>
    <t>A-17947</t>
  </si>
  <si>
    <t>A-17948</t>
  </si>
  <si>
    <t>A-17949</t>
  </si>
  <si>
    <t>A-17950</t>
  </si>
  <si>
    <t>A-17951</t>
  </si>
  <si>
    <t>A-17952</t>
  </si>
  <si>
    <t>A-17953</t>
  </si>
  <si>
    <t>A-17954</t>
  </si>
  <si>
    <t>A-17955</t>
  </si>
  <si>
    <t>A-17956</t>
  </si>
  <si>
    <t>A-17957</t>
  </si>
  <si>
    <t>A-17958</t>
  </si>
  <si>
    <t>A-17959</t>
  </si>
  <si>
    <t>(838)MARGARITO OCELOT CARRILLO</t>
  </si>
  <si>
    <t>A-17960</t>
  </si>
  <si>
    <t>A-17961</t>
  </si>
  <si>
    <t>A-17962</t>
  </si>
  <si>
    <t>A-17963</t>
  </si>
  <si>
    <t>A-17964</t>
  </si>
  <si>
    <t>A-17965</t>
  </si>
  <si>
    <t>A-17966</t>
  </si>
  <si>
    <t>A-17967</t>
  </si>
  <si>
    <t>A-17968</t>
  </si>
  <si>
    <t>A-17969</t>
  </si>
  <si>
    <t>A-17970</t>
  </si>
  <si>
    <t>A-17971</t>
  </si>
  <si>
    <t>A-17972</t>
  </si>
  <si>
    <t>A-17973</t>
  </si>
  <si>
    <t>A-17974</t>
  </si>
  <si>
    <t>A-17975</t>
  </si>
  <si>
    <t>A-17976</t>
  </si>
  <si>
    <t>A-17977</t>
  </si>
  <si>
    <t>A-17978</t>
  </si>
  <si>
    <t>A-17979</t>
  </si>
  <si>
    <t>A-17980</t>
  </si>
  <si>
    <t>A-17981</t>
  </si>
  <si>
    <t>A-17982</t>
  </si>
  <si>
    <t>A-17983</t>
  </si>
  <si>
    <t>A-17984</t>
  </si>
  <si>
    <t>A-17985</t>
  </si>
  <si>
    <t>A-17986</t>
  </si>
  <si>
    <t>A-17987</t>
  </si>
  <si>
    <t>A-17988</t>
  </si>
  <si>
    <t>A-17989</t>
  </si>
  <si>
    <t>A-17990</t>
  </si>
  <si>
    <t>A-17991</t>
  </si>
  <si>
    <t>A-17992</t>
  </si>
  <si>
    <t>A-17993</t>
  </si>
  <si>
    <t>A-17994</t>
  </si>
  <si>
    <t>A-17995</t>
  </si>
  <si>
    <t>A-17996</t>
  </si>
  <si>
    <t>A-17997</t>
  </si>
  <si>
    <t>A-17998</t>
  </si>
  <si>
    <t>A-17999</t>
  </si>
  <si>
    <t>A-18000</t>
  </si>
  <si>
    <t>A-18001</t>
  </si>
  <si>
    <t>A-18002</t>
  </si>
  <si>
    <t>A-18003</t>
  </si>
  <si>
    <t>A-18004</t>
  </si>
  <si>
    <t>A-18005</t>
  </si>
  <si>
    <t>A-18006</t>
  </si>
  <si>
    <t>A-18007</t>
  </si>
  <si>
    <t>A-18008</t>
  </si>
  <si>
    <t>A-18009</t>
  </si>
  <si>
    <t>A-18010</t>
  </si>
  <si>
    <t>A-18011</t>
  </si>
  <si>
    <t>A-18012</t>
  </si>
  <si>
    <t>A-18013</t>
  </si>
  <si>
    <t>A-18014</t>
  </si>
  <si>
    <t>A-18015</t>
  </si>
  <si>
    <t>A-18016</t>
  </si>
  <si>
    <t>A-18017</t>
  </si>
  <si>
    <t>9-Ene-21--10-Ene-21--13-Ene-21</t>
  </si>
  <si>
    <t>A-18018</t>
  </si>
  <si>
    <t>A-18019</t>
  </si>
  <si>
    <t>A-18020</t>
  </si>
  <si>
    <t>A-18021</t>
  </si>
  <si>
    <t>A-18022</t>
  </si>
  <si>
    <t>A-18023</t>
  </si>
  <si>
    <t>A-18024</t>
  </si>
  <si>
    <t>A-18025</t>
  </si>
  <si>
    <t>A-18026</t>
  </si>
  <si>
    <t>A-18027</t>
  </si>
  <si>
    <t>A-18028</t>
  </si>
  <si>
    <t>A-18029</t>
  </si>
  <si>
    <t>A-18030</t>
  </si>
  <si>
    <t>A-18031</t>
  </si>
  <si>
    <t>A-18032</t>
  </si>
  <si>
    <t>A-18033</t>
  </si>
  <si>
    <t>A-18034</t>
  </si>
  <si>
    <t>A-18035</t>
  </si>
  <si>
    <t>A-18036</t>
  </si>
  <si>
    <t>A-18037</t>
  </si>
  <si>
    <t>A-18038</t>
  </si>
  <si>
    <t>A-18039</t>
  </si>
  <si>
    <t>A-18040</t>
  </si>
  <si>
    <t>A-18041</t>
  </si>
  <si>
    <t>A-18042</t>
  </si>
  <si>
    <t>A-18043</t>
  </si>
  <si>
    <t>9-Ene-21--10-Ene-21--12-Ene-21</t>
  </si>
  <si>
    <t>A-18044</t>
  </si>
  <si>
    <t>A-18045</t>
  </si>
  <si>
    <t>A-18046</t>
  </si>
  <si>
    <t>A-18047</t>
  </si>
  <si>
    <t>(762)ALVARO REYES</t>
  </si>
  <si>
    <t>A-18048</t>
  </si>
  <si>
    <t>A-18049</t>
  </si>
  <si>
    <t>A-18050</t>
  </si>
  <si>
    <t>A-18051</t>
  </si>
  <si>
    <t>A-18052</t>
  </si>
  <si>
    <t>A-18053</t>
  </si>
  <si>
    <t>A-18054</t>
  </si>
  <si>
    <t>A-18055</t>
  </si>
  <si>
    <t>A-18056</t>
  </si>
  <si>
    <t>A-18057</t>
  </si>
  <si>
    <t>A-18058</t>
  </si>
  <si>
    <t>A-18059</t>
  </si>
  <si>
    <t>A-18060</t>
  </si>
  <si>
    <t>A-18061</t>
  </si>
  <si>
    <t>A-18062</t>
  </si>
  <si>
    <t>A-18063</t>
  </si>
  <si>
    <t>A-18064</t>
  </si>
  <si>
    <t>A-18065</t>
  </si>
  <si>
    <t>A-18066</t>
  </si>
  <si>
    <t>A-18067</t>
  </si>
  <si>
    <t>A-18068</t>
  </si>
  <si>
    <t>A-18069</t>
  </si>
  <si>
    <t>A-18070</t>
  </si>
  <si>
    <t>A-18071</t>
  </si>
  <si>
    <t>A-18072</t>
  </si>
  <si>
    <t>A-18073</t>
  </si>
  <si>
    <t>A-18074</t>
  </si>
  <si>
    <t>A-18075</t>
  </si>
  <si>
    <t>A-18076</t>
  </si>
  <si>
    <t>A-18077</t>
  </si>
  <si>
    <t>A-18078</t>
  </si>
  <si>
    <t>A-18079</t>
  </si>
  <si>
    <t>A-18080</t>
  </si>
  <si>
    <t>A-18081</t>
  </si>
  <si>
    <t>A-18082</t>
  </si>
  <si>
    <t>A-18083</t>
  </si>
  <si>
    <t>A-18084</t>
  </si>
  <si>
    <t>A-18085</t>
  </si>
  <si>
    <t>A-18086</t>
  </si>
  <si>
    <t>A-18087</t>
  </si>
  <si>
    <t>A-18088</t>
  </si>
  <si>
    <t>A-18089</t>
  </si>
  <si>
    <t>A-18090</t>
  </si>
  <si>
    <t>A-18091</t>
  </si>
  <si>
    <t>A-18092</t>
  </si>
  <si>
    <t>A-18093</t>
  </si>
  <si>
    <t>A-18094</t>
  </si>
  <si>
    <t>A-18095</t>
  </si>
  <si>
    <t>A-18096</t>
  </si>
  <si>
    <t>A-18097</t>
  </si>
  <si>
    <t>A-18098</t>
  </si>
  <si>
    <t>A-18099</t>
  </si>
  <si>
    <t>A-18100</t>
  </si>
  <si>
    <t>A-18101</t>
  </si>
  <si>
    <t>A-18102</t>
  </si>
  <si>
    <t>A-18103</t>
  </si>
  <si>
    <t>A-18104</t>
  </si>
  <si>
    <t>A-18105</t>
  </si>
  <si>
    <t>A-18106</t>
  </si>
  <si>
    <t>A-18107</t>
  </si>
  <si>
    <t>A-18108</t>
  </si>
  <si>
    <t>A-18109</t>
  </si>
  <si>
    <t>A-18110</t>
  </si>
  <si>
    <t>A-18111</t>
  </si>
  <si>
    <t>(474)SERGIO</t>
  </si>
  <si>
    <t>A-18112</t>
  </si>
  <si>
    <t>A-18113</t>
  </si>
  <si>
    <t>A-18114</t>
  </si>
  <si>
    <t>A-18115</t>
  </si>
  <si>
    <t>A-18116</t>
  </si>
  <si>
    <t>A-18117</t>
  </si>
  <si>
    <t>A-18118</t>
  </si>
  <si>
    <t>A-18119</t>
  </si>
  <si>
    <t>A-18120</t>
  </si>
  <si>
    <t>A-18121</t>
  </si>
  <si>
    <t>A-18122</t>
  </si>
  <si>
    <t>A-18123</t>
  </si>
  <si>
    <t>A-18124</t>
  </si>
  <si>
    <t>A-18125</t>
  </si>
  <si>
    <t>A-18126</t>
  </si>
  <si>
    <t>A-18127</t>
  </si>
  <si>
    <t>A-18128</t>
  </si>
  <si>
    <t>A-18129</t>
  </si>
  <si>
    <t>A-18130</t>
  </si>
  <si>
    <t>A-18131</t>
  </si>
  <si>
    <t>A-18132</t>
  </si>
  <si>
    <t>A-18133</t>
  </si>
  <si>
    <t>A-18134</t>
  </si>
  <si>
    <t>A-18135</t>
  </si>
  <si>
    <t>A-18136</t>
  </si>
  <si>
    <t>A-18137</t>
  </si>
  <si>
    <t>A-18138</t>
  </si>
  <si>
    <t>A-18139</t>
  </si>
  <si>
    <t>A-18140</t>
  </si>
  <si>
    <t>A-18141</t>
  </si>
  <si>
    <t>A-18142</t>
  </si>
  <si>
    <t>A-18143</t>
  </si>
  <si>
    <t>A-18144</t>
  </si>
  <si>
    <t>10-Ene-21--13-Ene-21</t>
  </si>
  <si>
    <t>A-18145</t>
  </si>
  <si>
    <t>A-18146</t>
  </si>
  <si>
    <t>A-18147</t>
  </si>
  <si>
    <t>A-18148</t>
  </si>
  <si>
    <t>A-18149</t>
  </si>
  <si>
    <t>A-18150</t>
  </si>
  <si>
    <t>A-18151</t>
  </si>
  <si>
    <t>A-18152</t>
  </si>
  <si>
    <t>A-18153</t>
  </si>
  <si>
    <t>A-18154</t>
  </si>
  <si>
    <t>A-18155</t>
  </si>
  <si>
    <t>A-18156</t>
  </si>
  <si>
    <t>A-18157</t>
  </si>
  <si>
    <t>A-18158</t>
  </si>
  <si>
    <t>A-18159</t>
  </si>
  <si>
    <t>A-18160</t>
  </si>
  <si>
    <t>A-18161</t>
  </si>
  <si>
    <t>A-18162</t>
  </si>
  <si>
    <t>A-18163</t>
  </si>
  <si>
    <t>A-18164</t>
  </si>
  <si>
    <t>A-18165</t>
  </si>
  <si>
    <t>10-Ene-17--11-Ene-21</t>
  </si>
  <si>
    <t>A-18166</t>
  </si>
  <si>
    <t>A-18167</t>
  </si>
  <si>
    <t>A-18168</t>
  </si>
  <si>
    <t>A-18169</t>
  </si>
  <si>
    <t>A-18170</t>
  </si>
  <si>
    <t>A-18171</t>
  </si>
  <si>
    <t>A-18172</t>
  </si>
  <si>
    <t>A-18173</t>
  </si>
  <si>
    <t>A-18174</t>
  </si>
  <si>
    <t>A-18175</t>
  </si>
  <si>
    <t>A-18176</t>
  </si>
  <si>
    <t>A-18177</t>
  </si>
  <si>
    <t>A-18178</t>
  </si>
  <si>
    <t>A-18179</t>
  </si>
  <si>
    <t>A-18180</t>
  </si>
  <si>
    <t>A-18181</t>
  </si>
  <si>
    <t>A-18182</t>
  </si>
  <si>
    <t>A-18183</t>
  </si>
  <si>
    <t>A-18184</t>
  </si>
  <si>
    <t>A-18185</t>
  </si>
  <si>
    <t>A-18186</t>
  </si>
  <si>
    <t>A-18187</t>
  </si>
  <si>
    <t>A-18188</t>
  </si>
  <si>
    <t>A-18189</t>
  </si>
  <si>
    <t>A-18190</t>
  </si>
  <si>
    <t>A-18191</t>
  </si>
  <si>
    <t>A-18192</t>
  </si>
  <si>
    <t>A-18193</t>
  </si>
  <si>
    <t>A-18194</t>
  </si>
  <si>
    <t>A-18195</t>
  </si>
  <si>
    <t>A-18196</t>
  </si>
  <si>
    <t>A-18197</t>
  </si>
  <si>
    <t>A-18198</t>
  </si>
  <si>
    <t>A-18199</t>
  </si>
  <si>
    <t>10-Ene-21--12-Ene-21</t>
  </si>
  <si>
    <t>A-18200</t>
  </si>
  <si>
    <t>A-18201</t>
  </si>
  <si>
    <t>A-18202</t>
  </si>
  <si>
    <t>A-18203</t>
  </si>
  <si>
    <t>A-18204</t>
  </si>
  <si>
    <t>A-18205</t>
  </si>
  <si>
    <t>A-18206</t>
  </si>
  <si>
    <t>A-18207</t>
  </si>
  <si>
    <t>A-18208</t>
  </si>
  <si>
    <t>A-18209</t>
  </si>
  <si>
    <t>A-18210</t>
  </si>
  <si>
    <t>A-18211</t>
  </si>
  <si>
    <t>A-18212</t>
  </si>
  <si>
    <t>A-18213</t>
  </si>
  <si>
    <t>A-18214</t>
  </si>
  <si>
    <t>A-18215</t>
  </si>
  <si>
    <t>A-18216</t>
  </si>
  <si>
    <t>A-18217</t>
  </si>
  <si>
    <t>A-18218</t>
  </si>
  <si>
    <t>A-18219</t>
  </si>
  <si>
    <t>A-18220</t>
  </si>
  <si>
    <t>A-18221</t>
  </si>
  <si>
    <t>A-18222</t>
  </si>
  <si>
    <t>A-18223</t>
  </si>
  <si>
    <t>A-18224</t>
  </si>
  <si>
    <t>A-18225</t>
  </si>
  <si>
    <t>A-18226</t>
  </si>
  <si>
    <t>A-18227</t>
  </si>
  <si>
    <t>A-18228</t>
  </si>
  <si>
    <t>A-18229</t>
  </si>
  <si>
    <t>A-18230</t>
  </si>
  <si>
    <t>A-18231</t>
  </si>
  <si>
    <t>A-18232</t>
  </si>
  <si>
    <t>A-18233</t>
  </si>
  <si>
    <t>A-18234</t>
  </si>
  <si>
    <t>A-18235</t>
  </si>
  <si>
    <t>A-18236</t>
  </si>
  <si>
    <t>A-18237</t>
  </si>
  <si>
    <t>A-18238</t>
  </si>
  <si>
    <t>A-18239</t>
  </si>
  <si>
    <t>A-18240</t>
  </si>
  <si>
    <t>A-18241</t>
  </si>
  <si>
    <t>A-18242</t>
  </si>
  <si>
    <t>A-18243</t>
  </si>
  <si>
    <t>A-18244</t>
  </si>
  <si>
    <t>A-18245</t>
  </si>
  <si>
    <t>A-18246</t>
  </si>
  <si>
    <t>A-18247</t>
  </si>
  <si>
    <t>A-18248</t>
  </si>
  <si>
    <t>A-18249</t>
  </si>
  <si>
    <t>A-18250</t>
  </si>
  <si>
    <t>A-18251</t>
  </si>
  <si>
    <t>A-18252</t>
  </si>
  <si>
    <t>A-18253</t>
  </si>
  <si>
    <t>A-18254</t>
  </si>
  <si>
    <t>A-18255</t>
  </si>
  <si>
    <t>A-18256</t>
  </si>
  <si>
    <t>A-18257</t>
  </si>
  <si>
    <t>A-18258</t>
  </si>
  <si>
    <t>A-18259</t>
  </si>
  <si>
    <t>A-18260</t>
  </si>
  <si>
    <t>A-18261</t>
  </si>
  <si>
    <t>A-18262</t>
  </si>
  <si>
    <t>A-18263</t>
  </si>
  <si>
    <t>A-18264</t>
  </si>
  <si>
    <t>A-18265</t>
  </si>
  <si>
    <t>A-18266</t>
  </si>
  <si>
    <t>A-18267</t>
  </si>
  <si>
    <t>A-18268</t>
  </si>
  <si>
    <t>A-18269</t>
  </si>
  <si>
    <t>A-18270</t>
  </si>
  <si>
    <t>A-18271</t>
  </si>
  <si>
    <t>A-18272</t>
  </si>
  <si>
    <t>A-18273</t>
  </si>
  <si>
    <t>A-18274</t>
  </si>
  <si>
    <t>A-18275</t>
  </si>
  <si>
    <t>A-18276</t>
  </si>
  <si>
    <t>A-18277</t>
  </si>
  <si>
    <t>(839)RESTAURANT EL TEOTON</t>
  </si>
  <si>
    <t>A-18278</t>
  </si>
  <si>
    <t>A-18279</t>
  </si>
  <si>
    <t>A-18280</t>
  </si>
  <si>
    <t>11-Ene-21--13-Ene-21</t>
  </si>
  <si>
    <t>A-18281</t>
  </si>
  <si>
    <t>A-18282</t>
  </si>
  <si>
    <t>A-18283</t>
  </si>
  <si>
    <t>A-18284</t>
  </si>
  <si>
    <t>A-18285</t>
  </si>
  <si>
    <t>A-18286</t>
  </si>
  <si>
    <t>A-18287</t>
  </si>
  <si>
    <t>A-18288</t>
  </si>
  <si>
    <t>A-18289</t>
  </si>
  <si>
    <t>11-Ene-21--12-Ene-21</t>
  </si>
  <si>
    <t>A-18290</t>
  </si>
  <si>
    <t>A-18291</t>
  </si>
  <si>
    <t>A-18292</t>
  </si>
  <si>
    <t>A-18293</t>
  </si>
  <si>
    <t>A-18294</t>
  </si>
  <si>
    <t>A-18295</t>
  </si>
  <si>
    <t>A-18296</t>
  </si>
  <si>
    <t>A-18297</t>
  </si>
  <si>
    <t>A-18298</t>
  </si>
  <si>
    <t>A-18299</t>
  </si>
  <si>
    <t>A-18300</t>
  </si>
  <si>
    <t>A-18301</t>
  </si>
  <si>
    <t>A-18302</t>
  </si>
  <si>
    <t>A-18303</t>
  </si>
  <si>
    <t>A-18304</t>
  </si>
  <si>
    <t>A-18305</t>
  </si>
  <si>
    <t>A-18306</t>
  </si>
  <si>
    <t>A-18307</t>
  </si>
  <si>
    <t>A-18308</t>
  </si>
  <si>
    <t>A-18309</t>
  </si>
  <si>
    <t>A-18310</t>
  </si>
  <si>
    <t>A-18311</t>
  </si>
  <si>
    <t>A-18312</t>
  </si>
  <si>
    <t>A-18313</t>
  </si>
  <si>
    <t>A-18314</t>
  </si>
  <si>
    <t>A-18315</t>
  </si>
  <si>
    <t>(142)ARMANDO UROZA</t>
  </si>
  <si>
    <t>A-18316</t>
  </si>
  <si>
    <t>A-18317</t>
  </si>
  <si>
    <t>A-18318</t>
  </si>
  <si>
    <t>A-18319</t>
  </si>
  <si>
    <t>A-18320</t>
  </si>
  <si>
    <t>A-18321</t>
  </si>
  <si>
    <t>A-18322</t>
  </si>
  <si>
    <t>A-18323</t>
  </si>
  <si>
    <t>A-18324</t>
  </si>
  <si>
    <t>A-18325</t>
  </si>
  <si>
    <t>A-18326</t>
  </si>
  <si>
    <t>A-18327</t>
  </si>
  <si>
    <t>A-18328</t>
  </si>
  <si>
    <t>A-18329</t>
  </si>
  <si>
    <t>A-18330</t>
  </si>
  <si>
    <t>A-18331</t>
  </si>
  <si>
    <t>A-18332</t>
  </si>
  <si>
    <t>A-18333</t>
  </si>
  <si>
    <t>A-18334</t>
  </si>
  <si>
    <t>A-18335</t>
  </si>
  <si>
    <t>A-18336</t>
  </si>
  <si>
    <t>A-18337</t>
  </si>
  <si>
    <t>A-18338</t>
  </si>
  <si>
    <t>A-18339</t>
  </si>
  <si>
    <t>A-18340</t>
  </si>
  <si>
    <t>A-18341</t>
  </si>
  <si>
    <t>A-18342</t>
  </si>
  <si>
    <t>A-18343</t>
  </si>
  <si>
    <t>A-18344</t>
  </si>
  <si>
    <t>12-Ene-21--13-Ene-21</t>
  </si>
  <si>
    <t>A-18345</t>
  </si>
  <si>
    <t>A-18346</t>
  </si>
  <si>
    <t>A-18347</t>
  </si>
  <si>
    <t>A-18348</t>
  </si>
  <si>
    <t>A-18349</t>
  </si>
  <si>
    <t>A-18350</t>
  </si>
  <si>
    <t>A-18351</t>
  </si>
  <si>
    <t>A-18352</t>
  </si>
  <si>
    <t>A-18353</t>
  </si>
  <si>
    <t>A-18354</t>
  </si>
  <si>
    <t>A-18355</t>
  </si>
  <si>
    <t>A-18356</t>
  </si>
  <si>
    <t>A-18357</t>
  </si>
  <si>
    <t>A-18358</t>
  </si>
  <si>
    <t>A-18359</t>
  </si>
  <si>
    <t>A-18360</t>
  </si>
  <si>
    <t>A-18361</t>
  </si>
  <si>
    <t>A-18362</t>
  </si>
  <si>
    <t>A-18363</t>
  </si>
  <si>
    <t>A-18364</t>
  </si>
  <si>
    <t>A-18365</t>
  </si>
  <si>
    <t>A-18366</t>
  </si>
  <si>
    <t>A-18367</t>
  </si>
  <si>
    <t>A-18368</t>
  </si>
  <si>
    <t>A-18369</t>
  </si>
  <si>
    <t>A-18370</t>
  </si>
  <si>
    <t>A-18371</t>
  </si>
  <si>
    <t>A-18372</t>
  </si>
  <si>
    <t>A-18373</t>
  </si>
  <si>
    <t>A-18374</t>
  </si>
  <si>
    <t>A-18375</t>
  </si>
  <si>
    <t>A-18376</t>
  </si>
  <si>
    <t>A-18377</t>
  </si>
  <si>
    <t>A-18378</t>
  </si>
  <si>
    <t>A-18379</t>
  </si>
  <si>
    <t>A-18380</t>
  </si>
  <si>
    <t>A-18381</t>
  </si>
  <si>
    <t>A-18382</t>
  </si>
  <si>
    <t>A-18383</t>
  </si>
  <si>
    <t>A-18384</t>
  </si>
  <si>
    <t>A-18385</t>
  </si>
  <si>
    <t>A-18386</t>
  </si>
  <si>
    <t>A-18387</t>
  </si>
  <si>
    <t>A-18388</t>
  </si>
  <si>
    <t>A-18389</t>
  </si>
  <si>
    <t>A-18390</t>
  </si>
  <si>
    <t>A-18391</t>
  </si>
  <si>
    <t>A-18392</t>
  </si>
  <si>
    <t>A-18393</t>
  </si>
  <si>
    <t>A-18394</t>
  </si>
  <si>
    <t>A-18395</t>
  </si>
  <si>
    <t>A-18396</t>
  </si>
  <si>
    <t>A-18397</t>
  </si>
  <si>
    <t>A-18398</t>
  </si>
  <si>
    <t>A-18399</t>
  </si>
  <si>
    <t>A-18400</t>
  </si>
  <si>
    <t>A-18401</t>
  </si>
  <si>
    <t>A-18402</t>
  </si>
  <si>
    <t>A-18403</t>
  </si>
  <si>
    <t>A-18404</t>
  </si>
  <si>
    <t>A-18405</t>
  </si>
  <si>
    <t>A-18406</t>
  </si>
  <si>
    <t>A-18407</t>
  </si>
  <si>
    <t>A-18408</t>
  </si>
  <si>
    <t>A-18409</t>
  </si>
  <si>
    <t>A-18410</t>
  </si>
  <si>
    <t>A-18411</t>
  </si>
  <si>
    <t>A-18412</t>
  </si>
  <si>
    <t>A-18413</t>
  </si>
  <si>
    <t>A-18414</t>
  </si>
  <si>
    <t>A-18415</t>
  </si>
  <si>
    <t>A-18416</t>
  </si>
  <si>
    <t>A-18417</t>
  </si>
  <si>
    <t>A-18418</t>
  </si>
  <si>
    <t>A-18419</t>
  </si>
  <si>
    <t>A-18420</t>
  </si>
  <si>
    <t>A-18421</t>
  </si>
  <si>
    <t>A-18422</t>
  </si>
  <si>
    <t>A-18423</t>
  </si>
  <si>
    <t>A-18424</t>
  </si>
  <si>
    <t>A-18425</t>
  </si>
  <si>
    <t>A-18426</t>
  </si>
  <si>
    <t>A-18427</t>
  </si>
  <si>
    <t>A-18428</t>
  </si>
  <si>
    <t>A-18429</t>
  </si>
  <si>
    <t>A-18430</t>
  </si>
  <si>
    <t>A-18431</t>
  </si>
  <si>
    <t>A-18432</t>
  </si>
  <si>
    <t>A-18433</t>
  </si>
  <si>
    <t>A-18434</t>
  </si>
  <si>
    <t>A-18435</t>
  </si>
  <si>
    <t>A-18436</t>
  </si>
  <si>
    <t>A-18437</t>
  </si>
  <si>
    <t>A-18438</t>
  </si>
  <si>
    <t>A-18439</t>
  </si>
  <si>
    <t>A-18440</t>
  </si>
  <si>
    <t>A-18441</t>
  </si>
  <si>
    <t>A-18442</t>
  </si>
  <si>
    <t>A-18443</t>
  </si>
  <si>
    <t>A-18444</t>
  </si>
  <si>
    <t>A-18445</t>
  </si>
  <si>
    <t>A-18446</t>
  </si>
  <si>
    <t>A-18447</t>
  </si>
  <si>
    <t>A-18448</t>
  </si>
  <si>
    <t>A-18449</t>
  </si>
  <si>
    <t>A-18450</t>
  </si>
  <si>
    <t>A-18451</t>
  </si>
  <si>
    <t>A-18452</t>
  </si>
  <si>
    <t>A-18453</t>
  </si>
  <si>
    <t>A-18454</t>
  </si>
  <si>
    <t>A-18455</t>
  </si>
  <si>
    <t>A-18456</t>
  </si>
  <si>
    <t>A-18457</t>
  </si>
  <si>
    <t>A-18458</t>
  </si>
  <si>
    <t>A-18459</t>
  </si>
  <si>
    <t>A-18460</t>
  </si>
  <si>
    <t>A-18461</t>
  </si>
  <si>
    <t>A-18462</t>
  </si>
  <si>
    <t>13-Ene-21--14-Ene-21</t>
  </si>
  <si>
    <t>A-18463</t>
  </si>
  <si>
    <t>A-18464</t>
  </si>
  <si>
    <t>A-18465</t>
  </si>
  <si>
    <t>A-18466</t>
  </si>
  <si>
    <t>(667)JUANA ZACARIAS</t>
  </si>
  <si>
    <t>A-18467</t>
  </si>
  <si>
    <t>A-18468</t>
  </si>
  <si>
    <t>A-18469</t>
  </si>
  <si>
    <t>A-18470</t>
  </si>
  <si>
    <t>A-18471</t>
  </si>
  <si>
    <t>A-18472</t>
  </si>
  <si>
    <t>A-18473</t>
  </si>
  <si>
    <t>A-18474</t>
  </si>
  <si>
    <t>A-18475</t>
  </si>
  <si>
    <t>A-18476</t>
  </si>
  <si>
    <t>A-18477</t>
  </si>
  <si>
    <t>A-18478</t>
  </si>
  <si>
    <t>A-18479</t>
  </si>
  <si>
    <t>A-18480</t>
  </si>
  <si>
    <t>A-18481</t>
  </si>
  <si>
    <t>A-18482</t>
  </si>
  <si>
    <t>A-18483</t>
  </si>
  <si>
    <t>A-18484</t>
  </si>
  <si>
    <t>A-18485</t>
  </si>
  <si>
    <t>A-18486</t>
  </si>
  <si>
    <t>A-18487</t>
  </si>
  <si>
    <t>A-18488</t>
  </si>
  <si>
    <t>A-18489</t>
  </si>
  <si>
    <t>A-18490</t>
  </si>
  <si>
    <t>A-18491</t>
  </si>
  <si>
    <t>A-18492</t>
  </si>
  <si>
    <t>13-Ene-21--19-Ene-21</t>
  </si>
  <si>
    <t>A-18493</t>
  </si>
  <si>
    <t>A-18494</t>
  </si>
  <si>
    <t>A-18495</t>
  </si>
  <si>
    <t>A-18496</t>
  </si>
  <si>
    <t>A-18497</t>
  </si>
  <si>
    <t>A-18498</t>
  </si>
  <si>
    <t>A-18499</t>
  </si>
  <si>
    <t>A-18500</t>
  </si>
  <si>
    <t>A-18501</t>
  </si>
  <si>
    <t>A-18502</t>
  </si>
  <si>
    <t>A-18503</t>
  </si>
  <si>
    <t>A-18504</t>
  </si>
  <si>
    <t>A-18505</t>
  </si>
  <si>
    <t>A-18506</t>
  </si>
  <si>
    <t>A-18507</t>
  </si>
  <si>
    <t>A-18508</t>
  </si>
  <si>
    <t>A-18509</t>
  </si>
  <si>
    <t>A-18510</t>
  </si>
  <si>
    <t>A-18511</t>
  </si>
  <si>
    <t>A-18512</t>
  </si>
  <si>
    <t>A-18513</t>
  </si>
  <si>
    <t>A-18514</t>
  </si>
  <si>
    <t>A-18515</t>
  </si>
  <si>
    <t>A-18516</t>
  </si>
  <si>
    <t>A-18517</t>
  </si>
  <si>
    <t>A-18518</t>
  </si>
  <si>
    <t>A-18519</t>
  </si>
  <si>
    <t>A-18520</t>
  </si>
  <si>
    <t>A-18521</t>
  </si>
  <si>
    <t>A-18522</t>
  </si>
  <si>
    <t>A-18523</t>
  </si>
  <si>
    <t>A-18524</t>
  </si>
  <si>
    <t>A-18525</t>
  </si>
  <si>
    <t>A-18526</t>
  </si>
  <si>
    <t>A-18527</t>
  </si>
  <si>
    <t>A-18528</t>
  </si>
  <si>
    <t>A-18529</t>
  </si>
  <si>
    <t>A-18530</t>
  </si>
  <si>
    <t>A-18531</t>
  </si>
  <si>
    <t>A-18532</t>
  </si>
  <si>
    <t>A-18533</t>
  </si>
  <si>
    <t>A-18534</t>
  </si>
  <si>
    <t>A-18535</t>
  </si>
  <si>
    <t>A-18536</t>
  </si>
  <si>
    <t>A-18537</t>
  </si>
  <si>
    <t>A-18538</t>
  </si>
  <si>
    <t>A-18539</t>
  </si>
  <si>
    <t>A-18540</t>
  </si>
  <si>
    <t>A-18541</t>
  </si>
  <si>
    <t>A-18542</t>
  </si>
  <si>
    <t>A-18543</t>
  </si>
  <si>
    <t>A-18544</t>
  </si>
  <si>
    <t>A-18545</t>
  </si>
  <si>
    <t>A-18546</t>
  </si>
  <si>
    <t>A-18547</t>
  </si>
  <si>
    <t>A-18548</t>
  </si>
  <si>
    <t>A-18549</t>
  </si>
  <si>
    <t>A-18550</t>
  </si>
  <si>
    <t>A-18551</t>
  </si>
  <si>
    <t>A-18552</t>
  </si>
  <si>
    <t>A-18553</t>
  </si>
  <si>
    <t>A-18554</t>
  </si>
  <si>
    <t>A-18555</t>
  </si>
  <si>
    <t>A-18556</t>
  </si>
  <si>
    <t>A-18557</t>
  </si>
  <si>
    <t>A-18558</t>
  </si>
  <si>
    <t>A-18559</t>
  </si>
  <si>
    <t>A-18560</t>
  </si>
  <si>
    <t>A-18561</t>
  </si>
  <si>
    <t>A-18562</t>
  </si>
  <si>
    <t>A-18563</t>
  </si>
  <si>
    <t>A-18564</t>
  </si>
  <si>
    <t>A-18565</t>
  </si>
  <si>
    <t>A-18566</t>
  </si>
  <si>
    <t>A-18567</t>
  </si>
  <si>
    <t>A-18568</t>
  </si>
  <si>
    <t>A-18569</t>
  </si>
  <si>
    <t>A-18570</t>
  </si>
  <si>
    <t>14-Ene-21--16-Ene-21</t>
  </si>
  <si>
    <t>A-18571</t>
  </si>
  <si>
    <t>A-18572</t>
  </si>
  <si>
    <t>A-18573</t>
  </si>
  <si>
    <t>A-18574</t>
  </si>
  <si>
    <t>A-18575</t>
  </si>
  <si>
    <t>A-18576</t>
  </si>
  <si>
    <t>A-18577</t>
  </si>
  <si>
    <t>A-18578</t>
  </si>
  <si>
    <t>A-18579</t>
  </si>
  <si>
    <t>A-18580</t>
  </si>
  <si>
    <t>A-18581</t>
  </si>
  <si>
    <t>A-18582</t>
  </si>
  <si>
    <t>A-18583</t>
  </si>
  <si>
    <t>A-18584</t>
  </si>
  <si>
    <t>A-18585</t>
  </si>
  <si>
    <t>A-18586</t>
  </si>
  <si>
    <t>A-18587</t>
  </si>
  <si>
    <t>A-18588</t>
  </si>
  <si>
    <t>A-18589</t>
  </si>
  <si>
    <t>A-18590</t>
  </si>
  <si>
    <t>A-18591</t>
  </si>
  <si>
    <t>A-18592</t>
  </si>
  <si>
    <t>A-18593</t>
  </si>
  <si>
    <t>A-18594</t>
  </si>
  <si>
    <t>A-18595</t>
  </si>
  <si>
    <t>A-18596</t>
  </si>
  <si>
    <t>A-18597</t>
  </si>
  <si>
    <t>A-18598</t>
  </si>
  <si>
    <t>A-18599</t>
  </si>
  <si>
    <t>A-18600</t>
  </si>
  <si>
    <t>A-18601</t>
  </si>
  <si>
    <t>A-18602</t>
  </si>
  <si>
    <t>A-18603</t>
  </si>
  <si>
    <t>A-18604</t>
  </si>
  <si>
    <t>A-18605</t>
  </si>
  <si>
    <t>A-18606</t>
  </si>
  <si>
    <t>A-18607</t>
  </si>
  <si>
    <t>A-18608</t>
  </si>
  <si>
    <t>A-18609</t>
  </si>
  <si>
    <t>A-18610</t>
  </si>
  <si>
    <t>A-18611</t>
  </si>
  <si>
    <t>A-18612</t>
  </si>
  <si>
    <t>A-18613</t>
  </si>
  <si>
    <t>A-18614</t>
  </si>
  <si>
    <t>A-18615</t>
  </si>
  <si>
    <t>A-18616</t>
  </si>
  <si>
    <t>A-18617</t>
  </si>
  <si>
    <t>A-18618</t>
  </si>
  <si>
    <t>A-18619</t>
  </si>
  <si>
    <t>A-18620</t>
  </si>
  <si>
    <t>A-18621</t>
  </si>
  <si>
    <t>A-18622</t>
  </si>
  <si>
    <t>A-18623</t>
  </si>
  <si>
    <t>A-18624</t>
  </si>
  <si>
    <t>A-18625</t>
  </si>
  <si>
    <t>A-18626</t>
  </si>
  <si>
    <t>A-18627</t>
  </si>
  <si>
    <t>A-18628</t>
  </si>
  <si>
    <t>A-18629</t>
  </si>
  <si>
    <t>A-18630</t>
  </si>
  <si>
    <t>A-18631</t>
  </si>
  <si>
    <t>A-18632</t>
  </si>
  <si>
    <t>A-18633</t>
  </si>
  <si>
    <t>falta copia azul</t>
  </si>
  <si>
    <t>A-18634</t>
  </si>
  <si>
    <t>A-18635</t>
  </si>
  <si>
    <t>A-18636</t>
  </si>
  <si>
    <t>A-18637</t>
  </si>
  <si>
    <t>A-18638</t>
  </si>
  <si>
    <t>A-18639</t>
  </si>
  <si>
    <t>A-18640</t>
  </si>
  <si>
    <t>A-18641</t>
  </si>
  <si>
    <t>A-18642</t>
  </si>
  <si>
    <t>A-18643</t>
  </si>
  <si>
    <t>A-18644</t>
  </si>
  <si>
    <t>A-18645</t>
  </si>
  <si>
    <t>A-18646</t>
  </si>
  <si>
    <t>A-18647</t>
  </si>
  <si>
    <t>A-18648</t>
  </si>
  <si>
    <t>A-18649</t>
  </si>
  <si>
    <t>A-18650</t>
  </si>
  <si>
    <t>A-18651</t>
  </si>
  <si>
    <t>A-18652</t>
  </si>
  <si>
    <t>A-18653</t>
  </si>
  <si>
    <t>A-18654</t>
  </si>
  <si>
    <t>A-18655</t>
  </si>
  <si>
    <t>A-18656</t>
  </si>
  <si>
    <t>A-18657</t>
  </si>
  <si>
    <t>A-18658</t>
  </si>
  <si>
    <t>A-18659</t>
  </si>
  <si>
    <t>A-18660</t>
  </si>
  <si>
    <t>A-18661</t>
  </si>
  <si>
    <t>A-18662</t>
  </si>
  <si>
    <t>A-18663</t>
  </si>
  <si>
    <t>A-18664</t>
  </si>
  <si>
    <t>A-18665</t>
  </si>
  <si>
    <t>15-Ene-21--16-Ene-21</t>
  </si>
  <si>
    <t>A-18666</t>
  </si>
  <si>
    <t>A-18667</t>
  </si>
  <si>
    <t>A-18668</t>
  </si>
  <si>
    <t>A-18669</t>
  </si>
  <si>
    <t>A-18670</t>
  </si>
  <si>
    <t>A-18671</t>
  </si>
  <si>
    <t>A-18672</t>
  </si>
  <si>
    <t>A-18673</t>
  </si>
  <si>
    <t>A-18674</t>
  </si>
  <si>
    <t>A-18675</t>
  </si>
  <si>
    <t>A-18676</t>
  </si>
  <si>
    <t>A-18677</t>
  </si>
  <si>
    <t>A-18678</t>
  </si>
  <si>
    <t>A-18679</t>
  </si>
  <si>
    <t>A-18680</t>
  </si>
  <si>
    <t>A-18681</t>
  </si>
  <si>
    <t>A-18682</t>
  </si>
  <si>
    <t>A-18683</t>
  </si>
  <si>
    <t>A-18684</t>
  </si>
  <si>
    <t>A-18685</t>
  </si>
  <si>
    <t>14-Ene-21--15-Ene-21</t>
  </si>
  <si>
    <t>A-18686</t>
  </si>
  <si>
    <t>A-18687</t>
  </si>
  <si>
    <t>A-18688</t>
  </si>
  <si>
    <t>A-18689</t>
  </si>
  <si>
    <t>A-18690</t>
  </si>
  <si>
    <t>A-18691</t>
  </si>
  <si>
    <t>A-18692</t>
  </si>
  <si>
    <t>A-18693</t>
  </si>
  <si>
    <t>A-18694</t>
  </si>
  <si>
    <t>A-18695</t>
  </si>
  <si>
    <t>A-18696</t>
  </si>
  <si>
    <t>A-18697</t>
  </si>
  <si>
    <t>A-18698</t>
  </si>
  <si>
    <t>A-18699</t>
  </si>
  <si>
    <t>A-18700</t>
  </si>
  <si>
    <t>A-18701</t>
  </si>
  <si>
    <t>A-18702</t>
  </si>
  <si>
    <t>A-18703</t>
  </si>
  <si>
    <t>A-18704</t>
  </si>
  <si>
    <t>A-18705</t>
  </si>
  <si>
    <t>A-18706</t>
  </si>
  <si>
    <t>A-18707</t>
  </si>
  <si>
    <t>A-18708</t>
  </si>
  <si>
    <t>A-18709</t>
  </si>
  <si>
    <t>A-18710</t>
  </si>
  <si>
    <t>A-18711</t>
  </si>
  <si>
    <t>A-18712</t>
  </si>
  <si>
    <t>A-18713</t>
  </si>
  <si>
    <t>A-18714</t>
  </si>
  <si>
    <t>14-Ene-21--23-Ene-21</t>
  </si>
  <si>
    <t>A-18715</t>
  </si>
  <si>
    <t>A-18716</t>
  </si>
  <si>
    <t>A-18717</t>
  </si>
  <si>
    <t>A-18718</t>
  </si>
  <si>
    <t>A-18719</t>
  </si>
  <si>
    <t>(200)JESUS TUXPAN</t>
  </si>
  <si>
    <t>A-18720</t>
  </si>
  <si>
    <t>A-18721</t>
  </si>
  <si>
    <t>A-18722</t>
  </si>
  <si>
    <t>A-18723</t>
  </si>
  <si>
    <t>A-18724</t>
  </si>
  <si>
    <t>A-18725</t>
  </si>
  <si>
    <t>A-18726</t>
  </si>
  <si>
    <t>A-18727</t>
  </si>
  <si>
    <t>A-18728</t>
  </si>
  <si>
    <t>A-18729</t>
  </si>
  <si>
    <t>A-18730</t>
  </si>
  <si>
    <t>A-18731</t>
  </si>
  <si>
    <t>A-18732</t>
  </si>
  <si>
    <t>(760)GUILLERMO MUÑOZ</t>
  </si>
  <si>
    <t>A-18733</t>
  </si>
  <si>
    <t>A-18734</t>
  </si>
  <si>
    <t>A-18735</t>
  </si>
  <si>
    <t>A-18736</t>
  </si>
  <si>
    <t>A-18737</t>
  </si>
  <si>
    <t>A-18738</t>
  </si>
  <si>
    <t>A-18739</t>
  </si>
  <si>
    <t>A-18740</t>
  </si>
  <si>
    <t>A-18741</t>
  </si>
  <si>
    <t>A-18742</t>
  </si>
  <si>
    <t>A-18743</t>
  </si>
  <si>
    <t>A-18744</t>
  </si>
  <si>
    <t>A-18745</t>
  </si>
  <si>
    <t>A-18746</t>
  </si>
  <si>
    <t>A-18747</t>
  </si>
  <si>
    <t>A-18748</t>
  </si>
  <si>
    <t>A-18749</t>
  </si>
  <si>
    <t>A-18750</t>
  </si>
  <si>
    <t>A-18751</t>
  </si>
  <si>
    <t>A-18752</t>
  </si>
  <si>
    <t>A-18753</t>
  </si>
  <si>
    <t>A-18754</t>
  </si>
  <si>
    <t>A-18755</t>
  </si>
  <si>
    <t>A-18756</t>
  </si>
  <si>
    <t>A-18757</t>
  </si>
  <si>
    <t>A-18758</t>
  </si>
  <si>
    <t>A-18759</t>
  </si>
  <si>
    <t>A-18760</t>
  </si>
  <si>
    <t>A-18761</t>
  </si>
  <si>
    <t>A-18762</t>
  </si>
  <si>
    <t>A-18763</t>
  </si>
  <si>
    <t>A-18764</t>
  </si>
  <si>
    <t>A-18765</t>
  </si>
  <si>
    <t>A-18766</t>
  </si>
  <si>
    <t>A-18767</t>
  </si>
  <si>
    <t>A-18768</t>
  </si>
  <si>
    <t>A-18769</t>
  </si>
  <si>
    <t>A-18770</t>
  </si>
  <si>
    <t>(504)ROEL</t>
  </si>
  <si>
    <t>A-18771</t>
  </si>
  <si>
    <t>A-18772</t>
  </si>
  <si>
    <t>A-18773</t>
  </si>
  <si>
    <t>A-18774</t>
  </si>
  <si>
    <t>A-18775</t>
  </si>
  <si>
    <t>A-18776</t>
  </si>
  <si>
    <t>A-18777</t>
  </si>
  <si>
    <t>A-18778</t>
  </si>
  <si>
    <t>A-18779</t>
  </si>
  <si>
    <t>A-18780</t>
  </si>
  <si>
    <t>A-18781</t>
  </si>
  <si>
    <t>A-18782</t>
  </si>
  <si>
    <t>A-18783</t>
  </si>
  <si>
    <t>A-18784</t>
  </si>
  <si>
    <t>A-18785</t>
  </si>
  <si>
    <t>A-18786</t>
  </si>
  <si>
    <t>A-18787</t>
  </si>
  <si>
    <t>A-18788</t>
  </si>
  <si>
    <t>A-18789</t>
  </si>
  <si>
    <t>A-18790</t>
  </si>
  <si>
    <t>16-Ene-21--17-Ene-21</t>
  </si>
  <si>
    <t>A-18791</t>
  </si>
  <si>
    <t>A-18792</t>
  </si>
  <si>
    <t>A-18793</t>
  </si>
  <si>
    <t>A-18794</t>
  </si>
  <si>
    <t>A-18795</t>
  </si>
  <si>
    <t>A-18796</t>
  </si>
  <si>
    <t>A-18797</t>
  </si>
  <si>
    <t>A-18798</t>
  </si>
  <si>
    <t>A-18799</t>
  </si>
  <si>
    <t>A-18800</t>
  </si>
  <si>
    <t>A-18801</t>
  </si>
  <si>
    <t>A-18802</t>
  </si>
  <si>
    <t>A-18803</t>
  </si>
  <si>
    <t>A-18804</t>
  </si>
  <si>
    <t>A-18805</t>
  </si>
  <si>
    <t>A-18806</t>
  </si>
  <si>
    <t>A-18807</t>
  </si>
  <si>
    <t>A-18808</t>
  </si>
  <si>
    <t>A-18809</t>
  </si>
  <si>
    <t>A-18810</t>
  </si>
  <si>
    <t>A-18811</t>
  </si>
  <si>
    <t>A-18812</t>
  </si>
  <si>
    <t>A-18813</t>
  </si>
  <si>
    <t>A-18814</t>
  </si>
  <si>
    <t>A-18815</t>
  </si>
  <si>
    <t>A-18816</t>
  </si>
  <si>
    <t>A-18817</t>
  </si>
  <si>
    <t>A-18818</t>
  </si>
  <si>
    <t>A-18819</t>
  </si>
  <si>
    <t>A-18820</t>
  </si>
  <si>
    <t>A-18821</t>
  </si>
  <si>
    <t>A-18822</t>
  </si>
  <si>
    <t>A-18823</t>
  </si>
  <si>
    <t>A-18824</t>
  </si>
  <si>
    <t>A-18825</t>
  </si>
  <si>
    <t>A-18826</t>
  </si>
  <si>
    <t>A-18827</t>
  </si>
  <si>
    <t>A-18828</t>
  </si>
  <si>
    <t>A-18829</t>
  </si>
  <si>
    <t>A-18830</t>
  </si>
  <si>
    <t>A-18831</t>
  </si>
  <si>
    <t>A-18832</t>
  </si>
  <si>
    <t>A-18833</t>
  </si>
  <si>
    <t>(318)ALFREDO HERNANDEZ</t>
  </si>
  <si>
    <t>A-18834</t>
  </si>
  <si>
    <t>A-18835</t>
  </si>
  <si>
    <t>A-18836</t>
  </si>
  <si>
    <t>A-18837</t>
  </si>
  <si>
    <t>A-18838</t>
  </si>
  <si>
    <t>A-18839</t>
  </si>
  <si>
    <t>A-18840</t>
  </si>
  <si>
    <t>A-18841</t>
  </si>
  <si>
    <t>A-18842</t>
  </si>
  <si>
    <t>A-18843</t>
  </si>
  <si>
    <t>A-18844</t>
  </si>
  <si>
    <t>A-18845</t>
  </si>
  <si>
    <t>A-18846</t>
  </si>
  <si>
    <t>A-18847</t>
  </si>
  <si>
    <t>A-18848</t>
  </si>
  <si>
    <t>A-18849</t>
  </si>
  <si>
    <t>A-18850</t>
  </si>
  <si>
    <t>A-18851</t>
  </si>
  <si>
    <t>A-18852</t>
  </si>
  <si>
    <t>A-18853</t>
  </si>
  <si>
    <t>A-18854</t>
  </si>
  <si>
    <t>A-18855</t>
  </si>
  <si>
    <t>A-18856</t>
  </si>
  <si>
    <t>A-18857</t>
  </si>
  <si>
    <t>A-18858</t>
  </si>
  <si>
    <t>A-18859</t>
  </si>
  <si>
    <t>A-18860</t>
  </si>
  <si>
    <t>A-18861</t>
  </si>
  <si>
    <t>A-18862</t>
  </si>
  <si>
    <t>A-18863</t>
  </si>
  <si>
    <t>A-18864</t>
  </si>
  <si>
    <t>A-18865</t>
  </si>
  <si>
    <t>(229)OMAR JESUS TECHALOTZI MASTRANZO</t>
  </si>
  <si>
    <t>A-18866</t>
  </si>
  <si>
    <t>A-18867</t>
  </si>
  <si>
    <t>A-18868</t>
  </si>
  <si>
    <t>A-18869</t>
  </si>
  <si>
    <t>A-18870</t>
  </si>
  <si>
    <t>A-18871</t>
  </si>
  <si>
    <t>A-18872</t>
  </si>
  <si>
    <t>A-18873</t>
  </si>
  <si>
    <t>A-18874</t>
  </si>
  <si>
    <t>A-18875</t>
  </si>
  <si>
    <t>A-18876</t>
  </si>
  <si>
    <t>A-18877</t>
  </si>
  <si>
    <t>A-18878</t>
  </si>
  <si>
    <t>A-18879</t>
  </si>
  <si>
    <t>A-18880</t>
  </si>
  <si>
    <t>A-18881</t>
  </si>
  <si>
    <t>A-18882</t>
  </si>
  <si>
    <t>A-18883</t>
  </si>
  <si>
    <t>A-18884</t>
  </si>
  <si>
    <t>A-18885</t>
  </si>
  <si>
    <t>A-18886</t>
  </si>
  <si>
    <t>A-18887</t>
  </si>
  <si>
    <t>A-18888</t>
  </si>
  <si>
    <t>A-18889</t>
  </si>
  <si>
    <t>A-18890</t>
  </si>
  <si>
    <t>A-18891</t>
  </si>
  <si>
    <t>A-18892</t>
  </si>
  <si>
    <t>A-18893</t>
  </si>
  <si>
    <t>A-18894</t>
  </si>
  <si>
    <t>A-18895</t>
  </si>
  <si>
    <t>A-18896</t>
  </si>
  <si>
    <t>A-18897</t>
  </si>
  <si>
    <t>A-18898</t>
  </si>
  <si>
    <t>A-18899</t>
  </si>
  <si>
    <t>A-18900</t>
  </si>
  <si>
    <t>A-18901</t>
  </si>
  <si>
    <t>A-18902</t>
  </si>
  <si>
    <t>A-18903</t>
  </si>
  <si>
    <t>A-18904</t>
  </si>
  <si>
    <t>A-18905</t>
  </si>
  <si>
    <t>A-18906</t>
  </si>
  <si>
    <t>A-18907</t>
  </si>
  <si>
    <t>A-18908</t>
  </si>
  <si>
    <t>A-18909</t>
  </si>
  <si>
    <t>A-18910</t>
  </si>
  <si>
    <t>A-18911</t>
  </si>
  <si>
    <t>A-18912</t>
  </si>
  <si>
    <t>A-18913</t>
  </si>
  <si>
    <t>A-18914</t>
  </si>
  <si>
    <t>A-18915</t>
  </si>
  <si>
    <t>A-18916</t>
  </si>
  <si>
    <t>A-18917</t>
  </si>
  <si>
    <t>A-18918</t>
  </si>
  <si>
    <t>A-18919</t>
  </si>
  <si>
    <t>A-18920</t>
  </si>
  <si>
    <t>A-18921</t>
  </si>
  <si>
    <t>A-18922</t>
  </si>
  <si>
    <t>A-18923</t>
  </si>
  <si>
    <t>A-18924</t>
  </si>
  <si>
    <t>A-18925</t>
  </si>
  <si>
    <t>17-Ene-21--19-Ene-21</t>
  </si>
  <si>
    <t>A-18926</t>
  </si>
  <si>
    <t>A-18927</t>
  </si>
  <si>
    <t>A-18928</t>
  </si>
  <si>
    <t>A-18929</t>
  </si>
  <si>
    <t>A-18930</t>
  </si>
  <si>
    <t>16-Ene-21--18-Ene-21</t>
  </si>
  <si>
    <t>A-18931</t>
  </si>
  <si>
    <t>A-18932</t>
  </si>
  <si>
    <t>A-18933</t>
  </si>
  <si>
    <t>A-18934</t>
  </si>
  <si>
    <t>A-18935</t>
  </si>
  <si>
    <t>A-18936</t>
  </si>
  <si>
    <t>A-18937</t>
  </si>
  <si>
    <t>A-18938</t>
  </si>
  <si>
    <t>A-18939</t>
  </si>
  <si>
    <t>A-18940</t>
  </si>
  <si>
    <t>A-18941</t>
  </si>
  <si>
    <t>A-18942</t>
  </si>
  <si>
    <t>A-18943</t>
  </si>
  <si>
    <t>A-18944</t>
  </si>
  <si>
    <t>A-18945</t>
  </si>
  <si>
    <t>A-18946</t>
  </si>
  <si>
    <t>A-18947</t>
  </si>
  <si>
    <t>A-18948</t>
  </si>
  <si>
    <t>A-18949</t>
  </si>
  <si>
    <t>A-18950</t>
  </si>
  <si>
    <t>A-18951</t>
  </si>
  <si>
    <t>A-18952</t>
  </si>
  <si>
    <t>A-18953</t>
  </si>
  <si>
    <t>A-18954</t>
  </si>
  <si>
    <t>A-18955</t>
  </si>
  <si>
    <t>A-18956</t>
  </si>
  <si>
    <t>A-18957</t>
  </si>
  <si>
    <t>A-18958</t>
  </si>
  <si>
    <t>A-18959</t>
  </si>
  <si>
    <t>A-18960</t>
  </si>
  <si>
    <t>A-18961</t>
  </si>
  <si>
    <t>A-18962</t>
  </si>
  <si>
    <t>A-18963</t>
  </si>
  <si>
    <t>A-18964</t>
  </si>
  <si>
    <t>A-18965</t>
  </si>
  <si>
    <t>A-18966</t>
  </si>
  <si>
    <t>A-18967</t>
  </si>
  <si>
    <t>A-18968</t>
  </si>
  <si>
    <t>A-18969</t>
  </si>
  <si>
    <t>A-18970</t>
  </si>
  <si>
    <t>A-18971</t>
  </si>
  <si>
    <t>A-18972</t>
  </si>
  <si>
    <t>A-18973</t>
  </si>
  <si>
    <t>A-18974</t>
  </si>
  <si>
    <t>A-18975</t>
  </si>
  <si>
    <t>A-18976</t>
  </si>
  <si>
    <t>A-18977</t>
  </si>
  <si>
    <t>A-18978</t>
  </si>
  <si>
    <t>A-18979</t>
  </si>
  <si>
    <t>A-18980</t>
  </si>
  <si>
    <t>A-18981</t>
  </si>
  <si>
    <t>A-18982</t>
  </si>
  <si>
    <t>A-18983</t>
  </si>
  <si>
    <t>A-18984</t>
  </si>
  <si>
    <t>A-18985</t>
  </si>
  <si>
    <t>A-18986</t>
  </si>
  <si>
    <t>A-18987</t>
  </si>
  <si>
    <t>A-18988</t>
  </si>
  <si>
    <t>A-18989</t>
  </si>
  <si>
    <t>A-18990</t>
  </si>
  <si>
    <t>A-18991</t>
  </si>
  <si>
    <t>A-18992</t>
  </si>
  <si>
    <t>A-18993</t>
  </si>
  <si>
    <t>A-18994</t>
  </si>
  <si>
    <t>A-18995</t>
  </si>
  <si>
    <t>A-18996</t>
  </si>
  <si>
    <t>A-18997</t>
  </si>
  <si>
    <t>A-18998</t>
  </si>
  <si>
    <t>A-18999</t>
  </si>
  <si>
    <t>A-19000</t>
  </si>
  <si>
    <t>A-19001</t>
  </si>
  <si>
    <t>A-19002</t>
  </si>
  <si>
    <t>A-19003</t>
  </si>
  <si>
    <t>A-19004</t>
  </si>
  <si>
    <t>A-19005</t>
  </si>
  <si>
    <t>A-19006</t>
  </si>
  <si>
    <t>A-19007</t>
  </si>
  <si>
    <t>A-19008</t>
  </si>
  <si>
    <t>A-19009</t>
  </si>
  <si>
    <t>A-19010</t>
  </si>
  <si>
    <t>A-19011</t>
  </si>
  <si>
    <t>A-19012</t>
  </si>
  <si>
    <t>A-19013</t>
  </si>
  <si>
    <t>A-19014</t>
  </si>
  <si>
    <t>A-19015</t>
  </si>
  <si>
    <t>A-19016</t>
  </si>
  <si>
    <t>A-19017</t>
  </si>
  <si>
    <t>A-19018</t>
  </si>
  <si>
    <t>A-19019</t>
  </si>
  <si>
    <t>A-19020</t>
  </si>
  <si>
    <t>A-19021</t>
  </si>
  <si>
    <t>A-19022</t>
  </si>
  <si>
    <t>A-19023</t>
  </si>
  <si>
    <t>A-19024</t>
  </si>
  <si>
    <t>A-19025</t>
  </si>
  <si>
    <t>20-Ene-21--25-Ene-21</t>
  </si>
  <si>
    <t>A-19026</t>
  </si>
  <si>
    <t>A-19027</t>
  </si>
  <si>
    <t>A-19028</t>
  </si>
  <si>
    <t>A-19029</t>
  </si>
  <si>
    <t>A-19030</t>
  </si>
  <si>
    <t>A-19031</t>
  </si>
  <si>
    <t>A-19032</t>
  </si>
  <si>
    <t>A-19033</t>
  </si>
  <si>
    <t>A-19034</t>
  </si>
  <si>
    <t>A-19035</t>
  </si>
  <si>
    <t>A-19036</t>
  </si>
  <si>
    <t>A-19037</t>
  </si>
  <si>
    <t>A-19038</t>
  </si>
  <si>
    <t>A-19039</t>
  </si>
  <si>
    <t>A-19040</t>
  </si>
  <si>
    <t>A-19041</t>
  </si>
  <si>
    <t>A-19042</t>
  </si>
  <si>
    <t>A-19043</t>
  </si>
  <si>
    <t>A-19044</t>
  </si>
  <si>
    <t>A-19045</t>
  </si>
  <si>
    <t>A-19046</t>
  </si>
  <si>
    <t>A-19047</t>
  </si>
  <si>
    <t>A-19048</t>
  </si>
  <si>
    <t>A-19049</t>
  </si>
  <si>
    <t>A-19050</t>
  </si>
  <si>
    <t>A-19051</t>
  </si>
  <si>
    <t>A-19052</t>
  </si>
  <si>
    <t>A-19053</t>
  </si>
  <si>
    <t>A-19054</t>
  </si>
  <si>
    <t>A-19055</t>
  </si>
  <si>
    <t>A-19056</t>
  </si>
  <si>
    <t>A-19057</t>
  </si>
  <si>
    <t>18-Ene-21--19-Ene-21</t>
  </si>
  <si>
    <t>A-19058</t>
  </si>
  <si>
    <t>A-19059</t>
  </si>
  <si>
    <t>A-19060</t>
  </si>
  <si>
    <t>A-19061</t>
  </si>
  <si>
    <t>A-19062</t>
  </si>
  <si>
    <t>A-19063</t>
  </si>
  <si>
    <t>A-19064</t>
  </si>
  <si>
    <t>A-19065</t>
  </si>
  <si>
    <t>A-19066</t>
  </si>
  <si>
    <t>A-19067</t>
  </si>
  <si>
    <t>A-19068</t>
  </si>
  <si>
    <t>A-19069</t>
  </si>
  <si>
    <t>A-19070</t>
  </si>
  <si>
    <t>A-19071</t>
  </si>
  <si>
    <t>A-19072</t>
  </si>
  <si>
    <t>A-19073</t>
  </si>
  <si>
    <t>A-19074</t>
  </si>
  <si>
    <t>A-19075</t>
  </si>
  <si>
    <t>A-19076</t>
  </si>
  <si>
    <t>A-19077</t>
  </si>
  <si>
    <t>A-19078</t>
  </si>
  <si>
    <t>A-19079</t>
  </si>
  <si>
    <t>A-19080</t>
  </si>
  <si>
    <t>A-19081</t>
  </si>
  <si>
    <t>A-19082</t>
  </si>
  <si>
    <t>A-19083</t>
  </si>
  <si>
    <t>A-19084</t>
  </si>
  <si>
    <t>A-19085</t>
  </si>
  <si>
    <t>A-19086</t>
  </si>
  <si>
    <t>A-19087</t>
  </si>
  <si>
    <t>A-19088</t>
  </si>
  <si>
    <t>A-19089</t>
  </si>
  <si>
    <t>A-19090</t>
  </si>
  <si>
    <t>A-19091</t>
  </si>
  <si>
    <t>A-19092</t>
  </si>
  <si>
    <t>A-19093</t>
  </si>
  <si>
    <t>A-19094</t>
  </si>
  <si>
    <t>A-19095</t>
  </si>
  <si>
    <t>A-19096</t>
  </si>
  <si>
    <t>A-19097</t>
  </si>
  <si>
    <t>A-19098</t>
  </si>
  <si>
    <t>A-19099</t>
  </si>
  <si>
    <t>A-19100</t>
  </si>
  <si>
    <t>A-19101</t>
  </si>
  <si>
    <t>19-Ene-21--20-Ene-21</t>
  </si>
  <si>
    <t>A-19102</t>
  </si>
  <si>
    <t>A-19103</t>
  </si>
  <si>
    <t>A-19104</t>
  </si>
  <si>
    <t>A-19105</t>
  </si>
  <si>
    <t>A-19106</t>
  </si>
  <si>
    <t>A-19107</t>
  </si>
  <si>
    <t>A-19108</t>
  </si>
  <si>
    <t>A-19109</t>
  </si>
  <si>
    <t>A-19110</t>
  </si>
  <si>
    <t>A-19111</t>
  </si>
  <si>
    <t>A-19112</t>
  </si>
  <si>
    <t>A-19113</t>
  </si>
  <si>
    <t>A-19114</t>
  </si>
  <si>
    <t>A-19115</t>
  </si>
  <si>
    <t>A-19116</t>
  </si>
  <si>
    <t>A-19117</t>
  </si>
  <si>
    <t>A-19118</t>
  </si>
  <si>
    <t>A-19119</t>
  </si>
  <si>
    <t>A-19120</t>
  </si>
  <si>
    <t>A-19121</t>
  </si>
  <si>
    <t>A-19122</t>
  </si>
  <si>
    <t>A-19123</t>
  </si>
  <si>
    <t>A-19124</t>
  </si>
  <si>
    <t>A-19125</t>
  </si>
  <si>
    <t>A-19126</t>
  </si>
  <si>
    <t>A-19127</t>
  </si>
  <si>
    <t>A-19128</t>
  </si>
  <si>
    <t>A-19129</t>
  </si>
  <si>
    <t>A-19130</t>
  </si>
  <si>
    <t>A-19131</t>
  </si>
  <si>
    <t>A-19132</t>
  </si>
  <si>
    <t>A-19133</t>
  </si>
  <si>
    <t>A-19134</t>
  </si>
  <si>
    <t>A-19135</t>
  </si>
  <si>
    <t>A-19136</t>
  </si>
  <si>
    <t>A-19137</t>
  </si>
  <si>
    <t>A-19138</t>
  </si>
  <si>
    <t>A-19139</t>
  </si>
  <si>
    <t>A-19140</t>
  </si>
  <si>
    <t>A-19141</t>
  </si>
  <si>
    <t>A-19142</t>
  </si>
  <si>
    <t>A-19143</t>
  </si>
  <si>
    <t>A-19144</t>
  </si>
  <si>
    <t>A-19145</t>
  </si>
  <si>
    <t>A-19146</t>
  </si>
  <si>
    <t>A-19147</t>
  </si>
  <si>
    <t>A-19148</t>
  </si>
  <si>
    <t>A-19149</t>
  </si>
  <si>
    <t>A-19150</t>
  </si>
  <si>
    <t>A-19151</t>
  </si>
  <si>
    <t>A-19152</t>
  </si>
  <si>
    <t>A-19153</t>
  </si>
  <si>
    <t>A-19154</t>
  </si>
  <si>
    <t>A-19155</t>
  </si>
  <si>
    <t>A-19156</t>
  </si>
  <si>
    <t>A-19157</t>
  </si>
  <si>
    <t>A-19158</t>
  </si>
  <si>
    <t>A-19159</t>
  </si>
  <si>
    <t>A-19160</t>
  </si>
  <si>
    <t>A-19161</t>
  </si>
  <si>
    <t>A-19162</t>
  </si>
  <si>
    <t>A-19163</t>
  </si>
  <si>
    <t>A-19164</t>
  </si>
  <si>
    <t>A-19165</t>
  </si>
  <si>
    <t>A-19166</t>
  </si>
  <si>
    <t>A-19167</t>
  </si>
  <si>
    <t>A-19168</t>
  </si>
  <si>
    <t>A-19169</t>
  </si>
  <si>
    <t>A-19170</t>
  </si>
  <si>
    <t>A-19171</t>
  </si>
  <si>
    <t>A-19172</t>
  </si>
  <si>
    <t>A-19173</t>
  </si>
  <si>
    <t>A-19174</t>
  </si>
  <si>
    <t>A-19175</t>
  </si>
  <si>
    <t>A-19176</t>
  </si>
  <si>
    <t>A-19177</t>
  </si>
  <si>
    <t>A-19178</t>
  </si>
  <si>
    <t>A-19179</t>
  </si>
  <si>
    <t>A-19180</t>
  </si>
  <si>
    <t>A-19181</t>
  </si>
  <si>
    <t>A-19182</t>
  </si>
  <si>
    <t>A-19183</t>
  </si>
  <si>
    <t>A-19184</t>
  </si>
  <si>
    <t>A-19185</t>
  </si>
  <si>
    <t>A-19186</t>
  </si>
  <si>
    <t>A-19187</t>
  </si>
  <si>
    <t>A-19188</t>
  </si>
  <si>
    <t>A-19189</t>
  </si>
  <si>
    <t>A-19190</t>
  </si>
  <si>
    <t>A-19191</t>
  </si>
  <si>
    <t>A-19192</t>
  </si>
  <si>
    <t>A-19193</t>
  </si>
  <si>
    <t>A-19194</t>
  </si>
  <si>
    <t>A-19195</t>
  </si>
  <si>
    <t>A-19196</t>
  </si>
  <si>
    <t>A-19197</t>
  </si>
  <si>
    <t>A-19198</t>
  </si>
  <si>
    <t>A-19199</t>
  </si>
  <si>
    <t>A-19200</t>
  </si>
  <si>
    <t>A-19201</t>
  </si>
  <si>
    <t>A-19202</t>
  </si>
  <si>
    <t>A-19203</t>
  </si>
  <si>
    <t>A-19204</t>
  </si>
  <si>
    <t>A-19205</t>
  </si>
  <si>
    <t>A-19206</t>
  </si>
  <si>
    <t>A-19207</t>
  </si>
  <si>
    <t>A-19208</t>
  </si>
  <si>
    <t>A-19209</t>
  </si>
  <si>
    <t>A-19210</t>
  </si>
  <si>
    <t>A-19211</t>
  </si>
  <si>
    <t>A-19212</t>
  </si>
  <si>
    <t>A-19213</t>
  </si>
  <si>
    <t>A-19214</t>
  </si>
  <si>
    <t>A-19215</t>
  </si>
  <si>
    <t>A-19216</t>
  </si>
  <si>
    <t>A-19217</t>
  </si>
  <si>
    <t>A-19218</t>
  </si>
  <si>
    <t>A-19219</t>
  </si>
  <si>
    <t>A-19220</t>
  </si>
  <si>
    <t>A-19221</t>
  </si>
  <si>
    <t>A-19222</t>
  </si>
  <si>
    <t>A-19223</t>
  </si>
  <si>
    <t>A-19224</t>
  </si>
  <si>
    <t>(284)DESIDERIO BAUTISTA</t>
  </si>
  <si>
    <t>A-19225</t>
  </si>
  <si>
    <t>20-Ene-21--21-Ene-21</t>
  </si>
  <si>
    <t>A-19226</t>
  </si>
  <si>
    <t>A-19227</t>
  </si>
  <si>
    <t>A-19228</t>
  </si>
  <si>
    <t>A-19229</t>
  </si>
  <si>
    <t>A-19230</t>
  </si>
  <si>
    <t>A-19231</t>
  </si>
  <si>
    <t>A-19232</t>
  </si>
  <si>
    <t>A-19233</t>
  </si>
  <si>
    <t>A-19234</t>
  </si>
  <si>
    <t>A-19235</t>
  </si>
  <si>
    <t>A-19236</t>
  </si>
  <si>
    <t>A-19237</t>
  </si>
  <si>
    <t>A-19238</t>
  </si>
  <si>
    <t>A-19239</t>
  </si>
  <si>
    <t>A-19240</t>
  </si>
  <si>
    <t>A-19241</t>
  </si>
  <si>
    <t>A-19242</t>
  </si>
  <si>
    <t>A-19243</t>
  </si>
  <si>
    <t>A-19244</t>
  </si>
  <si>
    <t>A-19245</t>
  </si>
  <si>
    <t>A-19246</t>
  </si>
  <si>
    <t>A-19247</t>
  </si>
  <si>
    <t>A-19248</t>
  </si>
  <si>
    <t>A-19249</t>
  </si>
  <si>
    <t>A-19250</t>
  </si>
  <si>
    <t>A-19251</t>
  </si>
  <si>
    <t>(840)JESUS CRUZ RANGEL</t>
  </si>
  <si>
    <t>A-19252</t>
  </si>
  <si>
    <t>A-19253</t>
  </si>
  <si>
    <t>A-19254</t>
  </si>
  <si>
    <t>A-19255</t>
  </si>
  <si>
    <t>A-19256</t>
  </si>
  <si>
    <t>A-19257</t>
  </si>
  <si>
    <t>A-19258</t>
  </si>
  <si>
    <t>A-19259</t>
  </si>
  <si>
    <t>A-19260</t>
  </si>
  <si>
    <t>A-19261</t>
  </si>
  <si>
    <t>A-19262</t>
  </si>
  <si>
    <t>A-19263</t>
  </si>
  <si>
    <t>A-19264</t>
  </si>
  <si>
    <t>A-19265</t>
  </si>
  <si>
    <t>A-19266</t>
  </si>
  <si>
    <t>A-19267</t>
  </si>
  <si>
    <t>A-19268</t>
  </si>
  <si>
    <t>A-19269</t>
  </si>
  <si>
    <t>A-19270</t>
  </si>
  <si>
    <t>A-19271</t>
  </si>
  <si>
    <t>A-19272</t>
  </si>
  <si>
    <t>A-19273</t>
  </si>
  <si>
    <t>A-19274</t>
  </si>
  <si>
    <t>A-19275</t>
  </si>
  <si>
    <t>A-19276</t>
  </si>
  <si>
    <t>A-19277</t>
  </si>
  <si>
    <t>A-19278</t>
  </si>
  <si>
    <t>A-19279</t>
  </si>
  <si>
    <t>A-19280</t>
  </si>
  <si>
    <t>(418)ARTURO XIQUE</t>
  </si>
  <si>
    <t>A-19281</t>
  </si>
  <si>
    <t>A-19282</t>
  </si>
  <si>
    <t>A-19283</t>
  </si>
  <si>
    <t>A-19284</t>
  </si>
  <si>
    <t>A-19285</t>
  </si>
  <si>
    <t>A-19286</t>
  </si>
  <si>
    <t>A-19287</t>
  </si>
  <si>
    <t>A-19288</t>
  </si>
  <si>
    <t>A-19289</t>
  </si>
  <si>
    <t>A-19290</t>
  </si>
  <si>
    <t>A-19291</t>
  </si>
  <si>
    <t>A-19292</t>
  </si>
  <si>
    <t>A-19293</t>
  </si>
  <si>
    <t>A-19294</t>
  </si>
  <si>
    <t>A-19295</t>
  </si>
  <si>
    <t>A-19296</t>
  </si>
  <si>
    <t>A-19297</t>
  </si>
  <si>
    <t>A-19298</t>
  </si>
  <si>
    <t>A-19299</t>
  </si>
  <si>
    <t>A-19300</t>
  </si>
  <si>
    <t>A-19301</t>
  </si>
  <si>
    <t>A-19302</t>
  </si>
  <si>
    <t>A-19303</t>
  </si>
  <si>
    <t>A-19304</t>
  </si>
  <si>
    <t>A-19305</t>
  </si>
  <si>
    <t>A-19306</t>
  </si>
  <si>
    <t>A-19307</t>
  </si>
  <si>
    <t>A-19308</t>
  </si>
  <si>
    <t>A-19309</t>
  </si>
  <si>
    <t>A-19310</t>
  </si>
  <si>
    <t>A-19311</t>
  </si>
  <si>
    <t>A-19312</t>
  </si>
  <si>
    <t>A-19313</t>
  </si>
  <si>
    <t>A-19314</t>
  </si>
  <si>
    <t>A-19315</t>
  </si>
  <si>
    <t>A-19316</t>
  </si>
  <si>
    <t>A-19317</t>
  </si>
  <si>
    <t>A-19318</t>
  </si>
  <si>
    <t>A-19319</t>
  </si>
  <si>
    <t>A-19320</t>
  </si>
  <si>
    <t>A-19321</t>
  </si>
  <si>
    <t>A-19322</t>
  </si>
  <si>
    <t>21-Ene-21--22-Ene-21</t>
  </si>
  <si>
    <t>A-19323</t>
  </si>
  <si>
    <t>A-19324</t>
  </si>
  <si>
    <t>A-19325</t>
  </si>
  <si>
    <t>A-19326</t>
  </si>
  <si>
    <t>A-19327</t>
  </si>
  <si>
    <t>A-19328</t>
  </si>
  <si>
    <t>A-19329</t>
  </si>
  <si>
    <t>A-19330</t>
  </si>
  <si>
    <t>A-19331</t>
  </si>
  <si>
    <t>21-Ene-21--23-Ene-21</t>
  </si>
  <si>
    <t>A-19332</t>
  </si>
  <si>
    <t>A-19333</t>
  </si>
  <si>
    <t>A-19334</t>
  </si>
  <si>
    <t>A-19335</t>
  </si>
  <si>
    <t>A-19336</t>
  </si>
  <si>
    <t>A-19337</t>
  </si>
  <si>
    <t>A-19338</t>
  </si>
  <si>
    <t>A-19339</t>
  </si>
  <si>
    <t>A-19340</t>
  </si>
  <si>
    <t>A-19341</t>
  </si>
  <si>
    <t>A-19342</t>
  </si>
  <si>
    <t>A-19343</t>
  </si>
  <si>
    <t>A-19344</t>
  </si>
  <si>
    <t>A-19345</t>
  </si>
  <si>
    <t>A-19346</t>
  </si>
  <si>
    <t>A-19347</t>
  </si>
  <si>
    <t>A-19348</t>
  </si>
  <si>
    <t>A-19349</t>
  </si>
  <si>
    <t>A-19350</t>
  </si>
  <si>
    <t>A-19351</t>
  </si>
  <si>
    <t>A-19352</t>
  </si>
  <si>
    <t>A-19353</t>
  </si>
  <si>
    <t>A-19354</t>
  </si>
  <si>
    <t>A-19355</t>
  </si>
  <si>
    <t>A-19356</t>
  </si>
  <si>
    <t>A-19357</t>
  </si>
  <si>
    <t>A-19358</t>
  </si>
  <si>
    <t>A-19359</t>
  </si>
  <si>
    <t>A-19360</t>
  </si>
  <si>
    <t>A-19361</t>
  </si>
  <si>
    <t>A-19362</t>
  </si>
  <si>
    <t>A-19363</t>
  </si>
  <si>
    <t>A-19364</t>
  </si>
  <si>
    <t>A-19365</t>
  </si>
  <si>
    <t>A-19366</t>
  </si>
  <si>
    <t>A-19367</t>
  </si>
  <si>
    <t>A-19368</t>
  </si>
  <si>
    <t>A-19369</t>
  </si>
  <si>
    <t>A-19370</t>
  </si>
  <si>
    <t>A-19371</t>
  </si>
  <si>
    <t>A-19372</t>
  </si>
  <si>
    <t>A-19373</t>
  </si>
  <si>
    <t>A-19374</t>
  </si>
  <si>
    <t>A-19375</t>
  </si>
  <si>
    <t>A-19376</t>
  </si>
  <si>
    <t>A-19377</t>
  </si>
  <si>
    <t>A-19378</t>
  </si>
  <si>
    <t>A-19379</t>
  </si>
  <si>
    <t>A-19380</t>
  </si>
  <si>
    <t>A-19381</t>
  </si>
  <si>
    <t>A-19382</t>
  </si>
  <si>
    <t>A-19383</t>
  </si>
  <si>
    <t>A-19384</t>
  </si>
  <si>
    <t>A-19385</t>
  </si>
  <si>
    <t>A-19386</t>
  </si>
  <si>
    <t>A-19387</t>
  </si>
  <si>
    <t>A-19388</t>
  </si>
  <si>
    <t>A-19389</t>
  </si>
  <si>
    <t>A-19390</t>
  </si>
  <si>
    <t>A-19391</t>
  </si>
  <si>
    <t>A-19392</t>
  </si>
  <si>
    <t>A-19393</t>
  </si>
  <si>
    <t>A-19394</t>
  </si>
  <si>
    <t>A-19395</t>
  </si>
  <si>
    <t>A-19396</t>
  </si>
  <si>
    <t>A-19397</t>
  </si>
  <si>
    <t>A-19398</t>
  </si>
  <si>
    <t>A-19399</t>
  </si>
  <si>
    <t>A-19400</t>
  </si>
  <si>
    <t>(492)RICARDO SAUCEDO</t>
  </si>
  <si>
    <t>A-19401</t>
  </si>
  <si>
    <t>A-19402</t>
  </si>
  <si>
    <t>A-19403</t>
  </si>
  <si>
    <t>A-19404</t>
  </si>
  <si>
    <t>A-19405</t>
  </si>
  <si>
    <t>A-19406</t>
  </si>
  <si>
    <t>A-19407</t>
  </si>
  <si>
    <t>A-19408</t>
  </si>
  <si>
    <t>A-19409</t>
  </si>
  <si>
    <t>A-19410</t>
  </si>
  <si>
    <t>A-19411</t>
  </si>
  <si>
    <t>A-19412</t>
  </si>
  <si>
    <t>A-19413</t>
  </si>
  <si>
    <t>A-19414</t>
  </si>
  <si>
    <t>A-19415</t>
  </si>
  <si>
    <t>A-19416</t>
  </si>
  <si>
    <t>A-19417</t>
  </si>
  <si>
    <t>A-19418</t>
  </si>
  <si>
    <t>A-19419</t>
  </si>
  <si>
    <t>A-19420</t>
  </si>
  <si>
    <t>A-19421</t>
  </si>
  <si>
    <t>A-19422</t>
  </si>
  <si>
    <t>A-19423</t>
  </si>
  <si>
    <t>A-19424</t>
  </si>
  <si>
    <t>A-19425</t>
  </si>
  <si>
    <t>A-19426</t>
  </si>
  <si>
    <t>A-19427</t>
  </si>
  <si>
    <t>A-19428</t>
  </si>
  <si>
    <t>A-19429</t>
  </si>
  <si>
    <t>A-19430</t>
  </si>
  <si>
    <t>A-19431</t>
  </si>
  <si>
    <t>22-Ene-21--24-Ene-21</t>
  </si>
  <si>
    <t>A-19432</t>
  </si>
  <si>
    <t>A-19433</t>
  </si>
  <si>
    <t>A-19434</t>
  </si>
  <si>
    <t>A-19435</t>
  </si>
  <si>
    <t>A-19436</t>
  </si>
  <si>
    <t>A-19437</t>
  </si>
  <si>
    <t>A-19438</t>
  </si>
  <si>
    <t>A-19439</t>
  </si>
  <si>
    <t>A-19440</t>
  </si>
  <si>
    <t>A-19441</t>
  </si>
  <si>
    <t>A-19442</t>
  </si>
  <si>
    <t>A-19443</t>
  </si>
  <si>
    <t>A-19444</t>
  </si>
  <si>
    <t>A-19445</t>
  </si>
  <si>
    <t>A-19446</t>
  </si>
  <si>
    <t>A-19447</t>
  </si>
  <si>
    <t>A-19448</t>
  </si>
  <si>
    <t>A-19449</t>
  </si>
  <si>
    <t>A-19450</t>
  </si>
  <si>
    <t>A-19451</t>
  </si>
  <si>
    <t>A-19452</t>
  </si>
  <si>
    <t>A-19453</t>
  </si>
  <si>
    <t>A-19454</t>
  </si>
  <si>
    <t>A-19455</t>
  </si>
  <si>
    <t>A-19456</t>
  </si>
  <si>
    <t>A-19457</t>
  </si>
  <si>
    <t>A-19458</t>
  </si>
  <si>
    <t>A-19459</t>
  </si>
  <si>
    <t>A-19460</t>
  </si>
  <si>
    <t>A-19461</t>
  </si>
  <si>
    <t>A-19462</t>
  </si>
  <si>
    <t>A-19463</t>
  </si>
  <si>
    <t>A-19464</t>
  </si>
  <si>
    <t>A-19465</t>
  </si>
  <si>
    <t>A-19466</t>
  </si>
  <si>
    <t>A-19467</t>
  </si>
  <si>
    <t>A-19468</t>
  </si>
  <si>
    <t>A-19469</t>
  </si>
  <si>
    <t>A-19470</t>
  </si>
  <si>
    <t>A-19471</t>
  </si>
  <si>
    <t>A-19472</t>
  </si>
  <si>
    <t>A-19473</t>
  </si>
  <si>
    <t>A-19474</t>
  </si>
  <si>
    <t>A-19475</t>
  </si>
  <si>
    <t>A-19476</t>
  </si>
  <si>
    <t>A-19477</t>
  </si>
  <si>
    <t>A-19478</t>
  </si>
  <si>
    <t>A-19479</t>
  </si>
  <si>
    <t>A-19480</t>
  </si>
  <si>
    <t>A-19481</t>
  </si>
  <si>
    <t>A-19482</t>
  </si>
  <si>
    <t>A-19483</t>
  </si>
  <si>
    <t>A-19484</t>
  </si>
  <si>
    <t>A-19485</t>
  </si>
  <si>
    <t>A-19486</t>
  </si>
  <si>
    <t>A-19487</t>
  </si>
  <si>
    <t>A-19488</t>
  </si>
  <si>
    <t>A-19489</t>
  </si>
  <si>
    <t>A-19490</t>
  </si>
  <si>
    <t>A-19491</t>
  </si>
  <si>
    <t>A-19492</t>
  </si>
  <si>
    <t>A-19493</t>
  </si>
  <si>
    <t>A-19494</t>
  </si>
  <si>
    <t>A-19495</t>
  </si>
  <si>
    <t>A-19496</t>
  </si>
  <si>
    <t>A-19497</t>
  </si>
  <si>
    <t>A-19498</t>
  </si>
  <si>
    <t>A-19499</t>
  </si>
  <si>
    <t>A-19500</t>
  </si>
  <si>
    <t>A-19501</t>
  </si>
  <si>
    <t>A-19502</t>
  </si>
  <si>
    <t>A-19503</t>
  </si>
  <si>
    <t>A-19504</t>
  </si>
  <si>
    <t>A-19505</t>
  </si>
  <si>
    <t>(841)MARGARITO (SANTA MARIA)</t>
  </si>
  <si>
    <t>A-19506</t>
  </si>
  <si>
    <t>A-19507</t>
  </si>
  <si>
    <t>A-19508</t>
  </si>
  <si>
    <t>A-19509</t>
  </si>
  <si>
    <t>A-19510</t>
  </si>
  <si>
    <t>A-19511</t>
  </si>
  <si>
    <t>A-19512</t>
  </si>
  <si>
    <t>A-19513</t>
  </si>
  <si>
    <t>A-19514</t>
  </si>
  <si>
    <t>A-19515</t>
  </si>
  <si>
    <t>A-19516</t>
  </si>
  <si>
    <t>A-19517</t>
  </si>
  <si>
    <t>A-19518</t>
  </si>
  <si>
    <t>A-19519</t>
  </si>
  <si>
    <t>A-19520</t>
  </si>
  <si>
    <t>A-19521</t>
  </si>
  <si>
    <t>A-19522</t>
  </si>
  <si>
    <t>A-19523</t>
  </si>
  <si>
    <t>A-19524</t>
  </si>
  <si>
    <t>A-19525</t>
  </si>
  <si>
    <t>A-19526</t>
  </si>
  <si>
    <t>A-19527</t>
  </si>
  <si>
    <t>A-19528</t>
  </si>
  <si>
    <t>A-19529</t>
  </si>
  <si>
    <t>A-19530</t>
  </si>
  <si>
    <t>A-19531</t>
  </si>
  <si>
    <t>A-19532</t>
  </si>
  <si>
    <t>A-19533</t>
  </si>
  <si>
    <t>A-19534</t>
  </si>
  <si>
    <t>A-19535</t>
  </si>
  <si>
    <t>A-19536</t>
  </si>
  <si>
    <t>A-19537</t>
  </si>
  <si>
    <t>A-19538</t>
  </si>
  <si>
    <t>A-19539</t>
  </si>
  <si>
    <t>A-19540</t>
  </si>
  <si>
    <t>A-19541</t>
  </si>
  <si>
    <t>A-19542</t>
  </si>
  <si>
    <t>A-19543</t>
  </si>
  <si>
    <t>A-19544</t>
  </si>
  <si>
    <t>A-19545</t>
  </si>
  <si>
    <t>A-19546</t>
  </si>
  <si>
    <t>A-19547</t>
  </si>
  <si>
    <t>A-19548</t>
  </si>
  <si>
    <t>22-Ene-21--23-Ene-21</t>
  </si>
  <si>
    <t>A-19549</t>
  </si>
  <si>
    <t>A-19550</t>
  </si>
  <si>
    <t>A-19551</t>
  </si>
  <si>
    <t>A-19552</t>
  </si>
  <si>
    <t>A-19553</t>
  </si>
  <si>
    <t>25/01/2021</t>
  </si>
  <si>
    <t>A-19554</t>
  </si>
  <si>
    <t>A-19555</t>
  </si>
  <si>
    <t>A-19556</t>
  </si>
  <si>
    <t>23-Ene-21--24-Ene-21</t>
  </si>
  <si>
    <t>A-19557</t>
  </si>
  <si>
    <t>A-19558</t>
  </si>
  <si>
    <t>A-19559</t>
  </si>
  <si>
    <t>A-19560</t>
  </si>
  <si>
    <t>A-19561</t>
  </si>
  <si>
    <t>A-19562</t>
  </si>
  <si>
    <t>A-19563</t>
  </si>
  <si>
    <t>A-19564</t>
  </si>
  <si>
    <t>A-19565</t>
  </si>
  <si>
    <t>A-19566</t>
  </si>
  <si>
    <t>A-19567</t>
  </si>
  <si>
    <t>A-19568</t>
  </si>
  <si>
    <t>A-19569</t>
  </si>
  <si>
    <t>A-19570</t>
  </si>
  <si>
    <t>A-19571</t>
  </si>
  <si>
    <t>A-19572</t>
  </si>
  <si>
    <t>A-19573</t>
  </si>
  <si>
    <t>A-19574</t>
  </si>
  <si>
    <t>A-19575</t>
  </si>
  <si>
    <t>A-19576</t>
  </si>
  <si>
    <t>A-19577</t>
  </si>
  <si>
    <t>A-19578</t>
  </si>
  <si>
    <t>A-19579</t>
  </si>
  <si>
    <t>A-19580</t>
  </si>
  <si>
    <t>A-19581</t>
  </si>
  <si>
    <t>A-19582</t>
  </si>
  <si>
    <t>A-19583</t>
  </si>
  <si>
    <t>A-19584</t>
  </si>
  <si>
    <t>A-19585</t>
  </si>
  <si>
    <t>A-19586</t>
  </si>
  <si>
    <t>A-19587</t>
  </si>
  <si>
    <t>A-19588</t>
  </si>
  <si>
    <t>A-19589</t>
  </si>
  <si>
    <t>A-19590</t>
  </si>
  <si>
    <t>A-19591</t>
  </si>
  <si>
    <t>A-19592</t>
  </si>
  <si>
    <t>A-19593</t>
  </si>
  <si>
    <t>A-19594</t>
  </si>
  <si>
    <t>A-19595</t>
  </si>
  <si>
    <t>A-19596</t>
  </si>
  <si>
    <t>A-19597</t>
  </si>
  <si>
    <t>A-19598</t>
  </si>
  <si>
    <t>A-19599</t>
  </si>
  <si>
    <t>A-19600</t>
  </si>
  <si>
    <t>A-19601</t>
  </si>
  <si>
    <t>A-19602</t>
  </si>
  <si>
    <t>A-19603</t>
  </si>
  <si>
    <t>A-19604</t>
  </si>
  <si>
    <t>A-19605</t>
  </si>
  <si>
    <t>A-19606</t>
  </si>
  <si>
    <t>A-19607</t>
  </si>
  <si>
    <t>A-19608</t>
  </si>
  <si>
    <t>A-19609</t>
  </si>
  <si>
    <t>A-19610</t>
  </si>
  <si>
    <t>A-19611</t>
  </si>
  <si>
    <t>A-19612</t>
  </si>
  <si>
    <t>A-19613</t>
  </si>
  <si>
    <t>A-19614</t>
  </si>
  <si>
    <t>A-19615</t>
  </si>
  <si>
    <t>A-19616</t>
  </si>
  <si>
    <t>A-19617</t>
  </si>
  <si>
    <t>A-19618</t>
  </si>
  <si>
    <t>A-19619</t>
  </si>
  <si>
    <t>A-19620</t>
  </si>
  <si>
    <t>A-19621</t>
  </si>
  <si>
    <t>A-19622</t>
  </si>
  <si>
    <t>A-19623</t>
  </si>
  <si>
    <t>A-19624</t>
  </si>
  <si>
    <t>A-19625</t>
  </si>
  <si>
    <t>A-19626</t>
  </si>
  <si>
    <t>A-19627</t>
  </si>
  <si>
    <t>A-19628</t>
  </si>
  <si>
    <t>A-19629</t>
  </si>
  <si>
    <t>A-19630</t>
  </si>
  <si>
    <t>A-19631</t>
  </si>
  <si>
    <t>A-19632</t>
  </si>
  <si>
    <t>A-19633</t>
  </si>
  <si>
    <t>A-19634</t>
  </si>
  <si>
    <t>A-19635</t>
  </si>
  <si>
    <t>A-19636</t>
  </si>
  <si>
    <t>A-19637</t>
  </si>
  <si>
    <t>A-19638</t>
  </si>
  <si>
    <t>A-19639</t>
  </si>
  <si>
    <t>A-19640</t>
  </si>
  <si>
    <t>A-19641</t>
  </si>
  <si>
    <t>A-19642</t>
  </si>
  <si>
    <t>A-19643</t>
  </si>
  <si>
    <t>A-19644</t>
  </si>
  <si>
    <t>A-19645</t>
  </si>
  <si>
    <t>A-19646</t>
  </si>
  <si>
    <t>A-19647</t>
  </si>
  <si>
    <t>A-19648</t>
  </si>
  <si>
    <t>A-19649</t>
  </si>
  <si>
    <t>A-19650</t>
  </si>
  <si>
    <t>A-19651</t>
  </si>
  <si>
    <t>A-19652</t>
  </si>
  <si>
    <t>A-19653</t>
  </si>
  <si>
    <t>A-19654</t>
  </si>
  <si>
    <t>A-19655</t>
  </si>
  <si>
    <t>A-19656</t>
  </si>
  <si>
    <t>A-19657</t>
  </si>
  <si>
    <t>A-19658</t>
  </si>
  <si>
    <t>A-19659</t>
  </si>
  <si>
    <t>A-19660</t>
  </si>
  <si>
    <t>A-19661</t>
  </si>
  <si>
    <t>A-19662</t>
  </si>
  <si>
    <t>A-19663</t>
  </si>
  <si>
    <t>A-19664</t>
  </si>
  <si>
    <t>A-19665</t>
  </si>
  <si>
    <t>A-19666</t>
  </si>
  <si>
    <t>A-19667</t>
  </si>
  <si>
    <t>A-19668</t>
  </si>
  <si>
    <t>A-19669</t>
  </si>
  <si>
    <t>A-19670</t>
  </si>
  <si>
    <t>A-19671</t>
  </si>
  <si>
    <t>A-19672</t>
  </si>
  <si>
    <t>A-19673</t>
  </si>
  <si>
    <t>A-19674</t>
  </si>
  <si>
    <t>A-19675</t>
  </si>
  <si>
    <t>A-19676</t>
  </si>
  <si>
    <t>A-19677</t>
  </si>
  <si>
    <t>A-19678</t>
  </si>
  <si>
    <t>24-Ene-21--25-Ene-21</t>
  </si>
  <si>
    <t>A-19679</t>
  </si>
  <si>
    <t>A-19680</t>
  </si>
  <si>
    <t>A-19681</t>
  </si>
  <si>
    <t>A-19682</t>
  </si>
  <si>
    <t>A-19683</t>
  </si>
  <si>
    <t>A-19684</t>
  </si>
  <si>
    <t>A-19685</t>
  </si>
  <si>
    <t>A-19686</t>
  </si>
  <si>
    <t>A-19687</t>
  </si>
  <si>
    <t>A-19688</t>
  </si>
  <si>
    <t>A-19689</t>
  </si>
  <si>
    <t>A-19690</t>
  </si>
  <si>
    <t>A-19691</t>
  </si>
  <si>
    <t>A-19692</t>
  </si>
  <si>
    <t>A-19693</t>
  </si>
  <si>
    <t>A-19694</t>
  </si>
  <si>
    <t>A-19695</t>
  </si>
  <si>
    <t>A-19696</t>
  </si>
  <si>
    <t>A-19697</t>
  </si>
  <si>
    <t>A-19698</t>
  </si>
  <si>
    <t>A-19699</t>
  </si>
  <si>
    <t>A-19700</t>
  </si>
  <si>
    <t>A-19701</t>
  </si>
  <si>
    <t>A-19702</t>
  </si>
  <si>
    <t>A-19703</t>
  </si>
  <si>
    <t>A-19704</t>
  </si>
  <si>
    <t>A-19705</t>
  </si>
  <si>
    <t>A-19706</t>
  </si>
  <si>
    <t>A-19707</t>
  </si>
  <si>
    <t>A-19708</t>
  </si>
  <si>
    <t>A-19709</t>
  </si>
  <si>
    <t>A-19710</t>
  </si>
  <si>
    <t>A-19711</t>
  </si>
  <si>
    <t>A-19712</t>
  </si>
  <si>
    <t>A-19713</t>
  </si>
  <si>
    <t>A-19714</t>
  </si>
  <si>
    <t>A-19715</t>
  </si>
  <si>
    <t>A-19716</t>
  </si>
  <si>
    <t>A-19717</t>
  </si>
  <si>
    <t>A-19718</t>
  </si>
  <si>
    <t>A-19719</t>
  </si>
  <si>
    <t>A-19720</t>
  </si>
  <si>
    <t>A-19721</t>
  </si>
  <si>
    <t>A-19722</t>
  </si>
  <si>
    <t>A-19723</t>
  </si>
  <si>
    <t>A-19724</t>
  </si>
  <si>
    <t>A-19725</t>
  </si>
  <si>
    <t>A-19726</t>
  </si>
  <si>
    <t>A-19727</t>
  </si>
  <si>
    <t>A-19728</t>
  </si>
  <si>
    <t>A-19729</t>
  </si>
  <si>
    <t>A-19730</t>
  </si>
  <si>
    <t>A-19731</t>
  </si>
  <si>
    <t>A-19732</t>
  </si>
  <si>
    <t>A-19733</t>
  </si>
  <si>
    <t>A-19734</t>
  </si>
  <si>
    <t>A-19735</t>
  </si>
  <si>
    <t>A-19736</t>
  </si>
  <si>
    <t>A-19737</t>
  </si>
  <si>
    <t>A-19738</t>
  </si>
  <si>
    <t>A-19739</t>
  </si>
  <si>
    <t>A-19740</t>
  </si>
  <si>
    <t>A-19741</t>
  </si>
  <si>
    <t>A-19742</t>
  </si>
  <si>
    <t>A-19743</t>
  </si>
  <si>
    <t>A-19744</t>
  </si>
  <si>
    <t>A-19745</t>
  </si>
  <si>
    <t>A-19746</t>
  </si>
  <si>
    <t>A-19747</t>
  </si>
  <si>
    <t>A-19748</t>
  </si>
  <si>
    <t>A-19749</t>
  </si>
  <si>
    <t>A-19750</t>
  </si>
  <si>
    <t>A-19751</t>
  </si>
  <si>
    <t>A-19752</t>
  </si>
  <si>
    <t>A-19753</t>
  </si>
  <si>
    <t>A-19754</t>
  </si>
  <si>
    <t>A-19755</t>
  </si>
  <si>
    <t>A-19756</t>
  </si>
  <si>
    <t>A-19757</t>
  </si>
  <si>
    <t>A-19758</t>
  </si>
  <si>
    <t>A-19759</t>
  </si>
  <si>
    <t>A-19760</t>
  </si>
  <si>
    <t>A-19761</t>
  </si>
  <si>
    <t>A-19762</t>
  </si>
  <si>
    <t>A-19763</t>
  </si>
  <si>
    <t>A-19764</t>
  </si>
  <si>
    <t>A-19765</t>
  </si>
  <si>
    <t>A-19766</t>
  </si>
  <si>
    <t>A-19767</t>
  </si>
  <si>
    <t>A-19768</t>
  </si>
  <si>
    <t>A-19769</t>
  </si>
  <si>
    <t>A-19770</t>
  </si>
  <si>
    <t>A-19771</t>
  </si>
  <si>
    <t>A-19772</t>
  </si>
  <si>
    <t>A-19773</t>
  </si>
  <si>
    <t>A-19774</t>
  </si>
  <si>
    <t>A-19775</t>
  </si>
  <si>
    <t>A-19776</t>
  </si>
  <si>
    <t>A-19777</t>
  </si>
  <si>
    <t>A-19778</t>
  </si>
  <si>
    <t>A-19779</t>
  </si>
  <si>
    <t>A-19780</t>
  </si>
  <si>
    <t>A-19781</t>
  </si>
  <si>
    <t>A-19782</t>
  </si>
  <si>
    <t>A-19783</t>
  </si>
  <si>
    <t>A-19784</t>
  </si>
  <si>
    <t>A-19785</t>
  </si>
  <si>
    <t>A-19786</t>
  </si>
  <si>
    <t>A-19787</t>
  </si>
  <si>
    <t>25-Ene-21--26-Ene-21</t>
  </si>
  <si>
    <t>A-19788</t>
  </si>
  <si>
    <t>A-19789</t>
  </si>
  <si>
    <t>A-19790</t>
  </si>
  <si>
    <t>A-19791</t>
  </si>
  <si>
    <t>A-19792</t>
  </si>
  <si>
    <t>A-19793</t>
  </si>
  <si>
    <t>A-19794</t>
  </si>
  <si>
    <t>A-19795</t>
  </si>
  <si>
    <t>A-19796</t>
  </si>
  <si>
    <t>A-19797</t>
  </si>
  <si>
    <t>A-19798</t>
  </si>
  <si>
    <t>A-19799</t>
  </si>
  <si>
    <t>A-19800</t>
  </si>
  <si>
    <t>A-19801</t>
  </si>
  <si>
    <t>A-19802</t>
  </si>
  <si>
    <t>A-19803</t>
  </si>
  <si>
    <t>A-19804</t>
  </si>
  <si>
    <t>A-19805</t>
  </si>
  <si>
    <t>A-19806</t>
  </si>
  <si>
    <t>A-19807</t>
  </si>
  <si>
    <t>A-19808</t>
  </si>
  <si>
    <t>A-19809</t>
  </si>
  <si>
    <t>A-19810</t>
  </si>
  <si>
    <t>A-19811</t>
  </si>
  <si>
    <t>A-19812</t>
  </si>
  <si>
    <t>A-19813</t>
  </si>
  <si>
    <t>A-19814</t>
  </si>
  <si>
    <t>A-19815</t>
  </si>
  <si>
    <t>A-19816</t>
  </si>
  <si>
    <t>A-19817</t>
  </si>
  <si>
    <t>A-19818</t>
  </si>
  <si>
    <t>A-19819</t>
  </si>
  <si>
    <t>A-19820</t>
  </si>
  <si>
    <t>A-19821</t>
  </si>
  <si>
    <t>A-19822</t>
  </si>
  <si>
    <t>A-19823</t>
  </si>
  <si>
    <t>A-19824</t>
  </si>
  <si>
    <t>A-19825</t>
  </si>
  <si>
    <t>A-19826</t>
  </si>
  <si>
    <t>A-19827</t>
  </si>
  <si>
    <t>A-19828</t>
  </si>
  <si>
    <t>A-19829</t>
  </si>
  <si>
    <t>A-19830</t>
  </si>
  <si>
    <t>A-19831</t>
  </si>
  <si>
    <t>A-19832</t>
  </si>
  <si>
    <t>A-19833</t>
  </si>
  <si>
    <t>A-19834</t>
  </si>
  <si>
    <t>A-19835</t>
  </si>
  <si>
    <t>A-19836</t>
  </si>
  <si>
    <t>A-19837</t>
  </si>
  <si>
    <t>A-19838</t>
  </si>
  <si>
    <t>A-19839</t>
  </si>
  <si>
    <t>A-19840</t>
  </si>
  <si>
    <t>A-19841</t>
  </si>
  <si>
    <t>A-19842</t>
  </si>
  <si>
    <t>A-19843</t>
  </si>
  <si>
    <t>A-19844</t>
  </si>
  <si>
    <t>A-19845</t>
  </si>
  <si>
    <t>A-19846</t>
  </si>
  <si>
    <t>A-19847</t>
  </si>
  <si>
    <t>A-19848</t>
  </si>
  <si>
    <t>A-19849</t>
  </si>
  <si>
    <t>A-19850</t>
  </si>
  <si>
    <t>A-19851</t>
  </si>
  <si>
    <t>A-19852</t>
  </si>
  <si>
    <t>A-19853</t>
  </si>
  <si>
    <t>A-19854</t>
  </si>
  <si>
    <t>A-19855</t>
  </si>
  <si>
    <t>A-19856</t>
  </si>
  <si>
    <t>A-19857</t>
  </si>
  <si>
    <t>A-19858</t>
  </si>
  <si>
    <t>A-19859</t>
  </si>
  <si>
    <t>A-19860</t>
  </si>
  <si>
    <t>A-19861</t>
  </si>
  <si>
    <t>A-19862</t>
  </si>
  <si>
    <t>A-19863</t>
  </si>
  <si>
    <t>A-19864</t>
  </si>
  <si>
    <t>A-19865</t>
  </si>
  <si>
    <t>A-19866</t>
  </si>
  <si>
    <t>A-19867</t>
  </si>
  <si>
    <t>A-19868</t>
  </si>
  <si>
    <t>A-19869</t>
  </si>
  <si>
    <t>A-19870</t>
  </si>
  <si>
    <t>A-19871</t>
  </si>
  <si>
    <t>A-19872</t>
  </si>
  <si>
    <t>A-19873</t>
  </si>
  <si>
    <t>A-19874</t>
  </si>
  <si>
    <t>A-19875</t>
  </si>
  <si>
    <t>A-19876</t>
  </si>
  <si>
    <t>A-19877</t>
  </si>
  <si>
    <t>A-19878</t>
  </si>
  <si>
    <t>A-19879</t>
  </si>
  <si>
    <t>A-19880</t>
  </si>
  <si>
    <t>A-19881</t>
  </si>
  <si>
    <t>26-Ene-21--27-Ene-2021</t>
  </si>
  <si>
    <t>A-19882</t>
  </si>
  <si>
    <t>A-19883</t>
  </si>
  <si>
    <t>A-19884</t>
  </si>
  <si>
    <t>A-19885</t>
  </si>
  <si>
    <t>A-19886</t>
  </si>
  <si>
    <t>A-19887</t>
  </si>
  <si>
    <t>A-19888</t>
  </si>
  <si>
    <t>A-19889</t>
  </si>
  <si>
    <t>A-19890</t>
  </si>
  <si>
    <t>A-19891</t>
  </si>
  <si>
    <t>A-19892</t>
  </si>
  <si>
    <t>A-19893</t>
  </si>
  <si>
    <t>A-19894</t>
  </si>
  <si>
    <t>A-19895</t>
  </si>
  <si>
    <t>A-19896</t>
  </si>
  <si>
    <t>A-19897</t>
  </si>
  <si>
    <t>A-19898</t>
  </si>
  <si>
    <t>A-19899</t>
  </si>
  <si>
    <t>A-19900</t>
  </si>
  <si>
    <t>A-19901</t>
  </si>
  <si>
    <t>A-19902</t>
  </si>
  <si>
    <t>A-19903</t>
  </si>
  <si>
    <t>A-19904</t>
  </si>
  <si>
    <t>A-19905</t>
  </si>
  <si>
    <t>A-19906</t>
  </si>
  <si>
    <t>A-19907</t>
  </si>
  <si>
    <t>A-19908</t>
  </si>
  <si>
    <t>A-19909</t>
  </si>
  <si>
    <t>A-19910</t>
  </si>
  <si>
    <t>A-19911</t>
  </si>
  <si>
    <t>A-19912</t>
  </si>
  <si>
    <t>A-19913</t>
  </si>
  <si>
    <t>A-19914</t>
  </si>
  <si>
    <t>A-19915</t>
  </si>
  <si>
    <t>A-19916</t>
  </si>
  <si>
    <t>A-19917</t>
  </si>
  <si>
    <t>A-19918</t>
  </si>
  <si>
    <t>A-19919</t>
  </si>
  <si>
    <t>A-19920</t>
  </si>
  <si>
    <t>A-19921</t>
  </si>
  <si>
    <t>A-19922</t>
  </si>
  <si>
    <t>A-19923</t>
  </si>
  <si>
    <t>A-19924</t>
  </si>
  <si>
    <t>A-19925</t>
  </si>
  <si>
    <t>A-19926</t>
  </si>
  <si>
    <t>A-19927</t>
  </si>
  <si>
    <t>A-19928</t>
  </si>
  <si>
    <t>A-19929</t>
  </si>
  <si>
    <t>A-19930</t>
  </si>
  <si>
    <t>A-19931</t>
  </si>
  <si>
    <t>A-19932</t>
  </si>
  <si>
    <t>A-19933</t>
  </si>
  <si>
    <t>A-19934</t>
  </si>
  <si>
    <t>A-19935</t>
  </si>
  <si>
    <t>A-19936</t>
  </si>
  <si>
    <t>A-19937</t>
  </si>
  <si>
    <t>A-19938</t>
  </si>
  <si>
    <t>A-19939</t>
  </si>
  <si>
    <t>A-19940</t>
  </si>
  <si>
    <t>A-19941</t>
  </si>
  <si>
    <t>A-19942</t>
  </si>
  <si>
    <t>A-19943</t>
  </si>
  <si>
    <t>A-19944</t>
  </si>
  <si>
    <t>A-19945</t>
  </si>
  <si>
    <t>A-19946</t>
  </si>
  <si>
    <t>A-19947</t>
  </si>
  <si>
    <t>A-19948</t>
  </si>
  <si>
    <t>A-19949</t>
  </si>
  <si>
    <t>A-19950</t>
  </si>
  <si>
    <t>A-19951</t>
  </si>
  <si>
    <t>A-19952</t>
  </si>
  <si>
    <t>A-19953</t>
  </si>
  <si>
    <t>A-19954</t>
  </si>
  <si>
    <t>A-19955</t>
  </si>
  <si>
    <t>A-19956</t>
  </si>
  <si>
    <t>A-19957</t>
  </si>
  <si>
    <t>A-19958</t>
  </si>
  <si>
    <t>A-19959</t>
  </si>
  <si>
    <t>A-19960</t>
  </si>
  <si>
    <t>A-19961</t>
  </si>
  <si>
    <t>A-19962</t>
  </si>
  <si>
    <t>A-19963</t>
  </si>
  <si>
    <t>A-19964</t>
  </si>
  <si>
    <t>A-19965</t>
  </si>
  <si>
    <t>A-19966</t>
  </si>
  <si>
    <t>A-19967</t>
  </si>
  <si>
    <t>A-19968</t>
  </si>
  <si>
    <t>A-19969</t>
  </si>
  <si>
    <t>A-19970</t>
  </si>
  <si>
    <t>A-19971</t>
  </si>
  <si>
    <t>A-19972</t>
  </si>
  <si>
    <t>A-19973</t>
  </si>
  <si>
    <t>A-19974</t>
  </si>
  <si>
    <t>A-19975</t>
  </si>
  <si>
    <t>A-19976</t>
  </si>
  <si>
    <t>(820)JORGE MAZORRA CERVANTES</t>
  </si>
  <si>
    <t>A-19977</t>
  </si>
  <si>
    <t>A-19978</t>
  </si>
  <si>
    <t>A-19979</t>
  </si>
  <si>
    <t>A-19980</t>
  </si>
  <si>
    <t>(546)MAURICIO HERNANDEZ</t>
  </si>
  <si>
    <t>A-19981</t>
  </si>
  <si>
    <t>A-19982</t>
  </si>
  <si>
    <t>A-19983</t>
  </si>
  <si>
    <t>A-19984</t>
  </si>
  <si>
    <t>A-19985</t>
  </si>
  <si>
    <t>A-19986</t>
  </si>
  <si>
    <t>A-19987</t>
  </si>
  <si>
    <t>A-19988</t>
  </si>
  <si>
    <t>A-19989</t>
  </si>
  <si>
    <t>A-19990</t>
  </si>
  <si>
    <t>A-19991</t>
  </si>
  <si>
    <t>A-19992</t>
  </si>
  <si>
    <t>A-19993</t>
  </si>
  <si>
    <t>A-19994</t>
  </si>
  <si>
    <t>A-19995</t>
  </si>
  <si>
    <t>A-19996</t>
  </si>
  <si>
    <t>A-19997</t>
  </si>
  <si>
    <t>A-19998</t>
  </si>
  <si>
    <t>A-19999</t>
  </si>
  <si>
    <t>A-20000</t>
  </si>
  <si>
    <t>A-20001</t>
  </si>
  <si>
    <t>A-20002</t>
  </si>
  <si>
    <t>A-20003</t>
  </si>
  <si>
    <t>A-20004</t>
  </si>
  <si>
    <t>A-20005</t>
  </si>
  <si>
    <t>A-20006</t>
  </si>
  <si>
    <t>27-Ene-21--28-Ene-21</t>
  </si>
  <si>
    <t>A-20007</t>
  </si>
  <si>
    <t>A-20008</t>
  </si>
  <si>
    <t>A-20009</t>
  </si>
  <si>
    <t>(410)CELSO</t>
  </si>
  <si>
    <t>A-20010</t>
  </si>
  <si>
    <t>A-20011</t>
  </si>
  <si>
    <t>A-20012</t>
  </si>
  <si>
    <t>A-20013</t>
  </si>
  <si>
    <t>A-20014</t>
  </si>
  <si>
    <t>A-20015</t>
  </si>
  <si>
    <t>A-20016</t>
  </si>
  <si>
    <t>A-20017</t>
  </si>
  <si>
    <t>A-20018</t>
  </si>
  <si>
    <t>A-20019</t>
  </si>
  <si>
    <t>A-20020</t>
  </si>
  <si>
    <t>A-20021</t>
  </si>
  <si>
    <t>A-20022</t>
  </si>
  <si>
    <t>A-20023</t>
  </si>
  <si>
    <t>A-20024</t>
  </si>
  <si>
    <t>A-20025</t>
  </si>
  <si>
    <t>A-20026</t>
  </si>
  <si>
    <t>A-20027</t>
  </si>
  <si>
    <t>A-20028</t>
  </si>
  <si>
    <t>A-20029</t>
  </si>
  <si>
    <t>A-20030</t>
  </si>
  <si>
    <t>A-20031</t>
  </si>
  <si>
    <t>A-20032</t>
  </si>
  <si>
    <t>A-20033</t>
  </si>
  <si>
    <t>A-20034</t>
  </si>
  <si>
    <t>A-20035</t>
  </si>
  <si>
    <t>A-20036</t>
  </si>
  <si>
    <t>A-20037</t>
  </si>
  <si>
    <t>A-20038</t>
  </si>
  <si>
    <t>A-20039</t>
  </si>
  <si>
    <t>A-20040</t>
  </si>
  <si>
    <t>A-20041</t>
  </si>
  <si>
    <t>A-20042</t>
  </si>
  <si>
    <t>A-20043</t>
  </si>
  <si>
    <t>A-20044</t>
  </si>
  <si>
    <t>A-20045</t>
  </si>
  <si>
    <t>A-20046</t>
  </si>
  <si>
    <t>A-20047</t>
  </si>
  <si>
    <t>A-20048</t>
  </si>
  <si>
    <t>A-20049</t>
  </si>
  <si>
    <t>A-20050</t>
  </si>
  <si>
    <t>A-20051</t>
  </si>
  <si>
    <t>A-20052</t>
  </si>
  <si>
    <t>A-20053</t>
  </si>
  <si>
    <t>A-20054</t>
  </si>
  <si>
    <t>A-20055</t>
  </si>
  <si>
    <t>A-20056</t>
  </si>
  <si>
    <t>A-20057</t>
  </si>
  <si>
    <t>A-20058</t>
  </si>
  <si>
    <t>A-20059</t>
  </si>
  <si>
    <t>A-20060</t>
  </si>
  <si>
    <t>A-20061</t>
  </si>
  <si>
    <t>A-20062</t>
  </si>
  <si>
    <t>A-20063</t>
  </si>
  <si>
    <t>A-20064</t>
  </si>
  <si>
    <t>A-20065</t>
  </si>
  <si>
    <t>A-20066</t>
  </si>
  <si>
    <t>A-20067</t>
  </si>
  <si>
    <t>A-20068</t>
  </si>
  <si>
    <t>A-20069</t>
  </si>
  <si>
    <t>A-20070</t>
  </si>
  <si>
    <t>A-20071</t>
  </si>
  <si>
    <t>A-20072</t>
  </si>
  <si>
    <t>A-20073</t>
  </si>
  <si>
    <t>A-20074</t>
  </si>
  <si>
    <t>A-20075</t>
  </si>
  <si>
    <t>A-20076</t>
  </si>
  <si>
    <t>A-20077</t>
  </si>
  <si>
    <t>A-20078</t>
  </si>
  <si>
    <t>A-20079</t>
  </si>
  <si>
    <t>A-20080</t>
  </si>
  <si>
    <t>A-20081</t>
  </si>
  <si>
    <t>A-20082</t>
  </si>
  <si>
    <t>A-20083</t>
  </si>
  <si>
    <t>A-20084</t>
  </si>
  <si>
    <t>A-20085</t>
  </si>
  <si>
    <t>A-20086</t>
  </si>
  <si>
    <t>A-20087</t>
  </si>
  <si>
    <t>A-20088</t>
  </si>
  <si>
    <t>A-20089</t>
  </si>
  <si>
    <t>A-20090</t>
  </si>
  <si>
    <t>A-20091</t>
  </si>
  <si>
    <t>A-20092</t>
  </si>
  <si>
    <t>A-20093</t>
  </si>
  <si>
    <t>A-20094</t>
  </si>
  <si>
    <t>A-20095</t>
  </si>
  <si>
    <t>A-20096</t>
  </si>
  <si>
    <t>A-20097</t>
  </si>
  <si>
    <t>A-20098</t>
  </si>
  <si>
    <t>A-20099</t>
  </si>
  <si>
    <t>A-20100</t>
  </si>
  <si>
    <t>A-20101</t>
  </si>
  <si>
    <t>A-20102</t>
  </si>
  <si>
    <t>A-20103</t>
  </si>
  <si>
    <t>(203)ASO ALIMENTOS  Cambio por la 20154</t>
  </si>
  <si>
    <t>A-20104</t>
  </si>
  <si>
    <t>A-20105</t>
  </si>
  <si>
    <t>A-20106</t>
  </si>
  <si>
    <t>A-20107</t>
  </si>
  <si>
    <t>A-20108</t>
  </si>
  <si>
    <t>A-20109</t>
  </si>
  <si>
    <t>A-20110</t>
  </si>
  <si>
    <t>A-20111</t>
  </si>
  <si>
    <t>A-20112</t>
  </si>
  <si>
    <t>28-Ene-21--29-Ene-21</t>
  </si>
  <si>
    <t>A-20113</t>
  </si>
  <si>
    <t>A-20114</t>
  </si>
  <si>
    <t>A-20115</t>
  </si>
  <si>
    <t>A-20116</t>
  </si>
  <si>
    <t>A-20117</t>
  </si>
  <si>
    <t>A-20118</t>
  </si>
  <si>
    <t>A-20119</t>
  </si>
  <si>
    <t>A-20120</t>
  </si>
  <si>
    <t>A-20121</t>
  </si>
  <si>
    <t>A-20122</t>
  </si>
  <si>
    <t>A-20123</t>
  </si>
  <si>
    <t>A-20124</t>
  </si>
  <si>
    <t>A-20125</t>
  </si>
  <si>
    <t>A-20126</t>
  </si>
  <si>
    <t>A-20127</t>
  </si>
  <si>
    <t>A-20128</t>
  </si>
  <si>
    <t>A-20129</t>
  </si>
  <si>
    <t>A-20130</t>
  </si>
  <si>
    <t>A-20131</t>
  </si>
  <si>
    <t>A-20132</t>
  </si>
  <si>
    <t>A-20133</t>
  </si>
  <si>
    <t>A-20134</t>
  </si>
  <si>
    <t>A-20135</t>
  </si>
  <si>
    <t>A-20136</t>
  </si>
  <si>
    <t>A-20137</t>
  </si>
  <si>
    <t>A-20138</t>
  </si>
  <si>
    <t>A-20139</t>
  </si>
  <si>
    <t>A-20140</t>
  </si>
  <si>
    <t>A-20141</t>
  </si>
  <si>
    <t>A-20142</t>
  </si>
  <si>
    <t>A-20143</t>
  </si>
  <si>
    <t>A-20144</t>
  </si>
  <si>
    <t>A-20145</t>
  </si>
  <si>
    <t>A-20146</t>
  </si>
  <si>
    <t>A-20147</t>
  </si>
  <si>
    <t>A-20148</t>
  </si>
  <si>
    <t>A-20149</t>
  </si>
  <si>
    <t>A-20150</t>
  </si>
  <si>
    <t>A-20151</t>
  </si>
  <si>
    <t>A-20152</t>
  </si>
  <si>
    <t>A-20153</t>
  </si>
  <si>
    <t>A-20154</t>
  </si>
  <si>
    <t>A-20155</t>
  </si>
  <si>
    <t>A-20156</t>
  </si>
  <si>
    <t>A-20157</t>
  </si>
  <si>
    <t>A-20158</t>
  </si>
  <si>
    <t>A-20159</t>
  </si>
  <si>
    <t>A-20160</t>
  </si>
  <si>
    <t>A-20161</t>
  </si>
  <si>
    <t>A-20162</t>
  </si>
  <si>
    <t>A-20163</t>
  </si>
  <si>
    <t>A-20164</t>
  </si>
  <si>
    <t>A-20165</t>
  </si>
  <si>
    <t>A-20166</t>
  </si>
  <si>
    <t>A-20167</t>
  </si>
  <si>
    <t>A-20168</t>
  </si>
  <si>
    <t>A-20169</t>
  </si>
  <si>
    <t>A-20170</t>
  </si>
  <si>
    <t>A-20171</t>
  </si>
  <si>
    <t>A-20172</t>
  </si>
  <si>
    <t>A-20173</t>
  </si>
  <si>
    <t>A-20174</t>
  </si>
  <si>
    <t>A-20175</t>
  </si>
  <si>
    <t>A-20176</t>
  </si>
  <si>
    <t>A-20177</t>
  </si>
  <si>
    <t>A-20178</t>
  </si>
  <si>
    <t>A-20179</t>
  </si>
  <si>
    <t>A-20180</t>
  </si>
  <si>
    <t>A-20181</t>
  </si>
  <si>
    <t>A-20182</t>
  </si>
  <si>
    <t>A-20183</t>
  </si>
  <si>
    <t>A-20184</t>
  </si>
  <si>
    <t>(831)SUPER OFERTAS VICTORINO sustituida por la 20415</t>
  </si>
  <si>
    <t>A-20185</t>
  </si>
  <si>
    <t>A-20186</t>
  </si>
  <si>
    <t>A-20187</t>
  </si>
  <si>
    <t>A-20188</t>
  </si>
  <si>
    <t>A-20189</t>
  </si>
  <si>
    <t>A-20190</t>
  </si>
  <si>
    <t>A-20191</t>
  </si>
  <si>
    <t>A-20192</t>
  </si>
  <si>
    <t>A-20193</t>
  </si>
  <si>
    <t>A-20194</t>
  </si>
  <si>
    <t>A-20195</t>
  </si>
  <si>
    <t>A-20196</t>
  </si>
  <si>
    <t>A-20197</t>
  </si>
  <si>
    <t>A-20198</t>
  </si>
  <si>
    <t>A-20199</t>
  </si>
  <si>
    <t>A-20200</t>
  </si>
  <si>
    <t>A-20201</t>
  </si>
  <si>
    <t>A-20202</t>
  </si>
  <si>
    <t>A-20203</t>
  </si>
  <si>
    <t>A-20204</t>
  </si>
  <si>
    <t>A-20205</t>
  </si>
  <si>
    <t>A-20206</t>
  </si>
  <si>
    <t>A-20207</t>
  </si>
  <si>
    <t>A-20208</t>
  </si>
  <si>
    <t>A-20209</t>
  </si>
  <si>
    <t>A-20210</t>
  </si>
  <si>
    <t>A-20211</t>
  </si>
  <si>
    <t>A-20212</t>
  </si>
  <si>
    <t>A-20213</t>
  </si>
  <si>
    <t>A-20214</t>
  </si>
  <si>
    <t>A-20215</t>
  </si>
  <si>
    <t>A-20216</t>
  </si>
  <si>
    <t>A-20217</t>
  </si>
  <si>
    <t>A-20218</t>
  </si>
  <si>
    <t>A-20219</t>
  </si>
  <si>
    <t>A-20220</t>
  </si>
  <si>
    <t>A-20221</t>
  </si>
  <si>
    <t>A-20222</t>
  </si>
  <si>
    <t>29-Ene-21--31-Ene-21</t>
  </si>
  <si>
    <t>A-20223</t>
  </si>
  <si>
    <t>A-20224</t>
  </si>
  <si>
    <t>A-20225</t>
  </si>
  <si>
    <t>A-20226</t>
  </si>
  <si>
    <t>A-20227</t>
  </si>
  <si>
    <t>A-20228</t>
  </si>
  <si>
    <t>A-20229</t>
  </si>
  <si>
    <t>A-20230</t>
  </si>
  <si>
    <t>A-20231</t>
  </si>
  <si>
    <t>A-20232</t>
  </si>
  <si>
    <t>A-20233</t>
  </si>
  <si>
    <t>A-20234</t>
  </si>
  <si>
    <t>A-20235</t>
  </si>
  <si>
    <t>A-20236</t>
  </si>
  <si>
    <t>A-20237</t>
  </si>
  <si>
    <t>A-20238</t>
  </si>
  <si>
    <t>A-20239</t>
  </si>
  <si>
    <t>A-20240</t>
  </si>
  <si>
    <t>A-20241</t>
  </si>
  <si>
    <t>A-20242</t>
  </si>
  <si>
    <t>A-20243</t>
  </si>
  <si>
    <t>A-20244</t>
  </si>
  <si>
    <t>A-20245</t>
  </si>
  <si>
    <t>A-20246</t>
  </si>
  <si>
    <t>A-20247</t>
  </si>
  <si>
    <t>A-20248</t>
  </si>
  <si>
    <t>A-20249</t>
  </si>
  <si>
    <t>A-20250</t>
  </si>
  <si>
    <t>A-20251</t>
  </si>
  <si>
    <t>A-20252</t>
  </si>
  <si>
    <t>A-20253</t>
  </si>
  <si>
    <t>A-20254</t>
  </si>
  <si>
    <t>A-20255</t>
  </si>
  <si>
    <t>A-20256</t>
  </si>
  <si>
    <t>A-20257</t>
  </si>
  <si>
    <t>A-20258</t>
  </si>
  <si>
    <t>A-20259</t>
  </si>
  <si>
    <t>A-20260</t>
  </si>
  <si>
    <t>A-20261</t>
  </si>
  <si>
    <t>A-20262</t>
  </si>
  <si>
    <t>A-20263</t>
  </si>
  <si>
    <t>(470)PACO TREVIÑO</t>
  </si>
  <si>
    <t>A-20264</t>
  </si>
  <si>
    <t>A-20265</t>
  </si>
  <si>
    <t>A-20266</t>
  </si>
  <si>
    <t>A-20267</t>
  </si>
  <si>
    <t>A-20268</t>
  </si>
  <si>
    <t>A-20269</t>
  </si>
  <si>
    <t>A-20270</t>
  </si>
  <si>
    <t>A-20271</t>
  </si>
  <si>
    <t>A-20272</t>
  </si>
  <si>
    <t>A-20273</t>
  </si>
  <si>
    <t>A-20274</t>
  </si>
  <si>
    <t>A-20275</t>
  </si>
  <si>
    <t>A-20276</t>
  </si>
  <si>
    <t>A-20277</t>
  </si>
  <si>
    <t>A-20278</t>
  </si>
  <si>
    <t>A-20279</t>
  </si>
  <si>
    <t>A-20280</t>
  </si>
  <si>
    <t>A-20281</t>
  </si>
  <si>
    <t>A-20282</t>
  </si>
  <si>
    <t>A-20283</t>
  </si>
  <si>
    <t>A-20284</t>
  </si>
  <si>
    <t>A-20285</t>
  </si>
  <si>
    <t>A-20286</t>
  </si>
  <si>
    <t>A-20287</t>
  </si>
  <si>
    <t>A-20288</t>
  </si>
  <si>
    <t>A-20289</t>
  </si>
  <si>
    <t>A-20290</t>
  </si>
  <si>
    <t>A-20291</t>
  </si>
  <si>
    <t>A-20292</t>
  </si>
  <si>
    <t>A-20293</t>
  </si>
  <si>
    <t>A-20294</t>
  </si>
  <si>
    <t>A-20295</t>
  </si>
  <si>
    <t>A-20296</t>
  </si>
  <si>
    <t>A-20297</t>
  </si>
  <si>
    <t>A-20298</t>
  </si>
  <si>
    <t>A-20299</t>
  </si>
  <si>
    <t>A-20300</t>
  </si>
  <si>
    <t>A-20301</t>
  </si>
  <si>
    <t>A-20302</t>
  </si>
  <si>
    <t>A-20303</t>
  </si>
  <si>
    <t>A-20304</t>
  </si>
  <si>
    <t>A-20305</t>
  </si>
  <si>
    <t>A-20306</t>
  </si>
  <si>
    <t>A-20307</t>
  </si>
  <si>
    <t>A-20308</t>
  </si>
  <si>
    <t>A-20309</t>
  </si>
  <si>
    <t>A-20310</t>
  </si>
  <si>
    <t>A-20311</t>
  </si>
  <si>
    <t>A-20312</t>
  </si>
  <si>
    <t>A-20313</t>
  </si>
  <si>
    <t>A-20314</t>
  </si>
  <si>
    <t>A-20315</t>
  </si>
  <si>
    <t>A-20316</t>
  </si>
  <si>
    <t>A-20317</t>
  </si>
  <si>
    <t>A-20318</t>
  </si>
  <si>
    <t>A-20319</t>
  </si>
  <si>
    <t>A-20320</t>
  </si>
  <si>
    <t>A-20321</t>
  </si>
  <si>
    <t>A-20322</t>
  </si>
  <si>
    <t>A-20323</t>
  </si>
  <si>
    <t>A-20324</t>
  </si>
  <si>
    <t>A-20325</t>
  </si>
  <si>
    <t>A-20326</t>
  </si>
  <si>
    <t>A-20327</t>
  </si>
  <si>
    <t>A-20328</t>
  </si>
  <si>
    <t>A-20329</t>
  </si>
  <si>
    <t>A-20330</t>
  </si>
  <si>
    <t>A-20331</t>
  </si>
  <si>
    <t>A-20332</t>
  </si>
  <si>
    <t>A-20333</t>
  </si>
  <si>
    <t>A-20334</t>
  </si>
  <si>
    <t>A-20335</t>
  </si>
  <si>
    <t>A-20336</t>
  </si>
  <si>
    <t>A-20337</t>
  </si>
  <si>
    <t>A-20338</t>
  </si>
  <si>
    <t>A-20339</t>
  </si>
  <si>
    <t>A-20340</t>
  </si>
  <si>
    <t>A-20341</t>
  </si>
  <si>
    <t>A-20342</t>
  </si>
  <si>
    <t>A-20343</t>
  </si>
  <si>
    <t>A-20344</t>
  </si>
  <si>
    <t>A-20345</t>
  </si>
  <si>
    <t>A-20346</t>
  </si>
  <si>
    <t>A-20347</t>
  </si>
  <si>
    <t>A-20348</t>
  </si>
  <si>
    <t>A-20349</t>
  </si>
  <si>
    <t>A-20350</t>
  </si>
  <si>
    <t>A-20351</t>
  </si>
  <si>
    <t>A-20352</t>
  </si>
  <si>
    <t>A-20353</t>
  </si>
  <si>
    <t>29-Ene-21--30-Ene-21</t>
  </si>
  <si>
    <t>A-20354</t>
  </si>
  <si>
    <t>A-20355</t>
  </si>
  <si>
    <t>30-Ene-21--31-Ene-21</t>
  </si>
  <si>
    <t>A-20356</t>
  </si>
  <si>
    <t>A-20357</t>
  </si>
  <si>
    <t>A-20358</t>
  </si>
  <si>
    <t>A-20359</t>
  </si>
  <si>
    <t>A-20360</t>
  </si>
  <si>
    <t>A-20361</t>
  </si>
  <si>
    <t>A-20362</t>
  </si>
  <si>
    <t>A-20363</t>
  </si>
  <si>
    <t>A-20364</t>
  </si>
  <si>
    <t>A-20365</t>
  </si>
  <si>
    <t>A-20366</t>
  </si>
  <si>
    <t>A-20367</t>
  </si>
  <si>
    <t>A-20368</t>
  </si>
  <si>
    <t>A-20369</t>
  </si>
  <si>
    <t>A-20370</t>
  </si>
  <si>
    <t>A-20371</t>
  </si>
  <si>
    <t>A-20372</t>
  </si>
  <si>
    <t>A-20373</t>
  </si>
  <si>
    <t>A-20374</t>
  </si>
  <si>
    <t>A-20375</t>
  </si>
  <si>
    <t>A-20376</t>
  </si>
  <si>
    <t>A-20377</t>
  </si>
  <si>
    <t>A-20378</t>
  </si>
  <si>
    <t>A-20379</t>
  </si>
  <si>
    <t>A-20380</t>
  </si>
  <si>
    <t>A-20381</t>
  </si>
  <si>
    <t>A-20382</t>
  </si>
  <si>
    <t>A-20383</t>
  </si>
  <si>
    <t>A-20384</t>
  </si>
  <si>
    <t>A-20385</t>
  </si>
  <si>
    <t>A-20386</t>
  </si>
  <si>
    <t>A-20387</t>
  </si>
  <si>
    <t>A-20388</t>
  </si>
  <si>
    <t>A-20389</t>
  </si>
  <si>
    <t>A-20390</t>
  </si>
  <si>
    <t>A-20391</t>
  </si>
  <si>
    <t>A-20392</t>
  </si>
  <si>
    <t>A-20393</t>
  </si>
  <si>
    <t>A-20394</t>
  </si>
  <si>
    <t>A-20395</t>
  </si>
  <si>
    <t>A-20396</t>
  </si>
  <si>
    <t>A-20397</t>
  </si>
  <si>
    <t>A-20398</t>
  </si>
  <si>
    <t>A-20399</t>
  </si>
  <si>
    <t>A-20400</t>
  </si>
  <si>
    <t>A-20401</t>
  </si>
  <si>
    <t>A-20402</t>
  </si>
  <si>
    <t>A-20403</t>
  </si>
  <si>
    <t>A-20404</t>
  </si>
  <si>
    <t>A-20405</t>
  </si>
  <si>
    <t>A-20406</t>
  </si>
  <si>
    <t>A-20407</t>
  </si>
  <si>
    <t>A-20408</t>
  </si>
  <si>
    <t>A-20409</t>
  </si>
  <si>
    <t>A-20410</t>
  </si>
  <si>
    <t>A-20411</t>
  </si>
  <si>
    <t>A-20412</t>
  </si>
  <si>
    <t>A-20413</t>
  </si>
  <si>
    <t>A-20414</t>
  </si>
  <si>
    <t>A-20415</t>
  </si>
  <si>
    <t>A-20416</t>
  </si>
  <si>
    <t>A-20417</t>
  </si>
  <si>
    <t>A-20418</t>
  </si>
  <si>
    <t>A-20419</t>
  </si>
  <si>
    <t>A-20420</t>
  </si>
  <si>
    <t>A-20421</t>
  </si>
  <si>
    <t>A-20422</t>
  </si>
  <si>
    <t>A-20423</t>
  </si>
  <si>
    <t>A-20424</t>
  </si>
  <si>
    <t>A-20425</t>
  </si>
  <si>
    <t>A-20426</t>
  </si>
  <si>
    <t>A-20427</t>
  </si>
  <si>
    <t>A-20428</t>
  </si>
  <si>
    <t>A-20429</t>
  </si>
  <si>
    <t>A-20430</t>
  </si>
  <si>
    <t>A-20431</t>
  </si>
  <si>
    <t>A-20432</t>
  </si>
  <si>
    <t>A-20433</t>
  </si>
  <si>
    <t>A-20434</t>
  </si>
  <si>
    <t>A-20435</t>
  </si>
  <si>
    <t>A-20436</t>
  </si>
  <si>
    <t>A-20437</t>
  </si>
  <si>
    <t>A-20438</t>
  </si>
  <si>
    <t>A-20439</t>
  </si>
  <si>
    <t>A-20440</t>
  </si>
  <si>
    <t>A-20441</t>
  </si>
  <si>
    <t>A-20442</t>
  </si>
  <si>
    <t>A-20443</t>
  </si>
  <si>
    <t>A-20444</t>
  </si>
  <si>
    <t>A-20445</t>
  </si>
  <si>
    <t>A-20446</t>
  </si>
  <si>
    <t>A-20447</t>
  </si>
  <si>
    <t>A-20448</t>
  </si>
  <si>
    <t>A-20449</t>
  </si>
  <si>
    <t>A-20450</t>
  </si>
  <si>
    <t>A-20451</t>
  </si>
  <si>
    <t>A-20452</t>
  </si>
  <si>
    <t>A-20453</t>
  </si>
  <si>
    <t>A-20454</t>
  </si>
  <si>
    <t>A-20455</t>
  </si>
  <si>
    <t>A-20456</t>
  </si>
  <si>
    <t>A-20457</t>
  </si>
  <si>
    <t>A-20458</t>
  </si>
  <si>
    <t>A-20459</t>
  </si>
  <si>
    <t>A-20460</t>
  </si>
  <si>
    <t>A-20461</t>
  </si>
  <si>
    <t>A-20462</t>
  </si>
  <si>
    <t>A-20463</t>
  </si>
  <si>
    <t>A-20464</t>
  </si>
  <si>
    <t>A-20465</t>
  </si>
  <si>
    <t>A-20466</t>
  </si>
  <si>
    <t>A-20467</t>
  </si>
  <si>
    <t>A-20468</t>
  </si>
  <si>
    <t>A-20469</t>
  </si>
  <si>
    <t>(241)CONSUELO PADILLA</t>
  </si>
  <si>
    <t>A-20470</t>
  </si>
  <si>
    <t>A-20471</t>
  </si>
  <si>
    <t>A-20472</t>
  </si>
  <si>
    <t>A-20473</t>
  </si>
  <si>
    <t>A-20474</t>
  </si>
  <si>
    <t>A-20475</t>
  </si>
  <si>
    <t>A-20476</t>
  </si>
  <si>
    <t>A-20477</t>
  </si>
  <si>
    <t>A-20478</t>
  </si>
  <si>
    <t>A-20479</t>
  </si>
  <si>
    <t>A-20480</t>
  </si>
  <si>
    <t>A-20481</t>
  </si>
  <si>
    <t>A-20482</t>
  </si>
  <si>
    <t>A-20483</t>
  </si>
  <si>
    <t>A-20484</t>
  </si>
  <si>
    <t>A-20485</t>
  </si>
  <si>
    <t>A-20486</t>
  </si>
  <si>
    <t>A-20487</t>
  </si>
  <si>
    <t>A-20488</t>
  </si>
  <si>
    <t>A-20489</t>
  </si>
  <si>
    <t>A-20490</t>
  </si>
  <si>
    <t>A-20491</t>
  </si>
  <si>
    <t>A-20492</t>
  </si>
  <si>
    <t>A-20493</t>
  </si>
  <si>
    <t>A-20494</t>
  </si>
  <si>
    <t>A-20495</t>
  </si>
  <si>
    <t>A-20496</t>
  </si>
  <si>
    <t>A-20497</t>
  </si>
  <si>
    <t>A-20498</t>
  </si>
  <si>
    <t>A-20499</t>
  </si>
  <si>
    <t>A-20500</t>
  </si>
  <si>
    <t>A-20501</t>
  </si>
  <si>
    <t>A-20502</t>
  </si>
  <si>
    <t>A-20503</t>
  </si>
  <si>
    <t>A-20504</t>
  </si>
  <si>
    <t>A-20505</t>
  </si>
  <si>
    <t>A-20506</t>
  </si>
  <si>
    <t>A-20507</t>
  </si>
  <si>
    <t>A-20508</t>
  </si>
  <si>
    <t>A-20509</t>
  </si>
  <si>
    <t>A-20510</t>
  </si>
  <si>
    <t>A-20511</t>
  </si>
  <si>
    <t>A-20512</t>
  </si>
  <si>
    <t>A-20513</t>
  </si>
  <si>
    <t>A-20514</t>
  </si>
  <si>
    <t>A-20515</t>
  </si>
  <si>
    <t>A-20516</t>
  </si>
  <si>
    <t>A-20517</t>
  </si>
  <si>
    <t>A-20518</t>
  </si>
  <si>
    <t>A-20519</t>
  </si>
  <si>
    <t>A-20520</t>
  </si>
  <si>
    <t>A-20521</t>
  </si>
  <si>
    <t>A-20522</t>
  </si>
  <si>
    <t>A-20523</t>
  </si>
  <si>
    <t>A-20524</t>
  </si>
  <si>
    <t>A-20525</t>
  </si>
  <si>
    <t>A-20526</t>
  </si>
  <si>
    <t>A-20527</t>
  </si>
  <si>
    <t>A-20528</t>
  </si>
  <si>
    <t>A-20529</t>
  </si>
  <si>
    <t>A-20530</t>
  </si>
  <si>
    <t>A-20531</t>
  </si>
  <si>
    <t>A-20532</t>
  </si>
  <si>
    <t>A-20533</t>
  </si>
  <si>
    <t>A-20534</t>
  </si>
  <si>
    <t>A-20535</t>
  </si>
  <si>
    <t>A-20536</t>
  </si>
  <si>
    <t>A-20537</t>
  </si>
  <si>
    <t>A-20538</t>
  </si>
  <si>
    <t>A-20539</t>
  </si>
  <si>
    <t>A-20540</t>
  </si>
  <si>
    <t>A-20541</t>
  </si>
  <si>
    <t>A-20542</t>
  </si>
  <si>
    <t>A-20543</t>
  </si>
  <si>
    <t>A-20544</t>
  </si>
  <si>
    <t>A-20545</t>
  </si>
  <si>
    <t>A-20546</t>
  </si>
  <si>
    <t>A-20547</t>
  </si>
  <si>
    <t>A-20548</t>
  </si>
  <si>
    <t>A-20549</t>
  </si>
  <si>
    <t>A-20550</t>
  </si>
  <si>
    <t>A-20551</t>
  </si>
  <si>
    <t>A-20552</t>
  </si>
  <si>
    <t>A-20553</t>
  </si>
  <si>
    <t>A-20554</t>
  </si>
  <si>
    <t>A-20555</t>
  </si>
  <si>
    <t>A-20556</t>
  </si>
  <si>
    <t>A-20557</t>
  </si>
  <si>
    <t>A-20558</t>
  </si>
  <si>
    <t>A-20559</t>
  </si>
  <si>
    <t>A-20560</t>
  </si>
  <si>
    <t>A-20561</t>
  </si>
  <si>
    <t>A-20562</t>
  </si>
  <si>
    <t>A-20563</t>
  </si>
  <si>
    <t>A-20564</t>
  </si>
  <si>
    <t>A-20565</t>
  </si>
  <si>
    <t>A-20566</t>
  </si>
  <si>
    <t>A-20567</t>
  </si>
  <si>
    <t>A-20568</t>
  </si>
  <si>
    <t>A-20569</t>
  </si>
  <si>
    <t>A-20570</t>
  </si>
  <si>
    <t>A-20571</t>
  </si>
  <si>
    <t>A-20572</t>
  </si>
  <si>
    <t>A-20573</t>
  </si>
  <si>
    <t>A-20574</t>
  </si>
  <si>
    <t>A-20575</t>
  </si>
  <si>
    <t>A-20576</t>
  </si>
  <si>
    <t>A-20577</t>
  </si>
  <si>
    <t>A-20578</t>
  </si>
  <si>
    <t>A-20579</t>
  </si>
  <si>
    <t>A-20580</t>
  </si>
  <si>
    <t>A-20581</t>
  </si>
  <si>
    <t>A-20582</t>
  </si>
  <si>
    <t>A-20583</t>
  </si>
  <si>
    <t>A-20584</t>
  </si>
  <si>
    <t>A-20585</t>
  </si>
  <si>
    <t>A-20586</t>
  </si>
  <si>
    <t>A-20587</t>
  </si>
  <si>
    <t>A-20588</t>
  </si>
  <si>
    <t>A-20589</t>
  </si>
  <si>
    <t>A-20590</t>
  </si>
  <si>
    <t>A-20591</t>
  </si>
  <si>
    <t>A-20592</t>
  </si>
  <si>
    <t>(119)JUAN MORALES</t>
  </si>
  <si>
    <t>A-20593</t>
  </si>
  <si>
    <t>A-20594</t>
  </si>
  <si>
    <t>A-20595</t>
  </si>
  <si>
    <t>A-20596</t>
  </si>
  <si>
    <t>A-20597</t>
  </si>
  <si>
    <t>A-20598</t>
  </si>
  <si>
    <t>A-20599</t>
  </si>
  <si>
    <t>A-20600</t>
  </si>
  <si>
    <t>A-20601</t>
  </si>
  <si>
    <t>A-20602</t>
  </si>
  <si>
    <t>A-20603</t>
  </si>
  <si>
    <t>A-20604</t>
  </si>
  <si>
    <t>A-20605</t>
  </si>
  <si>
    <t>A-20606</t>
  </si>
  <si>
    <t>A-20607</t>
  </si>
  <si>
    <t>A-20608</t>
  </si>
  <si>
    <t>A-20609</t>
  </si>
  <si>
    <t>A-20610</t>
  </si>
  <si>
    <t>A-20611</t>
  </si>
  <si>
    <t>A-20612</t>
  </si>
  <si>
    <t>A-20613</t>
  </si>
  <si>
    <t>A-20614</t>
  </si>
  <si>
    <t>A-20615</t>
  </si>
  <si>
    <t>A-20616</t>
  </si>
  <si>
    <t>A-20617</t>
  </si>
  <si>
    <t>A-20618</t>
  </si>
  <si>
    <t>A-20619</t>
  </si>
  <si>
    <t>A-20620</t>
  </si>
  <si>
    <t>A-20621</t>
  </si>
  <si>
    <t>A-20622</t>
  </si>
  <si>
    <t>A-20623</t>
  </si>
  <si>
    <t>A-20624</t>
  </si>
  <si>
    <t>A-20625</t>
  </si>
  <si>
    <t>A-20626</t>
  </si>
  <si>
    <t>A-20627</t>
  </si>
  <si>
    <t>A-20628</t>
  </si>
  <si>
    <t>A-20629</t>
  </si>
  <si>
    <t>(207)ROLANDO 14 SUR</t>
  </si>
  <si>
    <t>A-20630</t>
  </si>
  <si>
    <t>A-20631</t>
  </si>
  <si>
    <t>A-20632</t>
  </si>
  <si>
    <t>A-20633</t>
  </si>
  <si>
    <t>A-20634</t>
  </si>
  <si>
    <t>A-20635</t>
  </si>
  <si>
    <t>A-20636</t>
  </si>
  <si>
    <t>A-20637</t>
  </si>
  <si>
    <t>A-20638</t>
  </si>
  <si>
    <t>A-20639</t>
  </si>
  <si>
    <t>A-20640</t>
  </si>
  <si>
    <t>A-20641</t>
  </si>
  <si>
    <t>A-20642</t>
  </si>
  <si>
    <t>A-20643</t>
  </si>
  <si>
    <t>A-20644</t>
  </si>
  <si>
    <t>A-20645</t>
  </si>
  <si>
    <t>A-20646</t>
  </si>
  <si>
    <t>A-20647</t>
  </si>
  <si>
    <t>A-20648</t>
  </si>
  <si>
    <t>A-20649</t>
  </si>
  <si>
    <t>A-20650</t>
  </si>
  <si>
    <t>A-20651</t>
  </si>
  <si>
    <t>A-20652</t>
  </si>
  <si>
    <t>A-20653</t>
  </si>
  <si>
    <t>A-20654</t>
  </si>
  <si>
    <t>A-20655</t>
  </si>
  <si>
    <t>A-20656</t>
  </si>
  <si>
    <t>A-20657</t>
  </si>
  <si>
    <t>A-20658</t>
  </si>
  <si>
    <t>A-20659</t>
  </si>
  <si>
    <t>A-20660</t>
  </si>
  <si>
    <t>A-20661</t>
  </si>
  <si>
    <t>A-20662</t>
  </si>
  <si>
    <t>A-20663</t>
  </si>
  <si>
    <t>A-20664</t>
  </si>
  <si>
    <t>(473)OMAR CONTRERAS</t>
  </si>
  <si>
    <t>A-20665</t>
  </si>
  <si>
    <t>A-20666</t>
  </si>
  <si>
    <t>A-20667</t>
  </si>
  <si>
    <t>A-20668</t>
  </si>
  <si>
    <t>A-20669</t>
  </si>
  <si>
    <t>A-20670</t>
  </si>
  <si>
    <t>A-20671</t>
  </si>
  <si>
    <t>A-20672</t>
  </si>
  <si>
    <t>A-20673</t>
  </si>
  <si>
    <t>A-20674</t>
  </si>
  <si>
    <t>A-20675</t>
  </si>
  <si>
    <t>A-20676</t>
  </si>
  <si>
    <t>A-20677</t>
  </si>
  <si>
    <t>A-20678</t>
  </si>
  <si>
    <t>A-20679</t>
  </si>
  <si>
    <t>A-20680</t>
  </si>
  <si>
    <t>A-20681</t>
  </si>
  <si>
    <t>A-20682</t>
  </si>
  <si>
    <t>31-Ene-21--2-Feb-21</t>
  </si>
  <si>
    <t>1-Feb-21--20-Feb-21</t>
  </si>
  <si>
    <t>1-Feb-21--2-Feb-21--3-Feb-21</t>
  </si>
  <si>
    <t>30-Ene-21--4-Feb-21</t>
  </si>
  <si>
    <t>31-Ene-21--12-Feb-21</t>
  </si>
  <si>
    <t>27-Ene-21---13-Feb-21</t>
  </si>
  <si>
    <t>30/10/2020</t>
  </si>
  <si>
    <t>A-10000</t>
  </si>
  <si>
    <t>PAGADA</t>
  </si>
  <si>
    <t>A-10001</t>
  </si>
  <si>
    <t>A-10002</t>
  </si>
  <si>
    <t>A-10003</t>
  </si>
  <si>
    <t>A-10004</t>
  </si>
  <si>
    <t>A-10005</t>
  </si>
  <si>
    <t>31/10/2020</t>
  </si>
  <si>
    <t>A-10006</t>
  </si>
  <si>
    <t>A-10007</t>
  </si>
  <si>
    <t>A-10008</t>
  </si>
  <si>
    <t>A-10009</t>
  </si>
  <si>
    <t>A-10010</t>
  </si>
  <si>
    <t>A-10011</t>
  </si>
  <si>
    <t>A-10012</t>
  </si>
  <si>
    <t>A-10013</t>
  </si>
  <si>
    <t>A-10014</t>
  </si>
  <si>
    <t>A-10015</t>
  </si>
  <si>
    <t>A-10016</t>
  </si>
  <si>
    <t>A-10017</t>
  </si>
  <si>
    <t>A-10018</t>
  </si>
  <si>
    <t>A-10019</t>
  </si>
  <si>
    <t>A-10020</t>
  </si>
  <si>
    <t>A-10021</t>
  </si>
  <si>
    <t>A-10022</t>
  </si>
  <si>
    <t>A-10023</t>
  </si>
  <si>
    <t>A-10024</t>
  </si>
  <si>
    <t>A-10025</t>
  </si>
  <si>
    <t>A-10026</t>
  </si>
  <si>
    <t>A-10027</t>
  </si>
  <si>
    <t>A-10028</t>
  </si>
  <si>
    <t>A-10029</t>
  </si>
  <si>
    <t>A-10030</t>
  </si>
  <si>
    <t>A-10031</t>
  </si>
  <si>
    <t>A-10032</t>
  </si>
  <si>
    <t>A-10033</t>
  </si>
  <si>
    <t>A-10034</t>
  </si>
  <si>
    <t>A-10035</t>
  </si>
  <si>
    <t>A-10036</t>
  </si>
  <si>
    <t>A-10037</t>
  </si>
  <si>
    <t>A-10038</t>
  </si>
  <si>
    <t>A-10039</t>
  </si>
  <si>
    <t>A-10040</t>
  </si>
  <si>
    <t>A-10041</t>
  </si>
  <si>
    <t>A-10042</t>
  </si>
  <si>
    <t>A-10043</t>
  </si>
  <si>
    <t>A-10044</t>
  </si>
  <si>
    <t>A-10045</t>
  </si>
  <si>
    <t>A-10046</t>
  </si>
  <si>
    <t>A-10047</t>
  </si>
  <si>
    <t>A-10048</t>
  </si>
  <si>
    <t>A-10049</t>
  </si>
  <si>
    <t>A-10050</t>
  </si>
  <si>
    <t>A-10051</t>
  </si>
  <si>
    <t>A-10052</t>
  </si>
  <si>
    <t>A-10053</t>
  </si>
  <si>
    <t>A-10054</t>
  </si>
  <si>
    <t>A-10055</t>
  </si>
  <si>
    <t>A-10056</t>
  </si>
  <si>
    <t>A-10057</t>
  </si>
  <si>
    <t>A-10058</t>
  </si>
  <si>
    <t>A-10059</t>
  </si>
  <si>
    <t>A-10060</t>
  </si>
  <si>
    <t>(573)NOE MASIAS</t>
  </si>
  <si>
    <t>A-10061</t>
  </si>
  <si>
    <t>A-10062</t>
  </si>
  <si>
    <t>A-10063</t>
  </si>
  <si>
    <t>A-10064</t>
  </si>
  <si>
    <t>A-10065</t>
  </si>
  <si>
    <t>A-10066</t>
  </si>
  <si>
    <t>A-10067</t>
  </si>
  <si>
    <t>A-10068</t>
  </si>
  <si>
    <t>A-10069</t>
  </si>
  <si>
    <t>A-10070</t>
  </si>
  <si>
    <t>A-10071</t>
  </si>
  <si>
    <t>A-10072</t>
  </si>
  <si>
    <t>A-10073</t>
  </si>
  <si>
    <t>A-10074</t>
  </si>
  <si>
    <t>A-10075</t>
  </si>
  <si>
    <t>A-10076</t>
  </si>
  <si>
    <t>A-10077</t>
  </si>
  <si>
    <t>A-10078</t>
  </si>
  <si>
    <t>A-10079</t>
  </si>
  <si>
    <t>A-10080</t>
  </si>
  <si>
    <t>A-10081</t>
  </si>
  <si>
    <t>A-10082</t>
  </si>
  <si>
    <t>A-10083</t>
  </si>
  <si>
    <t>A-10084</t>
  </si>
  <si>
    <t>A-10085</t>
  </si>
  <si>
    <t>A-10086</t>
  </si>
  <si>
    <t>A-10087</t>
  </si>
  <si>
    <t>A-10088</t>
  </si>
  <si>
    <t>A-10089</t>
  </si>
  <si>
    <t>A-10090</t>
  </si>
  <si>
    <t>A-10091</t>
  </si>
  <si>
    <t>A-10092</t>
  </si>
  <si>
    <t>A-10093</t>
  </si>
  <si>
    <t>A-10094</t>
  </si>
  <si>
    <t>A-10095</t>
  </si>
  <si>
    <t>A-10096</t>
  </si>
  <si>
    <t>A-10097</t>
  </si>
  <si>
    <t>A-10098</t>
  </si>
  <si>
    <t>A-10099</t>
  </si>
  <si>
    <t>A-10100</t>
  </si>
  <si>
    <t>A-10101</t>
  </si>
  <si>
    <t>A-10102</t>
  </si>
  <si>
    <t>A-10103</t>
  </si>
  <si>
    <t>A-10104</t>
  </si>
  <si>
    <t>A-10105</t>
  </si>
  <si>
    <t>A-10106</t>
  </si>
  <si>
    <t>A-10107</t>
  </si>
  <si>
    <t>A-10108</t>
  </si>
  <si>
    <t>A-10109</t>
  </si>
  <si>
    <t>A-10110</t>
  </si>
  <si>
    <t>A-10111</t>
  </si>
  <si>
    <t>A-10112</t>
  </si>
  <si>
    <t>A-10113</t>
  </si>
  <si>
    <t>A-10114</t>
  </si>
  <si>
    <t>A-10115</t>
  </si>
  <si>
    <t>A-10116</t>
  </si>
  <si>
    <t>A-10117</t>
  </si>
  <si>
    <t>A-10118</t>
  </si>
  <si>
    <t>A-10119</t>
  </si>
  <si>
    <t>A-10120</t>
  </si>
  <si>
    <t>A-10121</t>
  </si>
  <si>
    <t>A-10122</t>
  </si>
  <si>
    <t>A-10123</t>
  </si>
  <si>
    <t>A-10124</t>
  </si>
  <si>
    <t>A-10125</t>
  </si>
  <si>
    <t>A-10126</t>
  </si>
  <si>
    <t>A-10127</t>
  </si>
  <si>
    <t>A-10128</t>
  </si>
  <si>
    <t>A-10129</t>
  </si>
  <si>
    <t>A-10130</t>
  </si>
  <si>
    <t>A-10131</t>
  </si>
  <si>
    <t>A-10132</t>
  </si>
  <si>
    <t>A-10133</t>
  </si>
  <si>
    <t>A-10134</t>
  </si>
  <si>
    <t>A-10135</t>
  </si>
  <si>
    <t>A-10136</t>
  </si>
  <si>
    <t>A-10137</t>
  </si>
  <si>
    <t>A-10138</t>
  </si>
  <si>
    <t>A-10139</t>
  </si>
  <si>
    <t>A-10140</t>
  </si>
  <si>
    <t>A-10141</t>
  </si>
  <si>
    <t>A-10142</t>
  </si>
  <si>
    <t>A-10143</t>
  </si>
  <si>
    <t>A-10144</t>
  </si>
  <si>
    <t>A-10145</t>
  </si>
  <si>
    <t>A-10146</t>
  </si>
  <si>
    <t>A-10147</t>
  </si>
  <si>
    <t>A-10148</t>
  </si>
  <si>
    <t>A-10149</t>
  </si>
  <si>
    <t>A-10150</t>
  </si>
  <si>
    <t>A-10151</t>
  </si>
  <si>
    <t>A-10152</t>
  </si>
  <si>
    <t>A-10153</t>
  </si>
  <si>
    <t>A-10154</t>
  </si>
  <si>
    <t>A-10155</t>
  </si>
  <si>
    <t>A-10156</t>
  </si>
  <si>
    <t>A-10157</t>
  </si>
  <si>
    <t>A-10158</t>
  </si>
  <si>
    <t>A-10159</t>
  </si>
  <si>
    <t>A-10160</t>
  </si>
  <si>
    <t>A-10161</t>
  </si>
  <si>
    <t>A-10162</t>
  </si>
  <si>
    <t>A-10163</t>
  </si>
  <si>
    <t>A-10164</t>
  </si>
  <si>
    <t>A-10165</t>
  </si>
  <si>
    <t>A-10166</t>
  </si>
  <si>
    <t>A-10167</t>
  </si>
  <si>
    <t>A-10168</t>
  </si>
  <si>
    <t>A-10169</t>
  </si>
  <si>
    <t>A-10170</t>
  </si>
  <si>
    <t>A-10171</t>
  </si>
  <si>
    <t>A-10172</t>
  </si>
  <si>
    <t>A-10173</t>
  </si>
  <si>
    <t>A-10174</t>
  </si>
  <si>
    <t>A-10175</t>
  </si>
  <si>
    <t>A-10176</t>
  </si>
  <si>
    <t>A-10177</t>
  </si>
  <si>
    <t>A-10178</t>
  </si>
  <si>
    <t>A-10179</t>
  </si>
  <si>
    <t>A-10180</t>
  </si>
  <si>
    <t>A-10181</t>
  </si>
  <si>
    <t>A-10182</t>
  </si>
  <si>
    <t>01/10/2020</t>
  </si>
  <si>
    <t>A-6347</t>
  </si>
  <si>
    <t>A-6348</t>
  </si>
  <si>
    <t>02/10/2020</t>
  </si>
  <si>
    <t>A-6349</t>
  </si>
  <si>
    <t>A-6350</t>
  </si>
  <si>
    <t>A-6351</t>
  </si>
  <si>
    <t>A-6352</t>
  </si>
  <si>
    <t>A-6353</t>
  </si>
  <si>
    <t>A-6354</t>
  </si>
  <si>
    <t>A-6355</t>
  </si>
  <si>
    <t>A-6356</t>
  </si>
  <si>
    <t>A-6357</t>
  </si>
  <si>
    <t>A-6358</t>
  </si>
  <si>
    <t>A-6359</t>
  </si>
  <si>
    <t>A-6360</t>
  </si>
  <si>
    <t>A-6361</t>
  </si>
  <si>
    <t>A-6362</t>
  </si>
  <si>
    <t>A-6363</t>
  </si>
  <si>
    <t>A-6364</t>
  </si>
  <si>
    <t>A-6365</t>
  </si>
  <si>
    <t>04/10/2020</t>
  </si>
  <si>
    <t>A-6366</t>
  </si>
  <si>
    <t>A-6367</t>
  </si>
  <si>
    <t>A-6368</t>
  </si>
  <si>
    <t>A-6369</t>
  </si>
  <si>
    <t>A-6370</t>
  </si>
  <si>
    <t>A-6371</t>
  </si>
  <si>
    <t>A-6372</t>
  </si>
  <si>
    <t>A-6373</t>
  </si>
  <si>
    <t>A-6374</t>
  </si>
  <si>
    <t>A-6375</t>
  </si>
  <si>
    <t>A-6376</t>
  </si>
  <si>
    <t>A-6377</t>
  </si>
  <si>
    <t>A-6378</t>
  </si>
  <si>
    <t>A-6379</t>
  </si>
  <si>
    <t>A-6380</t>
  </si>
  <si>
    <t>A-6381</t>
  </si>
  <si>
    <t>A-6382</t>
  </si>
  <si>
    <t>A-6383</t>
  </si>
  <si>
    <t>A-6384</t>
  </si>
  <si>
    <t>A-6385</t>
  </si>
  <si>
    <t>(673)ADRIANA JUAREZ NERY</t>
  </si>
  <si>
    <t>A-6386</t>
  </si>
  <si>
    <t>A-6387</t>
  </si>
  <si>
    <t>A-6388</t>
  </si>
  <si>
    <t>A-6389</t>
  </si>
  <si>
    <t>(164)ALEJANDRA SALAZAR</t>
  </si>
  <si>
    <t>A-6390</t>
  </si>
  <si>
    <t>A-6391</t>
  </si>
  <si>
    <t>A-6392</t>
  </si>
  <si>
    <t>A-6393</t>
  </si>
  <si>
    <t>A-6394</t>
  </si>
  <si>
    <t>A-6395</t>
  </si>
  <si>
    <t>A-6396</t>
  </si>
  <si>
    <t>A-6397</t>
  </si>
  <si>
    <t>A-6398</t>
  </si>
  <si>
    <t>A-6399</t>
  </si>
  <si>
    <t>A-6400</t>
  </si>
  <si>
    <t>A-6401</t>
  </si>
  <si>
    <t>07/10/2020</t>
  </si>
  <si>
    <t>A-6402</t>
  </si>
  <si>
    <t>A-6403</t>
  </si>
  <si>
    <t>A-6404</t>
  </si>
  <si>
    <t>A-6405</t>
  </si>
  <si>
    <t>A-6406</t>
  </si>
  <si>
    <t>A-6407</t>
  </si>
  <si>
    <t>A-6408</t>
  </si>
  <si>
    <t>A-6409</t>
  </si>
  <si>
    <t>A-6410</t>
  </si>
  <si>
    <t>A-6411</t>
  </si>
  <si>
    <t>A-6412</t>
  </si>
  <si>
    <t>A-6413</t>
  </si>
  <si>
    <t>A-6414</t>
  </si>
  <si>
    <t>A-6415</t>
  </si>
  <si>
    <t>A-6416</t>
  </si>
  <si>
    <t>A-6417</t>
  </si>
  <si>
    <t>A-6418</t>
  </si>
  <si>
    <t>A-6419</t>
  </si>
  <si>
    <t>A-6420</t>
  </si>
  <si>
    <t>A-6421</t>
  </si>
  <si>
    <t>A-6422</t>
  </si>
  <si>
    <t>A-6423</t>
  </si>
  <si>
    <t>A-6424</t>
  </si>
  <si>
    <t>A-6425</t>
  </si>
  <si>
    <t>A-6426</t>
  </si>
  <si>
    <t>A-6427</t>
  </si>
  <si>
    <t>A-6428</t>
  </si>
  <si>
    <t>A-6429</t>
  </si>
  <si>
    <t>A-6430</t>
  </si>
  <si>
    <t>A-6431</t>
  </si>
  <si>
    <t>A-6432</t>
  </si>
  <si>
    <t>A-6433</t>
  </si>
  <si>
    <t>A-6434</t>
  </si>
  <si>
    <t>A-6435</t>
  </si>
  <si>
    <t>A-6436</t>
  </si>
  <si>
    <t>A-6437</t>
  </si>
  <si>
    <t>A-6438</t>
  </si>
  <si>
    <t>A-6439</t>
  </si>
  <si>
    <t>A-6440</t>
  </si>
  <si>
    <t>A-6441</t>
  </si>
  <si>
    <t>(731)GERMAN APANGO</t>
  </si>
  <si>
    <t>A-6442</t>
  </si>
  <si>
    <t>A-6443</t>
  </si>
  <si>
    <t>A-6444</t>
  </si>
  <si>
    <t>A-6445</t>
  </si>
  <si>
    <t>A-6446</t>
  </si>
  <si>
    <t>A-6447</t>
  </si>
  <si>
    <t>A-6448</t>
  </si>
  <si>
    <t>A-6449</t>
  </si>
  <si>
    <t>A-6450</t>
  </si>
  <si>
    <t>A-6451</t>
  </si>
  <si>
    <t>A-6452</t>
  </si>
  <si>
    <t>A-6453</t>
  </si>
  <si>
    <t>A-6454</t>
  </si>
  <si>
    <t>A-6455</t>
  </si>
  <si>
    <t>A-6456</t>
  </si>
  <si>
    <t>A-6457</t>
  </si>
  <si>
    <t>A-6458</t>
  </si>
  <si>
    <t>A-6459</t>
  </si>
  <si>
    <t>A-6460</t>
  </si>
  <si>
    <t>A-6461</t>
  </si>
  <si>
    <t>A-6462</t>
  </si>
  <si>
    <t>A-6463</t>
  </si>
  <si>
    <t>09/10/2020</t>
  </si>
  <si>
    <t>A-6464</t>
  </si>
  <si>
    <t>A-6465</t>
  </si>
  <si>
    <t>A-6466</t>
  </si>
  <si>
    <t>A-6467</t>
  </si>
  <si>
    <t>A-6468</t>
  </si>
  <si>
    <t>A-6469</t>
  </si>
  <si>
    <t>A-6470</t>
  </si>
  <si>
    <t>A-6471</t>
  </si>
  <si>
    <t>A-6472</t>
  </si>
  <si>
    <t>A-6473</t>
  </si>
  <si>
    <t>03/10/2020</t>
  </si>
  <si>
    <t>A-6474</t>
  </si>
  <si>
    <t>A-6475</t>
  </si>
  <si>
    <t>A-6476</t>
  </si>
  <si>
    <t>A-6477</t>
  </si>
  <si>
    <t>A-6478</t>
  </si>
  <si>
    <t>A-6479</t>
  </si>
  <si>
    <t>A-6480</t>
  </si>
  <si>
    <t>A-6481</t>
  </si>
  <si>
    <t>A-6482</t>
  </si>
  <si>
    <t>A-6483</t>
  </si>
  <si>
    <t>A-6484</t>
  </si>
  <si>
    <t>A-6485</t>
  </si>
  <si>
    <t>A-6486</t>
  </si>
  <si>
    <t>A-6487</t>
  </si>
  <si>
    <t>A-6488</t>
  </si>
  <si>
    <t>A-6489</t>
  </si>
  <si>
    <t>A-6490</t>
  </si>
  <si>
    <t>A-6491</t>
  </si>
  <si>
    <t>A-6492</t>
  </si>
  <si>
    <t>A-6493</t>
  </si>
  <si>
    <t>A-6494</t>
  </si>
  <si>
    <t>A-6495</t>
  </si>
  <si>
    <t>A-6496</t>
  </si>
  <si>
    <t>A-6497</t>
  </si>
  <si>
    <t>A-6498</t>
  </si>
  <si>
    <t>A-6499</t>
  </si>
  <si>
    <t>A-6500</t>
  </si>
  <si>
    <t>A-6501</t>
  </si>
  <si>
    <t>A-6502</t>
  </si>
  <si>
    <t>A-6503</t>
  </si>
  <si>
    <t>A-6504</t>
  </si>
  <si>
    <t>A-6505</t>
  </si>
  <si>
    <t>05/10/2020</t>
  </si>
  <si>
    <t>A-6506</t>
  </si>
  <si>
    <t>A-6507</t>
  </si>
  <si>
    <t>A-6508</t>
  </si>
  <si>
    <t>A-6509</t>
  </si>
  <si>
    <t>A-6510</t>
  </si>
  <si>
    <t>A-6511</t>
  </si>
  <si>
    <t>A-6512</t>
  </si>
  <si>
    <t>A-6513</t>
  </si>
  <si>
    <t>A-6514</t>
  </si>
  <si>
    <t>A-6515</t>
  </si>
  <si>
    <t>A-6516</t>
  </si>
  <si>
    <t>A-6517</t>
  </si>
  <si>
    <t>(308)AUSENCIO</t>
  </si>
  <si>
    <t>A-6518</t>
  </si>
  <si>
    <t>A-6519</t>
  </si>
  <si>
    <t>A-6520</t>
  </si>
  <si>
    <t>A-6521</t>
  </si>
  <si>
    <t>A-6522</t>
  </si>
  <si>
    <t>A-6523</t>
  </si>
  <si>
    <t>A-6524</t>
  </si>
  <si>
    <t>A-6525</t>
  </si>
  <si>
    <t>A-6526</t>
  </si>
  <si>
    <t>A-6527</t>
  </si>
  <si>
    <t>A-6528</t>
  </si>
  <si>
    <t>A-6529</t>
  </si>
  <si>
    <t>A-6530</t>
  </si>
  <si>
    <t>A-6531</t>
  </si>
  <si>
    <t>A-6532</t>
  </si>
  <si>
    <t>A-6533</t>
  </si>
  <si>
    <t>A-6534</t>
  </si>
  <si>
    <t>A-6535</t>
  </si>
  <si>
    <t>A-6536</t>
  </si>
  <si>
    <t>A-6537</t>
  </si>
  <si>
    <t>A-6538</t>
  </si>
  <si>
    <t>A-6539</t>
  </si>
  <si>
    <t>A-6540</t>
  </si>
  <si>
    <t>A-6541</t>
  </si>
  <si>
    <t>A-6542</t>
  </si>
  <si>
    <t>A-6543</t>
  </si>
  <si>
    <t>A-6544</t>
  </si>
  <si>
    <t>A-6545</t>
  </si>
  <si>
    <t>A-6546</t>
  </si>
  <si>
    <t>A-6547</t>
  </si>
  <si>
    <t>A-6548</t>
  </si>
  <si>
    <t>A-6549</t>
  </si>
  <si>
    <t>A-6550</t>
  </si>
  <si>
    <t>A-6551</t>
  </si>
  <si>
    <t>A-6552</t>
  </si>
  <si>
    <t>A-6553</t>
  </si>
  <si>
    <t>A-6554</t>
  </si>
  <si>
    <t>A-6555</t>
  </si>
  <si>
    <t>A-6556</t>
  </si>
  <si>
    <t>A-6557</t>
  </si>
  <si>
    <t>A-6558</t>
  </si>
  <si>
    <t>06/10/2020</t>
  </si>
  <si>
    <t>A-6559</t>
  </si>
  <si>
    <t>08/10/2020</t>
  </si>
  <si>
    <t>A-6560</t>
  </si>
  <si>
    <t>A-6561</t>
  </si>
  <si>
    <t>A-6562</t>
  </si>
  <si>
    <t>A-6563</t>
  </si>
  <si>
    <t>A-6564</t>
  </si>
  <si>
    <t>A-6565</t>
  </si>
  <si>
    <t>A-6566</t>
  </si>
  <si>
    <t>A-6567</t>
  </si>
  <si>
    <t>A-6568</t>
  </si>
  <si>
    <t>A-6569</t>
  </si>
  <si>
    <t>A-6570</t>
  </si>
  <si>
    <t>A-6571</t>
  </si>
  <si>
    <t>A-6572</t>
  </si>
  <si>
    <t>A-6573</t>
  </si>
  <si>
    <t>A-6574</t>
  </si>
  <si>
    <t>A-6575</t>
  </si>
  <si>
    <t>A-6576</t>
  </si>
  <si>
    <t>A-6577</t>
  </si>
  <si>
    <t>A-6578</t>
  </si>
  <si>
    <t>A-6579</t>
  </si>
  <si>
    <t>A-6580</t>
  </si>
  <si>
    <t>A-6581</t>
  </si>
  <si>
    <t>A-6582</t>
  </si>
  <si>
    <t>A-6583</t>
  </si>
  <si>
    <t>A-6584</t>
  </si>
  <si>
    <t>A-6585</t>
  </si>
  <si>
    <t>A-6586</t>
  </si>
  <si>
    <t>A-6587</t>
  </si>
  <si>
    <t>A-6588</t>
  </si>
  <si>
    <t>A-6589</t>
  </si>
  <si>
    <t>A-6590</t>
  </si>
  <si>
    <t>A-6591</t>
  </si>
  <si>
    <t>A-6592</t>
  </si>
  <si>
    <t>A-6593</t>
  </si>
  <si>
    <t>A-6594</t>
  </si>
  <si>
    <t>A-6595</t>
  </si>
  <si>
    <t>A-6596</t>
  </si>
  <si>
    <t>A-6597</t>
  </si>
  <si>
    <t>A-6598</t>
  </si>
  <si>
    <t>A-6599</t>
  </si>
  <si>
    <t>A-6600</t>
  </si>
  <si>
    <t>A-6601</t>
  </si>
  <si>
    <t>A-6602</t>
  </si>
  <si>
    <t>A-6603</t>
  </si>
  <si>
    <t>A-6604</t>
  </si>
  <si>
    <t>A-6605</t>
  </si>
  <si>
    <t>A-6606</t>
  </si>
  <si>
    <t>A-6607</t>
  </si>
  <si>
    <t>A-6608</t>
  </si>
  <si>
    <t>A-6609</t>
  </si>
  <si>
    <t>A-6610</t>
  </si>
  <si>
    <t>A-6611</t>
  </si>
  <si>
    <t>A-6612</t>
  </si>
  <si>
    <t>A-6613</t>
  </si>
  <si>
    <t>A-6614</t>
  </si>
  <si>
    <t>A-6615</t>
  </si>
  <si>
    <t>A-6616</t>
  </si>
  <si>
    <t>A-6617</t>
  </si>
  <si>
    <t>A-6618</t>
  </si>
  <si>
    <t>A-6619</t>
  </si>
  <si>
    <t>A-6620</t>
  </si>
  <si>
    <t>A-6621</t>
  </si>
  <si>
    <t>A-6622</t>
  </si>
  <si>
    <t>A-6623</t>
  </si>
  <si>
    <t>A-6624</t>
  </si>
  <si>
    <t>A-6625</t>
  </si>
  <si>
    <t>A-6626</t>
  </si>
  <si>
    <t>A-6627</t>
  </si>
  <si>
    <t>A-6628</t>
  </si>
  <si>
    <t>A-6629</t>
  </si>
  <si>
    <t>A-6630</t>
  </si>
  <si>
    <t>A-6631</t>
  </si>
  <si>
    <t>A-6632</t>
  </si>
  <si>
    <t>A-6633</t>
  </si>
  <si>
    <t>A-6634</t>
  </si>
  <si>
    <t>A-6635</t>
  </si>
  <si>
    <t>A-6636</t>
  </si>
  <si>
    <t>A-6637</t>
  </si>
  <si>
    <t>A-6638</t>
  </si>
  <si>
    <t>A-6639</t>
  </si>
  <si>
    <t>A-6640</t>
  </si>
  <si>
    <t>A-6641</t>
  </si>
  <si>
    <t>A-6642</t>
  </si>
  <si>
    <t>A-6643</t>
  </si>
  <si>
    <t>A-6644</t>
  </si>
  <si>
    <t>A-6645</t>
  </si>
  <si>
    <t>A-6646</t>
  </si>
  <si>
    <t>A-6647</t>
  </si>
  <si>
    <t>A-6648</t>
  </si>
  <si>
    <t>A-6649</t>
  </si>
  <si>
    <t>A-6650</t>
  </si>
  <si>
    <t>A-6651</t>
  </si>
  <si>
    <t>A-6652</t>
  </si>
  <si>
    <t>A-6653</t>
  </si>
  <si>
    <t>A-6654</t>
  </si>
  <si>
    <t>A-6655</t>
  </si>
  <si>
    <t>A-6656</t>
  </si>
  <si>
    <t>A-6657</t>
  </si>
  <si>
    <t>A-6658</t>
  </si>
  <si>
    <t>(812)OSVALDO MANCILLA</t>
  </si>
  <si>
    <t>A-6659</t>
  </si>
  <si>
    <t>A-6660</t>
  </si>
  <si>
    <t>A-6661</t>
  </si>
  <si>
    <t>A-6662</t>
  </si>
  <si>
    <t>A-6663</t>
  </si>
  <si>
    <t>A-6664</t>
  </si>
  <si>
    <t>A-6665</t>
  </si>
  <si>
    <t>A-6666</t>
  </si>
  <si>
    <t>A-6667</t>
  </si>
  <si>
    <t>A-6668</t>
  </si>
  <si>
    <t>A-6669</t>
  </si>
  <si>
    <t>A-6670</t>
  </si>
  <si>
    <t>A-6671</t>
  </si>
  <si>
    <t>A-6672</t>
  </si>
  <si>
    <t>A-6673</t>
  </si>
  <si>
    <t>A-6674</t>
  </si>
  <si>
    <t>A-6675</t>
  </si>
  <si>
    <t>A-6676</t>
  </si>
  <si>
    <t>A-6677</t>
  </si>
  <si>
    <t>A-6678</t>
  </si>
  <si>
    <t>A-6679</t>
  </si>
  <si>
    <t>A-6680</t>
  </si>
  <si>
    <t>A-6681</t>
  </si>
  <si>
    <t>A-6682</t>
  </si>
  <si>
    <t>A-6683</t>
  </si>
  <si>
    <t>A-6684</t>
  </si>
  <si>
    <t>A-6685</t>
  </si>
  <si>
    <t>A-6686</t>
  </si>
  <si>
    <t>A-6687</t>
  </si>
  <si>
    <t>A-6688</t>
  </si>
  <si>
    <t>A-6689</t>
  </si>
  <si>
    <t>A-6690</t>
  </si>
  <si>
    <t>A-6691</t>
  </si>
  <si>
    <t>A-6692</t>
  </si>
  <si>
    <t>A-6693</t>
  </si>
  <si>
    <t>A-6694</t>
  </si>
  <si>
    <t>A-6695</t>
  </si>
  <si>
    <t>A-6696</t>
  </si>
  <si>
    <t>A-6697</t>
  </si>
  <si>
    <t>A-6698</t>
  </si>
  <si>
    <t>A-6699</t>
  </si>
  <si>
    <t>A-6700</t>
  </si>
  <si>
    <t>A-6701</t>
  </si>
  <si>
    <t>A-6702</t>
  </si>
  <si>
    <t>A-6703</t>
  </si>
  <si>
    <t>A-6704</t>
  </si>
  <si>
    <t>A-6705</t>
  </si>
  <si>
    <t>A-6706</t>
  </si>
  <si>
    <t>A-6707</t>
  </si>
  <si>
    <t>A-6708</t>
  </si>
  <si>
    <t>A-6709</t>
  </si>
  <si>
    <t>A-6710</t>
  </si>
  <si>
    <t>A-6711</t>
  </si>
  <si>
    <t>A-6712</t>
  </si>
  <si>
    <t>A-6713</t>
  </si>
  <si>
    <t>A-6714</t>
  </si>
  <si>
    <t>A-6715</t>
  </si>
  <si>
    <t>A-6716</t>
  </si>
  <si>
    <t>A-6717</t>
  </si>
  <si>
    <t>A-6718</t>
  </si>
  <si>
    <t>A-6719</t>
  </si>
  <si>
    <t>A-6720</t>
  </si>
  <si>
    <t>A-6721</t>
  </si>
  <si>
    <t>A-6722</t>
  </si>
  <si>
    <t>A-6723</t>
  </si>
  <si>
    <t>A-6724</t>
  </si>
  <si>
    <t>A-6725</t>
  </si>
  <si>
    <t>A-6726</t>
  </si>
  <si>
    <t>A-6727</t>
  </si>
  <si>
    <t>A-6728</t>
  </si>
  <si>
    <t>A-6729</t>
  </si>
  <si>
    <t>A-6730</t>
  </si>
  <si>
    <t>A-6731</t>
  </si>
  <si>
    <t>A-6732</t>
  </si>
  <si>
    <t>A-6733</t>
  </si>
  <si>
    <t>A-6734</t>
  </si>
  <si>
    <t>A-6735</t>
  </si>
  <si>
    <t>A-6736</t>
  </si>
  <si>
    <t>A-6737</t>
  </si>
  <si>
    <t>A-6738</t>
  </si>
  <si>
    <t>A-6739</t>
  </si>
  <si>
    <t>A-6740</t>
  </si>
  <si>
    <t>A-6741</t>
  </si>
  <si>
    <t>A-6742</t>
  </si>
  <si>
    <t>A-6743</t>
  </si>
  <si>
    <t>A-6744</t>
  </si>
  <si>
    <t>A-6745</t>
  </si>
  <si>
    <t>A-6746</t>
  </si>
  <si>
    <t>A-6747</t>
  </si>
  <si>
    <t>A-6748</t>
  </si>
  <si>
    <t>A-6749</t>
  </si>
  <si>
    <t>A-6750</t>
  </si>
  <si>
    <t>A-6751</t>
  </si>
  <si>
    <t>A-6752</t>
  </si>
  <si>
    <t>A-6753</t>
  </si>
  <si>
    <t>A-6754</t>
  </si>
  <si>
    <t>A-6755</t>
  </si>
  <si>
    <t>A-6756</t>
  </si>
  <si>
    <t>A-6757</t>
  </si>
  <si>
    <t>A-6758</t>
  </si>
  <si>
    <t>A-6759</t>
  </si>
  <si>
    <t>A-6760</t>
  </si>
  <si>
    <t>A-6761</t>
  </si>
  <si>
    <t>A-6762</t>
  </si>
  <si>
    <t>A-6763</t>
  </si>
  <si>
    <t>A-6764</t>
  </si>
  <si>
    <t>A-6765</t>
  </si>
  <si>
    <t>A-6766</t>
  </si>
  <si>
    <t>A-6767</t>
  </si>
  <si>
    <t>10/10/2020</t>
  </si>
  <si>
    <t>A-6768</t>
  </si>
  <si>
    <t>A-6769</t>
  </si>
  <si>
    <t>A-6770</t>
  </si>
  <si>
    <t>A-6771</t>
  </si>
  <si>
    <t>A-6772</t>
  </si>
  <si>
    <t>A-6773</t>
  </si>
  <si>
    <t>A-6774</t>
  </si>
  <si>
    <t>A-6775</t>
  </si>
  <si>
    <t>A-6776</t>
  </si>
  <si>
    <t>A-6777</t>
  </si>
  <si>
    <t>A-6778</t>
  </si>
  <si>
    <t>A-6779</t>
  </si>
  <si>
    <t>A-6780</t>
  </si>
  <si>
    <t>A-6781</t>
  </si>
  <si>
    <t>A-6782</t>
  </si>
  <si>
    <t>A-6783</t>
  </si>
  <si>
    <t>A-6784</t>
  </si>
  <si>
    <t>A-6785</t>
  </si>
  <si>
    <t>A-6786</t>
  </si>
  <si>
    <t>A-6787</t>
  </si>
  <si>
    <t>A-6788</t>
  </si>
  <si>
    <t>A-6789</t>
  </si>
  <si>
    <t>A-6790</t>
  </si>
  <si>
    <t>A-6791</t>
  </si>
  <si>
    <t>A-6792</t>
  </si>
  <si>
    <t>A-6793</t>
  </si>
  <si>
    <t>A-6794</t>
  </si>
  <si>
    <t>A-6795</t>
  </si>
  <si>
    <t>A-6796</t>
  </si>
  <si>
    <t>A-6797</t>
  </si>
  <si>
    <t>A-6798</t>
  </si>
  <si>
    <t>A-6799</t>
  </si>
  <si>
    <t>A-6800</t>
  </si>
  <si>
    <t>A-6801</t>
  </si>
  <si>
    <t>A-6802</t>
  </si>
  <si>
    <t>A-6803</t>
  </si>
  <si>
    <t>A-6804</t>
  </si>
  <si>
    <t>A-6805</t>
  </si>
  <si>
    <t>A-6806</t>
  </si>
  <si>
    <t>A-6807</t>
  </si>
  <si>
    <t>A-6808</t>
  </si>
  <si>
    <t>A-6809</t>
  </si>
  <si>
    <t>A-6810</t>
  </si>
  <si>
    <t>A-6811</t>
  </si>
  <si>
    <t>A-6812</t>
  </si>
  <si>
    <t>A-6813</t>
  </si>
  <si>
    <t>A-6814</t>
  </si>
  <si>
    <t>A-6815</t>
  </si>
  <si>
    <t>A-6816</t>
  </si>
  <si>
    <t>A-6817</t>
  </si>
  <si>
    <t>A-6818</t>
  </si>
  <si>
    <t>A-6819</t>
  </si>
  <si>
    <t>A-6820</t>
  </si>
  <si>
    <t>A-6821</t>
  </si>
  <si>
    <t>A-6822</t>
  </si>
  <si>
    <t>A-6823</t>
  </si>
  <si>
    <t>A-6824</t>
  </si>
  <si>
    <t>A-6825</t>
  </si>
  <si>
    <t>A-6826</t>
  </si>
  <si>
    <t>A-6827</t>
  </si>
  <si>
    <t>A-6828</t>
  </si>
  <si>
    <t>A-6829</t>
  </si>
  <si>
    <t>A-6830</t>
  </si>
  <si>
    <t>A-6831</t>
  </si>
  <si>
    <t>A-6832</t>
  </si>
  <si>
    <t>A-6833</t>
  </si>
  <si>
    <t>A-6834</t>
  </si>
  <si>
    <t>A-6835</t>
  </si>
  <si>
    <t>A-6836</t>
  </si>
  <si>
    <t>A-6837</t>
  </si>
  <si>
    <t>A-6838</t>
  </si>
  <si>
    <t>A-6839</t>
  </si>
  <si>
    <t>A-6840</t>
  </si>
  <si>
    <t>A-6841</t>
  </si>
  <si>
    <t>A-6842</t>
  </si>
  <si>
    <t>A-6843</t>
  </si>
  <si>
    <t>A-6844</t>
  </si>
  <si>
    <t>A-6845</t>
  </si>
  <si>
    <t>A-6846</t>
  </si>
  <si>
    <t>A-6847</t>
  </si>
  <si>
    <t>A-6848</t>
  </si>
  <si>
    <t>A-6849</t>
  </si>
  <si>
    <t>A-6850</t>
  </si>
  <si>
    <t>A-6851</t>
  </si>
  <si>
    <t>A-6852</t>
  </si>
  <si>
    <t>A-6853</t>
  </si>
  <si>
    <t>A-6854</t>
  </si>
  <si>
    <t>A-6855</t>
  </si>
  <si>
    <t>A-6856</t>
  </si>
  <si>
    <t>A-6857</t>
  </si>
  <si>
    <t>A-6858</t>
  </si>
  <si>
    <t>A-6859</t>
  </si>
  <si>
    <t>A-6860</t>
  </si>
  <si>
    <t>A-6861</t>
  </si>
  <si>
    <t>A-6862</t>
  </si>
  <si>
    <t>A-6863</t>
  </si>
  <si>
    <t>A-6864</t>
  </si>
  <si>
    <t>A-6865</t>
  </si>
  <si>
    <t>A-6866</t>
  </si>
  <si>
    <t>A-6867</t>
  </si>
  <si>
    <t>A-6868</t>
  </si>
  <si>
    <t>A-6869</t>
  </si>
  <si>
    <t>A-6870</t>
  </si>
  <si>
    <t>A-6871</t>
  </si>
  <si>
    <t>A-6872</t>
  </si>
  <si>
    <t>A-6873</t>
  </si>
  <si>
    <t>A-6874</t>
  </si>
  <si>
    <t>A-6875</t>
  </si>
  <si>
    <t>A-6876</t>
  </si>
  <si>
    <t>A-6877</t>
  </si>
  <si>
    <t>A-6878</t>
  </si>
  <si>
    <t>A-6879</t>
  </si>
  <si>
    <t>A-6880</t>
  </si>
  <si>
    <t>A-6881</t>
  </si>
  <si>
    <t>A-6882</t>
  </si>
  <si>
    <t>A-6883</t>
  </si>
  <si>
    <t>A-6884</t>
  </si>
  <si>
    <t>A-6885</t>
  </si>
  <si>
    <t>A-6886</t>
  </si>
  <si>
    <t>A-6887</t>
  </si>
  <si>
    <t>A-6888</t>
  </si>
  <si>
    <t>A-6889</t>
  </si>
  <si>
    <t>A-6890</t>
  </si>
  <si>
    <t>A-6891</t>
  </si>
  <si>
    <t>A-6892</t>
  </si>
  <si>
    <t>(248)FRANCISCO MACHORRO</t>
  </si>
  <si>
    <t>A-6893</t>
  </si>
  <si>
    <t>A-6894</t>
  </si>
  <si>
    <t>A-6895</t>
  </si>
  <si>
    <t>A-6896</t>
  </si>
  <si>
    <t>A-6897</t>
  </si>
  <si>
    <t>A-6898</t>
  </si>
  <si>
    <t>A-6899</t>
  </si>
  <si>
    <t>A-6900</t>
  </si>
  <si>
    <t>A-6901</t>
  </si>
  <si>
    <t>A-6902</t>
  </si>
  <si>
    <t>A-6903</t>
  </si>
  <si>
    <t>A-6904</t>
  </si>
  <si>
    <t>A-6905</t>
  </si>
  <si>
    <t>A-6906</t>
  </si>
  <si>
    <t>A-6907</t>
  </si>
  <si>
    <t>A-6908</t>
  </si>
  <si>
    <t>A-6909</t>
  </si>
  <si>
    <t>A-6910</t>
  </si>
  <si>
    <t>A-6911</t>
  </si>
  <si>
    <t>A-6912</t>
  </si>
  <si>
    <t>A-6913</t>
  </si>
  <si>
    <t>A-6914</t>
  </si>
  <si>
    <t>A-6915</t>
  </si>
  <si>
    <t>A-6916</t>
  </si>
  <si>
    <t>A-6917</t>
  </si>
  <si>
    <t>A-6918</t>
  </si>
  <si>
    <t>A-6919</t>
  </si>
  <si>
    <t>A-6920</t>
  </si>
  <si>
    <t>A-6921</t>
  </si>
  <si>
    <t>A-6922</t>
  </si>
  <si>
    <t>A-6923</t>
  </si>
  <si>
    <t>A-6924</t>
  </si>
  <si>
    <t>A-6925</t>
  </si>
  <si>
    <t>A-6926</t>
  </si>
  <si>
    <t>A-6927</t>
  </si>
  <si>
    <t>A-6928</t>
  </si>
  <si>
    <t>A-6929</t>
  </si>
  <si>
    <t>A-6930</t>
  </si>
  <si>
    <t>A-6931</t>
  </si>
  <si>
    <t>A-6932</t>
  </si>
  <si>
    <t>A-6933</t>
  </si>
  <si>
    <t>A-6934</t>
  </si>
  <si>
    <t>A-6935</t>
  </si>
  <si>
    <t>A-6936</t>
  </si>
  <si>
    <t>A-6937</t>
  </si>
  <si>
    <t>A-6938</t>
  </si>
  <si>
    <t>A-6939</t>
  </si>
  <si>
    <t>A-6940</t>
  </si>
  <si>
    <t>A-6941</t>
  </si>
  <si>
    <t>A-6942</t>
  </si>
  <si>
    <t>A-6943</t>
  </si>
  <si>
    <t>A-6944</t>
  </si>
  <si>
    <t>A-6945</t>
  </si>
  <si>
    <t>A-6946</t>
  </si>
  <si>
    <t>A-6947</t>
  </si>
  <si>
    <t>A-6948</t>
  </si>
  <si>
    <t>A-6949</t>
  </si>
  <si>
    <t>A-6950</t>
  </si>
  <si>
    <t>A-6951</t>
  </si>
  <si>
    <t>A-6952</t>
  </si>
  <si>
    <t>A-6953</t>
  </si>
  <si>
    <t>A-6954</t>
  </si>
  <si>
    <t>A-6955</t>
  </si>
  <si>
    <t>A-6956</t>
  </si>
  <si>
    <t>A-6957</t>
  </si>
  <si>
    <t>A-6958</t>
  </si>
  <si>
    <t>17/10/2020</t>
  </si>
  <si>
    <t>A-6959</t>
  </si>
  <si>
    <t>A-6960</t>
  </si>
  <si>
    <t>A-6961</t>
  </si>
  <si>
    <t>A-6962</t>
  </si>
  <si>
    <t>A-6963</t>
  </si>
  <si>
    <t>A-6964</t>
  </si>
  <si>
    <t>A-6965</t>
  </si>
  <si>
    <t>A-6966</t>
  </si>
  <si>
    <t>A-6967</t>
  </si>
  <si>
    <t>A-6968</t>
  </si>
  <si>
    <t>A-6969</t>
  </si>
  <si>
    <t>A-6970</t>
  </si>
  <si>
    <t>13/10/2020</t>
  </si>
  <si>
    <t>A-6971</t>
  </si>
  <si>
    <t>A-6972</t>
  </si>
  <si>
    <t>A-6973</t>
  </si>
  <si>
    <t>A-6974</t>
  </si>
  <si>
    <t>A-6975</t>
  </si>
  <si>
    <t>A-6976</t>
  </si>
  <si>
    <t>A-6977</t>
  </si>
  <si>
    <t>A-6978</t>
  </si>
  <si>
    <t>A-6979</t>
  </si>
  <si>
    <t>A-6980</t>
  </si>
  <si>
    <t>A-6981</t>
  </si>
  <si>
    <t>A-6982</t>
  </si>
  <si>
    <t>A-6983</t>
  </si>
  <si>
    <t>A-6984</t>
  </si>
  <si>
    <t>A-6985</t>
  </si>
  <si>
    <t>A-6986</t>
  </si>
  <si>
    <t>A-6987</t>
  </si>
  <si>
    <t>A-6988</t>
  </si>
  <si>
    <t>A-6989</t>
  </si>
  <si>
    <t>A-6990</t>
  </si>
  <si>
    <t>A-6991</t>
  </si>
  <si>
    <t>A-6992</t>
  </si>
  <si>
    <t>A-6993</t>
  </si>
  <si>
    <t>A-6994</t>
  </si>
  <si>
    <t>A-6995</t>
  </si>
  <si>
    <t>A-6996</t>
  </si>
  <si>
    <t>A-6997</t>
  </si>
  <si>
    <t>A-6998</t>
  </si>
  <si>
    <t>A-6999</t>
  </si>
  <si>
    <t>A-7000</t>
  </si>
  <si>
    <t>A-7001</t>
  </si>
  <si>
    <t>A-7002</t>
  </si>
  <si>
    <t>A-7003</t>
  </si>
  <si>
    <t>A-7004</t>
  </si>
  <si>
    <t>A-7005</t>
  </si>
  <si>
    <t>A-7006</t>
  </si>
  <si>
    <t>A-7007</t>
  </si>
  <si>
    <t>A-7008</t>
  </si>
  <si>
    <t>A-7009</t>
  </si>
  <si>
    <t>A-7010</t>
  </si>
  <si>
    <t>A-7011</t>
  </si>
  <si>
    <t>A-7012</t>
  </si>
  <si>
    <t>A-7013</t>
  </si>
  <si>
    <t>A-7014</t>
  </si>
  <si>
    <t>A-7015</t>
  </si>
  <si>
    <t>A-7016</t>
  </si>
  <si>
    <t>A-7017</t>
  </si>
  <si>
    <t>A-7018</t>
  </si>
  <si>
    <t>A-7019</t>
  </si>
  <si>
    <t>A-7020</t>
  </si>
  <si>
    <t>A-7021</t>
  </si>
  <si>
    <t>A-7022</t>
  </si>
  <si>
    <t>A-7023</t>
  </si>
  <si>
    <t>A-7024</t>
  </si>
  <si>
    <t>A-7025</t>
  </si>
  <si>
    <t>A-7026</t>
  </si>
  <si>
    <t>A-7027</t>
  </si>
  <si>
    <t>A-7028</t>
  </si>
  <si>
    <t>A-7029</t>
  </si>
  <si>
    <t>A-7030</t>
  </si>
  <si>
    <t>A-7031</t>
  </si>
  <si>
    <t>A-7032</t>
  </si>
  <si>
    <t>A-7033</t>
  </si>
  <si>
    <t>A-7034</t>
  </si>
  <si>
    <t>A-7035</t>
  </si>
  <si>
    <t>A-7036</t>
  </si>
  <si>
    <t>A-7037</t>
  </si>
  <si>
    <t>A-7038</t>
  </si>
  <si>
    <t>A-7039</t>
  </si>
  <si>
    <t>A-7040</t>
  </si>
  <si>
    <t>A-7041</t>
  </si>
  <si>
    <t>A-7042</t>
  </si>
  <si>
    <t>A-7043</t>
  </si>
  <si>
    <t>A-7044</t>
  </si>
  <si>
    <t>A-7045</t>
  </si>
  <si>
    <t>A-7046</t>
  </si>
  <si>
    <t>A-7047</t>
  </si>
  <si>
    <t>A-7048</t>
  </si>
  <si>
    <t>A-7049</t>
  </si>
  <si>
    <t>A-7050</t>
  </si>
  <si>
    <t>A-7051</t>
  </si>
  <si>
    <t>A-7052</t>
  </si>
  <si>
    <t>A-7053</t>
  </si>
  <si>
    <t>A-7054</t>
  </si>
  <si>
    <t>A-7055</t>
  </si>
  <si>
    <t>A-7056</t>
  </si>
  <si>
    <t>A-7057</t>
  </si>
  <si>
    <t>A-7058</t>
  </si>
  <si>
    <t>A-7059</t>
  </si>
  <si>
    <t>A-7060</t>
  </si>
  <si>
    <t>A-7061</t>
  </si>
  <si>
    <t>A-7062</t>
  </si>
  <si>
    <t>A-7063</t>
  </si>
  <si>
    <t>A-7064</t>
  </si>
  <si>
    <t>A-7065</t>
  </si>
  <si>
    <t>A-7066</t>
  </si>
  <si>
    <t>A-7067</t>
  </si>
  <si>
    <t>A-7068</t>
  </si>
  <si>
    <t>A-7069</t>
  </si>
  <si>
    <t>A-7070</t>
  </si>
  <si>
    <t>A-7071</t>
  </si>
  <si>
    <t>A-7072</t>
  </si>
  <si>
    <t>A-7073</t>
  </si>
  <si>
    <t>A-7074</t>
  </si>
  <si>
    <t>A-7075</t>
  </si>
  <si>
    <t>A-7076</t>
  </si>
  <si>
    <t>A-7077</t>
  </si>
  <si>
    <t>A-7078</t>
  </si>
  <si>
    <t>A-7079</t>
  </si>
  <si>
    <t>A-7080</t>
  </si>
  <si>
    <t>A-7081</t>
  </si>
  <si>
    <t>A-7082</t>
  </si>
  <si>
    <t>A-7083</t>
  </si>
  <si>
    <t>A-7084</t>
  </si>
  <si>
    <t>A-7085</t>
  </si>
  <si>
    <t>A-7086</t>
  </si>
  <si>
    <t>A-7087</t>
  </si>
  <si>
    <t>A-7088</t>
  </si>
  <si>
    <t>A-7089</t>
  </si>
  <si>
    <t>A-7090</t>
  </si>
  <si>
    <t>A-7091</t>
  </si>
  <si>
    <t>A-7092</t>
  </si>
  <si>
    <t>A-7093</t>
  </si>
  <si>
    <t>A-7094</t>
  </si>
  <si>
    <t>A-7095</t>
  </si>
  <si>
    <t>A-7096</t>
  </si>
  <si>
    <t>A-7097</t>
  </si>
  <si>
    <t>A-7098</t>
  </si>
  <si>
    <t>A-7099</t>
  </si>
  <si>
    <t>A-7100</t>
  </si>
  <si>
    <t>A-7101</t>
  </si>
  <si>
    <t>A-7102</t>
  </si>
  <si>
    <t>A-7103</t>
  </si>
  <si>
    <t>A-7104</t>
  </si>
  <si>
    <t>A-7105</t>
  </si>
  <si>
    <t>A-7106</t>
  </si>
  <si>
    <t>A-7107</t>
  </si>
  <si>
    <t>A-7108</t>
  </si>
  <si>
    <t>A-7109</t>
  </si>
  <si>
    <t>A-7110</t>
  </si>
  <si>
    <t>(91)ARTURO BERNAL</t>
  </si>
  <si>
    <t>A-7111</t>
  </si>
  <si>
    <t>A-7112</t>
  </si>
  <si>
    <t>A-7113</t>
  </si>
  <si>
    <t>A-7114</t>
  </si>
  <si>
    <t>A-7115</t>
  </si>
  <si>
    <t>A-7116</t>
  </si>
  <si>
    <t>A-7117</t>
  </si>
  <si>
    <t>A-7118</t>
  </si>
  <si>
    <t>A-7119</t>
  </si>
  <si>
    <t>A-7120</t>
  </si>
  <si>
    <t>A-7121</t>
  </si>
  <si>
    <t>A-7122</t>
  </si>
  <si>
    <t>A-7123</t>
  </si>
  <si>
    <t>A-7124</t>
  </si>
  <si>
    <t>A-7125</t>
  </si>
  <si>
    <t>A-7126</t>
  </si>
  <si>
    <t>A-7127</t>
  </si>
  <si>
    <t>A-7128</t>
  </si>
  <si>
    <t>A-7129</t>
  </si>
  <si>
    <t>A-7130</t>
  </si>
  <si>
    <t>A-7131</t>
  </si>
  <si>
    <t>A-7132</t>
  </si>
  <si>
    <t>A-7133</t>
  </si>
  <si>
    <t>A-7134</t>
  </si>
  <si>
    <t>A-7135</t>
  </si>
  <si>
    <t>A-7136</t>
  </si>
  <si>
    <t>A-7137</t>
  </si>
  <si>
    <t>A-7138</t>
  </si>
  <si>
    <t>A-7139</t>
  </si>
  <si>
    <t>(218)PROSUBCA S.A DE C.V</t>
  </si>
  <si>
    <t>12/10/2020</t>
  </si>
  <si>
    <t>A-7140</t>
  </si>
  <si>
    <t>A-7141</t>
  </si>
  <si>
    <t>A-7142</t>
  </si>
  <si>
    <t>(411)GABRIEL DOROTEO</t>
  </si>
  <si>
    <t>A-7143</t>
  </si>
  <si>
    <t>A-7144</t>
  </si>
  <si>
    <t>15/10/2020</t>
  </si>
  <si>
    <t>A-7145</t>
  </si>
  <si>
    <t>A-7146</t>
  </si>
  <si>
    <t>A-7147</t>
  </si>
  <si>
    <t>A-7148</t>
  </si>
  <si>
    <t>A-7149</t>
  </si>
  <si>
    <t>A-7150</t>
  </si>
  <si>
    <t>A-7151</t>
  </si>
  <si>
    <t>A-7152</t>
  </si>
  <si>
    <t>A-7153</t>
  </si>
  <si>
    <t>A-7154</t>
  </si>
  <si>
    <t>A-7155</t>
  </si>
  <si>
    <t>A-7156</t>
  </si>
  <si>
    <t>A-7157</t>
  </si>
  <si>
    <t>A-7158</t>
  </si>
  <si>
    <t>A-7159</t>
  </si>
  <si>
    <t>A-7160</t>
  </si>
  <si>
    <t>A-7161</t>
  </si>
  <si>
    <t>A-7162</t>
  </si>
  <si>
    <t>A-7163</t>
  </si>
  <si>
    <t>A-7164</t>
  </si>
  <si>
    <t>A-7165</t>
  </si>
  <si>
    <t>A-7166</t>
  </si>
  <si>
    <t>A-7167</t>
  </si>
  <si>
    <t>A-7168</t>
  </si>
  <si>
    <t>A-7169</t>
  </si>
  <si>
    <t>A-7170</t>
  </si>
  <si>
    <t>A-7171</t>
  </si>
  <si>
    <t>A-7172</t>
  </si>
  <si>
    <t>A-7173</t>
  </si>
  <si>
    <t>A-7174</t>
  </si>
  <si>
    <t>A-7175</t>
  </si>
  <si>
    <t>A-7176</t>
  </si>
  <si>
    <t>A-7177</t>
  </si>
  <si>
    <t>A-7178</t>
  </si>
  <si>
    <t>A-7179</t>
  </si>
  <si>
    <t>A-7180</t>
  </si>
  <si>
    <t>A-7181</t>
  </si>
  <si>
    <t>A-7182</t>
  </si>
  <si>
    <t>A-7183</t>
  </si>
  <si>
    <t>A-7184</t>
  </si>
  <si>
    <t>A-7185</t>
  </si>
  <si>
    <t>A-7186</t>
  </si>
  <si>
    <t>A-7187</t>
  </si>
  <si>
    <t>A-7188</t>
  </si>
  <si>
    <t>A-7189</t>
  </si>
  <si>
    <t>A-7190</t>
  </si>
  <si>
    <t>A-7191</t>
  </si>
  <si>
    <t>A-7192</t>
  </si>
  <si>
    <t>A-7193</t>
  </si>
  <si>
    <t>A-7194</t>
  </si>
  <si>
    <t>A-7195</t>
  </si>
  <si>
    <t>A-7196</t>
  </si>
  <si>
    <t>A-7197</t>
  </si>
  <si>
    <t>A-7198</t>
  </si>
  <si>
    <t>28/10/2020</t>
  </si>
  <si>
    <t>A-7199</t>
  </si>
  <si>
    <t>A-7200</t>
  </si>
  <si>
    <t>A-7201</t>
  </si>
  <si>
    <t>A-7202</t>
  </si>
  <si>
    <t>16/10/2020</t>
  </si>
  <si>
    <t>A-7203</t>
  </si>
  <si>
    <t>A-7204</t>
  </si>
  <si>
    <t>A-7205</t>
  </si>
  <si>
    <t>A-7206</t>
  </si>
  <si>
    <t>A-7207</t>
  </si>
  <si>
    <t>A-7208</t>
  </si>
  <si>
    <t>A-7209</t>
  </si>
  <si>
    <t>A-7210</t>
  </si>
  <si>
    <t>A-7211</t>
  </si>
  <si>
    <t>A-7212</t>
  </si>
  <si>
    <t>A-7213</t>
  </si>
  <si>
    <t>A-7214</t>
  </si>
  <si>
    <t>A-7215</t>
  </si>
  <si>
    <t>A-7216</t>
  </si>
  <si>
    <t>A-7217</t>
  </si>
  <si>
    <t>A-7218</t>
  </si>
  <si>
    <t>A-7219</t>
  </si>
  <si>
    <t>A-7220</t>
  </si>
  <si>
    <t>A-7221</t>
  </si>
  <si>
    <t>A-7222</t>
  </si>
  <si>
    <t>A-7223</t>
  </si>
  <si>
    <t>A-7224</t>
  </si>
  <si>
    <t>A-7225</t>
  </si>
  <si>
    <t>A-7226</t>
  </si>
  <si>
    <t>A-7227</t>
  </si>
  <si>
    <t>A-7228</t>
  </si>
  <si>
    <t>A-7229</t>
  </si>
  <si>
    <t>A-7230</t>
  </si>
  <si>
    <t>A-7231</t>
  </si>
  <si>
    <t>A-7232</t>
  </si>
  <si>
    <t>A-7233</t>
  </si>
  <si>
    <t>A-7234</t>
  </si>
  <si>
    <t>A-7235</t>
  </si>
  <si>
    <t>A-7236</t>
  </si>
  <si>
    <t>A-7237</t>
  </si>
  <si>
    <t>A-7238</t>
  </si>
  <si>
    <t>A-7239</t>
  </si>
  <si>
    <t>A-7240</t>
  </si>
  <si>
    <t>A-7241</t>
  </si>
  <si>
    <t>A-7242</t>
  </si>
  <si>
    <t>A-7243</t>
  </si>
  <si>
    <t>A-7244</t>
  </si>
  <si>
    <t>A-7245</t>
  </si>
  <si>
    <t>A-7246</t>
  </si>
  <si>
    <t>A-7247</t>
  </si>
  <si>
    <t>A-7248</t>
  </si>
  <si>
    <t>A-7249</t>
  </si>
  <si>
    <t>A-7250</t>
  </si>
  <si>
    <t>A-7251</t>
  </si>
  <si>
    <t>A-7252</t>
  </si>
  <si>
    <t>A-7253</t>
  </si>
  <si>
    <t>A-7254</t>
  </si>
  <si>
    <t>A-7255</t>
  </si>
  <si>
    <t>A-7256</t>
  </si>
  <si>
    <t>A-7257</t>
  </si>
  <si>
    <t>A-7258</t>
  </si>
  <si>
    <t>A-7259</t>
  </si>
  <si>
    <t>A-7260</t>
  </si>
  <si>
    <t>A-7261</t>
  </si>
  <si>
    <t>A-7262</t>
  </si>
  <si>
    <t>A-7263</t>
  </si>
  <si>
    <t>A-7264</t>
  </si>
  <si>
    <t>A-7265</t>
  </si>
  <si>
    <t>14/10/2020</t>
  </si>
  <si>
    <t>A-7266</t>
  </si>
  <si>
    <t>A-7267</t>
  </si>
  <si>
    <t>A-7268</t>
  </si>
  <si>
    <t>A-7269</t>
  </si>
  <si>
    <t>A-7270</t>
  </si>
  <si>
    <t>A-7271</t>
  </si>
  <si>
    <t>A-7272</t>
  </si>
  <si>
    <t>A-7273</t>
  </si>
  <si>
    <t>A-7274</t>
  </si>
  <si>
    <t>A-7275</t>
  </si>
  <si>
    <t>A-7276</t>
  </si>
  <si>
    <t>A-7277</t>
  </si>
  <si>
    <t>A-7278</t>
  </si>
  <si>
    <t>A-7279</t>
  </si>
  <si>
    <t>A-7280</t>
  </si>
  <si>
    <t>A-7281</t>
  </si>
  <si>
    <t>A-7282</t>
  </si>
  <si>
    <t>A-7283</t>
  </si>
  <si>
    <t>A-7284</t>
  </si>
  <si>
    <t>A-7285</t>
  </si>
  <si>
    <t>A-7286</t>
  </si>
  <si>
    <t>A-7287</t>
  </si>
  <si>
    <t>A-7288</t>
  </si>
  <si>
    <t>A-7289</t>
  </si>
  <si>
    <t>A-7290</t>
  </si>
  <si>
    <t>A-7291</t>
  </si>
  <si>
    <t>(614)MARTIN BAEZ</t>
  </si>
  <si>
    <t>A-7292</t>
  </si>
  <si>
    <t>A-7293</t>
  </si>
  <si>
    <t>(537)TAQUERIA SANTA ANA</t>
  </si>
  <si>
    <t>A-7294</t>
  </si>
  <si>
    <t>(465)CARNICERIA SANTA ANA</t>
  </si>
  <si>
    <t>A-7295</t>
  </si>
  <si>
    <t>A-7296</t>
  </si>
  <si>
    <t>A-7297</t>
  </si>
  <si>
    <t>A-7298</t>
  </si>
  <si>
    <t>A-7299</t>
  </si>
  <si>
    <t>A-7300</t>
  </si>
  <si>
    <t>A-7301</t>
  </si>
  <si>
    <t>A-7302</t>
  </si>
  <si>
    <t>A-7303</t>
  </si>
  <si>
    <t>A-7304</t>
  </si>
  <si>
    <t>A-7305</t>
  </si>
  <si>
    <t>A-7306</t>
  </si>
  <si>
    <t>A-7307</t>
  </si>
  <si>
    <t>A-7308</t>
  </si>
  <si>
    <t>A-7309</t>
  </si>
  <si>
    <t>A-7310</t>
  </si>
  <si>
    <t>A-7311</t>
  </si>
  <si>
    <t>A-7312</t>
  </si>
  <si>
    <t>A-7313</t>
  </si>
  <si>
    <t>A-7314</t>
  </si>
  <si>
    <t>A-7315</t>
  </si>
  <si>
    <t>A-7316</t>
  </si>
  <si>
    <t>A-7317</t>
  </si>
  <si>
    <t>11/10/2020</t>
  </si>
  <si>
    <t>A-7318</t>
  </si>
  <si>
    <t>A-7319</t>
  </si>
  <si>
    <t>A-7320</t>
  </si>
  <si>
    <t>A-7321</t>
  </si>
  <si>
    <t>A-7322</t>
  </si>
  <si>
    <t>A-7323</t>
  </si>
  <si>
    <t>A-7324</t>
  </si>
  <si>
    <t>A-7325</t>
  </si>
  <si>
    <t>A-7326</t>
  </si>
  <si>
    <t>A-7327</t>
  </si>
  <si>
    <t>A-7328</t>
  </si>
  <si>
    <t>A-7329</t>
  </si>
  <si>
    <t>A-7330</t>
  </si>
  <si>
    <t>A-7331</t>
  </si>
  <si>
    <t>A-7332</t>
  </si>
  <si>
    <t>A-7333</t>
  </si>
  <si>
    <t>A-7334</t>
  </si>
  <si>
    <t>A-7335</t>
  </si>
  <si>
    <t>A-7336</t>
  </si>
  <si>
    <t>A-7337</t>
  </si>
  <si>
    <t>A-7338</t>
  </si>
  <si>
    <t>A-7339</t>
  </si>
  <si>
    <t>A-7340</t>
  </si>
  <si>
    <t>A-7341</t>
  </si>
  <si>
    <t>A-7342</t>
  </si>
  <si>
    <t>A-7343</t>
  </si>
  <si>
    <t>A-7344</t>
  </si>
  <si>
    <t>A-7345</t>
  </si>
  <si>
    <t>A-7346</t>
  </si>
  <si>
    <t>A-7347</t>
  </si>
  <si>
    <t>A-7348</t>
  </si>
  <si>
    <t>A-7349</t>
  </si>
  <si>
    <t>A-7350</t>
  </si>
  <si>
    <t>A-7351</t>
  </si>
  <si>
    <t>A-7352</t>
  </si>
  <si>
    <t>A-7353</t>
  </si>
  <si>
    <t>A-7354</t>
  </si>
  <si>
    <t>A-7355</t>
  </si>
  <si>
    <t>A-7356</t>
  </si>
  <si>
    <t>A-7357</t>
  </si>
  <si>
    <t>A-7358</t>
  </si>
  <si>
    <t>A-7359</t>
  </si>
  <si>
    <t>A-7360</t>
  </si>
  <si>
    <t>A-7361</t>
  </si>
  <si>
    <t>A-7362</t>
  </si>
  <si>
    <t>A-7363</t>
  </si>
  <si>
    <t>A-7364</t>
  </si>
  <si>
    <t>A-7365</t>
  </si>
  <si>
    <t>A-7366</t>
  </si>
  <si>
    <t>A-7367</t>
  </si>
  <si>
    <t>A-7368</t>
  </si>
  <si>
    <t>A-7369</t>
  </si>
  <si>
    <t>A-7370</t>
  </si>
  <si>
    <t>A-7371</t>
  </si>
  <si>
    <t>A-7372</t>
  </si>
  <si>
    <t>A-7373</t>
  </si>
  <si>
    <t>A-7374</t>
  </si>
  <si>
    <t>A-7375</t>
  </si>
  <si>
    <t>A-7376</t>
  </si>
  <si>
    <t>A-7377</t>
  </si>
  <si>
    <t>A-7378</t>
  </si>
  <si>
    <t>A-7379</t>
  </si>
  <si>
    <t>A-7380</t>
  </si>
  <si>
    <t>A-7381</t>
  </si>
  <si>
    <t>A-7382</t>
  </si>
  <si>
    <t>A-7383</t>
  </si>
  <si>
    <t>A-7384</t>
  </si>
  <si>
    <t>A-7385</t>
  </si>
  <si>
    <t>A-7386</t>
  </si>
  <si>
    <t>A-7387</t>
  </si>
  <si>
    <t>A-7388</t>
  </si>
  <si>
    <t>A-7389</t>
  </si>
  <si>
    <t>A-7390</t>
  </si>
  <si>
    <t>A-7391</t>
  </si>
  <si>
    <t>A-7392</t>
  </si>
  <si>
    <t>A-7393</t>
  </si>
  <si>
    <t>A-7394</t>
  </si>
  <si>
    <t>A-7395</t>
  </si>
  <si>
    <t>A-7396</t>
  </si>
  <si>
    <t>A-7397</t>
  </si>
  <si>
    <t>A-7398</t>
  </si>
  <si>
    <t>A-7399</t>
  </si>
  <si>
    <t>A-7400</t>
  </si>
  <si>
    <t>A-7401</t>
  </si>
  <si>
    <t>A-7402</t>
  </si>
  <si>
    <t>A-7403</t>
  </si>
  <si>
    <t>A-7404</t>
  </si>
  <si>
    <t>A-7405</t>
  </si>
  <si>
    <t>A-7406</t>
  </si>
  <si>
    <t>A-7407</t>
  </si>
  <si>
    <t>A-7408</t>
  </si>
  <si>
    <t>A-7409</t>
  </si>
  <si>
    <t>A-7410</t>
  </si>
  <si>
    <t>A-7411</t>
  </si>
  <si>
    <t>A-7412</t>
  </si>
  <si>
    <t>A-7413</t>
  </si>
  <si>
    <t>A-7414</t>
  </si>
  <si>
    <t>A-7415</t>
  </si>
  <si>
    <t>A-7416</t>
  </si>
  <si>
    <t>A-7417</t>
  </si>
  <si>
    <t>A-7418</t>
  </si>
  <si>
    <t>A-7419</t>
  </si>
  <si>
    <t>A-7420</t>
  </si>
  <si>
    <t>A-7421</t>
  </si>
  <si>
    <t>A-7422</t>
  </si>
  <si>
    <t>A-7423</t>
  </si>
  <si>
    <t>A-7424</t>
  </si>
  <si>
    <t>A-7425</t>
  </si>
  <si>
    <t>A-7426</t>
  </si>
  <si>
    <t>A-7427</t>
  </si>
  <si>
    <t>A-7428</t>
  </si>
  <si>
    <t>A-7429</t>
  </si>
  <si>
    <t>A-7430</t>
  </si>
  <si>
    <t>A-7431</t>
  </si>
  <si>
    <t>A-7432</t>
  </si>
  <si>
    <t>A-7433</t>
  </si>
  <si>
    <t>A-7434</t>
  </si>
  <si>
    <t>A-7435</t>
  </si>
  <si>
    <t>A-7436</t>
  </si>
  <si>
    <t>A-7437</t>
  </si>
  <si>
    <t>A-7438</t>
  </si>
  <si>
    <t>A-7439</t>
  </si>
  <si>
    <t>A-7440</t>
  </si>
  <si>
    <t>A-7441</t>
  </si>
  <si>
    <t>A-7442</t>
  </si>
  <si>
    <t>A-7443</t>
  </si>
  <si>
    <t>A-7444</t>
  </si>
  <si>
    <t>A-7445</t>
  </si>
  <si>
    <t>A-7446</t>
  </si>
  <si>
    <t>A-7447</t>
  </si>
  <si>
    <t>A-7448</t>
  </si>
  <si>
    <t>A-7449</t>
  </si>
  <si>
    <t>A-7450</t>
  </si>
  <si>
    <t>A-7451</t>
  </si>
  <si>
    <t>A-7452</t>
  </si>
  <si>
    <t>A-7453</t>
  </si>
  <si>
    <t>A-7454</t>
  </si>
  <si>
    <t>A-7455</t>
  </si>
  <si>
    <t>A-7456</t>
  </si>
  <si>
    <t>A-7457</t>
  </si>
  <si>
    <t>A-7458</t>
  </si>
  <si>
    <t>A-7459</t>
  </si>
  <si>
    <t>A-7460</t>
  </si>
  <si>
    <t>A-7461</t>
  </si>
  <si>
    <t>A-7462</t>
  </si>
  <si>
    <t>A-7463</t>
  </si>
  <si>
    <t>A-7464</t>
  </si>
  <si>
    <t>A-7465</t>
  </si>
  <si>
    <t>A-7466</t>
  </si>
  <si>
    <t>A-7467</t>
  </si>
  <si>
    <t>A-7468</t>
  </si>
  <si>
    <t>A-7469</t>
  </si>
  <si>
    <t>A-7470</t>
  </si>
  <si>
    <t>A-7471</t>
  </si>
  <si>
    <t>A-7472</t>
  </si>
  <si>
    <t>A-7473</t>
  </si>
  <si>
    <t>A-7474</t>
  </si>
  <si>
    <t>A-7475</t>
  </si>
  <si>
    <t>A-7476</t>
  </si>
  <si>
    <t>A-7477</t>
  </si>
  <si>
    <t>A-7478</t>
  </si>
  <si>
    <t>A-7479</t>
  </si>
  <si>
    <t>A-7480</t>
  </si>
  <si>
    <t>A-7481</t>
  </si>
  <si>
    <t>A-7482</t>
  </si>
  <si>
    <t>A-7483</t>
  </si>
  <si>
    <t>A-7484</t>
  </si>
  <si>
    <t>A-7485</t>
  </si>
  <si>
    <t>A-7486</t>
  </si>
  <si>
    <t>A-7487</t>
  </si>
  <si>
    <t>A-7488</t>
  </si>
  <si>
    <t>A-7489</t>
  </si>
  <si>
    <t>A-7490</t>
  </si>
  <si>
    <t>A-7491</t>
  </si>
  <si>
    <t>A-7492</t>
  </si>
  <si>
    <t>A-7493</t>
  </si>
  <si>
    <t>A-7494</t>
  </si>
  <si>
    <t>A-7495</t>
  </si>
  <si>
    <t>A-7496</t>
  </si>
  <si>
    <t>A-7497</t>
  </si>
  <si>
    <t>A-7498</t>
  </si>
  <si>
    <t>A-7499</t>
  </si>
  <si>
    <t>A-7500</t>
  </si>
  <si>
    <t>A-7501</t>
  </si>
  <si>
    <t>A-7502</t>
  </si>
  <si>
    <t>(544)ANTONIO ROLDAN</t>
  </si>
  <si>
    <t>A-7503</t>
  </si>
  <si>
    <t>A-7504</t>
  </si>
  <si>
    <t>A-7505</t>
  </si>
  <si>
    <t>A-7506</t>
  </si>
  <si>
    <t>A-7507</t>
  </si>
  <si>
    <t>A-7508</t>
  </si>
  <si>
    <t>A-7509</t>
  </si>
  <si>
    <t>A-7510</t>
  </si>
  <si>
    <t>A-7511</t>
  </si>
  <si>
    <t>A-7512</t>
  </si>
  <si>
    <t>A-7513</t>
  </si>
  <si>
    <t>A-7514</t>
  </si>
  <si>
    <t>A-7515</t>
  </si>
  <si>
    <t>A-7516</t>
  </si>
  <si>
    <t>A-7517</t>
  </si>
  <si>
    <t>A-7518</t>
  </si>
  <si>
    <t>A-7519</t>
  </si>
  <si>
    <t>A-7520</t>
  </si>
  <si>
    <t>A-7521</t>
  </si>
  <si>
    <t>A-7522</t>
  </si>
  <si>
    <t>A-7523</t>
  </si>
  <si>
    <t>A-7524</t>
  </si>
  <si>
    <t>A-7525</t>
  </si>
  <si>
    <t>A-7526</t>
  </si>
  <si>
    <t>A-7527</t>
  </si>
  <si>
    <t>A-7528</t>
  </si>
  <si>
    <t>A-7529</t>
  </si>
  <si>
    <t>A-7530</t>
  </si>
  <si>
    <t>A-7531</t>
  </si>
  <si>
    <t>A-7532</t>
  </si>
  <si>
    <t>A-7533</t>
  </si>
  <si>
    <t>A-7534</t>
  </si>
  <si>
    <t>A-7535</t>
  </si>
  <si>
    <t>A-7536</t>
  </si>
  <si>
    <t>A-7537</t>
  </si>
  <si>
    <t>A-7538</t>
  </si>
  <si>
    <t>A-7539</t>
  </si>
  <si>
    <t>A-7540</t>
  </si>
  <si>
    <t>A-7541</t>
  </si>
  <si>
    <t>A-7542</t>
  </si>
  <si>
    <t>A-7543</t>
  </si>
  <si>
    <t>A-7544</t>
  </si>
  <si>
    <t>A-7545</t>
  </si>
  <si>
    <t>A-7546</t>
  </si>
  <si>
    <t>A-7547</t>
  </si>
  <si>
    <t>A-7548</t>
  </si>
  <si>
    <t>A-7549</t>
  </si>
  <si>
    <t>A-7550</t>
  </si>
  <si>
    <t>A-7551</t>
  </si>
  <si>
    <t>A-7552</t>
  </si>
  <si>
    <t>A-7553</t>
  </si>
  <si>
    <t>A-7554</t>
  </si>
  <si>
    <t>A-7555</t>
  </si>
  <si>
    <t>A-7556</t>
  </si>
  <si>
    <t>A-7557</t>
  </si>
  <si>
    <t>A-7558</t>
  </si>
  <si>
    <t>A-7559</t>
  </si>
  <si>
    <t>A-7560</t>
  </si>
  <si>
    <t>A-7561</t>
  </si>
  <si>
    <t>A-7562</t>
  </si>
  <si>
    <t>A-7563</t>
  </si>
  <si>
    <t>A-7564</t>
  </si>
  <si>
    <t>A-7565</t>
  </si>
  <si>
    <t>A-7566</t>
  </si>
  <si>
    <t>A-7567</t>
  </si>
  <si>
    <t>A-7568</t>
  </si>
  <si>
    <t>A-7569</t>
  </si>
  <si>
    <t>A-7570</t>
  </si>
  <si>
    <t>A-7571</t>
  </si>
  <si>
    <t>A-7572</t>
  </si>
  <si>
    <t>A-7573</t>
  </si>
  <si>
    <t>A-7574</t>
  </si>
  <si>
    <t>A-7575</t>
  </si>
  <si>
    <t>A-7576</t>
  </si>
  <si>
    <t>A-7577</t>
  </si>
  <si>
    <t>A-7578</t>
  </si>
  <si>
    <t>A-7579</t>
  </si>
  <si>
    <t>A-7580</t>
  </si>
  <si>
    <t>A-7581</t>
  </si>
  <si>
    <t>A-7582</t>
  </si>
  <si>
    <t>EN CREDITO</t>
  </si>
  <si>
    <t>A-7583</t>
  </si>
  <si>
    <t>A-7584</t>
  </si>
  <si>
    <t>A-7585</t>
  </si>
  <si>
    <t>A-7586</t>
  </si>
  <si>
    <t>A-7587</t>
  </si>
  <si>
    <t>A-7588</t>
  </si>
  <si>
    <t>A-7589</t>
  </si>
  <si>
    <t>A-7590</t>
  </si>
  <si>
    <t>A-7591</t>
  </si>
  <si>
    <t>A-7592</t>
  </si>
  <si>
    <t>A-7593</t>
  </si>
  <si>
    <t>A-7594</t>
  </si>
  <si>
    <t>A-7595</t>
  </si>
  <si>
    <t>27/10/2020</t>
  </si>
  <si>
    <t>A-7596</t>
  </si>
  <si>
    <t>A-7597</t>
  </si>
  <si>
    <t>A-7598</t>
  </si>
  <si>
    <t>A-7599</t>
  </si>
  <si>
    <t>A-7600</t>
  </si>
  <si>
    <t>A-7601</t>
  </si>
  <si>
    <t>A-7602</t>
  </si>
  <si>
    <t>A-7603</t>
  </si>
  <si>
    <t>A-7604</t>
  </si>
  <si>
    <t>A-7605</t>
  </si>
  <si>
    <t>A-7606</t>
  </si>
  <si>
    <t>(654)MARTIN</t>
  </si>
  <si>
    <t>A-7607</t>
  </si>
  <si>
    <t>A-7608</t>
  </si>
  <si>
    <t>A-7609</t>
  </si>
  <si>
    <t>A-7610</t>
  </si>
  <si>
    <t>A-7611</t>
  </si>
  <si>
    <t>A-7612</t>
  </si>
  <si>
    <t>A-7613</t>
  </si>
  <si>
    <t>A-7614</t>
  </si>
  <si>
    <t>A-7615</t>
  </si>
  <si>
    <t>A-7616</t>
  </si>
  <si>
    <t>A-7617</t>
  </si>
  <si>
    <t>A-7618</t>
  </si>
  <si>
    <t>A-7619</t>
  </si>
  <si>
    <t>A-7620</t>
  </si>
  <si>
    <t>A-7621</t>
  </si>
  <si>
    <t>A-7622</t>
  </si>
  <si>
    <t>A-7623</t>
  </si>
  <si>
    <t>A-7624</t>
  </si>
  <si>
    <t>A-7625</t>
  </si>
  <si>
    <t>A-7626</t>
  </si>
  <si>
    <t>A-7627</t>
  </si>
  <si>
    <t>A-7628</t>
  </si>
  <si>
    <t>A-7629</t>
  </si>
  <si>
    <t>A-7630</t>
  </si>
  <si>
    <t>A-7631</t>
  </si>
  <si>
    <t>A-7632</t>
  </si>
  <si>
    <t>A-7633</t>
  </si>
  <si>
    <t>A-7634</t>
  </si>
  <si>
    <t>A-7635</t>
  </si>
  <si>
    <t>A-7636</t>
  </si>
  <si>
    <t>A-7637</t>
  </si>
  <si>
    <t>A-7638</t>
  </si>
  <si>
    <t>A-7639</t>
  </si>
  <si>
    <t>A-7640</t>
  </si>
  <si>
    <t>A-7641</t>
  </si>
  <si>
    <t>A-7642</t>
  </si>
  <si>
    <t>A-7643</t>
  </si>
  <si>
    <t>A-7644</t>
  </si>
  <si>
    <t>A-7645</t>
  </si>
  <si>
    <t>A-7646</t>
  </si>
  <si>
    <t>A-7647</t>
  </si>
  <si>
    <t>A-7648</t>
  </si>
  <si>
    <t>A-7649</t>
  </si>
  <si>
    <t>A-7650</t>
  </si>
  <si>
    <t>A-7651</t>
  </si>
  <si>
    <t>A-7652</t>
  </si>
  <si>
    <t>A-7653</t>
  </si>
  <si>
    <t>A-7654</t>
  </si>
  <si>
    <t>A-7655</t>
  </si>
  <si>
    <t>A-7656</t>
  </si>
  <si>
    <t>A-7657</t>
  </si>
  <si>
    <t>A-7658</t>
  </si>
  <si>
    <t>A-7659</t>
  </si>
  <si>
    <t>A-7660</t>
  </si>
  <si>
    <t>A-7661</t>
  </si>
  <si>
    <t>A-7662</t>
  </si>
  <si>
    <t>A-7663</t>
  </si>
  <si>
    <t>A-7664</t>
  </si>
  <si>
    <t>A-7665</t>
  </si>
  <si>
    <t>A-7666</t>
  </si>
  <si>
    <t>A-7667</t>
  </si>
  <si>
    <t>A-7668</t>
  </si>
  <si>
    <t>A-7669</t>
  </si>
  <si>
    <t>A-7670</t>
  </si>
  <si>
    <t>A-7671</t>
  </si>
  <si>
    <t>A-7672</t>
  </si>
  <si>
    <t>A-7673</t>
  </si>
  <si>
    <t>A-7674</t>
  </si>
  <si>
    <t>A-7675</t>
  </si>
  <si>
    <t>A-7676</t>
  </si>
  <si>
    <t>A-7677</t>
  </si>
  <si>
    <t>A-7678</t>
  </si>
  <si>
    <t>A-7679</t>
  </si>
  <si>
    <t>A-7680</t>
  </si>
  <si>
    <t>A-7681</t>
  </si>
  <si>
    <t>A-7682</t>
  </si>
  <si>
    <t>A-7683</t>
  </si>
  <si>
    <t>A-7684</t>
  </si>
  <si>
    <t>A-7685</t>
  </si>
  <si>
    <t>A-7686</t>
  </si>
  <si>
    <t>A-7687</t>
  </si>
  <si>
    <t>A-7688</t>
  </si>
  <si>
    <t>A-7689</t>
  </si>
  <si>
    <t>A-7690</t>
  </si>
  <si>
    <t>A-7691</t>
  </si>
  <si>
    <t>A-7692</t>
  </si>
  <si>
    <t>A-7693</t>
  </si>
  <si>
    <t>A-7694</t>
  </si>
  <si>
    <t>A-7695</t>
  </si>
  <si>
    <t>A-7696</t>
  </si>
  <si>
    <t>A-7697</t>
  </si>
  <si>
    <t>A-7698</t>
  </si>
  <si>
    <t>A-7699</t>
  </si>
  <si>
    <t>A-7700</t>
  </si>
  <si>
    <t>A-7701</t>
  </si>
  <si>
    <t>A-7702</t>
  </si>
  <si>
    <t>A-7703</t>
  </si>
  <si>
    <t>A-7704</t>
  </si>
  <si>
    <t>A-7705</t>
  </si>
  <si>
    <t>A-7706</t>
  </si>
  <si>
    <t>A-7707</t>
  </si>
  <si>
    <t>A-7708</t>
  </si>
  <si>
    <t>A-7709</t>
  </si>
  <si>
    <t>A-7710</t>
  </si>
  <si>
    <t>A-7711</t>
  </si>
  <si>
    <t>A-7712</t>
  </si>
  <si>
    <t>A-7713</t>
  </si>
  <si>
    <t>A-7714</t>
  </si>
  <si>
    <t>A-7715</t>
  </si>
  <si>
    <t>A-7716</t>
  </si>
  <si>
    <t>A-7717</t>
  </si>
  <si>
    <t>A-7718</t>
  </si>
  <si>
    <t>A-7719</t>
  </si>
  <si>
    <t>A-7720</t>
  </si>
  <si>
    <t>A-7721</t>
  </si>
  <si>
    <t>A-7722</t>
  </si>
  <si>
    <t>A-7723</t>
  </si>
  <si>
    <t>A-7724</t>
  </si>
  <si>
    <t>A-7725</t>
  </si>
  <si>
    <t>A-7726</t>
  </si>
  <si>
    <t>A-7727</t>
  </si>
  <si>
    <t>A-7728</t>
  </si>
  <si>
    <t>A-7729</t>
  </si>
  <si>
    <t>A-7730</t>
  </si>
  <si>
    <t>A-7731</t>
  </si>
  <si>
    <t>A-7732</t>
  </si>
  <si>
    <t>A-7733</t>
  </si>
  <si>
    <t>A-7734</t>
  </si>
  <si>
    <t>A-7735</t>
  </si>
  <si>
    <t>A-7736</t>
  </si>
  <si>
    <t>A-7737</t>
  </si>
  <si>
    <t>A-7738</t>
  </si>
  <si>
    <t>A-7739</t>
  </si>
  <si>
    <t>A-7740</t>
  </si>
  <si>
    <t>A-7741</t>
  </si>
  <si>
    <t>A-7742</t>
  </si>
  <si>
    <t>A-7743</t>
  </si>
  <si>
    <t>A-7744</t>
  </si>
  <si>
    <t>A-7745</t>
  </si>
  <si>
    <t>A-7746</t>
  </si>
  <si>
    <t>A-7747</t>
  </si>
  <si>
    <t>A-7748</t>
  </si>
  <si>
    <t>A-7749</t>
  </si>
  <si>
    <t>A-7750</t>
  </si>
  <si>
    <t>A-7751</t>
  </si>
  <si>
    <t>A-7752</t>
  </si>
  <si>
    <t>A-7753</t>
  </si>
  <si>
    <t>A-7754</t>
  </si>
  <si>
    <t>A-7755</t>
  </si>
  <si>
    <t>A-7756</t>
  </si>
  <si>
    <t>A-7757</t>
  </si>
  <si>
    <t>A-7758</t>
  </si>
  <si>
    <t>A-7759</t>
  </si>
  <si>
    <t>A-7760</t>
  </si>
  <si>
    <t>A-7761</t>
  </si>
  <si>
    <t>23/10/2020</t>
  </si>
  <si>
    <t>A-7762</t>
  </si>
  <si>
    <t>A-7763</t>
  </si>
  <si>
    <t>A-7764</t>
  </si>
  <si>
    <t>A-7765</t>
  </si>
  <si>
    <t>A-7766</t>
  </si>
  <si>
    <t>A-7767</t>
  </si>
  <si>
    <t>A-7768</t>
  </si>
  <si>
    <t>A-7769</t>
  </si>
  <si>
    <t>A-7770</t>
  </si>
  <si>
    <t>A-7771</t>
  </si>
  <si>
    <t>A-7772</t>
  </si>
  <si>
    <t>A-7773</t>
  </si>
  <si>
    <t>A-7774</t>
  </si>
  <si>
    <t>A-7775</t>
  </si>
  <si>
    <t>A-7776</t>
  </si>
  <si>
    <t>A-7777</t>
  </si>
  <si>
    <t>A-7778</t>
  </si>
  <si>
    <t>A-7779</t>
  </si>
  <si>
    <t>A-7780</t>
  </si>
  <si>
    <t>A-7781</t>
  </si>
  <si>
    <t>A-7782</t>
  </si>
  <si>
    <t>A-7783</t>
  </si>
  <si>
    <t>A-7784</t>
  </si>
  <si>
    <t>A-7785</t>
  </si>
  <si>
    <t>A-7786</t>
  </si>
  <si>
    <t>A-7787</t>
  </si>
  <si>
    <t>A-7788</t>
  </si>
  <si>
    <t>A-7789</t>
  </si>
  <si>
    <t>A-7790</t>
  </si>
  <si>
    <t>A-7791</t>
  </si>
  <si>
    <t>A-7792</t>
  </si>
  <si>
    <t>A-7793</t>
  </si>
  <si>
    <t>A-7794</t>
  </si>
  <si>
    <t>A-7795</t>
  </si>
  <si>
    <t>A-7796</t>
  </si>
  <si>
    <t>A-7797</t>
  </si>
  <si>
    <t>A-7798</t>
  </si>
  <si>
    <t>A-7799</t>
  </si>
  <si>
    <t>A-7800</t>
  </si>
  <si>
    <t>A-7801</t>
  </si>
  <si>
    <t>A-7802</t>
  </si>
  <si>
    <t>A-7803</t>
  </si>
  <si>
    <t>A-7804</t>
  </si>
  <si>
    <t>A-7805</t>
  </si>
  <si>
    <t>A-7806</t>
  </si>
  <si>
    <t>A-7807</t>
  </si>
  <si>
    <t>A-7808</t>
  </si>
  <si>
    <t>A-7809</t>
  </si>
  <si>
    <t>A-7810</t>
  </si>
  <si>
    <t>A-7811</t>
  </si>
  <si>
    <t>A-7812</t>
  </si>
  <si>
    <t>21/10/2020</t>
  </si>
  <si>
    <t>A-7813</t>
  </si>
  <si>
    <t>A-7814</t>
  </si>
  <si>
    <t>A-7815</t>
  </si>
  <si>
    <t>A-7816</t>
  </si>
  <si>
    <t>A-7817</t>
  </si>
  <si>
    <t>A-7818</t>
  </si>
  <si>
    <t>A-7819</t>
  </si>
  <si>
    <t>A-7820</t>
  </si>
  <si>
    <t>A-7821</t>
  </si>
  <si>
    <t>A-7822</t>
  </si>
  <si>
    <t>A-7823</t>
  </si>
  <si>
    <t>A-7824</t>
  </si>
  <si>
    <t>A-7825</t>
  </si>
  <si>
    <t>A-7826</t>
  </si>
  <si>
    <t>A-7827</t>
  </si>
  <si>
    <t>A-7828</t>
  </si>
  <si>
    <t>A-7829</t>
  </si>
  <si>
    <t>A-7830</t>
  </si>
  <si>
    <t>A-7831</t>
  </si>
  <si>
    <t>A-7832</t>
  </si>
  <si>
    <t>A-7833</t>
  </si>
  <si>
    <t>A-7834</t>
  </si>
  <si>
    <t>A-7835</t>
  </si>
  <si>
    <t>A-7836</t>
  </si>
  <si>
    <t>A-7837</t>
  </si>
  <si>
    <t>A-7838</t>
  </si>
  <si>
    <t>A-7839</t>
  </si>
  <si>
    <t>A-7840</t>
  </si>
  <si>
    <t>A-7841</t>
  </si>
  <si>
    <t>A-7842</t>
  </si>
  <si>
    <t>A-7843</t>
  </si>
  <si>
    <t>A-7844</t>
  </si>
  <si>
    <t>A-7845</t>
  </si>
  <si>
    <t>A-7846</t>
  </si>
  <si>
    <t>A-7847</t>
  </si>
  <si>
    <t>A-7848</t>
  </si>
  <si>
    <t>A-7849</t>
  </si>
  <si>
    <t>A-7850</t>
  </si>
  <si>
    <t>A-7851</t>
  </si>
  <si>
    <t>A-7852</t>
  </si>
  <si>
    <t>A-7853</t>
  </si>
  <si>
    <t>A-7854</t>
  </si>
  <si>
    <t>A-7855</t>
  </si>
  <si>
    <t>A-7856</t>
  </si>
  <si>
    <t>A-7857</t>
  </si>
  <si>
    <t>A-7858</t>
  </si>
  <si>
    <t>A-7859</t>
  </si>
  <si>
    <t>A-7860</t>
  </si>
  <si>
    <t>A-7861</t>
  </si>
  <si>
    <t>A-7862</t>
  </si>
  <si>
    <t>A-7863</t>
  </si>
  <si>
    <t>A-7864</t>
  </si>
  <si>
    <t>A-7865</t>
  </si>
  <si>
    <t>A-7866</t>
  </si>
  <si>
    <t>A-7867</t>
  </si>
  <si>
    <t>A-7868</t>
  </si>
  <si>
    <t>A-7869</t>
  </si>
  <si>
    <t>A-7870</t>
  </si>
  <si>
    <t>A-7871</t>
  </si>
  <si>
    <t>A-7872</t>
  </si>
  <si>
    <t>A-7873</t>
  </si>
  <si>
    <t>A-7874</t>
  </si>
  <si>
    <t>A-7875</t>
  </si>
  <si>
    <t>A-7876</t>
  </si>
  <si>
    <t>A-7877</t>
  </si>
  <si>
    <t>A-7878</t>
  </si>
  <si>
    <t>A-7879</t>
  </si>
  <si>
    <t>A-7880</t>
  </si>
  <si>
    <t>A-7881</t>
  </si>
  <si>
    <t>A-7882</t>
  </si>
  <si>
    <t>A-7883</t>
  </si>
  <si>
    <t>A-7884</t>
  </si>
  <si>
    <t>A-7885</t>
  </si>
  <si>
    <t>A-7886</t>
  </si>
  <si>
    <t>A-7887</t>
  </si>
  <si>
    <t>A-7888</t>
  </si>
  <si>
    <t>A-7889</t>
  </si>
  <si>
    <t>20/10/2020</t>
  </si>
  <si>
    <t>A-7890</t>
  </si>
  <si>
    <t>A-7891</t>
  </si>
  <si>
    <t>A-7892</t>
  </si>
  <si>
    <t>A-7893</t>
  </si>
  <si>
    <t>A-7894</t>
  </si>
  <si>
    <t>A-7895</t>
  </si>
  <si>
    <t>A-7896</t>
  </si>
  <si>
    <t>A-7897</t>
  </si>
  <si>
    <t>A-7898</t>
  </si>
  <si>
    <t>A-7899</t>
  </si>
  <si>
    <t>A-7900</t>
  </si>
  <si>
    <t>A-7901</t>
  </si>
  <si>
    <t>A-7902</t>
  </si>
  <si>
    <t>A-7903</t>
  </si>
  <si>
    <t>A-7904</t>
  </si>
  <si>
    <t>A-7905</t>
  </si>
  <si>
    <t>A-7906</t>
  </si>
  <si>
    <t>A-7907</t>
  </si>
  <si>
    <t>A-7908</t>
  </si>
  <si>
    <t>A-7909</t>
  </si>
  <si>
    <t>A-7910</t>
  </si>
  <si>
    <t>A-7911</t>
  </si>
  <si>
    <t>A-7912</t>
  </si>
  <si>
    <t>A-7913</t>
  </si>
  <si>
    <t>A-7914</t>
  </si>
  <si>
    <t>A-7915</t>
  </si>
  <si>
    <t>A-7916</t>
  </si>
  <si>
    <t>A-7917</t>
  </si>
  <si>
    <t>A-7918</t>
  </si>
  <si>
    <t>A-7919</t>
  </si>
  <si>
    <t>A-7920</t>
  </si>
  <si>
    <t>A-7921</t>
  </si>
  <si>
    <t>A-7922</t>
  </si>
  <si>
    <t>A-7923</t>
  </si>
  <si>
    <t>A-7924</t>
  </si>
  <si>
    <t>A-7925</t>
  </si>
  <si>
    <t>A-7926</t>
  </si>
  <si>
    <t>A-7927</t>
  </si>
  <si>
    <t>A-7928</t>
  </si>
  <si>
    <t>A-7929</t>
  </si>
  <si>
    <t>A-7930</t>
  </si>
  <si>
    <t>A-7931</t>
  </si>
  <si>
    <t>A-7932</t>
  </si>
  <si>
    <t>A-7933</t>
  </si>
  <si>
    <t>A-7934</t>
  </si>
  <si>
    <t>A-7935</t>
  </si>
  <si>
    <t>A-7936</t>
  </si>
  <si>
    <t>A-7937</t>
  </si>
  <si>
    <t>A-7938</t>
  </si>
  <si>
    <t>A-7939</t>
  </si>
  <si>
    <t>(487)LOLITA</t>
  </si>
  <si>
    <t>A-7940</t>
  </si>
  <si>
    <t>A-7941</t>
  </si>
  <si>
    <t>A-7942</t>
  </si>
  <si>
    <t>A-7943</t>
  </si>
  <si>
    <t>A-7944</t>
  </si>
  <si>
    <t>A-7945</t>
  </si>
  <si>
    <t>A-7946</t>
  </si>
  <si>
    <t>A-7947</t>
  </si>
  <si>
    <t>A-7948</t>
  </si>
  <si>
    <t>A-7949</t>
  </si>
  <si>
    <t>A-7950</t>
  </si>
  <si>
    <t>A-7951</t>
  </si>
  <si>
    <t>A-7952</t>
  </si>
  <si>
    <t>A-7953</t>
  </si>
  <si>
    <t>A-7954</t>
  </si>
  <si>
    <t>A-7955</t>
  </si>
  <si>
    <t>A-7956</t>
  </si>
  <si>
    <t>A-7957</t>
  </si>
  <si>
    <t>A-7958</t>
  </si>
  <si>
    <t>A-7959</t>
  </si>
  <si>
    <t>A-7960</t>
  </si>
  <si>
    <t>A-7961</t>
  </si>
  <si>
    <t>A-7962</t>
  </si>
  <si>
    <t>A-7963</t>
  </si>
  <si>
    <t>A-7964</t>
  </si>
  <si>
    <t>A-7965</t>
  </si>
  <si>
    <t>A-7966</t>
  </si>
  <si>
    <t>A-7967</t>
  </si>
  <si>
    <t>A-7968</t>
  </si>
  <si>
    <t>A-7969</t>
  </si>
  <si>
    <t>A-7970</t>
  </si>
  <si>
    <t>A-7971</t>
  </si>
  <si>
    <t>22/10/2020</t>
  </si>
  <si>
    <t>A-7972</t>
  </si>
  <si>
    <t>A-7973</t>
  </si>
  <si>
    <t>A-7974</t>
  </si>
  <si>
    <t>A-7975</t>
  </si>
  <si>
    <t>A-7976</t>
  </si>
  <si>
    <t>A-7977</t>
  </si>
  <si>
    <t>A-7978</t>
  </si>
  <si>
    <t>19/10/2020</t>
  </si>
  <si>
    <t>A-7979</t>
  </si>
  <si>
    <t>A-7980</t>
  </si>
  <si>
    <t>A-7981</t>
  </si>
  <si>
    <t>A-7982</t>
  </si>
  <si>
    <t>A-7983</t>
  </si>
  <si>
    <t>A-7984</t>
  </si>
  <si>
    <t>A-7985</t>
  </si>
  <si>
    <t>A-7986</t>
  </si>
  <si>
    <t>A-7987</t>
  </si>
  <si>
    <t>A-7988</t>
  </si>
  <si>
    <t>A-7989</t>
  </si>
  <si>
    <t>A-7990</t>
  </si>
  <si>
    <t>A-7991</t>
  </si>
  <si>
    <t>A-7992</t>
  </si>
  <si>
    <t>A-7993</t>
  </si>
  <si>
    <t>A-7994</t>
  </si>
  <si>
    <t>A-7995</t>
  </si>
  <si>
    <t>A-7996</t>
  </si>
  <si>
    <t>A-7997</t>
  </si>
  <si>
    <t>A-7998</t>
  </si>
  <si>
    <t>A-7999</t>
  </si>
  <si>
    <t>A-8000</t>
  </si>
  <si>
    <t>A-8001</t>
  </si>
  <si>
    <t>A-8002</t>
  </si>
  <si>
    <t>A-8003</t>
  </si>
  <si>
    <t>A-8004</t>
  </si>
  <si>
    <t>A-8005</t>
  </si>
  <si>
    <t>A-8006</t>
  </si>
  <si>
    <t>A-8007</t>
  </si>
  <si>
    <t>A-8008</t>
  </si>
  <si>
    <t>A-8009</t>
  </si>
  <si>
    <t>A-8010</t>
  </si>
  <si>
    <t>A-8011</t>
  </si>
  <si>
    <t>A-8012</t>
  </si>
  <si>
    <t>A-8013</t>
  </si>
  <si>
    <t>A-8014</t>
  </si>
  <si>
    <t>A-8015</t>
  </si>
  <si>
    <t>A-8016</t>
  </si>
  <si>
    <t>A-8017</t>
  </si>
  <si>
    <t>A-8018</t>
  </si>
  <si>
    <t>A-8019</t>
  </si>
  <si>
    <t>A-8020</t>
  </si>
  <si>
    <t>A-8021</t>
  </si>
  <si>
    <t>(264)FRANCISCO  SANCHEZ</t>
  </si>
  <si>
    <t>A-8022</t>
  </si>
  <si>
    <t>A-8023</t>
  </si>
  <si>
    <t>A-8024</t>
  </si>
  <si>
    <t>A-8025</t>
  </si>
  <si>
    <t>A-8026</t>
  </si>
  <si>
    <t>A-8027</t>
  </si>
  <si>
    <t>A-8028</t>
  </si>
  <si>
    <t>A-8029</t>
  </si>
  <si>
    <t>A-8030</t>
  </si>
  <si>
    <t>A-8031</t>
  </si>
  <si>
    <t>A-8032</t>
  </si>
  <si>
    <t>A-8033</t>
  </si>
  <si>
    <t>A-8034</t>
  </si>
  <si>
    <t>A-8035</t>
  </si>
  <si>
    <t>A-8036</t>
  </si>
  <si>
    <t>A-8037</t>
  </si>
  <si>
    <t>A-8038</t>
  </si>
  <si>
    <t>A-8039</t>
  </si>
  <si>
    <t>A-8040</t>
  </si>
  <si>
    <t>A-8041</t>
  </si>
  <si>
    <t>A-8042</t>
  </si>
  <si>
    <t>A-8043</t>
  </si>
  <si>
    <t>A-8044</t>
  </si>
  <si>
    <t>A-8045</t>
  </si>
  <si>
    <t>A-8046</t>
  </si>
  <si>
    <t>A-8047</t>
  </si>
  <si>
    <t>A-8048</t>
  </si>
  <si>
    <t>A-8049</t>
  </si>
  <si>
    <t>A-8050</t>
  </si>
  <si>
    <t>A-8051</t>
  </si>
  <si>
    <t>A-8052</t>
  </si>
  <si>
    <t>A-8053</t>
  </si>
  <si>
    <t>A-8054</t>
  </si>
  <si>
    <t>A-8055</t>
  </si>
  <si>
    <t>A-8056</t>
  </si>
  <si>
    <t>A-8057</t>
  </si>
  <si>
    <t>A-8058</t>
  </si>
  <si>
    <t>A-8059</t>
  </si>
  <si>
    <t>A-8060</t>
  </si>
  <si>
    <t>A-8061</t>
  </si>
  <si>
    <t>A-8062</t>
  </si>
  <si>
    <t>A-8063</t>
  </si>
  <si>
    <t>A-8064</t>
  </si>
  <si>
    <t>A-8065</t>
  </si>
  <si>
    <t>A-8066</t>
  </si>
  <si>
    <t>A-8067</t>
  </si>
  <si>
    <t>A-8068</t>
  </si>
  <si>
    <t>A-8069</t>
  </si>
  <si>
    <t>A-8070</t>
  </si>
  <si>
    <t>A-8071</t>
  </si>
  <si>
    <t>A-8072</t>
  </si>
  <si>
    <t>A-8073</t>
  </si>
  <si>
    <t>A-8074</t>
  </si>
  <si>
    <t>A-8075</t>
  </si>
  <si>
    <t>A-8076</t>
  </si>
  <si>
    <t>A-8077</t>
  </si>
  <si>
    <t>A-8078</t>
  </si>
  <si>
    <t>A-8079</t>
  </si>
  <si>
    <t>A-8080</t>
  </si>
  <si>
    <t>A-8081</t>
  </si>
  <si>
    <t>A-8082</t>
  </si>
  <si>
    <t>A-8083</t>
  </si>
  <si>
    <t>A-8084</t>
  </si>
  <si>
    <t>A-8085</t>
  </si>
  <si>
    <t>A-8086</t>
  </si>
  <si>
    <t>(50)FRANCO MORALES</t>
  </si>
  <si>
    <t>A-8087</t>
  </si>
  <si>
    <t>A-8088</t>
  </si>
  <si>
    <t>A-8089</t>
  </si>
  <si>
    <t>A-8090</t>
  </si>
  <si>
    <t>A-8091</t>
  </si>
  <si>
    <t>(622)TOÑO CHOLULA</t>
  </si>
  <si>
    <t>A-8092</t>
  </si>
  <si>
    <t>A-8093</t>
  </si>
  <si>
    <t>A-8094</t>
  </si>
  <si>
    <t>A-8095</t>
  </si>
  <si>
    <t>A-8096</t>
  </si>
  <si>
    <t>A-8097</t>
  </si>
  <si>
    <t>A-8098</t>
  </si>
  <si>
    <t>A-8099</t>
  </si>
  <si>
    <t>A-8100</t>
  </si>
  <si>
    <t>A-8101</t>
  </si>
  <si>
    <t>A-8102</t>
  </si>
  <si>
    <t>A-8103</t>
  </si>
  <si>
    <t>A-8104</t>
  </si>
  <si>
    <t>A-8105</t>
  </si>
  <si>
    <t>A-8106</t>
  </si>
  <si>
    <t>A-8107</t>
  </si>
  <si>
    <t>A-8108</t>
  </si>
  <si>
    <t>A-8109</t>
  </si>
  <si>
    <t>A-8110</t>
  </si>
  <si>
    <t>A-8111</t>
  </si>
  <si>
    <t>A-8112</t>
  </si>
  <si>
    <t>A-8113</t>
  </si>
  <si>
    <t>A-8114</t>
  </si>
  <si>
    <t>A-8115</t>
  </si>
  <si>
    <t>A-8116</t>
  </si>
  <si>
    <t>A-8117</t>
  </si>
  <si>
    <t>A-8118</t>
  </si>
  <si>
    <t>A-8119</t>
  </si>
  <si>
    <t>A-8120</t>
  </si>
  <si>
    <t>A-8121</t>
  </si>
  <si>
    <t>A-8122</t>
  </si>
  <si>
    <t>A-8123</t>
  </si>
  <si>
    <t>A-8124</t>
  </si>
  <si>
    <t>A-8125</t>
  </si>
  <si>
    <t>A-8126</t>
  </si>
  <si>
    <t>A-8127</t>
  </si>
  <si>
    <t>A-8128</t>
  </si>
  <si>
    <t>A-8129</t>
  </si>
  <si>
    <t>A-8130</t>
  </si>
  <si>
    <t>A-8131</t>
  </si>
  <si>
    <t>A-8132</t>
  </si>
  <si>
    <t>A-8133</t>
  </si>
  <si>
    <t>A-8134</t>
  </si>
  <si>
    <t>A-8135</t>
  </si>
  <si>
    <t>A-8136</t>
  </si>
  <si>
    <t>A-8137</t>
  </si>
  <si>
    <t>A-8138</t>
  </si>
  <si>
    <t>A-8139</t>
  </si>
  <si>
    <t>A-8140</t>
  </si>
  <si>
    <t>A-8141</t>
  </si>
  <si>
    <t>A-8142</t>
  </si>
  <si>
    <t>A-8143</t>
  </si>
  <si>
    <t>A-8144</t>
  </si>
  <si>
    <t>A-8145</t>
  </si>
  <si>
    <t>A-8146</t>
  </si>
  <si>
    <t>A-8147</t>
  </si>
  <si>
    <t>A-8148</t>
  </si>
  <si>
    <t>A-8149</t>
  </si>
  <si>
    <t>A-8150</t>
  </si>
  <si>
    <t>A-8151</t>
  </si>
  <si>
    <t>A-8152</t>
  </si>
  <si>
    <t>A-8153</t>
  </si>
  <si>
    <t>A-8154</t>
  </si>
  <si>
    <t>A-8155</t>
  </si>
  <si>
    <t>A-8156</t>
  </si>
  <si>
    <t>A-8157</t>
  </si>
  <si>
    <t>A-8158</t>
  </si>
  <si>
    <t>A-8159</t>
  </si>
  <si>
    <t>A-8160</t>
  </si>
  <si>
    <t>A-8161</t>
  </si>
  <si>
    <t>A-8162</t>
  </si>
  <si>
    <t>A-8163</t>
  </si>
  <si>
    <t>18/10/2020</t>
  </si>
  <si>
    <t>A-8164</t>
  </si>
  <si>
    <t>A-8165</t>
  </si>
  <si>
    <t>A-8166</t>
  </si>
  <si>
    <t>A-8167</t>
  </si>
  <si>
    <t>A-8168</t>
  </si>
  <si>
    <t>A-8169</t>
  </si>
  <si>
    <t>A-8170</t>
  </si>
  <si>
    <t>A-8171</t>
  </si>
  <si>
    <t>A-8172</t>
  </si>
  <si>
    <t>A-8173</t>
  </si>
  <si>
    <t>A-8174</t>
  </si>
  <si>
    <t>A-8175</t>
  </si>
  <si>
    <t>A-8176</t>
  </si>
  <si>
    <t>A-8177</t>
  </si>
  <si>
    <t>A-8178</t>
  </si>
  <si>
    <t>A-8179</t>
  </si>
  <si>
    <t>A-8180</t>
  </si>
  <si>
    <t>A-8181</t>
  </si>
  <si>
    <t>A-8182</t>
  </si>
  <si>
    <t>A-8183</t>
  </si>
  <si>
    <t>A-8184</t>
  </si>
  <si>
    <t>A-8185</t>
  </si>
  <si>
    <t>A-8186</t>
  </si>
  <si>
    <t>A-8187</t>
  </si>
  <si>
    <t>A-8188</t>
  </si>
  <si>
    <t>A-8189</t>
  </si>
  <si>
    <t>A-8190</t>
  </si>
  <si>
    <t>A-8191</t>
  </si>
  <si>
    <t>A-8192</t>
  </si>
  <si>
    <t>25/10/2020</t>
  </si>
  <si>
    <t>A-8193</t>
  </si>
  <si>
    <t>A-8194</t>
  </si>
  <si>
    <t>A-8195</t>
  </si>
  <si>
    <t>A-8196</t>
  </si>
  <si>
    <t>A-8197</t>
  </si>
  <si>
    <t>A-8198</t>
  </si>
  <si>
    <t>A-8199</t>
  </si>
  <si>
    <t>A-8200</t>
  </si>
  <si>
    <t>A-8201</t>
  </si>
  <si>
    <t>A-8202</t>
  </si>
  <si>
    <t>A-8203</t>
  </si>
  <si>
    <t>A-8204</t>
  </si>
  <si>
    <t>A-8205</t>
  </si>
  <si>
    <t>A-8206</t>
  </si>
  <si>
    <t>A-8207</t>
  </si>
  <si>
    <t>A-8208</t>
  </si>
  <si>
    <t>A-8209</t>
  </si>
  <si>
    <t>A-8210</t>
  </si>
  <si>
    <t>A-8211</t>
  </si>
  <si>
    <t>A-8212</t>
  </si>
  <si>
    <t>A-8213</t>
  </si>
  <si>
    <t>A-8214</t>
  </si>
  <si>
    <t>A-8215</t>
  </si>
  <si>
    <t>A-8216</t>
  </si>
  <si>
    <t>A-8217</t>
  </si>
  <si>
    <t>A-8218</t>
  </si>
  <si>
    <t>A-8219</t>
  </si>
  <si>
    <t>A-8220</t>
  </si>
  <si>
    <t>A-8221</t>
  </si>
  <si>
    <t>A-8222</t>
  </si>
  <si>
    <t>A-8223</t>
  </si>
  <si>
    <t>A-8224</t>
  </si>
  <si>
    <t>A-8225</t>
  </si>
  <si>
    <t>A-8226</t>
  </si>
  <si>
    <t>A-8227</t>
  </si>
  <si>
    <t>A-8228</t>
  </si>
  <si>
    <t>A-8229</t>
  </si>
  <si>
    <t>A-8230</t>
  </si>
  <si>
    <t>A-8231</t>
  </si>
  <si>
    <t>A-8232</t>
  </si>
  <si>
    <t>A-8233</t>
  </si>
  <si>
    <t>A-8234</t>
  </si>
  <si>
    <t>A-8235</t>
  </si>
  <si>
    <t>A-8236</t>
  </si>
  <si>
    <t>A-8237</t>
  </si>
  <si>
    <t>A-8238</t>
  </si>
  <si>
    <t>A-8239</t>
  </si>
  <si>
    <t>A-8240</t>
  </si>
  <si>
    <t>A-8241</t>
  </si>
  <si>
    <t>A-8242</t>
  </si>
  <si>
    <t>A-8243</t>
  </si>
  <si>
    <t>A-8244</t>
  </si>
  <si>
    <t>A-8245</t>
  </si>
  <si>
    <t>A-8246</t>
  </si>
  <si>
    <t>A-8247</t>
  </si>
  <si>
    <t>A-8248</t>
  </si>
  <si>
    <t>A-8249</t>
  </si>
  <si>
    <t>A-8250</t>
  </si>
  <si>
    <t>A-8251</t>
  </si>
  <si>
    <t>A-8252</t>
  </si>
  <si>
    <t>A-8253</t>
  </si>
  <si>
    <t>A-8254</t>
  </si>
  <si>
    <t>A-8255</t>
  </si>
  <si>
    <t>A-8256</t>
  </si>
  <si>
    <t>A-8257</t>
  </si>
  <si>
    <t>A-8258</t>
  </si>
  <si>
    <t>A-8259</t>
  </si>
  <si>
    <t>A-8260</t>
  </si>
  <si>
    <t>A-8261</t>
  </si>
  <si>
    <t>A-8262</t>
  </si>
  <si>
    <t>A-8263</t>
  </si>
  <si>
    <t>A-8264</t>
  </si>
  <si>
    <t>A-8265</t>
  </si>
  <si>
    <t>A-8266</t>
  </si>
  <si>
    <t>A-8267</t>
  </si>
  <si>
    <t>A-8268</t>
  </si>
  <si>
    <t>A-8269</t>
  </si>
  <si>
    <t>A-8270</t>
  </si>
  <si>
    <t>A-8271</t>
  </si>
  <si>
    <t>A-8272</t>
  </si>
  <si>
    <t>A-8273</t>
  </si>
  <si>
    <t>A-8274</t>
  </si>
  <si>
    <t>A-8275</t>
  </si>
  <si>
    <t>A-8276</t>
  </si>
  <si>
    <t>A-8277</t>
  </si>
  <si>
    <t>A-8278</t>
  </si>
  <si>
    <t>A-8279</t>
  </si>
  <si>
    <t>A-8280</t>
  </si>
  <si>
    <t>A-8281</t>
  </si>
  <si>
    <t>A-8282</t>
  </si>
  <si>
    <t>A-8283</t>
  </si>
  <si>
    <t>A-8284</t>
  </si>
  <si>
    <t>A-8285</t>
  </si>
  <si>
    <t>A-8286</t>
  </si>
  <si>
    <t>A-8287</t>
  </si>
  <si>
    <t>A-8288</t>
  </si>
  <si>
    <t>A-8289</t>
  </si>
  <si>
    <t>A-8290</t>
  </si>
  <si>
    <t>A-8291</t>
  </si>
  <si>
    <t>A-8292</t>
  </si>
  <si>
    <t>A-8293</t>
  </si>
  <si>
    <t>A-8294</t>
  </si>
  <si>
    <t>A-8295</t>
  </si>
  <si>
    <t>A-8296</t>
  </si>
  <si>
    <t>A-8297</t>
  </si>
  <si>
    <t>A-8298</t>
  </si>
  <si>
    <t>A-8299</t>
  </si>
  <si>
    <t>A-8300</t>
  </si>
  <si>
    <t>A-8301</t>
  </si>
  <si>
    <t>A-8302</t>
  </si>
  <si>
    <t>A-8303</t>
  </si>
  <si>
    <t>A-8304</t>
  </si>
  <si>
    <t>A-8305</t>
  </si>
  <si>
    <t>A-8306</t>
  </si>
  <si>
    <t>A-8307</t>
  </si>
  <si>
    <t>A-8308</t>
  </si>
  <si>
    <t>A-8309</t>
  </si>
  <si>
    <t>A-8310</t>
  </si>
  <si>
    <t>A-8311</t>
  </si>
  <si>
    <t>A-8312</t>
  </si>
  <si>
    <t>A-8313</t>
  </si>
  <si>
    <t>A-8314</t>
  </si>
  <si>
    <t>A-8315</t>
  </si>
  <si>
    <t>A-8316</t>
  </si>
  <si>
    <t>A-8317</t>
  </si>
  <si>
    <t>A-8318</t>
  </si>
  <si>
    <t>A-8319</t>
  </si>
  <si>
    <t>A-8320</t>
  </si>
  <si>
    <t>A-8321</t>
  </si>
  <si>
    <t>A-8322</t>
  </si>
  <si>
    <t>A-8323</t>
  </si>
  <si>
    <t>A-8324</t>
  </si>
  <si>
    <t>A-8325</t>
  </si>
  <si>
    <t>A-8326</t>
  </si>
  <si>
    <t>A-8327</t>
  </si>
  <si>
    <t>A-8328</t>
  </si>
  <si>
    <t>A-8329</t>
  </si>
  <si>
    <t>A-8330</t>
  </si>
  <si>
    <t>A-8331</t>
  </si>
  <si>
    <t>A-8332</t>
  </si>
  <si>
    <t>A-8333</t>
  </si>
  <si>
    <t>A-8334</t>
  </si>
  <si>
    <t>A-8335</t>
  </si>
  <si>
    <t>A-8336</t>
  </si>
  <si>
    <t>A-8337</t>
  </si>
  <si>
    <t>A-8338</t>
  </si>
  <si>
    <t>A-8339</t>
  </si>
  <si>
    <t>A-8340</t>
  </si>
  <si>
    <t>A-8341</t>
  </si>
  <si>
    <t>A-8342</t>
  </si>
  <si>
    <t>A-8343</t>
  </si>
  <si>
    <t>A-8344</t>
  </si>
  <si>
    <t>A-8345</t>
  </si>
  <si>
    <t>A-8346</t>
  </si>
  <si>
    <t>A-8347</t>
  </si>
  <si>
    <t>A-8348</t>
  </si>
  <si>
    <t>A-8349</t>
  </si>
  <si>
    <t>A-8350</t>
  </si>
  <si>
    <t>A-8351</t>
  </si>
  <si>
    <t>A-8352</t>
  </si>
  <si>
    <t>A-8353</t>
  </si>
  <si>
    <t>A-8354</t>
  </si>
  <si>
    <t>A-8355</t>
  </si>
  <si>
    <t>A-8356</t>
  </si>
  <si>
    <t>A-8357</t>
  </si>
  <si>
    <t>A-8358</t>
  </si>
  <si>
    <t>A-8359</t>
  </si>
  <si>
    <t>A-8360</t>
  </si>
  <si>
    <t>A-8361</t>
  </si>
  <si>
    <t>A-8362</t>
  </si>
  <si>
    <t>A-8363</t>
  </si>
  <si>
    <t>A-8364</t>
  </si>
  <si>
    <t>A-8365</t>
  </si>
  <si>
    <t>A-8366</t>
  </si>
  <si>
    <t>A-8367</t>
  </si>
  <si>
    <t>A-8368</t>
  </si>
  <si>
    <t>A-8369</t>
  </si>
  <si>
    <t>A-8370</t>
  </si>
  <si>
    <t>A-8371</t>
  </si>
  <si>
    <t>A-8372</t>
  </si>
  <si>
    <t>A-8373</t>
  </si>
  <si>
    <t>A-8374</t>
  </si>
  <si>
    <t>A-8375</t>
  </si>
  <si>
    <t>A-8376</t>
  </si>
  <si>
    <t>(14)HECTOR LOPEZ</t>
  </si>
  <si>
    <t>A-8377</t>
  </si>
  <si>
    <t>A-8378</t>
  </si>
  <si>
    <t>A-8379</t>
  </si>
  <si>
    <t>A-8380</t>
  </si>
  <si>
    <t>A-8381</t>
  </si>
  <si>
    <t>A-8382</t>
  </si>
  <si>
    <t>A-8383</t>
  </si>
  <si>
    <t>A-8384</t>
  </si>
  <si>
    <t>A-8385</t>
  </si>
  <si>
    <t>A-8386</t>
  </si>
  <si>
    <t>A-8387</t>
  </si>
  <si>
    <t>A-8388</t>
  </si>
  <si>
    <t>A-8389</t>
  </si>
  <si>
    <t>A-8390</t>
  </si>
  <si>
    <t>A-8391</t>
  </si>
  <si>
    <t>A-8392</t>
  </si>
  <si>
    <t>A-8393</t>
  </si>
  <si>
    <t>A-8394</t>
  </si>
  <si>
    <t>A-8395</t>
  </si>
  <si>
    <t>A-8396</t>
  </si>
  <si>
    <t>A-8397</t>
  </si>
  <si>
    <t>A-8398</t>
  </si>
  <si>
    <t>A-8399</t>
  </si>
  <si>
    <t>A-8400</t>
  </si>
  <si>
    <t>A-8401</t>
  </si>
  <si>
    <t>A-8402</t>
  </si>
  <si>
    <t>A-8403</t>
  </si>
  <si>
    <t>A-8404</t>
  </si>
  <si>
    <t>A-8405</t>
  </si>
  <si>
    <t>A-8406</t>
  </si>
  <si>
    <t>A-8407</t>
  </si>
  <si>
    <t>A-8408</t>
  </si>
  <si>
    <t>A-8409</t>
  </si>
  <si>
    <t>A-8410</t>
  </si>
  <si>
    <t>A-8411</t>
  </si>
  <si>
    <t>A-8412</t>
  </si>
  <si>
    <t>A-8413</t>
  </si>
  <si>
    <t>A-8414</t>
  </si>
  <si>
    <t>A-8415</t>
  </si>
  <si>
    <t>A-8416</t>
  </si>
  <si>
    <t>A-8417</t>
  </si>
  <si>
    <t>A-8418</t>
  </si>
  <si>
    <t>A-8419</t>
  </si>
  <si>
    <t>A-8420</t>
  </si>
  <si>
    <t>A-8421</t>
  </si>
  <si>
    <t>A-8422</t>
  </si>
  <si>
    <t>A-8423</t>
  </si>
  <si>
    <t>A-8424</t>
  </si>
  <si>
    <t>A-8425</t>
  </si>
  <si>
    <t>A-8426</t>
  </si>
  <si>
    <t>A-8427</t>
  </si>
  <si>
    <t>A-8428</t>
  </si>
  <si>
    <t>A-8429</t>
  </si>
  <si>
    <t>A-8430</t>
  </si>
  <si>
    <t>A-8431</t>
  </si>
  <si>
    <t>A-8432</t>
  </si>
  <si>
    <t>A-8433</t>
  </si>
  <si>
    <t>A-8434</t>
  </si>
  <si>
    <t>24/10/2020</t>
  </si>
  <si>
    <t>A-8435</t>
  </si>
  <si>
    <t>A-8436</t>
  </si>
  <si>
    <t>A-8437</t>
  </si>
  <si>
    <t>A-8438</t>
  </si>
  <si>
    <t>A-8439</t>
  </si>
  <si>
    <t>A-8440</t>
  </si>
  <si>
    <t>A-8441</t>
  </si>
  <si>
    <t>A-8442</t>
  </si>
  <si>
    <t>A-8443</t>
  </si>
  <si>
    <t>A-8444</t>
  </si>
  <si>
    <t>A-8445</t>
  </si>
  <si>
    <t>A-8446</t>
  </si>
  <si>
    <t>A-8447</t>
  </si>
  <si>
    <t>A-8448</t>
  </si>
  <si>
    <t>A-8449</t>
  </si>
  <si>
    <t>A-8450</t>
  </si>
  <si>
    <t>A-8451</t>
  </si>
  <si>
    <t>A-8452</t>
  </si>
  <si>
    <t>A-8453</t>
  </si>
  <si>
    <t>A-8454</t>
  </si>
  <si>
    <t>A-8455</t>
  </si>
  <si>
    <t>A-8456</t>
  </si>
  <si>
    <t>A-8457</t>
  </si>
  <si>
    <t>A-8458</t>
  </si>
  <si>
    <t>A-8459</t>
  </si>
  <si>
    <t>A-8460</t>
  </si>
  <si>
    <t>A-8461</t>
  </si>
  <si>
    <t>A-8462</t>
  </si>
  <si>
    <t>A-8463</t>
  </si>
  <si>
    <t>A-8464</t>
  </si>
  <si>
    <t>A-8465</t>
  </si>
  <si>
    <t>A-8466</t>
  </si>
  <si>
    <t>A-8467</t>
  </si>
  <si>
    <t>A-8468</t>
  </si>
  <si>
    <t>A-8469</t>
  </si>
  <si>
    <t>A-8470</t>
  </si>
  <si>
    <t>A-8471</t>
  </si>
  <si>
    <t>A-8472</t>
  </si>
  <si>
    <t>A-8473</t>
  </si>
  <si>
    <t>A-8474</t>
  </si>
  <si>
    <t>A-8475</t>
  </si>
  <si>
    <t>A-8476</t>
  </si>
  <si>
    <t>A-8477</t>
  </si>
  <si>
    <t>A-8478</t>
  </si>
  <si>
    <t>A-8479</t>
  </si>
  <si>
    <t>A-8480</t>
  </si>
  <si>
    <t>A-8481</t>
  </si>
  <si>
    <t>A-8482</t>
  </si>
  <si>
    <t>A-8483</t>
  </si>
  <si>
    <t>A-8484</t>
  </si>
  <si>
    <t>A-8485</t>
  </si>
  <si>
    <t>A-8486</t>
  </si>
  <si>
    <t>A-8487</t>
  </si>
  <si>
    <t>A-8488</t>
  </si>
  <si>
    <t>A-8489</t>
  </si>
  <si>
    <t>A-8490</t>
  </si>
  <si>
    <t>A-8491</t>
  </si>
  <si>
    <t>A-8492</t>
  </si>
  <si>
    <t>A-8493</t>
  </si>
  <si>
    <t>A-8494</t>
  </si>
  <si>
    <t>A-8495</t>
  </si>
  <si>
    <t>A-8496</t>
  </si>
  <si>
    <t>A-8497</t>
  </si>
  <si>
    <t>A-8498</t>
  </si>
  <si>
    <t>A-8499</t>
  </si>
  <si>
    <t>A-8500</t>
  </si>
  <si>
    <t>A-8501</t>
  </si>
  <si>
    <t>A-8502</t>
  </si>
  <si>
    <t>A-8503</t>
  </si>
  <si>
    <t>A-8504</t>
  </si>
  <si>
    <t>A-8505</t>
  </si>
  <si>
    <t>A-8506</t>
  </si>
  <si>
    <t>A-8507</t>
  </si>
  <si>
    <t>A-8508</t>
  </si>
  <si>
    <t>A-8509</t>
  </si>
  <si>
    <t>A-8510</t>
  </si>
  <si>
    <t>A-8511</t>
  </si>
  <si>
    <t>A-8512</t>
  </si>
  <si>
    <t>A-8513</t>
  </si>
  <si>
    <t>A-8514</t>
  </si>
  <si>
    <t>A-8515</t>
  </si>
  <si>
    <t>A-8516</t>
  </si>
  <si>
    <t>A-8517</t>
  </si>
  <si>
    <t>A-8518</t>
  </si>
  <si>
    <t>A-8519</t>
  </si>
  <si>
    <t>A-8520</t>
  </si>
  <si>
    <t>A-8521</t>
  </si>
  <si>
    <t>A-8522</t>
  </si>
  <si>
    <t>A-8523</t>
  </si>
  <si>
    <t>A-8524</t>
  </si>
  <si>
    <t>A-8525</t>
  </si>
  <si>
    <t>A-8526</t>
  </si>
  <si>
    <t>A-8527</t>
  </si>
  <si>
    <t>A-8528</t>
  </si>
  <si>
    <t>A-8529</t>
  </si>
  <si>
    <t>A-8530</t>
  </si>
  <si>
    <t>A-8531</t>
  </si>
  <si>
    <t>A-8532</t>
  </si>
  <si>
    <t>A-8533</t>
  </si>
  <si>
    <t>A-8534</t>
  </si>
  <si>
    <t>A-8535</t>
  </si>
  <si>
    <t>A-8536</t>
  </si>
  <si>
    <t>A-8537</t>
  </si>
  <si>
    <t>A-8538</t>
  </si>
  <si>
    <t>A-8539</t>
  </si>
  <si>
    <t>A-8540</t>
  </si>
  <si>
    <t>A-8541</t>
  </si>
  <si>
    <t>A-8542</t>
  </si>
  <si>
    <t>A-8543</t>
  </si>
  <si>
    <t>A-8544</t>
  </si>
  <si>
    <t>A-8545</t>
  </si>
  <si>
    <t>A-8546</t>
  </si>
  <si>
    <t>A-8547</t>
  </si>
  <si>
    <t>A-8548</t>
  </si>
  <si>
    <t>A-8549</t>
  </si>
  <si>
    <t>A-8550</t>
  </si>
  <si>
    <t>A-8551</t>
  </si>
  <si>
    <t>A-8552</t>
  </si>
  <si>
    <t>A-8553</t>
  </si>
  <si>
    <t>A-8554</t>
  </si>
  <si>
    <t>A-8555</t>
  </si>
  <si>
    <t>A-8556</t>
  </si>
  <si>
    <t>A-8557</t>
  </si>
  <si>
    <t>A-8558</t>
  </si>
  <si>
    <t>A-8559</t>
  </si>
  <si>
    <t>A-8560</t>
  </si>
  <si>
    <t>A-8561</t>
  </si>
  <si>
    <t>A-8562</t>
  </si>
  <si>
    <t>A-8563</t>
  </si>
  <si>
    <t>A-8564</t>
  </si>
  <si>
    <t>A-8565</t>
  </si>
  <si>
    <t>A-8566</t>
  </si>
  <si>
    <t>A-8567</t>
  </si>
  <si>
    <t>A-8568</t>
  </si>
  <si>
    <t>A-8569</t>
  </si>
  <si>
    <t>A-8570</t>
  </si>
  <si>
    <t>A-8571</t>
  </si>
  <si>
    <t>A-8572</t>
  </si>
  <si>
    <t>A-8573</t>
  </si>
  <si>
    <t>A-8574</t>
  </si>
  <si>
    <t>A-8575</t>
  </si>
  <si>
    <t>A-8576</t>
  </si>
  <si>
    <t>A-8577</t>
  </si>
  <si>
    <t>A-8578</t>
  </si>
  <si>
    <t>A-8579</t>
  </si>
  <si>
    <t>A-8580</t>
  </si>
  <si>
    <t>A-8581</t>
  </si>
  <si>
    <t>A-8582</t>
  </si>
  <si>
    <t>A-8583</t>
  </si>
  <si>
    <t>A-8584</t>
  </si>
  <si>
    <t>A-8585</t>
  </si>
  <si>
    <t>A-8586</t>
  </si>
  <si>
    <t>A-8587</t>
  </si>
  <si>
    <t>A-8588</t>
  </si>
  <si>
    <t>A-8589</t>
  </si>
  <si>
    <t>A-8590</t>
  </si>
  <si>
    <t>A-8591</t>
  </si>
  <si>
    <t>A-8592</t>
  </si>
  <si>
    <t>A-8593</t>
  </si>
  <si>
    <t>A-8594</t>
  </si>
  <si>
    <t>A-8595</t>
  </si>
  <si>
    <t>A-8596</t>
  </si>
  <si>
    <t>A-8597</t>
  </si>
  <si>
    <t>A-8598</t>
  </si>
  <si>
    <t>A-8599</t>
  </si>
  <si>
    <t>A-8600</t>
  </si>
  <si>
    <t>A-8601</t>
  </si>
  <si>
    <t>A-8602</t>
  </si>
  <si>
    <t>A-8603</t>
  </si>
  <si>
    <t>A-8604</t>
  </si>
  <si>
    <t>A-8605</t>
  </si>
  <si>
    <t>A-8606</t>
  </si>
  <si>
    <t>A-8607</t>
  </si>
  <si>
    <t>A-8608</t>
  </si>
  <si>
    <t>A-8609</t>
  </si>
  <si>
    <t>A-8610</t>
  </si>
  <si>
    <t>A-8611</t>
  </si>
  <si>
    <t>A-8612</t>
  </si>
  <si>
    <t>A-8613</t>
  </si>
  <si>
    <t>26/10/2020</t>
  </si>
  <si>
    <t>A-8614</t>
  </si>
  <si>
    <t>A-8615</t>
  </si>
  <si>
    <t>A-8616</t>
  </si>
  <si>
    <t>A-8617</t>
  </si>
  <si>
    <t>A-8618</t>
  </si>
  <si>
    <t>A-8619</t>
  </si>
  <si>
    <t>A-8620</t>
  </si>
  <si>
    <t>A-8621</t>
  </si>
  <si>
    <t>A-8622</t>
  </si>
  <si>
    <t>A-8623</t>
  </si>
  <si>
    <t>A-8624</t>
  </si>
  <si>
    <t>A-8625</t>
  </si>
  <si>
    <t>A-8626</t>
  </si>
  <si>
    <t>A-8627</t>
  </si>
  <si>
    <t>A-8628</t>
  </si>
  <si>
    <t>A-8629</t>
  </si>
  <si>
    <t>A-8630</t>
  </si>
  <si>
    <t>A-8631</t>
  </si>
  <si>
    <t>A-8632</t>
  </si>
  <si>
    <t>A-8633</t>
  </si>
  <si>
    <t>A-8634</t>
  </si>
  <si>
    <t>A-8635</t>
  </si>
  <si>
    <t>A-8636</t>
  </si>
  <si>
    <t>A-8637</t>
  </si>
  <si>
    <t>A-8638</t>
  </si>
  <si>
    <t>A-8639</t>
  </si>
  <si>
    <t>A-8640</t>
  </si>
  <si>
    <t>A-8641</t>
  </si>
  <si>
    <t>A-8642</t>
  </si>
  <si>
    <t>A-8643</t>
  </si>
  <si>
    <t>A-8644</t>
  </si>
  <si>
    <t>A-8645</t>
  </si>
  <si>
    <t>A-8646</t>
  </si>
  <si>
    <t>A-8647</t>
  </si>
  <si>
    <t>A-8648</t>
  </si>
  <si>
    <t>A-8649</t>
  </si>
  <si>
    <t>A-8650</t>
  </si>
  <si>
    <t>A-8651</t>
  </si>
  <si>
    <t>A-8652</t>
  </si>
  <si>
    <t>A-8653</t>
  </si>
  <si>
    <t>A-8654</t>
  </si>
  <si>
    <t>A-8655</t>
  </si>
  <si>
    <t>A-8656</t>
  </si>
  <si>
    <t>A-8657</t>
  </si>
  <si>
    <t>A-8658</t>
  </si>
  <si>
    <t>A-8659</t>
  </si>
  <si>
    <t>A-8660</t>
  </si>
  <si>
    <t>A-8661</t>
  </si>
  <si>
    <t>A-8662</t>
  </si>
  <si>
    <t>A-8663</t>
  </si>
  <si>
    <t>A-8664</t>
  </si>
  <si>
    <t>A-8665</t>
  </si>
  <si>
    <t>A-8666</t>
  </si>
  <si>
    <t>A-8667</t>
  </si>
  <si>
    <t>A-8668</t>
  </si>
  <si>
    <t>A-8669</t>
  </si>
  <si>
    <t>A-8670</t>
  </si>
  <si>
    <t>A-8671</t>
  </si>
  <si>
    <t>A-8672</t>
  </si>
  <si>
    <t>A-8673</t>
  </si>
  <si>
    <t>A-8674</t>
  </si>
  <si>
    <t>A-8675</t>
  </si>
  <si>
    <t>A-8676</t>
  </si>
  <si>
    <t>A-8677</t>
  </si>
  <si>
    <t>A-8678</t>
  </si>
  <si>
    <t>A-8679</t>
  </si>
  <si>
    <t>A-8680</t>
  </si>
  <si>
    <t>A-8681</t>
  </si>
  <si>
    <t>A-8682</t>
  </si>
  <si>
    <t>A-8683</t>
  </si>
  <si>
    <t>A-8684</t>
  </si>
  <si>
    <t>A-8685</t>
  </si>
  <si>
    <t>A-8686</t>
  </si>
  <si>
    <t>A-8687</t>
  </si>
  <si>
    <t>A-8688</t>
  </si>
  <si>
    <t>A-8689</t>
  </si>
  <si>
    <t>A-8690</t>
  </si>
  <si>
    <t>A-8691</t>
  </si>
  <si>
    <t>A-8692</t>
  </si>
  <si>
    <t>A-8693</t>
  </si>
  <si>
    <t>A-8694</t>
  </si>
  <si>
    <t>A-8695</t>
  </si>
  <si>
    <t>A-8696</t>
  </si>
  <si>
    <t>A-8697</t>
  </si>
  <si>
    <t>A-8698</t>
  </si>
  <si>
    <t>A-8699</t>
  </si>
  <si>
    <t>A-8700</t>
  </si>
  <si>
    <t>A-8701</t>
  </si>
  <si>
    <t>A-8702</t>
  </si>
  <si>
    <t>A-8703</t>
  </si>
  <si>
    <t>A-8704</t>
  </si>
  <si>
    <t>A-8705</t>
  </si>
  <si>
    <t>A-8706</t>
  </si>
  <si>
    <t>A-8707</t>
  </si>
  <si>
    <t>A-8708</t>
  </si>
  <si>
    <t>A-8709</t>
  </si>
  <si>
    <t>A-8710</t>
  </si>
  <si>
    <t>A-8711</t>
  </si>
  <si>
    <t>A-8712</t>
  </si>
  <si>
    <t>A-8713</t>
  </si>
  <si>
    <t>A-8714</t>
  </si>
  <si>
    <t>A-8715</t>
  </si>
  <si>
    <t>A-8716</t>
  </si>
  <si>
    <t>A-8717</t>
  </si>
  <si>
    <t>A-8718</t>
  </si>
  <si>
    <t>A-8719</t>
  </si>
  <si>
    <t>A-8720</t>
  </si>
  <si>
    <t>A-8721</t>
  </si>
  <si>
    <t>A-8722</t>
  </si>
  <si>
    <t>A-8723</t>
  </si>
  <si>
    <t>A-8724</t>
  </si>
  <si>
    <t>A-8725</t>
  </si>
  <si>
    <t>A-8726</t>
  </si>
  <si>
    <t>A-8727</t>
  </si>
  <si>
    <t>A-8728</t>
  </si>
  <si>
    <t>A-8729</t>
  </si>
  <si>
    <t>A-8730</t>
  </si>
  <si>
    <t>A-8731</t>
  </si>
  <si>
    <t>A-8732</t>
  </si>
  <si>
    <t>A-8733</t>
  </si>
  <si>
    <t>A-8734</t>
  </si>
  <si>
    <t>A-8735</t>
  </si>
  <si>
    <t>A-8736</t>
  </si>
  <si>
    <t>A-8737</t>
  </si>
  <si>
    <t>A-8738</t>
  </si>
  <si>
    <t>A-8739</t>
  </si>
  <si>
    <t>A-8740</t>
  </si>
  <si>
    <t>A-8741</t>
  </si>
  <si>
    <t>A-8742</t>
  </si>
  <si>
    <t>A-8743</t>
  </si>
  <si>
    <t>A-8744</t>
  </si>
  <si>
    <t>A-8745</t>
  </si>
  <si>
    <t>A-8746</t>
  </si>
  <si>
    <t>A-8747</t>
  </si>
  <si>
    <t>A-8748</t>
  </si>
  <si>
    <t>A-8749</t>
  </si>
  <si>
    <t>A-8750</t>
  </si>
  <si>
    <t>A-8751</t>
  </si>
  <si>
    <t>A-8752</t>
  </si>
  <si>
    <t>A-8753</t>
  </si>
  <si>
    <t>A-8754</t>
  </si>
  <si>
    <t>A-8755</t>
  </si>
  <si>
    <t>A-8756</t>
  </si>
  <si>
    <t>A-8757</t>
  </si>
  <si>
    <t>A-8758</t>
  </si>
  <si>
    <t>A-8759</t>
  </si>
  <si>
    <t>A-8760</t>
  </si>
  <si>
    <t>A-8761</t>
  </si>
  <si>
    <t>A-8762</t>
  </si>
  <si>
    <t>A-8763</t>
  </si>
  <si>
    <t>A-8764</t>
  </si>
  <si>
    <t>A-8765</t>
  </si>
  <si>
    <t>A-8766</t>
  </si>
  <si>
    <t>A-8767</t>
  </si>
  <si>
    <t>A-8768</t>
  </si>
  <si>
    <t>A-8769</t>
  </si>
  <si>
    <t>A-8770</t>
  </si>
  <si>
    <t>A-8771</t>
  </si>
  <si>
    <t>A-8772</t>
  </si>
  <si>
    <t>A-8773</t>
  </si>
  <si>
    <t>A-8774</t>
  </si>
  <si>
    <t>A-8775</t>
  </si>
  <si>
    <t>A-8776</t>
  </si>
  <si>
    <t>A-8777</t>
  </si>
  <si>
    <t>A-8778</t>
  </si>
  <si>
    <t>A-8779</t>
  </si>
  <si>
    <t>A-8780</t>
  </si>
  <si>
    <t>A-8781</t>
  </si>
  <si>
    <t>A-8782</t>
  </si>
  <si>
    <t>A-8783</t>
  </si>
  <si>
    <t>A-8784</t>
  </si>
  <si>
    <t>A-8785</t>
  </si>
  <si>
    <t>A-8786</t>
  </si>
  <si>
    <t>A-8787</t>
  </si>
  <si>
    <t>A-8788</t>
  </si>
  <si>
    <t>A-8789</t>
  </si>
  <si>
    <t>A-8790</t>
  </si>
  <si>
    <t>A-8791</t>
  </si>
  <si>
    <t>A-8792</t>
  </si>
  <si>
    <t>A-8793</t>
  </si>
  <si>
    <t>A-8794</t>
  </si>
  <si>
    <t>A-8795</t>
  </si>
  <si>
    <t>A-8796</t>
  </si>
  <si>
    <t>A-8797</t>
  </si>
  <si>
    <t>A-8798</t>
  </si>
  <si>
    <t>A-8799</t>
  </si>
  <si>
    <t>A-8800</t>
  </si>
  <si>
    <t>A-8801</t>
  </si>
  <si>
    <t>A-8802</t>
  </si>
  <si>
    <t>A-8803</t>
  </si>
  <si>
    <t>A-8804</t>
  </si>
  <si>
    <t>A-8805</t>
  </si>
  <si>
    <t>A-8806</t>
  </si>
  <si>
    <t>A-8807</t>
  </si>
  <si>
    <t>A-8808</t>
  </si>
  <si>
    <t>A-8809</t>
  </si>
  <si>
    <t>A-8810</t>
  </si>
  <si>
    <t>A-8811</t>
  </si>
  <si>
    <t>A-8812</t>
  </si>
  <si>
    <t>A-8813</t>
  </si>
  <si>
    <t>A-8814</t>
  </si>
  <si>
    <t>A-8815</t>
  </si>
  <si>
    <t>A-8816</t>
  </si>
  <si>
    <t>A-8817</t>
  </si>
  <si>
    <t>A-8818</t>
  </si>
  <si>
    <t>A-8819</t>
  </si>
  <si>
    <t>A-8820</t>
  </si>
  <si>
    <t>A-8821</t>
  </si>
  <si>
    <t>A-8822</t>
  </si>
  <si>
    <t>A-8823</t>
  </si>
  <si>
    <t>A-8824</t>
  </si>
  <si>
    <t>A-8825</t>
  </si>
  <si>
    <t>A-8826</t>
  </si>
  <si>
    <t>A-8827</t>
  </si>
  <si>
    <t>A-8828</t>
  </si>
  <si>
    <t>A-8829</t>
  </si>
  <si>
    <t>A-8830</t>
  </si>
  <si>
    <t>A-8831</t>
  </si>
  <si>
    <t>A-8832</t>
  </si>
  <si>
    <t>A-8833</t>
  </si>
  <si>
    <t>A-8834</t>
  </si>
  <si>
    <t>A-8835</t>
  </si>
  <si>
    <t>A-8836</t>
  </si>
  <si>
    <t>A-8837</t>
  </si>
  <si>
    <t>A-8838</t>
  </si>
  <si>
    <t>A-8839</t>
  </si>
  <si>
    <t>A-8840</t>
  </si>
  <si>
    <t>A-8841</t>
  </si>
  <si>
    <t>A-8842</t>
  </si>
  <si>
    <t>A-8843</t>
  </si>
  <si>
    <t>A-8844</t>
  </si>
  <si>
    <t>A-8845</t>
  </si>
  <si>
    <t>A-8846</t>
  </si>
  <si>
    <t>A-8847</t>
  </si>
  <si>
    <t>A-8848</t>
  </si>
  <si>
    <t>A-8849</t>
  </si>
  <si>
    <t>A-8850</t>
  </si>
  <si>
    <t>A-8851</t>
  </si>
  <si>
    <t>A-8852</t>
  </si>
  <si>
    <t>A-8853</t>
  </si>
  <si>
    <t>A-8854</t>
  </si>
  <si>
    <t>A-8855</t>
  </si>
  <si>
    <t>A-8856</t>
  </si>
  <si>
    <t>A-8857</t>
  </si>
  <si>
    <t>A-8858</t>
  </si>
  <si>
    <t>A-8859</t>
  </si>
  <si>
    <t>A-8860</t>
  </si>
  <si>
    <t>A-8861</t>
  </si>
  <si>
    <t>A-8862</t>
  </si>
  <si>
    <t>A-8863</t>
  </si>
  <si>
    <t>A-8864</t>
  </si>
  <si>
    <t>A-8865</t>
  </si>
  <si>
    <t>A-8866</t>
  </si>
  <si>
    <t>A-8867</t>
  </si>
  <si>
    <t>A-8868</t>
  </si>
  <si>
    <t>A-8869</t>
  </si>
  <si>
    <t>A-8870</t>
  </si>
  <si>
    <t>A-8871</t>
  </si>
  <si>
    <t>A-8872</t>
  </si>
  <si>
    <t>A-8873</t>
  </si>
  <si>
    <t>A-8874</t>
  </si>
  <si>
    <t>A-8875</t>
  </si>
  <si>
    <t>A-8876</t>
  </si>
  <si>
    <t>A-8877</t>
  </si>
  <si>
    <t>A-8878</t>
  </si>
  <si>
    <t>29/10/2020</t>
  </si>
  <si>
    <t>A-8879</t>
  </si>
  <si>
    <t>A-8880</t>
  </si>
  <si>
    <t>A-8881</t>
  </si>
  <si>
    <t>A-8882</t>
  </si>
  <si>
    <t>A-8883</t>
  </si>
  <si>
    <t>A-8884</t>
  </si>
  <si>
    <t>A-8885</t>
  </si>
  <si>
    <t>A-8886</t>
  </si>
  <si>
    <t>A-8887</t>
  </si>
  <si>
    <t>A-8888</t>
  </si>
  <si>
    <t>A-8889</t>
  </si>
  <si>
    <t>A-8890</t>
  </si>
  <si>
    <t>A-8891</t>
  </si>
  <si>
    <t>A-8892</t>
  </si>
  <si>
    <t>A-8893</t>
  </si>
  <si>
    <t>A-8894</t>
  </si>
  <si>
    <t>A-8895</t>
  </si>
  <si>
    <t>A-8896</t>
  </si>
  <si>
    <t>A-8897</t>
  </si>
  <si>
    <t>A-8898</t>
  </si>
  <si>
    <t>A-8899</t>
  </si>
  <si>
    <t>A-8900</t>
  </si>
  <si>
    <t>(383)DORMIDO</t>
  </si>
  <si>
    <t>A-8901</t>
  </si>
  <si>
    <t>A-8902</t>
  </si>
  <si>
    <t>A-8903</t>
  </si>
  <si>
    <t>A-8904</t>
  </si>
  <si>
    <t>A-8905</t>
  </si>
  <si>
    <t>A-8906</t>
  </si>
  <si>
    <t>A-8907</t>
  </si>
  <si>
    <t>A-8908</t>
  </si>
  <si>
    <t>A-8909</t>
  </si>
  <si>
    <t>A-8910</t>
  </si>
  <si>
    <t>A-8911</t>
  </si>
  <si>
    <t>A-8912</t>
  </si>
  <si>
    <t>A-8913</t>
  </si>
  <si>
    <t>A-8914</t>
  </si>
  <si>
    <t>A-8915</t>
  </si>
  <si>
    <t>A-8916</t>
  </si>
  <si>
    <t>A-8917</t>
  </si>
  <si>
    <t>A-8918</t>
  </si>
  <si>
    <t>A-8919</t>
  </si>
  <si>
    <t>A-8920</t>
  </si>
  <si>
    <t>A-8921</t>
  </si>
  <si>
    <t>A-8922</t>
  </si>
  <si>
    <t>A-8923</t>
  </si>
  <si>
    <t>A-8924</t>
  </si>
  <si>
    <t>A-8925</t>
  </si>
  <si>
    <t>A-8926</t>
  </si>
  <si>
    <t>A-8927</t>
  </si>
  <si>
    <t>A-8928</t>
  </si>
  <si>
    <t>A-8929</t>
  </si>
  <si>
    <t>A-8930</t>
  </si>
  <si>
    <t>A-8931</t>
  </si>
  <si>
    <t>A-8932</t>
  </si>
  <si>
    <t>A-8933</t>
  </si>
  <si>
    <t>A-8934</t>
  </si>
  <si>
    <t>A-8935</t>
  </si>
  <si>
    <t>A-8936</t>
  </si>
  <si>
    <t>A-8937</t>
  </si>
  <si>
    <t>A-8938</t>
  </si>
  <si>
    <t>A-8939</t>
  </si>
  <si>
    <t>A-8940</t>
  </si>
  <si>
    <t>A-8941</t>
  </si>
  <si>
    <t>A-8942</t>
  </si>
  <si>
    <t>A-8943</t>
  </si>
  <si>
    <t>A-8944</t>
  </si>
  <si>
    <t>A-8945</t>
  </si>
  <si>
    <t>A-8946</t>
  </si>
  <si>
    <t>A-8947</t>
  </si>
  <si>
    <t>A-8948</t>
  </si>
  <si>
    <t>A-8949</t>
  </si>
  <si>
    <t>A-8950</t>
  </si>
  <si>
    <t>A-8951</t>
  </si>
  <si>
    <t>A-8952</t>
  </si>
  <si>
    <t>A-8953</t>
  </si>
  <si>
    <t>A-8954</t>
  </si>
  <si>
    <t>A-8955</t>
  </si>
  <si>
    <t>A-8956</t>
  </si>
  <si>
    <t>A-8957</t>
  </si>
  <si>
    <t>A-8958</t>
  </si>
  <si>
    <t>A-8959</t>
  </si>
  <si>
    <t>A-8960</t>
  </si>
  <si>
    <t>A-8961</t>
  </si>
  <si>
    <t>A-8962</t>
  </si>
  <si>
    <t>A-8963</t>
  </si>
  <si>
    <t>A-8964</t>
  </si>
  <si>
    <t>A-8965</t>
  </si>
  <si>
    <t>A-8966</t>
  </si>
  <si>
    <t>A-8967</t>
  </si>
  <si>
    <t>A-8968</t>
  </si>
  <si>
    <t>A-8969</t>
  </si>
  <si>
    <t>A-8970</t>
  </si>
  <si>
    <t>A-8971</t>
  </si>
  <si>
    <t>A-8972</t>
  </si>
  <si>
    <t>A-8973</t>
  </si>
  <si>
    <t>A-8974</t>
  </si>
  <si>
    <t>A-8975</t>
  </si>
  <si>
    <t>A-8976</t>
  </si>
  <si>
    <t>A-8977</t>
  </si>
  <si>
    <t>A-8978</t>
  </si>
  <si>
    <t>A-8979</t>
  </si>
  <si>
    <t>A-8980</t>
  </si>
  <si>
    <t>A-8981</t>
  </si>
  <si>
    <t>A-8982</t>
  </si>
  <si>
    <t>A-8983</t>
  </si>
  <si>
    <t>A-8984</t>
  </si>
  <si>
    <t>A-8985</t>
  </si>
  <si>
    <t>A-8986</t>
  </si>
  <si>
    <t>A-8987</t>
  </si>
  <si>
    <t>A-8988</t>
  </si>
  <si>
    <t>A-8989</t>
  </si>
  <si>
    <t>A-8990</t>
  </si>
  <si>
    <t>A-8991</t>
  </si>
  <si>
    <t>A-8992</t>
  </si>
  <si>
    <t>A-8993</t>
  </si>
  <si>
    <t>A-8994</t>
  </si>
  <si>
    <t>A-8995</t>
  </si>
  <si>
    <t>A-8996</t>
  </si>
  <si>
    <t>A-8997</t>
  </si>
  <si>
    <t>A-8998</t>
  </si>
  <si>
    <t>A-8999</t>
  </si>
  <si>
    <t>A-9000</t>
  </si>
  <si>
    <t>A-9001</t>
  </si>
  <si>
    <t>A-9002</t>
  </si>
  <si>
    <t>A-9003</t>
  </si>
  <si>
    <t>A-9004</t>
  </si>
  <si>
    <t>A-9005</t>
  </si>
  <si>
    <t>A-9006</t>
  </si>
  <si>
    <t>A-9007</t>
  </si>
  <si>
    <t>A-9008</t>
  </si>
  <si>
    <t>A-9009</t>
  </si>
  <si>
    <t>A-9010</t>
  </si>
  <si>
    <t>A-9011</t>
  </si>
  <si>
    <t>A-9012</t>
  </si>
  <si>
    <t>A-9013</t>
  </si>
  <si>
    <t>A-9014</t>
  </si>
  <si>
    <t>A-9015</t>
  </si>
  <si>
    <t>A-9016</t>
  </si>
  <si>
    <t>A-9017</t>
  </si>
  <si>
    <t>A-9018</t>
  </si>
  <si>
    <t>A-9019</t>
  </si>
  <si>
    <t>A-9020</t>
  </si>
  <si>
    <t>A-9021</t>
  </si>
  <si>
    <t>A-9022</t>
  </si>
  <si>
    <t>A-9023</t>
  </si>
  <si>
    <t>A-9024</t>
  </si>
  <si>
    <t>A-9025</t>
  </si>
  <si>
    <t>A-9026</t>
  </si>
  <si>
    <t>A-9027</t>
  </si>
  <si>
    <t>A-9028</t>
  </si>
  <si>
    <t>A-9029</t>
  </si>
  <si>
    <t>A-9030</t>
  </si>
  <si>
    <t>A-9031</t>
  </si>
  <si>
    <t>A-9032</t>
  </si>
  <si>
    <t>A-9033</t>
  </si>
  <si>
    <t>A-9034</t>
  </si>
  <si>
    <t>A-9035</t>
  </si>
  <si>
    <t>A-9036</t>
  </si>
  <si>
    <t>A-9037</t>
  </si>
  <si>
    <t>A-9038</t>
  </si>
  <si>
    <t>A-9039</t>
  </si>
  <si>
    <t>A-9040</t>
  </si>
  <si>
    <t>A-9041</t>
  </si>
  <si>
    <t>A-9042</t>
  </si>
  <si>
    <t>A-9043</t>
  </si>
  <si>
    <t>A-9044</t>
  </si>
  <si>
    <t>A-9045</t>
  </si>
  <si>
    <t>A-9046</t>
  </si>
  <si>
    <t>A-9047</t>
  </si>
  <si>
    <t>A-9048</t>
  </si>
  <si>
    <t>A-9049</t>
  </si>
  <si>
    <t>A-9050</t>
  </si>
  <si>
    <t>A-9051</t>
  </si>
  <si>
    <t>A-9052</t>
  </si>
  <si>
    <t>A-9053</t>
  </si>
  <si>
    <t>A-9054</t>
  </si>
  <si>
    <t>A-9055</t>
  </si>
  <si>
    <t>A-9056</t>
  </si>
  <si>
    <t>A-9057</t>
  </si>
  <si>
    <t>A-9058</t>
  </si>
  <si>
    <t>A-9059</t>
  </si>
  <si>
    <t>A-9060</t>
  </si>
  <si>
    <t>A-9061</t>
  </si>
  <si>
    <t>A-9062</t>
  </si>
  <si>
    <t>A-9063</t>
  </si>
  <si>
    <t>A-9064</t>
  </si>
  <si>
    <t>A-9065</t>
  </si>
  <si>
    <t>A-9066</t>
  </si>
  <si>
    <t>A-9067</t>
  </si>
  <si>
    <t>A-9068</t>
  </si>
  <si>
    <t>A-9069</t>
  </si>
  <si>
    <t>A-9070</t>
  </si>
  <si>
    <t>A-9071</t>
  </si>
  <si>
    <t>A-9072</t>
  </si>
  <si>
    <t>A-9073</t>
  </si>
  <si>
    <t>A-9074</t>
  </si>
  <si>
    <t>A-9075</t>
  </si>
  <si>
    <t>A-9076</t>
  </si>
  <si>
    <t>A-9077</t>
  </si>
  <si>
    <t>A-9078</t>
  </si>
  <si>
    <t>A-9079</t>
  </si>
  <si>
    <t>A-9080</t>
  </si>
  <si>
    <t>A-9081</t>
  </si>
  <si>
    <t>A-9082</t>
  </si>
  <si>
    <t>A-9083</t>
  </si>
  <si>
    <t>A-9084</t>
  </si>
  <si>
    <t>A-9085</t>
  </si>
  <si>
    <t>A-9086</t>
  </si>
  <si>
    <t>A-9087</t>
  </si>
  <si>
    <t>A-9088</t>
  </si>
  <si>
    <t>A-9089</t>
  </si>
  <si>
    <t>A-9090</t>
  </si>
  <si>
    <t>A-9091</t>
  </si>
  <si>
    <t>A-9092</t>
  </si>
  <si>
    <t>A-9093</t>
  </si>
  <si>
    <t>A-9094</t>
  </si>
  <si>
    <t>A-9095</t>
  </si>
  <si>
    <t>A-9096</t>
  </si>
  <si>
    <t>A-9097</t>
  </si>
  <si>
    <t>A-9098</t>
  </si>
  <si>
    <t>A-9099</t>
  </si>
  <si>
    <t>A-9100</t>
  </si>
  <si>
    <t>A-9101</t>
  </si>
  <si>
    <t>A-9102</t>
  </si>
  <si>
    <t>A-9103</t>
  </si>
  <si>
    <t>A-9104</t>
  </si>
  <si>
    <t>A-9105</t>
  </si>
  <si>
    <t>A-9106</t>
  </si>
  <si>
    <t>A-9107</t>
  </si>
  <si>
    <t>A-9108</t>
  </si>
  <si>
    <t>A-9109</t>
  </si>
  <si>
    <t>A-9110</t>
  </si>
  <si>
    <t>A-9111</t>
  </si>
  <si>
    <t>A-9112</t>
  </si>
  <si>
    <t>A-9113</t>
  </si>
  <si>
    <t>A-9114</t>
  </si>
  <si>
    <t>A-9115</t>
  </si>
  <si>
    <t>A-9116</t>
  </si>
  <si>
    <t>A-9117</t>
  </si>
  <si>
    <t>A-9118</t>
  </si>
  <si>
    <t>A-9119</t>
  </si>
  <si>
    <t>A-9120</t>
  </si>
  <si>
    <t>A-9121</t>
  </si>
  <si>
    <t>A-9122</t>
  </si>
  <si>
    <t>A-9123</t>
  </si>
  <si>
    <t>A-9124</t>
  </si>
  <si>
    <t>A-9125</t>
  </si>
  <si>
    <t>A-9126</t>
  </si>
  <si>
    <t>A-9127</t>
  </si>
  <si>
    <t>A-9128</t>
  </si>
  <si>
    <t>A-9129</t>
  </si>
  <si>
    <t>A-9130</t>
  </si>
  <si>
    <t>A-9131</t>
  </si>
  <si>
    <t>A-9132</t>
  </si>
  <si>
    <t>A-9133</t>
  </si>
  <si>
    <t>A-9134</t>
  </si>
  <si>
    <t>A-9135</t>
  </si>
  <si>
    <t>A-9136</t>
  </si>
  <si>
    <t>A-9137</t>
  </si>
  <si>
    <t>A-9138</t>
  </si>
  <si>
    <t>A-9139</t>
  </si>
  <si>
    <t>A-9140</t>
  </si>
  <si>
    <t>A-9141</t>
  </si>
  <si>
    <t>A-9142</t>
  </si>
  <si>
    <t>A-9143</t>
  </si>
  <si>
    <t>A-9144</t>
  </si>
  <si>
    <t>A-9145</t>
  </si>
  <si>
    <t>A-9146</t>
  </si>
  <si>
    <t>A-9147</t>
  </si>
  <si>
    <t>A-9148</t>
  </si>
  <si>
    <t>A-9149</t>
  </si>
  <si>
    <t>A-9150</t>
  </si>
  <si>
    <t>A-9151</t>
  </si>
  <si>
    <t>A-9152</t>
  </si>
  <si>
    <t>A-9153</t>
  </si>
  <si>
    <t>A-9154</t>
  </si>
  <si>
    <t>A-9155</t>
  </si>
  <si>
    <t>A-9156</t>
  </si>
  <si>
    <t>A-9157</t>
  </si>
  <si>
    <t>A-9158</t>
  </si>
  <si>
    <t>A-9159</t>
  </si>
  <si>
    <t>A-9160</t>
  </si>
  <si>
    <t>A-9161</t>
  </si>
  <si>
    <t>A-9162</t>
  </si>
  <si>
    <t>A-9163</t>
  </si>
  <si>
    <t>A-9164</t>
  </si>
  <si>
    <t>A-9165</t>
  </si>
  <si>
    <t>A-9166</t>
  </si>
  <si>
    <t>A-9167</t>
  </si>
  <si>
    <t>A-9168</t>
  </si>
  <si>
    <t>A-9169</t>
  </si>
  <si>
    <t>A-9170</t>
  </si>
  <si>
    <t>A-9171</t>
  </si>
  <si>
    <t>A-9172</t>
  </si>
  <si>
    <t>A-9173</t>
  </si>
  <si>
    <t>A-9174</t>
  </si>
  <si>
    <t>A-9175</t>
  </si>
  <si>
    <t>A-9176</t>
  </si>
  <si>
    <t>A-9177</t>
  </si>
  <si>
    <t>A-9178</t>
  </si>
  <si>
    <t>A-9179</t>
  </si>
  <si>
    <t>A-9180</t>
  </si>
  <si>
    <t>A-9181</t>
  </si>
  <si>
    <t>A-9182</t>
  </si>
  <si>
    <t>A-9183</t>
  </si>
  <si>
    <t>A-9184</t>
  </si>
  <si>
    <t>A-9185</t>
  </si>
  <si>
    <t>A-9186</t>
  </si>
  <si>
    <t>A-9187</t>
  </si>
  <si>
    <t>A-9188</t>
  </si>
  <si>
    <t>A-9189</t>
  </si>
  <si>
    <t>A-9190</t>
  </si>
  <si>
    <t>A-9191</t>
  </si>
  <si>
    <t>A-9192</t>
  </si>
  <si>
    <t>A-9193</t>
  </si>
  <si>
    <t>A-9194</t>
  </si>
  <si>
    <t>A-9195</t>
  </si>
  <si>
    <t>A-9196</t>
  </si>
  <si>
    <t>A-9197</t>
  </si>
  <si>
    <t>A-9198</t>
  </si>
  <si>
    <t>A-9199</t>
  </si>
  <si>
    <t>A-9200</t>
  </si>
  <si>
    <t>A-9201</t>
  </si>
  <si>
    <t>A-9202</t>
  </si>
  <si>
    <t>A-9203</t>
  </si>
  <si>
    <t>A-9204</t>
  </si>
  <si>
    <t>A-9205</t>
  </si>
  <si>
    <t>A-9206</t>
  </si>
  <si>
    <t>A-9207</t>
  </si>
  <si>
    <t>A-9208</t>
  </si>
  <si>
    <t>A-9209</t>
  </si>
  <si>
    <t>A-9210</t>
  </si>
  <si>
    <t>A-9211</t>
  </si>
  <si>
    <t>A-9212</t>
  </si>
  <si>
    <t>A-9213</t>
  </si>
  <si>
    <t>A-9214</t>
  </si>
  <si>
    <t>A-9215</t>
  </si>
  <si>
    <t>A-9216</t>
  </si>
  <si>
    <t>A-9217</t>
  </si>
  <si>
    <t>A-9218</t>
  </si>
  <si>
    <t>A-9219</t>
  </si>
  <si>
    <t>A-9220</t>
  </si>
  <si>
    <t>A-9221</t>
  </si>
  <si>
    <t>A-9222</t>
  </si>
  <si>
    <t>A-9223</t>
  </si>
  <si>
    <t>A-9224</t>
  </si>
  <si>
    <t>A-9225</t>
  </si>
  <si>
    <t>A-9226</t>
  </si>
  <si>
    <t>A-9227</t>
  </si>
  <si>
    <t>A-9228</t>
  </si>
  <si>
    <t>A-9229</t>
  </si>
  <si>
    <t>A-9230</t>
  </si>
  <si>
    <t>A-9231</t>
  </si>
  <si>
    <t>A-9232</t>
  </si>
  <si>
    <t>A-9233</t>
  </si>
  <si>
    <t>A-9234</t>
  </si>
  <si>
    <t>A-9235</t>
  </si>
  <si>
    <t>A-9236</t>
  </si>
  <si>
    <t>A-9237</t>
  </si>
  <si>
    <t>A-9238</t>
  </si>
  <si>
    <t>A-9239</t>
  </si>
  <si>
    <t>A-9240</t>
  </si>
  <si>
    <t>A-9241</t>
  </si>
  <si>
    <t>A-9242</t>
  </si>
  <si>
    <t>A-9243</t>
  </si>
  <si>
    <t>A-9244</t>
  </si>
  <si>
    <t>A-9245</t>
  </si>
  <si>
    <t>A-9246</t>
  </si>
  <si>
    <t>A-9247</t>
  </si>
  <si>
    <t>A-9248</t>
  </si>
  <si>
    <t>A-9249</t>
  </si>
  <si>
    <t>A-9250</t>
  </si>
  <si>
    <t>A-9251</t>
  </si>
  <si>
    <t>A-9252</t>
  </si>
  <si>
    <t>A-9253</t>
  </si>
  <si>
    <t>A-9254</t>
  </si>
  <si>
    <t>A-9255</t>
  </si>
  <si>
    <t>A-9256</t>
  </si>
  <si>
    <t>A-9257</t>
  </si>
  <si>
    <t>A-9258</t>
  </si>
  <si>
    <t>A-9259</t>
  </si>
  <si>
    <t>A-9260</t>
  </si>
  <si>
    <t>A-9261</t>
  </si>
  <si>
    <t>A-9262</t>
  </si>
  <si>
    <t>A-9263</t>
  </si>
  <si>
    <t>A-9264</t>
  </si>
  <si>
    <t>A-9265</t>
  </si>
  <si>
    <t>A-9266</t>
  </si>
  <si>
    <t>A-9267</t>
  </si>
  <si>
    <t>A-9268</t>
  </si>
  <si>
    <t>A-9269</t>
  </si>
  <si>
    <t>A-9270</t>
  </si>
  <si>
    <t>A-9271</t>
  </si>
  <si>
    <t>A-9272</t>
  </si>
  <si>
    <t>A-9273</t>
  </si>
  <si>
    <t>A-9274</t>
  </si>
  <si>
    <t>A-9275</t>
  </si>
  <si>
    <t>A-9276</t>
  </si>
  <si>
    <t>A-9277</t>
  </si>
  <si>
    <t>A-9278</t>
  </si>
  <si>
    <t>A-9279</t>
  </si>
  <si>
    <t>A-9280</t>
  </si>
  <si>
    <t>A-9281</t>
  </si>
  <si>
    <t>A-9282</t>
  </si>
  <si>
    <t>A-9283</t>
  </si>
  <si>
    <t>A-9284</t>
  </si>
  <si>
    <t>A-9285</t>
  </si>
  <si>
    <t>A-9286</t>
  </si>
  <si>
    <t>A-9287</t>
  </si>
  <si>
    <t>A-9288</t>
  </si>
  <si>
    <t>A-9289</t>
  </si>
  <si>
    <t>A-9290</t>
  </si>
  <si>
    <t>A-9291</t>
  </si>
  <si>
    <t>A-9292</t>
  </si>
  <si>
    <t>A-9293</t>
  </si>
  <si>
    <t>A-9294</t>
  </si>
  <si>
    <t>A-9295</t>
  </si>
  <si>
    <t>A-9296</t>
  </si>
  <si>
    <t>A-9297</t>
  </si>
  <si>
    <t>A-9298</t>
  </si>
  <si>
    <t>A-9299</t>
  </si>
  <si>
    <t>A-9300</t>
  </si>
  <si>
    <t>A-9301</t>
  </si>
  <si>
    <t>A-9302</t>
  </si>
  <si>
    <t>A-9303</t>
  </si>
  <si>
    <t>A-9304</t>
  </si>
  <si>
    <t>A-9305</t>
  </si>
  <si>
    <t>A-9306</t>
  </si>
  <si>
    <t>A-9307</t>
  </si>
  <si>
    <t>A-9308</t>
  </si>
  <si>
    <t>A-9309</t>
  </si>
  <si>
    <t>A-9310</t>
  </si>
  <si>
    <t>A-9311</t>
  </si>
  <si>
    <t>A-9312</t>
  </si>
  <si>
    <t>A-9313</t>
  </si>
  <si>
    <t>A-9314</t>
  </si>
  <si>
    <t>A-9315</t>
  </si>
  <si>
    <t>A-9316</t>
  </si>
  <si>
    <t>A-9317</t>
  </si>
  <si>
    <t>A-9318</t>
  </si>
  <si>
    <t>A-9319</t>
  </si>
  <si>
    <t>A-9320</t>
  </si>
  <si>
    <t>A-9321</t>
  </si>
  <si>
    <t>A-9322</t>
  </si>
  <si>
    <t>A-9323</t>
  </si>
  <si>
    <t>A-9324</t>
  </si>
  <si>
    <t>A-9325</t>
  </si>
  <si>
    <t>A-9326</t>
  </si>
  <si>
    <t>A-9327</t>
  </si>
  <si>
    <t>A-9328</t>
  </si>
  <si>
    <t>A-9329</t>
  </si>
  <si>
    <t>A-9330</t>
  </si>
  <si>
    <t>A-9331</t>
  </si>
  <si>
    <t>A-9332</t>
  </si>
  <si>
    <t>A-9333</t>
  </si>
  <si>
    <t>A-9334</t>
  </si>
  <si>
    <t>A-9335</t>
  </si>
  <si>
    <t>A-9336</t>
  </si>
  <si>
    <t>A-9337</t>
  </si>
  <si>
    <t>A-9338</t>
  </si>
  <si>
    <t>A-9339</t>
  </si>
  <si>
    <t>A-9340</t>
  </si>
  <si>
    <t>A-9341</t>
  </si>
  <si>
    <t>A-9342</t>
  </si>
  <si>
    <t>A-9343</t>
  </si>
  <si>
    <t>A-9344</t>
  </si>
  <si>
    <t>A-9345</t>
  </si>
  <si>
    <t>A-9346</t>
  </si>
  <si>
    <t>A-9347</t>
  </si>
  <si>
    <t>A-9348</t>
  </si>
  <si>
    <t>A-9349</t>
  </si>
  <si>
    <t>A-9350</t>
  </si>
  <si>
    <t>A-9351</t>
  </si>
  <si>
    <t>A-9352</t>
  </si>
  <si>
    <t>A-9353</t>
  </si>
  <si>
    <t>A-9354</t>
  </si>
  <si>
    <t>A-9355</t>
  </si>
  <si>
    <t>A-9356</t>
  </si>
  <si>
    <t>A-9357</t>
  </si>
  <si>
    <t>A-9358</t>
  </si>
  <si>
    <t>A-9359</t>
  </si>
  <si>
    <t>A-9360</t>
  </si>
  <si>
    <t>A-9361</t>
  </si>
  <si>
    <t>A-9362</t>
  </si>
  <si>
    <t>A-9363</t>
  </si>
  <si>
    <t>A-9364</t>
  </si>
  <si>
    <t>A-9365</t>
  </si>
  <si>
    <t>A-9366</t>
  </si>
  <si>
    <t>A-9367</t>
  </si>
  <si>
    <t>A-9368</t>
  </si>
  <si>
    <t>A-9369</t>
  </si>
  <si>
    <t>A-9370</t>
  </si>
  <si>
    <t>A-9371</t>
  </si>
  <si>
    <t>A-9372</t>
  </si>
  <si>
    <t>A-9373</t>
  </si>
  <si>
    <t>A-9374</t>
  </si>
  <si>
    <t>A-9375</t>
  </si>
  <si>
    <t>A-9376</t>
  </si>
  <si>
    <t>A-9377</t>
  </si>
  <si>
    <t>A-9378</t>
  </si>
  <si>
    <t>A-9379</t>
  </si>
  <si>
    <t>A-9380</t>
  </si>
  <si>
    <t>A-9381</t>
  </si>
  <si>
    <t>A-9382</t>
  </si>
  <si>
    <t>A-9383</t>
  </si>
  <si>
    <t>A-9384</t>
  </si>
  <si>
    <t>A-9385</t>
  </si>
  <si>
    <t>A-9386</t>
  </si>
  <si>
    <t>A-9387</t>
  </si>
  <si>
    <t>A-9388</t>
  </si>
  <si>
    <t>A-9389</t>
  </si>
  <si>
    <t>A-9390</t>
  </si>
  <si>
    <t>A-9391</t>
  </si>
  <si>
    <t>A-9392</t>
  </si>
  <si>
    <t>A-9393</t>
  </si>
  <si>
    <t>A-9394</t>
  </si>
  <si>
    <t>A-9395</t>
  </si>
  <si>
    <t>A-9396</t>
  </si>
  <si>
    <t>A-9397</t>
  </si>
  <si>
    <t>A-9398</t>
  </si>
  <si>
    <t>A-9399</t>
  </si>
  <si>
    <t>A-9400</t>
  </si>
  <si>
    <t>A-9401</t>
  </si>
  <si>
    <t>A-9402</t>
  </si>
  <si>
    <t>A-9403</t>
  </si>
  <si>
    <t>A-9404</t>
  </si>
  <si>
    <t>A-9405</t>
  </si>
  <si>
    <t>A-9406</t>
  </si>
  <si>
    <t>A-9407</t>
  </si>
  <si>
    <t>A-9408</t>
  </si>
  <si>
    <t>A-9409</t>
  </si>
  <si>
    <t>A-9410</t>
  </si>
  <si>
    <t>A-9411</t>
  </si>
  <si>
    <t>A-9412</t>
  </si>
  <si>
    <t>A-9413</t>
  </si>
  <si>
    <t>A-9414</t>
  </si>
  <si>
    <t>A-9415</t>
  </si>
  <si>
    <t>A-9416</t>
  </si>
  <si>
    <t>A-9417</t>
  </si>
  <si>
    <t>A-9418</t>
  </si>
  <si>
    <t>A-9419</t>
  </si>
  <si>
    <t>A-9420</t>
  </si>
  <si>
    <t>A-9421</t>
  </si>
  <si>
    <t>A-9422</t>
  </si>
  <si>
    <t>A-9423</t>
  </si>
  <si>
    <t>A-9424</t>
  </si>
  <si>
    <t>A-9425</t>
  </si>
  <si>
    <t>A-9426</t>
  </si>
  <si>
    <t>A-9427</t>
  </si>
  <si>
    <t>A-9428</t>
  </si>
  <si>
    <t>A-9429</t>
  </si>
  <si>
    <t>A-9430</t>
  </si>
  <si>
    <t>A-9431</t>
  </si>
  <si>
    <t>A-9432</t>
  </si>
  <si>
    <t>A-9433</t>
  </si>
  <si>
    <t>A-9434</t>
  </si>
  <si>
    <t>A-9435</t>
  </si>
  <si>
    <t>A-9436</t>
  </si>
  <si>
    <t>A-9437</t>
  </si>
  <si>
    <t>A-9438</t>
  </si>
  <si>
    <t>A-9439</t>
  </si>
  <si>
    <t>A-9440</t>
  </si>
  <si>
    <t>A-9441</t>
  </si>
  <si>
    <t>A-9442</t>
  </si>
  <si>
    <t>A-9443</t>
  </si>
  <si>
    <t>A-9444</t>
  </si>
  <si>
    <t>A-9445</t>
  </si>
  <si>
    <t>A-9446</t>
  </si>
  <si>
    <t>A-9447</t>
  </si>
  <si>
    <t>A-9448</t>
  </si>
  <si>
    <t>A-9449</t>
  </si>
  <si>
    <t>A-9450</t>
  </si>
  <si>
    <t>A-9451</t>
  </si>
  <si>
    <t>A-9452</t>
  </si>
  <si>
    <t>A-9453</t>
  </si>
  <si>
    <t>A-9454</t>
  </si>
  <si>
    <t>A-9455</t>
  </si>
  <si>
    <t>A-9456</t>
  </si>
  <si>
    <t>A-9457</t>
  </si>
  <si>
    <t>A-9458</t>
  </si>
  <si>
    <t>A-9459</t>
  </si>
  <si>
    <t>A-9460</t>
  </si>
  <si>
    <t>A-9461</t>
  </si>
  <si>
    <t>A-9462</t>
  </si>
  <si>
    <t>A-9463</t>
  </si>
  <si>
    <t>A-9464</t>
  </si>
  <si>
    <t>A-9465</t>
  </si>
  <si>
    <t>A-9466</t>
  </si>
  <si>
    <t>A-9467</t>
  </si>
  <si>
    <t>A-9468</t>
  </si>
  <si>
    <t>A-9469</t>
  </si>
  <si>
    <t>A-9470</t>
  </si>
  <si>
    <t>A-9471</t>
  </si>
  <si>
    <t>A-9472</t>
  </si>
  <si>
    <t>A-9473</t>
  </si>
  <si>
    <t>A-9474</t>
  </si>
  <si>
    <t>A-9475</t>
  </si>
  <si>
    <t>A-9476</t>
  </si>
  <si>
    <t>A-9477</t>
  </si>
  <si>
    <t>A-9478</t>
  </si>
  <si>
    <t>A-9479</t>
  </si>
  <si>
    <t>A-9480</t>
  </si>
  <si>
    <t>A-9481</t>
  </si>
  <si>
    <t>A-9482</t>
  </si>
  <si>
    <t>A-9483</t>
  </si>
  <si>
    <t>A-9484</t>
  </si>
  <si>
    <t>A-9485</t>
  </si>
  <si>
    <t>A-9486</t>
  </si>
  <si>
    <t>A-9487</t>
  </si>
  <si>
    <t>A-9488</t>
  </si>
  <si>
    <t>A-9489</t>
  </si>
  <si>
    <t>A-9490</t>
  </si>
  <si>
    <t>A-9491</t>
  </si>
  <si>
    <t>A-9492</t>
  </si>
  <si>
    <t>A-9493</t>
  </si>
  <si>
    <t>A-9494</t>
  </si>
  <si>
    <t>A-9495</t>
  </si>
  <si>
    <t>A-9496</t>
  </si>
  <si>
    <t>(148)ANTONIO HERNANDEZ</t>
  </si>
  <si>
    <t>A-9497</t>
  </si>
  <si>
    <t>A-9498</t>
  </si>
  <si>
    <t>A-9499</t>
  </si>
  <si>
    <t>A-9500</t>
  </si>
  <si>
    <t>A-9501</t>
  </si>
  <si>
    <t>A-9502</t>
  </si>
  <si>
    <t>A-9503</t>
  </si>
  <si>
    <t>A-9504</t>
  </si>
  <si>
    <t>A-9505</t>
  </si>
  <si>
    <t>A-9506</t>
  </si>
  <si>
    <t>A-9507</t>
  </si>
  <si>
    <t>A-9508</t>
  </si>
  <si>
    <t>A-9509</t>
  </si>
  <si>
    <t>A-9510</t>
  </si>
  <si>
    <t>A-9511</t>
  </si>
  <si>
    <t>A-9512</t>
  </si>
  <si>
    <t>A-9513</t>
  </si>
  <si>
    <t>A-9514</t>
  </si>
  <si>
    <t>A-9515</t>
  </si>
  <si>
    <t>A-9516</t>
  </si>
  <si>
    <t>A-9517</t>
  </si>
  <si>
    <t>A-9518</t>
  </si>
  <si>
    <t>A-9519</t>
  </si>
  <si>
    <t>A-9520</t>
  </si>
  <si>
    <t>A-9521</t>
  </si>
  <si>
    <t>A-9522</t>
  </si>
  <si>
    <t>A-9523</t>
  </si>
  <si>
    <t>A-9524</t>
  </si>
  <si>
    <t>A-9525</t>
  </si>
  <si>
    <t>A-9526</t>
  </si>
  <si>
    <t>A-9527</t>
  </si>
  <si>
    <t>A-9528</t>
  </si>
  <si>
    <t>A-9529</t>
  </si>
  <si>
    <t>A-9530</t>
  </si>
  <si>
    <t>A-9531</t>
  </si>
  <si>
    <t>A-9532</t>
  </si>
  <si>
    <t>A-9533</t>
  </si>
  <si>
    <t>A-9534</t>
  </si>
  <si>
    <t>A-9535</t>
  </si>
  <si>
    <t>A-9536</t>
  </si>
  <si>
    <t>A-9537</t>
  </si>
  <si>
    <t>A-9538</t>
  </si>
  <si>
    <t>A-9539</t>
  </si>
  <si>
    <t>A-9540</t>
  </si>
  <si>
    <t>A-9541</t>
  </si>
  <si>
    <t>A-9542</t>
  </si>
  <si>
    <t>A-9543</t>
  </si>
  <si>
    <t>A-9544</t>
  </si>
  <si>
    <t>A-9545</t>
  </si>
  <si>
    <t>A-9546</t>
  </si>
  <si>
    <t>A-9547</t>
  </si>
  <si>
    <t>A-9548</t>
  </si>
  <si>
    <t>A-9549</t>
  </si>
  <si>
    <t>A-9550</t>
  </si>
  <si>
    <t>A-9551</t>
  </si>
  <si>
    <t>(216)LA IMPERIAL</t>
  </si>
  <si>
    <t>A-9552</t>
  </si>
  <si>
    <t>A-9553</t>
  </si>
  <si>
    <t>A-9554</t>
  </si>
  <si>
    <t>A-9555</t>
  </si>
  <si>
    <t>A-9556</t>
  </si>
  <si>
    <t>A-9557</t>
  </si>
  <si>
    <t>A-9558</t>
  </si>
  <si>
    <t>A-9559</t>
  </si>
  <si>
    <t>A-9560</t>
  </si>
  <si>
    <t>A-9561</t>
  </si>
  <si>
    <t>A-9562</t>
  </si>
  <si>
    <t>A-9563</t>
  </si>
  <si>
    <t>A-9564</t>
  </si>
  <si>
    <t>A-9565</t>
  </si>
  <si>
    <t>A-9566</t>
  </si>
  <si>
    <t>A-9567</t>
  </si>
  <si>
    <t>A-9568</t>
  </si>
  <si>
    <t>A-9569</t>
  </si>
  <si>
    <t>A-9570</t>
  </si>
  <si>
    <t>A-9571</t>
  </si>
  <si>
    <t>A-9572</t>
  </si>
  <si>
    <t>A-9573</t>
  </si>
  <si>
    <t>A-9574</t>
  </si>
  <si>
    <t>A-9575</t>
  </si>
  <si>
    <t>A-9576</t>
  </si>
  <si>
    <t>A-9577</t>
  </si>
  <si>
    <t>A-9578</t>
  </si>
  <si>
    <t>A-9579</t>
  </si>
  <si>
    <t>A-9580</t>
  </si>
  <si>
    <t>A-9581</t>
  </si>
  <si>
    <t>A-9582</t>
  </si>
  <si>
    <t>A-9583</t>
  </si>
  <si>
    <t>A-9584</t>
  </si>
  <si>
    <t>A-9585</t>
  </si>
  <si>
    <t>A-9586</t>
  </si>
  <si>
    <t>A-9587</t>
  </si>
  <si>
    <t>A-9588</t>
  </si>
  <si>
    <t>A-9589</t>
  </si>
  <si>
    <t>A-9590</t>
  </si>
  <si>
    <t>A-9591</t>
  </si>
  <si>
    <t>A-9592</t>
  </si>
  <si>
    <t>A-9593</t>
  </si>
  <si>
    <t>A-9594</t>
  </si>
  <si>
    <t>A-9595</t>
  </si>
  <si>
    <t>A-9596</t>
  </si>
  <si>
    <t>A-9597</t>
  </si>
  <si>
    <t>A-9598</t>
  </si>
  <si>
    <t>A-9599</t>
  </si>
  <si>
    <t>A-9600</t>
  </si>
  <si>
    <t>A-9601</t>
  </si>
  <si>
    <t>A-9602</t>
  </si>
  <si>
    <t>A-9603</t>
  </si>
  <si>
    <t>A-9604</t>
  </si>
  <si>
    <t>A-9605</t>
  </si>
  <si>
    <t>A-9606</t>
  </si>
  <si>
    <t>A-9607</t>
  </si>
  <si>
    <t>A-9608</t>
  </si>
  <si>
    <t>A-9609</t>
  </si>
  <si>
    <t>A-9610</t>
  </si>
  <si>
    <t>A-9611</t>
  </si>
  <si>
    <t>A-9612</t>
  </si>
  <si>
    <t>A-9613</t>
  </si>
  <si>
    <t>A-9614</t>
  </si>
  <si>
    <t>A-9615</t>
  </si>
  <si>
    <t>A-9616</t>
  </si>
  <si>
    <t>A-9617</t>
  </si>
  <si>
    <t>A-9618</t>
  </si>
  <si>
    <t>A-9619</t>
  </si>
  <si>
    <t>A-9620</t>
  </si>
  <si>
    <t>A-9621</t>
  </si>
  <si>
    <t>A-9622</t>
  </si>
  <si>
    <t>A-9623</t>
  </si>
  <si>
    <t>A-9624</t>
  </si>
  <si>
    <t>A-9625</t>
  </si>
  <si>
    <t>A-9626</t>
  </si>
  <si>
    <t>A-9627</t>
  </si>
  <si>
    <t>A-9628</t>
  </si>
  <si>
    <t>A-9629</t>
  </si>
  <si>
    <t>A-9630</t>
  </si>
  <si>
    <t>A-9631</t>
  </si>
  <si>
    <t>A-9632</t>
  </si>
  <si>
    <t>A-9633</t>
  </si>
  <si>
    <t>A-9634</t>
  </si>
  <si>
    <t>A-9635</t>
  </si>
  <si>
    <t>A-9636</t>
  </si>
  <si>
    <t>A-9637</t>
  </si>
  <si>
    <t>A-9638</t>
  </si>
  <si>
    <t>A-9639</t>
  </si>
  <si>
    <t>A-9640</t>
  </si>
  <si>
    <t>A-9641</t>
  </si>
  <si>
    <t>A-9642</t>
  </si>
  <si>
    <t>A-9643</t>
  </si>
  <si>
    <t>A-9644</t>
  </si>
  <si>
    <t>A-9645</t>
  </si>
  <si>
    <t>A-9646</t>
  </si>
  <si>
    <t>A-9647</t>
  </si>
  <si>
    <t>A-9648</t>
  </si>
  <si>
    <t>A-9649</t>
  </si>
  <si>
    <t>A-9650</t>
  </si>
  <si>
    <t>A-9651</t>
  </si>
  <si>
    <t>A-9652</t>
  </si>
  <si>
    <t>A-9653</t>
  </si>
  <si>
    <t>A-9654</t>
  </si>
  <si>
    <t>A-9655</t>
  </si>
  <si>
    <t>A-9656</t>
  </si>
  <si>
    <t>A-9657</t>
  </si>
  <si>
    <t>A-9658</t>
  </si>
  <si>
    <t>A-9659</t>
  </si>
  <si>
    <t>A-9660</t>
  </si>
  <si>
    <t>A-9661</t>
  </si>
  <si>
    <t>A-9662</t>
  </si>
  <si>
    <t>A-9663</t>
  </si>
  <si>
    <t>A-9664</t>
  </si>
  <si>
    <t>A-9665</t>
  </si>
  <si>
    <t>A-9666</t>
  </si>
  <si>
    <t>A-9667</t>
  </si>
  <si>
    <t>A-9668</t>
  </si>
  <si>
    <t>A-9669</t>
  </si>
  <si>
    <t>A-9670</t>
  </si>
  <si>
    <t>A-9671</t>
  </si>
  <si>
    <t>A-9672</t>
  </si>
  <si>
    <t>A-9673</t>
  </si>
  <si>
    <t>A-9674</t>
  </si>
  <si>
    <t>A-9675</t>
  </si>
  <si>
    <t>A-9676</t>
  </si>
  <si>
    <t>A-9677</t>
  </si>
  <si>
    <t>A-9678</t>
  </si>
  <si>
    <t>A-9679</t>
  </si>
  <si>
    <t>A-9680</t>
  </si>
  <si>
    <t>A-9681</t>
  </si>
  <si>
    <t>A-9682</t>
  </si>
  <si>
    <t>A-9683</t>
  </si>
  <si>
    <t>A-9684</t>
  </si>
  <si>
    <t>A-9685</t>
  </si>
  <si>
    <t>A-9686</t>
  </si>
  <si>
    <t>A-9687</t>
  </si>
  <si>
    <t>A-9688</t>
  </si>
  <si>
    <t>A-9689</t>
  </si>
  <si>
    <t>A-9690</t>
  </si>
  <si>
    <t>A-9691</t>
  </si>
  <si>
    <t>A-9692</t>
  </si>
  <si>
    <t>A-9693</t>
  </si>
  <si>
    <t>A-9694</t>
  </si>
  <si>
    <t>A-9695</t>
  </si>
  <si>
    <t>A-9696</t>
  </si>
  <si>
    <t>A-9697</t>
  </si>
  <si>
    <t>A-9698</t>
  </si>
  <si>
    <t>A-9699</t>
  </si>
  <si>
    <t>A-9700</t>
  </si>
  <si>
    <t>A-9701</t>
  </si>
  <si>
    <t>A-9702</t>
  </si>
  <si>
    <t>A-9703</t>
  </si>
  <si>
    <t>A-9704</t>
  </si>
  <si>
    <t>A-9705</t>
  </si>
  <si>
    <t>A-9706</t>
  </si>
  <si>
    <t>A-9707</t>
  </si>
  <si>
    <t>A-9708</t>
  </si>
  <si>
    <t>A-9709</t>
  </si>
  <si>
    <t>A-9710</t>
  </si>
  <si>
    <t>A-9711</t>
  </si>
  <si>
    <t>A-9712</t>
  </si>
  <si>
    <t>A-9713</t>
  </si>
  <si>
    <t>A-9714</t>
  </si>
  <si>
    <t>A-9715</t>
  </si>
  <si>
    <t>A-9716</t>
  </si>
  <si>
    <t>A-9717</t>
  </si>
  <si>
    <t>A-9718</t>
  </si>
  <si>
    <t>A-9719</t>
  </si>
  <si>
    <t>A-9720</t>
  </si>
  <si>
    <t>A-9721</t>
  </si>
  <si>
    <t>A-9722</t>
  </si>
  <si>
    <t>A-9723</t>
  </si>
  <si>
    <t>A-9724</t>
  </si>
  <si>
    <t>A-9725</t>
  </si>
  <si>
    <t>A-9726</t>
  </si>
  <si>
    <t>A-9727</t>
  </si>
  <si>
    <t>A-9728</t>
  </si>
  <si>
    <t>A-9729</t>
  </si>
  <si>
    <t>A-9730</t>
  </si>
  <si>
    <t>A-9731</t>
  </si>
  <si>
    <t>A-9732</t>
  </si>
  <si>
    <t>A-9733</t>
  </si>
  <si>
    <t>A-9734</t>
  </si>
  <si>
    <t>A-9735</t>
  </si>
  <si>
    <t>A-9736</t>
  </si>
  <si>
    <t>A-9737</t>
  </si>
  <si>
    <t>A-9738</t>
  </si>
  <si>
    <t>A-9739</t>
  </si>
  <si>
    <t>A-9740</t>
  </si>
  <si>
    <t>A-9741</t>
  </si>
  <si>
    <t>A-9742</t>
  </si>
  <si>
    <t>A-9743</t>
  </si>
  <si>
    <t>A-9744</t>
  </si>
  <si>
    <t>A-9745</t>
  </si>
  <si>
    <t>A-9746</t>
  </si>
  <si>
    <t>A-9747</t>
  </si>
  <si>
    <t>A-9748</t>
  </si>
  <si>
    <t>A-9749</t>
  </si>
  <si>
    <t>A-9750</t>
  </si>
  <si>
    <t>A-9751</t>
  </si>
  <si>
    <t>A-9752</t>
  </si>
  <si>
    <t>A-9753</t>
  </si>
  <si>
    <t>A-9754</t>
  </si>
  <si>
    <t>A-9755</t>
  </si>
  <si>
    <t>A-9756</t>
  </si>
  <si>
    <t>A-9757</t>
  </si>
  <si>
    <t>A-9758</t>
  </si>
  <si>
    <t>A-9759</t>
  </si>
  <si>
    <t>A-9760</t>
  </si>
  <si>
    <t>A-9761</t>
  </si>
  <si>
    <t>A-9762</t>
  </si>
  <si>
    <t>A-9763</t>
  </si>
  <si>
    <t>A-9764</t>
  </si>
  <si>
    <t>A-9765</t>
  </si>
  <si>
    <t>A-9766</t>
  </si>
  <si>
    <t>A-9767</t>
  </si>
  <si>
    <t>A-9768</t>
  </si>
  <si>
    <t>A-9769</t>
  </si>
  <si>
    <t>A-9770</t>
  </si>
  <si>
    <t>A-9771</t>
  </si>
  <si>
    <t>A-9772</t>
  </si>
  <si>
    <t>A-9773</t>
  </si>
  <si>
    <t>A-9774</t>
  </si>
  <si>
    <t>A-9775</t>
  </si>
  <si>
    <t>A-9776</t>
  </si>
  <si>
    <t>A-9777</t>
  </si>
  <si>
    <t>A-9778</t>
  </si>
  <si>
    <t>A-9779</t>
  </si>
  <si>
    <t>A-9780</t>
  </si>
  <si>
    <t>A-9781</t>
  </si>
  <si>
    <t>A-9782</t>
  </si>
  <si>
    <t>A-9783</t>
  </si>
  <si>
    <t>A-9784</t>
  </si>
  <si>
    <t>A-9785</t>
  </si>
  <si>
    <t>A-9786</t>
  </si>
  <si>
    <t>A-9787</t>
  </si>
  <si>
    <t>A-9788</t>
  </si>
  <si>
    <t>A-9789</t>
  </si>
  <si>
    <t>A-9790</t>
  </si>
  <si>
    <t>A-9791</t>
  </si>
  <si>
    <t>A-9792</t>
  </si>
  <si>
    <t>A-9793</t>
  </si>
  <si>
    <t>A-9794</t>
  </si>
  <si>
    <t>A-9795</t>
  </si>
  <si>
    <t>A-9796</t>
  </si>
  <si>
    <t>A-9797</t>
  </si>
  <si>
    <t>A-9798</t>
  </si>
  <si>
    <t>A-9799</t>
  </si>
  <si>
    <t>A-9800</t>
  </si>
  <si>
    <t>A-9801</t>
  </si>
  <si>
    <t>A-9802</t>
  </si>
  <si>
    <t>A-9803</t>
  </si>
  <si>
    <t>A-9804</t>
  </si>
  <si>
    <t>A-9805</t>
  </si>
  <si>
    <t>A-9806</t>
  </si>
  <si>
    <t>A-9807</t>
  </si>
  <si>
    <t>A-9808</t>
  </si>
  <si>
    <t>A-9809</t>
  </si>
  <si>
    <t>A-9810</t>
  </si>
  <si>
    <t>A-9811</t>
  </si>
  <si>
    <t>A-9812</t>
  </si>
  <si>
    <t>A-9813</t>
  </si>
  <si>
    <t>A-9814</t>
  </si>
  <si>
    <t>A-9815</t>
  </si>
  <si>
    <t>A-9816</t>
  </si>
  <si>
    <t>A-9817</t>
  </si>
  <si>
    <t>A-9818</t>
  </si>
  <si>
    <t>A-9819</t>
  </si>
  <si>
    <t>A-9820</t>
  </si>
  <si>
    <t>A-9821</t>
  </si>
  <si>
    <t>A-9822</t>
  </si>
  <si>
    <t>A-9823</t>
  </si>
  <si>
    <t>A-9824</t>
  </si>
  <si>
    <t>A-9825</t>
  </si>
  <si>
    <t>A-9826</t>
  </si>
  <si>
    <t>A-9827</t>
  </si>
  <si>
    <t>A-9828</t>
  </si>
  <si>
    <t>A-9829</t>
  </si>
  <si>
    <t>A-9830</t>
  </si>
  <si>
    <t>A-9831</t>
  </si>
  <si>
    <t>A-9832</t>
  </si>
  <si>
    <t>A-9833</t>
  </si>
  <si>
    <t>A-9834</t>
  </si>
  <si>
    <t>A-9835</t>
  </si>
  <si>
    <t>A-9836</t>
  </si>
  <si>
    <t>A-9837</t>
  </si>
  <si>
    <t>A-9838</t>
  </si>
  <si>
    <t>A-9839</t>
  </si>
  <si>
    <t>A-9840</t>
  </si>
  <si>
    <t>A-9841</t>
  </si>
  <si>
    <t>A-9842</t>
  </si>
  <si>
    <t>A-9843</t>
  </si>
  <si>
    <t>A-9844</t>
  </si>
  <si>
    <t>A-9845</t>
  </si>
  <si>
    <t>A-9846</t>
  </si>
  <si>
    <t>A-9847</t>
  </si>
  <si>
    <t>A-9848</t>
  </si>
  <si>
    <t>A-9849</t>
  </si>
  <si>
    <t>A-9850</t>
  </si>
  <si>
    <t>A-9851</t>
  </si>
  <si>
    <t>A-9852</t>
  </si>
  <si>
    <t>A-9853</t>
  </si>
  <si>
    <t>A-9854</t>
  </si>
  <si>
    <t>A-9855</t>
  </si>
  <si>
    <t>A-9856</t>
  </si>
  <si>
    <t>A-9857</t>
  </si>
  <si>
    <t>A-9858</t>
  </si>
  <si>
    <t>A-9859</t>
  </si>
  <si>
    <t>A-9860</t>
  </si>
  <si>
    <t>A-9861</t>
  </si>
  <si>
    <t>A-9862</t>
  </si>
  <si>
    <t>A-9863</t>
  </si>
  <si>
    <t>A-9864</t>
  </si>
  <si>
    <t>A-9865</t>
  </si>
  <si>
    <t>A-9866</t>
  </si>
  <si>
    <t>A-9867</t>
  </si>
  <si>
    <t>A-9868</t>
  </si>
  <si>
    <t>A-9869</t>
  </si>
  <si>
    <t>A-9870</t>
  </si>
  <si>
    <t>A-9871</t>
  </si>
  <si>
    <t>A-9872</t>
  </si>
  <si>
    <t>A-9873</t>
  </si>
  <si>
    <t>A-9874</t>
  </si>
  <si>
    <t>A-9875</t>
  </si>
  <si>
    <t>A-9876</t>
  </si>
  <si>
    <t>A-9877</t>
  </si>
  <si>
    <t>A-9878</t>
  </si>
  <si>
    <t>A-9879</t>
  </si>
  <si>
    <t>A-9880</t>
  </si>
  <si>
    <t>A-9881</t>
  </si>
  <si>
    <t>A-9882</t>
  </si>
  <si>
    <t>A-9883</t>
  </si>
  <si>
    <t>A-9884</t>
  </si>
  <si>
    <t>A-9885</t>
  </si>
  <si>
    <t>A-9886</t>
  </si>
  <si>
    <t>A-9887</t>
  </si>
  <si>
    <t>A-9888</t>
  </si>
  <si>
    <t>A-9889</t>
  </si>
  <si>
    <t>A-9890</t>
  </si>
  <si>
    <t>A-9891</t>
  </si>
  <si>
    <t>A-9892</t>
  </si>
  <si>
    <t>A-9893</t>
  </si>
  <si>
    <t>A-9894</t>
  </si>
  <si>
    <t>A-9895</t>
  </si>
  <si>
    <t>A-9896</t>
  </si>
  <si>
    <t>A-9897</t>
  </si>
  <si>
    <t>A-9898</t>
  </si>
  <si>
    <t>A-9899</t>
  </si>
  <si>
    <t>A-9900</t>
  </si>
  <si>
    <t>A-9901</t>
  </si>
  <si>
    <t>A-9902</t>
  </si>
  <si>
    <t>A-9903</t>
  </si>
  <si>
    <t>A-9904</t>
  </si>
  <si>
    <t>A-9905</t>
  </si>
  <si>
    <t>A-9906</t>
  </si>
  <si>
    <t>A-9907</t>
  </si>
  <si>
    <t>A-9908</t>
  </si>
  <si>
    <t>A-9909</t>
  </si>
  <si>
    <t>A-9910</t>
  </si>
  <si>
    <t>A-9911</t>
  </si>
  <si>
    <t>A-9912</t>
  </si>
  <si>
    <t>A-9913</t>
  </si>
  <si>
    <t>A-9914</t>
  </si>
  <si>
    <t>A-9915</t>
  </si>
  <si>
    <t>A-9916</t>
  </si>
  <si>
    <t>A-9917</t>
  </si>
  <si>
    <t>A-9918</t>
  </si>
  <si>
    <t>A-9919</t>
  </si>
  <si>
    <t>A-9920</t>
  </si>
  <si>
    <t>A-9921</t>
  </si>
  <si>
    <t>A-9922</t>
  </si>
  <si>
    <t>A-9923</t>
  </si>
  <si>
    <t>A-9924</t>
  </si>
  <si>
    <t>A-9925</t>
  </si>
  <si>
    <t>A-9926</t>
  </si>
  <si>
    <t>A-9927</t>
  </si>
  <si>
    <t>A-9928</t>
  </si>
  <si>
    <t>A-9929</t>
  </si>
  <si>
    <t>A-9930</t>
  </si>
  <si>
    <t>A-9931</t>
  </si>
  <si>
    <t>A-9932</t>
  </si>
  <si>
    <t>A-9933</t>
  </si>
  <si>
    <t>A-9934</t>
  </si>
  <si>
    <t>A-9935</t>
  </si>
  <si>
    <t>A-9936</t>
  </si>
  <si>
    <t>A-9937</t>
  </si>
  <si>
    <t>A-9938</t>
  </si>
  <si>
    <t>A-9939</t>
  </si>
  <si>
    <t>A-9940</t>
  </si>
  <si>
    <t>A-9941</t>
  </si>
  <si>
    <t>A-9942</t>
  </si>
  <si>
    <t>A-9943</t>
  </si>
  <si>
    <t>A-9944</t>
  </si>
  <si>
    <t>A-9945</t>
  </si>
  <si>
    <t>A-9946</t>
  </si>
  <si>
    <t>A-9947</t>
  </si>
  <si>
    <t>A-9948</t>
  </si>
  <si>
    <t>A-9949</t>
  </si>
  <si>
    <t>A-9950</t>
  </si>
  <si>
    <t>A-9951</t>
  </si>
  <si>
    <t>A-9952</t>
  </si>
  <si>
    <t>A-9953</t>
  </si>
  <si>
    <t>A-9954</t>
  </si>
  <si>
    <t>A-9955</t>
  </si>
  <si>
    <t>A-9956</t>
  </si>
  <si>
    <t>A-9957</t>
  </si>
  <si>
    <t>A-9958</t>
  </si>
  <si>
    <t>A-9959</t>
  </si>
  <si>
    <t>(309)JESUS ALFONSO</t>
  </si>
  <si>
    <t>A-9960</t>
  </si>
  <si>
    <t>A-9961</t>
  </si>
  <si>
    <t>A-9962</t>
  </si>
  <si>
    <t>A-9963</t>
  </si>
  <si>
    <t>A-9964</t>
  </si>
  <si>
    <t>A-9965</t>
  </si>
  <si>
    <t>A-9966</t>
  </si>
  <si>
    <t>A-9967</t>
  </si>
  <si>
    <t>A-9968</t>
  </si>
  <si>
    <t>A-9969</t>
  </si>
  <si>
    <t>A-9970</t>
  </si>
  <si>
    <t>A-9971</t>
  </si>
  <si>
    <t>A-9972</t>
  </si>
  <si>
    <t>A-9973</t>
  </si>
  <si>
    <t>A-9974</t>
  </si>
  <si>
    <t>A-9975</t>
  </si>
  <si>
    <t>A-9976</t>
  </si>
  <si>
    <t>A-9977</t>
  </si>
  <si>
    <t>A-9978</t>
  </si>
  <si>
    <t>A-9979</t>
  </si>
  <si>
    <t>A-9980</t>
  </si>
  <si>
    <t>A-9981</t>
  </si>
  <si>
    <t>A-9982</t>
  </si>
  <si>
    <t>A-9983</t>
  </si>
  <si>
    <t>A-9984</t>
  </si>
  <si>
    <t>A-9985</t>
  </si>
  <si>
    <t>A-9986</t>
  </si>
  <si>
    <t>A-9987</t>
  </si>
  <si>
    <t>A-9988</t>
  </si>
  <si>
    <t>A-9989</t>
  </si>
  <si>
    <t>A-9990</t>
  </si>
  <si>
    <t>A-9991</t>
  </si>
  <si>
    <t>A-9992</t>
  </si>
  <si>
    <t>A-9993</t>
  </si>
  <si>
    <t>A-9994</t>
  </si>
  <si>
    <t>A-9995</t>
  </si>
  <si>
    <t>A-9996</t>
  </si>
  <si>
    <t>A-9997</t>
  </si>
  <si>
    <t>A-9998</t>
  </si>
  <si>
    <t>A-9999</t>
  </si>
  <si>
    <t>Columna9</t>
  </si>
  <si>
    <t>2-Feb-21--11-Feb-21--19-Feb-21--22-Feb-21--23-Feb-21</t>
  </si>
  <si>
    <t>Estado</t>
  </si>
  <si>
    <t>A-20683</t>
  </si>
  <si>
    <t>A-20684</t>
  </si>
  <si>
    <t>A-20685</t>
  </si>
  <si>
    <t>A-20686</t>
  </si>
  <si>
    <t>A-20687</t>
  </si>
  <si>
    <t>A-20688</t>
  </si>
  <si>
    <t>A-20689</t>
  </si>
  <si>
    <t>A-20690</t>
  </si>
  <si>
    <t>A-20691</t>
  </si>
  <si>
    <t>1-Feb-21--2-Feb-21</t>
  </si>
  <si>
    <t>A-20692</t>
  </si>
  <si>
    <t>A-20693</t>
  </si>
  <si>
    <t>A-20694</t>
  </si>
  <si>
    <t>A-20695</t>
  </si>
  <si>
    <t>A-20696</t>
  </si>
  <si>
    <t>A-20697</t>
  </si>
  <si>
    <t>A-20698</t>
  </si>
  <si>
    <t>A-20699</t>
  </si>
  <si>
    <t>A-20700</t>
  </si>
  <si>
    <t>A-20701</t>
  </si>
  <si>
    <t>A-20702</t>
  </si>
  <si>
    <t>A-20703</t>
  </si>
  <si>
    <t>A-20704</t>
  </si>
  <si>
    <t>A-20705</t>
  </si>
  <si>
    <t>A-20706</t>
  </si>
  <si>
    <t>A-20707</t>
  </si>
  <si>
    <t>A-20708</t>
  </si>
  <si>
    <t>A-20709</t>
  </si>
  <si>
    <t>2-Feb-21--3-Feb-21</t>
  </si>
  <si>
    <t>A-20710</t>
  </si>
  <si>
    <t>A-20711</t>
  </si>
  <si>
    <t>A-20712</t>
  </si>
  <si>
    <t>A-20713</t>
  </si>
  <si>
    <t>A-20714</t>
  </si>
  <si>
    <t>A-20715</t>
  </si>
  <si>
    <t>A-20716</t>
  </si>
  <si>
    <t>A-20717</t>
  </si>
  <si>
    <t>A-20718</t>
  </si>
  <si>
    <t>A-20719</t>
  </si>
  <si>
    <t>A-20720</t>
  </si>
  <si>
    <t>A-20721</t>
  </si>
  <si>
    <t>A-20722</t>
  </si>
  <si>
    <t>A-20723</t>
  </si>
  <si>
    <t>A-20724</t>
  </si>
  <si>
    <t>A-20725</t>
  </si>
  <si>
    <t>A-20726</t>
  </si>
  <si>
    <t>A-20727</t>
  </si>
  <si>
    <t>A-20728</t>
  </si>
  <si>
    <t>A-20729</t>
  </si>
  <si>
    <t>A-20730</t>
  </si>
  <si>
    <t>A-20731</t>
  </si>
  <si>
    <t>A-20732</t>
  </si>
  <si>
    <t>A-20733</t>
  </si>
  <si>
    <t>A-20734</t>
  </si>
  <si>
    <t>A-20735</t>
  </si>
  <si>
    <t>A-20736</t>
  </si>
  <si>
    <t>A-20737</t>
  </si>
  <si>
    <t>A-20738</t>
  </si>
  <si>
    <t>A-20739</t>
  </si>
  <si>
    <t>A-20740</t>
  </si>
  <si>
    <t>A-20741</t>
  </si>
  <si>
    <t>A-20742</t>
  </si>
  <si>
    <t>A-20743</t>
  </si>
  <si>
    <t>A-20744</t>
  </si>
  <si>
    <t>A-20745</t>
  </si>
  <si>
    <t>A-20746</t>
  </si>
  <si>
    <t>A-20747</t>
  </si>
  <si>
    <t>A-20748</t>
  </si>
  <si>
    <t>A-20749</t>
  </si>
  <si>
    <t>A-20750</t>
  </si>
  <si>
    <t>A-20751</t>
  </si>
  <si>
    <t>A-20752</t>
  </si>
  <si>
    <t>A-20753</t>
  </si>
  <si>
    <t>A-20754</t>
  </si>
  <si>
    <t>A-20755</t>
  </si>
  <si>
    <t>A-20756</t>
  </si>
  <si>
    <t>A-20757</t>
  </si>
  <si>
    <t>A-20758</t>
  </si>
  <si>
    <t>A-20759</t>
  </si>
  <si>
    <t>A-20760</t>
  </si>
  <si>
    <t>A-20761</t>
  </si>
  <si>
    <t>A-20762</t>
  </si>
  <si>
    <t>A-20763</t>
  </si>
  <si>
    <t>A-20764</t>
  </si>
  <si>
    <t>A-20765</t>
  </si>
  <si>
    <t>A-20766</t>
  </si>
  <si>
    <t>A-20767</t>
  </si>
  <si>
    <t>A-20768</t>
  </si>
  <si>
    <t>A-20769</t>
  </si>
  <si>
    <t>A-20770</t>
  </si>
  <si>
    <t>A-20771</t>
  </si>
  <si>
    <t>A-20772</t>
  </si>
  <si>
    <t>A-20773</t>
  </si>
  <si>
    <t>A-20774</t>
  </si>
  <si>
    <t>A-20775</t>
  </si>
  <si>
    <t>A-20776</t>
  </si>
  <si>
    <t>A-20777</t>
  </si>
  <si>
    <t>A-20778</t>
  </si>
  <si>
    <t>A-20779</t>
  </si>
  <si>
    <t>A-20780</t>
  </si>
  <si>
    <t>A-20781</t>
  </si>
  <si>
    <t>A-20782</t>
  </si>
  <si>
    <t>A-20783</t>
  </si>
  <si>
    <t>A-20784</t>
  </si>
  <si>
    <t>A-20785</t>
  </si>
  <si>
    <t>A-20786</t>
  </si>
  <si>
    <t>A-20787</t>
  </si>
  <si>
    <t>A-20788</t>
  </si>
  <si>
    <t>A-20789</t>
  </si>
  <si>
    <t>A-20790</t>
  </si>
  <si>
    <t>A-20791</t>
  </si>
  <si>
    <t>A-20792</t>
  </si>
  <si>
    <t>A-20793</t>
  </si>
  <si>
    <t>A-20794</t>
  </si>
  <si>
    <t>A-20795</t>
  </si>
  <si>
    <t>A-20796</t>
  </si>
  <si>
    <t>A-20797</t>
  </si>
  <si>
    <t>A-20798</t>
  </si>
  <si>
    <t>A-20799</t>
  </si>
  <si>
    <t>A-20800</t>
  </si>
  <si>
    <t>A-20801</t>
  </si>
  <si>
    <t>A-20802</t>
  </si>
  <si>
    <t>A-20803</t>
  </si>
  <si>
    <t>A-20804</t>
  </si>
  <si>
    <t>A-20805</t>
  </si>
  <si>
    <t>A-20806</t>
  </si>
  <si>
    <t>A-20807</t>
  </si>
  <si>
    <t>A-20808</t>
  </si>
  <si>
    <t>A-20809</t>
  </si>
  <si>
    <t>A-20810</t>
  </si>
  <si>
    <t>A-20811</t>
  </si>
  <si>
    <t>A-20812</t>
  </si>
  <si>
    <t>A-20813</t>
  </si>
  <si>
    <t>A-20814</t>
  </si>
  <si>
    <t>A-20815</t>
  </si>
  <si>
    <t>A-20816</t>
  </si>
  <si>
    <t>A-20817</t>
  </si>
  <si>
    <t>A-20818</t>
  </si>
  <si>
    <t>A-20819</t>
  </si>
  <si>
    <t>A-20820</t>
  </si>
  <si>
    <t>A-20821</t>
  </si>
  <si>
    <t>A-20822</t>
  </si>
  <si>
    <t>A-20823</t>
  </si>
  <si>
    <t>A-20824</t>
  </si>
  <si>
    <t>A-20825</t>
  </si>
  <si>
    <t>A-20826</t>
  </si>
  <si>
    <t>A-20827</t>
  </si>
  <si>
    <t>A-20828</t>
  </si>
  <si>
    <t>A-20829</t>
  </si>
  <si>
    <t>A-20830</t>
  </si>
  <si>
    <t>A-20831</t>
  </si>
  <si>
    <t>A-20832</t>
  </si>
  <si>
    <t>3-Feb-21--5-Feb-21</t>
  </si>
  <si>
    <t>A-20833</t>
  </si>
  <si>
    <t>A-20834</t>
  </si>
  <si>
    <t>A-20835</t>
  </si>
  <si>
    <t>A-20836</t>
  </si>
  <si>
    <t>A-20837</t>
  </si>
  <si>
    <t>A-20838</t>
  </si>
  <si>
    <t>A-20839</t>
  </si>
  <si>
    <t>A-20840</t>
  </si>
  <si>
    <t>A-20841</t>
  </si>
  <si>
    <t>A-20842</t>
  </si>
  <si>
    <t>A-20843</t>
  </si>
  <si>
    <t>A-20844</t>
  </si>
  <si>
    <t>A-20845</t>
  </si>
  <si>
    <t>A-20846</t>
  </si>
  <si>
    <t>A-20847</t>
  </si>
  <si>
    <t>A-20848</t>
  </si>
  <si>
    <t>A-20849</t>
  </si>
  <si>
    <t>A-20850</t>
  </si>
  <si>
    <t>A-20851</t>
  </si>
  <si>
    <t>A-20852</t>
  </si>
  <si>
    <t>A-20853</t>
  </si>
  <si>
    <t>A-20854</t>
  </si>
  <si>
    <t>A-20855</t>
  </si>
  <si>
    <t>A-20856</t>
  </si>
  <si>
    <t>A-20857</t>
  </si>
  <si>
    <t>A-20858</t>
  </si>
  <si>
    <t>A-20859</t>
  </si>
  <si>
    <t>A-20860</t>
  </si>
  <si>
    <t>A-20861</t>
  </si>
  <si>
    <t>A-20862</t>
  </si>
  <si>
    <t>A-20863</t>
  </si>
  <si>
    <t>A-20864</t>
  </si>
  <si>
    <t>A-20865</t>
  </si>
  <si>
    <t>A-20866</t>
  </si>
  <si>
    <t>A-20867</t>
  </si>
  <si>
    <t>A-20868</t>
  </si>
  <si>
    <t>A-20869</t>
  </si>
  <si>
    <t>A-20870</t>
  </si>
  <si>
    <t>A-20871</t>
  </si>
  <si>
    <t>A-20872</t>
  </si>
  <si>
    <t>A-20873</t>
  </si>
  <si>
    <t>A-20874</t>
  </si>
  <si>
    <t>A-20875</t>
  </si>
  <si>
    <t>A-20876</t>
  </si>
  <si>
    <t>A-20877</t>
  </si>
  <si>
    <t>A-20878</t>
  </si>
  <si>
    <t>A-20879</t>
  </si>
  <si>
    <t>A-20880</t>
  </si>
  <si>
    <t>A-20881</t>
  </si>
  <si>
    <t>A-20882</t>
  </si>
  <si>
    <t>A-20883</t>
  </si>
  <si>
    <t>A-20884</t>
  </si>
  <si>
    <t>A-20885</t>
  </si>
  <si>
    <t>A-20886</t>
  </si>
  <si>
    <t>A-20887</t>
  </si>
  <si>
    <t>A-20888</t>
  </si>
  <si>
    <t>A-20889</t>
  </si>
  <si>
    <t>A-20890</t>
  </si>
  <si>
    <t>A-20891</t>
  </si>
  <si>
    <t>A-20892</t>
  </si>
  <si>
    <t>A-20893</t>
  </si>
  <si>
    <t>A-20894</t>
  </si>
  <si>
    <t>A-20895</t>
  </si>
  <si>
    <t>A-20896</t>
  </si>
  <si>
    <t>A-20897</t>
  </si>
  <si>
    <t>A-20898</t>
  </si>
  <si>
    <t>A-20899</t>
  </si>
  <si>
    <t>A-20900</t>
  </si>
  <si>
    <t>A-20901</t>
  </si>
  <si>
    <t>A-20902</t>
  </si>
  <si>
    <t>A-20903</t>
  </si>
  <si>
    <t>A-20904</t>
  </si>
  <si>
    <t>A-20905</t>
  </si>
  <si>
    <t>A-20906</t>
  </si>
  <si>
    <t>A-20907</t>
  </si>
  <si>
    <t>A-20908</t>
  </si>
  <si>
    <t>A-20909</t>
  </si>
  <si>
    <t>A-20910</t>
  </si>
  <si>
    <t>A-20911</t>
  </si>
  <si>
    <t>A-20912</t>
  </si>
  <si>
    <t>A-20913</t>
  </si>
  <si>
    <t>A-20914</t>
  </si>
  <si>
    <t>A-20915</t>
  </si>
  <si>
    <t>A-20916</t>
  </si>
  <si>
    <t>A-20917</t>
  </si>
  <si>
    <t>A-20918</t>
  </si>
  <si>
    <t>A-20919</t>
  </si>
  <si>
    <t>A-20920</t>
  </si>
  <si>
    <t>A-20921</t>
  </si>
  <si>
    <t>A-20922</t>
  </si>
  <si>
    <t>A-20923</t>
  </si>
  <si>
    <t>A-20924</t>
  </si>
  <si>
    <t>A-20925</t>
  </si>
  <si>
    <t>A-20926</t>
  </si>
  <si>
    <t>A-20927</t>
  </si>
  <si>
    <t>A-20928</t>
  </si>
  <si>
    <t>A-20929</t>
  </si>
  <si>
    <t>A-20930</t>
  </si>
  <si>
    <t>A-20931</t>
  </si>
  <si>
    <t>A-20932</t>
  </si>
  <si>
    <t>A-20933</t>
  </si>
  <si>
    <t>A-20934</t>
  </si>
  <si>
    <t>A-20935</t>
  </si>
  <si>
    <t>A-20936</t>
  </si>
  <si>
    <t>A-20937</t>
  </si>
  <si>
    <t>A-20938</t>
  </si>
  <si>
    <t>A-20939</t>
  </si>
  <si>
    <t>A-20940</t>
  </si>
  <si>
    <t>A-20941</t>
  </si>
  <si>
    <t>A-20942</t>
  </si>
  <si>
    <t>A-20943</t>
  </si>
  <si>
    <t>A-20944</t>
  </si>
  <si>
    <t>A-20945</t>
  </si>
  <si>
    <t>A-20946</t>
  </si>
  <si>
    <t>A-20947</t>
  </si>
  <si>
    <t>A-20948</t>
  </si>
  <si>
    <t>A-20949</t>
  </si>
  <si>
    <t>A-20950</t>
  </si>
  <si>
    <t>A-20951</t>
  </si>
  <si>
    <t>A-20952</t>
  </si>
  <si>
    <t>A-20953</t>
  </si>
  <si>
    <t>3-Feb-21--4-Feb-21</t>
  </si>
  <si>
    <t>A-20954</t>
  </si>
  <si>
    <t>A-20955</t>
  </si>
  <si>
    <t>A-20956</t>
  </si>
  <si>
    <t>A-20957</t>
  </si>
  <si>
    <t>A-20958</t>
  </si>
  <si>
    <t>A-20959</t>
  </si>
  <si>
    <t>A-20960</t>
  </si>
  <si>
    <t>A-20961</t>
  </si>
  <si>
    <t>A-20962</t>
  </si>
  <si>
    <t>A-20963</t>
  </si>
  <si>
    <t>A-20964</t>
  </si>
  <si>
    <t>A-20965</t>
  </si>
  <si>
    <t>A-20966</t>
  </si>
  <si>
    <t>A-20967</t>
  </si>
  <si>
    <t>A-20968</t>
  </si>
  <si>
    <t>A-20969</t>
  </si>
  <si>
    <t>A-20970</t>
  </si>
  <si>
    <t>A-20971</t>
  </si>
  <si>
    <t>A-20972</t>
  </si>
  <si>
    <t>A-20973</t>
  </si>
  <si>
    <t>A-20974</t>
  </si>
  <si>
    <t>A-20975</t>
  </si>
  <si>
    <t>A-20976</t>
  </si>
  <si>
    <t>A-20977</t>
  </si>
  <si>
    <t>A-20978</t>
  </si>
  <si>
    <t>A-20979</t>
  </si>
  <si>
    <t>A-20980</t>
  </si>
  <si>
    <t>A-20981</t>
  </si>
  <si>
    <t>A-20982</t>
  </si>
  <si>
    <t>A-20983</t>
  </si>
  <si>
    <t>A-20984</t>
  </si>
  <si>
    <t>A-20985</t>
  </si>
  <si>
    <t>A-20986</t>
  </si>
  <si>
    <t>A-20987</t>
  </si>
  <si>
    <t>A-20988</t>
  </si>
  <si>
    <t>A-20989</t>
  </si>
  <si>
    <t>A-20990</t>
  </si>
  <si>
    <t>A-20991</t>
  </si>
  <si>
    <t>A-20992</t>
  </si>
  <si>
    <t>A-20993</t>
  </si>
  <si>
    <t>A-20994</t>
  </si>
  <si>
    <t>A-20995</t>
  </si>
  <si>
    <t>A-20996</t>
  </si>
  <si>
    <t>A-20997</t>
  </si>
  <si>
    <t>A-20998</t>
  </si>
  <si>
    <t>A-20999</t>
  </si>
  <si>
    <t>A-21000</t>
  </si>
  <si>
    <t>A-21001</t>
  </si>
  <si>
    <t>A-21002</t>
  </si>
  <si>
    <t>A-21003</t>
  </si>
  <si>
    <t>A-21004</t>
  </si>
  <si>
    <t>A-21005</t>
  </si>
  <si>
    <t>A-21006</t>
  </si>
  <si>
    <t>A-21007</t>
  </si>
  <si>
    <t>A-21008</t>
  </si>
  <si>
    <t>A-21009</t>
  </si>
  <si>
    <t>A-21010</t>
  </si>
  <si>
    <t>A-21011</t>
  </si>
  <si>
    <t>A-21012</t>
  </si>
  <si>
    <t>A-21013</t>
  </si>
  <si>
    <t>A-21014</t>
  </si>
  <si>
    <t>A-21015</t>
  </si>
  <si>
    <t>A-21016</t>
  </si>
  <si>
    <t>A-21017</t>
  </si>
  <si>
    <t>A-21018</t>
  </si>
  <si>
    <t>A-21019</t>
  </si>
  <si>
    <t>A-21020</t>
  </si>
  <si>
    <t>FALTO COPIA AZUL</t>
  </si>
  <si>
    <t>A-21021</t>
  </si>
  <si>
    <t>A-21022</t>
  </si>
  <si>
    <t>A-21023</t>
  </si>
  <si>
    <t>A-21024</t>
  </si>
  <si>
    <t>A-21025</t>
  </si>
  <si>
    <t>A-21026</t>
  </si>
  <si>
    <t>A-21027</t>
  </si>
  <si>
    <t>A-21028</t>
  </si>
  <si>
    <t>A-21029</t>
  </si>
  <si>
    <t>A-21030</t>
  </si>
  <si>
    <t>A-21031</t>
  </si>
  <si>
    <t>A-21032</t>
  </si>
  <si>
    <t>A-21033</t>
  </si>
  <si>
    <t>A-21034</t>
  </si>
  <si>
    <t>A-21035</t>
  </si>
  <si>
    <t>A-21036</t>
  </si>
  <si>
    <t>A-21037</t>
  </si>
  <si>
    <t>A-21038</t>
  </si>
  <si>
    <t>A-21039</t>
  </si>
  <si>
    <t>A-21040</t>
  </si>
  <si>
    <t>A-21041</t>
  </si>
  <si>
    <t>A-21042</t>
  </si>
  <si>
    <t>A-21043</t>
  </si>
  <si>
    <t>A-21044</t>
  </si>
  <si>
    <t>A-21045</t>
  </si>
  <si>
    <t>A-21046</t>
  </si>
  <si>
    <t>A-21047</t>
  </si>
  <si>
    <t>A-21048</t>
  </si>
  <si>
    <t>3-Feb-21--10-Feb-21</t>
  </si>
  <si>
    <t>A-21049</t>
  </si>
  <si>
    <t>A-21050</t>
  </si>
  <si>
    <t>A-21051</t>
  </si>
  <si>
    <t>A-21052</t>
  </si>
  <si>
    <t>8-Feb-21--11-Feb-21</t>
  </si>
  <si>
    <t>A-21053</t>
  </si>
  <si>
    <t>A-21054</t>
  </si>
  <si>
    <t>A-21055</t>
  </si>
  <si>
    <t>A-21056</t>
  </si>
  <si>
    <t>A-21057</t>
  </si>
  <si>
    <t>3-Feb-21--4-Feb-21--10-Feb-21</t>
  </si>
  <si>
    <t>A-21058</t>
  </si>
  <si>
    <t>A-21059</t>
  </si>
  <si>
    <t>A-21060</t>
  </si>
  <si>
    <t>A-21061</t>
  </si>
  <si>
    <t>A-21062</t>
  </si>
  <si>
    <t>A-21063</t>
  </si>
  <si>
    <t>5-Feb-21--7-Feb-21</t>
  </si>
  <si>
    <t>A-21064</t>
  </si>
  <si>
    <t>A-21065</t>
  </si>
  <si>
    <t>A-21066</t>
  </si>
  <si>
    <t>A-21067</t>
  </si>
  <si>
    <t>A-21068</t>
  </si>
  <si>
    <t>A-21069</t>
  </si>
  <si>
    <t>A-21070</t>
  </si>
  <si>
    <t>A-21071</t>
  </si>
  <si>
    <t>A-21072</t>
  </si>
  <si>
    <t>A-21073</t>
  </si>
  <si>
    <t>A-21074</t>
  </si>
  <si>
    <t>A-21075</t>
  </si>
  <si>
    <t>A-21076</t>
  </si>
  <si>
    <t>A-21077</t>
  </si>
  <si>
    <t>A-21078</t>
  </si>
  <si>
    <t>A-21079</t>
  </si>
  <si>
    <t>A-21080</t>
  </si>
  <si>
    <t>A-21081</t>
  </si>
  <si>
    <t>A-21082</t>
  </si>
  <si>
    <t>A-21083</t>
  </si>
  <si>
    <t>A-21084</t>
  </si>
  <si>
    <t>A-21085</t>
  </si>
  <si>
    <t>A-21086</t>
  </si>
  <si>
    <t>A-21087</t>
  </si>
  <si>
    <t>A-21088</t>
  </si>
  <si>
    <t>A-21089</t>
  </si>
  <si>
    <t>A-21090</t>
  </si>
  <si>
    <t>A-21091</t>
  </si>
  <si>
    <t>A-21092</t>
  </si>
  <si>
    <t>A-21093</t>
  </si>
  <si>
    <t>A-21094</t>
  </si>
  <si>
    <t>A-21095</t>
  </si>
  <si>
    <t>A-21096</t>
  </si>
  <si>
    <t>A-21097</t>
  </si>
  <si>
    <t>A-21098</t>
  </si>
  <si>
    <t>A-21099</t>
  </si>
  <si>
    <t>A-21100</t>
  </si>
  <si>
    <t>A-21101</t>
  </si>
  <si>
    <t>A-21102</t>
  </si>
  <si>
    <t>A-21103</t>
  </si>
  <si>
    <t>A-21104</t>
  </si>
  <si>
    <t>A-21105</t>
  </si>
  <si>
    <t>A-21106</t>
  </si>
  <si>
    <t>A-21107</t>
  </si>
  <si>
    <t>A-21108</t>
  </si>
  <si>
    <t>A-21109</t>
  </si>
  <si>
    <t>A-21110</t>
  </si>
  <si>
    <t>A-21111</t>
  </si>
  <si>
    <t>A-21112</t>
  </si>
  <si>
    <t>A-21113</t>
  </si>
  <si>
    <t>A-21114</t>
  </si>
  <si>
    <t>A-21115</t>
  </si>
  <si>
    <t>A-21116</t>
  </si>
  <si>
    <t>A-21117</t>
  </si>
  <si>
    <t>A-21118</t>
  </si>
  <si>
    <t>A-21119</t>
  </si>
  <si>
    <t>A-21120</t>
  </si>
  <si>
    <t>A-21121</t>
  </si>
  <si>
    <t>A-21122</t>
  </si>
  <si>
    <t>A-21123</t>
  </si>
  <si>
    <t>A-21124</t>
  </si>
  <si>
    <t>A-21125</t>
  </si>
  <si>
    <t>A-21126</t>
  </si>
  <si>
    <t>A-21127</t>
  </si>
  <si>
    <t>A-21128</t>
  </si>
  <si>
    <t>A-21129</t>
  </si>
  <si>
    <t>A-21130</t>
  </si>
  <si>
    <t>A-21131</t>
  </si>
  <si>
    <t>A-21132</t>
  </si>
  <si>
    <t>A-21133</t>
  </si>
  <si>
    <t>A-21134</t>
  </si>
  <si>
    <t>A-21135</t>
  </si>
  <si>
    <t>A-21136</t>
  </si>
  <si>
    <t>A-21137</t>
  </si>
  <si>
    <t>A-21138</t>
  </si>
  <si>
    <t>A-21139</t>
  </si>
  <si>
    <t>A-21140</t>
  </si>
  <si>
    <t>A-21141</t>
  </si>
  <si>
    <t>A-21142</t>
  </si>
  <si>
    <t>A-21143</t>
  </si>
  <si>
    <t>A-21144</t>
  </si>
  <si>
    <t>A-21145</t>
  </si>
  <si>
    <t>A-21146</t>
  </si>
  <si>
    <t>A-21147</t>
  </si>
  <si>
    <t>A-21148</t>
  </si>
  <si>
    <t>A-21149</t>
  </si>
  <si>
    <t>(323)ENRIQUE HERRERIAS</t>
  </si>
  <si>
    <t>A-21150</t>
  </si>
  <si>
    <t>A-21151</t>
  </si>
  <si>
    <t>A-21152</t>
  </si>
  <si>
    <t>A-21153</t>
  </si>
  <si>
    <t>A-21154</t>
  </si>
  <si>
    <t>A-21155</t>
  </si>
  <si>
    <t>A-21156</t>
  </si>
  <si>
    <t>A-21157</t>
  </si>
  <si>
    <t>A-21158</t>
  </si>
  <si>
    <t>A-21159</t>
  </si>
  <si>
    <t>A-21160</t>
  </si>
  <si>
    <t>7-Feb-21--8-Feb-21</t>
  </si>
  <si>
    <t>A-21161</t>
  </si>
  <si>
    <t>A-21162</t>
  </si>
  <si>
    <t>A-21163</t>
  </si>
  <si>
    <t>A-21164</t>
  </si>
  <si>
    <t>2-Feb-21--6-Feb-21</t>
  </si>
  <si>
    <t>A-21165</t>
  </si>
  <si>
    <t>6-Feb-21--7-Feb-21</t>
  </si>
  <si>
    <t>A-21166</t>
  </si>
  <si>
    <t>A-21167</t>
  </si>
  <si>
    <t>A-21168</t>
  </si>
  <si>
    <t>A-21169</t>
  </si>
  <si>
    <t>A-21170</t>
  </si>
  <si>
    <t>A-21171</t>
  </si>
  <si>
    <t>A-21172</t>
  </si>
  <si>
    <t>A-21173</t>
  </si>
  <si>
    <t>A-21174</t>
  </si>
  <si>
    <t>A-21175</t>
  </si>
  <si>
    <t>A-21176</t>
  </si>
  <si>
    <t>A-21177</t>
  </si>
  <si>
    <t>A-21178</t>
  </si>
  <si>
    <t>A-21179</t>
  </si>
  <si>
    <t>A-21180</t>
  </si>
  <si>
    <t>A-21181</t>
  </si>
  <si>
    <t>A-21182</t>
  </si>
  <si>
    <t>A-21183</t>
  </si>
  <si>
    <t>A-21184</t>
  </si>
  <si>
    <t>A-21185</t>
  </si>
  <si>
    <t>A-21186</t>
  </si>
  <si>
    <t>A-21187</t>
  </si>
  <si>
    <t>A-21188</t>
  </si>
  <si>
    <t>A-21189</t>
  </si>
  <si>
    <t>A-21190</t>
  </si>
  <si>
    <t>A-21191</t>
  </si>
  <si>
    <t>A-21192</t>
  </si>
  <si>
    <t>A-21193</t>
  </si>
  <si>
    <t>A-21194</t>
  </si>
  <si>
    <t>A-21195</t>
  </si>
  <si>
    <t>A-21196</t>
  </si>
  <si>
    <t>A-21197</t>
  </si>
  <si>
    <t>A-21198</t>
  </si>
  <si>
    <t>A-21199</t>
  </si>
  <si>
    <t>A-21200</t>
  </si>
  <si>
    <t>A-21201</t>
  </si>
  <si>
    <t>A-21202</t>
  </si>
  <si>
    <t>A-21203</t>
  </si>
  <si>
    <t>A-21204</t>
  </si>
  <si>
    <t>A-21205</t>
  </si>
  <si>
    <t>A-21206</t>
  </si>
  <si>
    <t>A-21207</t>
  </si>
  <si>
    <t>A-21208</t>
  </si>
  <si>
    <t>A-21209</t>
  </si>
  <si>
    <t>A-21210</t>
  </si>
  <si>
    <t>A-21211</t>
  </si>
  <si>
    <t>A-21212</t>
  </si>
  <si>
    <t>A-21213</t>
  </si>
  <si>
    <t>A-21214</t>
  </si>
  <si>
    <t>A-21215</t>
  </si>
  <si>
    <t>A-21216</t>
  </si>
  <si>
    <t>A-21217</t>
  </si>
  <si>
    <t>A-21218</t>
  </si>
  <si>
    <t>A-21219</t>
  </si>
  <si>
    <t>A-21220</t>
  </si>
  <si>
    <t>A-21221</t>
  </si>
  <si>
    <t>A-21222</t>
  </si>
  <si>
    <t>A-21223</t>
  </si>
  <si>
    <t>A-21224</t>
  </si>
  <si>
    <t>A-21225</t>
  </si>
  <si>
    <t>A-21226</t>
  </si>
  <si>
    <t>A-21227</t>
  </si>
  <si>
    <t>A-21228</t>
  </si>
  <si>
    <t>A-21229</t>
  </si>
  <si>
    <t>A-21230</t>
  </si>
  <si>
    <t>A-21231</t>
  </si>
  <si>
    <t>A-21232</t>
  </si>
  <si>
    <t>A-21233</t>
  </si>
  <si>
    <t>A-21234</t>
  </si>
  <si>
    <t>A-21235</t>
  </si>
  <si>
    <t>A-21236</t>
  </si>
  <si>
    <t>A-21237</t>
  </si>
  <si>
    <t>A-21238</t>
  </si>
  <si>
    <t>A-21239</t>
  </si>
  <si>
    <t>A-21240</t>
  </si>
  <si>
    <t>A-21241</t>
  </si>
  <si>
    <t>A-21242</t>
  </si>
  <si>
    <t>A-21243</t>
  </si>
  <si>
    <t>A-21244</t>
  </si>
  <si>
    <t>A-21245</t>
  </si>
  <si>
    <t>A-21246</t>
  </si>
  <si>
    <t>A-21247</t>
  </si>
  <si>
    <t>A-21248</t>
  </si>
  <si>
    <t>A-21249</t>
  </si>
  <si>
    <t>A-21250</t>
  </si>
  <si>
    <t>A-21251</t>
  </si>
  <si>
    <t>A-21252</t>
  </si>
  <si>
    <t>A-21253</t>
  </si>
  <si>
    <t>A-21254</t>
  </si>
  <si>
    <t>5-Feb-21--9-Feb-21</t>
  </si>
  <si>
    <t>A-21255</t>
  </si>
  <si>
    <t>A-21256</t>
  </si>
  <si>
    <t>A-21257</t>
  </si>
  <si>
    <t>A-21258</t>
  </si>
  <si>
    <t>A-21259</t>
  </si>
  <si>
    <t>A-21260</t>
  </si>
  <si>
    <t>A-21261</t>
  </si>
  <si>
    <t>A-21262</t>
  </si>
  <si>
    <t>A-21263</t>
  </si>
  <si>
    <t>A-21264</t>
  </si>
  <si>
    <t>A-21265</t>
  </si>
  <si>
    <t>A-21266</t>
  </si>
  <si>
    <t>A-21267</t>
  </si>
  <si>
    <t>A-21268</t>
  </si>
  <si>
    <t>A-21269</t>
  </si>
  <si>
    <t>A-21270</t>
  </si>
  <si>
    <t>A-21271</t>
  </si>
  <si>
    <t>A-21272</t>
  </si>
  <si>
    <t>A-21273</t>
  </si>
  <si>
    <t>A-21274</t>
  </si>
  <si>
    <t>A-21275</t>
  </si>
  <si>
    <t>A-21276</t>
  </si>
  <si>
    <t>A-21277</t>
  </si>
  <si>
    <t>A-21278</t>
  </si>
  <si>
    <t>A-21279</t>
  </si>
  <si>
    <t>A-21280</t>
  </si>
  <si>
    <t>A-21281</t>
  </si>
  <si>
    <t>A-21282</t>
  </si>
  <si>
    <t>A-21283</t>
  </si>
  <si>
    <t>A-21284</t>
  </si>
  <si>
    <t>A-21285</t>
  </si>
  <si>
    <t>A-21286</t>
  </si>
  <si>
    <t>A-21287</t>
  </si>
  <si>
    <t>A-21288</t>
  </si>
  <si>
    <t>A-21289</t>
  </si>
  <si>
    <t>A-21290</t>
  </si>
  <si>
    <t>A-21291</t>
  </si>
  <si>
    <t>A-21292</t>
  </si>
  <si>
    <t>A-21293</t>
  </si>
  <si>
    <t>A-21294</t>
  </si>
  <si>
    <t>A-21295</t>
  </si>
  <si>
    <t>A-21296</t>
  </si>
  <si>
    <t>A-21297</t>
  </si>
  <si>
    <t>A-21298</t>
  </si>
  <si>
    <t>A-21299</t>
  </si>
  <si>
    <t>A-21300</t>
  </si>
  <si>
    <t>A-21301</t>
  </si>
  <si>
    <t>A-21302</t>
  </si>
  <si>
    <t>A-21303</t>
  </si>
  <si>
    <t>A-21304</t>
  </si>
  <si>
    <t>A-21305</t>
  </si>
  <si>
    <t>A-21306</t>
  </si>
  <si>
    <t>A-21307</t>
  </si>
  <si>
    <t>A-21308</t>
  </si>
  <si>
    <t>8-Feb-21--9-Feb-21</t>
  </si>
  <si>
    <t>A-21309</t>
  </si>
  <si>
    <t>A-21310</t>
  </si>
  <si>
    <t>A-21311</t>
  </si>
  <si>
    <t>A-21312</t>
  </si>
  <si>
    <t>A-21313</t>
  </si>
  <si>
    <t>A-21314</t>
  </si>
  <si>
    <t>A-21315</t>
  </si>
  <si>
    <t>A-21316</t>
  </si>
  <si>
    <t>A-21317</t>
  </si>
  <si>
    <t>A-21318</t>
  </si>
  <si>
    <t>A-21319</t>
  </si>
  <si>
    <t>A-21320</t>
  </si>
  <si>
    <t>A-21321</t>
  </si>
  <si>
    <t>A-21322</t>
  </si>
  <si>
    <t>A-21323</t>
  </si>
  <si>
    <t>A-21324</t>
  </si>
  <si>
    <t>A-21325</t>
  </si>
  <si>
    <t>A-21326</t>
  </si>
  <si>
    <t>A-21327</t>
  </si>
  <si>
    <t>A-21328</t>
  </si>
  <si>
    <t>A-21329</t>
  </si>
  <si>
    <t>A-21330</t>
  </si>
  <si>
    <t>A-21331</t>
  </si>
  <si>
    <t>7-Feb-21--9-Feb-21</t>
  </si>
  <si>
    <t>A-21332</t>
  </si>
  <si>
    <t>A-21333</t>
  </si>
  <si>
    <t>A-21334</t>
  </si>
  <si>
    <t>A-21335</t>
  </si>
  <si>
    <t>A-21336</t>
  </si>
  <si>
    <t>A-21337</t>
  </si>
  <si>
    <t>A-21338</t>
  </si>
  <si>
    <t>A-21339</t>
  </si>
  <si>
    <t>A-21340</t>
  </si>
  <si>
    <t>A-21341</t>
  </si>
  <si>
    <t>A-21342</t>
  </si>
  <si>
    <t>A-21343</t>
  </si>
  <si>
    <t>A-21344</t>
  </si>
  <si>
    <t>A-21345</t>
  </si>
  <si>
    <t>A-21346</t>
  </si>
  <si>
    <t>A-21347</t>
  </si>
  <si>
    <t>A-21348</t>
  </si>
  <si>
    <t>A-21349</t>
  </si>
  <si>
    <t>A-21350</t>
  </si>
  <si>
    <t>A-21351</t>
  </si>
  <si>
    <t>A-21352</t>
  </si>
  <si>
    <t>A-21353</t>
  </si>
  <si>
    <t>A-21354</t>
  </si>
  <si>
    <t>A-21355</t>
  </si>
  <si>
    <t>A-21356</t>
  </si>
  <si>
    <t>A-21357</t>
  </si>
  <si>
    <t>A-21358</t>
  </si>
  <si>
    <t>A-21359</t>
  </si>
  <si>
    <t>A-21360</t>
  </si>
  <si>
    <t>A-21361</t>
  </si>
  <si>
    <t>A-21362</t>
  </si>
  <si>
    <t>A-21363</t>
  </si>
  <si>
    <t>A-21364</t>
  </si>
  <si>
    <t>A-21365</t>
  </si>
  <si>
    <t>A-21366</t>
  </si>
  <si>
    <t>A-21367</t>
  </si>
  <si>
    <t>A-21368</t>
  </si>
  <si>
    <t>A-21369</t>
  </si>
  <si>
    <t>A-21370</t>
  </si>
  <si>
    <t>A-21371</t>
  </si>
  <si>
    <t>A-21372</t>
  </si>
  <si>
    <t>A-21373</t>
  </si>
  <si>
    <t>A-21374</t>
  </si>
  <si>
    <t>A-21375</t>
  </si>
  <si>
    <t>A-21376</t>
  </si>
  <si>
    <t>A-21377</t>
  </si>
  <si>
    <t>A-21378</t>
  </si>
  <si>
    <t>A-21379</t>
  </si>
  <si>
    <t>A-21380</t>
  </si>
  <si>
    <t>A-21381</t>
  </si>
  <si>
    <t>A-21382</t>
  </si>
  <si>
    <t>A-21383</t>
  </si>
  <si>
    <t>A-21384</t>
  </si>
  <si>
    <t>A-21385</t>
  </si>
  <si>
    <t>A-21386</t>
  </si>
  <si>
    <t>A-21387</t>
  </si>
  <si>
    <t>A-21388</t>
  </si>
  <si>
    <t>A-21389</t>
  </si>
  <si>
    <t>A-21390</t>
  </si>
  <si>
    <t>A-21391</t>
  </si>
  <si>
    <t>A-21392</t>
  </si>
  <si>
    <t>A-21393</t>
  </si>
  <si>
    <t>A-21394</t>
  </si>
  <si>
    <t>A-21395</t>
  </si>
  <si>
    <t>A-21396</t>
  </si>
  <si>
    <t>A-21397</t>
  </si>
  <si>
    <t>A-21398</t>
  </si>
  <si>
    <t>A-21399</t>
  </si>
  <si>
    <t>A-21400</t>
  </si>
  <si>
    <t>A-21401</t>
  </si>
  <si>
    <t>A-21402</t>
  </si>
  <si>
    <t>A-21403</t>
  </si>
  <si>
    <t>A-21404</t>
  </si>
  <si>
    <t>A-21405</t>
  </si>
  <si>
    <t>A-21406</t>
  </si>
  <si>
    <t>A-21407</t>
  </si>
  <si>
    <t>A-21408</t>
  </si>
  <si>
    <t>A-21409</t>
  </si>
  <si>
    <t>A-21410</t>
  </si>
  <si>
    <t>A-21411</t>
  </si>
  <si>
    <t>A-21412</t>
  </si>
  <si>
    <t>A-21413</t>
  </si>
  <si>
    <t>A-21414</t>
  </si>
  <si>
    <t>A-21415</t>
  </si>
  <si>
    <t>A-21416</t>
  </si>
  <si>
    <t>A-21417</t>
  </si>
  <si>
    <t>A-21418</t>
  </si>
  <si>
    <t>A-21419</t>
  </si>
  <si>
    <t>A-21420</t>
  </si>
  <si>
    <t>A-21421</t>
  </si>
  <si>
    <t>A-21422</t>
  </si>
  <si>
    <t>A-21423</t>
  </si>
  <si>
    <t>A-21424</t>
  </si>
  <si>
    <t>A-21425</t>
  </si>
  <si>
    <t>A-21426</t>
  </si>
  <si>
    <t>A-21427</t>
  </si>
  <si>
    <t>A-21428</t>
  </si>
  <si>
    <t>(258)JAVIER FLORES</t>
  </si>
  <si>
    <t>A-21429</t>
  </si>
  <si>
    <t>A-21430</t>
  </si>
  <si>
    <t>A-21431</t>
  </si>
  <si>
    <t>A-21432</t>
  </si>
  <si>
    <t>A-21433</t>
  </si>
  <si>
    <t>A-21434</t>
  </si>
  <si>
    <t>A-21435</t>
  </si>
  <si>
    <t>A-21436</t>
  </si>
  <si>
    <t>A-21437</t>
  </si>
  <si>
    <t>A-21438</t>
  </si>
  <si>
    <t>9-Feb-21--10-Feb-21</t>
  </si>
  <si>
    <t>A-21439</t>
  </si>
  <si>
    <t>A-21440</t>
  </si>
  <si>
    <t>A-21441</t>
  </si>
  <si>
    <t>A-21442</t>
  </si>
  <si>
    <t>A-21443</t>
  </si>
  <si>
    <t>A-21444</t>
  </si>
  <si>
    <t>A-21445</t>
  </si>
  <si>
    <t>A-21446</t>
  </si>
  <si>
    <t>A-21447</t>
  </si>
  <si>
    <t>A-21448</t>
  </si>
  <si>
    <t>A-21449</t>
  </si>
  <si>
    <t>A-21450</t>
  </si>
  <si>
    <t>A-21451</t>
  </si>
  <si>
    <t>A-21452</t>
  </si>
  <si>
    <t>A-21453</t>
  </si>
  <si>
    <t>A-21454</t>
  </si>
  <si>
    <t>A-21455</t>
  </si>
  <si>
    <t>A-21456</t>
  </si>
  <si>
    <t>A-21457</t>
  </si>
  <si>
    <t>A-21458</t>
  </si>
  <si>
    <t>A-21459</t>
  </si>
  <si>
    <t>A-21460</t>
  </si>
  <si>
    <t>A-21461</t>
  </si>
  <si>
    <t>A-21462</t>
  </si>
  <si>
    <t>A-21463</t>
  </si>
  <si>
    <t>A-21464</t>
  </si>
  <si>
    <t>A-21465</t>
  </si>
  <si>
    <t>A-21466</t>
  </si>
  <si>
    <t>A-21467</t>
  </si>
  <si>
    <t>A-21468</t>
  </si>
  <si>
    <t>A-21469</t>
  </si>
  <si>
    <t>A-21470</t>
  </si>
  <si>
    <t>A-21471</t>
  </si>
  <si>
    <t>A-21472</t>
  </si>
  <si>
    <t>A-21473</t>
  </si>
  <si>
    <t>A-21474</t>
  </si>
  <si>
    <t>A-21475</t>
  </si>
  <si>
    <t>A-21476</t>
  </si>
  <si>
    <t>A-21477</t>
  </si>
  <si>
    <t>A-21478</t>
  </si>
  <si>
    <t>A-21479</t>
  </si>
  <si>
    <t>A-21480</t>
  </si>
  <si>
    <t>A-21481</t>
  </si>
  <si>
    <t>A-21482</t>
  </si>
  <si>
    <t>A-21483</t>
  </si>
  <si>
    <t>A-21484</t>
  </si>
  <si>
    <t>A-21485</t>
  </si>
  <si>
    <t>A-21486</t>
  </si>
  <si>
    <t>A-21487</t>
  </si>
  <si>
    <t>A-21488</t>
  </si>
  <si>
    <t>A-21489</t>
  </si>
  <si>
    <t>A-21490</t>
  </si>
  <si>
    <t>A-21491</t>
  </si>
  <si>
    <t>A-21492</t>
  </si>
  <si>
    <t>A-21493</t>
  </si>
  <si>
    <t>A-21494</t>
  </si>
  <si>
    <t>A-21495</t>
  </si>
  <si>
    <t>A-21496</t>
  </si>
  <si>
    <t>A-21497</t>
  </si>
  <si>
    <t>A-21498</t>
  </si>
  <si>
    <t>A-21499</t>
  </si>
  <si>
    <t>A-21500</t>
  </si>
  <si>
    <t>A-21501</t>
  </si>
  <si>
    <t>A-21502</t>
  </si>
  <si>
    <t>A-21503</t>
  </si>
  <si>
    <t>A-21504</t>
  </si>
  <si>
    <t>A-21505</t>
  </si>
  <si>
    <t>A-21506</t>
  </si>
  <si>
    <t>A-21507</t>
  </si>
  <si>
    <t>A-21508</t>
  </si>
  <si>
    <t>A-21509</t>
  </si>
  <si>
    <t>A-21510</t>
  </si>
  <si>
    <t>A-21511</t>
  </si>
  <si>
    <t>A-21512</t>
  </si>
  <si>
    <t>9-Fen-21--11-Feb-21</t>
  </si>
  <si>
    <t>A-21513</t>
  </si>
  <si>
    <t>A-21514</t>
  </si>
  <si>
    <t>A-21515</t>
  </si>
  <si>
    <t>A-21516</t>
  </si>
  <si>
    <t>A-21517</t>
  </si>
  <si>
    <t>A-21518</t>
  </si>
  <si>
    <t>A-21519</t>
  </si>
  <si>
    <t>A-21520</t>
  </si>
  <si>
    <t>A-21521</t>
  </si>
  <si>
    <t>A-21522</t>
  </si>
  <si>
    <t>11-Feb-21--18-Feb-21</t>
  </si>
  <si>
    <t>A-21523</t>
  </si>
  <si>
    <t>A-21524</t>
  </si>
  <si>
    <t>A-21525</t>
  </si>
  <si>
    <t>A-21526</t>
  </si>
  <si>
    <t>A-21527</t>
  </si>
  <si>
    <t>A-21528</t>
  </si>
  <si>
    <t>A-21529</t>
  </si>
  <si>
    <t>A-21530</t>
  </si>
  <si>
    <t>A-21531</t>
  </si>
  <si>
    <t>A-21532</t>
  </si>
  <si>
    <t>A-21533</t>
  </si>
  <si>
    <t>A-21534</t>
  </si>
  <si>
    <t>A-21535</t>
  </si>
  <si>
    <t>A-21536</t>
  </si>
  <si>
    <t>A-21537</t>
  </si>
  <si>
    <t>A-21538</t>
  </si>
  <si>
    <t>A-21539</t>
  </si>
  <si>
    <t>A-21540</t>
  </si>
  <si>
    <t>A-21541</t>
  </si>
  <si>
    <t>A-21542</t>
  </si>
  <si>
    <t>A-21543</t>
  </si>
  <si>
    <t>A-21544</t>
  </si>
  <si>
    <t>A-21545</t>
  </si>
  <si>
    <t>A-21546</t>
  </si>
  <si>
    <t>A-21547</t>
  </si>
  <si>
    <t>A-21548</t>
  </si>
  <si>
    <t>A-21549</t>
  </si>
  <si>
    <t>A-21550</t>
  </si>
  <si>
    <t>A-21551</t>
  </si>
  <si>
    <t>A-21552</t>
  </si>
  <si>
    <t>A-21553</t>
  </si>
  <si>
    <t>A-21554</t>
  </si>
  <si>
    <t>A-21555</t>
  </si>
  <si>
    <t>A-21556</t>
  </si>
  <si>
    <t>A-21557</t>
  </si>
  <si>
    <t>A-21558</t>
  </si>
  <si>
    <t>A-21559</t>
  </si>
  <si>
    <t>A-21560</t>
  </si>
  <si>
    <t>A-21561</t>
  </si>
  <si>
    <t>A-21562</t>
  </si>
  <si>
    <t>A-21563</t>
  </si>
  <si>
    <t>A-21564</t>
  </si>
  <si>
    <t>A-21565</t>
  </si>
  <si>
    <t>A-21566</t>
  </si>
  <si>
    <t>A-21567</t>
  </si>
  <si>
    <t>A-21568</t>
  </si>
  <si>
    <t>A-21569</t>
  </si>
  <si>
    <t>A-21570</t>
  </si>
  <si>
    <t>A-21571</t>
  </si>
  <si>
    <t>A-21572</t>
  </si>
  <si>
    <t>A-21573</t>
  </si>
  <si>
    <t>A-21574</t>
  </si>
  <si>
    <t>A-21575</t>
  </si>
  <si>
    <t>A-21576</t>
  </si>
  <si>
    <t>A-21577</t>
  </si>
  <si>
    <t>A-21578</t>
  </si>
  <si>
    <t>A-21579</t>
  </si>
  <si>
    <t>A-21580</t>
  </si>
  <si>
    <t>A-21581</t>
  </si>
  <si>
    <t>A-21582</t>
  </si>
  <si>
    <t>A-21583</t>
  </si>
  <si>
    <t>A-21584</t>
  </si>
  <si>
    <t>A-21585</t>
  </si>
  <si>
    <t>A-21586</t>
  </si>
  <si>
    <t>A-21587</t>
  </si>
  <si>
    <t>A-21588</t>
  </si>
  <si>
    <t>A-21589</t>
  </si>
  <si>
    <t>A-21590</t>
  </si>
  <si>
    <t>A-21591</t>
  </si>
  <si>
    <t>A-21592</t>
  </si>
  <si>
    <t>A-21593</t>
  </si>
  <si>
    <t>A-21594</t>
  </si>
  <si>
    <t>(48)PORFIRIO CRUZ</t>
  </si>
  <si>
    <t>A-21595</t>
  </si>
  <si>
    <t>A-21596</t>
  </si>
  <si>
    <t>A-21597</t>
  </si>
  <si>
    <t>A-21598</t>
  </si>
  <si>
    <t>A-21599</t>
  </si>
  <si>
    <t>A-21600</t>
  </si>
  <si>
    <t>A-21601</t>
  </si>
  <si>
    <t>A-21602</t>
  </si>
  <si>
    <t>A-21603</t>
  </si>
  <si>
    <t>A-21604</t>
  </si>
  <si>
    <t>A-21605</t>
  </si>
  <si>
    <t>A-21606</t>
  </si>
  <si>
    <t>A-21607</t>
  </si>
  <si>
    <t>A-21608</t>
  </si>
  <si>
    <t>A-21609</t>
  </si>
  <si>
    <t>10-Feb-21--11-Feb-21</t>
  </si>
  <si>
    <t>A-21610</t>
  </si>
  <si>
    <t>A-21611</t>
  </si>
  <si>
    <t>A-21612</t>
  </si>
  <si>
    <t>A-21613</t>
  </si>
  <si>
    <t>A-21614</t>
  </si>
  <si>
    <t>A-21615</t>
  </si>
  <si>
    <t>A-21616</t>
  </si>
  <si>
    <t>A-21617</t>
  </si>
  <si>
    <t>A-21618</t>
  </si>
  <si>
    <t>A-21619</t>
  </si>
  <si>
    <t>A-21620</t>
  </si>
  <si>
    <t>A-21621</t>
  </si>
  <si>
    <t>A-21622</t>
  </si>
  <si>
    <t>A-21623</t>
  </si>
  <si>
    <t>A-21624</t>
  </si>
  <si>
    <t>A-21625</t>
  </si>
  <si>
    <t>A-21626</t>
  </si>
  <si>
    <t>A-21627</t>
  </si>
  <si>
    <t>A-21628</t>
  </si>
  <si>
    <t>A-21629</t>
  </si>
  <si>
    <t>A-21630</t>
  </si>
  <si>
    <t>A-21631</t>
  </si>
  <si>
    <t>A-21632</t>
  </si>
  <si>
    <t>A-21633</t>
  </si>
  <si>
    <t>A-21634</t>
  </si>
  <si>
    <t>A-21635</t>
  </si>
  <si>
    <t>A-21636</t>
  </si>
  <si>
    <t>A-21637</t>
  </si>
  <si>
    <t>A-21638</t>
  </si>
  <si>
    <t>A-21639</t>
  </si>
  <si>
    <t>A-21640</t>
  </si>
  <si>
    <t>A-21641</t>
  </si>
  <si>
    <t>A-21642</t>
  </si>
  <si>
    <t>A-21643</t>
  </si>
  <si>
    <t>A-21644</t>
  </si>
  <si>
    <t>A-21645</t>
  </si>
  <si>
    <t>A-21646</t>
  </si>
  <si>
    <t>A-21647</t>
  </si>
  <si>
    <t>A-21648</t>
  </si>
  <si>
    <t>A-21649</t>
  </si>
  <si>
    <t>A-21650</t>
  </si>
  <si>
    <t>A-21651</t>
  </si>
  <si>
    <t>A-21652</t>
  </si>
  <si>
    <t>(223)DIONICIO TLAXCO</t>
  </si>
  <si>
    <t>A-21653</t>
  </si>
  <si>
    <t>A-21654</t>
  </si>
  <si>
    <t>A-21655</t>
  </si>
  <si>
    <t>A-21656</t>
  </si>
  <si>
    <t>A-21657</t>
  </si>
  <si>
    <t>A-21658</t>
  </si>
  <si>
    <t>A-21659</t>
  </si>
  <si>
    <t>A-21660</t>
  </si>
  <si>
    <t>A-21661</t>
  </si>
  <si>
    <t>A-21662</t>
  </si>
  <si>
    <t>A-21663</t>
  </si>
  <si>
    <t>A-21664</t>
  </si>
  <si>
    <t>A-21665</t>
  </si>
  <si>
    <t>A-21666</t>
  </si>
  <si>
    <t>A-21667</t>
  </si>
  <si>
    <t>A-21668</t>
  </si>
  <si>
    <t>A-21669</t>
  </si>
  <si>
    <t>A-21670</t>
  </si>
  <si>
    <t>A-21671</t>
  </si>
  <si>
    <t>A-21672</t>
  </si>
  <si>
    <t>A-21673</t>
  </si>
  <si>
    <t>A-21674</t>
  </si>
  <si>
    <t>A-21675</t>
  </si>
  <si>
    <t>A-21676</t>
  </si>
  <si>
    <t>A-21677</t>
  </si>
  <si>
    <t>A-21678</t>
  </si>
  <si>
    <t>A-21679</t>
  </si>
  <si>
    <t>A-21680</t>
  </si>
  <si>
    <t>A-21681</t>
  </si>
  <si>
    <t>A-21682</t>
  </si>
  <si>
    <t>A-21683</t>
  </si>
  <si>
    <t>9-Feb-21--11-Feb-21</t>
  </si>
  <si>
    <t>A-21684</t>
  </si>
  <si>
    <t>A-21685</t>
  </si>
  <si>
    <t>A-21686</t>
  </si>
  <si>
    <t>A-21687</t>
  </si>
  <si>
    <t>A-21688</t>
  </si>
  <si>
    <t>A-21689</t>
  </si>
  <si>
    <t>A-21690</t>
  </si>
  <si>
    <t>A-21691</t>
  </si>
  <si>
    <t>A-21692</t>
  </si>
  <si>
    <t>A-21693</t>
  </si>
  <si>
    <t>A-21694</t>
  </si>
  <si>
    <t>A-21695</t>
  </si>
  <si>
    <t>A-21696</t>
  </si>
  <si>
    <t>A-21697</t>
  </si>
  <si>
    <t>A-21698</t>
  </si>
  <si>
    <t>A-21699</t>
  </si>
  <si>
    <t>A-21700</t>
  </si>
  <si>
    <t>A-21701</t>
  </si>
  <si>
    <t>A-21702</t>
  </si>
  <si>
    <t>A-21703</t>
  </si>
  <si>
    <t>A-21704</t>
  </si>
  <si>
    <t>A-21705</t>
  </si>
  <si>
    <t>A-21706</t>
  </si>
  <si>
    <t>A-21707</t>
  </si>
  <si>
    <t>A-21708</t>
  </si>
  <si>
    <t>A-21709</t>
  </si>
  <si>
    <t>A-21710</t>
  </si>
  <si>
    <t>A-21711</t>
  </si>
  <si>
    <t>A-21712</t>
  </si>
  <si>
    <t>11-Feb-21--12-Feb-21</t>
  </si>
  <si>
    <t>A-21713</t>
  </si>
  <si>
    <t>A-21714</t>
  </si>
  <si>
    <t>A-21715</t>
  </si>
  <si>
    <t>A-21716</t>
  </si>
  <si>
    <t>A-21717</t>
  </si>
  <si>
    <t>A-21718</t>
  </si>
  <si>
    <t>A-21719</t>
  </si>
  <si>
    <t>A-21720</t>
  </si>
  <si>
    <t>A-21721</t>
  </si>
  <si>
    <t>A-21722</t>
  </si>
  <si>
    <t>A-21723</t>
  </si>
  <si>
    <t>A-21724</t>
  </si>
  <si>
    <t>A-21725</t>
  </si>
  <si>
    <t>A-21726</t>
  </si>
  <si>
    <t>A-21727</t>
  </si>
  <si>
    <t>A-21728</t>
  </si>
  <si>
    <t>A-21729</t>
  </si>
  <si>
    <t>A-21730</t>
  </si>
  <si>
    <t>A-21731</t>
  </si>
  <si>
    <t>A-21732</t>
  </si>
  <si>
    <t>A-21733</t>
  </si>
  <si>
    <t>A-21734</t>
  </si>
  <si>
    <t>A-21735</t>
  </si>
  <si>
    <t>A-21736</t>
  </si>
  <si>
    <t>A-21737</t>
  </si>
  <si>
    <t>A-21738</t>
  </si>
  <si>
    <t>A-21739</t>
  </si>
  <si>
    <t>A-21740</t>
  </si>
  <si>
    <t>A-21741</t>
  </si>
  <si>
    <t>A-21742</t>
  </si>
  <si>
    <t>A-21743</t>
  </si>
  <si>
    <t>A-21744</t>
  </si>
  <si>
    <t>A-21745</t>
  </si>
  <si>
    <t>A-21746</t>
  </si>
  <si>
    <t>A-21747</t>
  </si>
  <si>
    <t>A-21748</t>
  </si>
  <si>
    <t>A-21749</t>
  </si>
  <si>
    <t>A-21750</t>
  </si>
  <si>
    <t>A-21751</t>
  </si>
  <si>
    <t>A-21752</t>
  </si>
  <si>
    <t>A-21753</t>
  </si>
  <si>
    <t>A-21754</t>
  </si>
  <si>
    <t>A-21755</t>
  </si>
  <si>
    <t>A-21756</t>
  </si>
  <si>
    <t>A-21757</t>
  </si>
  <si>
    <t>A-21758</t>
  </si>
  <si>
    <t>A-21759</t>
  </si>
  <si>
    <t>A-21760</t>
  </si>
  <si>
    <t>A-21761</t>
  </si>
  <si>
    <t>A-21762</t>
  </si>
  <si>
    <t>A-21763</t>
  </si>
  <si>
    <t>A-21764</t>
  </si>
  <si>
    <t>A-21765</t>
  </si>
  <si>
    <t>A-21766</t>
  </si>
  <si>
    <t>A-21767</t>
  </si>
  <si>
    <t>A-21768</t>
  </si>
  <si>
    <t>A-21769</t>
  </si>
  <si>
    <t>A-21770</t>
  </si>
  <si>
    <t>A-21771</t>
  </si>
  <si>
    <t>A-21772</t>
  </si>
  <si>
    <t>A-21773</t>
  </si>
  <si>
    <t>A-21774</t>
  </si>
  <si>
    <t>A-21775</t>
  </si>
  <si>
    <t>A-21776</t>
  </si>
  <si>
    <t>A-21777</t>
  </si>
  <si>
    <t>A-21778</t>
  </si>
  <si>
    <t>A-21779</t>
  </si>
  <si>
    <t>A-21780</t>
  </si>
  <si>
    <t>A-21781</t>
  </si>
  <si>
    <t>A-21782</t>
  </si>
  <si>
    <t>A-21783</t>
  </si>
  <si>
    <t>A-21784</t>
  </si>
  <si>
    <t>A-21785</t>
  </si>
  <si>
    <t>A-21786</t>
  </si>
  <si>
    <t>A-21787</t>
  </si>
  <si>
    <t>A-21788</t>
  </si>
  <si>
    <t>A-21789</t>
  </si>
  <si>
    <t>A-21790</t>
  </si>
  <si>
    <t>A-21791</t>
  </si>
  <si>
    <t>A-21792</t>
  </si>
  <si>
    <t>A-21793</t>
  </si>
  <si>
    <t>A-21794</t>
  </si>
  <si>
    <t>A-21795</t>
  </si>
  <si>
    <t>A-21796</t>
  </si>
  <si>
    <t>A-21797</t>
  </si>
  <si>
    <t>A-21798</t>
  </si>
  <si>
    <t>A-21799</t>
  </si>
  <si>
    <t>A-21800</t>
  </si>
  <si>
    <t>10-Feb-21--23-Feb-21</t>
  </si>
  <si>
    <t>A-21801</t>
  </si>
  <si>
    <t>A-21802</t>
  </si>
  <si>
    <t>A-21803</t>
  </si>
  <si>
    <t>10-Feb--21--15-Feb-21</t>
  </si>
  <si>
    <t>A-21804</t>
  </si>
  <si>
    <t>A-21805</t>
  </si>
  <si>
    <t>A-21806</t>
  </si>
  <si>
    <t>A-21807</t>
  </si>
  <si>
    <t>A-21808</t>
  </si>
  <si>
    <t>A-21809</t>
  </si>
  <si>
    <t>A-21810</t>
  </si>
  <si>
    <t>A-21811</t>
  </si>
  <si>
    <t>A-21812</t>
  </si>
  <si>
    <t>A-21813</t>
  </si>
  <si>
    <t>A-21814</t>
  </si>
  <si>
    <t>A-21815</t>
  </si>
  <si>
    <t>A-21816</t>
  </si>
  <si>
    <t>12-Feb-21--13-Feb-21</t>
  </si>
  <si>
    <t>A-21817</t>
  </si>
  <si>
    <t>A-21818</t>
  </si>
  <si>
    <t>A-21819</t>
  </si>
  <si>
    <t>A-21820</t>
  </si>
  <si>
    <t>A-21821</t>
  </si>
  <si>
    <t>A-21822</t>
  </si>
  <si>
    <t>11-Feb-21---12-Feb-21</t>
  </si>
  <si>
    <t>A-21823</t>
  </si>
  <si>
    <t>A-21824</t>
  </si>
  <si>
    <t>A-21825</t>
  </si>
  <si>
    <t>A-21826</t>
  </si>
  <si>
    <t>A-21827</t>
  </si>
  <si>
    <t>A-21828</t>
  </si>
  <si>
    <t>A-21829</t>
  </si>
  <si>
    <t>A-21830</t>
  </si>
  <si>
    <t>A-21831</t>
  </si>
  <si>
    <t>A-21832</t>
  </si>
  <si>
    <t>A-21833</t>
  </si>
  <si>
    <t>A-21834</t>
  </si>
  <si>
    <t>A-21835</t>
  </si>
  <si>
    <t>A-21836</t>
  </si>
  <si>
    <t>A-21837</t>
  </si>
  <si>
    <t>A-21838</t>
  </si>
  <si>
    <t>A-21839</t>
  </si>
  <si>
    <t>A-21840</t>
  </si>
  <si>
    <t>A-21841</t>
  </si>
  <si>
    <t>A-21842</t>
  </si>
  <si>
    <t>A-21843</t>
  </si>
  <si>
    <t>A-21844</t>
  </si>
  <si>
    <t>A-21845</t>
  </si>
  <si>
    <t>A-21846</t>
  </si>
  <si>
    <t>A-21847</t>
  </si>
  <si>
    <t>A-21848</t>
  </si>
  <si>
    <t>A-21849</t>
  </si>
  <si>
    <t>A-21850</t>
  </si>
  <si>
    <t>A-21851</t>
  </si>
  <si>
    <t>A-21852</t>
  </si>
  <si>
    <t>A-21853</t>
  </si>
  <si>
    <t>A-21854</t>
  </si>
  <si>
    <t>A-21855</t>
  </si>
  <si>
    <t>A-21856</t>
  </si>
  <si>
    <t>A-21857</t>
  </si>
  <si>
    <t>A-21858</t>
  </si>
  <si>
    <t>A-21859</t>
  </si>
  <si>
    <t>A-21860</t>
  </si>
  <si>
    <t>A-21861</t>
  </si>
  <si>
    <t>A-21862</t>
  </si>
  <si>
    <t>A-21863</t>
  </si>
  <si>
    <t>A-21864</t>
  </si>
  <si>
    <t>A-21865</t>
  </si>
  <si>
    <t>A-21866</t>
  </si>
  <si>
    <t>A-21867</t>
  </si>
  <si>
    <t>A-21868</t>
  </si>
  <si>
    <t>A-21869</t>
  </si>
  <si>
    <t>A-21870</t>
  </si>
  <si>
    <t>A-21871</t>
  </si>
  <si>
    <t>A-21872</t>
  </si>
  <si>
    <t>A-21873</t>
  </si>
  <si>
    <t>A-21874</t>
  </si>
  <si>
    <t>A-21875</t>
  </si>
  <si>
    <t>A-21876</t>
  </si>
  <si>
    <t>A-21877</t>
  </si>
  <si>
    <t>A-21878</t>
  </si>
  <si>
    <t>A-21879</t>
  </si>
  <si>
    <t>A-21880</t>
  </si>
  <si>
    <t>A-21881</t>
  </si>
  <si>
    <t>A-21882</t>
  </si>
  <si>
    <t>A-21883</t>
  </si>
  <si>
    <t>A-21884</t>
  </si>
  <si>
    <t>A-21885</t>
  </si>
  <si>
    <t>A-21886</t>
  </si>
  <si>
    <t>A-21887</t>
  </si>
  <si>
    <t>A-21888</t>
  </si>
  <si>
    <t>A-21889</t>
  </si>
  <si>
    <t>A-21890</t>
  </si>
  <si>
    <t>A-21891</t>
  </si>
  <si>
    <t>A-21892</t>
  </si>
  <si>
    <t>A-21893</t>
  </si>
  <si>
    <t>A-21894</t>
  </si>
  <si>
    <t>A-21895</t>
  </si>
  <si>
    <t>A-21896</t>
  </si>
  <si>
    <t>A-21897</t>
  </si>
  <si>
    <t>A-21898</t>
  </si>
  <si>
    <t>A-21899</t>
  </si>
  <si>
    <t>A-21900</t>
  </si>
  <si>
    <t>A-21901</t>
  </si>
  <si>
    <t>A-21902</t>
  </si>
  <si>
    <t>A-21903</t>
  </si>
  <si>
    <t>A-21904</t>
  </si>
  <si>
    <t>A-21905</t>
  </si>
  <si>
    <t>A-21906</t>
  </si>
  <si>
    <t>A-21907</t>
  </si>
  <si>
    <t>A-21908</t>
  </si>
  <si>
    <t>A-21909</t>
  </si>
  <si>
    <t>A-21910</t>
  </si>
  <si>
    <t>A-21911</t>
  </si>
  <si>
    <t>A-21912</t>
  </si>
  <si>
    <t>A-21913</t>
  </si>
  <si>
    <t>A-21914</t>
  </si>
  <si>
    <t>A-21915</t>
  </si>
  <si>
    <t>A-21916</t>
  </si>
  <si>
    <t>A-21917</t>
  </si>
  <si>
    <t>A-21918</t>
  </si>
  <si>
    <t>A-21919</t>
  </si>
  <si>
    <t>A-21920</t>
  </si>
  <si>
    <t>A-21921</t>
  </si>
  <si>
    <t>A-21922</t>
  </si>
  <si>
    <t>A-21923</t>
  </si>
  <si>
    <t>A-21924</t>
  </si>
  <si>
    <t>A-21925</t>
  </si>
  <si>
    <t>A-21926</t>
  </si>
  <si>
    <t>A-21927</t>
  </si>
  <si>
    <t>A-21928</t>
  </si>
  <si>
    <t>A-21929</t>
  </si>
  <si>
    <t>A-21930</t>
  </si>
  <si>
    <t>A-21931</t>
  </si>
  <si>
    <t>A-21932</t>
  </si>
  <si>
    <t>A-21933</t>
  </si>
  <si>
    <t>A-21934</t>
  </si>
  <si>
    <t>A-21935</t>
  </si>
  <si>
    <t>A-21936</t>
  </si>
  <si>
    <t>A-21937</t>
  </si>
  <si>
    <t>A-21938</t>
  </si>
  <si>
    <t>A-21939</t>
  </si>
  <si>
    <t>13-Feb-21--14-Feb-21</t>
  </si>
  <si>
    <t>A-21940</t>
  </si>
  <si>
    <t>A-21941</t>
  </si>
  <si>
    <t>A-21942</t>
  </si>
  <si>
    <t>A-21943</t>
  </si>
  <si>
    <t>A-21944</t>
  </si>
  <si>
    <t>A-21945</t>
  </si>
  <si>
    <t>A-21946</t>
  </si>
  <si>
    <t>A-21947</t>
  </si>
  <si>
    <t>A-21948</t>
  </si>
  <si>
    <t>A-21949</t>
  </si>
  <si>
    <t>A-21950</t>
  </si>
  <si>
    <t>A-21951</t>
  </si>
  <si>
    <t>A-21952</t>
  </si>
  <si>
    <t>A-21953</t>
  </si>
  <si>
    <t>A-21954</t>
  </si>
  <si>
    <t>A-21955</t>
  </si>
  <si>
    <t>A-21956</t>
  </si>
  <si>
    <t>A-21957</t>
  </si>
  <si>
    <t>A-21958</t>
  </si>
  <si>
    <t>A-21959</t>
  </si>
  <si>
    <t>A-21960</t>
  </si>
  <si>
    <t>A-21961</t>
  </si>
  <si>
    <t>A-21962</t>
  </si>
  <si>
    <t>A-21963</t>
  </si>
  <si>
    <t>A-21964</t>
  </si>
  <si>
    <t>A-21965</t>
  </si>
  <si>
    <t>A-21966</t>
  </si>
  <si>
    <t>A-21967</t>
  </si>
  <si>
    <t>A-21968</t>
  </si>
  <si>
    <t>A-21969</t>
  </si>
  <si>
    <t>A-21970</t>
  </si>
  <si>
    <t>A-21971</t>
  </si>
  <si>
    <t>A-21972</t>
  </si>
  <si>
    <t>A-21973</t>
  </si>
  <si>
    <t>A-21974</t>
  </si>
  <si>
    <t>A-21975</t>
  </si>
  <si>
    <t>A-21976</t>
  </si>
  <si>
    <t>A-21977</t>
  </si>
  <si>
    <t>A-21978</t>
  </si>
  <si>
    <t>A-21979</t>
  </si>
  <si>
    <t>A-21980</t>
  </si>
  <si>
    <t>A-21981</t>
  </si>
  <si>
    <t>A-21982</t>
  </si>
  <si>
    <t>A-21983</t>
  </si>
  <si>
    <t>A-21984</t>
  </si>
  <si>
    <t>A-21985</t>
  </si>
  <si>
    <t>A-21986</t>
  </si>
  <si>
    <t>A-21987</t>
  </si>
  <si>
    <t>A-21988</t>
  </si>
  <si>
    <t>A-21989</t>
  </si>
  <si>
    <t>A-21990</t>
  </si>
  <si>
    <t>A-21991</t>
  </si>
  <si>
    <t>A-21992</t>
  </si>
  <si>
    <t>A-21993</t>
  </si>
  <si>
    <t>A-21994</t>
  </si>
  <si>
    <t>A-21995</t>
  </si>
  <si>
    <t>A-21996</t>
  </si>
  <si>
    <t>A-21997</t>
  </si>
  <si>
    <t>A-21998</t>
  </si>
  <si>
    <t>A-21999</t>
  </si>
  <si>
    <t>A-22000</t>
  </si>
  <si>
    <t>A-22001</t>
  </si>
  <si>
    <t>A-22002</t>
  </si>
  <si>
    <t>A-22003</t>
  </si>
  <si>
    <t>A-22004</t>
  </si>
  <si>
    <t>A-22005</t>
  </si>
  <si>
    <t>A-22006</t>
  </si>
  <si>
    <t>A-22007</t>
  </si>
  <si>
    <t>A-22008</t>
  </si>
  <si>
    <t>A-22009</t>
  </si>
  <si>
    <t>A-22010</t>
  </si>
  <si>
    <t>A-22011</t>
  </si>
  <si>
    <t>A-22012</t>
  </si>
  <si>
    <t>A-22013</t>
  </si>
  <si>
    <t>PARCIAL</t>
  </si>
  <si>
    <t>A-22014</t>
  </si>
  <si>
    <t>A-22015</t>
  </si>
  <si>
    <t>A-22016</t>
  </si>
  <si>
    <t>A-22017</t>
  </si>
  <si>
    <t>A-22018</t>
  </si>
  <si>
    <t>A-22019</t>
  </si>
  <si>
    <t>A-22020</t>
  </si>
  <si>
    <t>A-22021</t>
  </si>
  <si>
    <t>A-22022</t>
  </si>
  <si>
    <t>A-22023</t>
  </si>
  <si>
    <t>A-22024</t>
  </si>
  <si>
    <t>A-22025</t>
  </si>
  <si>
    <t>A-22026</t>
  </si>
  <si>
    <t>A-22027</t>
  </si>
  <si>
    <t>A-22028</t>
  </si>
  <si>
    <t>A-22029</t>
  </si>
  <si>
    <t>A-22030</t>
  </si>
  <si>
    <t>A-22031</t>
  </si>
  <si>
    <t>A-22032</t>
  </si>
  <si>
    <t>A-22033</t>
  </si>
  <si>
    <t>A-22034</t>
  </si>
  <si>
    <t>A-22035</t>
  </si>
  <si>
    <t>A-22036</t>
  </si>
  <si>
    <t>A-22037</t>
  </si>
  <si>
    <t>A-22038</t>
  </si>
  <si>
    <t>A-22039</t>
  </si>
  <si>
    <t>A-22040</t>
  </si>
  <si>
    <t>A-22041</t>
  </si>
  <si>
    <t>A-22042</t>
  </si>
  <si>
    <t>A-22043</t>
  </si>
  <si>
    <t>A-22044</t>
  </si>
  <si>
    <t>A-22045</t>
  </si>
  <si>
    <t>A-22046</t>
  </si>
  <si>
    <t>A-22047</t>
  </si>
  <si>
    <t>A-22048</t>
  </si>
  <si>
    <t>A-22049</t>
  </si>
  <si>
    <t>A-22050</t>
  </si>
  <si>
    <t>A-22051</t>
  </si>
  <si>
    <t>A-22052</t>
  </si>
  <si>
    <t>A-22053</t>
  </si>
  <si>
    <t>A-22054</t>
  </si>
  <si>
    <t>A-22055</t>
  </si>
  <si>
    <t>A-22056</t>
  </si>
  <si>
    <t>A-22057</t>
  </si>
  <si>
    <t>A-22058</t>
  </si>
  <si>
    <t>A-22059</t>
  </si>
  <si>
    <t>A-22060</t>
  </si>
  <si>
    <t>A-22061</t>
  </si>
  <si>
    <t>A-22062</t>
  </si>
  <si>
    <t>A-22063</t>
  </si>
  <si>
    <t>A-22064</t>
  </si>
  <si>
    <t>A-22065</t>
  </si>
  <si>
    <t>A-22066</t>
  </si>
  <si>
    <t>A-22067</t>
  </si>
  <si>
    <t>A-22068</t>
  </si>
  <si>
    <t>A-22069</t>
  </si>
  <si>
    <t>A-22070</t>
  </si>
  <si>
    <t>A-22071</t>
  </si>
  <si>
    <t>A-22072</t>
  </si>
  <si>
    <t>A-22073</t>
  </si>
  <si>
    <t>A-22074</t>
  </si>
  <si>
    <t>A-22075</t>
  </si>
  <si>
    <t>A-22076</t>
  </si>
  <si>
    <t>12-Feb-21--15-Feb-21</t>
  </si>
  <si>
    <t>A-22077</t>
  </si>
  <si>
    <t>A-22078</t>
  </si>
  <si>
    <t>A-22079</t>
  </si>
  <si>
    <t>A-22080</t>
  </si>
  <si>
    <t>14-Feb-21--15-Feb-21</t>
  </si>
  <si>
    <t>A-22081</t>
  </si>
  <si>
    <t>17-Feb-21--18-Feb-21</t>
  </si>
  <si>
    <t>A-22082</t>
  </si>
  <si>
    <t>A-22083</t>
  </si>
  <si>
    <t>A-22084</t>
  </si>
  <si>
    <t>A-22085</t>
  </si>
  <si>
    <t>A-22086</t>
  </si>
  <si>
    <t>A-22087</t>
  </si>
  <si>
    <t>A-22088</t>
  </si>
  <si>
    <t>A-22089</t>
  </si>
  <si>
    <t>A-22090</t>
  </si>
  <si>
    <t>A-22091</t>
  </si>
  <si>
    <t>A-22092</t>
  </si>
  <si>
    <t>14-Feb-21--16-Feb-21</t>
  </si>
  <si>
    <t>A-22093</t>
  </si>
  <si>
    <t>A-22094</t>
  </si>
  <si>
    <t>A-22095</t>
  </si>
  <si>
    <t>A-22096</t>
  </si>
  <si>
    <t>A-22097</t>
  </si>
  <si>
    <t>A-22098</t>
  </si>
  <si>
    <t>A-22099</t>
  </si>
  <si>
    <t>A-22100</t>
  </si>
  <si>
    <t>A-22101</t>
  </si>
  <si>
    <t>A-22102</t>
  </si>
  <si>
    <t>A-22103</t>
  </si>
  <si>
    <t>A-22104</t>
  </si>
  <si>
    <t>A-22105</t>
  </si>
  <si>
    <t>13-Feb-21--15-Feb-21</t>
  </si>
  <si>
    <t>A-22106</t>
  </si>
  <si>
    <t>A-22107</t>
  </si>
  <si>
    <t>A-22108</t>
  </si>
  <si>
    <t>A-22109</t>
  </si>
  <si>
    <t>A-22110</t>
  </si>
  <si>
    <t>A-22111</t>
  </si>
  <si>
    <t>A-22112</t>
  </si>
  <si>
    <t>A-22113</t>
  </si>
  <si>
    <t>A-22114</t>
  </si>
  <si>
    <t>A-22115</t>
  </si>
  <si>
    <t>A-22116</t>
  </si>
  <si>
    <t>A-22117</t>
  </si>
  <si>
    <t>A-22118</t>
  </si>
  <si>
    <t>A-22119</t>
  </si>
  <si>
    <t>A-22120</t>
  </si>
  <si>
    <t>A-22121</t>
  </si>
  <si>
    <t>A-22122</t>
  </si>
  <si>
    <t>A-22123</t>
  </si>
  <si>
    <t>A-22124</t>
  </si>
  <si>
    <t>A-22125</t>
  </si>
  <si>
    <t>A-22126</t>
  </si>
  <si>
    <t>A-22127</t>
  </si>
  <si>
    <t>A-22128</t>
  </si>
  <si>
    <t>A-22129</t>
  </si>
  <si>
    <t>A-22130</t>
  </si>
  <si>
    <t>A-22131</t>
  </si>
  <si>
    <t>A-22132</t>
  </si>
  <si>
    <t>A-22133</t>
  </si>
  <si>
    <t>A-22134</t>
  </si>
  <si>
    <t>A-22135</t>
  </si>
  <si>
    <t>A-22136</t>
  </si>
  <si>
    <t>A-22137</t>
  </si>
  <si>
    <t>A-22138</t>
  </si>
  <si>
    <t>A-22139</t>
  </si>
  <si>
    <t>A-22140</t>
  </si>
  <si>
    <t>A-22141</t>
  </si>
  <si>
    <t>A-22142</t>
  </si>
  <si>
    <t>A-22143</t>
  </si>
  <si>
    <t>A-22144</t>
  </si>
  <si>
    <t>A-22145</t>
  </si>
  <si>
    <t>A-22146</t>
  </si>
  <si>
    <t>A-22147</t>
  </si>
  <si>
    <t>A-22148</t>
  </si>
  <si>
    <t>A-22149</t>
  </si>
  <si>
    <t>A-22150</t>
  </si>
  <si>
    <t>A-22151</t>
  </si>
  <si>
    <t>A-22152</t>
  </si>
  <si>
    <t>A-22153</t>
  </si>
  <si>
    <t>A-22154</t>
  </si>
  <si>
    <t>A-22155</t>
  </si>
  <si>
    <t>A-22156</t>
  </si>
  <si>
    <t>A-22157</t>
  </si>
  <si>
    <t>A-22158</t>
  </si>
  <si>
    <t>A-22159</t>
  </si>
  <si>
    <t>A-22160</t>
  </si>
  <si>
    <t>A-22161</t>
  </si>
  <si>
    <t>A-22162</t>
  </si>
  <si>
    <t>A-22163</t>
  </si>
  <si>
    <t>A-22164</t>
  </si>
  <si>
    <t>A-22165</t>
  </si>
  <si>
    <t>A-22166</t>
  </si>
  <si>
    <t>A-22167</t>
  </si>
  <si>
    <t>A-22168</t>
  </si>
  <si>
    <t>A-22169</t>
  </si>
  <si>
    <t>A-22170</t>
  </si>
  <si>
    <t>A-22171</t>
  </si>
  <si>
    <t>A-22172</t>
  </si>
  <si>
    <t>A-22173</t>
  </si>
  <si>
    <t>A-22174</t>
  </si>
  <si>
    <t>A-22175</t>
  </si>
  <si>
    <t>A-22176</t>
  </si>
  <si>
    <t>A-22177</t>
  </si>
  <si>
    <t>A-22178</t>
  </si>
  <si>
    <t>A-22179</t>
  </si>
  <si>
    <t>A-22180</t>
  </si>
  <si>
    <t>A-22181</t>
  </si>
  <si>
    <t>A-22182</t>
  </si>
  <si>
    <t>A-22183</t>
  </si>
  <si>
    <t>A-22184</t>
  </si>
  <si>
    <t>A-22185</t>
  </si>
  <si>
    <t>A-22186</t>
  </si>
  <si>
    <t>A-22187</t>
  </si>
  <si>
    <t>A-22188</t>
  </si>
  <si>
    <t>A-22189</t>
  </si>
  <si>
    <t>A-22190</t>
  </si>
  <si>
    <t>A-22191</t>
  </si>
  <si>
    <t>A-22192</t>
  </si>
  <si>
    <t>A-22193</t>
  </si>
  <si>
    <t>A-22194</t>
  </si>
  <si>
    <t>A-22195</t>
  </si>
  <si>
    <t>A-22196</t>
  </si>
  <si>
    <t>A-22197</t>
  </si>
  <si>
    <t>A-22198</t>
  </si>
  <si>
    <t>A-22199</t>
  </si>
  <si>
    <t>A-22200</t>
  </si>
  <si>
    <t>A-22201</t>
  </si>
  <si>
    <t>A-22202</t>
  </si>
  <si>
    <t>A-22203</t>
  </si>
  <si>
    <t>A-22204</t>
  </si>
  <si>
    <t>A-22205</t>
  </si>
  <si>
    <t>A-22206</t>
  </si>
  <si>
    <t>A-22207</t>
  </si>
  <si>
    <t>A-22208</t>
  </si>
  <si>
    <t>A-22209</t>
  </si>
  <si>
    <t>15-Feb-21--16-Feb-21--18-Feb-21</t>
  </si>
  <si>
    <t>A-22210</t>
  </si>
  <si>
    <t>A-22211</t>
  </si>
  <si>
    <t>A-22212</t>
  </si>
  <si>
    <t>A-22213</t>
  </si>
  <si>
    <t>A-22214</t>
  </si>
  <si>
    <t>A-22215</t>
  </si>
  <si>
    <t>A-22216</t>
  </si>
  <si>
    <t>A-22217</t>
  </si>
  <si>
    <t>A-22218</t>
  </si>
  <si>
    <t>A-22219</t>
  </si>
  <si>
    <t>16-Feb-21--20-Feb-21</t>
  </si>
  <si>
    <t>A-22220</t>
  </si>
  <si>
    <t>A-22221</t>
  </si>
  <si>
    <t>A-22222</t>
  </si>
  <si>
    <t>A-22223</t>
  </si>
  <si>
    <t>A-22224</t>
  </si>
  <si>
    <t>A-22225</t>
  </si>
  <si>
    <t>A-22226</t>
  </si>
  <si>
    <t>A-22227</t>
  </si>
  <si>
    <t>A-22228</t>
  </si>
  <si>
    <t>A-22229</t>
  </si>
  <si>
    <t>A-22230</t>
  </si>
  <si>
    <t>A-22231</t>
  </si>
  <si>
    <t>A-22232</t>
  </si>
  <si>
    <t>A-22233</t>
  </si>
  <si>
    <t>A-22234</t>
  </si>
  <si>
    <t>A-22235</t>
  </si>
  <si>
    <t>A-22236</t>
  </si>
  <si>
    <t>A-22237</t>
  </si>
  <si>
    <t>A-22238</t>
  </si>
  <si>
    <t>A-22239</t>
  </si>
  <si>
    <t>A-22240</t>
  </si>
  <si>
    <t>A-22241</t>
  </si>
  <si>
    <t>A-22242</t>
  </si>
  <si>
    <t>A-22243</t>
  </si>
  <si>
    <t>A-22244</t>
  </si>
  <si>
    <t>A-22245</t>
  </si>
  <si>
    <t>A-22246</t>
  </si>
  <si>
    <t>A-22247</t>
  </si>
  <si>
    <t>A-22248</t>
  </si>
  <si>
    <t>A-22249</t>
  </si>
  <si>
    <t>A-22250</t>
  </si>
  <si>
    <t>A-22251</t>
  </si>
  <si>
    <t>A-22252</t>
  </si>
  <si>
    <t>A-22253</t>
  </si>
  <si>
    <t>A-22254</t>
  </si>
  <si>
    <t>A-22255</t>
  </si>
  <si>
    <t>A-22256</t>
  </si>
  <si>
    <t>A-22257</t>
  </si>
  <si>
    <t>A-22258</t>
  </si>
  <si>
    <t>A-22259</t>
  </si>
  <si>
    <t>A-22260</t>
  </si>
  <si>
    <t>A-22261</t>
  </si>
  <si>
    <t>A-22262</t>
  </si>
  <si>
    <t>A-22263</t>
  </si>
  <si>
    <t>A-22264</t>
  </si>
  <si>
    <t>A-22265</t>
  </si>
  <si>
    <t>A-22266</t>
  </si>
  <si>
    <t>A-22267</t>
  </si>
  <si>
    <t>A-22268</t>
  </si>
  <si>
    <t>A-22269</t>
  </si>
  <si>
    <t>A-22270</t>
  </si>
  <si>
    <t>A-22271</t>
  </si>
  <si>
    <t>A-22272</t>
  </si>
  <si>
    <t>A-22273</t>
  </si>
  <si>
    <t>A-22274</t>
  </si>
  <si>
    <t>A-22275</t>
  </si>
  <si>
    <t>A-22276</t>
  </si>
  <si>
    <t>A-22277</t>
  </si>
  <si>
    <t>A-22278</t>
  </si>
  <si>
    <t>A-22279</t>
  </si>
  <si>
    <t>A-22280</t>
  </si>
  <si>
    <t>A-22281</t>
  </si>
  <si>
    <t>A-22282</t>
  </si>
  <si>
    <t>A-22283</t>
  </si>
  <si>
    <t>A-22284</t>
  </si>
  <si>
    <t>A-22285</t>
  </si>
  <si>
    <t>A-22286</t>
  </si>
  <si>
    <t>A-22287</t>
  </si>
  <si>
    <t>A-22288</t>
  </si>
  <si>
    <t>A-22289</t>
  </si>
  <si>
    <t>A-22290</t>
  </si>
  <si>
    <t>A-22291</t>
  </si>
  <si>
    <t>A-22292</t>
  </si>
  <si>
    <t>A-22293</t>
  </si>
  <si>
    <t>A-22294</t>
  </si>
  <si>
    <t>A-22295</t>
  </si>
  <si>
    <t>A-22296</t>
  </si>
  <si>
    <t>A-22297</t>
  </si>
  <si>
    <t>A-22298</t>
  </si>
  <si>
    <t>A-22299</t>
  </si>
  <si>
    <t>A-22300</t>
  </si>
  <si>
    <t>A-22301</t>
  </si>
  <si>
    <t>A-22302</t>
  </si>
  <si>
    <t>A-22303</t>
  </si>
  <si>
    <t>A-22304</t>
  </si>
  <si>
    <t>A-22305</t>
  </si>
  <si>
    <t>A-22306</t>
  </si>
  <si>
    <t>A-22307</t>
  </si>
  <si>
    <t>A-22308</t>
  </si>
  <si>
    <t>A-22309</t>
  </si>
  <si>
    <t>A-22310</t>
  </si>
  <si>
    <t>A-22311</t>
  </si>
  <si>
    <t>A-22312</t>
  </si>
  <si>
    <t>A-22313</t>
  </si>
  <si>
    <t>A-22314</t>
  </si>
  <si>
    <t>A-22315</t>
  </si>
  <si>
    <t>A-22316</t>
  </si>
  <si>
    <t>A-22317</t>
  </si>
  <si>
    <t>A-22318</t>
  </si>
  <si>
    <t>A-22319</t>
  </si>
  <si>
    <t>A-22320</t>
  </si>
  <si>
    <t>A-22321</t>
  </si>
  <si>
    <t>A-22322</t>
  </si>
  <si>
    <t>A-22323</t>
  </si>
  <si>
    <t>A-22324</t>
  </si>
  <si>
    <t>A-22325</t>
  </si>
  <si>
    <t>A-22326</t>
  </si>
  <si>
    <t>A-22327</t>
  </si>
  <si>
    <t>A-22328</t>
  </si>
  <si>
    <t>A-22329</t>
  </si>
  <si>
    <t>A-22330</t>
  </si>
  <si>
    <t>A-22331</t>
  </si>
  <si>
    <t>A-22332</t>
  </si>
  <si>
    <t>A-22333</t>
  </si>
  <si>
    <t>A-22334</t>
  </si>
  <si>
    <t>A-22335</t>
  </si>
  <si>
    <t>A-22336</t>
  </si>
  <si>
    <t>A-22337</t>
  </si>
  <si>
    <t>A-22338</t>
  </si>
  <si>
    <t>A-22339</t>
  </si>
  <si>
    <t>A-22340</t>
  </si>
  <si>
    <t>A-22341</t>
  </si>
  <si>
    <t>A-22342</t>
  </si>
  <si>
    <t>A-22343</t>
  </si>
  <si>
    <t>A-22344</t>
  </si>
  <si>
    <t>A-22345</t>
  </si>
  <si>
    <t>15-Feb-21--16--Feb-21</t>
  </si>
  <si>
    <t>A-22346</t>
  </si>
  <si>
    <t>A-22347</t>
  </si>
  <si>
    <t>A-22348</t>
  </si>
  <si>
    <t>A-22349</t>
  </si>
  <si>
    <t>A-22350</t>
  </si>
  <si>
    <t>A-22351</t>
  </si>
  <si>
    <t>A-22352</t>
  </si>
  <si>
    <t>A-22353</t>
  </si>
  <si>
    <t>A-22354</t>
  </si>
  <si>
    <t>A-22355</t>
  </si>
  <si>
    <t>A-22356</t>
  </si>
  <si>
    <t>A-22357</t>
  </si>
  <si>
    <t>A-22358</t>
  </si>
  <si>
    <t>A-22359</t>
  </si>
  <si>
    <t>A-22360</t>
  </si>
  <si>
    <t>A-22361</t>
  </si>
  <si>
    <t>A-22362</t>
  </si>
  <si>
    <t>A-22363</t>
  </si>
  <si>
    <t>A-22364</t>
  </si>
  <si>
    <t>A-22365</t>
  </si>
  <si>
    <t>A-22366</t>
  </si>
  <si>
    <t>A-22367</t>
  </si>
  <si>
    <t>A-22368</t>
  </si>
  <si>
    <t>A-22369</t>
  </si>
  <si>
    <t>A-22370</t>
  </si>
  <si>
    <t>A-22371</t>
  </si>
  <si>
    <t>A-22372</t>
  </si>
  <si>
    <t>A-22373</t>
  </si>
  <si>
    <t>A-22374</t>
  </si>
  <si>
    <t>A-22375</t>
  </si>
  <si>
    <t>A-22376</t>
  </si>
  <si>
    <t>A-22377</t>
  </si>
  <si>
    <t>A-22378</t>
  </si>
  <si>
    <t>A-22379</t>
  </si>
  <si>
    <t>A-22380</t>
  </si>
  <si>
    <t>A-22381</t>
  </si>
  <si>
    <t>A-22382</t>
  </si>
  <si>
    <t>A-22383</t>
  </si>
  <si>
    <t>A-22384</t>
  </si>
  <si>
    <t>A-22385</t>
  </si>
  <si>
    <t>A-22386</t>
  </si>
  <si>
    <t>A-22387</t>
  </si>
  <si>
    <t>A-22388</t>
  </si>
  <si>
    <t>A-22389</t>
  </si>
  <si>
    <t>A-22390</t>
  </si>
  <si>
    <t>A-22391</t>
  </si>
  <si>
    <t>A-22392</t>
  </si>
  <si>
    <t>A-22393</t>
  </si>
  <si>
    <t>A-22394</t>
  </si>
  <si>
    <t>A-22395</t>
  </si>
  <si>
    <t>A-22396</t>
  </si>
  <si>
    <t>A-22397</t>
  </si>
  <si>
    <t>A-22398</t>
  </si>
  <si>
    <t>A-22399</t>
  </si>
  <si>
    <t>A-22400</t>
  </si>
  <si>
    <t>A-22401</t>
  </si>
  <si>
    <t>A-22402</t>
  </si>
  <si>
    <t>A-22403</t>
  </si>
  <si>
    <t>A-22404</t>
  </si>
  <si>
    <t>A-22405</t>
  </si>
  <si>
    <t>A-22406</t>
  </si>
  <si>
    <t>A-22407</t>
  </si>
  <si>
    <t>A-22408</t>
  </si>
  <si>
    <t>16-Feb-21--17-Feb-21</t>
  </si>
  <si>
    <t>A-22409</t>
  </si>
  <si>
    <t>A-22410</t>
  </si>
  <si>
    <t>A-22411</t>
  </si>
  <si>
    <t>A-22412</t>
  </si>
  <si>
    <t>A-22413</t>
  </si>
  <si>
    <t>A-22414</t>
  </si>
  <si>
    <t>A-22415</t>
  </si>
  <si>
    <t>A-22416</t>
  </si>
  <si>
    <t>A-22417</t>
  </si>
  <si>
    <t>A-22418</t>
  </si>
  <si>
    <t>A-22419</t>
  </si>
  <si>
    <t>A-22420</t>
  </si>
  <si>
    <t>A-22421</t>
  </si>
  <si>
    <t>A-22422</t>
  </si>
  <si>
    <t>A-22423</t>
  </si>
  <si>
    <t>A-22424</t>
  </si>
  <si>
    <t>A-22425</t>
  </si>
  <si>
    <t>A-22426</t>
  </si>
  <si>
    <t>A-22427</t>
  </si>
  <si>
    <t>A-22428</t>
  </si>
  <si>
    <t>A-22429</t>
  </si>
  <si>
    <t>A-22430</t>
  </si>
  <si>
    <t>A-22431</t>
  </si>
  <si>
    <t>A-22432</t>
  </si>
  <si>
    <t>A-22433</t>
  </si>
  <si>
    <t>A-22434</t>
  </si>
  <si>
    <t>A-22435</t>
  </si>
  <si>
    <t>A-22436</t>
  </si>
  <si>
    <t>A-22437</t>
  </si>
  <si>
    <t>A-22438</t>
  </si>
  <si>
    <t>A-22439</t>
  </si>
  <si>
    <t>A-22440</t>
  </si>
  <si>
    <t>A-22441</t>
  </si>
  <si>
    <t>A-22442</t>
  </si>
  <si>
    <t>A-22443</t>
  </si>
  <si>
    <t>A-22444</t>
  </si>
  <si>
    <t>A-22445</t>
  </si>
  <si>
    <t>A-22446</t>
  </si>
  <si>
    <t>A-22447</t>
  </si>
  <si>
    <t>A-22448</t>
  </si>
  <si>
    <t>A-22449</t>
  </si>
  <si>
    <t>A-22450</t>
  </si>
  <si>
    <t>A-22451</t>
  </si>
  <si>
    <t>A-22452</t>
  </si>
  <si>
    <t>A-22453</t>
  </si>
  <si>
    <t>A-22454</t>
  </si>
  <si>
    <t>A-22455</t>
  </si>
  <si>
    <t>A-22456</t>
  </si>
  <si>
    <t>A-22457</t>
  </si>
  <si>
    <t>A-22458</t>
  </si>
  <si>
    <t>A-22459</t>
  </si>
  <si>
    <t>A-22460</t>
  </si>
  <si>
    <t>A-22461</t>
  </si>
  <si>
    <t>A-22462</t>
  </si>
  <si>
    <t>A-22463</t>
  </si>
  <si>
    <t>A-22464</t>
  </si>
  <si>
    <t>A-22465</t>
  </si>
  <si>
    <t>A-22466</t>
  </si>
  <si>
    <t>A-22467</t>
  </si>
  <si>
    <t>A-22468</t>
  </si>
  <si>
    <t>A-22469</t>
  </si>
  <si>
    <t>A-22470</t>
  </si>
  <si>
    <t>A-22471</t>
  </si>
  <si>
    <t>A-22472</t>
  </si>
  <si>
    <t>A-22473</t>
  </si>
  <si>
    <t>A-22474</t>
  </si>
  <si>
    <t>A-22475</t>
  </si>
  <si>
    <t>A-22476</t>
  </si>
  <si>
    <t>17/02/2021</t>
  </si>
  <si>
    <t>A-22477</t>
  </si>
  <si>
    <t>A-22478</t>
  </si>
  <si>
    <t>A-22479</t>
  </si>
  <si>
    <t>A-22480</t>
  </si>
  <si>
    <t>A-22481</t>
  </si>
  <si>
    <t>A-22482</t>
  </si>
  <si>
    <t>A-22483</t>
  </si>
  <si>
    <t>A-22484</t>
  </si>
  <si>
    <t>A-22485</t>
  </si>
  <si>
    <t>A-22486</t>
  </si>
  <si>
    <t>A-22487</t>
  </si>
  <si>
    <t>A-22488</t>
  </si>
  <si>
    <t>A-22489</t>
  </si>
  <si>
    <t>A-22490</t>
  </si>
  <si>
    <t>A-22491</t>
  </si>
  <si>
    <t>A-22492</t>
  </si>
  <si>
    <t>A-22493</t>
  </si>
  <si>
    <t>A-22494</t>
  </si>
  <si>
    <t>A-22495</t>
  </si>
  <si>
    <t>A-22496</t>
  </si>
  <si>
    <t>A-22497</t>
  </si>
  <si>
    <t>A-22498</t>
  </si>
  <si>
    <t>A-22499</t>
  </si>
  <si>
    <t>A-22500</t>
  </si>
  <si>
    <t>A-22501</t>
  </si>
  <si>
    <t>A-22502</t>
  </si>
  <si>
    <t>A-22503</t>
  </si>
  <si>
    <t>A-22504</t>
  </si>
  <si>
    <t>A-22505</t>
  </si>
  <si>
    <t>A-22506</t>
  </si>
  <si>
    <t>A-22507</t>
  </si>
  <si>
    <t>A-22508</t>
  </si>
  <si>
    <t>A-22509</t>
  </si>
  <si>
    <t>A-22510</t>
  </si>
  <si>
    <t>A-22511</t>
  </si>
  <si>
    <t>A-22512</t>
  </si>
  <si>
    <t>A-22513</t>
  </si>
  <si>
    <t>A-22514</t>
  </si>
  <si>
    <t>14-Feb-21--18-Feb-21</t>
  </si>
  <si>
    <t>A-22515</t>
  </si>
  <si>
    <t>A-22516</t>
  </si>
  <si>
    <t>A-22517</t>
  </si>
  <si>
    <t>A-22518</t>
  </si>
  <si>
    <t>A-22519</t>
  </si>
  <si>
    <t>A-22520</t>
  </si>
  <si>
    <t>A-22521</t>
  </si>
  <si>
    <t>A-22522</t>
  </si>
  <si>
    <t>A-22523</t>
  </si>
  <si>
    <t>A-22524</t>
  </si>
  <si>
    <t>A-22525</t>
  </si>
  <si>
    <t>A-22526</t>
  </si>
  <si>
    <t>A-22527</t>
  </si>
  <si>
    <t>A-22528</t>
  </si>
  <si>
    <t>A-22529</t>
  </si>
  <si>
    <t>(821)MIGUEL GONZALEZ SANCHEZ</t>
  </si>
  <si>
    <t>A-22530</t>
  </si>
  <si>
    <t>A-22531</t>
  </si>
  <si>
    <t>A-22532</t>
  </si>
  <si>
    <t>A-22533</t>
  </si>
  <si>
    <t>A-22534</t>
  </si>
  <si>
    <t>A-22535</t>
  </si>
  <si>
    <t>A-22536</t>
  </si>
  <si>
    <t>A-22537</t>
  </si>
  <si>
    <t>A-22538</t>
  </si>
  <si>
    <t>A-22539</t>
  </si>
  <si>
    <t>A-22540</t>
  </si>
  <si>
    <t>A-22541</t>
  </si>
  <si>
    <t>A-22542</t>
  </si>
  <si>
    <t>A-22543</t>
  </si>
  <si>
    <t>A-22544</t>
  </si>
  <si>
    <t>A-22545</t>
  </si>
  <si>
    <t>A-22546</t>
  </si>
  <si>
    <t>A-22547</t>
  </si>
  <si>
    <t>A-22548</t>
  </si>
  <si>
    <t>A-22549</t>
  </si>
  <si>
    <t>A-22550</t>
  </si>
  <si>
    <t>A-22551</t>
  </si>
  <si>
    <t>A-22552</t>
  </si>
  <si>
    <t>A-22553</t>
  </si>
  <si>
    <t>A-22554</t>
  </si>
  <si>
    <t>A-22555</t>
  </si>
  <si>
    <t>A-22556</t>
  </si>
  <si>
    <t>A-22557</t>
  </si>
  <si>
    <t>A-22558</t>
  </si>
  <si>
    <t>A-22559</t>
  </si>
  <si>
    <t>A-22560</t>
  </si>
  <si>
    <t>A-22561</t>
  </si>
  <si>
    <t>A-22562</t>
  </si>
  <si>
    <t>A-22563</t>
  </si>
  <si>
    <t>A-22564</t>
  </si>
  <si>
    <t>A-22565</t>
  </si>
  <si>
    <t>A-22566</t>
  </si>
  <si>
    <t>A-22567</t>
  </si>
  <si>
    <t>A-22568</t>
  </si>
  <si>
    <t>(635)GRUPO CARNICO AMERICA SA DE CV</t>
  </si>
  <si>
    <t>A-22569</t>
  </si>
  <si>
    <t>A-22570</t>
  </si>
  <si>
    <t>A-22571</t>
  </si>
  <si>
    <t>A-22572</t>
  </si>
  <si>
    <t>A-22573</t>
  </si>
  <si>
    <t>A-22574</t>
  </si>
  <si>
    <t>A-22575</t>
  </si>
  <si>
    <t>A-22576</t>
  </si>
  <si>
    <t>A-22577</t>
  </si>
  <si>
    <t>A-22578</t>
  </si>
  <si>
    <t>A-22579</t>
  </si>
  <si>
    <t>A-22580</t>
  </si>
  <si>
    <t>A-22581</t>
  </si>
  <si>
    <t>A-22582</t>
  </si>
  <si>
    <t>A-22583</t>
  </si>
  <si>
    <t>19-Feb-21--20-Feb-21</t>
  </si>
  <si>
    <t>A-22584</t>
  </si>
  <si>
    <t>A-22585</t>
  </si>
  <si>
    <t>A-22586</t>
  </si>
  <si>
    <t>A-22587</t>
  </si>
  <si>
    <t>A-22588</t>
  </si>
  <si>
    <t>A-22589</t>
  </si>
  <si>
    <t>A-22590</t>
  </si>
  <si>
    <t>A-22591</t>
  </si>
  <si>
    <t>A-22592</t>
  </si>
  <si>
    <t>A-22593</t>
  </si>
  <si>
    <t>A-22594</t>
  </si>
  <si>
    <t>A-22595</t>
  </si>
  <si>
    <t>A-22596</t>
  </si>
  <si>
    <t>A-22597</t>
  </si>
  <si>
    <t>A-22598</t>
  </si>
  <si>
    <t>A-22599</t>
  </si>
  <si>
    <t>A-22600</t>
  </si>
  <si>
    <t>A-22601</t>
  </si>
  <si>
    <t>18-Feb-21--19-Feb-21</t>
  </si>
  <si>
    <t>A-22602</t>
  </si>
  <si>
    <t>A-22603</t>
  </si>
  <si>
    <t>A-22604</t>
  </si>
  <si>
    <t>A-22605</t>
  </si>
  <si>
    <t>A-22606</t>
  </si>
  <si>
    <t>A-22607</t>
  </si>
  <si>
    <t>A-22608</t>
  </si>
  <si>
    <t>A-22609</t>
  </si>
  <si>
    <t>A-22610</t>
  </si>
  <si>
    <t>A-22611</t>
  </si>
  <si>
    <t>A-22612</t>
  </si>
  <si>
    <t>A-22613</t>
  </si>
  <si>
    <t>A-22614</t>
  </si>
  <si>
    <t>A-22615</t>
  </si>
  <si>
    <t>A-22616</t>
  </si>
  <si>
    <t>A-22617</t>
  </si>
  <si>
    <t>A-22618</t>
  </si>
  <si>
    <t>A-22619</t>
  </si>
  <si>
    <t>A-22620</t>
  </si>
  <si>
    <t>A-22621</t>
  </si>
  <si>
    <t>A-22622</t>
  </si>
  <si>
    <t>A-22623</t>
  </si>
  <si>
    <t>A-22624</t>
  </si>
  <si>
    <t>A-22625</t>
  </si>
  <si>
    <t>A-22626</t>
  </si>
  <si>
    <t>A-22627</t>
  </si>
  <si>
    <t>A-22628</t>
  </si>
  <si>
    <t>A-22629</t>
  </si>
  <si>
    <t>A-22630</t>
  </si>
  <si>
    <t>A-22631</t>
  </si>
  <si>
    <t>A-22632</t>
  </si>
  <si>
    <t>A-22633</t>
  </si>
  <si>
    <t>A-22634</t>
  </si>
  <si>
    <t>A-22635</t>
  </si>
  <si>
    <t>A-22636</t>
  </si>
  <si>
    <t>A-22637</t>
  </si>
  <si>
    <t>A-22638</t>
  </si>
  <si>
    <t>A-22639</t>
  </si>
  <si>
    <t>A-22640</t>
  </si>
  <si>
    <t>A-22641</t>
  </si>
  <si>
    <t>A-22642</t>
  </si>
  <si>
    <t>A-22643</t>
  </si>
  <si>
    <t>A-22644</t>
  </si>
  <si>
    <t>A-22645</t>
  </si>
  <si>
    <t>A-22646</t>
  </si>
  <si>
    <t>A-22647</t>
  </si>
  <si>
    <t>A-22648</t>
  </si>
  <si>
    <t>A-22649</t>
  </si>
  <si>
    <t>A-22650</t>
  </si>
  <si>
    <t>A-22651</t>
  </si>
  <si>
    <t>A-22652</t>
  </si>
  <si>
    <t>A-22653</t>
  </si>
  <si>
    <t>A-22654</t>
  </si>
  <si>
    <t>A-22655</t>
  </si>
  <si>
    <t>A-22656</t>
  </si>
  <si>
    <t>A-22657</t>
  </si>
  <si>
    <t>A-22658</t>
  </si>
  <si>
    <t>A-22659</t>
  </si>
  <si>
    <t>A-22660</t>
  </si>
  <si>
    <t>A-22661</t>
  </si>
  <si>
    <t>A-22662</t>
  </si>
  <si>
    <t>A-22663</t>
  </si>
  <si>
    <t>A-22664</t>
  </si>
  <si>
    <t>A-22665</t>
  </si>
  <si>
    <t>A-22666</t>
  </si>
  <si>
    <t>A-22667</t>
  </si>
  <si>
    <t>A-22668</t>
  </si>
  <si>
    <t>A-22669</t>
  </si>
  <si>
    <t>A-22670</t>
  </si>
  <si>
    <t>A-22671</t>
  </si>
  <si>
    <t>A-22672</t>
  </si>
  <si>
    <t>A-22673</t>
  </si>
  <si>
    <t>A-22674</t>
  </si>
  <si>
    <t>A-22675</t>
  </si>
  <si>
    <t>A-22676</t>
  </si>
  <si>
    <t>A-22677</t>
  </si>
  <si>
    <t>A-22678</t>
  </si>
  <si>
    <t>A-22679</t>
  </si>
  <si>
    <t>A-22680</t>
  </si>
  <si>
    <t>A-22681</t>
  </si>
  <si>
    <t>A-22682</t>
  </si>
  <si>
    <t>A-22683</t>
  </si>
  <si>
    <t>A-22684</t>
  </si>
  <si>
    <t>A-22685</t>
  </si>
  <si>
    <t>A-22686</t>
  </si>
  <si>
    <t>A-22687</t>
  </si>
  <si>
    <t>A-22688</t>
  </si>
  <si>
    <t>A-22689</t>
  </si>
  <si>
    <t>A-22690</t>
  </si>
  <si>
    <t>A-22691</t>
  </si>
  <si>
    <t>A-22692</t>
  </si>
  <si>
    <t>A-22693</t>
  </si>
  <si>
    <t>A-22694</t>
  </si>
  <si>
    <t>A-22695</t>
  </si>
  <si>
    <t>A-22696</t>
  </si>
  <si>
    <t>A-22697</t>
  </si>
  <si>
    <t>A-22698</t>
  </si>
  <si>
    <t>A-22699</t>
  </si>
  <si>
    <t>A-22700</t>
  </si>
  <si>
    <t>A-22701</t>
  </si>
  <si>
    <t>A-22702</t>
  </si>
  <si>
    <t>A-22703</t>
  </si>
  <si>
    <t>A-22704</t>
  </si>
  <si>
    <t>A-22705</t>
  </si>
  <si>
    <t>A-22706</t>
  </si>
  <si>
    <t>A-22707</t>
  </si>
  <si>
    <t>A-22708</t>
  </si>
  <si>
    <t>A-22709</t>
  </si>
  <si>
    <t>A-22710</t>
  </si>
  <si>
    <t>A-22711</t>
  </si>
  <si>
    <t>A-22712</t>
  </si>
  <si>
    <t>A-22713</t>
  </si>
  <si>
    <t>A-22714</t>
  </si>
  <si>
    <t>A-22715</t>
  </si>
  <si>
    <t>A-22716</t>
  </si>
  <si>
    <t>A-22717</t>
  </si>
  <si>
    <t>A-22718</t>
  </si>
  <si>
    <t>A-22719</t>
  </si>
  <si>
    <t>A-22720</t>
  </si>
  <si>
    <t>A-22721</t>
  </si>
  <si>
    <t>A-22722</t>
  </si>
  <si>
    <t>A-22723</t>
  </si>
  <si>
    <t>A-22724</t>
  </si>
  <si>
    <t>A-22725</t>
  </si>
  <si>
    <t>A-22726</t>
  </si>
  <si>
    <t>A-22727</t>
  </si>
  <si>
    <t>A-22728</t>
  </si>
  <si>
    <t>A-22729</t>
  </si>
  <si>
    <t>A-22730</t>
  </si>
  <si>
    <t>A-22731</t>
  </si>
  <si>
    <t>A-22732</t>
  </si>
  <si>
    <t>A-22733</t>
  </si>
  <si>
    <t>A-22734</t>
  </si>
  <si>
    <t>A-22735</t>
  </si>
  <si>
    <t>A-22736</t>
  </si>
  <si>
    <t>A-22737</t>
  </si>
  <si>
    <t>A-22738</t>
  </si>
  <si>
    <t>A-22739</t>
  </si>
  <si>
    <t>A-22740</t>
  </si>
  <si>
    <t>A-22741</t>
  </si>
  <si>
    <t>A-22742</t>
  </si>
  <si>
    <t>A-22743</t>
  </si>
  <si>
    <t>A-22744</t>
  </si>
  <si>
    <t>A-22745</t>
  </si>
  <si>
    <t>A-22746</t>
  </si>
  <si>
    <t>A-22747</t>
  </si>
  <si>
    <t>A-22748</t>
  </si>
  <si>
    <t>A-22749</t>
  </si>
  <si>
    <t>A-22750</t>
  </si>
  <si>
    <t>A-22751</t>
  </si>
  <si>
    <t>A-22752</t>
  </si>
  <si>
    <t>A-22753</t>
  </si>
  <si>
    <t>A-22754</t>
  </si>
  <si>
    <t>A-22755</t>
  </si>
  <si>
    <t>A-22756</t>
  </si>
  <si>
    <t>A-22757</t>
  </si>
  <si>
    <t>A-22758</t>
  </si>
  <si>
    <t>A-22759</t>
  </si>
  <si>
    <t>A-22760</t>
  </si>
  <si>
    <t>A-22761</t>
  </si>
  <si>
    <t>A-22762</t>
  </si>
  <si>
    <t>A-22763</t>
  </si>
  <si>
    <t>A-22764</t>
  </si>
  <si>
    <t>A-22765</t>
  </si>
  <si>
    <t>A-22766</t>
  </si>
  <si>
    <t>A-22767</t>
  </si>
  <si>
    <t>A-22768</t>
  </si>
  <si>
    <t>A-22769</t>
  </si>
  <si>
    <t>A-22770</t>
  </si>
  <si>
    <t>A-22771</t>
  </si>
  <si>
    <t>A-22772</t>
  </si>
  <si>
    <t>A-22773</t>
  </si>
  <si>
    <t>A-22774</t>
  </si>
  <si>
    <t>A-22775</t>
  </si>
  <si>
    <t>A-22776</t>
  </si>
  <si>
    <t>A-22777</t>
  </si>
  <si>
    <t>A-22778</t>
  </si>
  <si>
    <t>A-22779</t>
  </si>
  <si>
    <t>A-22780</t>
  </si>
  <si>
    <t>A-22781</t>
  </si>
  <si>
    <t>A-22782</t>
  </si>
  <si>
    <t>A-22783</t>
  </si>
  <si>
    <t>A-22784</t>
  </si>
  <si>
    <t>A-22785</t>
  </si>
  <si>
    <t>A-22786</t>
  </si>
  <si>
    <t>A-22787</t>
  </si>
  <si>
    <t>A-22788</t>
  </si>
  <si>
    <t>A-22789</t>
  </si>
  <si>
    <t>A-22790</t>
  </si>
  <si>
    <t>A-22791</t>
  </si>
  <si>
    <t>A-22792</t>
  </si>
  <si>
    <t>A-22793</t>
  </si>
  <si>
    <t>A-22794</t>
  </si>
  <si>
    <t>A-22795</t>
  </si>
  <si>
    <t>A-22796</t>
  </si>
  <si>
    <t>A-22797</t>
  </si>
  <si>
    <t>A-22798</t>
  </si>
  <si>
    <t>A-22799</t>
  </si>
  <si>
    <t>A-22800</t>
  </si>
  <si>
    <t>A-22801</t>
  </si>
  <si>
    <t>A-22802</t>
  </si>
  <si>
    <t>A-22803</t>
  </si>
  <si>
    <t>A-22804</t>
  </si>
  <si>
    <t>A-22805</t>
  </si>
  <si>
    <t>A-22806</t>
  </si>
  <si>
    <t>A-22807</t>
  </si>
  <si>
    <t>A-22808</t>
  </si>
  <si>
    <t>A-22809</t>
  </si>
  <si>
    <t>A-22810</t>
  </si>
  <si>
    <t>A-22811</t>
  </si>
  <si>
    <t>A-22812</t>
  </si>
  <si>
    <t>A-22813</t>
  </si>
  <si>
    <t>A-22814</t>
  </si>
  <si>
    <t>A-22815</t>
  </si>
  <si>
    <t>A-22816</t>
  </si>
  <si>
    <t>A-22817</t>
  </si>
  <si>
    <t>A-22818</t>
  </si>
  <si>
    <t>A-22819</t>
  </si>
  <si>
    <t>A-22820</t>
  </si>
  <si>
    <t>A-22821</t>
  </si>
  <si>
    <t>A-22822</t>
  </si>
  <si>
    <t>A-22823</t>
  </si>
  <si>
    <t>A-22824</t>
  </si>
  <si>
    <t>A-22825</t>
  </si>
  <si>
    <t>A-22826</t>
  </si>
  <si>
    <t>A-22827</t>
  </si>
  <si>
    <t>A-22828</t>
  </si>
  <si>
    <t>A-22829</t>
  </si>
  <si>
    <t>A-22830</t>
  </si>
  <si>
    <t>A-22831</t>
  </si>
  <si>
    <t>(843)OSWALDO NICOLAS SANTIESTEBAN TORRES</t>
  </si>
  <si>
    <t>A-22832</t>
  </si>
  <si>
    <t>A-22833</t>
  </si>
  <si>
    <t>A-22834</t>
  </si>
  <si>
    <t>A-22835</t>
  </si>
  <si>
    <t>A-22836</t>
  </si>
  <si>
    <t>A-22837</t>
  </si>
  <si>
    <t>A-22838</t>
  </si>
  <si>
    <t>A-22839</t>
  </si>
  <si>
    <t>A-22840</t>
  </si>
  <si>
    <t>A-22841</t>
  </si>
  <si>
    <t>A-22842</t>
  </si>
  <si>
    <t>A-22843</t>
  </si>
  <si>
    <t>A-22844</t>
  </si>
  <si>
    <t>A-22845</t>
  </si>
  <si>
    <t>A-22846</t>
  </si>
  <si>
    <t>(842)DELFINA COLOHUA CONTRERAS</t>
  </si>
  <si>
    <t>A-22847</t>
  </si>
  <si>
    <t>A-22848</t>
  </si>
  <si>
    <t>A-22849</t>
  </si>
  <si>
    <t>A-22850</t>
  </si>
  <si>
    <t>A-22851</t>
  </si>
  <si>
    <t>A-22852</t>
  </si>
  <si>
    <t>A-22853</t>
  </si>
  <si>
    <t>A-22854</t>
  </si>
  <si>
    <t>A-22855</t>
  </si>
  <si>
    <t>A-22856</t>
  </si>
  <si>
    <t>A-22857</t>
  </si>
  <si>
    <t>A-22858</t>
  </si>
  <si>
    <t>A-22859</t>
  </si>
  <si>
    <t>A-22860</t>
  </si>
  <si>
    <t>A-22861</t>
  </si>
  <si>
    <t>A-22862</t>
  </si>
  <si>
    <t>A-22863</t>
  </si>
  <si>
    <t>A-22864</t>
  </si>
  <si>
    <t>A-22865</t>
  </si>
  <si>
    <t>A-22866</t>
  </si>
  <si>
    <t>A-22867</t>
  </si>
  <si>
    <t>A-22868</t>
  </si>
  <si>
    <t>A-22869</t>
  </si>
  <si>
    <t>A-22870</t>
  </si>
  <si>
    <t>A-22871</t>
  </si>
  <si>
    <t>A-22872</t>
  </si>
  <si>
    <t>A-22873</t>
  </si>
  <si>
    <t>A-22874</t>
  </si>
  <si>
    <t>A-22875</t>
  </si>
  <si>
    <t>A-22876</t>
  </si>
  <si>
    <t>20-Feb-21--22-Feb-21</t>
  </si>
  <si>
    <t>A-22877</t>
  </si>
  <si>
    <t>A-22878</t>
  </si>
  <si>
    <t>A-22879</t>
  </si>
  <si>
    <t>A-22880</t>
  </si>
  <si>
    <t>A-22881</t>
  </si>
  <si>
    <t>A-22882</t>
  </si>
  <si>
    <t>A-22883</t>
  </si>
  <si>
    <t>A-22884</t>
  </si>
  <si>
    <t>A-22885</t>
  </si>
  <si>
    <t>A-22886</t>
  </si>
  <si>
    <t>A-22887</t>
  </si>
  <si>
    <t>A-22888</t>
  </si>
  <si>
    <t>A-22889</t>
  </si>
  <si>
    <t>A-22890</t>
  </si>
  <si>
    <t>A-22891</t>
  </si>
  <si>
    <t>A-22892</t>
  </si>
  <si>
    <t>A-22893</t>
  </si>
  <si>
    <t>A-22894</t>
  </si>
  <si>
    <t>A-22895</t>
  </si>
  <si>
    <t>A-22896</t>
  </si>
  <si>
    <t>A-22897</t>
  </si>
  <si>
    <t>A-22898</t>
  </si>
  <si>
    <t>A-22899</t>
  </si>
  <si>
    <t>A-22900</t>
  </si>
  <si>
    <t>A-22901</t>
  </si>
  <si>
    <t>A-22902</t>
  </si>
  <si>
    <t>A-22903</t>
  </si>
  <si>
    <t>21-Feb-21--23-Feb-21</t>
  </si>
  <si>
    <t>A-22904</t>
  </si>
  <si>
    <t>A-22905</t>
  </si>
  <si>
    <t>A-22906</t>
  </si>
  <si>
    <t>A-22907</t>
  </si>
  <si>
    <t>A-22908</t>
  </si>
  <si>
    <t>A-22909</t>
  </si>
  <si>
    <t>A-22910</t>
  </si>
  <si>
    <t>A-22911</t>
  </si>
  <si>
    <t>A-22912</t>
  </si>
  <si>
    <t>A-22913</t>
  </si>
  <si>
    <t>A-22914</t>
  </si>
  <si>
    <t>A-22915</t>
  </si>
  <si>
    <t>A-22916</t>
  </si>
  <si>
    <t>A-22917</t>
  </si>
  <si>
    <t>A-22918</t>
  </si>
  <si>
    <t>A-22919</t>
  </si>
  <si>
    <t>A-22920</t>
  </si>
  <si>
    <t>A-22921</t>
  </si>
  <si>
    <t>A-22922</t>
  </si>
  <si>
    <t>A-22923</t>
  </si>
  <si>
    <t>A-22924</t>
  </si>
  <si>
    <t>A-22925</t>
  </si>
  <si>
    <t>A-22926</t>
  </si>
  <si>
    <t>21-Feb-21--22-Feb-21</t>
  </si>
  <si>
    <t>A-22927</t>
  </si>
  <si>
    <t>A-22928</t>
  </si>
  <si>
    <t>A-22929</t>
  </si>
  <si>
    <t>A-22930</t>
  </si>
  <si>
    <t>A-22931</t>
  </si>
  <si>
    <t>A-22932</t>
  </si>
  <si>
    <t>A-22933</t>
  </si>
  <si>
    <t>A-22934</t>
  </si>
  <si>
    <t>A-22935</t>
  </si>
  <si>
    <t>A-22936</t>
  </si>
  <si>
    <t>A-22937</t>
  </si>
  <si>
    <t>A-22938</t>
  </si>
  <si>
    <t>A-22939</t>
  </si>
  <si>
    <t>A-22940</t>
  </si>
  <si>
    <t>A-22941</t>
  </si>
  <si>
    <t>A-22942</t>
  </si>
  <si>
    <t>A-22943</t>
  </si>
  <si>
    <t>A-22944</t>
  </si>
  <si>
    <t>A-22945</t>
  </si>
  <si>
    <t>A-22946</t>
  </si>
  <si>
    <t>A-22947</t>
  </si>
  <si>
    <t>A-22948</t>
  </si>
  <si>
    <t>A-22949</t>
  </si>
  <si>
    <t>A-22950</t>
  </si>
  <si>
    <t>A-22951</t>
  </si>
  <si>
    <t>A-22952</t>
  </si>
  <si>
    <t>A-22953</t>
  </si>
  <si>
    <t>A-22954</t>
  </si>
  <si>
    <t>A-22955</t>
  </si>
  <si>
    <t>A-22956</t>
  </si>
  <si>
    <t>A-22957</t>
  </si>
  <si>
    <t>A-22958</t>
  </si>
  <si>
    <t>A-22959</t>
  </si>
  <si>
    <t>A-22960</t>
  </si>
  <si>
    <t>A-22961</t>
  </si>
  <si>
    <t>A-22962</t>
  </si>
  <si>
    <t>A-22963</t>
  </si>
  <si>
    <t>A-22964</t>
  </si>
  <si>
    <t>A-22965</t>
  </si>
  <si>
    <t>A-22966</t>
  </si>
  <si>
    <t>A-22967</t>
  </si>
  <si>
    <t>A-22968</t>
  </si>
  <si>
    <t>A-22969</t>
  </si>
  <si>
    <t>A-22970</t>
  </si>
  <si>
    <t>A-22971</t>
  </si>
  <si>
    <t>A-22972</t>
  </si>
  <si>
    <t>A-22973</t>
  </si>
  <si>
    <t>A-22974</t>
  </si>
  <si>
    <t>A-22975</t>
  </si>
  <si>
    <t>A-22976</t>
  </si>
  <si>
    <t>A-22977</t>
  </si>
  <si>
    <t>A-22978</t>
  </si>
  <si>
    <t>A-22979</t>
  </si>
  <si>
    <t>A-22980</t>
  </si>
  <si>
    <t>A-22981</t>
  </si>
  <si>
    <t>A-22982</t>
  </si>
  <si>
    <t>A-22983</t>
  </si>
  <si>
    <t>A-22984</t>
  </si>
  <si>
    <t>A-22985</t>
  </si>
  <si>
    <t>A-22986</t>
  </si>
  <si>
    <t>A-22987</t>
  </si>
  <si>
    <t>A-22988</t>
  </si>
  <si>
    <t>A-22989</t>
  </si>
  <si>
    <t>A-22990</t>
  </si>
  <si>
    <t>A-22991</t>
  </si>
  <si>
    <t>A-22992</t>
  </si>
  <si>
    <t>A-22993</t>
  </si>
  <si>
    <t>A-22994</t>
  </si>
  <si>
    <t>A-22995</t>
  </si>
  <si>
    <t>A-22996</t>
  </si>
  <si>
    <t>A-22997</t>
  </si>
  <si>
    <t>A-22998</t>
  </si>
  <si>
    <t>A-22999</t>
  </si>
  <si>
    <t>A-23000</t>
  </si>
  <si>
    <t>A-23001</t>
  </si>
  <si>
    <t>A-23002</t>
  </si>
  <si>
    <t>A-23003</t>
  </si>
  <si>
    <t>A-23004</t>
  </si>
  <si>
    <t>A-23005</t>
  </si>
  <si>
    <t>A-23006</t>
  </si>
  <si>
    <t>A-23007</t>
  </si>
  <si>
    <t>A-23008</t>
  </si>
  <si>
    <t>A-23009</t>
  </si>
  <si>
    <t>A-23010</t>
  </si>
  <si>
    <t>A-23011</t>
  </si>
  <si>
    <t>A-23012</t>
  </si>
  <si>
    <t>A-23013</t>
  </si>
  <si>
    <t>A-23014</t>
  </si>
  <si>
    <t>22-Feb-21--23-Feb-21</t>
  </si>
  <si>
    <t>A-23015</t>
  </si>
  <si>
    <t>A-23016</t>
  </si>
  <si>
    <t>A-23017</t>
  </si>
  <si>
    <t>A-23018</t>
  </si>
  <si>
    <t>A-23019</t>
  </si>
  <si>
    <t>A-23020</t>
  </si>
  <si>
    <t>A-23021</t>
  </si>
  <si>
    <t>A-23022</t>
  </si>
  <si>
    <t>A-23023</t>
  </si>
  <si>
    <t>A-23024</t>
  </si>
  <si>
    <t>A-23025</t>
  </si>
  <si>
    <t>A-23026</t>
  </si>
  <si>
    <t>A-23027</t>
  </si>
  <si>
    <t>A-23028</t>
  </si>
  <si>
    <t>A-23029</t>
  </si>
  <si>
    <t>A-23030</t>
  </si>
  <si>
    <t>A-23031</t>
  </si>
  <si>
    <t>A-23032</t>
  </si>
  <si>
    <t>A-23033</t>
  </si>
  <si>
    <t>A-23034</t>
  </si>
  <si>
    <t>A-23035</t>
  </si>
  <si>
    <t>A-23036</t>
  </si>
  <si>
    <t>A-23037</t>
  </si>
  <si>
    <t>A-23038</t>
  </si>
  <si>
    <t>A-23039</t>
  </si>
  <si>
    <t>A-23040</t>
  </si>
  <si>
    <t>A-23041</t>
  </si>
  <si>
    <t>A-23042</t>
  </si>
  <si>
    <t>A-23043</t>
  </si>
  <si>
    <t>A-23044</t>
  </si>
  <si>
    <t>A-23045</t>
  </si>
  <si>
    <t>A-23046</t>
  </si>
  <si>
    <t>A-23047</t>
  </si>
  <si>
    <t>A-23048</t>
  </si>
  <si>
    <t>A-23049</t>
  </si>
  <si>
    <t>A-23050</t>
  </si>
  <si>
    <t>A-23051</t>
  </si>
  <si>
    <t>A-23052</t>
  </si>
  <si>
    <t>A-23053</t>
  </si>
  <si>
    <t>A-23054</t>
  </si>
  <si>
    <t>A-23055</t>
  </si>
  <si>
    <t>A-23056</t>
  </si>
  <si>
    <t>A-23057</t>
  </si>
  <si>
    <t>A-23058</t>
  </si>
  <si>
    <t>A-23059</t>
  </si>
  <si>
    <t>A-23060</t>
  </si>
  <si>
    <t>A-23061</t>
  </si>
  <si>
    <t>A-23062</t>
  </si>
  <si>
    <t>A-23063</t>
  </si>
  <si>
    <t>A-23064</t>
  </si>
  <si>
    <t>A-23065</t>
  </si>
  <si>
    <t>A-23066</t>
  </si>
  <si>
    <t>A-23067</t>
  </si>
  <si>
    <t>A-23068</t>
  </si>
  <si>
    <t>A-23069</t>
  </si>
  <si>
    <t>A-23070</t>
  </si>
  <si>
    <t>A-23071</t>
  </si>
  <si>
    <t>A-23072</t>
  </si>
  <si>
    <t>A-23073</t>
  </si>
  <si>
    <t>A-23074</t>
  </si>
  <si>
    <t>A-23075</t>
  </si>
  <si>
    <t>A-23076</t>
  </si>
  <si>
    <t>A-23077</t>
  </si>
  <si>
    <t>A-23078</t>
  </si>
  <si>
    <t>A-23079</t>
  </si>
  <si>
    <t>A-23080</t>
  </si>
  <si>
    <t>A-23081</t>
  </si>
  <si>
    <t>A-23082</t>
  </si>
  <si>
    <t>A-23083</t>
  </si>
  <si>
    <t>A-23084</t>
  </si>
  <si>
    <t>A-23085</t>
  </si>
  <si>
    <t>A-23086</t>
  </si>
  <si>
    <t>A-23087</t>
  </si>
  <si>
    <t>A-23088</t>
  </si>
  <si>
    <t>A-23089</t>
  </si>
  <si>
    <t>A-23090</t>
  </si>
  <si>
    <t>A-23091</t>
  </si>
  <si>
    <t>A-23092</t>
  </si>
  <si>
    <t>A-23093</t>
  </si>
  <si>
    <t>A-23094</t>
  </si>
  <si>
    <t>A-23095</t>
  </si>
  <si>
    <t>A-23096</t>
  </si>
  <si>
    <t>A-23097</t>
  </si>
  <si>
    <t>A-23098</t>
  </si>
  <si>
    <t>A-23099</t>
  </si>
  <si>
    <t>A-23100</t>
  </si>
  <si>
    <t>A-23101</t>
  </si>
  <si>
    <t>A-23102</t>
  </si>
  <si>
    <t>A-23103</t>
  </si>
  <si>
    <t>A-23104</t>
  </si>
  <si>
    <t>A-23105</t>
  </si>
  <si>
    <t>A-23106</t>
  </si>
  <si>
    <t>A-23107</t>
  </si>
  <si>
    <t>A-23108</t>
  </si>
  <si>
    <t>A-23109</t>
  </si>
  <si>
    <t>A-23110</t>
  </si>
  <si>
    <t>A-23111</t>
  </si>
  <si>
    <t>A-23112</t>
  </si>
  <si>
    <t>A-23113</t>
  </si>
  <si>
    <t>A-23114</t>
  </si>
  <si>
    <t>A-23115</t>
  </si>
  <si>
    <t>A-23116</t>
  </si>
  <si>
    <t>A-23117</t>
  </si>
  <si>
    <t>A-23118</t>
  </si>
  <si>
    <t>A-23119</t>
  </si>
  <si>
    <t>A-23120</t>
  </si>
  <si>
    <t>A-23121</t>
  </si>
  <si>
    <t>A-23122</t>
  </si>
  <si>
    <t>A-23123</t>
  </si>
  <si>
    <t>A-23124</t>
  </si>
  <si>
    <t>A-23125</t>
  </si>
  <si>
    <t>A-23126</t>
  </si>
  <si>
    <t>A-23127</t>
  </si>
  <si>
    <t>A-23128</t>
  </si>
  <si>
    <t>A-23129</t>
  </si>
  <si>
    <t>A-23130</t>
  </si>
  <si>
    <t>A-23131</t>
  </si>
  <si>
    <t>A-23132</t>
  </si>
  <si>
    <t>A-23133</t>
  </si>
  <si>
    <t>A-23134</t>
  </si>
  <si>
    <t>A-23135</t>
  </si>
  <si>
    <t>A-23136</t>
  </si>
  <si>
    <t>A-23137</t>
  </si>
  <si>
    <t>A-23138</t>
  </si>
  <si>
    <t>A-23139</t>
  </si>
  <si>
    <t>A-23140</t>
  </si>
  <si>
    <t>A-23141</t>
  </si>
  <si>
    <t>A-23142</t>
  </si>
  <si>
    <t>A-23143</t>
  </si>
  <si>
    <t>A-23144</t>
  </si>
  <si>
    <t>A-23145</t>
  </si>
  <si>
    <t>A-23146</t>
  </si>
  <si>
    <t>A-23147</t>
  </si>
  <si>
    <t>A-23148</t>
  </si>
  <si>
    <t>A-23149</t>
  </si>
  <si>
    <t>A-23150</t>
  </si>
  <si>
    <t>A-23151</t>
  </si>
  <si>
    <t>A-23152</t>
  </si>
  <si>
    <t>A-23153</t>
  </si>
  <si>
    <t>A-23154</t>
  </si>
  <si>
    <t>A-23155</t>
  </si>
  <si>
    <t>A-23156</t>
  </si>
  <si>
    <t>A-23157</t>
  </si>
  <si>
    <t>A-23158</t>
  </si>
  <si>
    <t>A-23159</t>
  </si>
  <si>
    <t>A-23160</t>
  </si>
  <si>
    <t>A-23161</t>
  </si>
  <si>
    <t>A-23162</t>
  </si>
  <si>
    <t>A-23163</t>
  </si>
  <si>
    <t>A-23164</t>
  </si>
  <si>
    <t>A-23165</t>
  </si>
  <si>
    <t>A-23166</t>
  </si>
  <si>
    <t>A-23167</t>
  </si>
  <si>
    <t>A-23168</t>
  </si>
  <si>
    <t>A-23169</t>
  </si>
  <si>
    <t>A-23170</t>
  </si>
  <si>
    <t>A-23171</t>
  </si>
  <si>
    <t>22-Feb-21--24-Feb-21</t>
  </si>
  <si>
    <t>A-23172</t>
  </si>
  <si>
    <t>A-23173</t>
  </si>
  <si>
    <t>A-23174</t>
  </si>
  <si>
    <t>A-23175</t>
  </si>
  <si>
    <t>A-23176</t>
  </si>
  <si>
    <t>A-23177</t>
  </si>
  <si>
    <t>A-23178</t>
  </si>
  <si>
    <t>A-23179</t>
  </si>
  <si>
    <t>A-23180</t>
  </si>
  <si>
    <t>A-23181</t>
  </si>
  <si>
    <t>A-23182</t>
  </si>
  <si>
    <t>A-23183</t>
  </si>
  <si>
    <t>A-23184</t>
  </si>
  <si>
    <t>A-23185</t>
  </si>
  <si>
    <t>A-23186</t>
  </si>
  <si>
    <t>A-23187</t>
  </si>
  <si>
    <t>A-23188</t>
  </si>
  <si>
    <t>A-23189</t>
  </si>
  <si>
    <t>A-23190</t>
  </si>
  <si>
    <t>A-23191</t>
  </si>
  <si>
    <t>A-23192</t>
  </si>
  <si>
    <t>A-23193</t>
  </si>
  <si>
    <t>A-23194</t>
  </si>
  <si>
    <t>A-23195</t>
  </si>
  <si>
    <t>A-23196</t>
  </si>
  <si>
    <t>A-23197</t>
  </si>
  <si>
    <t>A-23198</t>
  </si>
  <si>
    <t>A-23199</t>
  </si>
  <si>
    <t>A-23200</t>
  </si>
  <si>
    <t>A-23201</t>
  </si>
  <si>
    <t>A-23202</t>
  </si>
  <si>
    <t>A-23203</t>
  </si>
  <si>
    <t>A-23204</t>
  </si>
  <si>
    <t>A-23205</t>
  </si>
  <si>
    <t>A-23206</t>
  </si>
  <si>
    <t>A-23207</t>
  </si>
  <si>
    <t>A-23208</t>
  </si>
  <si>
    <t>24-Feb-21--25-Feb-21</t>
  </si>
  <si>
    <t>A-23209</t>
  </si>
  <si>
    <t>A-23210</t>
  </si>
  <si>
    <t>A-23211</t>
  </si>
  <si>
    <t>A-23212</t>
  </si>
  <si>
    <t>A-23213</t>
  </si>
  <si>
    <t>A-23214</t>
  </si>
  <si>
    <t>A-23215</t>
  </si>
  <si>
    <t>A-23216</t>
  </si>
  <si>
    <t>A-23217</t>
  </si>
  <si>
    <t>A-23218</t>
  </si>
  <si>
    <t>A-23219</t>
  </si>
  <si>
    <t>A-23220</t>
  </si>
  <si>
    <t>A-23221</t>
  </si>
  <si>
    <t>A-23222</t>
  </si>
  <si>
    <t>23-Feb-21--24-Feb-21</t>
  </si>
  <si>
    <t>A-23223</t>
  </si>
  <si>
    <t>A-23224</t>
  </si>
  <si>
    <t>A-23225</t>
  </si>
  <si>
    <t>A-23226</t>
  </si>
  <si>
    <t>A-23227</t>
  </si>
  <si>
    <t>A-23228</t>
  </si>
  <si>
    <t>A-23229</t>
  </si>
  <si>
    <t>A-23230</t>
  </si>
  <si>
    <t>A-23231</t>
  </si>
  <si>
    <t>A-23232</t>
  </si>
  <si>
    <t>A-23233</t>
  </si>
  <si>
    <t>A-23234</t>
  </si>
  <si>
    <t>A-23235</t>
  </si>
  <si>
    <t>A-23236</t>
  </si>
  <si>
    <t>A-23237</t>
  </si>
  <si>
    <t>A-23238</t>
  </si>
  <si>
    <t>A-23239</t>
  </si>
  <si>
    <t>A-23240</t>
  </si>
  <si>
    <t>A-23241</t>
  </si>
  <si>
    <t>A-23242</t>
  </si>
  <si>
    <t>A-23243</t>
  </si>
  <si>
    <t>A-23244</t>
  </si>
  <si>
    <t>A-23245</t>
  </si>
  <si>
    <t>A-23246</t>
  </si>
  <si>
    <t>A-23247</t>
  </si>
  <si>
    <t>A-23248</t>
  </si>
  <si>
    <t>A-23249</t>
  </si>
  <si>
    <t>A-23250</t>
  </si>
  <si>
    <t>A-23251</t>
  </si>
  <si>
    <t>A-23252</t>
  </si>
  <si>
    <t>A-23253</t>
  </si>
  <si>
    <t>A-23254</t>
  </si>
  <si>
    <t>A-23255</t>
  </si>
  <si>
    <t>A-23256</t>
  </si>
  <si>
    <t>A-23257</t>
  </si>
  <si>
    <t>A-23258</t>
  </si>
  <si>
    <t>A-23259</t>
  </si>
  <si>
    <t>A-23260</t>
  </si>
  <si>
    <t>A-23261</t>
  </si>
  <si>
    <t>A-23262</t>
  </si>
  <si>
    <t>A-23263</t>
  </si>
  <si>
    <t>A-23264</t>
  </si>
  <si>
    <t>A-23265</t>
  </si>
  <si>
    <t>A-23266</t>
  </si>
  <si>
    <t>A-23267</t>
  </si>
  <si>
    <t>A-23268</t>
  </si>
  <si>
    <t>A-23269</t>
  </si>
  <si>
    <t>A-23270</t>
  </si>
  <si>
    <t>A-23271</t>
  </si>
  <si>
    <t>A-23272</t>
  </si>
  <si>
    <t>A-23273</t>
  </si>
  <si>
    <t>A-23274</t>
  </si>
  <si>
    <t>A-23275</t>
  </si>
  <si>
    <t>A-23276</t>
  </si>
  <si>
    <t>A-23277</t>
  </si>
  <si>
    <t>A-23278</t>
  </si>
  <si>
    <t>A-23279</t>
  </si>
  <si>
    <t>A-23280</t>
  </si>
  <si>
    <t>A-23281</t>
  </si>
  <si>
    <t>A-23282</t>
  </si>
  <si>
    <t>A-23283</t>
  </si>
  <si>
    <t>A-23284</t>
  </si>
  <si>
    <t>A-23285</t>
  </si>
  <si>
    <t>A-23286</t>
  </si>
  <si>
    <t>A-23287</t>
  </si>
  <si>
    <t>A-23288</t>
  </si>
  <si>
    <t>A-23289</t>
  </si>
  <si>
    <t>A-23290</t>
  </si>
  <si>
    <t>A-23291</t>
  </si>
  <si>
    <t>A-23292</t>
  </si>
  <si>
    <t>A-23293</t>
  </si>
  <si>
    <t>A-23294</t>
  </si>
  <si>
    <t>A-23295</t>
  </si>
  <si>
    <t>A-23296</t>
  </si>
  <si>
    <t>A-23297</t>
  </si>
  <si>
    <t>A-23298</t>
  </si>
  <si>
    <t>A-23299</t>
  </si>
  <si>
    <t>A-23300</t>
  </si>
  <si>
    <t>A-23301</t>
  </si>
  <si>
    <t>A-23302</t>
  </si>
  <si>
    <t>A-23303</t>
  </si>
  <si>
    <t>A-23304</t>
  </si>
  <si>
    <t>A-23305</t>
  </si>
  <si>
    <t>A-23306</t>
  </si>
  <si>
    <t>A-23307</t>
  </si>
  <si>
    <t>A-23308</t>
  </si>
  <si>
    <t>A-23309</t>
  </si>
  <si>
    <t>A-23310</t>
  </si>
  <si>
    <t>A-23311</t>
  </si>
  <si>
    <t>A-23312</t>
  </si>
  <si>
    <t>A-23313</t>
  </si>
  <si>
    <t>A-23314</t>
  </si>
  <si>
    <t>A-23315</t>
  </si>
  <si>
    <t>A-23316</t>
  </si>
  <si>
    <t>A-23317</t>
  </si>
  <si>
    <t>A-23318</t>
  </si>
  <si>
    <t>A-23319</t>
  </si>
  <si>
    <t>A-23320</t>
  </si>
  <si>
    <t>A-23321</t>
  </si>
  <si>
    <t>A-23322</t>
  </si>
  <si>
    <t>A-23323</t>
  </si>
  <si>
    <t>A-23324</t>
  </si>
  <si>
    <t>A-23325</t>
  </si>
  <si>
    <t>A-23326</t>
  </si>
  <si>
    <t>A-23327</t>
  </si>
  <si>
    <t>A-23328</t>
  </si>
  <si>
    <t>A-23329</t>
  </si>
  <si>
    <t>25-Feb-21--26-Feb-21</t>
  </si>
  <si>
    <t>A-23330</t>
  </si>
  <si>
    <t>A-23331</t>
  </si>
  <si>
    <t>A-23332</t>
  </si>
  <si>
    <t>A-23333</t>
  </si>
  <si>
    <t>A-23334</t>
  </si>
  <si>
    <t>A-23335</t>
  </si>
  <si>
    <t>A-23336</t>
  </si>
  <si>
    <t>A-23337</t>
  </si>
  <si>
    <t>25-Feb-21--27-Feb-21</t>
  </si>
  <si>
    <t>A-23338</t>
  </si>
  <si>
    <t>A-23339</t>
  </si>
  <si>
    <t>A-23340</t>
  </si>
  <si>
    <t>A-23341</t>
  </si>
  <si>
    <t>A-23342</t>
  </si>
  <si>
    <t>A-23343</t>
  </si>
  <si>
    <t>A-23344</t>
  </si>
  <si>
    <t>A-23345</t>
  </si>
  <si>
    <t>A-23346</t>
  </si>
  <si>
    <t>A-23347</t>
  </si>
  <si>
    <t>A-23348</t>
  </si>
  <si>
    <t>A-23349</t>
  </si>
  <si>
    <t>A-23350</t>
  </si>
  <si>
    <t>A-23351</t>
  </si>
  <si>
    <t>A-23352</t>
  </si>
  <si>
    <t>A-23353</t>
  </si>
  <si>
    <t>A-23354</t>
  </si>
  <si>
    <t>A-23355</t>
  </si>
  <si>
    <t>A-23356</t>
  </si>
  <si>
    <t>A-23357</t>
  </si>
  <si>
    <t>A-23358</t>
  </si>
  <si>
    <t>A-23359</t>
  </si>
  <si>
    <t>A-23360</t>
  </si>
  <si>
    <t>A-23361</t>
  </si>
  <si>
    <t>A-23362</t>
  </si>
  <si>
    <t>A-23363</t>
  </si>
  <si>
    <t>A-23364</t>
  </si>
  <si>
    <t>A-23365</t>
  </si>
  <si>
    <t>A-23366</t>
  </si>
  <si>
    <t>A-23367</t>
  </si>
  <si>
    <t>A-23368</t>
  </si>
  <si>
    <t>A-23369</t>
  </si>
  <si>
    <t>A-23370</t>
  </si>
  <si>
    <t>A-23371</t>
  </si>
  <si>
    <t>A-23372</t>
  </si>
  <si>
    <t>A-23373</t>
  </si>
  <si>
    <t>A-23374</t>
  </si>
  <si>
    <t>A-23375</t>
  </si>
  <si>
    <t>A-23376</t>
  </si>
  <si>
    <t>A-23377</t>
  </si>
  <si>
    <t>A-23378</t>
  </si>
  <si>
    <t>A-23379</t>
  </si>
  <si>
    <t>A-23380</t>
  </si>
  <si>
    <t>A-23381</t>
  </si>
  <si>
    <t>A-23382</t>
  </si>
  <si>
    <t>A-23383</t>
  </si>
  <si>
    <t>A-23384</t>
  </si>
  <si>
    <t>A-23385</t>
  </si>
  <si>
    <t>A-23386</t>
  </si>
  <si>
    <t>A-23387</t>
  </si>
  <si>
    <t>A-23388</t>
  </si>
  <si>
    <t>A-23389</t>
  </si>
  <si>
    <t>A-23390</t>
  </si>
  <si>
    <t>A-23391</t>
  </si>
  <si>
    <t>A-23392</t>
  </si>
  <si>
    <t>A-23393</t>
  </si>
  <si>
    <t>A-23394</t>
  </si>
  <si>
    <t>A-23395</t>
  </si>
  <si>
    <t>A-23396</t>
  </si>
  <si>
    <t>A-23397</t>
  </si>
  <si>
    <t>A-23398</t>
  </si>
  <si>
    <t>A-23399</t>
  </si>
  <si>
    <t>A-23400</t>
  </si>
  <si>
    <t>A-23401</t>
  </si>
  <si>
    <t>A-23402</t>
  </si>
  <si>
    <t>A-23403</t>
  </si>
  <si>
    <t>A-23404</t>
  </si>
  <si>
    <t>A-23405</t>
  </si>
  <si>
    <t>A-23406</t>
  </si>
  <si>
    <t>A-23407</t>
  </si>
  <si>
    <t>A-23408</t>
  </si>
  <si>
    <t>A-23409</t>
  </si>
  <si>
    <t>A-23410</t>
  </si>
  <si>
    <t>A-23411</t>
  </si>
  <si>
    <t>A-23412</t>
  </si>
  <si>
    <t>A-23413</t>
  </si>
  <si>
    <t>A-23414</t>
  </si>
  <si>
    <t>A-23415</t>
  </si>
  <si>
    <t>A-23416</t>
  </si>
  <si>
    <t>A-23417</t>
  </si>
  <si>
    <t>(543)BANG BANG CHURRASQUERIA</t>
  </si>
  <si>
    <t>A-23418</t>
  </si>
  <si>
    <t>A-23419</t>
  </si>
  <si>
    <t>A-23420</t>
  </si>
  <si>
    <t>A-23421</t>
  </si>
  <si>
    <t>A-23422</t>
  </si>
  <si>
    <t>A-23423</t>
  </si>
  <si>
    <t>A-23424</t>
  </si>
  <si>
    <t>A-23425</t>
  </si>
  <si>
    <t>24-Feb-21--27-Feb-21</t>
  </si>
  <si>
    <t>A-23426</t>
  </si>
  <si>
    <t>A-23427</t>
  </si>
  <si>
    <t>A-23428</t>
  </si>
  <si>
    <t>A-23429</t>
  </si>
  <si>
    <t>A-23430</t>
  </si>
  <si>
    <t>A-23431</t>
  </si>
  <si>
    <t>A-23432</t>
  </si>
  <si>
    <t>A-23433</t>
  </si>
  <si>
    <t>A-23434</t>
  </si>
  <si>
    <t>A-23435</t>
  </si>
  <si>
    <t>A-23436</t>
  </si>
  <si>
    <t>A-23437</t>
  </si>
  <si>
    <t>A-23438</t>
  </si>
  <si>
    <t>A-23439</t>
  </si>
  <si>
    <t>A-23440</t>
  </si>
  <si>
    <t>A-23441</t>
  </si>
  <si>
    <t>A-23442</t>
  </si>
  <si>
    <t>A-23443</t>
  </si>
  <si>
    <t>A-23444</t>
  </si>
  <si>
    <t>26-Feb-21--27-Feb-21</t>
  </si>
  <si>
    <t>A-23445</t>
  </si>
  <si>
    <t>A-23446</t>
  </si>
  <si>
    <t>A-23447</t>
  </si>
  <si>
    <t>A-23448</t>
  </si>
  <si>
    <t>A-23449</t>
  </si>
  <si>
    <t>A-23450</t>
  </si>
  <si>
    <t>A-23451</t>
  </si>
  <si>
    <t>A-23452</t>
  </si>
  <si>
    <t>A-23453</t>
  </si>
  <si>
    <t>A-23454</t>
  </si>
  <si>
    <t>A-23455</t>
  </si>
  <si>
    <t>A-23456</t>
  </si>
  <si>
    <t>A-23457</t>
  </si>
  <si>
    <t>A-23458</t>
  </si>
  <si>
    <t>A-23459</t>
  </si>
  <si>
    <t>A-23460</t>
  </si>
  <si>
    <t>A-23461</t>
  </si>
  <si>
    <t>A-23462</t>
  </si>
  <si>
    <t>A-23463</t>
  </si>
  <si>
    <t>A-23464</t>
  </si>
  <si>
    <t>A-23465</t>
  </si>
  <si>
    <t>A-23466</t>
  </si>
  <si>
    <t>A-23467</t>
  </si>
  <si>
    <t>A-23468</t>
  </si>
  <si>
    <t>A-23469</t>
  </si>
  <si>
    <t>A-23470</t>
  </si>
  <si>
    <t>A-23471</t>
  </si>
  <si>
    <t>A-23472</t>
  </si>
  <si>
    <t>A-23473</t>
  </si>
  <si>
    <t>A-23474</t>
  </si>
  <si>
    <t>A-23475</t>
  </si>
  <si>
    <t>A-23476</t>
  </si>
  <si>
    <t>A-23477</t>
  </si>
  <si>
    <t>A-23478</t>
  </si>
  <si>
    <t>A-23479</t>
  </si>
  <si>
    <t>A-23480</t>
  </si>
  <si>
    <t>A-23481</t>
  </si>
  <si>
    <t>A-23482</t>
  </si>
  <si>
    <t>A-23483</t>
  </si>
  <si>
    <t>A-23484</t>
  </si>
  <si>
    <t>A-23485</t>
  </si>
  <si>
    <t>A-23486</t>
  </si>
  <si>
    <t>A-23487</t>
  </si>
  <si>
    <t>A-23488</t>
  </si>
  <si>
    <t>A-23489</t>
  </si>
  <si>
    <t>A-23490</t>
  </si>
  <si>
    <t>A-23491</t>
  </si>
  <si>
    <t>A-23492</t>
  </si>
  <si>
    <t>A-23493</t>
  </si>
  <si>
    <t>A-23494</t>
  </si>
  <si>
    <t>A-23495</t>
  </si>
  <si>
    <t>A-23496</t>
  </si>
  <si>
    <t>A-23497</t>
  </si>
  <si>
    <t>A-23498</t>
  </si>
  <si>
    <t>A-23499</t>
  </si>
  <si>
    <t>A-23500</t>
  </si>
  <si>
    <t>A-23501</t>
  </si>
  <si>
    <t>A-23502</t>
  </si>
  <si>
    <t>A-23503</t>
  </si>
  <si>
    <t>A-23504</t>
  </si>
  <si>
    <t>A-23505</t>
  </si>
  <si>
    <t>A-23506</t>
  </si>
  <si>
    <t>A-23507</t>
  </si>
  <si>
    <t>A-23508</t>
  </si>
  <si>
    <t>A-23509</t>
  </si>
  <si>
    <t>A-23510</t>
  </si>
  <si>
    <t>A-23511</t>
  </si>
  <si>
    <t>A-23512</t>
  </si>
  <si>
    <t>A-23513</t>
  </si>
  <si>
    <t>A-23514</t>
  </si>
  <si>
    <t>A-23515</t>
  </si>
  <si>
    <t>A-23516</t>
  </si>
  <si>
    <t>A-23517</t>
  </si>
  <si>
    <t>A-23518</t>
  </si>
  <si>
    <t>A-23519</t>
  </si>
  <si>
    <t>A-23520</t>
  </si>
  <si>
    <t>A-23521</t>
  </si>
  <si>
    <t>A-23522</t>
  </si>
  <si>
    <t>A-23523</t>
  </si>
  <si>
    <t>A-23524</t>
  </si>
  <si>
    <t>A-23525</t>
  </si>
  <si>
    <t>A-23526</t>
  </si>
  <si>
    <t>A-23527</t>
  </si>
  <si>
    <t>A-23528</t>
  </si>
  <si>
    <t>A-23529</t>
  </si>
  <si>
    <t>A-23530</t>
  </si>
  <si>
    <t>A-23531</t>
  </si>
  <si>
    <t>A-23532</t>
  </si>
  <si>
    <t>A-23533</t>
  </si>
  <si>
    <t>A-23534</t>
  </si>
  <si>
    <t>A-23535</t>
  </si>
  <si>
    <t>A-23536</t>
  </si>
  <si>
    <t>A-23537</t>
  </si>
  <si>
    <t>A-23538</t>
  </si>
  <si>
    <t>A-23539</t>
  </si>
  <si>
    <t>A-23540</t>
  </si>
  <si>
    <t>A-23541</t>
  </si>
  <si>
    <t>A-23542</t>
  </si>
  <si>
    <t>A-23543</t>
  </si>
  <si>
    <t>A-23544</t>
  </si>
  <si>
    <t>A-23545</t>
  </si>
  <si>
    <t>A-23546</t>
  </si>
  <si>
    <t>A-23547</t>
  </si>
  <si>
    <t>A-23548</t>
  </si>
  <si>
    <t>A-23549</t>
  </si>
  <si>
    <t>A-23550</t>
  </si>
  <si>
    <t>A-23551</t>
  </si>
  <si>
    <t>A-23552</t>
  </si>
  <si>
    <t>A-23553</t>
  </si>
  <si>
    <t>A-23554</t>
  </si>
  <si>
    <t>A-23555</t>
  </si>
  <si>
    <t>A-23556</t>
  </si>
  <si>
    <t>27-Feb-21--28-Feb-21</t>
  </si>
  <si>
    <t>A-23557</t>
  </si>
  <si>
    <t>A-23558</t>
  </si>
  <si>
    <t>A-23559</t>
  </si>
  <si>
    <t>A-23560</t>
  </si>
  <si>
    <t>A-23561</t>
  </si>
  <si>
    <t>A-23562</t>
  </si>
  <si>
    <t>A-23563</t>
  </si>
  <si>
    <t>A-23564</t>
  </si>
  <si>
    <t>A-23565</t>
  </si>
  <si>
    <t>A-23566</t>
  </si>
  <si>
    <t>A-23567</t>
  </si>
  <si>
    <t>A-23568</t>
  </si>
  <si>
    <t>A-23569</t>
  </si>
  <si>
    <t>A-23570</t>
  </si>
  <si>
    <t>A-23571</t>
  </si>
  <si>
    <t>A-23572</t>
  </si>
  <si>
    <t>A-23573</t>
  </si>
  <si>
    <t>A-23574</t>
  </si>
  <si>
    <t>A-23575</t>
  </si>
  <si>
    <t>A-23576</t>
  </si>
  <si>
    <t>A-23577</t>
  </si>
  <si>
    <t>A-23578</t>
  </si>
  <si>
    <t>A-23579</t>
  </si>
  <si>
    <t>A-23580</t>
  </si>
  <si>
    <t>A-23581</t>
  </si>
  <si>
    <t>A-23582</t>
  </si>
  <si>
    <t>A-23583</t>
  </si>
  <si>
    <t>A-23584</t>
  </si>
  <si>
    <t>A-23585</t>
  </si>
  <si>
    <t>A-23586</t>
  </si>
  <si>
    <t>A-23587</t>
  </si>
  <si>
    <t>A-23588</t>
  </si>
  <si>
    <t>A-23589</t>
  </si>
  <si>
    <t>A-23590</t>
  </si>
  <si>
    <t>A-23591</t>
  </si>
  <si>
    <t>A-23592</t>
  </si>
  <si>
    <t>A-23593</t>
  </si>
  <si>
    <t>A-23594</t>
  </si>
  <si>
    <t>A-23595</t>
  </si>
  <si>
    <t>A-23596</t>
  </si>
  <si>
    <t>A-23597</t>
  </si>
  <si>
    <t>A-23598</t>
  </si>
  <si>
    <t>A-23599</t>
  </si>
  <si>
    <t>A-23600</t>
  </si>
  <si>
    <t>A-23601</t>
  </si>
  <si>
    <t>A-23602</t>
  </si>
  <si>
    <t>A-23603</t>
  </si>
  <si>
    <t>A-23604</t>
  </si>
  <si>
    <t>A-23605</t>
  </si>
  <si>
    <t>A-23606</t>
  </si>
  <si>
    <t>A-23607</t>
  </si>
  <si>
    <t>A-23608</t>
  </si>
  <si>
    <t>A-23609</t>
  </si>
  <si>
    <t>A-23610</t>
  </si>
  <si>
    <t>A-23611</t>
  </si>
  <si>
    <t>A-23612</t>
  </si>
  <si>
    <t>A-23613</t>
  </si>
  <si>
    <t>A-23614</t>
  </si>
  <si>
    <t>A-23615</t>
  </si>
  <si>
    <t>A-23616</t>
  </si>
  <si>
    <t>A-23617</t>
  </si>
  <si>
    <t>A-23618</t>
  </si>
  <si>
    <t>A-23619</t>
  </si>
  <si>
    <t>A-23620</t>
  </si>
  <si>
    <t>A-23621</t>
  </si>
  <si>
    <t>A-23622</t>
  </si>
  <si>
    <t>A-23623</t>
  </si>
  <si>
    <t>A-23624</t>
  </si>
  <si>
    <t>A-23625</t>
  </si>
  <si>
    <t>A-23626</t>
  </si>
  <si>
    <t>A-23627</t>
  </si>
  <si>
    <t>A-23628</t>
  </si>
  <si>
    <t>A-23629</t>
  </si>
  <si>
    <t>A-23630</t>
  </si>
  <si>
    <t>A-23631</t>
  </si>
  <si>
    <t>A-23632</t>
  </si>
  <si>
    <t>A-23633</t>
  </si>
  <si>
    <t>A-23634</t>
  </si>
  <si>
    <t>A-23635</t>
  </si>
  <si>
    <t>A-23636</t>
  </si>
  <si>
    <t>A-23637</t>
  </si>
  <si>
    <t>A-23638</t>
  </si>
  <si>
    <t>A-23639</t>
  </si>
  <si>
    <t>A-23640</t>
  </si>
  <si>
    <t>A-23641</t>
  </si>
  <si>
    <t>A-23642</t>
  </si>
  <si>
    <t>A-23643</t>
  </si>
  <si>
    <t>A-23644</t>
  </si>
  <si>
    <t>A-23645</t>
  </si>
  <si>
    <t>A-23646</t>
  </si>
  <si>
    <t>A-23647</t>
  </si>
  <si>
    <t>A-23648</t>
  </si>
  <si>
    <t>A-23649</t>
  </si>
  <si>
    <t>A-23650</t>
  </si>
  <si>
    <t>A-23651</t>
  </si>
  <si>
    <t>A-23652</t>
  </si>
  <si>
    <t>A-23653</t>
  </si>
  <si>
    <t>A-23654</t>
  </si>
  <si>
    <t>A-23655</t>
  </si>
  <si>
    <t>A-23656</t>
  </si>
  <si>
    <t>A-23657</t>
  </si>
  <si>
    <t>A-23658</t>
  </si>
  <si>
    <t>A-23659</t>
  </si>
  <si>
    <t>A-23660</t>
  </si>
  <si>
    <t>A-23661</t>
  </si>
  <si>
    <t>A-23662</t>
  </si>
  <si>
    <t>A-23663</t>
  </si>
  <si>
    <t>A-23664</t>
  </si>
  <si>
    <t>A-23665</t>
  </si>
  <si>
    <t>A-23666</t>
  </si>
  <si>
    <t>A-23667</t>
  </si>
  <si>
    <t>A-23668</t>
  </si>
  <si>
    <t>A-23669</t>
  </si>
  <si>
    <t>A-23670</t>
  </si>
  <si>
    <t>A-23671</t>
  </si>
  <si>
    <t>A-23672</t>
  </si>
  <si>
    <t>A-23673</t>
  </si>
  <si>
    <t>A-23674</t>
  </si>
  <si>
    <t>A-23675</t>
  </si>
  <si>
    <t>A-23676</t>
  </si>
  <si>
    <t>A-23677</t>
  </si>
  <si>
    <t>A-23678</t>
  </si>
  <si>
    <t>A-23679</t>
  </si>
  <si>
    <t>A-23680</t>
  </si>
  <si>
    <t>A-23681</t>
  </si>
  <si>
    <t>A-23682</t>
  </si>
  <si>
    <t>A-23683</t>
  </si>
  <si>
    <t>A-23684</t>
  </si>
  <si>
    <t>A-23685</t>
  </si>
  <si>
    <t>A-23686</t>
  </si>
  <si>
    <t>A-23687</t>
  </si>
  <si>
    <t>A-23688</t>
  </si>
  <si>
    <t>A-23689</t>
  </si>
  <si>
    <t>A-23690</t>
  </si>
  <si>
    <t>A-23691</t>
  </si>
  <si>
    <t>A-23692</t>
  </si>
  <si>
    <t>A-23693</t>
  </si>
  <si>
    <t>A-23694</t>
  </si>
  <si>
    <t>A-23695</t>
  </si>
  <si>
    <t>A-23696</t>
  </si>
  <si>
    <t>A-23697</t>
  </si>
  <si>
    <t>A-23698</t>
  </si>
  <si>
    <t>A-23699</t>
  </si>
  <si>
    <t>A-23700</t>
  </si>
  <si>
    <t>A-23701</t>
  </si>
  <si>
    <t>A-23702</t>
  </si>
  <si>
    <t>A-23703</t>
  </si>
  <si>
    <t>A-23704</t>
  </si>
  <si>
    <t>A-23705</t>
  </si>
  <si>
    <t>A-23706</t>
  </si>
  <si>
    <t>A-23707</t>
  </si>
  <si>
    <t>A-23708</t>
  </si>
  <si>
    <t>27-Feb-21-----01/03/2021</t>
  </si>
  <si>
    <t>A-23709</t>
  </si>
  <si>
    <t>A-23710</t>
  </si>
  <si>
    <t>A-23711</t>
  </si>
  <si>
    <t>A-23712</t>
  </si>
  <si>
    <t>A-23713</t>
  </si>
  <si>
    <t>A-23714</t>
  </si>
  <si>
    <t>A-23715</t>
  </si>
  <si>
    <t>A-23716</t>
  </si>
  <si>
    <t>A-23717</t>
  </si>
  <si>
    <t>A-23718</t>
  </si>
  <si>
    <t>A-23719</t>
  </si>
  <si>
    <t>A-23720</t>
  </si>
  <si>
    <t>A-23721</t>
  </si>
  <si>
    <t>A-23722</t>
  </si>
  <si>
    <t>A-23723</t>
  </si>
  <si>
    <t>A-23724</t>
  </si>
  <si>
    <t>A-23725</t>
  </si>
  <si>
    <t>A-23726</t>
  </si>
  <si>
    <t>A-23727</t>
  </si>
  <si>
    <t>A-23728</t>
  </si>
  <si>
    <t>A-23729</t>
  </si>
  <si>
    <t>A-23730</t>
  </si>
  <si>
    <t>A-23731</t>
  </si>
  <si>
    <t>A-23732</t>
  </si>
  <si>
    <t>A-23733</t>
  </si>
  <si>
    <t>A-23734</t>
  </si>
  <si>
    <t>A-23735</t>
  </si>
  <si>
    <t>A-23736</t>
  </si>
  <si>
    <t>A-23737</t>
  </si>
  <si>
    <t>A-23738</t>
  </si>
  <si>
    <t>A-23739</t>
  </si>
  <si>
    <t>A-23740</t>
  </si>
  <si>
    <t>A-23741</t>
  </si>
  <si>
    <t>A-23742</t>
  </si>
  <si>
    <t>A-23743</t>
  </si>
  <si>
    <t>A-23744</t>
  </si>
  <si>
    <t>A-23745</t>
  </si>
  <si>
    <t>A-23746</t>
  </si>
  <si>
    <t>A-23747</t>
  </si>
  <si>
    <t>A-23748</t>
  </si>
  <si>
    <t>A-23749</t>
  </si>
  <si>
    <t>A-23750</t>
  </si>
  <si>
    <t>A-23751</t>
  </si>
  <si>
    <t>A-23752</t>
  </si>
  <si>
    <t>A-23753</t>
  </si>
  <si>
    <t>A-23754</t>
  </si>
  <si>
    <t>A-23755</t>
  </si>
  <si>
    <t>A-23756</t>
  </si>
  <si>
    <t>A-23757</t>
  </si>
  <si>
    <t>A-23758</t>
  </si>
  <si>
    <t>A-23759</t>
  </si>
  <si>
    <t>A-23760</t>
  </si>
  <si>
    <t>A-23761</t>
  </si>
  <si>
    <t>A-23762</t>
  </si>
  <si>
    <t>A-23763</t>
  </si>
  <si>
    <t>A-23764</t>
  </si>
  <si>
    <t>A-23765</t>
  </si>
  <si>
    <t>A-23766</t>
  </si>
  <si>
    <t>A-23767</t>
  </si>
  <si>
    <t>A-23768</t>
  </si>
  <si>
    <t>A-23769</t>
  </si>
  <si>
    <t>A-23770</t>
  </si>
  <si>
    <t>A-23771</t>
  </si>
  <si>
    <t>A-23772</t>
  </si>
  <si>
    <t>A-23773</t>
  </si>
  <si>
    <t>A-23774</t>
  </si>
  <si>
    <t>A-23775</t>
  </si>
  <si>
    <t>A-23776</t>
  </si>
  <si>
    <t>A-23777</t>
  </si>
  <si>
    <t>A-23778</t>
  </si>
  <si>
    <t>A-23779</t>
  </si>
  <si>
    <t>A-23780</t>
  </si>
  <si>
    <t>A-23781</t>
  </si>
  <si>
    <t>A-23782</t>
  </si>
  <si>
    <t>A-23783</t>
  </si>
  <si>
    <t>A-23784</t>
  </si>
  <si>
    <t>A-23785</t>
  </si>
  <si>
    <t>A-23786</t>
  </si>
  <si>
    <t>A-23787</t>
  </si>
  <si>
    <t>A-23788</t>
  </si>
  <si>
    <t>A-23789</t>
  </si>
  <si>
    <t>A-23790</t>
  </si>
  <si>
    <t>A-23791</t>
  </si>
  <si>
    <t>A-23792</t>
  </si>
  <si>
    <t>A-23793</t>
  </si>
  <si>
    <t>A-23794</t>
  </si>
  <si>
    <t>A-23795</t>
  </si>
  <si>
    <t>A-23796</t>
  </si>
  <si>
    <t>A-23797</t>
  </si>
  <si>
    <t>A-23798</t>
  </si>
  <si>
    <t>A-23799</t>
  </si>
  <si>
    <t>A-23800</t>
  </si>
  <si>
    <t>A-23801</t>
  </si>
  <si>
    <t>A-23802</t>
  </si>
  <si>
    <t>A-23803</t>
  </si>
  <si>
    <t>A-23804</t>
  </si>
  <si>
    <t>A-23805</t>
  </si>
  <si>
    <t>A-23806</t>
  </si>
  <si>
    <t>A-23807</t>
  </si>
  <si>
    <t>A-23808</t>
  </si>
  <si>
    <t>A-23809</t>
  </si>
  <si>
    <t>A-23810</t>
  </si>
  <si>
    <t>A-23811</t>
  </si>
  <si>
    <t>A-23812</t>
  </si>
  <si>
    <t>A-23813</t>
  </si>
  <si>
    <t>A-23814</t>
  </si>
  <si>
    <t>A-23815</t>
  </si>
  <si>
    <t>A-23816</t>
  </si>
  <si>
    <t>A-23817</t>
  </si>
  <si>
    <t>A-23818</t>
  </si>
  <si>
    <t>A-23819</t>
  </si>
  <si>
    <t>A-23820</t>
  </si>
  <si>
    <t>A-23821</t>
  </si>
  <si>
    <t>A-23822</t>
  </si>
  <si>
    <t>A-23823</t>
  </si>
  <si>
    <t>A-23824</t>
  </si>
  <si>
    <t>A-23825</t>
  </si>
  <si>
    <t>A-23826</t>
  </si>
  <si>
    <t>A-23827</t>
  </si>
  <si>
    <t>A-23828</t>
  </si>
  <si>
    <t>A-23829</t>
  </si>
  <si>
    <t>A-23830</t>
  </si>
  <si>
    <t>A-23831</t>
  </si>
  <si>
    <t>A-23832</t>
  </si>
  <si>
    <t>A-23833</t>
  </si>
  <si>
    <t>A-23834</t>
  </si>
  <si>
    <t>A-23835</t>
  </si>
  <si>
    <t>A-23836</t>
  </si>
  <si>
    <t>A-23837</t>
  </si>
  <si>
    <t>A-23838</t>
  </si>
  <si>
    <t>A-23839</t>
  </si>
  <si>
    <t>A-23840</t>
  </si>
  <si>
    <t>A-23841</t>
  </si>
  <si>
    <t>A-23842</t>
  </si>
  <si>
    <t>A-23843</t>
  </si>
  <si>
    <t>A-23844</t>
  </si>
  <si>
    <t>A-23845</t>
  </si>
  <si>
    <t>A-23846</t>
  </si>
  <si>
    <t>A-23847</t>
  </si>
  <si>
    <t>A-23848</t>
  </si>
  <si>
    <t>A-23849</t>
  </si>
  <si>
    <t>A-23850</t>
  </si>
  <si>
    <t>A-23851</t>
  </si>
  <si>
    <t>A-23852</t>
  </si>
  <si>
    <t>A-23853</t>
  </si>
  <si>
    <t>A-23854</t>
  </si>
  <si>
    <t>A-23855</t>
  </si>
  <si>
    <t>A-23856</t>
  </si>
  <si>
    <t>A-23857</t>
  </si>
  <si>
    <t>A-23858</t>
  </si>
  <si>
    <t>A-23859</t>
  </si>
  <si>
    <t>A-23860</t>
  </si>
  <si>
    <t>A-23861</t>
  </si>
  <si>
    <t>A-23862</t>
  </si>
  <si>
    <t>A-23863</t>
  </si>
  <si>
    <t>A-23864</t>
  </si>
  <si>
    <t>A-23865</t>
  </si>
  <si>
    <t>A-23866</t>
  </si>
  <si>
    <t>A-23867</t>
  </si>
  <si>
    <t>A-23868</t>
  </si>
  <si>
    <t>A-23869</t>
  </si>
  <si>
    <t>A-23870</t>
  </si>
  <si>
    <t>A-23871</t>
  </si>
  <si>
    <t>A-23872</t>
  </si>
  <si>
    <t>A-23873</t>
  </si>
  <si>
    <t>A-23874</t>
  </si>
  <si>
    <t>A-23875</t>
  </si>
  <si>
    <t>A-23876</t>
  </si>
  <si>
    <t>A-23877</t>
  </si>
  <si>
    <t>A-23878</t>
  </si>
  <si>
    <t>A-23879</t>
  </si>
  <si>
    <t>A-23880</t>
  </si>
  <si>
    <t>A-23881</t>
  </si>
  <si>
    <t>A-23882</t>
  </si>
  <si>
    <t>A-23883</t>
  </si>
  <si>
    <t>A-23884</t>
  </si>
  <si>
    <t>A-23885</t>
  </si>
  <si>
    <t>A-23886</t>
  </si>
  <si>
    <t>A-23887</t>
  </si>
  <si>
    <t>A-23888</t>
  </si>
  <si>
    <t>A-23889</t>
  </si>
  <si>
    <t>A-23890</t>
  </si>
  <si>
    <t>A-23891</t>
  </si>
  <si>
    <t>A-23892</t>
  </si>
  <si>
    <t>A-23893</t>
  </si>
  <si>
    <t xml:space="preserve">SALDO </t>
  </si>
  <si>
    <t>28-Feb-21--1-Mar-21</t>
  </si>
  <si>
    <t>27-Feb-21--1-Mar-21</t>
  </si>
  <si>
    <t>3-Mar-21--5-Mar-21</t>
  </si>
  <si>
    <t>18-Feb-21--22-Feb-21---11-Mar-21</t>
  </si>
  <si>
    <t>???????-------14/03/2021</t>
  </si>
  <si>
    <t>14-Ene-21----30-Ene-21--4-Feb-21--15-Feb-21--15-Mar-21</t>
  </si>
  <si>
    <t>16-Mar-21-------02/03/2021</t>
  </si>
  <si>
    <t>20-Feb-21--16-Mar-21</t>
  </si>
  <si>
    <t>24-Feb-21---18-Mar-21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</si>
</sst>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$-80A]#,##0.00;\-[$$-80A]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49" fontId="0" fillId="0" borderId="0" xfId="0" applyNumberFormat="1"/>
    <xf numFmtId="44" fontId="3" fillId="0" borderId="0" xfId="1" applyFont="1"/>
    <xf numFmtId="44" fontId="3" fillId="0" borderId="0" xfId="0" applyNumberFormat="1" applyFont="1"/>
    <xf numFmtId="44" fontId="4" fillId="0" borderId="0" xfId="1" applyFont="1"/>
    <xf numFmtId="44" fontId="4" fillId="0" borderId="0" xfId="0" applyNumberFormat="1" applyFont="1"/>
    <xf numFmtId="44" fontId="2" fillId="0" borderId="0" xfId="1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5" fontId="3" fillId="0" borderId="0" xfId="0" applyNumberFormat="1" applyFont="1" applyAlignment="1">
      <alignment wrapText="1"/>
    </xf>
    <xf numFmtId="15" fontId="3" fillId="2" borderId="0" xfId="0" applyNumberFormat="1" applyFont="1" applyFill="1" applyAlignment="1">
      <alignment wrapText="1"/>
    </xf>
    <xf numFmtId="15" fontId="3" fillId="2" borderId="0" xfId="0" applyNumberFormat="1" applyFont="1" applyFill="1" applyAlignment="1">
      <alignment horizontal="left" wrapText="1"/>
    </xf>
    <xf numFmtId="0" fontId="3" fillId="0" borderId="0" xfId="0" applyFont="1"/>
    <xf numFmtId="49" fontId="3" fillId="0" borderId="0" xfId="0" applyNumberFormat="1" applyFont="1"/>
    <xf numFmtId="15" fontId="3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 wrapText="1"/>
    </xf>
    <xf numFmtId="44" fontId="0" fillId="0" borderId="0" xfId="1" applyFont="1"/>
    <xf numFmtId="49" fontId="5" fillId="0" borderId="0" xfId="0" applyNumberFormat="1" applyFont="1"/>
    <xf numFmtId="15" fontId="5" fillId="0" borderId="0" xfId="0" applyNumberFormat="1" applyFont="1" applyAlignment="1">
      <alignment horizontal="center" wrapText="1"/>
    </xf>
    <xf numFmtId="15" fontId="3" fillId="2" borderId="0" xfId="0" applyNumberFormat="1" applyFont="1" applyFill="1" applyAlignment="1">
      <alignment horizontal="center" wrapText="1"/>
    </xf>
    <xf numFmtId="49" fontId="6" fillId="0" borderId="0" xfId="0" applyNumberFormat="1" applyFont="1"/>
    <xf numFmtId="49" fontId="3" fillId="0" borderId="0" xfId="0" applyNumberFormat="1" applyFont="1" applyAlignment="1">
      <alignment wrapText="1"/>
    </xf>
    <xf numFmtId="0" fontId="2" fillId="3" borderId="8" xfId="0" applyFont="1" applyFill="1" applyBorder="1"/>
    <xf numFmtId="0" fontId="2" fillId="3" borderId="9" xfId="0" applyFont="1" applyFill="1" applyBorder="1"/>
    <xf numFmtId="15" fontId="3" fillId="0" borderId="0" xfId="0" applyNumberFormat="1" applyFont="1"/>
    <xf numFmtId="49" fontId="3" fillId="0" borderId="8" xfId="0" applyNumberFormat="1" applyFont="1" applyBorder="1"/>
    <xf numFmtId="0" fontId="3" fillId="0" borderId="8" xfId="0" applyFont="1" applyBorder="1"/>
    <xf numFmtId="44" fontId="3" fillId="0" borderId="8" xfId="1" applyNumberFormat="1" applyFont="1" applyBorder="1"/>
    <xf numFmtId="49" fontId="3" fillId="0" borderId="9" xfId="0" applyNumberFormat="1" applyFont="1" applyBorder="1"/>
    <xf numFmtId="49" fontId="3" fillId="4" borderId="8" xfId="0" applyNumberFormat="1" applyFont="1" applyFill="1" applyBorder="1"/>
    <xf numFmtId="0" fontId="3" fillId="4" borderId="8" xfId="0" applyFont="1" applyFill="1" applyBorder="1"/>
    <xf numFmtId="44" fontId="3" fillId="4" borderId="8" xfId="1" applyNumberFormat="1" applyFont="1" applyFill="1" applyBorder="1"/>
    <xf numFmtId="44" fontId="4" fillId="4" borderId="8" xfId="1" applyNumberFormat="1" applyFont="1" applyFill="1" applyBorder="1"/>
    <xf numFmtId="49" fontId="3" fillId="4" borderId="9" xfId="0" applyNumberFormat="1" applyFont="1" applyFill="1" applyBorder="1"/>
    <xf numFmtId="0" fontId="2" fillId="3" borderId="8" xfId="0" applyFont="1" applyFill="1" applyBorder="1" applyAlignment="1">
      <alignment horizontal="center"/>
    </xf>
    <xf numFmtId="44" fontId="2" fillId="3" borderId="8" xfId="1" applyNumberFormat="1" applyFont="1" applyFill="1" applyBorder="1"/>
    <xf numFmtId="44" fontId="2" fillId="3" borderId="9" xfId="1" applyNumberFormat="1" applyFont="1" applyFill="1" applyBorder="1"/>
    <xf numFmtId="15" fontId="2" fillId="3" borderId="8" xfId="0" applyNumberFormat="1" applyFont="1" applyFill="1" applyBorder="1" applyAlignment="1">
      <alignment horizontal="center" wrapText="1"/>
    </xf>
    <xf numFmtId="15" fontId="3" fillId="4" borderId="8" xfId="0" applyNumberFormat="1" applyFont="1" applyFill="1" applyBorder="1" applyAlignment="1">
      <alignment horizontal="center" wrapText="1"/>
    </xf>
    <xf numFmtId="15" fontId="3" fillId="0" borderId="8" xfId="0" applyNumberFormat="1" applyFont="1" applyBorder="1" applyAlignment="1">
      <alignment horizontal="center" wrapText="1"/>
    </xf>
    <xf numFmtId="49" fontId="3" fillId="4" borderId="8" xfId="0" applyNumberFormat="1" applyFont="1" applyFill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15" fontId="2" fillId="3" borderId="7" xfId="0" applyNumberFormat="1" applyFont="1" applyFill="1" applyBorder="1"/>
    <xf numFmtId="15" fontId="3" fillId="4" borderId="7" xfId="0" applyNumberFormat="1" applyFont="1" applyFill="1" applyBorder="1"/>
    <xf numFmtId="15" fontId="3" fillId="0" borderId="7" xfId="0" applyNumberFormat="1" applyFont="1" applyBorder="1"/>
    <xf numFmtId="44" fontId="4" fillId="0" borderId="8" xfId="1" applyNumberFormat="1" applyFont="1" applyFill="1" applyBorder="1"/>
    <xf numFmtId="15" fontId="3" fillId="2" borderId="8" xfId="0" applyNumberFormat="1" applyFont="1" applyFill="1" applyBorder="1" applyAlignment="1">
      <alignment horizontal="center" wrapText="1"/>
    </xf>
    <xf numFmtId="44" fontId="3" fillId="2" borderId="8" xfId="1" applyNumberFormat="1" applyFont="1" applyFill="1" applyBorder="1"/>
    <xf numFmtId="44" fontId="6" fillId="0" borderId="0" xfId="1" applyFont="1"/>
    <xf numFmtId="44" fontId="8" fillId="0" borderId="0" xfId="1" applyFont="1"/>
    <xf numFmtId="49" fontId="9" fillId="0" borderId="0" xfId="0" applyNumberFormat="1" applyFont="1" applyAlignment="1">
      <alignment horizontal="center"/>
    </xf>
    <xf numFmtId="44" fontId="11" fillId="0" borderId="0" xfId="1" applyFont="1" applyAlignment="1">
      <alignment horizontal="right"/>
    </xf>
    <xf numFmtId="44" fontId="6" fillId="0" borderId="0" xfId="0" applyNumberFormat="1" applyFont="1"/>
    <xf numFmtId="44" fontId="8" fillId="0" borderId="0" xfId="0" applyNumberFormat="1" applyFont="1"/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horizontal="center" vertical="center"/>
    </xf>
    <xf numFmtId="164" fontId="7" fillId="2" borderId="5" xfId="1" applyNumberFormat="1" applyFont="1" applyFill="1" applyBorder="1" applyAlignment="1">
      <alignment horizontal="center" vertical="center"/>
    </xf>
    <xf numFmtId="164" fontId="7" fillId="2" borderId="6" xfId="1" applyNumberFormat="1" applyFont="1" applyFill="1" applyBorder="1" applyAlignment="1">
      <alignment horizontal="center" vertical="center"/>
    </xf>
    <xf numFmtId="44" fontId="10" fillId="2" borderId="10" xfId="0" applyNumberFormat="1" applyFont="1" applyFill="1" applyBorder="1" applyAlignment="1">
      <alignment horizontal="left" vertical="center" wrapText="1"/>
    </xf>
    <xf numFmtId="15" fontId="10" fillId="2" borderId="11" xfId="0" applyNumberFormat="1" applyFont="1" applyFill="1" applyBorder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20" formatCode="dd\-mmm\-yy"/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</dxf>
    <dxf>
      <font>
        <b/>
      </font>
    </dxf>
    <dxf>
      <font>
        <b/>
      </font>
      <numFmt numFmtId="20" formatCode="dd\-mmm\-yy"/>
      <alignment horizontal="center" vertical="bottom" textRotation="0" wrapText="1" indent="0" justifyLastLine="0" shrinkToFit="0" readingOrder="0"/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20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/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\-mmm\-yy"/>
      <alignment horizontal="general" vertical="bottom" textRotation="0" wrapText="1" indent="0" justifyLastLine="0" shrinkToFit="0" readingOrder="0"/>
    </dxf>
    <dxf>
      <font>
        <b/>
      </font>
      <numFmt numFmtId="20" formatCode="dd\-mmm\-yy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  <numFmt numFmtId="20" formatCode="dd\-mmm\-yy"/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xmlMaps" Target="xmlMap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857249</xdr:colOff>
      <xdr:row>3299</xdr:row>
      <xdr:rowOff>175851</xdr:rowOff>
    </xdr:from>
    <xdr:to>
      <xdr:col>6</xdr:col>
      <xdr:colOff>681403</xdr:colOff>
      <xdr:row>3302</xdr:row>
      <xdr:rowOff>183176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DD5C2EB1-496F-4D0D-B138-B8478F0B6776}"/>
            </a:ext>
          </a:extLst>
        </xdr:cNvPr>
        <xdr:cNvSpPr/>
      </xdr:nvSpPr>
      <xdr:spPr>
        <a:xfrm rot="5400000">
          <a:off x="6077683" y="639153148"/>
          <a:ext cx="578825" cy="202223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800099</xdr:colOff>
      <xdr:row>3213</xdr:row>
      <xdr:rowOff>114300</xdr:rowOff>
    </xdr:from>
    <xdr:to>
      <xdr:col>7</xdr:col>
      <xdr:colOff>828674</xdr:colOff>
      <xdr:row>3216</xdr:row>
      <xdr:rowOff>93050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545884D7-2D96-4D9D-AB8A-7941ABB7769B}"/>
            </a:ext>
          </a:extLst>
        </xdr:cNvPr>
        <xdr:cNvSpPr/>
      </xdr:nvSpPr>
      <xdr:spPr>
        <a:xfrm rot="5400000">
          <a:off x="6982924" y="654356875"/>
          <a:ext cx="578825" cy="3171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A1ACE6-EAA7-4319-B20E-FD647C68CF7F}" name="Tabla135" displayName="Tabla135" ref="A1:H3307" totalsRowShown="0" headerRowDxfId="46" dataDxfId="45">
  <autoFilter ref="A1:H3307" xr:uid="{EB8CF6FB-4102-4C95-A4E0-0DA70DD90848}"/>
  <tableColumns count="8">
    <tableColumn id="1" xr3:uid="{5E71D22A-5ABA-4283-BB92-67B66C3DAF0E}" name="Fecha" dataDxfId="44"/>
    <tableColumn id="2" xr3:uid="{3A517B56-E88C-4056-8F0E-D243D77D3020}" name="Folio-Serie" dataDxfId="43"/>
    <tableColumn id="3" xr3:uid="{B911AB7B-CB63-46E2-B868-9E7B5BE1D870}" name="Folio-Remision" dataDxfId="42"/>
    <tableColumn id="4" xr3:uid="{7EDF6018-C4E7-4233-9F10-41758EF8C4C5}" name="Nombre-Cliente" dataDxfId="41"/>
    <tableColumn id="6" xr3:uid="{A9560A49-8F1E-4DB6-BE0F-048CF8049171}" name="Importe" dataDxfId="40" dataCellStyle="Moneda"/>
    <tableColumn id="7" xr3:uid="{80350ABB-87C0-438F-B787-ACD0311EEADA}" name="Fecha-Pago" dataDxfId="39"/>
    <tableColumn id="8" xr3:uid="{AEE0018A-2715-4942-B8CD-AE5D0AB1385D}" name="Pagado" dataDxfId="38" dataCellStyle="Moneda"/>
    <tableColumn id="9" xr3:uid="{6F49E6D0-41ED-4610-BB91-1C0495C21458}" name="Saldo" dataDxfId="37" dataCellStyle="Moneda">
      <calculatedColumnFormula>Tabla135[[#This Row],[Importe]]-Tabla135[[#This Row],[Pagado]]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3628E0-6181-49F8-B54E-981E36A215F2}" name="Tabla1" displayName="Tabla1" ref="A1:H3900" tableType="xml" totalsRowCount="1" connectionId="1">
  <autoFilter ref="A1:H3899" xr:uid="{AB05DB03-58E0-4771-96D6-D346F152307C}"/>
  <tableColumns count="8">
    <tableColumn id="1" xr3:uid="{DC731EA0-3312-4969-854B-5A65C14B1964}" uniqueName="Fecha" name="Fecha">
      <xmlColumnPr mapId="1" xpath="/DATOS/DATOS1/Fecha" xmlDataType="string"/>
    </tableColumn>
    <tableColumn id="2" xr3:uid="{F5565CFE-EA73-46EE-B25C-66EB69287283}" uniqueName="Folio-Serie" name="Folio-Serie" dataDxfId="36" totalsRowDxfId="35">
      <xmlColumnPr mapId="1" xpath="/DATOS/DATOS1/Folio-Serie" xmlDataType="string"/>
    </tableColumn>
    <tableColumn id="3" xr3:uid="{1B4CEBC4-7FC2-4B6D-B335-7E3059A084E2}" uniqueName="Folio-Remision" name="Folio-Remision">
      <xmlColumnPr mapId="1" xpath="/DATOS/DATOS1/Folio-Remision" xmlDataType="integer"/>
    </tableColumn>
    <tableColumn id="4" xr3:uid="{E0335C56-3523-4518-98C0-77508E618D62}" uniqueName="Nombre-Cliente" name="Nombre-Cliente">
      <xmlColumnPr mapId="1" xpath="/DATOS/DATOS1/Nombre-Cliente" xmlDataType="string"/>
    </tableColumn>
    <tableColumn id="6" xr3:uid="{A2946A09-3F38-4E18-AA34-FC98FCC46B60}" uniqueName="Importe" name="Importe" totalsRowFunction="sum" dataDxfId="34" totalsRowDxfId="33" dataCellStyle="Moneda">
      <xmlColumnPr mapId="1" xpath="/DATOS/DATOS1/Importe" xmlDataType="double"/>
    </tableColumn>
    <tableColumn id="7" xr3:uid="{4EDEEBCB-0B52-44C8-AAC3-56B60B4752F6}" uniqueName="Fecha-Pago" name="Fecha-Pago" dataDxfId="32" totalsRowDxfId="31">
      <xmlColumnPr mapId="1" xpath="/DATOS/DATOS1/Fecha-Pago" xmlDataType="string"/>
    </tableColumn>
    <tableColumn id="8" xr3:uid="{86BC3A16-1343-4CB4-AD24-C2008F5C6833}" uniqueName="Pagado" name="Pagado" totalsRowFunction="sum" dataDxfId="30" totalsRowDxfId="29" dataCellStyle="Moneda">
      <xmlColumnPr mapId="1" xpath="/DATOS/DATOS1/Pagado" xmlDataType="double"/>
    </tableColumn>
    <tableColumn id="9" xr3:uid="{4D2CBF8C-03CD-4C1D-B99D-33A3AFC60245}" uniqueName="Saldo" name="Saldo" totalsRowFunction="sum" dataDxfId="28" totalsRowDxfId="27" dataCellStyle="Moneda">
      <calculatedColumnFormula>Tabla1[[#This Row],[Importe]]-Tabla1[[#This Row],[Pagado]]</calculatedColumnFormula>
      <xmlColumnPr mapId="1" xpath="/DATOS/DATOS1/Saldo" xmlDataType="double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31B40D-3DF9-431B-9823-5EB5E47CB0DF}" name="Tabla14" displayName="Tabla14" ref="A1:H3300" totalsRowShown="0">
  <autoFilter ref="A1:H3300" xr:uid="{B7A4F68A-B7E1-4797-BE0A-095090C212A9}"/>
  <tableColumns count="8">
    <tableColumn id="1" xr3:uid="{C408A200-328E-4EC8-A453-3D609F75D1FC}" name="Fecha" dataDxfId="26"/>
    <tableColumn id="2" xr3:uid="{03BED5E0-2CD3-4ED9-89BE-B0E9DF36A927}" name="Folio-Serie" dataDxfId="25"/>
    <tableColumn id="3" xr3:uid="{23A174C4-33D5-416B-B187-890523876E67}" name="Folio-Remision"/>
    <tableColumn id="4" xr3:uid="{D4AB929F-80DA-4DBD-AB30-E30F33AE59D5}" name="Nombre-Cliente" dataDxfId="24"/>
    <tableColumn id="6" xr3:uid="{3221343A-621E-499B-8359-A276FBF5036E}" name="Importe" dataDxfId="23" dataCellStyle="Moneda"/>
    <tableColumn id="7" xr3:uid="{795FDD04-FD07-4430-BD26-D5896FE37574}" name="Fecha-Pago" dataDxfId="22"/>
    <tableColumn id="8" xr3:uid="{6A12CE97-88B5-4F78-B146-107911294756}" name="Pagado" dataDxfId="21" dataCellStyle="Moneda"/>
    <tableColumn id="9" xr3:uid="{986047FA-5883-4E09-8E04-EB11B3054AFC}" name="Saldo" dataDxfId="20" dataCellStyle="Moneda">
      <calculatedColumnFormula>Tabla14[[#This Row],[Importe]]-Tabla14[[#This Row],[Pagado]]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E0B829-DF5D-492A-92E4-DD5A0F2754BC}" name="Tabla13" displayName="Tabla13" ref="A1:I3213" totalsRowCount="1" headerRowDxfId="19" dataDxfId="18">
  <autoFilter ref="A1:I3212" xr:uid="{933FD490-6617-4B25-BC6D-7651B22EC66D}"/>
  <tableColumns count="9">
    <tableColumn id="1" xr3:uid="{88DB2D6A-96E1-49FB-8C1D-5835FD4EFBCC}" name="Fecha" dataDxfId="17" totalsRowDxfId="8"/>
    <tableColumn id="2" xr3:uid="{FE110873-D787-47BE-8686-7AC53D4C3580}" name="Folio-Serie" dataDxfId="16" totalsRowDxfId="7"/>
    <tableColumn id="3" xr3:uid="{A67BBE1E-8044-48CD-8495-972E0F68313F}" name="Folio-Remision" dataDxfId="15" totalsRowDxfId="6"/>
    <tableColumn id="4" xr3:uid="{25E41622-71F6-4EAD-9BC8-DA033D552492}" name="Nombre-Cliente" dataDxfId="14" totalsRowDxfId="5"/>
    <tableColumn id="6" xr3:uid="{9D78862B-AED1-4606-8E32-7513B4C4366C}" name="Importe" totalsRowFunction="sum" dataDxfId="13" totalsRowDxfId="4" dataCellStyle="Moneda"/>
    <tableColumn id="7" xr3:uid="{775596A4-5B2B-4D9D-A268-A216ACE4E6B6}" name="Fecha-Pago" dataDxfId="12" totalsRowDxfId="3"/>
    <tableColumn id="8" xr3:uid="{BA0171CB-B60D-48DE-A24C-F0AF82644511}" name="Pagado" totalsRowFunction="sum" dataDxfId="11" totalsRowDxfId="2" dataCellStyle="Moneda"/>
    <tableColumn id="9" xr3:uid="{3BD2E133-3C2F-45A0-AE1D-9BD6B7CF825F}" name="Saldo" totalsRowFunction="sum" dataDxfId="10" totalsRowDxfId="1" dataCellStyle="Moneda">
      <calculatedColumnFormula>Tabla13[[#This Row],[Importe]]-Tabla13[[#This Row],[Pagado]]</calculatedColumnFormula>
    </tableColumn>
    <tableColumn id="10" xr3:uid="{A1AAB72A-335E-499A-84AD-4E752F0CE690}" name="Estado" dataDxfId="9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AA10-F46B-4E07-8309-EA2E7131B76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0827-E2E2-429C-9028-CA672F8A4DD7}">
  <dimension ref="A1"/>
  <sheetViews>
    <sheetView workbookViewId="0">
      <selection activeCell="B25" sqref="B25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971D3-4853-42DA-8845-3281ED7D23FE}">
  <dimension ref="A1"/>
  <sheetViews>
    <sheetView workbookViewId="0">
      <selection activeCell="B29" sqref="B29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C827-91E7-4CC8-A69F-8AC7726892F8}">
  <sheetPr>
    <tabColor theme="7" tint="-0.499984740745262"/>
  </sheetPr>
  <dimension ref="A2:I3838"/>
  <sheetViews>
    <sheetView zoomScale="130" zoomScaleNormal="130" workbookViewId="0">
      <pane xSplit="3" ySplit="2" topLeftCell="E1235" activePane="bottomRight" state="frozen"/>
      <selection pane="topRight" activeCell="D1" sqref="D1"/>
      <selection pane="bottomLeft" activeCell="A3" sqref="A3"/>
      <selection pane="bottomRight" activeCell="F1239" sqref="F1239"/>
    </sheetView>
  </sheetViews>
  <sheetFormatPr baseColWidth="10" defaultRowHeight="15" x14ac:dyDescent="0.25"/>
  <cols>
    <col min="1" max="1" width="11.42578125" style="24"/>
    <col min="2" max="2" width="11.42578125" style="7"/>
    <col min="3" max="3" width="0" style="12" hidden="1" customWidth="1"/>
    <col min="4" max="4" width="46.140625" style="12" bestFit="1" customWidth="1"/>
    <col min="5" max="5" width="19.140625" style="12" customWidth="1"/>
    <col min="6" max="6" width="14.140625" style="15" customWidth="1"/>
    <col min="7" max="7" width="19.140625" style="12" customWidth="1"/>
    <col min="8" max="8" width="19.7109375" style="12" customWidth="1"/>
    <col min="9" max="9" width="15.140625" style="12" customWidth="1"/>
    <col min="10" max="16384" width="11.42578125" style="12"/>
  </cols>
  <sheetData>
    <row r="2" spans="1:9" x14ac:dyDescent="0.25">
      <c r="A2" s="42" t="s">
        <v>0</v>
      </c>
      <c r="B2" s="34" t="s">
        <v>1</v>
      </c>
      <c r="C2" s="22" t="s">
        <v>2</v>
      </c>
      <c r="D2" s="22" t="s">
        <v>3</v>
      </c>
      <c r="E2" s="35" t="s">
        <v>4</v>
      </c>
      <c r="F2" s="37" t="s">
        <v>5</v>
      </c>
      <c r="G2" s="35" t="s">
        <v>6</v>
      </c>
      <c r="H2" s="36" t="s">
        <v>7</v>
      </c>
      <c r="I2" s="23" t="s">
        <v>14861</v>
      </c>
    </row>
    <row r="3" spans="1:9" x14ac:dyDescent="0.25">
      <c r="A3" s="43" t="s">
        <v>11155</v>
      </c>
      <c r="B3" s="40" t="s">
        <v>11156</v>
      </c>
      <c r="C3" s="30">
        <v>31347</v>
      </c>
      <c r="D3" s="29" t="s">
        <v>3973</v>
      </c>
      <c r="E3" s="31">
        <v>1375</v>
      </c>
      <c r="F3" s="38" t="s">
        <v>11155</v>
      </c>
      <c r="G3" s="31">
        <v>1375</v>
      </c>
      <c r="H3" s="32">
        <f>E3-G3</f>
        <v>0</v>
      </c>
      <c r="I3" s="33" t="s">
        <v>10970</v>
      </c>
    </row>
    <row r="4" spans="1:9" x14ac:dyDescent="0.25">
      <c r="A4" s="44" t="s">
        <v>11155</v>
      </c>
      <c r="B4" s="41" t="s">
        <v>11157</v>
      </c>
      <c r="C4" s="26">
        <v>31348</v>
      </c>
      <c r="D4" s="25" t="s">
        <v>3936</v>
      </c>
      <c r="E4" s="27">
        <v>5316.9</v>
      </c>
      <c r="F4" s="39" t="s">
        <v>11158</v>
      </c>
      <c r="G4" s="27">
        <v>5316.9</v>
      </c>
      <c r="H4" s="45">
        <f t="shared" ref="H4:H67" si="0">E4-G4</f>
        <v>0</v>
      </c>
      <c r="I4" s="28" t="s">
        <v>10970</v>
      </c>
    </row>
    <row r="5" spans="1:9" x14ac:dyDescent="0.25">
      <c r="A5" s="43" t="s">
        <v>11155</v>
      </c>
      <c r="B5" s="40" t="s">
        <v>11159</v>
      </c>
      <c r="C5" s="30">
        <v>31349</v>
      </c>
      <c r="D5" s="29" t="s">
        <v>3975</v>
      </c>
      <c r="E5" s="31">
        <v>3640</v>
      </c>
      <c r="F5" s="38" t="s">
        <v>11155</v>
      </c>
      <c r="G5" s="31">
        <v>3640</v>
      </c>
      <c r="H5" s="32">
        <f t="shared" si="0"/>
        <v>0</v>
      </c>
      <c r="I5" s="33" t="s">
        <v>10970</v>
      </c>
    </row>
    <row r="6" spans="1:9" x14ac:dyDescent="0.25">
      <c r="A6" s="44" t="s">
        <v>11155</v>
      </c>
      <c r="B6" s="41" t="s">
        <v>11160</v>
      </c>
      <c r="C6" s="26">
        <v>31350</v>
      </c>
      <c r="D6" s="25" t="s">
        <v>3975</v>
      </c>
      <c r="E6" s="27">
        <v>5200</v>
      </c>
      <c r="F6" s="39" t="s">
        <v>11155</v>
      </c>
      <c r="G6" s="27">
        <v>5200</v>
      </c>
      <c r="H6" s="45">
        <f t="shared" si="0"/>
        <v>0</v>
      </c>
      <c r="I6" s="28" t="s">
        <v>10970</v>
      </c>
    </row>
    <row r="7" spans="1:9" x14ac:dyDescent="0.25">
      <c r="A7" s="43" t="s">
        <v>11155</v>
      </c>
      <c r="B7" s="40" t="s">
        <v>11161</v>
      </c>
      <c r="C7" s="30">
        <v>31351</v>
      </c>
      <c r="D7" s="29" t="s">
        <v>3974</v>
      </c>
      <c r="E7" s="31">
        <v>5200</v>
      </c>
      <c r="F7" s="38" t="s">
        <v>11155</v>
      </c>
      <c r="G7" s="31">
        <v>5200</v>
      </c>
      <c r="H7" s="32">
        <f t="shared" si="0"/>
        <v>0</v>
      </c>
      <c r="I7" s="33" t="s">
        <v>10970</v>
      </c>
    </row>
    <row r="8" spans="1:9" x14ac:dyDescent="0.25">
      <c r="A8" s="44" t="s">
        <v>11155</v>
      </c>
      <c r="B8" s="41" t="s">
        <v>11162</v>
      </c>
      <c r="C8" s="26">
        <v>31352</v>
      </c>
      <c r="D8" s="25" t="s">
        <v>3936</v>
      </c>
      <c r="E8" s="27">
        <v>120</v>
      </c>
      <c r="F8" s="39" t="s">
        <v>11158</v>
      </c>
      <c r="G8" s="27">
        <v>120</v>
      </c>
      <c r="H8" s="45">
        <f t="shared" si="0"/>
        <v>0</v>
      </c>
      <c r="I8" s="28" t="s">
        <v>10970</v>
      </c>
    </row>
    <row r="9" spans="1:9" x14ac:dyDescent="0.25">
      <c r="A9" s="43" t="s">
        <v>11155</v>
      </c>
      <c r="B9" s="40" t="s">
        <v>11163</v>
      </c>
      <c r="C9" s="30">
        <v>31353</v>
      </c>
      <c r="D9" s="29" t="s">
        <v>4083</v>
      </c>
      <c r="E9" s="31">
        <v>2960</v>
      </c>
      <c r="F9" s="38" t="s">
        <v>11155</v>
      </c>
      <c r="G9" s="31">
        <v>2960</v>
      </c>
      <c r="H9" s="32">
        <f t="shared" si="0"/>
        <v>0</v>
      </c>
      <c r="I9" s="33" t="s">
        <v>10970</v>
      </c>
    </row>
    <row r="10" spans="1:9" x14ac:dyDescent="0.25">
      <c r="A10" s="44" t="s">
        <v>11155</v>
      </c>
      <c r="B10" s="41" t="s">
        <v>11164</v>
      </c>
      <c r="C10" s="26">
        <v>31354</v>
      </c>
      <c r="D10" s="25" t="s">
        <v>4035</v>
      </c>
      <c r="E10" s="27">
        <v>9880</v>
      </c>
      <c r="F10" s="39" t="s">
        <v>11155</v>
      </c>
      <c r="G10" s="27">
        <v>9880</v>
      </c>
      <c r="H10" s="45">
        <f t="shared" si="0"/>
        <v>0</v>
      </c>
      <c r="I10" s="28" t="s">
        <v>10970</v>
      </c>
    </row>
    <row r="11" spans="1:9" x14ac:dyDescent="0.25">
      <c r="A11" s="43" t="s">
        <v>11155</v>
      </c>
      <c r="B11" s="40" t="s">
        <v>11165</v>
      </c>
      <c r="C11" s="30">
        <v>31355</v>
      </c>
      <c r="D11" s="29" t="s">
        <v>3935</v>
      </c>
      <c r="E11" s="31">
        <v>46890.22</v>
      </c>
      <c r="F11" s="38" t="s">
        <v>11158</v>
      </c>
      <c r="G11" s="31">
        <v>46890.22</v>
      </c>
      <c r="H11" s="32">
        <f t="shared" si="0"/>
        <v>0</v>
      </c>
      <c r="I11" s="33" t="s">
        <v>10970</v>
      </c>
    </row>
    <row r="12" spans="1:9" x14ac:dyDescent="0.25">
      <c r="A12" s="44" t="s">
        <v>11155</v>
      </c>
      <c r="B12" s="41" t="s">
        <v>11166</v>
      </c>
      <c r="C12" s="26">
        <v>31356</v>
      </c>
      <c r="D12" s="25" t="s">
        <v>4035</v>
      </c>
      <c r="E12" s="27">
        <v>1398.8</v>
      </c>
      <c r="F12" s="39" t="s">
        <v>11155</v>
      </c>
      <c r="G12" s="27">
        <v>1398.8</v>
      </c>
      <c r="H12" s="45">
        <f t="shared" si="0"/>
        <v>0</v>
      </c>
      <c r="I12" s="28" t="s">
        <v>10970</v>
      </c>
    </row>
    <row r="13" spans="1:9" x14ac:dyDescent="0.25">
      <c r="A13" s="43" t="s">
        <v>11155</v>
      </c>
      <c r="B13" s="40" t="s">
        <v>11167</v>
      </c>
      <c r="C13" s="30">
        <v>31357</v>
      </c>
      <c r="D13" s="29" t="s">
        <v>4006</v>
      </c>
      <c r="E13" s="31">
        <v>5695.2</v>
      </c>
      <c r="F13" s="38" t="s">
        <v>11155</v>
      </c>
      <c r="G13" s="31">
        <v>5695.2</v>
      </c>
      <c r="H13" s="32">
        <f t="shared" si="0"/>
        <v>0</v>
      </c>
      <c r="I13" s="33" t="s">
        <v>10970</v>
      </c>
    </row>
    <row r="14" spans="1:9" x14ac:dyDescent="0.25">
      <c r="A14" s="44" t="s">
        <v>11155</v>
      </c>
      <c r="B14" s="41" t="s">
        <v>11168</v>
      </c>
      <c r="C14" s="26">
        <v>31358</v>
      </c>
      <c r="D14" s="25" t="s">
        <v>3942</v>
      </c>
      <c r="E14" s="27">
        <v>2871.2</v>
      </c>
      <c r="F14" s="39" t="s">
        <v>11158</v>
      </c>
      <c r="G14" s="27">
        <v>2871.2</v>
      </c>
      <c r="H14" s="45">
        <f t="shared" si="0"/>
        <v>0</v>
      </c>
      <c r="I14" s="28" t="s">
        <v>10970</v>
      </c>
    </row>
    <row r="15" spans="1:9" x14ac:dyDescent="0.25">
      <c r="A15" s="43" t="s">
        <v>11155</v>
      </c>
      <c r="B15" s="40" t="s">
        <v>11169</v>
      </c>
      <c r="C15" s="30">
        <v>31359</v>
      </c>
      <c r="D15" s="29" t="s">
        <v>4029</v>
      </c>
      <c r="E15" s="31">
        <v>3308.4</v>
      </c>
      <c r="F15" s="38" t="s">
        <v>11155</v>
      </c>
      <c r="G15" s="31">
        <v>3308.4</v>
      </c>
      <c r="H15" s="32">
        <f t="shared" si="0"/>
        <v>0</v>
      </c>
      <c r="I15" s="33" t="s">
        <v>10970</v>
      </c>
    </row>
    <row r="16" spans="1:9" x14ac:dyDescent="0.25">
      <c r="A16" s="44" t="s">
        <v>11155</v>
      </c>
      <c r="B16" s="41" t="s">
        <v>11170</v>
      </c>
      <c r="C16" s="26">
        <v>31360</v>
      </c>
      <c r="D16" s="25" t="s">
        <v>4093</v>
      </c>
      <c r="E16" s="27">
        <v>7480</v>
      </c>
      <c r="F16" s="39" t="s">
        <v>11155</v>
      </c>
      <c r="G16" s="27">
        <v>7480</v>
      </c>
      <c r="H16" s="45">
        <f t="shared" si="0"/>
        <v>0</v>
      </c>
      <c r="I16" s="28" t="s">
        <v>10970</v>
      </c>
    </row>
    <row r="17" spans="1:9" x14ac:dyDescent="0.25">
      <c r="A17" s="43" t="s">
        <v>11155</v>
      </c>
      <c r="B17" s="40" t="s">
        <v>11171</v>
      </c>
      <c r="C17" s="30">
        <v>31361</v>
      </c>
      <c r="D17" s="29" t="s">
        <v>4046</v>
      </c>
      <c r="E17" s="31">
        <v>1354.5</v>
      </c>
      <c r="F17" s="38" t="s">
        <v>11155</v>
      </c>
      <c r="G17" s="31">
        <v>1354.5</v>
      </c>
      <c r="H17" s="32">
        <f t="shared" si="0"/>
        <v>0</v>
      </c>
      <c r="I17" s="33" t="s">
        <v>10970</v>
      </c>
    </row>
    <row r="18" spans="1:9" x14ac:dyDescent="0.25">
      <c r="A18" s="44" t="s">
        <v>11155</v>
      </c>
      <c r="B18" s="41" t="s">
        <v>11172</v>
      </c>
      <c r="C18" s="26">
        <v>31362</v>
      </c>
      <c r="D18" s="25" t="s">
        <v>3967</v>
      </c>
      <c r="E18" s="27">
        <v>8404.7999999999993</v>
      </c>
      <c r="F18" s="39" t="s">
        <v>11155</v>
      </c>
      <c r="G18" s="27">
        <v>8404.7999999999993</v>
      </c>
      <c r="H18" s="45">
        <f t="shared" si="0"/>
        <v>0</v>
      </c>
      <c r="I18" s="28" t="s">
        <v>10970</v>
      </c>
    </row>
    <row r="19" spans="1:9" x14ac:dyDescent="0.25">
      <c r="A19" s="43" t="s">
        <v>11155</v>
      </c>
      <c r="B19" s="40" t="s">
        <v>11173</v>
      </c>
      <c r="C19" s="30">
        <v>31363</v>
      </c>
      <c r="D19" s="29" t="s">
        <v>3948</v>
      </c>
      <c r="E19" s="31">
        <v>8630.7999999999993</v>
      </c>
      <c r="F19" s="38" t="s">
        <v>11158</v>
      </c>
      <c r="G19" s="31">
        <v>8630.7999999999993</v>
      </c>
      <c r="H19" s="32">
        <f t="shared" si="0"/>
        <v>0</v>
      </c>
      <c r="I19" s="33" t="s">
        <v>10970</v>
      </c>
    </row>
    <row r="20" spans="1:9" x14ac:dyDescent="0.25">
      <c r="A20" s="44" t="s">
        <v>11155</v>
      </c>
      <c r="B20" s="41" t="s">
        <v>11174</v>
      </c>
      <c r="C20" s="26">
        <v>31364</v>
      </c>
      <c r="D20" s="25" t="s">
        <v>3953</v>
      </c>
      <c r="E20" s="27">
        <v>2340</v>
      </c>
      <c r="F20" s="39" t="s">
        <v>11155</v>
      </c>
      <c r="G20" s="27">
        <v>2340</v>
      </c>
      <c r="H20" s="45">
        <f t="shared" si="0"/>
        <v>0</v>
      </c>
      <c r="I20" s="28" t="s">
        <v>10970</v>
      </c>
    </row>
    <row r="21" spans="1:9" x14ac:dyDescent="0.25">
      <c r="A21" s="43" t="s">
        <v>11155</v>
      </c>
      <c r="B21" s="40" t="s">
        <v>11175</v>
      </c>
      <c r="C21" s="30">
        <v>31365</v>
      </c>
      <c r="D21" s="29" t="s">
        <v>3949</v>
      </c>
      <c r="E21" s="31">
        <v>20407.2</v>
      </c>
      <c r="F21" s="38" t="s">
        <v>11176</v>
      </c>
      <c r="G21" s="31">
        <v>20407.2</v>
      </c>
      <c r="H21" s="32">
        <f t="shared" si="0"/>
        <v>0</v>
      </c>
      <c r="I21" s="33" t="s">
        <v>10970</v>
      </c>
    </row>
    <row r="22" spans="1:9" x14ac:dyDescent="0.25">
      <c r="A22" s="44" t="s">
        <v>11155</v>
      </c>
      <c r="B22" s="41" t="s">
        <v>11177</v>
      </c>
      <c r="C22" s="26">
        <v>31366</v>
      </c>
      <c r="D22" s="25" t="s">
        <v>3944</v>
      </c>
      <c r="E22" s="27">
        <v>3265.6</v>
      </c>
      <c r="F22" s="39" t="s">
        <v>11158</v>
      </c>
      <c r="G22" s="27">
        <v>3265.6</v>
      </c>
      <c r="H22" s="45">
        <f t="shared" si="0"/>
        <v>0</v>
      </c>
      <c r="I22" s="28" t="s">
        <v>10970</v>
      </c>
    </row>
    <row r="23" spans="1:9" x14ac:dyDescent="0.25">
      <c r="A23" s="43" t="s">
        <v>11155</v>
      </c>
      <c r="B23" s="40" t="s">
        <v>11178</v>
      </c>
      <c r="C23" s="30">
        <v>31367</v>
      </c>
      <c r="D23" s="29" t="s">
        <v>3950</v>
      </c>
      <c r="E23" s="31">
        <v>0</v>
      </c>
      <c r="F23" s="38" t="s">
        <v>4219</v>
      </c>
      <c r="G23" s="31">
        <v>0</v>
      </c>
      <c r="H23" s="32">
        <f t="shared" si="0"/>
        <v>0</v>
      </c>
      <c r="I23" s="33" t="s">
        <v>7662</v>
      </c>
    </row>
    <row r="24" spans="1:9" x14ac:dyDescent="0.25">
      <c r="A24" s="44" t="s">
        <v>11155</v>
      </c>
      <c r="B24" s="41" t="s">
        <v>11179</v>
      </c>
      <c r="C24" s="26">
        <v>31368</v>
      </c>
      <c r="D24" s="25" t="s">
        <v>3945</v>
      </c>
      <c r="E24" s="27">
        <v>3160.8</v>
      </c>
      <c r="F24" s="39" t="s">
        <v>11158</v>
      </c>
      <c r="G24" s="27">
        <v>3160.8</v>
      </c>
      <c r="H24" s="45">
        <f t="shared" si="0"/>
        <v>0</v>
      </c>
      <c r="I24" s="28" t="s">
        <v>10970</v>
      </c>
    </row>
    <row r="25" spans="1:9" x14ac:dyDescent="0.25">
      <c r="A25" s="43" t="s">
        <v>11155</v>
      </c>
      <c r="B25" s="40" t="s">
        <v>11180</v>
      </c>
      <c r="C25" s="30">
        <v>31369</v>
      </c>
      <c r="D25" s="29" t="s">
        <v>3947</v>
      </c>
      <c r="E25" s="31">
        <v>3548.8</v>
      </c>
      <c r="F25" s="38" t="s">
        <v>11158</v>
      </c>
      <c r="G25" s="31">
        <v>3548.8</v>
      </c>
      <c r="H25" s="32">
        <f t="shared" si="0"/>
        <v>0</v>
      </c>
      <c r="I25" s="33" t="s">
        <v>10970</v>
      </c>
    </row>
    <row r="26" spans="1:9" x14ac:dyDescent="0.25">
      <c r="A26" s="44" t="s">
        <v>11155</v>
      </c>
      <c r="B26" s="41" t="s">
        <v>11181</v>
      </c>
      <c r="C26" s="26">
        <v>31370</v>
      </c>
      <c r="D26" s="25" t="s">
        <v>4217</v>
      </c>
      <c r="E26" s="27">
        <v>362</v>
      </c>
      <c r="F26" s="39" t="s">
        <v>11155</v>
      </c>
      <c r="G26" s="27">
        <v>362</v>
      </c>
      <c r="H26" s="45">
        <f t="shared" si="0"/>
        <v>0</v>
      </c>
      <c r="I26" s="28" t="s">
        <v>10970</v>
      </c>
    </row>
    <row r="27" spans="1:9" x14ac:dyDescent="0.25">
      <c r="A27" s="43" t="s">
        <v>11155</v>
      </c>
      <c r="B27" s="40" t="s">
        <v>11182</v>
      </c>
      <c r="C27" s="30">
        <v>31371</v>
      </c>
      <c r="D27" s="29" t="s">
        <v>3954</v>
      </c>
      <c r="E27" s="31">
        <v>9296.7999999999993</v>
      </c>
      <c r="F27" s="38" t="s">
        <v>11155</v>
      </c>
      <c r="G27" s="31">
        <v>9296.7999999999993</v>
      </c>
      <c r="H27" s="32">
        <f t="shared" si="0"/>
        <v>0</v>
      </c>
      <c r="I27" s="33" t="s">
        <v>10970</v>
      </c>
    </row>
    <row r="28" spans="1:9" x14ac:dyDescent="0.25">
      <c r="A28" s="44" t="s">
        <v>11155</v>
      </c>
      <c r="B28" s="41" t="s">
        <v>11183</v>
      </c>
      <c r="C28" s="26">
        <v>31372</v>
      </c>
      <c r="D28" s="25" t="s">
        <v>4031</v>
      </c>
      <c r="E28" s="27">
        <v>2860</v>
      </c>
      <c r="F28" s="39" t="s">
        <v>11155</v>
      </c>
      <c r="G28" s="27">
        <v>2860</v>
      </c>
      <c r="H28" s="45">
        <f t="shared" si="0"/>
        <v>0</v>
      </c>
      <c r="I28" s="28" t="s">
        <v>10970</v>
      </c>
    </row>
    <row r="29" spans="1:9" x14ac:dyDescent="0.25">
      <c r="A29" s="43" t="s">
        <v>11155</v>
      </c>
      <c r="B29" s="40" t="s">
        <v>11184</v>
      </c>
      <c r="C29" s="30">
        <v>31373</v>
      </c>
      <c r="D29" s="29" t="s">
        <v>3956</v>
      </c>
      <c r="E29" s="31">
        <v>3288</v>
      </c>
      <c r="F29" s="38" t="s">
        <v>11155</v>
      </c>
      <c r="G29" s="31">
        <v>3288</v>
      </c>
      <c r="H29" s="32">
        <f t="shared" si="0"/>
        <v>0</v>
      </c>
      <c r="I29" s="33" t="s">
        <v>10970</v>
      </c>
    </row>
    <row r="30" spans="1:9" x14ac:dyDescent="0.25">
      <c r="A30" s="44" t="s">
        <v>11155</v>
      </c>
      <c r="B30" s="41" t="s">
        <v>11185</v>
      </c>
      <c r="C30" s="26">
        <v>31374</v>
      </c>
      <c r="D30" s="25" t="s">
        <v>3941</v>
      </c>
      <c r="E30" s="27">
        <v>6722</v>
      </c>
      <c r="F30" s="39" t="s">
        <v>11158</v>
      </c>
      <c r="G30" s="27">
        <v>6722</v>
      </c>
      <c r="H30" s="45">
        <f t="shared" si="0"/>
        <v>0</v>
      </c>
      <c r="I30" s="28" t="s">
        <v>10970</v>
      </c>
    </row>
    <row r="31" spans="1:9" x14ac:dyDescent="0.25">
      <c r="A31" s="43" t="s">
        <v>11155</v>
      </c>
      <c r="B31" s="40" t="s">
        <v>11186</v>
      </c>
      <c r="C31" s="30">
        <v>31375</v>
      </c>
      <c r="D31" s="29" t="s">
        <v>4017</v>
      </c>
      <c r="E31" s="31">
        <v>147506.9</v>
      </c>
      <c r="F31" s="38" t="s">
        <v>11176</v>
      </c>
      <c r="G31" s="31">
        <v>147506.9</v>
      </c>
      <c r="H31" s="32">
        <f t="shared" si="0"/>
        <v>0</v>
      </c>
      <c r="I31" s="33" t="s">
        <v>10970</v>
      </c>
    </row>
    <row r="32" spans="1:9" x14ac:dyDescent="0.25">
      <c r="A32" s="44" t="s">
        <v>11155</v>
      </c>
      <c r="B32" s="41" t="s">
        <v>11187</v>
      </c>
      <c r="C32" s="26">
        <v>31376</v>
      </c>
      <c r="D32" s="25" t="s">
        <v>3941</v>
      </c>
      <c r="E32" s="27">
        <v>128</v>
      </c>
      <c r="F32" s="39" t="s">
        <v>11155</v>
      </c>
      <c r="G32" s="27">
        <v>128</v>
      </c>
      <c r="H32" s="45">
        <f t="shared" si="0"/>
        <v>0</v>
      </c>
      <c r="I32" s="28" t="s">
        <v>10970</v>
      </c>
    </row>
    <row r="33" spans="1:9" x14ac:dyDescent="0.25">
      <c r="A33" s="43" t="s">
        <v>11155</v>
      </c>
      <c r="B33" s="40" t="s">
        <v>11188</v>
      </c>
      <c r="C33" s="30">
        <v>31377</v>
      </c>
      <c r="D33" s="29" t="s">
        <v>4033</v>
      </c>
      <c r="E33" s="31">
        <v>2215.6</v>
      </c>
      <c r="F33" s="38" t="s">
        <v>11155</v>
      </c>
      <c r="G33" s="31">
        <v>2215.6</v>
      </c>
      <c r="H33" s="32">
        <f t="shared" si="0"/>
        <v>0</v>
      </c>
      <c r="I33" s="33" t="s">
        <v>10970</v>
      </c>
    </row>
    <row r="34" spans="1:9" x14ac:dyDescent="0.25">
      <c r="A34" s="44" t="s">
        <v>11155</v>
      </c>
      <c r="B34" s="41" t="s">
        <v>11189</v>
      </c>
      <c r="C34" s="26">
        <v>31378</v>
      </c>
      <c r="D34" s="25" t="s">
        <v>4187</v>
      </c>
      <c r="E34" s="27">
        <v>9782.4</v>
      </c>
      <c r="F34" s="39" t="s">
        <v>11155</v>
      </c>
      <c r="G34" s="27">
        <v>9782.4</v>
      </c>
      <c r="H34" s="45">
        <f t="shared" si="0"/>
        <v>0</v>
      </c>
      <c r="I34" s="28" t="s">
        <v>10970</v>
      </c>
    </row>
    <row r="35" spans="1:9" x14ac:dyDescent="0.25">
      <c r="A35" s="43" t="s">
        <v>11155</v>
      </c>
      <c r="B35" s="40" t="s">
        <v>11190</v>
      </c>
      <c r="C35" s="30">
        <v>31379</v>
      </c>
      <c r="D35" s="29" t="s">
        <v>4187</v>
      </c>
      <c r="E35" s="31">
        <v>1162.5</v>
      </c>
      <c r="F35" s="38" t="s">
        <v>11155</v>
      </c>
      <c r="G35" s="31">
        <v>1162.5</v>
      </c>
      <c r="H35" s="32">
        <f t="shared" si="0"/>
        <v>0</v>
      </c>
      <c r="I35" s="33" t="s">
        <v>10970</v>
      </c>
    </row>
    <row r="36" spans="1:9" x14ac:dyDescent="0.25">
      <c r="A36" s="44" t="s">
        <v>11155</v>
      </c>
      <c r="B36" s="41" t="s">
        <v>11191</v>
      </c>
      <c r="C36" s="26">
        <v>31380</v>
      </c>
      <c r="D36" s="25" t="s">
        <v>3946</v>
      </c>
      <c r="E36" s="27">
        <v>2822.4</v>
      </c>
      <c r="F36" s="39" t="s">
        <v>11158</v>
      </c>
      <c r="G36" s="27">
        <v>2822.4</v>
      </c>
      <c r="H36" s="45">
        <f t="shared" si="0"/>
        <v>0</v>
      </c>
      <c r="I36" s="28" t="s">
        <v>10970</v>
      </c>
    </row>
    <row r="37" spans="1:9" x14ac:dyDescent="0.25">
      <c r="A37" s="43" t="s">
        <v>11155</v>
      </c>
      <c r="B37" s="40" t="s">
        <v>11192</v>
      </c>
      <c r="C37" s="30">
        <v>31381</v>
      </c>
      <c r="D37" s="29" t="s">
        <v>3939</v>
      </c>
      <c r="E37" s="31">
        <v>3052.8</v>
      </c>
      <c r="F37" s="38" t="s">
        <v>11158</v>
      </c>
      <c r="G37" s="31">
        <v>3052.8</v>
      </c>
      <c r="H37" s="32">
        <f t="shared" si="0"/>
        <v>0</v>
      </c>
      <c r="I37" s="33" t="s">
        <v>10970</v>
      </c>
    </row>
    <row r="38" spans="1:9" x14ac:dyDescent="0.25">
      <c r="A38" s="44" t="s">
        <v>11155</v>
      </c>
      <c r="B38" s="41" t="s">
        <v>11193</v>
      </c>
      <c r="C38" s="26">
        <v>31382</v>
      </c>
      <c r="D38" s="25" t="s">
        <v>4017</v>
      </c>
      <c r="E38" s="27">
        <v>5107.2</v>
      </c>
      <c r="F38" s="39" t="s">
        <v>11176</v>
      </c>
      <c r="G38" s="27">
        <v>5107.2</v>
      </c>
      <c r="H38" s="45">
        <f t="shared" si="0"/>
        <v>0</v>
      </c>
      <c r="I38" s="28" t="s">
        <v>10970</v>
      </c>
    </row>
    <row r="39" spans="1:9" x14ac:dyDescent="0.25">
      <c r="A39" s="43" t="s">
        <v>11155</v>
      </c>
      <c r="B39" s="40" t="s">
        <v>11194</v>
      </c>
      <c r="C39" s="30">
        <v>31383</v>
      </c>
      <c r="D39" s="29" t="s">
        <v>3951</v>
      </c>
      <c r="E39" s="31">
        <v>3920.3</v>
      </c>
      <c r="F39" s="38" t="s">
        <v>11155</v>
      </c>
      <c r="G39" s="31">
        <v>3920.3</v>
      </c>
      <c r="H39" s="32">
        <f t="shared" si="0"/>
        <v>0</v>
      </c>
      <c r="I39" s="33" t="s">
        <v>10970</v>
      </c>
    </row>
    <row r="40" spans="1:9" x14ac:dyDescent="0.25">
      <c r="A40" s="44" t="s">
        <v>11155</v>
      </c>
      <c r="B40" s="41" t="s">
        <v>11195</v>
      </c>
      <c r="C40" s="26">
        <v>31384</v>
      </c>
      <c r="D40" s="25" t="s">
        <v>3951</v>
      </c>
      <c r="E40" s="27">
        <v>2036.25</v>
      </c>
      <c r="F40" s="39" t="s">
        <v>11155</v>
      </c>
      <c r="G40" s="27">
        <v>2036.25</v>
      </c>
      <c r="H40" s="45">
        <f t="shared" si="0"/>
        <v>0</v>
      </c>
      <c r="I40" s="28" t="s">
        <v>10970</v>
      </c>
    </row>
    <row r="41" spans="1:9" x14ac:dyDescent="0.25">
      <c r="A41" s="43" t="s">
        <v>11155</v>
      </c>
      <c r="B41" s="40" t="s">
        <v>11196</v>
      </c>
      <c r="C41" s="30">
        <v>31385</v>
      </c>
      <c r="D41" s="29" t="s">
        <v>11197</v>
      </c>
      <c r="E41" s="31">
        <v>3354.9</v>
      </c>
      <c r="F41" s="38" t="s">
        <v>11155</v>
      </c>
      <c r="G41" s="31">
        <v>3354.9</v>
      </c>
      <c r="H41" s="32">
        <f t="shared" si="0"/>
        <v>0</v>
      </c>
      <c r="I41" s="33" t="s">
        <v>10970</v>
      </c>
    </row>
    <row r="42" spans="1:9" x14ac:dyDescent="0.25">
      <c r="A42" s="44" t="s">
        <v>11155</v>
      </c>
      <c r="B42" s="41" t="s">
        <v>11198</v>
      </c>
      <c r="C42" s="26">
        <v>31386</v>
      </c>
      <c r="D42" s="25" t="s">
        <v>3937</v>
      </c>
      <c r="E42" s="27">
        <v>72343</v>
      </c>
      <c r="F42" s="39" t="s">
        <v>11158</v>
      </c>
      <c r="G42" s="27">
        <v>72343</v>
      </c>
      <c r="H42" s="45">
        <f t="shared" si="0"/>
        <v>0</v>
      </c>
      <c r="I42" s="28" t="s">
        <v>10970</v>
      </c>
    </row>
    <row r="43" spans="1:9" x14ac:dyDescent="0.25">
      <c r="A43" s="43" t="s">
        <v>11155</v>
      </c>
      <c r="B43" s="40" t="s">
        <v>11199</v>
      </c>
      <c r="C43" s="30">
        <v>31387</v>
      </c>
      <c r="D43" s="29" t="s">
        <v>4089</v>
      </c>
      <c r="E43" s="31">
        <v>1186.8</v>
      </c>
      <c r="F43" s="38" t="s">
        <v>11155</v>
      </c>
      <c r="G43" s="31">
        <v>1186.8</v>
      </c>
      <c r="H43" s="32">
        <f t="shared" si="0"/>
        <v>0</v>
      </c>
      <c r="I43" s="33" t="s">
        <v>10970</v>
      </c>
    </row>
    <row r="44" spans="1:9" x14ac:dyDescent="0.25">
      <c r="A44" s="44" t="s">
        <v>11155</v>
      </c>
      <c r="B44" s="41" t="s">
        <v>11200</v>
      </c>
      <c r="C44" s="26">
        <v>31388</v>
      </c>
      <c r="D44" s="25" t="s">
        <v>3962</v>
      </c>
      <c r="E44" s="27">
        <v>6669.3</v>
      </c>
      <c r="F44" s="39" t="s">
        <v>11155</v>
      </c>
      <c r="G44" s="27">
        <v>6669.3</v>
      </c>
      <c r="H44" s="45">
        <f t="shared" si="0"/>
        <v>0</v>
      </c>
      <c r="I44" s="28" t="s">
        <v>10970</v>
      </c>
    </row>
    <row r="45" spans="1:9" x14ac:dyDescent="0.25">
      <c r="A45" s="43" t="s">
        <v>11155</v>
      </c>
      <c r="B45" s="40" t="s">
        <v>11201</v>
      </c>
      <c r="C45" s="30">
        <v>31389</v>
      </c>
      <c r="D45" s="29" t="s">
        <v>11202</v>
      </c>
      <c r="E45" s="31">
        <v>8649.6</v>
      </c>
      <c r="F45" s="38" t="s">
        <v>11155</v>
      </c>
      <c r="G45" s="31">
        <v>8649.6</v>
      </c>
      <c r="H45" s="32">
        <f t="shared" si="0"/>
        <v>0</v>
      </c>
      <c r="I45" s="33" t="s">
        <v>10970</v>
      </c>
    </row>
    <row r="46" spans="1:9" x14ac:dyDescent="0.25">
      <c r="A46" s="44" t="s">
        <v>11155</v>
      </c>
      <c r="B46" s="41" t="s">
        <v>11203</v>
      </c>
      <c r="C46" s="26">
        <v>31390</v>
      </c>
      <c r="D46" s="25" t="s">
        <v>3959</v>
      </c>
      <c r="E46" s="27">
        <v>350</v>
      </c>
      <c r="F46" s="39" t="s">
        <v>11155</v>
      </c>
      <c r="G46" s="27">
        <v>350</v>
      </c>
      <c r="H46" s="45">
        <f t="shared" si="0"/>
        <v>0</v>
      </c>
      <c r="I46" s="28" t="s">
        <v>10970</v>
      </c>
    </row>
    <row r="47" spans="1:9" x14ac:dyDescent="0.25">
      <c r="A47" s="43" t="s">
        <v>11155</v>
      </c>
      <c r="B47" s="40" t="s">
        <v>11204</v>
      </c>
      <c r="C47" s="30">
        <v>31391</v>
      </c>
      <c r="D47" s="29" t="s">
        <v>4116</v>
      </c>
      <c r="E47" s="31">
        <v>2251.3000000000002</v>
      </c>
      <c r="F47" s="38" t="s">
        <v>11158</v>
      </c>
      <c r="G47" s="31">
        <v>2251.3000000000002</v>
      </c>
      <c r="H47" s="32">
        <f t="shared" si="0"/>
        <v>0</v>
      </c>
      <c r="I47" s="33" t="s">
        <v>10970</v>
      </c>
    </row>
    <row r="48" spans="1:9" x14ac:dyDescent="0.25">
      <c r="A48" s="44" t="s">
        <v>11155</v>
      </c>
      <c r="B48" s="41" t="s">
        <v>11205</v>
      </c>
      <c r="C48" s="26">
        <v>31392</v>
      </c>
      <c r="D48" s="25" t="s">
        <v>4154</v>
      </c>
      <c r="E48" s="27">
        <v>2704.7</v>
      </c>
      <c r="F48" s="39" t="s">
        <v>11155</v>
      </c>
      <c r="G48" s="27">
        <v>2704.7</v>
      </c>
      <c r="H48" s="45">
        <f t="shared" si="0"/>
        <v>0</v>
      </c>
      <c r="I48" s="28" t="s">
        <v>10970</v>
      </c>
    </row>
    <row r="49" spans="1:9" x14ac:dyDescent="0.25">
      <c r="A49" s="43" t="s">
        <v>11155</v>
      </c>
      <c r="B49" s="40" t="s">
        <v>11206</v>
      </c>
      <c r="C49" s="30">
        <v>31393</v>
      </c>
      <c r="D49" s="29" t="s">
        <v>4113</v>
      </c>
      <c r="E49" s="31">
        <v>1310.4000000000001</v>
      </c>
      <c r="F49" s="38" t="s">
        <v>11158</v>
      </c>
      <c r="G49" s="31">
        <v>1310.4000000000001</v>
      </c>
      <c r="H49" s="32">
        <f t="shared" si="0"/>
        <v>0</v>
      </c>
      <c r="I49" s="33" t="s">
        <v>10970</v>
      </c>
    </row>
    <row r="50" spans="1:9" x14ac:dyDescent="0.25">
      <c r="A50" s="44" t="s">
        <v>11155</v>
      </c>
      <c r="B50" s="41" t="s">
        <v>11207</v>
      </c>
      <c r="C50" s="26">
        <v>31394</v>
      </c>
      <c r="D50" s="25" t="s">
        <v>4041</v>
      </c>
      <c r="E50" s="27">
        <v>756.9</v>
      </c>
      <c r="F50" s="39" t="s">
        <v>11155</v>
      </c>
      <c r="G50" s="27">
        <v>756.9</v>
      </c>
      <c r="H50" s="45">
        <f t="shared" si="0"/>
        <v>0</v>
      </c>
      <c r="I50" s="28" t="s">
        <v>10970</v>
      </c>
    </row>
    <row r="51" spans="1:9" x14ac:dyDescent="0.25">
      <c r="A51" s="43" t="s">
        <v>11155</v>
      </c>
      <c r="B51" s="40" t="s">
        <v>11208</v>
      </c>
      <c r="C51" s="30">
        <v>31395</v>
      </c>
      <c r="D51" s="29" t="s">
        <v>4041</v>
      </c>
      <c r="E51" s="31">
        <v>2272.4</v>
      </c>
      <c r="F51" s="38" t="s">
        <v>11155</v>
      </c>
      <c r="G51" s="31">
        <v>2272.4</v>
      </c>
      <c r="H51" s="32">
        <f t="shared" si="0"/>
        <v>0</v>
      </c>
      <c r="I51" s="33" t="s">
        <v>10970</v>
      </c>
    </row>
    <row r="52" spans="1:9" x14ac:dyDescent="0.25">
      <c r="A52" s="44" t="s">
        <v>11155</v>
      </c>
      <c r="B52" s="41" t="s">
        <v>11209</v>
      </c>
      <c r="C52" s="26">
        <v>31396</v>
      </c>
      <c r="D52" s="25" t="s">
        <v>3963</v>
      </c>
      <c r="E52" s="27">
        <v>1327.2</v>
      </c>
      <c r="F52" s="39" t="s">
        <v>11155</v>
      </c>
      <c r="G52" s="27">
        <v>1327.2</v>
      </c>
      <c r="H52" s="45">
        <f t="shared" si="0"/>
        <v>0</v>
      </c>
      <c r="I52" s="28" t="s">
        <v>10970</v>
      </c>
    </row>
    <row r="53" spans="1:9" x14ac:dyDescent="0.25">
      <c r="A53" s="43" t="s">
        <v>11155</v>
      </c>
      <c r="B53" s="40" t="s">
        <v>11210</v>
      </c>
      <c r="C53" s="30">
        <v>31397</v>
      </c>
      <c r="D53" s="29" t="s">
        <v>3984</v>
      </c>
      <c r="E53" s="31">
        <v>2832.7</v>
      </c>
      <c r="F53" s="38" t="s">
        <v>11158</v>
      </c>
      <c r="G53" s="31">
        <v>2832.7</v>
      </c>
      <c r="H53" s="32">
        <f t="shared" si="0"/>
        <v>0</v>
      </c>
      <c r="I53" s="33" t="s">
        <v>10970</v>
      </c>
    </row>
    <row r="54" spans="1:9" x14ac:dyDescent="0.25">
      <c r="A54" s="44" t="s">
        <v>11155</v>
      </c>
      <c r="B54" s="41" t="s">
        <v>11211</v>
      </c>
      <c r="C54" s="26">
        <v>31398</v>
      </c>
      <c r="D54" s="25" t="s">
        <v>3971</v>
      </c>
      <c r="E54" s="27">
        <v>2881.9</v>
      </c>
      <c r="F54" s="39" t="s">
        <v>11155</v>
      </c>
      <c r="G54" s="27">
        <v>2881.9</v>
      </c>
      <c r="H54" s="45">
        <f t="shared" si="0"/>
        <v>0</v>
      </c>
      <c r="I54" s="28" t="s">
        <v>10970</v>
      </c>
    </row>
    <row r="55" spans="1:9" x14ac:dyDescent="0.25">
      <c r="A55" s="43" t="s">
        <v>11155</v>
      </c>
      <c r="B55" s="40" t="s">
        <v>11212</v>
      </c>
      <c r="C55" s="30">
        <v>31399</v>
      </c>
      <c r="D55" s="29" t="s">
        <v>4030</v>
      </c>
      <c r="E55" s="31">
        <v>972.8</v>
      </c>
      <c r="F55" s="38" t="s">
        <v>11155</v>
      </c>
      <c r="G55" s="31">
        <v>972.8</v>
      </c>
      <c r="H55" s="32">
        <f t="shared" si="0"/>
        <v>0</v>
      </c>
      <c r="I55" s="33" t="s">
        <v>10970</v>
      </c>
    </row>
    <row r="56" spans="1:9" x14ac:dyDescent="0.25">
      <c r="A56" s="44" t="s">
        <v>11155</v>
      </c>
      <c r="B56" s="41" t="s">
        <v>11213</v>
      </c>
      <c r="C56" s="26">
        <v>31400</v>
      </c>
      <c r="D56" s="25" t="s">
        <v>3982</v>
      </c>
      <c r="E56" s="27">
        <v>1142.4000000000001</v>
      </c>
      <c r="F56" s="39" t="s">
        <v>11155</v>
      </c>
      <c r="G56" s="27">
        <v>1142.4000000000001</v>
      </c>
      <c r="H56" s="45">
        <f t="shared" si="0"/>
        <v>0</v>
      </c>
      <c r="I56" s="28" t="s">
        <v>10970</v>
      </c>
    </row>
    <row r="57" spans="1:9" x14ac:dyDescent="0.25">
      <c r="A57" s="43" t="s">
        <v>11155</v>
      </c>
      <c r="B57" s="40" t="s">
        <v>11214</v>
      </c>
      <c r="C57" s="30">
        <v>31401</v>
      </c>
      <c r="D57" s="29" t="s">
        <v>3959</v>
      </c>
      <c r="E57" s="31">
        <v>16382.2</v>
      </c>
      <c r="F57" s="38" t="s">
        <v>11215</v>
      </c>
      <c r="G57" s="31">
        <v>16382.2</v>
      </c>
      <c r="H57" s="32">
        <f t="shared" si="0"/>
        <v>0</v>
      </c>
      <c r="I57" s="33" t="s">
        <v>10970</v>
      </c>
    </row>
    <row r="58" spans="1:9" x14ac:dyDescent="0.25">
      <c r="A58" s="44" t="s">
        <v>11155</v>
      </c>
      <c r="B58" s="41" t="s">
        <v>11216</v>
      </c>
      <c r="C58" s="26">
        <v>31402</v>
      </c>
      <c r="D58" s="25" t="s">
        <v>4036</v>
      </c>
      <c r="E58" s="27">
        <v>2787.6</v>
      </c>
      <c r="F58" s="39" t="s">
        <v>11155</v>
      </c>
      <c r="G58" s="27">
        <v>2787.6</v>
      </c>
      <c r="H58" s="45">
        <f t="shared" si="0"/>
        <v>0</v>
      </c>
      <c r="I58" s="28" t="s">
        <v>10970</v>
      </c>
    </row>
    <row r="59" spans="1:9" x14ac:dyDescent="0.25">
      <c r="A59" s="43" t="s">
        <v>11155</v>
      </c>
      <c r="B59" s="40" t="s">
        <v>11217</v>
      </c>
      <c r="C59" s="30">
        <v>31403</v>
      </c>
      <c r="D59" s="29" t="s">
        <v>4084</v>
      </c>
      <c r="E59" s="31">
        <v>1675.7</v>
      </c>
      <c r="F59" s="38" t="s">
        <v>11155</v>
      </c>
      <c r="G59" s="31">
        <v>1675.7</v>
      </c>
      <c r="H59" s="32">
        <f t="shared" si="0"/>
        <v>0</v>
      </c>
      <c r="I59" s="33" t="s">
        <v>10970</v>
      </c>
    </row>
    <row r="60" spans="1:9" x14ac:dyDescent="0.25">
      <c r="A60" s="44" t="s">
        <v>11155</v>
      </c>
      <c r="B60" s="41" t="s">
        <v>11218</v>
      </c>
      <c r="C60" s="26">
        <v>31404</v>
      </c>
      <c r="D60" s="25" t="s">
        <v>3964</v>
      </c>
      <c r="E60" s="27">
        <v>5469.2</v>
      </c>
      <c r="F60" s="39" t="s">
        <v>11155</v>
      </c>
      <c r="G60" s="27">
        <v>5469.2</v>
      </c>
      <c r="H60" s="45">
        <f t="shared" si="0"/>
        <v>0</v>
      </c>
      <c r="I60" s="28" t="s">
        <v>10970</v>
      </c>
    </row>
    <row r="61" spans="1:9" x14ac:dyDescent="0.25">
      <c r="A61" s="43" t="s">
        <v>11155</v>
      </c>
      <c r="B61" s="40" t="s">
        <v>11219</v>
      </c>
      <c r="C61" s="30">
        <v>31405</v>
      </c>
      <c r="D61" s="29" t="s">
        <v>3978</v>
      </c>
      <c r="E61" s="31">
        <v>5413.1</v>
      </c>
      <c r="F61" s="38" t="s">
        <v>11155</v>
      </c>
      <c r="G61" s="31">
        <v>5413.1</v>
      </c>
      <c r="H61" s="32">
        <f t="shared" si="0"/>
        <v>0</v>
      </c>
      <c r="I61" s="33" t="s">
        <v>10970</v>
      </c>
    </row>
    <row r="62" spans="1:9" x14ac:dyDescent="0.25">
      <c r="A62" s="44" t="s">
        <v>11155</v>
      </c>
      <c r="B62" s="41" t="s">
        <v>11220</v>
      </c>
      <c r="C62" s="26">
        <v>31406</v>
      </c>
      <c r="D62" s="25" t="s">
        <v>3981</v>
      </c>
      <c r="E62" s="27">
        <v>2756.2</v>
      </c>
      <c r="F62" s="39" t="s">
        <v>11158</v>
      </c>
      <c r="G62" s="27">
        <v>2756.2</v>
      </c>
      <c r="H62" s="45">
        <f t="shared" si="0"/>
        <v>0</v>
      </c>
      <c r="I62" s="28" t="s">
        <v>10970</v>
      </c>
    </row>
    <row r="63" spans="1:9" x14ac:dyDescent="0.25">
      <c r="A63" s="43" t="s">
        <v>11155</v>
      </c>
      <c r="B63" s="40" t="s">
        <v>11221</v>
      </c>
      <c r="C63" s="30">
        <v>31407</v>
      </c>
      <c r="D63" s="29" t="s">
        <v>4104</v>
      </c>
      <c r="E63" s="31">
        <v>1560</v>
      </c>
      <c r="F63" s="38" t="s">
        <v>11155</v>
      </c>
      <c r="G63" s="31">
        <v>1560</v>
      </c>
      <c r="H63" s="32">
        <f t="shared" si="0"/>
        <v>0</v>
      </c>
      <c r="I63" s="33" t="s">
        <v>10970</v>
      </c>
    </row>
    <row r="64" spans="1:9" x14ac:dyDescent="0.25">
      <c r="A64" s="44" t="s">
        <v>11155</v>
      </c>
      <c r="B64" s="41" t="s">
        <v>11222</v>
      </c>
      <c r="C64" s="26">
        <v>31408</v>
      </c>
      <c r="D64" s="25" t="s">
        <v>4125</v>
      </c>
      <c r="E64" s="27">
        <v>1596.1</v>
      </c>
      <c r="F64" s="39" t="s">
        <v>11155</v>
      </c>
      <c r="G64" s="27">
        <v>1596.1</v>
      </c>
      <c r="H64" s="45">
        <f t="shared" si="0"/>
        <v>0</v>
      </c>
      <c r="I64" s="28" t="s">
        <v>10970</v>
      </c>
    </row>
    <row r="65" spans="1:9" x14ac:dyDescent="0.25">
      <c r="A65" s="43" t="s">
        <v>11155</v>
      </c>
      <c r="B65" s="40" t="s">
        <v>11223</v>
      </c>
      <c r="C65" s="30">
        <v>31409</v>
      </c>
      <c r="D65" s="29" t="s">
        <v>4104</v>
      </c>
      <c r="E65" s="31">
        <v>520</v>
      </c>
      <c r="F65" s="38" t="s">
        <v>11155</v>
      </c>
      <c r="G65" s="31">
        <v>520</v>
      </c>
      <c r="H65" s="32">
        <f t="shared" si="0"/>
        <v>0</v>
      </c>
      <c r="I65" s="33" t="s">
        <v>10970</v>
      </c>
    </row>
    <row r="66" spans="1:9" x14ac:dyDescent="0.25">
      <c r="A66" s="44" t="s">
        <v>11155</v>
      </c>
      <c r="B66" s="41" t="s">
        <v>11224</v>
      </c>
      <c r="C66" s="26">
        <v>31410</v>
      </c>
      <c r="D66" s="25" t="s">
        <v>3977</v>
      </c>
      <c r="E66" s="27">
        <v>2244.5</v>
      </c>
      <c r="F66" s="39" t="s">
        <v>11155</v>
      </c>
      <c r="G66" s="27">
        <v>2244.5</v>
      </c>
      <c r="H66" s="45">
        <f t="shared" si="0"/>
        <v>0</v>
      </c>
      <c r="I66" s="28" t="s">
        <v>10970</v>
      </c>
    </row>
    <row r="67" spans="1:9" x14ac:dyDescent="0.25">
      <c r="A67" s="43" t="s">
        <v>11155</v>
      </c>
      <c r="B67" s="40" t="s">
        <v>11225</v>
      </c>
      <c r="C67" s="30">
        <v>31411</v>
      </c>
      <c r="D67" s="29" t="s">
        <v>3985</v>
      </c>
      <c r="E67" s="31">
        <v>4769.1000000000004</v>
      </c>
      <c r="F67" s="38" t="s">
        <v>11158</v>
      </c>
      <c r="G67" s="31">
        <v>4769.1000000000004</v>
      </c>
      <c r="H67" s="32">
        <f t="shared" si="0"/>
        <v>0</v>
      </c>
      <c r="I67" s="33" t="s">
        <v>10970</v>
      </c>
    </row>
    <row r="68" spans="1:9" x14ac:dyDescent="0.25">
      <c r="A68" s="44" t="s">
        <v>11155</v>
      </c>
      <c r="B68" s="41" t="s">
        <v>11226</v>
      </c>
      <c r="C68" s="26">
        <v>31412</v>
      </c>
      <c r="D68" s="25" t="s">
        <v>3964</v>
      </c>
      <c r="E68" s="27">
        <v>132.6</v>
      </c>
      <c r="F68" s="39" t="s">
        <v>11155</v>
      </c>
      <c r="G68" s="27">
        <v>132.6</v>
      </c>
      <c r="H68" s="45">
        <f t="shared" ref="H68:H131" si="1">E68-G68</f>
        <v>0</v>
      </c>
      <c r="I68" s="28" t="s">
        <v>10970</v>
      </c>
    </row>
    <row r="69" spans="1:9" x14ac:dyDescent="0.25">
      <c r="A69" s="43" t="s">
        <v>11155</v>
      </c>
      <c r="B69" s="40" t="s">
        <v>11227</v>
      </c>
      <c r="C69" s="30">
        <v>31413</v>
      </c>
      <c r="D69" s="29" t="s">
        <v>3964</v>
      </c>
      <c r="E69" s="31">
        <v>697</v>
      </c>
      <c r="F69" s="38" t="s">
        <v>11155</v>
      </c>
      <c r="G69" s="31">
        <v>697</v>
      </c>
      <c r="H69" s="32">
        <f t="shared" si="1"/>
        <v>0</v>
      </c>
      <c r="I69" s="33" t="s">
        <v>10970</v>
      </c>
    </row>
    <row r="70" spans="1:9" x14ac:dyDescent="0.25">
      <c r="A70" s="44" t="s">
        <v>11155</v>
      </c>
      <c r="B70" s="41" t="s">
        <v>11228</v>
      </c>
      <c r="C70" s="26">
        <v>31414</v>
      </c>
      <c r="D70" s="25" t="s">
        <v>8138</v>
      </c>
      <c r="E70" s="27">
        <v>883.2</v>
      </c>
      <c r="F70" s="39" t="s">
        <v>11155</v>
      </c>
      <c r="G70" s="27">
        <v>883.2</v>
      </c>
      <c r="H70" s="45">
        <f t="shared" si="1"/>
        <v>0</v>
      </c>
      <c r="I70" s="28" t="s">
        <v>10970</v>
      </c>
    </row>
    <row r="71" spans="1:9" x14ac:dyDescent="0.25">
      <c r="A71" s="43" t="s">
        <v>11155</v>
      </c>
      <c r="B71" s="40" t="s">
        <v>11229</v>
      </c>
      <c r="C71" s="30">
        <v>31415</v>
      </c>
      <c r="D71" s="29" t="s">
        <v>3969</v>
      </c>
      <c r="E71" s="31">
        <v>0</v>
      </c>
      <c r="F71" s="38" t="s">
        <v>4219</v>
      </c>
      <c r="G71" s="31">
        <v>0</v>
      </c>
      <c r="H71" s="32">
        <f t="shared" si="1"/>
        <v>0</v>
      </c>
      <c r="I71" s="33" t="s">
        <v>7662</v>
      </c>
    </row>
    <row r="72" spans="1:9" x14ac:dyDescent="0.25">
      <c r="A72" s="44" t="s">
        <v>11155</v>
      </c>
      <c r="B72" s="41" t="s">
        <v>11230</v>
      </c>
      <c r="C72" s="26">
        <v>31416</v>
      </c>
      <c r="D72" s="25" t="s">
        <v>3969</v>
      </c>
      <c r="E72" s="27">
        <v>5424.3</v>
      </c>
      <c r="F72" s="39" t="s">
        <v>11155</v>
      </c>
      <c r="G72" s="27">
        <v>5424.3</v>
      </c>
      <c r="H72" s="45">
        <f t="shared" si="1"/>
        <v>0</v>
      </c>
      <c r="I72" s="28" t="s">
        <v>10970</v>
      </c>
    </row>
    <row r="73" spans="1:9" x14ac:dyDescent="0.25">
      <c r="A73" s="43" t="s">
        <v>11155</v>
      </c>
      <c r="B73" s="40" t="s">
        <v>11231</v>
      </c>
      <c r="C73" s="30">
        <v>31417</v>
      </c>
      <c r="D73" s="29" t="s">
        <v>4049</v>
      </c>
      <c r="E73" s="31">
        <v>2189.6</v>
      </c>
      <c r="F73" s="38" t="s">
        <v>11155</v>
      </c>
      <c r="G73" s="31">
        <v>2189.6</v>
      </c>
      <c r="H73" s="32">
        <f t="shared" si="1"/>
        <v>0</v>
      </c>
      <c r="I73" s="33" t="s">
        <v>10970</v>
      </c>
    </row>
    <row r="74" spans="1:9" x14ac:dyDescent="0.25">
      <c r="A74" s="44" t="s">
        <v>11155</v>
      </c>
      <c r="B74" s="41" t="s">
        <v>11232</v>
      </c>
      <c r="C74" s="26">
        <v>31418</v>
      </c>
      <c r="D74" s="25" t="s">
        <v>4048</v>
      </c>
      <c r="E74" s="27">
        <v>21660</v>
      </c>
      <c r="F74" s="39" t="s">
        <v>11158</v>
      </c>
      <c r="G74" s="27">
        <v>21660</v>
      </c>
      <c r="H74" s="45">
        <f t="shared" si="1"/>
        <v>0</v>
      </c>
      <c r="I74" s="28" t="s">
        <v>10970</v>
      </c>
    </row>
    <row r="75" spans="1:9" x14ac:dyDescent="0.25">
      <c r="A75" s="43" t="s">
        <v>11155</v>
      </c>
      <c r="B75" s="40" t="s">
        <v>11233</v>
      </c>
      <c r="C75" s="30">
        <v>31419</v>
      </c>
      <c r="D75" s="29" t="s">
        <v>4091</v>
      </c>
      <c r="E75" s="31">
        <v>8579.6</v>
      </c>
      <c r="F75" s="38" t="s">
        <v>11155</v>
      </c>
      <c r="G75" s="31">
        <v>8579.6</v>
      </c>
      <c r="H75" s="32">
        <f t="shared" si="1"/>
        <v>0</v>
      </c>
      <c r="I75" s="33" t="s">
        <v>10970</v>
      </c>
    </row>
    <row r="76" spans="1:9" x14ac:dyDescent="0.25">
      <c r="A76" s="44" t="s">
        <v>11155</v>
      </c>
      <c r="B76" s="41" t="s">
        <v>11234</v>
      </c>
      <c r="C76" s="26">
        <v>31420</v>
      </c>
      <c r="D76" s="25" t="s">
        <v>3989</v>
      </c>
      <c r="E76" s="27">
        <v>498.4</v>
      </c>
      <c r="F76" s="39" t="s">
        <v>11155</v>
      </c>
      <c r="G76" s="27">
        <v>498.4</v>
      </c>
      <c r="H76" s="45">
        <f t="shared" si="1"/>
        <v>0</v>
      </c>
      <c r="I76" s="28" t="s">
        <v>10970</v>
      </c>
    </row>
    <row r="77" spans="1:9" x14ac:dyDescent="0.25">
      <c r="A77" s="43" t="s">
        <v>11155</v>
      </c>
      <c r="B77" s="40" t="s">
        <v>11235</v>
      </c>
      <c r="C77" s="30">
        <v>31421</v>
      </c>
      <c r="D77" s="29" t="s">
        <v>3964</v>
      </c>
      <c r="E77" s="31">
        <v>300</v>
      </c>
      <c r="F77" s="38" t="s">
        <v>11155</v>
      </c>
      <c r="G77" s="31">
        <v>300</v>
      </c>
      <c r="H77" s="32">
        <f t="shared" si="1"/>
        <v>0</v>
      </c>
      <c r="I77" s="33" t="s">
        <v>10970</v>
      </c>
    </row>
    <row r="78" spans="1:9" x14ac:dyDescent="0.25">
      <c r="A78" s="44" t="s">
        <v>11155</v>
      </c>
      <c r="B78" s="41" t="s">
        <v>11236</v>
      </c>
      <c r="C78" s="26">
        <v>31422</v>
      </c>
      <c r="D78" s="25" t="s">
        <v>4213</v>
      </c>
      <c r="E78" s="27">
        <v>2354.4</v>
      </c>
      <c r="F78" s="39" t="s">
        <v>11158</v>
      </c>
      <c r="G78" s="27">
        <v>2354.4</v>
      </c>
      <c r="H78" s="45">
        <f t="shared" si="1"/>
        <v>0</v>
      </c>
      <c r="I78" s="28" t="s">
        <v>10970</v>
      </c>
    </row>
    <row r="79" spans="1:9" x14ac:dyDescent="0.25">
      <c r="A79" s="43" t="s">
        <v>11155</v>
      </c>
      <c r="B79" s="40" t="s">
        <v>11237</v>
      </c>
      <c r="C79" s="30">
        <v>31423</v>
      </c>
      <c r="D79" s="29" t="s">
        <v>3980</v>
      </c>
      <c r="E79" s="31">
        <v>2214</v>
      </c>
      <c r="F79" s="38" t="s">
        <v>11158</v>
      </c>
      <c r="G79" s="31">
        <v>2214</v>
      </c>
      <c r="H79" s="32">
        <f t="shared" si="1"/>
        <v>0</v>
      </c>
      <c r="I79" s="33" t="s">
        <v>10970</v>
      </c>
    </row>
    <row r="80" spans="1:9" x14ac:dyDescent="0.25">
      <c r="A80" s="44" t="s">
        <v>11155</v>
      </c>
      <c r="B80" s="41" t="s">
        <v>11238</v>
      </c>
      <c r="C80" s="26">
        <v>31424</v>
      </c>
      <c r="D80" s="25" t="s">
        <v>4056</v>
      </c>
      <c r="E80" s="27">
        <v>998.8</v>
      </c>
      <c r="F80" s="39" t="s">
        <v>11155</v>
      </c>
      <c r="G80" s="27">
        <v>998.8</v>
      </c>
      <c r="H80" s="45">
        <f t="shared" si="1"/>
        <v>0</v>
      </c>
      <c r="I80" s="28" t="s">
        <v>10970</v>
      </c>
    </row>
    <row r="81" spans="1:9" x14ac:dyDescent="0.25">
      <c r="A81" s="43" t="s">
        <v>11155</v>
      </c>
      <c r="B81" s="40" t="s">
        <v>11239</v>
      </c>
      <c r="C81" s="30">
        <v>31425</v>
      </c>
      <c r="D81" s="29" t="s">
        <v>4095</v>
      </c>
      <c r="E81" s="31">
        <v>5203</v>
      </c>
      <c r="F81" s="38" t="s">
        <v>11155</v>
      </c>
      <c r="G81" s="31">
        <v>5203</v>
      </c>
      <c r="H81" s="32">
        <f t="shared" si="1"/>
        <v>0</v>
      </c>
      <c r="I81" s="33" t="s">
        <v>10970</v>
      </c>
    </row>
    <row r="82" spans="1:9" x14ac:dyDescent="0.25">
      <c r="A82" s="44" t="s">
        <v>11155</v>
      </c>
      <c r="B82" s="41" t="s">
        <v>11240</v>
      </c>
      <c r="C82" s="26">
        <v>31426</v>
      </c>
      <c r="D82" s="25" t="s">
        <v>3991</v>
      </c>
      <c r="E82" s="27">
        <v>4820.3</v>
      </c>
      <c r="F82" s="39" t="s">
        <v>11155</v>
      </c>
      <c r="G82" s="27">
        <v>4820.3</v>
      </c>
      <c r="H82" s="45">
        <f t="shared" si="1"/>
        <v>0</v>
      </c>
      <c r="I82" s="28" t="s">
        <v>10970</v>
      </c>
    </row>
    <row r="83" spans="1:9" x14ac:dyDescent="0.25">
      <c r="A83" s="43" t="s">
        <v>11155</v>
      </c>
      <c r="B83" s="40" t="s">
        <v>11241</v>
      </c>
      <c r="C83" s="30">
        <v>31427</v>
      </c>
      <c r="D83" s="29" t="s">
        <v>4056</v>
      </c>
      <c r="E83" s="31">
        <v>2528.4</v>
      </c>
      <c r="F83" s="38" t="s">
        <v>11155</v>
      </c>
      <c r="G83" s="31">
        <v>2528.4</v>
      </c>
      <c r="H83" s="32">
        <f t="shared" si="1"/>
        <v>0</v>
      </c>
      <c r="I83" s="33" t="s">
        <v>10970</v>
      </c>
    </row>
    <row r="84" spans="1:9" x14ac:dyDescent="0.25">
      <c r="A84" s="44" t="s">
        <v>11155</v>
      </c>
      <c r="B84" s="41" t="s">
        <v>11242</v>
      </c>
      <c r="C84" s="26">
        <v>31428</v>
      </c>
      <c r="D84" s="25" t="s">
        <v>4051</v>
      </c>
      <c r="E84" s="27">
        <v>516.6</v>
      </c>
      <c r="F84" s="39" t="s">
        <v>11155</v>
      </c>
      <c r="G84" s="27">
        <v>516.6</v>
      </c>
      <c r="H84" s="45">
        <f t="shared" si="1"/>
        <v>0</v>
      </c>
      <c r="I84" s="28" t="s">
        <v>10970</v>
      </c>
    </row>
    <row r="85" spans="1:9" x14ac:dyDescent="0.25">
      <c r="A85" s="43" t="s">
        <v>11155</v>
      </c>
      <c r="B85" s="40" t="s">
        <v>11243</v>
      </c>
      <c r="C85" s="30">
        <v>31429</v>
      </c>
      <c r="D85" s="29" t="s">
        <v>4051</v>
      </c>
      <c r="E85" s="31">
        <v>249.7</v>
      </c>
      <c r="F85" s="38" t="s">
        <v>11155</v>
      </c>
      <c r="G85" s="31">
        <v>249.7</v>
      </c>
      <c r="H85" s="32">
        <f t="shared" si="1"/>
        <v>0</v>
      </c>
      <c r="I85" s="33" t="s">
        <v>10970</v>
      </c>
    </row>
    <row r="86" spans="1:9" x14ac:dyDescent="0.25">
      <c r="A86" s="44" t="s">
        <v>11155</v>
      </c>
      <c r="B86" s="41" t="s">
        <v>11244</v>
      </c>
      <c r="C86" s="26">
        <v>31430</v>
      </c>
      <c r="D86" s="25" t="s">
        <v>4009</v>
      </c>
      <c r="E86" s="27">
        <v>728</v>
      </c>
      <c r="F86" s="39" t="s">
        <v>11155</v>
      </c>
      <c r="G86" s="27">
        <v>728</v>
      </c>
      <c r="H86" s="45">
        <f t="shared" si="1"/>
        <v>0</v>
      </c>
      <c r="I86" s="28" t="s">
        <v>10970</v>
      </c>
    </row>
    <row r="87" spans="1:9" x14ac:dyDescent="0.25">
      <c r="A87" s="43" t="s">
        <v>11155</v>
      </c>
      <c r="B87" s="40" t="s">
        <v>11245</v>
      </c>
      <c r="C87" s="30">
        <v>31431</v>
      </c>
      <c r="D87" s="29" t="s">
        <v>4057</v>
      </c>
      <c r="E87" s="31">
        <v>2281.5</v>
      </c>
      <c r="F87" s="38" t="s">
        <v>11155</v>
      </c>
      <c r="G87" s="31">
        <v>2281.5</v>
      </c>
      <c r="H87" s="32">
        <f t="shared" si="1"/>
        <v>0</v>
      </c>
      <c r="I87" s="33" t="s">
        <v>10970</v>
      </c>
    </row>
    <row r="88" spans="1:9" x14ac:dyDescent="0.25">
      <c r="A88" s="44" t="s">
        <v>11155</v>
      </c>
      <c r="B88" s="41" t="s">
        <v>11246</v>
      </c>
      <c r="C88" s="26">
        <v>31432</v>
      </c>
      <c r="D88" s="25" t="s">
        <v>4057</v>
      </c>
      <c r="E88" s="27">
        <v>883.2</v>
      </c>
      <c r="F88" s="39" t="s">
        <v>11155</v>
      </c>
      <c r="G88" s="27">
        <v>883.2</v>
      </c>
      <c r="H88" s="45">
        <f t="shared" si="1"/>
        <v>0</v>
      </c>
      <c r="I88" s="28" t="s">
        <v>10970</v>
      </c>
    </row>
    <row r="89" spans="1:9" x14ac:dyDescent="0.25">
      <c r="A89" s="43" t="s">
        <v>11155</v>
      </c>
      <c r="B89" s="40" t="s">
        <v>11247</v>
      </c>
      <c r="C89" s="30">
        <v>31433</v>
      </c>
      <c r="D89" s="29" t="s">
        <v>4085</v>
      </c>
      <c r="E89" s="31">
        <v>20404.400000000001</v>
      </c>
      <c r="F89" s="38" t="s">
        <v>11155</v>
      </c>
      <c r="G89" s="31">
        <v>20404.400000000001</v>
      </c>
      <c r="H89" s="32">
        <f t="shared" si="1"/>
        <v>0</v>
      </c>
      <c r="I89" s="33" t="s">
        <v>10970</v>
      </c>
    </row>
    <row r="90" spans="1:9" x14ac:dyDescent="0.25">
      <c r="A90" s="44" t="s">
        <v>11155</v>
      </c>
      <c r="B90" s="41" t="s">
        <v>11248</v>
      </c>
      <c r="C90" s="26">
        <v>31434</v>
      </c>
      <c r="D90" s="25" t="s">
        <v>3964</v>
      </c>
      <c r="E90" s="27">
        <v>2968</v>
      </c>
      <c r="F90" s="39" t="s">
        <v>11155</v>
      </c>
      <c r="G90" s="27">
        <v>2968</v>
      </c>
      <c r="H90" s="45">
        <f t="shared" si="1"/>
        <v>0</v>
      </c>
      <c r="I90" s="28" t="s">
        <v>10970</v>
      </c>
    </row>
    <row r="91" spans="1:9" x14ac:dyDescent="0.25">
      <c r="A91" s="43" t="s">
        <v>11155</v>
      </c>
      <c r="B91" s="40" t="s">
        <v>11249</v>
      </c>
      <c r="C91" s="30">
        <v>31435</v>
      </c>
      <c r="D91" s="29" t="s">
        <v>4082</v>
      </c>
      <c r="E91" s="31">
        <v>1486.2</v>
      </c>
      <c r="F91" s="38" t="s">
        <v>11155</v>
      </c>
      <c r="G91" s="31">
        <v>1486.2</v>
      </c>
      <c r="H91" s="32">
        <f t="shared" si="1"/>
        <v>0</v>
      </c>
      <c r="I91" s="33" t="s">
        <v>10970</v>
      </c>
    </row>
    <row r="92" spans="1:9" x14ac:dyDescent="0.25">
      <c r="A92" s="44" t="s">
        <v>11155</v>
      </c>
      <c r="B92" s="41" t="s">
        <v>11250</v>
      </c>
      <c r="C92" s="26">
        <v>31436</v>
      </c>
      <c r="D92" s="25" t="s">
        <v>4010</v>
      </c>
      <c r="E92" s="27">
        <v>1845.1</v>
      </c>
      <c r="F92" s="39" t="s">
        <v>11155</v>
      </c>
      <c r="G92" s="27">
        <v>1845.1</v>
      </c>
      <c r="H92" s="45">
        <f t="shared" si="1"/>
        <v>0</v>
      </c>
      <c r="I92" s="28" t="s">
        <v>10970</v>
      </c>
    </row>
    <row r="93" spans="1:9" x14ac:dyDescent="0.25">
      <c r="A93" s="43" t="s">
        <v>11155</v>
      </c>
      <c r="B93" s="40" t="s">
        <v>11251</v>
      </c>
      <c r="C93" s="30">
        <v>31437</v>
      </c>
      <c r="D93" s="29" t="s">
        <v>4061</v>
      </c>
      <c r="E93" s="31">
        <v>13163.7</v>
      </c>
      <c r="F93" s="38" t="s">
        <v>11155</v>
      </c>
      <c r="G93" s="31">
        <v>13163.7</v>
      </c>
      <c r="H93" s="32">
        <f t="shared" si="1"/>
        <v>0</v>
      </c>
      <c r="I93" s="33" t="s">
        <v>10970</v>
      </c>
    </row>
    <row r="94" spans="1:9" x14ac:dyDescent="0.25">
      <c r="A94" s="44" t="s">
        <v>11155</v>
      </c>
      <c r="B94" s="41" t="s">
        <v>11252</v>
      </c>
      <c r="C94" s="26">
        <v>31438</v>
      </c>
      <c r="D94" s="25" t="s">
        <v>3964</v>
      </c>
      <c r="E94" s="27">
        <v>510</v>
      </c>
      <c r="F94" s="39" t="s">
        <v>11155</v>
      </c>
      <c r="G94" s="27">
        <v>510</v>
      </c>
      <c r="H94" s="45">
        <f t="shared" si="1"/>
        <v>0</v>
      </c>
      <c r="I94" s="28" t="s">
        <v>10970</v>
      </c>
    </row>
    <row r="95" spans="1:9" x14ac:dyDescent="0.25">
      <c r="A95" s="43" t="s">
        <v>11155</v>
      </c>
      <c r="B95" s="40" t="s">
        <v>11253</v>
      </c>
      <c r="C95" s="30">
        <v>31439</v>
      </c>
      <c r="D95" s="29" t="s">
        <v>3965</v>
      </c>
      <c r="E95" s="31">
        <v>780</v>
      </c>
      <c r="F95" s="38" t="s">
        <v>11155</v>
      </c>
      <c r="G95" s="31">
        <v>780</v>
      </c>
      <c r="H95" s="32">
        <f t="shared" si="1"/>
        <v>0</v>
      </c>
      <c r="I95" s="33" t="s">
        <v>10970</v>
      </c>
    </row>
    <row r="96" spans="1:9" x14ac:dyDescent="0.25">
      <c r="A96" s="44" t="s">
        <v>11155</v>
      </c>
      <c r="B96" s="41" t="s">
        <v>11254</v>
      </c>
      <c r="C96" s="26">
        <v>31440</v>
      </c>
      <c r="D96" s="25" t="s">
        <v>3964</v>
      </c>
      <c r="E96" s="27">
        <v>936</v>
      </c>
      <c r="F96" s="39" t="s">
        <v>11155</v>
      </c>
      <c r="G96" s="27">
        <v>936</v>
      </c>
      <c r="H96" s="45">
        <f t="shared" si="1"/>
        <v>0</v>
      </c>
      <c r="I96" s="28" t="s">
        <v>10970</v>
      </c>
    </row>
    <row r="97" spans="1:9" x14ac:dyDescent="0.25">
      <c r="A97" s="43" t="s">
        <v>11155</v>
      </c>
      <c r="B97" s="40" t="s">
        <v>11255</v>
      </c>
      <c r="C97" s="30">
        <v>31441</v>
      </c>
      <c r="D97" s="29" t="s">
        <v>11256</v>
      </c>
      <c r="E97" s="31">
        <v>3220</v>
      </c>
      <c r="F97" s="38" t="s">
        <v>11155</v>
      </c>
      <c r="G97" s="31">
        <v>3220</v>
      </c>
      <c r="H97" s="32">
        <f t="shared" si="1"/>
        <v>0</v>
      </c>
      <c r="I97" s="33" t="s">
        <v>10970</v>
      </c>
    </row>
    <row r="98" spans="1:9" x14ac:dyDescent="0.25">
      <c r="A98" s="44" t="s">
        <v>11155</v>
      </c>
      <c r="B98" s="41" t="s">
        <v>11257</v>
      </c>
      <c r="C98" s="26">
        <v>31442</v>
      </c>
      <c r="D98" s="25" t="s">
        <v>3997</v>
      </c>
      <c r="E98" s="27">
        <v>2302</v>
      </c>
      <c r="F98" s="39" t="s">
        <v>11155</v>
      </c>
      <c r="G98" s="27">
        <v>2302</v>
      </c>
      <c r="H98" s="45">
        <f t="shared" si="1"/>
        <v>0</v>
      </c>
      <c r="I98" s="28" t="s">
        <v>10970</v>
      </c>
    </row>
    <row r="99" spans="1:9" x14ac:dyDescent="0.25">
      <c r="A99" s="43" t="s">
        <v>11155</v>
      </c>
      <c r="B99" s="40" t="s">
        <v>11258</v>
      </c>
      <c r="C99" s="30">
        <v>31443</v>
      </c>
      <c r="D99" s="29" t="s">
        <v>4001</v>
      </c>
      <c r="E99" s="31">
        <v>6760</v>
      </c>
      <c r="F99" s="38" t="s">
        <v>11158</v>
      </c>
      <c r="G99" s="31">
        <v>6760</v>
      </c>
      <c r="H99" s="32">
        <f t="shared" si="1"/>
        <v>0</v>
      </c>
      <c r="I99" s="33" t="s">
        <v>10970</v>
      </c>
    </row>
    <row r="100" spans="1:9" x14ac:dyDescent="0.25">
      <c r="A100" s="44" t="s">
        <v>11155</v>
      </c>
      <c r="B100" s="41" t="s">
        <v>11259</v>
      </c>
      <c r="C100" s="26">
        <v>31444</v>
      </c>
      <c r="D100" s="25" t="s">
        <v>4000</v>
      </c>
      <c r="E100" s="27">
        <v>780</v>
      </c>
      <c r="F100" s="39" t="s">
        <v>11158</v>
      </c>
      <c r="G100" s="27">
        <v>780</v>
      </c>
      <c r="H100" s="45">
        <f t="shared" si="1"/>
        <v>0</v>
      </c>
      <c r="I100" s="28" t="s">
        <v>10970</v>
      </c>
    </row>
    <row r="101" spans="1:9" x14ac:dyDescent="0.25">
      <c r="A101" s="43" t="s">
        <v>11155</v>
      </c>
      <c r="B101" s="40" t="s">
        <v>11260</v>
      </c>
      <c r="C101" s="30">
        <v>31445</v>
      </c>
      <c r="D101" s="29" t="s">
        <v>4100</v>
      </c>
      <c r="E101" s="31">
        <v>520</v>
      </c>
      <c r="F101" s="38" t="s">
        <v>11158</v>
      </c>
      <c r="G101" s="31">
        <v>520</v>
      </c>
      <c r="H101" s="32">
        <f t="shared" si="1"/>
        <v>0</v>
      </c>
      <c r="I101" s="33" t="s">
        <v>10970</v>
      </c>
    </row>
    <row r="102" spans="1:9" x14ac:dyDescent="0.25">
      <c r="A102" s="44" t="s">
        <v>11155</v>
      </c>
      <c r="B102" s="41" t="s">
        <v>11261</v>
      </c>
      <c r="C102" s="26">
        <v>31446</v>
      </c>
      <c r="D102" s="25" t="s">
        <v>3950</v>
      </c>
      <c r="E102" s="27">
        <v>25985.1</v>
      </c>
      <c r="F102" s="39" t="s">
        <v>11158</v>
      </c>
      <c r="G102" s="27">
        <v>25985.1</v>
      </c>
      <c r="H102" s="45">
        <f t="shared" si="1"/>
        <v>0</v>
      </c>
      <c r="I102" s="28" t="s">
        <v>10970</v>
      </c>
    </row>
    <row r="103" spans="1:9" x14ac:dyDescent="0.25">
      <c r="A103" s="43" t="s">
        <v>11155</v>
      </c>
      <c r="B103" s="40" t="s">
        <v>11262</v>
      </c>
      <c r="C103" s="30">
        <v>31447</v>
      </c>
      <c r="D103" s="29" t="s">
        <v>3964</v>
      </c>
      <c r="E103" s="31">
        <v>1372.8</v>
      </c>
      <c r="F103" s="38" t="s">
        <v>11155</v>
      </c>
      <c r="G103" s="31">
        <v>1372.8</v>
      </c>
      <c r="H103" s="32">
        <f t="shared" si="1"/>
        <v>0</v>
      </c>
      <c r="I103" s="33" t="s">
        <v>10970</v>
      </c>
    </row>
    <row r="104" spans="1:9" x14ac:dyDescent="0.25">
      <c r="A104" s="44" t="s">
        <v>11155</v>
      </c>
      <c r="B104" s="41" t="s">
        <v>11263</v>
      </c>
      <c r="C104" s="26">
        <v>31448</v>
      </c>
      <c r="D104" s="25" t="s">
        <v>3964</v>
      </c>
      <c r="E104" s="27">
        <v>1560</v>
      </c>
      <c r="F104" s="39" t="s">
        <v>11155</v>
      </c>
      <c r="G104" s="27">
        <v>1560</v>
      </c>
      <c r="H104" s="45">
        <f t="shared" si="1"/>
        <v>0</v>
      </c>
      <c r="I104" s="28" t="s">
        <v>10970</v>
      </c>
    </row>
    <row r="105" spans="1:9" x14ac:dyDescent="0.25">
      <c r="A105" s="43" t="s">
        <v>11155</v>
      </c>
      <c r="B105" s="40" t="s">
        <v>11264</v>
      </c>
      <c r="C105" s="30">
        <v>31449</v>
      </c>
      <c r="D105" s="29" t="s">
        <v>3964</v>
      </c>
      <c r="E105" s="31">
        <v>218</v>
      </c>
      <c r="F105" s="38" t="s">
        <v>11155</v>
      </c>
      <c r="G105" s="31">
        <v>218</v>
      </c>
      <c r="H105" s="32">
        <f t="shared" si="1"/>
        <v>0</v>
      </c>
      <c r="I105" s="33" t="s">
        <v>10970</v>
      </c>
    </row>
    <row r="106" spans="1:9" x14ac:dyDescent="0.25">
      <c r="A106" s="44" t="s">
        <v>11155</v>
      </c>
      <c r="B106" s="41" t="s">
        <v>11265</v>
      </c>
      <c r="C106" s="26">
        <v>31450</v>
      </c>
      <c r="D106" s="25" t="s">
        <v>4097</v>
      </c>
      <c r="E106" s="27">
        <v>5334</v>
      </c>
      <c r="F106" s="39" t="s">
        <v>11155</v>
      </c>
      <c r="G106" s="27">
        <v>5334</v>
      </c>
      <c r="H106" s="45">
        <f t="shared" si="1"/>
        <v>0</v>
      </c>
      <c r="I106" s="28" t="s">
        <v>10970</v>
      </c>
    </row>
    <row r="107" spans="1:9" x14ac:dyDescent="0.25">
      <c r="A107" s="43" t="s">
        <v>11155</v>
      </c>
      <c r="B107" s="40" t="s">
        <v>11266</v>
      </c>
      <c r="C107" s="30">
        <v>31451</v>
      </c>
      <c r="D107" s="29" t="s">
        <v>4012</v>
      </c>
      <c r="E107" s="31">
        <v>1435</v>
      </c>
      <c r="F107" s="38" t="s">
        <v>11155</v>
      </c>
      <c r="G107" s="31">
        <v>1435</v>
      </c>
      <c r="H107" s="32">
        <f t="shared" si="1"/>
        <v>0</v>
      </c>
      <c r="I107" s="33" t="s">
        <v>10970</v>
      </c>
    </row>
    <row r="108" spans="1:9" x14ac:dyDescent="0.25">
      <c r="A108" s="44" t="s">
        <v>11155</v>
      </c>
      <c r="B108" s="41" t="s">
        <v>11267</v>
      </c>
      <c r="C108" s="26">
        <v>31452</v>
      </c>
      <c r="D108" s="25" t="s">
        <v>4097</v>
      </c>
      <c r="E108" s="27">
        <v>114</v>
      </c>
      <c r="F108" s="39" t="s">
        <v>11155</v>
      </c>
      <c r="G108" s="27">
        <v>114</v>
      </c>
      <c r="H108" s="45">
        <f t="shared" si="1"/>
        <v>0</v>
      </c>
      <c r="I108" s="28" t="s">
        <v>10970</v>
      </c>
    </row>
    <row r="109" spans="1:9" x14ac:dyDescent="0.25">
      <c r="A109" s="43" t="s">
        <v>11155</v>
      </c>
      <c r="B109" s="40" t="s">
        <v>11268</v>
      </c>
      <c r="C109" s="30">
        <v>31453</v>
      </c>
      <c r="D109" s="29" t="s">
        <v>4158</v>
      </c>
      <c r="E109" s="31">
        <v>6123.8</v>
      </c>
      <c r="F109" s="38" t="s">
        <v>11155</v>
      </c>
      <c r="G109" s="31">
        <v>6123.8</v>
      </c>
      <c r="H109" s="32">
        <f t="shared" si="1"/>
        <v>0</v>
      </c>
      <c r="I109" s="33" t="s">
        <v>10970</v>
      </c>
    </row>
    <row r="110" spans="1:9" x14ac:dyDescent="0.25">
      <c r="A110" s="44" t="s">
        <v>11155</v>
      </c>
      <c r="B110" s="41" t="s">
        <v>11269</v>
      </c>
      <c r="C110" s="26">
        <v>31454</v>
      </c>
      <c r="D110" s="25" t="s">
        <v>4099</v>
      </c>
      <c r="E110" s="27">
        <v>1053</v>
      </c>
      <c r="F110" s="39" t="s">
        <v>11155</v>
      </c>
      <c r="G110" s="27">
        <v>1053</v>
      </c>
      <c r="H110" s="45">
        <f t="shared" si="1"/>
        <v>0</v>
      </c>
      <c r="I110" s="28" t="s">
        <v>10970</v>
      </c>
    </row>
    <row r="111" spans="1:9" x14ac:dyDescent="0.25">
      <c r="A111" s="43" t="s">
        <v>11155</v>
      </c>
      <c r="B111" s="40" t="s">
        <v>11270</v>
      </c>
      <c r="C111" s="30">
        <v>31455</v>
      </c>
      <c r="D111" s="29" t="s">
        <v>4097</v>
      </c>
      <c r="E111" s="31">
        <v>459</v>
      </c>
      <c r="F111" s="38" t="s">
        <v>11155</v>
      </c>
      <c r="G111" s="31">
        <v>459</v>
      </c>
      <c r="H111" s="32">
        <f t="shared" si="1"/>
        <v>0</v>
      </c>
      <c r="I111" s="33" t="s">
        <v>10970</v>
      </c>
    </row>
    <row r="112" spans="1:9" x14ac:dyDescent="0.25">
      <c r="A112" s="44" t="s">
        <v>11155</v>
      </c>
      <c r="B112" s="41" t="s">
        <v>11271</v>
      </c>
      <c r="C112" s="26">
        <v>31456</v>
      </c>
      <c r="D112" s="25" t="s">
        <v>3964</v>
      </c>
      <c r="E112" s="27">
        <v>749.1</v>
      </c>
      <c r="F112" s="39" t="s">
        <v>11155</v>
      </c>
      <c r="G112" s="27">
        <v>749.1</v>
      </c>
      <c r="H112" s="45">
        <f t="shared" si="1"/>
        <v>0</v>
      </c>
      <c r="I112" s="28" t="s">
        <v>10970</v>
      </c>
    </row>
    <row r="113" spans="1:9" x14ac:dyDescent="0.25">
      <c r="A113" s="43" t="s">
        <v>11155</v>
      </c>
      <c r="B113" s="40" t="s">
        <v>11272</v>
      </c>
      <c r="C113" s="30">
        <v>31457</v>
      </c>
      <c r="D113" s="29" t="s">
        <v>4108</v>
      </c>
      <c r="E113" s="31">
        <v>31300.799999999999</v>
      </c>
      <c r="F113" s="38" t="s">
        <v>11155</v>
      </c>
      <c r="G113" s="31">
        <v>31300.799999999999</v>
      </c>
      <c r="H113" s="32">
        <f t="shared" si="1"/>
        <v>0</v>
      </c>
      <c r="I113" s="33" t="s">
        <v>10970</v>
      </c>
    </row>
    <row r="114" spans="1:9" x14ac:dyDescent="0.25">
      <c r="A114" s="44" t="s">
        <v>11155</v>
      </c>
      <c r="B114" s="41" t="s">
        <v>11273</v>
      </c>
      <c r="C114" s="26">
        <v>31458</v>
      </c>
      <c r="D114" s="25" t="s">
        <v>4042</v>
      </c>
      <c r="E114" s="27">
        <v>46841.3</v>
      </c>
      <c r="F114" s="39" t="s">
        <v>11155</v>
      </c>
      <c r="G114" s="27">
        <v>46841.3</v>
      </c>
      <c r="H114" s="45">
        <f t="shared" si="1"/>
        <v>0</v>
      </c>
      <c r="I114" s="28" t="s">
        <v>10970</v>
      </c>
    </row>
    <row r="115" spans="1:9" x14ac:dyDescent="0.25">
      <c r="A115" s="43" t="s">
        <v>11155</v>
      </c>
      <c r="B115" s="40" t="s">
        <v>11274</v>
      </c>
      <c r="C115" s="30">
        <v>31459</v>
      </c>
      <c r="D115" s="29" t="s">
        <v>4157</v>
      </c>
      <c r="E115" s="31">
        <v>18884</v>
      </c>
      <c r="F115" s="38" t="s">
        <v>11155</v>
      </c>
      <c r="G115" s="31">
        <v>18884</v>
      </c>
      <c r="H115" s="32">
        <f t="shared" si="1"/>
        <v>0</v>
      </c>
      <c r="I115" s="33" t="s">
        <v>10970</v>
      </c>
    </row>
    <row r="116" spans="1:9" x14ac:dyDescent="0.25">
      <c r="A116" s="44" t="s">
        <v>11155</v>
      </c>
      <c r="B116" s="41" t="s">
        <v>11275</v>
      </c>
      <c r="C116" s="26">
        <v>31460</v>
      </c>
      <c r="D116" s="25" t="s">
        <v>3964</v>
      </c>
      <c r="E116" s="27">
        <v>2201.5</v>
      </c>
      <c r="F116" s="39" t="s">
        <v>11155</v>
      </c>
      <c r="G116" s="27">
        <v>2201.5</v>
      </c>
      <c r="H116" s="45">
        <f t="shared" si="1"/>
        <v>0</v>
      </c>
      <c r="I116" s="28" t="s">
        <v>10970</v>
      </c>
    </row>
    <row r="117" spans="1:9" x14ac:dyDescent="0.25">
      <c r="A117" s="43" t="s">
        <v>11155</v>
      </c>
      <c r="B117" s="40" t="s">
        <v>11276</v>
      </c>
      <c r="C117" s="30">
        <v>31461</v>
      </c>
      <c r="D117" s="29" t="s">
        <v>4117</v>
      </c>
      <c r="E117" s="31">
        <v>25548.6</v>
      </c>
      <c r="F117" s="38" t="s">
        <v>11155</v>
      </c>
      <c r="G117" s="31">
        <v>25548.6</v>
      </c>
      <c r="H117" s="32">
        <f t="shared" si="1"/>
        <v>0</v>
      </c>
      <c r="I117" s="33" t="s">
        <v>10970</v>
      </c>
    </row>
    <row r="118" spans="1:9" x14ac:dyDescent="0.25">
      <c r="A118" s="44" t="s">
        <v>11155</v>
      </c>
      <c r="B118" s="41" t="s">
        <v>11277</v>
      </c>
      <c r="C118" s="26">
        <v>31462</v>
      </c>
      <c r="D118" s="25" t="s">
        <v>3958</v>
      </c>
      <c r="E118" s="27">
        <v>2293.1999999999998</v>
      </c>
      <c r="F118" s="39" t="s">
        <v>11155</v>
      </c>
      <c r="G118" s="27">
        <v>2293.1999999999998</v>
      </c>
      <c r="H118" s="45">
        <f t="shared" si="1"/>
        <v>0</v>
      </c>
      <c r="I118" s="28" t="s">
        <v>10970</v>
      </c>
    </row>
    <row r="119" spans="1:9" x14ac:dyDescent="0.25">
      <c r="A119" s="43" t="s">
        <v>11155</v>
      </c>
      <c r="B119" s="40" t="s">
        <v>11278</v>
      </c>
      <c r="C119" s="30">
        <v>31463</v>
      </c>
      <c r="D119" s="29" t="s">
        <v>4076</v>
      </c>
      <c r="E119" s="31">
        <v>15300</v>
      </c>
      <c r="F119" s="38" t="s">
        <v>11279</v>
      </c>
      <c r="G119" s="31">
        <v>15300</v>
      </c>
      <c r="H119" s="32">
        <f t="shared" si="1"/>
        <v>0</v>
      </c>
      <c r="I119" s="33" t="s">
        <v>10970</v>
      </c>
    </row>
    <row r="120" spans="1:9" x14ac:dyDescent="0.25">
      <c r="A120" s="44" t="s">
        <v>11155</v>
      </c>
      <c r="B120" s="41" t="s">
        <v>11280</v>
      </c>
      <c r="C120" s="26">
        <v>31464</v>
      </c>
      <c r="D120" s="25" t="s">
        <v>4073</v>
      </c>
      <c r="E120" s="27">
        <v>9094.7999999999993</v>
      </c>
      <c r="F120" s="39" t="s">
        <v>11155</v>
      </c>
      <c r="G120" s="27">
        <v>9094.7999999999993</v>
      </c>
      <c r="H120" s="45">
        <f t="shared" si="1"/>
        <v>0</v>
      </c>
      <c r="I120" s="28" t="s">
        <v>10970</v>
      </c>
    </row>
    <row r="121" spans="1:9" x14ac:dyDescent="0.25">
      <c r="A121" s="43" t="s">
        <v>11155</v>
      </c>
      <c r="B121" s="40" t="s">
        <v>11281</v>
      </c>
      <c r="C121" s="30">
        <v>31465</v>
      </c>
      <c r="D121" s="29" t="s">
        <v>4066</v>
      </c>
      <c r="E121" s="31">
        <v>2298</v>
      </c>
      <c r="F121" s="38" t="s">
        <v>11155</v>
      </c>
      <c r="G121" s="31">
        <v>2298</v>
      </c>
      <c r="H121" s="32">
        <f t="shared" si="1"/>
        <v>0</v>
      </c>
      <c r="I121" s="33" t="s">
        <v>10970</v>
      </c>
    </row>
    <row r="122" spans="1:9" x14ac:dyDescent="0.25">
      <c r="A122" s="44" t="s">
        <v>11155</v>
      </c>
      <c r="B122" s="41" t="s">
        <v>11282</v>
      </c>
      <c r="C122" s="26">
        <v>31466</v>
      </c>
      <c r="D122" s="25" t="s">
        <v>4110</v>
      </c>
      <c r="E122" s="27">
        <v>2150.4</v>
      </c>
      <c r="F122" s="39" t="s">
        <v>11155</v>
      </c>
      <c r="G122" s="27">
        <v>2150.4</v>
      </c>
      <c r="H122" s="45">
        <f t="shared" si="1"/>
        <v>0</v>
      </c>
      <c r="I122" s="28" t="s">
        <v>10970</v>
      </c>
    </row>
    <row r="123" spans="1:9" x14ac:dyDescent="0.25">
      <c r="A123" s="43" t="s">
        <v>11155</v>
      </c>
      <c r="B123" s="40" t="s">
        <v>11283</v>
      </c>
      <c r="C123" s="30">
        <v>31467</v>
      </c>
      <c r="D123" s="29" t="s">
        <v>3964</v>
      </c>
      <c r="E123" s="31">
        <v>352</v>
      </c>
      <c r="F123" s="38" t="s">
        <v>11155</v>
      </c>
      <c r="G123" s="31">
        <v>352</v>
      </c>
      <c r="H123" s="32">
        <f t="shared" si="1"/>
        <v>0</v>
      </c>
      <c r="I123" s="33" t="s">
        <v>10970</v>
      </c>
    </row>
    <row r="124" spans="1:9" x14ac:dyDescent="0.25">
      <c r="A124" s="44" t="s">
        <v>11155</v>
      </c>
      <c r="B124" s="41" t="s">
        <v>11284</v>
      </c>
      <c r="C124" s="26">
        <v>31468</v>
      </c>
      <c r="D124" s="25" t="s">
        <v>3964</v>
      </c>
      <c r="E124" s="27">
        <v>70.400000000000006</v>
      </c>
      <c r="F124" s="39" t="s">
        <v>11155</v>
      </c>
      <c r="G124" s="27">
        <v>70.400000000000006</v>
      </c>
      <c r="H124" s="45">
        <f t="shared" si="1"/>
        <v>0</v>
      </c>
      <c r="I124" s="28" t="s">
        <v>10970</v>
      </c>
    </row>
    <row r="125" spans="1:9" x14ac:dyDescent="0.25">
      <c r="A125" s="43" t="s">
        <v>11155</v>
      </c>
      <c r="B125" s="40" t="s">
        <v>11285</v>
      </c>
      <c r="C125" s="30">
        <v>31469</v>
      </c>
      <c r="D125" s="29" t="s">
        <v>3964</v>
      </c>
      <c r="E125" s="31">
        <v>83.2</v>
      </c>
      <c r="F125" s="38" t="s">
        <v>11155</v>
      </c>
      <c r="G125" s="31">
        <v>83.2</v>
      </c>
      <c r="H125" s="32">
        <f t="shared" si="1"/>
        <v>0</v>
      </c>
      <c r="I125" s="33" t="s">
        <v>10970</v>
      </c>
    </row>
    <row r="126" spans="1:9" x14ac:dyDescent="0.25">
      <c r="A126" s="44" t="s">
        <v>11155</v>
      </c>
      <c r="B126" s="41" t="s">
        <v>11286</v>
      </c>
      <c r="C126" s="26">
        <v>31470</v>
      </c>
      <c r="D126" s="25" t="s">
        <v>4015</v>
      </c>
      <c r="E126" s="27">
        <v>2357.4</v>
      </c>
      <c r="F126" s="39" t="s">
        <v>11155</v>
      </c>
      <c r="G126" s="27">
        <v>2357.4</v>
      </c>
      <c r="H126" s="45">
        <f t="shared" si="1"/>
        <v>0</v>
      </c>
      <c r="I126" s="28" t="s">
        <v>10970</v>
      </c>
    </row>
    <row r="127" spans="1:9" x14ac:dyDescent="0.25">
      <c r="A127" s="43" t="s">
        <v>11155</v>
      </c>
      <c r="B127" s="40" t="s">
        <v>11287</v>
      </c>
      <c r="C127" s="30">
        <v>31471</v>
      </c>
      <c r="D127" s="29" t="s">
        <v>3964</v>
      </c>
      <c r="E127" s="31">
        <v>105</v>
      </c>
      <c r="F127" s="38" t="s">
        <v>11155</v>
      </c>
      <c r="G127" s="31">
        <v>105</v>
      </c>
      <c r="H127" s="32">
        <f t="shared" si="1"/>
        <v>0</v>
      </c>
      <c r="I127" s="33" t="s">
        <v>10970</v>
      </c>
    </row>
    <row r="128" spans="1:9" x14ac:dyDescent="0.25">
      <c r="A128" s="44" t="s">
        <v>11155</v>
      </c>
      <c r="B128" s="41" t="s">
        <v>11288</v>
      </c>
      <c r="C128" s="26">
        <v>31472</v>
      </c>
      <c r="D128" s="25" t="s">
        <v>3964</v>
      </c>
      <c r="E128" s="27">
        <v>144.9</v>
      </c>
      <c r="F128" s="39" t="s">
        <v>11155</v>
      </c>
      <c r="G128" s="27">
        <v>144.9</v>
      </c>
      <c r="H128" s="45">
        <f t="shared" si="1"/>
        <v>0</v>
      </c>
      <c r="I128" s="28" t="s">
        <v>10970</v>
      </c>
    </row>
    <row r="129" spans="1:9" x14ac:dyDescent="0.25">
      <c r="A129" s="43" t="s">
        <v>11158</v>
      </c>
      <c r="B129" s="40" t="s">
        <v>11289</v>
      </c>
      <c r="C129" s="30">
        <v>31473</v>
      </c>
      <c r="D129" s="29" t="s">
        <v>3936</v>
      </c>
      <c r="E129" s="31">
        <v>12091.6</v>
      </c>
      <c r="F129" s="38" t="s">
        <v>11290</v>
      </c>
      <c r="G129" s="31">
        <v>12091.6</v>
      </c>
      <c r="H129" s="32">
        <f t="shared" si="1"/>
        <v>0</v>
      </c>
      <c r="I129" s="33" t="s">
        <v>10970</v>
      </c>
    </row>
    <row r="130" spans="1:9" x14ac:dyDescent="0.25">
      <c r="A130" s="44" t="s">
        <v>11158</v>
      </c>
      <c r="B130" s="41" t="s">
        <v>11291</v>
      </c>
      <c r="C130" s="26">
        <v>31474</v>
      </c>
      <c r="D130" s="25" t="s">
        <v>3937</v>
      </c>
      <c r="E130" s="27">
        <v>4457.3999999999996</v>
      </c>
      <c r="F130" s="39" t="s">
        <v>11158</v>
      </c>
      <c r="G130" s="27">
        <v>4457.3999999999996</v>
      </c>
      <c r="H130" s="45">
        <f t="shared" si="1"/>
        <v>0</v>
      </c>
      <c r="I130" s="28" t="s">
        <v>10970</v>
      </c>
    </row>
    <row r="131" spans="1:9" x14ac:dyDescent="0.25">
      <c r="A131" s="43" t="s">
        <v>11158</v>
      </c>
      <c r="B131" s="40" t="s">
        <v>11292</v>
      </c>
      <c r="C131" s="30">
        <v>31475</v>
      </c>
      <c r="D131" s="29" t="s">
        <v>3936</v>
      </c>
      <c r="E131" s="31">
        <v>134</v>
      </c>
      <c r="F131" s="38" t="s">
        <v>11290</v>
      </c>
      <c r="G131" s="31">
        <v>134</v>
      </c>
      <c r="H131" s="32">
        <f t="shared" si="1"/>
        <v>0</v>
      </c>
      <c r="I131" s="33" t="s">
        <v>10970</v>
      </c>
    </row>
    <row r="132" spans="1:9" x14ac:dyDescent="0.25">
      <c r="A132" s="44" t="s">
        <v>11158</v>
      </c>
      <c r="B132" s="41" t="s">
        <v>11293</v>
      </c>
      <c r="C132" s="26">
        <v>31476</v>
      </c>
      <c r="D132" s="25" t="s">
        <v>3953</v>
      </c>
      <c r="E132" s="27">
        <v>2340</v>
      </c>
      <c r="F132" s="39" t="s">
        <v>11158</v>
      </c>
      <c r="G132" s="27">
        <v>2340</v>
      </c>
      <c r="H132" s="45">
        <f t="shared" ref="H132:H195" si="2">E132-G132</f>
        <v>0</v>
      </c>
      <c r="I132" s="28" t="s">
        <v>10970</v>
      </c>
    </row>
    <row r="133" spans="1:9" x14ac:dyDescent="0.25">
      <c r="A133" s="43" t="s">
        <v>11158</v>
      </c>
      <c r="B133" s="40" t="s">
        <v>11294</v>
      </c>
      <c r="C133" s="30">
        <v>31477</v>
      </c>
      <c r="D133" s="29" t="s">
        <v>3975</v>
      </c>
      <c r="E133" s="31">
        <v>5720</v>
      </c>
      <c r="F133" s="38" t="s">
        <v>11158</v>
      </c>
      <c r="G133" s="31">
        <v>5720</v>
      </c>
      <c r="H133" s="32">
        <f t="shared" si="2"/>
        <v>0</v>
      </c>
      <c r="I133" s="33" t="s">
        <v>10970</v>
      </c>
    </row>
    <row r="134" spans="1:9" x14ac:dyDescent="0.25">
      <c r="A134" s="44" t="s">
        <v>11158</v>
      </c>
      <c r="B134" s="41" t="s">
        <v>11295</v>
      </c>
      <c r="C134" s="26">
        <v>31478</v>
      </c>
      <c r="D134" s="25" t="s">
        <v>3935</v>
      </c>
      <c r="E134" s="27">
        <v>31617.599999999999</v>
      </c>
      <c r="F134" s="39" t="s">
        <v>11176</v>
      </c>
      <c r="G134" s="27">
        <v>31617.599999999999</v>
      </c>
      <c r="H134" s="45">
        <f t="shared" si="2"/>
        <v>0</v>
      </c>
      <c r="I134" s="28" t="s">
        <v>10970</v>
      </c>
    </row>
    <row r="135" spans="1:9" x14ac:dyDescent="0.25">
      <c r="A135" s="43" t="s">
        <v>11158</v>
      </c>
      <c r="B135" s="40" t="s">
        <v>11296</v>
      </c>
      <c r="C135" s="30">
        <v>31479</v>
      </c>
      <c r="D135" s="29" t="s">
        <v>4028</v>
      </c>
      <c r="E135" s="31">
        <v>1647.2</v>
      </c>
      <c r="F135" s="38" t="s">
        <v>11158</v>
      </c>
      <c r="G135" s="31">
        <v>1647.2</v>
      </c>
      <c r="H135" s="32">
        <f t="shared" si="2"/>
        <v>0</v>
      </c>
      <c r="I135" s="33" t="s">
        <v>10970</v>
      </c>
    </row>
    <row r="136" spans="1:9" x14ac:dyDescent="0.25">
      <c r="A136" s="44" t="s">
        <v>11158</v>
      </c>
      <c r="B136" s="41" t="s">
        <v>11297</v>
      </c>
      <c r="C136" s="26">
        <v>31480</v>
      </c>
      <c r="D136" s="25" t="s">
        <v>3973</v>
      </c>
      <c r="E136" s="27">
        <v>2935</v>
      </c>
      <c r="F136" s="39" t="s">
        <v>11158</v>
      </c>
      <c r="G136" s="27">
        <v>2935</v>
      </c>
      <c r="H136" s="45">
        <f t="shared" si="2"/>
        <v>0</v>
      </c>
      <c r="I136" s="28" t="s">
        <v>10970</v>
      </c>
    </row>
    <row r="137" spans="1:9" x14ac:dyDescent="0.25">
      <c r="A137" s="43" t="s">
        <v>11158</v>
      </c>
      <c r="B137" s="40" t="s">
        <v>11298</v>
      </c>
      <c r="C137" s="30">
        <v>31481</v>
      </c>
      <c r="D137" s="29" t="s">
        <v>3937</v>
      </c>
      <c r="E137" s="31">
        <v>57987.55</v>
      </c>
      <c r="F137" s="38" t="s">
        <v>11290</v>
      </c>
      <c r="G137" s="31">
        <v>57987.55</v>
      </c>
      <c r="H137" s="32">
        <f t="shared" si="2"/>
        <v>0</v>
      </c>
      <c r="I137" s="33" t="s">
        <v>10970</v>
      </c>
    </row>
    <row r="138" spans="1:9" x14ac:dyDescent="0.25">
      <c r="A138" s="44" t="s">
        <v>11158</v>
      </c>
      <c r="B138" s="41" t="s">
        <v>11299</v>
      </c>
      <c r="C138" s="26">
        <v>31482</v>
      </c>
      <c r="D138" s="25" t="s">
        <v>4228</v>
      </c>
      <c r="E138" s="27">
        <v>11702</v>
      </c>
      <c r="F138" s="39" t="s">
        <v>11158</v>
      </c>
      <c r="G138" s="27">
        <v>11702</v>
      </c>
      <c r="H138" s="45">
        <f t="shared" si="2"/>
        <v>0</v>
      </c>
      <c r="I138" s="28" t="s">
        <v>10970</v>
      </c>
    </row>
    <row r="139" spans="1:9" x14ac:dyDescent="0.25">
      <c r="A139" s="43" t="s">
        <v>11158</v>
      </c>
      <c r="B139" s="40" t="s">
        <v>11300</v>
      </c>
      <c r="C139" s="30">
        <v>31483</v>
      </c>
      <c r="D139" s="29" t="s">
        <v>3935</v>
      </c>
      <c r="E139" s="31">
        <v>41564.800000000003</v>
      </c>
      <c r="F139" s="38" t="s">
        <v>11290</v>
      </c>
      <c r="G139" s="31">
        <v>41564.800000000003</v>
      </c>
      <c r="H139" s="32">
        <f t="shared" si="2"/>
        <v>0</v>
      </c>
      <c r="I139" s="33" t="s">
        <v>10970</v>
      </c>
    </row>
    <row r="140" spans="1:9" x14ac:dyDescent="0.25">
      <c r="A140" s="44" t="s">
        <v>11158</v>
      </c>
      <c r="B140" s="41" t="s">
        <v>11301</v>
      </c>
      <c r="C140" s="26">
        <v>31484</v>
      </c>
      <c r="D140" s="25" t="s">
        <v>3952</v>
      </c>
      <c r="E140" s="27">
        <v>9491.4</v>
      </c>
      <c r="F140" s="39" t="s">
        <v>11158</v>
      </c>
      <c r="G140" s="27">
        <v>9491.4</v>
      </c>
      <c r="H140" s="45">
        <f t="shared" si="2"/>
        <v>0</v>
      </c>
      <c r="I140" s="28" t="s">
        <v>10970</v>
      </c>
    </row>
    <row r="141" spans="1:9" x14ac:dyDescent="0.25">
      <c r="A141" s="43" t="s">
        <v>11158</v>
      </c>
      <c r="B141" s="40" t="s">
        <v>11302</v>
      </c>
      <c r="C141" s="30">
        <v>31485</v>
      </c>
      <c r="D141" s="29" t="s">
        <v>3943</v>
      </c>
      <c r="E141" s="31">
        <v>2082</v>
      </c>
      <c r="F141" s="38" t="s">
        <v>11158</v>
      </c>
      <c r="G141" s="31">
        <v>2082</v>
      </c>
      <c r="H141" s="32">
        <f t="shared" si="2"/>
        <v>0</v>
      </c>
      <c r="I141" s="33" t="s">
        <v>10970</v>
      </c>
    </row>
    <row r="142" spans="1:9" x14ac:dyDescent="0.25">
      <c r="A142" s="44" t="s">
        <v>11158</v>
      </c>
      <c r="B142" s="41" t="s">
        <v>11303</v>
      </c>
      <c r="C142" s="26">
        <v>31486</v>
      </c>
      <c r="D142" s="25" t="s">
        <v>5234</v>
      </c>
      <c r="E142" s="27">
        <v>2716.4</v>
      </c>
      <c r="F142" s="39" t="s">
        <v>11158</v>
      </c>
      <c r="G142" s="27">
        <v>2716.4</v>
      </c>
      <c r="H142" s="45">
        <f t="shared" si="2"/>
        <v>0</v>
      </c>
      <c r="I142" s="28" t="s">
        <v>10970</v>
      </c>
    </row>
    <row r="143" spans="1:9" x14ac:dyDescent="0.25">
      <c r="A143" s="43" t="s">
        <v>11158</v>
      </c>
      <c r="B143" s="40" t="s">
        <v>11304</v>
      </c>
      <c r="C143" s="30">
        <v>31487</v>
      </c>
      <c r="D143" s="29" t="s">
        <v>4029</v>
      </c>
      <c r="E143" s="31">
        <v>3363.3</v>
      </c>
      <c r="F143" s="38" t="s">
        <v>11158</v>
      </c>
      <c r="G143" s="31">
        <v>3363.3</v>
      </c>
      <c r="H143" s="32">
        <f t="shared" si="2"/>
        <v>0</v>
      </c>
      <c r="I143" s="33" t="s">
        <v>10970</v>
      </c>
    </row>
    <row r="144" spans="1:9" x14ac:dyDescent="0.25">
      <c r="A144" s="44" t="s">
        <v>11158</v>
      </c>
      <c r="B144" s="41" t="s">
        <v>11305</v>
      </c>
      <c r="C144" s="26">
        <v>31488</v>
      </c>
      <c r="D144" s="25" t="s">
        <v>3940</v>
      </c>
      <c r="E144" s="27">
        <v>3071</v>
      </c>
      <c r="F144" s="39" t="s">
        <v>11290</v>
      </c>
      <c r="G144" s="27">
        <v>3071</v>
      </c>
      <c r="H144" s="45">
        <f t="shared" si="2"/>
        <v>0</v>
      </c>
      <c r="I144" s="28" t="s">
        <v>10970</v>
      </c>
    </row>
    <row r="145" spans="1:9" x14ac:dyDescent="0.25">
      <c r="A145" s="43" t="s">
        <v>11158</v>
      </c>
      <c r="B145" s="40" t="s">
        <v>11306</v>
      </c>
      <c r="C145" s="30">
        <v>31489</v>
      </c>
      <c r="D145" s="29" t="s">
        <v>3938</v>
      </c>
      <c r="E145" s="31">
        <v>3259.7</v>
      </c>
      <c r="F145" s="38" t="s">
        <v>11290</v>
      </c>
      <c r="G145" s="31">
        <v>3259.7</v>
      </c>
      <c r="H145" s="32">
        <f t="shared" si="2"/>
        <v>0</v>
      </c>
      <c r="I145" s="33" t="s">
        <v>10970</v>
      </c>
    </row>
    <row r="146" spans="1:9" x14ac:dyDescent="0.25">
      <c r="A146" s="44" t="s">
        <v>11158</v>
      </c>
      <c r="B146" s="41" t="s">
        <v>11307</v>
      </c>
      <c r="C146" s="26">
        <v>31490</v>
      </c>
      <c r="D146" s="25" t="s">
        <v>3964</v>
      </c>
      <c r="E146" s="27">
        <v>380</v>
      </c>
      <c r="F146" s="39" t="s">
        <v>11158</v>
      </c>
      <c r="G146" s="27">
        <v>380</v>
      </c>
      <c r="H146" s="45">
        <f t="shared" si="2"/>
        <v>0</v>
      </c>
      <c r="I146" s="28" t="s">
        <v>10970</v>
      </c>
    </row>
    <row r="147" spans="1:9" x14ac:dyDescent="0.25">
      <c r="A147" s="43" t="s">
        <v>11158</v>
      </c>
      <c r="B147" s="40" t="s">
        <v>11308</v>
      </c>
      <c r="C147" s="30">
        <v>31491</v>
      </c>
      <c r="D147" s="29" t="s">
        <v>3954</v>
      </c>
      <c r="E147" s="31">
        <v>9049.6</v>
      </c>
      <c r="F147" s="38" t="s">
        <v>11158</v>
      </c>
      <c r="G147" s="31">
        <v>9049.6</v>
      </c>
      <c r="H147" s="32">
        <f t="shared" si="2"/>
        <v>0</v>
      </c>
      <c r="I147" s="33" t="s">
        <v>10970</v>
      </c>
    </row>
    <row r="148" spans="1:9" x14ac:dyDescent="0.25">
      <c r="A148" s="44" t="s">
        <v>11158</v>
      </c>
      <c r="B148" s="41" t="s">
        <v>11309</v>
      </c>
      <c r="C148" s="26">
        <v>31492</v>
      </c>
      <c r="D148" s="25" t="s">
        <v>4031</v>
      </c>
      <c r="E148" s="27">
        <v>3380</v>
      </c>
      <c r="F148" s="39" t="s">
        <v>11158</v>
      </c>
      <c r="G148" s="27">
        <v>3380</v>
      </c>
      <c r="H148" s="45">
        <f t="shared" si="2"/>
        <v>0</v>
      </c>
      <c r="I148" s="28" t="s">
        <v>10970</v>
      </c>
    </row>
    <row r="149" spans="1:9" x14ac:dyDescent="0.25">
      <c r="A149" s="43" t="s">
        <v>11158</v>
      </c>
      <c r="B149" s="40" t="s">
        <v>11310</v>
      </c>
      <c r="C149" s="30">
        <v>31493</v>
      </c>
      <c r="D149" s="29" t="s">
        <v>3956</v>
      </c>
      <c r="E149" s="31">
        <v>4660</v>
      </c>
      <c r="F149" s="38" t="s">
        <v>11158</v>
      </c>
      <c r="G149" s="31">
        <v>4660</v>
      </c>
      <c r="H149" s="32">
        <f t="shared" si="2"/>
        <v>0</v>
      </c>
      <c r="I149" s="33" t="s">
        <v>10970</v>
      </c>
    </row>
    <row r="150" spans="1:9" x14ac:dyDescent="0.25">
      <c r="A150" s="44" t="s">
        <v>11158</v>
      </c>
      <c r="B150" s="41" t="s">
        <v>11311</v>
      </c>
      <c r="C150" s="26">
        <v>31494</v>
      </c>
      <c r="D150" s="25" t="s">
        <v>3957</v>
      </c>
      <c r="E150" s="27">
        <v>2340</v>
      </c>
      <c r="F150" s="39" t="s">
        <v>11158</v>
      </c>
      <c r="G150" s="27">
        <v>2340</v>
      </c>
      <c r="H150" s="45">
        <f t="shared" si="2"/>
        <v>0</v>
      </c>
      <c r="I150" s="28" t="s">
        <v>10970</v>
      </c>
    </row>
    <row r="151" spans="1:9" x14ac:dyDescent="0.25">
      <c r="A151" s="43" t="s">
        <v>11158</v>
      </c>
      <c r="B151" s="40" t="s">
        <v>11312</v>
      </c>
      <c r="C151" s="30">
        <v>31495</v>
      </c>
      <c r="D151" s="29" t="s">
        <v>11197</v>
      </c>
      <c r="E151" s="31">
        <v>3180</v>
      </c>
      <c r="F151" s="38" t="s">
        <v>11158</v>
      </c>
      <c r="G151" s="31">
        <v>3180</v>
      </c>
      <c r="H151" s="32">
        <f t="shared" si="2"/>
        <v>0</v>
      </c>
      <c r="I151" s="33" t="s">
        <v>10970</v>
      </c>
    </row>
    <row r="152" spans="1:9" x14ac:dyDescent="0.25">
      <c r="A152" s="44" t="s">
        <v>11158</v>
      </c>
      <c r="B152" s="41" t="s">
        <v>11313</v>
      </c>
      <c r="C152" s="26">
        <v>31496</v>
      </c>
      <c r="D152" s="25" t="s">
        <v>4116</v>
      </c>
      <c r="E152" s="27">
        <v>15241.9</v>
      </c>
      <c r="F152" s="39" t="s">
        <v>11158</v>
      </c>
      <c r="G152" s="27">
        <v>15241.9</v>
      </c>
      <c r="H152" s="45">
        <f t="shared" si="2"/>
        <v>0</v>
      </c>
      <c r="I152" s="28" t="s">
        <v>10970</v>
      </c>
    </row>
    <row r="153" spans="1:9" x14ac:dyDescent="0.25">
      <c r="A153" s="43" t="s">
        <v>11158</v>
      </c>
      <c r="B153" s="40" t="s">
        <v>11314</v>
      </c>
      <c r="C153" s="30">
        <v>31497</v>
      </c>
      <c r="D153" s="29" t="s">
        <v>3983</v>
      </c>
      <c r="E153" s="31">
        <v>0</v>
      </c>
      <c r="F153" s="38" t="s">
        <v>4219</v>
      </c>
      <c r="G153" s="31">
        <v>0</v>
      </c>
      <c r="H153" s="32">
        <f t="shared" si="2"/>
        <v>0</v>
      </c>
      <c r="I153" s="33" t="s">
        <v>7662</v>
      </c>
    </row>
    <row r="154" spans="1:9" x14ac:dyDescent="0.25">
      <c r="A154" s="44" t="s">
        <v>11158</v>
      </c>
      <c r="B154" s="41" t="s">
        <v>11315</v>
      </c>
      <c r="C154" s="26">
        <v>31498</v>
      </c>
      <c r="D154" s="25" t="s">
        <v>3974</v>
      </c>
      <c r="E154" s="27">
        <v>280</v>
      </c>
      <c r="F154" s="39" t="s">
        <v>11158</v>
      </c>
      <c r="G154" s="27">
        <v>280</v>
      </c>
      <c r="H154" s="45">
        <f t="shared" si="2"/>
        <v>0</v>
      </c>
      <c r="I154" s="28" t="s">
        <v>10970</v>
      </c>
    </row>
    <row r="155" spans="1:9" x14ac:dyDescent="0.25">
      <c r="A155" s="43" t="s">
        <v>11158</v>
      </c>
      <c r="B155" s="40" t="s">
        <v>11316</v>
      </c>
      <c r="C155" s="30">
        <v>31499</v>
      </c>
      <c r="D155" s="29" t="s">
        <v>3987</v>
      </c>
      <c r="E155" s="31">
        <v>6354</v>
      </c>
      <c r="F155" s="38" t="s">
        <v>11158</v>
      </c>
      <c r="G155" s="31">
        <v>6354</v>
      </c>
      <c r="H155" s="32">
        <f t="shared" si="2"/>
        <v>0</v>
      </c>
      <c r="I155" s="33" t="s">
        <v>10970</v>
      </c>
    </row>
    <row r="156" spans="1:9" x14ac:dyDescent="0.25">
      <c r="A156" s="44" t="s">
        <v>11158</v>
      </c>
      <c r="B156" s="41" t="s">
        <v>11317</v>
      </c>
      <c r="C156" s="26">
        <v>31500</v>
      </c>
      <c r="D156" s="25" t="s">
        <v>3974</v>
      </c>
      <c r="E156" s="27">
        <v>5720</v>
      </c>
      <c r="F156" s="39" t="s">
        <v>11158</v>
      </c>
      <c r="G156" s="27">
        <v>5720</v>
      </c>
      <c r="H156" s="45">
        <f t="shared" si="2"/>
        <v>0</v>
      </c>
      <c r="I156" s="28" t="s">
        <v>10970</v>
      </c>
    </row>
    <row r="157" spans="1:9" x14ac:dyDescent="0.25">
      <c r="A157" s="43" t="s">
        <v>11158</v>
      </c>
      <c r="B157" s="40" t="s">
        <v>11318</v>
      </c>
      <c r="C157" s="30">
        <v>31501</v>
      </c>
      <c r="D157" s="29" t="s">
        <v>3949</v>
      </c>
      <c r="E157" s="31">
        <v>24538.400000000001</v>
      </c>
      <c r="F157" s="38" t="s">
        <v>11176</v>
      </c>
      <c r="G157" s="31">
        <v>24538.400000000001</v>
      </c>
      <c r="H157" s="32">
        <f t="shared" si="2"/>
        <v>0</v>
      </c>
      <c r="I157" s="33" t="s">
        <v>10970</v>
      </c>
    </row>
    <row r="158" spans="1:9" x14ac:dyDescent="0.25">
      <c r="A158" s="44" t="s">
        <v>11158</v>
      </c>
      <c r="B158" s="41" t="s">
        <v>11319</v>
      </c>
      <c r="C158" s="26">
        <v>31502</v>
      </c>
      <c r="D158" s="25" t="s">
        <v>3980</v>
      </c>
      <c r="E158" s="27">
        <v>6157</v>
      </c>
      <c r="F158" s="39" t="s">
        <v>11158</v>
      </c>
      <c r="G158" s="27">
        <v>6157</v>
      </c>
      <c r="H158" s="45">
        <f t="shared" si="2"/>
        <v>0</v>
      </c>
      <c r="I158" s="28" t="s">
        <v>10970</v>
      </c>
    </row>
    <row r="159" spans="1:9" x14ac:dyDescent="0.25">
      <c r="A159" s="43" t="s">
        <v>11158</v>
      </c>
      <c r="B159" s="40" t="s">
        <v>11320</v>
      </c>
      <c r="C159" s="30">
        <v>31503</v>
      </c>
      <c r="D159" s="29" t="s">
        <v>3941</v>
      </c>
      <c r="E159" s="31">
        <v>8262</v>
      </c>
      <c r="F159" s="38" t="s">
        <v>11290</v>
      </c>
      <c r="G159" s="31">
        <v>8262</v>
      </c>
      <c r="H159" s="32">
        <f t="shared" si="2"/>
        <v>0</v>
      </c>
      <c r="I159" s="33" t="s">
        <v>10970</v>
      </c>
    </row>
    <row r="160" spans="1:9" x14ac:dyDescent="0.25">
      <c r="A160" s="44" t="s">
        <v>11158</v>
      </c>
      <c r="B160" s="41" t="s">
        <v>11321</v>
      </c>
      <c r="C160" s="26">
        <v>31504</v>
      </c>
      <c r="D160" s="25" t="s">
        <v>3945</v>
      </c>
      <c r="E160" s="27">
        <v>981</v>
      </c>
      <c r="F160" s="39" t="s">
        <v>11290</v>
      </c>
      <c r="G160" s="27">
        <v>981</v>
      </c>
      <c r="H160" s="45">
        <f t="shared" si="2"/>
        <v>0</v>
      </c>
      <c r="I160" s="28" t="s">
        <v>10970</v>
      </c>
    </row>
    <row r="161" spans="1:9" x14ac:dyDescent="0.25">
      <c r="A161" s="43" t="s">
        <v>11158</v>
      </c>
      <c r="B161" s="40" t="s">
        <v>11322</v>
      </c>
      <c r="C161" s="30">
        <v>31505</v>
      </c>
      <c r="D161" s="29" t="s">
        <v>3942</v>
      </c>
      <c r="E161" s="31">
        <v>3040.2</v>
      </c>
      <c r="F161" s="38" t="s">
        <v>11323</v>
      </c>
      <c r="G161" s="31">
        <v>3040.2</v>
      </c>
      <c r="H161" s="32">
        <f t="shared" si="2"/>
        <v>0</v>
      </c>
      <c r="I161" s="33" t="s">
        <v>10970</v>
      </c>
    </row>
    <row r="162" spans="1:9" x14ac:dyDescent="0.25">
      <c r="A162" s="44" t="s">
        <v>11158</v>
      </c>
      <c r="B162" s="41" t="s">
        <v>11324</v>
      </c>
      <c r="C162" s="26">
        <v>31506</v>
      </c>
      <c r="D162" s="25" t="s">
        <v>3950</v>
      </c>
      <c r="E162" s="27">
        <v>41150.800000000003</v>
      </c>
      <c r="F162" s="39" t="s">
        <v>11290</v>
      </c>
      <c r="G162" s="27">
        <v>41150.800000000003</v>
      </c>
      <c r="H162" s="45">
        <f t="shared" si="2"/>
        <v>0</v>
      </c>
      <c r="I162" s="28" t="s">
        <v>10970</v>
      </c>
    </row>
    <row r="163" spans="1:9" x14ac:dyDescent="0.25">
      <c r="A163" s="43" t="s">
        <v>11158</v>
      </c>
      <c r="B163" s="40" t="s">
        <v>11325</v>
      </c>
      <c r="C163" s="30">
        <v>31507</v>
      </c>
      <c r="D163" s="29" t="s">
        <v>3946</v>
      </c>
      <c r="E163" s="31">
        <v>2803.5</v>
      </c>
      <c r="F163" s="38" t="s">
        <v>11290</v>
      </c>
      <c r="G163" s="31">
        <v>2803.5</v>
      </c>
      <c r="H163" s="32">
        <f t="shared" si="2"/>
        <v>0</v>
      </c>
      <c r="I163" s="33" t="s">
        <v>10970</v>
      </c>
    </row>
    <row r="164" spans="1:9" x14ac:dyDescent="0.25">
      <c r="A164" s="44" t="s">
        <v>11158</v>
      </c>
      <c r="B164" s="41" t="s">
        <v>11326</v>
      </c>
      <c r="C164" s="26">
        <v>31508</v>
      </c>
      <c r="D164" s="25" t="s">
        <v>3948</v>
      </c>
      <c r="E164" s="27">
        <v>16087.8</v>
      </c>
      <c r="F164" s="39" t="s">
        <v>11323</v>
      </c>
      <c r="G164" s="27">
        <v>16087.8</v>
      </c>
      <c r="H164" s="45">
        <f t="shared" si="2"/>
        <v>0</v>
      </c>
      <c r="I164" s="28" t="s">
        <v>10970</v>
      </c>
    </row>
    <row r="165" spans="1:9" x14ac:dyDescent="0.25">
      <c r="A165" s="43" t="s">
        <v>11158</v>
      </c>
      <c r="B165" s="40" t="s">
        <v>11327</v>
      </c>
      <c r="C165" s="30">
        <v>31509</v>
      </c>
      <c r="D165" s="29" t="s">
        <v>3948</v>
      </c>
      <c r="E165" s="31">
        <v>0</v>
      </c>
      <c r="F165" s="38" t="s">
        <v>4219</v>
      </c>
      <c r="G165" s="31">
        <v>0</v>
      </c>
      <c r="H165" s="32">
        <f t="shared" si="2"/>
        <v>0</v>
      </c>
      <c r="I165" s="33" t="s">
        <v>7662</v>
      </c>
    </row>
    <row r="166" spans="1:9" x14ac:dyDescent="0.25">
      <c r="A166" s="44" t="s">
        <v>11158</v>
      </c>
      <c r="B166" s="41" t="s">
        <v>11328</v>
      </c>
      <c r="C166" s="26">
        <v>31510</v>
      </c>
      <c r="D166" s="25" t="s">
        <v>3939</v>
      </c>
      <c r="E166" s="27">
        <v>3222.7</v>
      </c>
      <c r="F166" s="39" t="s">
        <v>11290</v>
      </c>
      <c r="G166" s="27">
        <v>3222.7</v>
      </c>
      <c r="H166" s="45">
        <f t="shared" si="2"/>
        <v>0</v>
      </c>
      <c r="I166" s="28" t="s">
        <v>10970</v>
      </c>
    </row>
    <row r="167" spans="1:9" x14ac:dyDescent="0.25">
      <c r="A167" s="43" t="s">
        <v>11158</v>
      </c>
      <c r="B167" s="40" t="s">
        <v>11329</v>
      </c>
      <c r="C167" s="30">
        <v>31511</v>
      </c>
      <c r="D167" s="29" t="s">
        <v>3944</v>
      </c>
      <c r="E167" s="31">
        <v>7564.3</v>
      </c>
      <c r="F167" s="38" t="s">
        <v>11290</v>
      </c>
      <c r="G167" s="31">
        <v>7564.3</v>
      </c>
      <c r="H167" s="32">
        <f t="shared" si="2"/>
        <v>0</v>
      </c>
      <c r="I167" s="33" t="s">
        <v>10970</v>
      </c>
    </row>
    <row r="168" spans="1:9" x14ac:dyDescent="0.25">
      <c r="A168" s="44" t="s">
        <v>11158</v>
      </c>
      <c r="B168" s="41" t="s">
        <v>11330</v>
      </c>
      <c r="C168" s="26">
        <v>31512</v>
      </c>
      <c r="D168" s="25" t="s">
        <v>4217</v>
      </c>
      <c r="E168" s="27">
        <v>506</v>
      </c>
      <c r="F168" s="39" t="s">
        <v>11158</v>
      </c>
      <c r="G168" s="27">
        <v>506</v>
      </c>
      <c r="H168" s="45">
        <f t="shared" si="2"/>
        <v>0</v>
      </c>
      <c r="I168" s="28" t="s">
        <v>10970</v>
      </c>
    </row>
    <row r="169" spans="1:9" x14ac:dyDescent="0.25">
      <c r="A169" s="43" t="s">
        <v>11158</v>
      </c>
      <c r="B169" s="40" t="s">
        <v>11331</v>
      </c>
      <c r="C169" s="30">
        <v>31513</v>
      </c>
      <c r="D169" s="29" t="s">
        <v>3951</v>
      </c>
      <c r="E169" s="31">
        <v>10404</v>
      </c>
      <c r="F169" s="38" t="s">
        <v>11158</v>
      </c>
      <c r="G169" s="31">
        <v>10404</v>
      </c>
      <c r="H169" s="32">
        <f t="shared" si="2"/>
        <v>0</v>
      </c>
      <c r="I169" s="33" t="s">
        <v>10970</v>
      </c>
    </row>
    <row r="170" spans="1:9" x14ac:dyDescent="0.25">
      <c r="A170" s="44" t="s">
        <v>11158</v>
      </c>
      <c r="B170" s="41" t="s">
        <v>11332</v>
      </c>
      <c r="C170" s="26">
        <v>31514</v>
      </c>
      <c r="D170" s="25" t="s">
        <v>3967</v>
      </c>
      <c r="E170" s="27">
        <v>4828.8</v>
      </c>
      <c r="F170" s="39" t="s">
        <v>11158</v>
      </c>
      <c r="G170" s="27">
        <v>4828.8</v>
      </c>
      <c r="H170" s="45">
        <f t="shared" si="2"/>
        <v>0</v>
      </c>
      <c r="I170" s="28" t="s">
        <v>10970</v>
      </c>
    </row>
    <row r="171" spans="1:9" x14ac:dyDescent="0.25">
      <c r="A171" s="43" t="s">
        <v>11158</v>
      </c>
      <c r="B171" s="40" t="s">
        <v>11333</v>
      </c>
      <c r="C171" s="30">
        <v>31515</v>
      </c>
      <c r="D171" s="29" t="s">
        <v>4024</v>
      </c>
      <c r="E171" s="31">
        <v>21000</v>
      </c>
      <c r="F171" s="38" t="s">
        <v>11158</v>
      </c>
      <c r="G171" s="31">
        <v>21000</v>
      </c>
      <c r="H171" s="32">
        <f t="shared" si="2"/>
        <v>0</v>
      </c>
      <c r="I171" s="33" t="s">
        <v>10970</v>
      </c>
    </row>
    <row r="172" spans="1:9" x14ac:dyDescent="0.25">
      <c r="A172" s="44" t="s">
        <v>11158</v>
      </c>
      <c r="B172" s="41" t="s">
        <v>11334</v>
      </c>
      <c r="C172" s="26">
        <v>31516</v>
      </c>
      <c r="D172" s="25" t="s">
        <v>3937</v>
      </c>
      <c r="E172" s="27">
        <v>46429</v>
      </c>
      <c r="F172" s="39" t="s">
        <v>11290</v>
      </c>
      <c r="G172" s="27">
        <v>46429</v>
      </c>
      <c r="H172" s="45">
        <f t="shared" si="2"/>
        <v>0</v>
      </c>
      <c r="I172" s="28" t="s">
        <v>10970</v>
      </c>
    </row>
    <row r="173" spans="1:9" x14ac:dyDescent="0.25">
      <c r="A173" s="43" t="s">
        <v>11158</v>
      </c>
      <c r="B173" s="40" t="s">
        <v>11335</v>
      </c>
      <c r="C173" s="30">
        <v>31517</v>
      </c>
      <c r="D173" s="29" t="s">
        <v>11336</v>
      </c>
      <c r="E173" s="31">
        <v>2415.6</v>
      </c>
      <c r="F173" s="38" t="s">
        <v>11158</v>
      </c>
      <c r="G173" s="31">
        <v>2415.6</v>
      </c>
      <c r="H173" s="32">
        <f t="shared" si="2"/>
        <v>0</v>
      </c>
      <c r="I173" s="33" t="s">
        <v>10970</v>
      </c>
    </row>
    <row r="174" spans="1:9" x14ac:dyDescent="0.25">
      <c r="A174" s="44" t="s">
        <v>11158</v>
      </c>
      <c r="B174" s="41" t="s">
        <v>11337</v>
      </c>
      <c r="C174" s="26">
        <v>31518</v>
      </c>
      <c r="D174" s="25" t="s">
        <v>3937</v>
      </c>
      <c r="E174" s="27">
        <v>600</v>
      </c>
      <c r="F174" s="39" t="s">
        <v>11290</v>
      </c>
      <c r="G174" s="27">
        <v>600</v>
      </c>
      <c r="H174" s="45">
        <f t="shared" si="2"/>
        <v>0</v>
      </c>
      <c r="I174" s="28" t="s">
        <v>10970</v>
      </c>
    </row>
    <row r="175" spans="1:9" x14ac:dyDescent="0.25">
      <c r="A175" s="43" t="s">
        <v>11158</v>
      </c>
      <c r="B175" s="40" t="s">
        <v>11338</v>
      </c>
      <c r="C175" s="30">
        <v>31519</v>
      </c>
      <c r="D175" s="29" t="s">
        <v>3985</v>
      </c>
      <c r="E175" s="31">
        <v>5711.3</v>
      </c>
      <c r="F175" s="38" t="s">
        <v>11158</v>
      </c>
      <c r="G175" s="31">
        <v>5711.3</v>
      </c>
      <c r="H175" s="32">
        <f t="shared" si="2"/>
        <v>0</v>
      </c>
      <c r="I175" s="33" t="s">
        <v>10970</v>
      </c>
    </row>
    <row r="176" spans="1:9" x14ac:dyDescent="0.25">
      <c r="A176" s="44" t="s">
        <v>11158</v>
      </c>
      <c r="B176" s="41" t="s">
        <v>11339</v>
      </c>
      <c r="C176" s="26">
        <v>31520</v>
      </c>
      <c r="D176" s="25" t="s">
        <v>4033</v>
      </c>
      <c r="E176" s="27">
        <v>4545</v>
      </c>
      <c r="F176" s="39" t="s">
        <v>11158</v>
      </c>
      <c r="G176" s="27">
        <v>4545</v>
      </c>
      <c r="H176" s="45">
        <f t="shared" si="2"/>
        <v>0</v>
      </c>
      <c r="I176" s="28" t="s">
        <v>10970</v>
      </c>
    </row>
    <row r="177" spans="1:9" x14ac:dyDescent="0.25">
      <c r="A177" s="43" t="s">
        <v>11158</v>
      </c>
      <c r="B177" s="40" t="s">
        <v>11340</v>
      </c>
      <c r="C177" s="30">
        <v>31521</v>
      </c>
      <c r="D177" s="29" t="s">
        <v>4214</v>
      </c>
      <c r="E177" s="31">
        <v>3246.95</v>
      </c>
      <c r="F177" s="38" t="s">
        <v>11158</v>
      </c>
      <c r="G177" s="31">
        <v>3246.95</v>
      </c>
      <c r="H177" s="32">
        <f t="shared" si="2"/>
        <v>0</v>
      </c>
      <c r="I177" s="33" t="s">
        <v>10970</v>
      </c>
    </row>
    <row r="178" spans="1:9" x14ac:dyDescent="0.25">
      <c r="A178" s="44" t="s">
        <v>11158</v>
      </c>
      <c r="B178" s="41" t="s">
        <v>11341</v>
      </c>
      <c r="C178" s="26">
        <v>31522</v>
      </c>
      <c r="D178" s="25" t="s">
        <v>3986</v>
      </c>
      <c r="E178" s="27">
        <v>1248.5</v>
      </c>
      <c r="F178" s="39" t="s">
        <v>11158</v>
      </c>
      <c r="G178" s="27">
        <v>1248.5</v>
      </c>
      <c r="H178" s="45">
        <f t="shared" si="2"/>
        <v>0</v>
      </c>
      <c r="I178" s="28" t="s">
        <v>10970</v>
      </c>
    </row>
    <row r="179" spans="1:9" x14ac:dyDescent="0.25">
      <c r="A179" s="43" t="s">
        <v>11158</v>
      </c>
      <c r="B179" s="40" t="s">
        <v>11342</v>
      </c>
      <c r="C179" s="30">
        <v>31523</v>
      </c>
      <c r="D179" s="29" t="s">
        <v>4018</v>
      </c>
      <c r="E179" s="31">
        <v>170</v>
      </c>
      <c r="F179" s="38" t="s">
        <v>11158</v>
      </c>
      <c r="G179" s="31">
        <v>170</v>
      </c>
      <c r="H179" s="32">
        <f t="shared" si="2"/>
        <v>0</v>
      </c>
      <c r="I179" s="33" t="s">
        <v>10970</v>
      </c>
    </row>
    <row r="180" spans="1:9" x14ac:dyDescent="0.25">
      <c r="A180" s="44" t="s">
        <v>11158</v>
      </c>
      <c r="B180" s="41" t="s">
        <v>11343</v>
      </c>
      <c r="C180" s="26">
        <v>31524</v>
      </c>
      <c r="D180" s="25" t="s">
        <v>4113</v>
      </c>
      <c r="E180" s="27">
        <v>1632.3</v>
      </c>
      <c r="F180" s="39" t="s">
        <v>11158</v>
      </c>
      <c r="G180" s="27">
        <v>1632.3</v>
      </c>
      <c r="H180" s="45">
        <f t="shared" si="2"/>
        <v>0</v>
      </c>
      <c r="I180" s="28" t="s">
        <v>10970</v>
      </c>
    </row>
    <row r="181" spans="1:9" x14ac:dyDescent="0.25">
      <c r="A181" s="43" t="s">
        <v>11158</v>
      </c>
      <c r="B181" s="40" t="s">
        <v>11344</v>
      </c>
      <c r="C181" s="30">
        <v>31525</v>
      </c>
      <c r="D181" s="29" t="s">
        <v>3962</v>
      </c>
      <c r="E181" s="31">
        <v>4785.6000000000004</v>
      </c>
      <c r="F181" s="38" t="s">
        <v>11158</v>
      </c>
      <c r="G181" s="31">
        <v>4785.6000000000004</v>
      </c>
      <c r="H181" s="32">
        <f t="shared" si="2"/>
        <v>0</v>
      </c>
      <c r="I181" s="33" t="s">
        <v>10970</v>
      </c>
    </row>
    <row r="182" spans="1:9" x14ac:dyDescent="0.25">
      <c r="A182" s="44" t="s">
        <v>11158</v>
      </c>
      <c r="B182" s="41" t="s">
        <v>11345</v>
      </c>
      <c r="C182" s="26">
        <v>31526</v>
      </c>
      <c r="D182" s="25" t="s">
        <v>4046</v>
      </c>
      <c r="E182" s="27">
        <v>2307.1999999999998</v>
      </c>
      <c r="F182" s="39" t="s">
        <v>11158</v>
      </c>
      <c r="G182" s="27">
        <v>2307.1999999999998</v>
      </c>
      <c r="H182" s="45">
        <f t="shared" si="2"/>
        <v>0</v>
      </c>
      <c r="I182" s="28" t="s">
        <v>10970</v>
      </c>
    </row>
    <row r="183" spans="1:9" x14ac:dyDescent="0.25">
      <c r="A183" s="43" t="s">
        <v>11158</v>
      </c>
      <c r="B183" s="40" t="s">
        <v>11346</v>
      </c>
      <c r="C183" s="30">
        <v>31527</v>
      </c>
      <c r="D183" s="29" t="s">
        <v>4045</v>
      </c>
      <c r="E183" s="31">
        <v>3003.6</v>
      </c>
      <c r="F183" s="38" t="s">
        <v>11158</v>
      </c>
      <c r="G183" s="31">
        <v>3003.6</v>
      </c>
      <c r="H183" s="32">
        <f t="shared" si="2"/>
        <v>0</v>
      </c>
      <c r="I183" s="33" t="s">
        <v>10970</v>
      </c>
    </row>
    <row r="184" spans="1:9" x14ac:dyDescent="0.25">
      <c r="A184" s="44" t="s">
        <v>11158</v>
      </c>
      <c r="B184" s="41" t="s">
        <v>11347</v>
      </c>
      <c r="C184" s="26">
        <v>31528</v>
      </c>
      <c r="D184" s="25" t="s">
        <v>4036</v>
      </c>
      <c r="E184" s="27">
        <v>2764.6</v>
      </c>
      <c r="F184" s="39" t="s">
        <v>11158</v>
      </c>
      <c r="G184" s="27">
        <v>2764.6</v>
      </c>
      <c r="H184" s="45">
        <f t="shared" si="2"/>
        <v>0</v>
      </c>
      <c r="I184" s="28" t="s">
        <v>10970</v>
      </c>
    </row>
    <row r="185" spans="1:9" x14ac:dyDescent="0.25">
      <c r="A185" s="43" t="s">
        <v>11158</v>
      </c>
      <c r="B185" s="40" t="s">
        <v>11348</v>
      </c>
      <c r="C185" s="30">
        <v>31529</v>
      </c>
      <c r="D185" s="29" t="s">
        <v>4044</v>
      </c>
      <c r="E185" s="31">
        <v>6384.2</v>
      </c>
      <c r="F185" s="38" t="s">
        <v>11158</v>
      </c>
      <c r="G185" s="31">
        <v>6384.2</v>
      </c>
      <c r="H185" s="32">
        <f t="shared" si="2"/>
        <v>0</v>
      </c>
      <c r="I185" s="33" t="s">
        <v>10970</v>
      </c>
    </row>
    <row r="186" spans="1:9" x14ac:dyDescent="0.25">
      <c r="A186" s="44" t="s">
        <v>11158</v>
      </c>
      <c r="B186" s="41" t="s">
        <v>11349</v>
      </c>
      <c r="C186" s="26">
        <v>31530</v>
      </c>
      <c r="D186" s="25" t="s">
        <v>4175</v>
      </c>
      <c r="E186" s="27">
        <v>7359.8</v>
      </c>
      <c r="F186" s="39" t="s">
        <v>11158</v>
      </c>
      <c r="G186" s="27">
        <v>7359.8</v>
      </c>
      <c r="H186" s="45">
        <f t="shared" si="2"/>
        <v>0</v>
      </c>
      <c r="I186" s="28" t="s">
        <v>10970</v>
      </c>
    </row>
    <row r="187" spans="1:9" x14ac:dyDescent="0.25">
      <c r="A187" s="43" t="s">
        <v>11158</v>
      </c>
      <c r="B187" s="40" t="s">
        <v>11350</v>
      </c>
      <c r="C187" s="30">
        <v>31531</v>
      </c>
      <c r="D187" s="29" t="s">
        <v>4175</v>
      </c>
      <c r="E187" s="31">
        <v>5934.4</v>
      </c>
      <c r="F187" s="38" t="s">
        <v>11158</v>
      </c>
      <c r="G187" s="31">
        <v>5934.4</v>
      </c>
      <c r="H187" s="32">
        <f t="shared" si="2"/>
        <v>0</v>
      </c>
      <c r="I187" s="33" t="s">
        <v>10970</v>
      </c>
    </row>
    <row r="188" spans="1:9" x14ac:dyDescent="0.25">
      <c r="A188" s="44" t="s">
        <v>11158</v>
      </c>
      <c r="B188" s="41" t="s">
        <v>11351</v>
      </c>
      <c r="C188" s="26">
        <v>31532</v>
      </c>
      <c r="D188" s="25" t="s">
        <v>3971</v>
      </c>
      <c r="E188" s="27">
        <v>4217.6000000000004</v>
      </c>
      <c r="F188" s="39" t="s">
        <v>11158</v>
      </c>
      <c r="G188" s="27">
        <v>4217.6000000000004</v>
      </c>
      <c r="H188" s="45">
        <f t="shared" si="2"/>
        <v>0</v>
      </c>
      <c r="I188" s="28" t="s">
        <v>10970</v>
      </c>
    </row>
    <row r="189" spans="1:9" x14ac:dyDescent="0.25">
      <c r="A189" s="43" t="s">
        <v>11158</v>
      </c>
      <c r="B189" s="40" t="s">
        <v>11352</v>
      </c>
      <c r="C189" s="30">
        <v>31533</v>
      </c>
      <c r="D189" s="29" t="s">
        <v>3972</v>
      </c>
      <c r="E189" s="31">
        <v>2756.6</v>
      </c>
      <c r="F189" s="38" t="s">
        <v>11158</v>
      </c>
      <c r="G189" s="31">
        <v>2756.6</v>
      </c>
      <c r="H189" s="32">
        <f t="shared" si="2"/>
        <v>0</v>
      </c>
      <c r="I189" s="33" t="s">
        <v>10970</v>
      </c>
    </row>
    <row r="190" spans="1:9" x14ac:dyDescent="0.25">
      <c r="A190" s="44" t="s">
        <v>11158</v>
      </c>
      <c r="B190" s="41" t="s">
        <v>11353</v>
      </c>
      <c r="C190" s="26">
        <v>31534</v>
      </c>
      <c r="D190" s="25" t="s">
        <v>4017</v>
      </c>
      <c r="E190" s="27">
        <v>15001.1</v>
      </c>
      <c r="F190" s="39" t="s">
        <v>11176</v>
      </c>
      <c r="G190" s="27">
        <v>15001.1</v>
      </c>
      <c r="H190" s="45">
        <f t="shared" si="2"/>
        <v>0</v>
      </c>
      <c r="I190" s="28" t="s">
        <v>10970</v>
      </c>
    </row>
    <row r="191" spans="1:9" x14ac:dyDescent="0.25">
      <c r="A191" s="43" t="s">
        <v>11158</v>
      </c>
      <c r="B191" s="40" t="s">
        <v>11354</v>
      </c>
      <c r="C191" s="30">
        <v>31535</v>
      </c>
      <c r="D191" s="29" t="s">
        <v>4010</v>
      </c>
      <c r="E191" s="31">
        <v>860</v>
      </c>
      <c r="F191" s="38" t="s">
        <v>11158</v>
      </c>
      <c r="G191" s="31">
        <v>860</v>
      </c>
      <c r="H191" s="32">
        <f t="shared" si="2"/>
        <v>0</v>
      </c>
      <c r="I191" s="33" t="s">
        <v>10970</v>
      </c>
    </row>
    <row r="192" spans="1:9" x14ac:dyDescent="0.25">
      <c r="A192" s="44" t="s">
        <v>11158</v>
      </c>
      <c r="B192" s="41" t="s">
        <v>11355</v>
      </c>
      <c r="C192" s="26">
        <v>31536</v>
      </c>
      <c r="D192" s="25" t="s">
        <v>3994</v>
      </c>
      <c r="E192" s="27">
        <v>2017.9</v>
      </c>
      <c r="F192" s="39" t="s">
        <v>11158</v>
      </c>
      <c r="G192" s="27">
        <v>2017.9</v>
      </c>
      <c r="H192" s="45">
        <f t="shared" si="2"/>
        <v>0</v>
      </c>
      <c r="I192" s="28" t="s">
        <v>10970</v>
      </c>
    </row>
    <row r="193" spans="1:9" x14ac:dyDescent="0.25">
      <c r="A193" s="43" t="s">
        <v>11158</v>
      </c>
      <c r="B193" s="40" t="s">
        <v>11356</v>
      </c>
      <c r="C193" s="30">
        <v>31537</v>
      </c>
      <c r="D193" s="29" t="s">
        <v>10241</v>
      </c>
      <c r="E193" s="31">
        <v>4866</v>
      </c>
      <c r="F193" s="38" t="s">
        <v>11158</v>
      </c>
      <c r="G193" s="31">
        <v>4866</v>
      </c>
      <c r="H193" s="32">
        <f t="shared" si="2"/>
        <v>0</v>
      </c>
      <c r="I193" s="33" t="s">
        <v>10970</v>
      </c>
    </row>
    <row r="194" spans="1:9" x14ac:dyDescent="0.25">
      <c r="A194" s="44" t="s">
        <v>11158</v>
      </c>
      <c r="B194" s="41" t="s">
        <v>11357</v>
      </c>
      <c r="C194" s="26">
        <v>31538</v>
      </c>
      <c r="D194" s="25" t="s">
        <v>3964</v>
      </c>
      <c r="E194" s="27">
        <v>520</v>
      </c>
      <c r="F194" s="39" t="s">
        <v>11158</v>
      </c>
      <c r="G194" s="27">
        <v>520</v>
      </c>
      <c r="H194" s="45">
        <f t="shared" si="2"/>
        <v>0</v>
      </c>
      <c r="I194" s="28" t="s">
        <v>10970</v>
      </c>
    </row>
    <row r="195" spans="1:9" x14ac:dyDescent="0.25">
      <c r="A195" s="43" t="s">
        <v>11158</v>
      </c>
      <c r="B195" s="40" t="s">
        <v>11358</v>
      </c>
      <c r="C195" s="30">
        <v>31539</v>
      </c>
      <c r="D195" s="29" t="s">
        <v>3963</v>
      </c>
      <c r="E195" s="31">
        <v>1962</v>
      </c>
      <c r="F195" s="38" t="s">
        <v>11158</v>
      </c>
      <c r="G195" s="31">
        <v>1962</v>
      </c>
      <c r="H195" s="32">
        <f t="shared" si="2"/>
        <v>0</v>
      </c>
      <c r="I195" s="33" t="s">
        <v>10970</v>
      </c>
    </row>
    <row r="196" spans="1:9" x14ac:dyDescent="0.25">
      <c r="A196" s="44" t="s">
        <v>11158</v>
      </c>
      <c r="B196" s="41" t="s">
        <v>11359</v>
      </c>
      <c r="C196" s="26">
        <v>31540</v>
      </c>
      <c r="D196" s="25" t="s">
        <v>4156</v>
      </c>
      <c r="E196" s="27">
        <v>4778.3999999999996</v>
      </c>
      <c r="F196" s="39" t="s">
        <v>11158</v>
      </c>
      <c r="G196" s="27">
        <v>4778.3999999999996</v>
      </c>
      <c r="H196" s="45">
        <f t="shared" ref="H196:H259" si="3">E196-G196</f>
        <v>0</v>
      </c>
      <c r="I196" s="28" t="s">
        <v>10970</v>
      </c>
    </row>
    <row r="197" spans="1:9" x14ac:dyDescent="0.25">
      <c r="A197" s="43" t="s">
        <v>11158</v>
      </c>
      <c r="B197" s="40" t="s">
        <v>11360</v>
      </c>
      <c r="C197" s="30">
        <v>31541</v>
      </c>
      <c r="D197" s="29" t="s">
        <v>3964</v>
      </c>
      <c r="E197" s="31">
        <v>5415.2</v>
      </c>
      <c r="F197" s="38" t="s">
        <v>11158</v>
      </c>
      <c r="G197" s="31">
        <v>5415.2</v>
      </c>
      <c r="H197" s="32">
        <f t="shared" si="3"/>
        <v>0</v>
      </c>
      <c r="I197" s="33" t="s">
        <v>10970</v>
      </c>
    </row>
    <row r="198" spans="1:9" x14ac:dyDescent="0.25">
      <c r="A198" s="44" t="s">
        <v>11158</v>
      </c>
      <c r="B198" s="41" t="s">
        <v>11361</v>
      </c>
      <c r="C198" s="26">
        <v>31542</v>
      </c>
      <c r="D198" s="25" t="s">
        <v>3995</v>
      </c>
      <c r="E198" s="27">
        <v>44720.4</v>
      </c>
      <c r="F198" s="39" t="s">
        <v>11158</v>
      </c>
      <c r="G198" s="27">
        <v>44720.4</v>
      </c>
      <c r="H198" s="45">
        <f t="shared" si="3"/>
        <v>0</v>
      </c>
      <c r="I198" s="28" t="s">
        <v>10970</v>
      </c>
    </row>
    <row r="199" spans="1:9" x14ac:dyDescent="0.25">
      <c r="A199" s="43" t="s">
        <v>11158</v>
      </c>
      <c r="B199" s="40" t="s">
        <v>11362</v>
      </c>
      <c r="C199" s="30">
        <v>31543</v>
      </c>
      <c r="D199" s="29" t="s">
        <v>4187</v>
      </c>
      <c r="E199" s="31">
        <v>13923.1</v>
      </c>
      <c r="F199" s="38" t="s">
        <v>11158</v>
      </c>
      <c r="G199" s="31">
        <v>13923.1</v>
      </c>
      <c r="H199" s="32">
        <f t="shared" si="3"/>
        <v>0</v>
      </c>
      <c r="I199" s="33" t="s">
        <v>10970</v>
      </c>
    </row>
    <row r="200" spans="1:9" x14ac:dyDescent="0.25">
      <c r="A200" s="44" t="s">
        <v>11158</v>
      </c>
      <c r="B200" s="41" t="s">
        <v>11363</v>
      </c>
      <c r="C200" s="26">
        <v>31544</v>
      </c>
      <c r="D200" s="25" t="s">
        <v>3978</v>
      </c>
      <c r="E200" s="27">
        <v>6774.44</v>
      </c>
      <c r="F200" s="39" t="s">
        <v>11158</v>
      </c>
      <c r="G200" s="27">
        <v>6774.44</v>
      </c>
      <c r="H200" s="45">
        <f t="shared" si="3"/>
        <v>0</v>
      </c>
      <c r="I200" s="28" t="s">
        <v>10970</v>
      </c>
    </row>
    <row r="201" spans="1:9" x14ac:dyDescent="0.25">
      <c r="A201" s="43" t="s">
        <v>11158</v>
      </c>
      <c r="B201" s="40" t="s">
        <v>11364</v>
      </c>
      <c r="C201" s="30">
        <v>31545</v>
      </c>
      <c r="D201" s="29" t="s">
        <v>3960</v>
      </c>
      <c r="E201" s="31">
        <v>12242.97</v>
      </c>
      <c r="F201" s="38" t="s">
        <v>11158</v>
      </c>
      <c r="G201" s="31">
        <v>12242.97</v>
      </c>
      <c r="H201" s="32">
        <f t="shared" si="3"/>
        <v>0</v>
      </c>
      <c r="I201" s="33" t="s">
        <v>10970</v>
      </c>
    </row>
    <row r="202" spans="1:9" x14ac:dyDescent="0.25">
      <c r="A202" s="44" t="s">
        <v>11158</v>
      </c>
      <c r="B202" s="41" t="s">
        <v>11365</v>
      </c>
      <c r="C202" s="26">
        <v>31546</v>
      </c>
      <c r="D202" s="25" t="s">
        <v>4086</v>
      </c>
      <c r="E202" s="27">
        <v>1690</v>
      </c>
      <c r="F202" s="39" t="s">
        <v>11158</v>
      </c>
      <c r="G202" s="27">
        <v>1690</v>
      </c>
      <c r="H202" s="45">
        <f t="shared" si="3"/>
        <v>0</v>
      </c>
      <c r="I202" s="28" t="s">
        <v>10970</v>
      </c>
    </row>
    <row r="203" spans="1:9" x14ac:dyDescent="0.25">
      <c r="A203" s="43" t="s">
        <v>11158</v>
      </c>
      <c r="B203" s="40" t="s">
        <v>11366</v>
      </c>
      <c r="C203" s="30">
        <v>31547</v>
      </c>
      <c r="D203" s="29" t="s">
        <v>4037</v>
      </c>
      <c r="E203" s="31">
        <v>3083.7</v>
      </c>
      <c r="F203" s="38" t="s">
        <v>11158</v>
      </c>
      <c r="G203" s="31">
        <v>3083.7</v>
      </c>
      <c r="H203" s="32">
        <f t="shared" si="3"/>
        <v>0</v>
      </c>
      <c r="I203" s="33" t="s">
        <v>10970</v>
      </c>
    </row>
    <row r="204" spans="1:9" x14ac:dyDescent="0.25">
      <c r="A204" s="44" t="s">
        <v>11158</v>
      </c>
      <c r="B204" s="41" t="s">
        <v>11367</v>
      </c>
      <c r="C204" s="26">
        <v>31548</v>
      </c>
      <c r="D204" s="25" t="s">
        <v>8138</v>
      </c>
      <c r="E204" s="27">
        <v>1019.9</v>
      </c>
      <c r="F204" s="39" t="s">
        <v>11158</v>
      </c>
      <c r="G204" s="27">
        <v>1019.9</v>
      </c>
      <c r="H204" s="45">
        <f t="shared" si="3"/>
        <v>0</v>
      </c>
      <c r="I204" s="28" t="s">
        <v>10970</v>
      </c>
    </row>
    <row r="205" spans="1:9" x14ac:dyDescent="0.25">
      <c r="A205" s="43" t="s">
        <v>11158</v>
      </c>
      <c r="B205" s="40" t="s">
        <v>11368</v>
      </c>
      <c r="C205" s="30">
        <v>31549</v>
      </c>
      <c r="D205" s="29" t="s">
        <v>4112</v>
      </c>
      <c r="E205" s="31">
        <v>9913.4</v>
      </c>
      <c r="F205" s="38" t="s">
        <v>11158</v>
      </c>
      <c r="G205" s="31">
        <v>9913.4</v>
      </c>
      <c r="H205" s="32">
        <f t="shared" si="3"/>
        <v>0</v>
      </c>
      <c r="I205" s="33" t="s">
        <v>10970</v>
      </c>
    </row>
    <row r="206" spans="1:9" x14ac:dyDescent="0.25">
      <c r="A206" s="44" t="s">
        <v>11158</v>
      </c>
      <c r="B206" s="41" t="s">
        <v>11369</v>
      </c>
      <c r="C206" s="26">
        <v>31550</v>
      </c>
      <c r="D206" s="25" t="s">
        <v>3982</v>
      </c>
      <c r="E206" s="27">
        <v>2899.6</v>
      </c>
      <c r="F206" s="39" t="s">
        <v>11158</v>
      </c>
      <c r="G206" s="27">
        <v>2899.6</v>
      </c>
      <c r="H206" s="45">
        <f t="shared" si="3"/>
        <v>0</v>
      </c>
      <c r="I206" s="28" t="s">
        <v>10970</v>
      </c>
    </row>
    <row r="207" spans="1:9" x14ac:dyDescent="0.25">
      <c r="A207" s="43" t="s">
        <v>11158</v>
      </c>
      <c r="B207" s="40" t="s">
        <v>11370</v>
      </c>
      <c r="C207" s="30">
        <v>31551</v>
      </c>
      <c r="D207" s="29" t="s">
        <v>4049</v>
      </c>
      <c r="E207" s="31">
        <v>2861.3</v>
      </c>
      <c r="F207" s="38" t="s">
        <v>11158</v>
      </c>
      <c r="G207" s="31">
        <v>2861.3</v>
      </c>
      <c r="H207" s="32">
        <f t="shared" si="3"/>
        <v>0</v>
      </c>
      <c r="I207" s="33" t="s">
        <v>10970</v>
      </c>
    </row>
    <row r="208" spans="1:9" x14ac:dyDescent="0.25">
      <c r="A208" s="44" t="s">
        <v>11158</v>
      </c>
      <c r="B208" s="41" t="s">
        <v>11371</v>
      </c>
      <c r="C208" s="26">
        <v>31552</v>
      </c>
      <c r="D208" s="25" t="s">
        <v>4049</v>
      </c>
      <c r="E208" s="27">
        <v>130</v>
      </c>
      <c r="F208" s="39" t="s">
        <v>11158</v>
      </c>
      <c r="G208" s="27">
        <v>130</v>
      </c>
      <c r="H208" s="45">
        <f t="shared" si="3"/>
        <v>0</v>
      </c>
      <c r="I208" s="28" t="s">
        <v>10970</v>
      </c>
    </row>
    <row r="209" spans="1:9" x14ac:dyDescent="0.25">
      <c r="A209" s="43" t="s">
        <v>11158</v>
      </c>
      <c r="B209" s="40" t="s">
        <v>11372</v>
      </c>
      <c r="C209" s="30">
        <v>31553</v>
      </c>
      <c r="D209" s="29" t="s">
        <v>3964</v>
      </c>
      <c r="E209" s="31">
        <v>241.5</v>
      </c>
      <c r="F209" s="38" t="s">
        <v>11158</v>
      </c>
      <c r="G209" s="31">
        <v>241.5</v>
      </c>
      <c r="H209" s="32">
        <f t="shared" si="3"/>
        <v>0</v>
      </c>
      <c r="I209" s="33" t="s">
        <v>10970</v>
      </c>
    </row>
    <row r="210" spans="1:9" x14ac:dyDescent="0.25">
      <c r="A210" s="44" t="s">
        <v>11158</v>
      </c>
      <c r="B210" s="41" t="s">
        <v>11373</v>
      </c>
      <c r="C210" s="26">
        <v>31554</v>
      </c>
      <c r="D210" s="25" t="s">
        <v>4009</v>
      </c>
      <c r="E210" s="27">
        <v>624</v>
      </c>
      <c r="F210" s="39" t="s">
        <v>11158</v>
      </c>
      <c r="G210" s="27">
        <v>624</v>
      </c>
      <c r="H210" s="45">
        <f t="shared" si="3"/>
        <v>0</v>
      </c>
      <c r="I210" s="28" t="s">
        <v>10970</v>
      </c>
    </row>
    <row r="211" spans="1:9" x14ac:dyDescent="0.25">
      <c r="A211" s="43" t="s">
        <v>11158</v>
      </c>
      <c r="B211" s="40" t="s">
        <v>11374</v>
      </c>
      <c r="C211" s="30">
        <v>31555</v>
      </c>
      <c r="D211" s="29" t="s">
        <v>4065</v>
      </c>
      <c r="E211" s="31">
        <v>15471</v>
      </c>
      <c r="F211" s="38" t="s">
        <v>11290</v>
      </c>
      <c r="G211" s="31">
        <v>15471</v>
      </c>
      <c r="H211" s="32">
        <f t="shared" si="3"/>
        <v>0</v>
      </c>
      <c r="I211" s="33" t="s">
        <v>10970</v>
      </c>
    </row>
    <row r="212" spans="1:9" x14ac:dyDescent="0.25">
      <c r="A212" s="44" t="s">
        <v>11158</v>
      </c>
      <c r="B212" s="41" t="s">
        <v>11375</v>
      </c>
      <c r="C212" s="26">
        <v>31556</v>
      </c>
      <c r="D212" s="25" t="s">
        <v>4062</v>
      </c>
      <c r="E212" s="27">
        <v>15565</v>
      </c>
      <c r="F212" s="39" t="s">
        <v>11290</v>
      </c>
      <c r="G212" s="27">
        <v>15565</v>
      </c>
      <c r="H212" s="45">
        <f t="shared" si="3"/>
        <v>0</v>
      </c>
      <c r="I212" s="28" t="s">
        <v>10970</v>
      </c>
    </row>
    <row r="213" spans="1:9" x14ac:dyDescent="0.25">
      <c r="A213" s="43" t="s">
        <v>11158</v>
      </c>
      <c r="B213" s="40" t="s">
        <v>11376</v>
      </c>
      <c r="C213" s="30">
        <v>31557</v>
      </c>
      <c r="D213" s="29" t="s">
        <v>3995</v>
      </c>
      <c r="E213" s="31">
        <v>7459.2</v>
      </c>
      <c r="F213" s="38" t="s">
        <v>11158</v>
      </c>
      <c r="G213" s="31">
        <v>7459.2</v>
      </c>
      <c r="H213" s="32">
        <f t="shared" si="3"/>
        <v>0</v>
      </c>
      <c r="I213" s="33" t="s">
        <v>10970</v>
      </c>
    </row>
    <row r="214" spans="1:9" x14ac:dyDescent="0.25">
      <c r="A214" s="44" t="s">
        <v>11158</v>
      </c>
      <c r="B214" s="41" t="s">
        <v>11377</v>
      </c>
      <c r="C214" s="26">
        <v>31558</v>
      </c>
      <c r="D214" s="25" t="s">
        <v>4064</v>
      </c>
      <c r="E214" s="27">
        <v>19592</v>
      </c>
      <c r="F214" s="39" t="s">
        <v>11378</v>
      </c>
      <c r="G214" s="27">
        <v>19592</v>
      </c>
      <c r="H214" s="45">
        <f t="shared" si="3"/>
        <v>0</v>
      </c>
      <c r="I214" s="28" t="s">
        <v>10970</v>
      </c>
    </row>
    <row r="215" spans="1:9" x14ac:dyDescent="0.25">
      <c r="A215" s="43" t="s">
        <v>11158</v>
      </c>
      <c r="B215" s="40" t="s">
        <v>11379</v>
      </c>
      <c r="C215" s="30">
        <v>31559</v>
      </c>
      <c r="D215" s="29" t="s">
        <v>4103</v>
      </c>
      <c r="E215" s="31">
        <v>22943.200000000001</v>
      </c>
      <c r="F215" s="38" t="s">
        <v>11380</v>
      </c>
      <c r="G215" s="31">
        <v>22943.200000000001</v>
      </c>
      <c r="H215" s="32">
        <f t="shared" si="3"/>
        <v>0</v>
      </c>
      <c r="I215" s="33" t="s">
        <v>10970</v>
      </c>
    </row>
    <row r="216" spans="1:9" x14ac:dyDescent="0.25">
      <c r="A216" s="44" t="s">
        <v>11158</v>
      </c>
      <c r="B216" s="41" t="s">
        <v>11381</v>
      </c>
      <c r="C216" s="26">
        <v>31560</v>
      </c>
      <c r="D216" s="25" t="s">
        <v>3964</v>
      </c>
      <c r="E216" s="27">
        <v>3407.6</v>
      </c>
      <c r="F216" s="39" t="s">
        <v>11158</v>
      </c>
      <c r="G216" s="27">
        <v>3407.6</v>
      </c>
      <c r="H216" s="45">
        <f t="shared" si="3"/>
        <v>0</v>
      </c>
      <c r="I216" s="28" t="s">
        <v>10970</v>
      </c>
    </row>
    <row r="217" spans="1:9" x14ac:dyDescent="0.25">
      <c r="A217" s="43" t="s">
        <v>11158</v>
      </c>
      <c r="B217" s="40" t="s">
        <v>11382</v>
      </c>
      <c r="C217" s="30">
        <v>31561</v>
      </c>
      <c r="D217" s="29" t="s">
        <v>4039</v>
      </c>
      <c r="E217" s="31">
        <v>31671.200000000001</v>
      </c>
      <c r="F217" s="38" t="s">
        <v>11380</v>
      </c>
      <c r="G217" s="31">
        <v>31671.200000000001</v>
      </c>
      <c r="H217" s="32">
        <f t="shared" si="3"/>
        <v>0</v>
      </c>
      <c r="I217" s="33" t="s">
        <v>10970</v>
      </c>
    </row>
    <row r="218" spans="1:9" x14ac:dyDescent="0.25">
      <c r="A218" s="44" t="s">
        <v>11158</v>
      </c>
      <c r="B218" s="41" t="s">
        <v>11383</v>
      </c>
      <c r="C218" s="26">
        <v>31562</v>
      </c>
      <c r="D218" s="25" t="s">
        <v>3977</v>
      </c>
      <c r="E218" s="27">
        <v>3836</v>
      </c>
      <c r="F218" s="39" t="s">
        <v>11158</v>
      </c>
      <c r="G218" s="27">
        <v>3836</v>
      </c>
      <c r="H218" s="45">
        <f t="shared" si="3"/>
        <v>0</v>
      </c>
      <c r="I218" s="28" t="s">
        <v>10970</v>
      </c>
    </row>
    <row r="219" spans="1:9" x14ac:dyDescent="0.25">
      <c r="A219" s="43" t="s">
        <v>11158</v>
      </c>
      <c r="B219" s="40" t="s">
        <v>11384</v>
      </c>
      <c r="C219" s="30">
        <v>31563</v>
      </c>
      <c r="D219" s="29" t="s">
        <v>3969</v>
      </c>
      <c r="E219" s="31">
        <v>9086.6</v>
      </c>
      <c r="F219" s="38" t="s">
        <v>11158</v>
      </c>
      <c r="G219" s="31">
        <v>9086.6</v>
      </c>
      <c r="H219" s="32">
        <f t="shared" si="3"/>
        <v>0</v>
      </c>
      <c r="I219" s="33" t="s">
        <v>10970</v>
      </c>
    </row>
    <row r="220" spans="1:9" x14ac:dyDescent="0.25">
      <c r="A220" s="44" t="s">
        <v>11158</v>
      </c>
      <c r="B220" s="41" t="s">
        <v>11385</v>
      </c>
      <c r="C220" s="26">
        <v>31564</v>
      </c>
      <c r="D220" s="25" t="s">
        <v>4053</v>
      </c>
      <c r="E220" s="27">
        <v>6179</v>
      </c>
      <c r="F220" s="39" t="s">
        <v>11158</v>
      </c>
      <c r="G220" s="27">
        <v>6179</v>
      </c>
      <c r="H220" s="45">
        <f t="shared" si="3"/>
        <v>0</v>
      </c>
      <c r="I220" s="28" t="s">
        <v>10970</v>
      </c>
    </row>
    <row r="221" spans="1:9" x14ac:dyDescent="0.25">
      <c r="A221" s="43" t="s">
        <v>11158</v>
      </c>
      <c r="B221" s="40" t="s">
        <v>11386</v>
      </c>
      <c r="C221" s="30">
        <v>31565</v>
      </c>
      <c r="D221" s="29" t="s">
        <v>4043</v>
      </c>
      <c r="E221" s="31">
        <v>52437</v>
      </c>
      <c r="F221" s="38" t="s">
        <v>11378</v>
      </c>
      <c r="G221" s="31">
        <v>52437</v>
      </c>
      <c r="H221" s="32">
        <f t="shared" si="3"/>
        <v>0</v>
      </c>
      <c r="I221" s="33" t="s">
        <v>10970</v>
      </c>
    </row>
    <row r="222" spans="1:9" x14ac:dyDescent="0.25">
      <c r="A222" s="44" t="s">
        <v>11158</v>
      </c>
      <c r="B222" s="41" t="s">
        <v>11387</v>
      </c>
      <c r="C222" s="26">
        <v>31566</v>
      </c>
      <c r="D222" s="25" t="s">
        <v>4109</v>
      </c>
      <c r="E222" s="27">
        <v>6239.2</v>
      </c>
      <c r="F222" s="39" t="s">
        <v>11158</v>
      </c>
      <c r="G222" s="27">
        <v>6239.2</v>
      </c>
      <c r="H222" s="45">
        <f t="shared" si="3"/>
        <v>0</v>
      </c>
      <c r="I222" s="28" t="s">
        <v>10970</v>
      </c>
    </row>
    <row r="223" spans="1:9" x14ac:dyDescent="0.25">
      <c r="A223" s="43" t="s">
        <v>11158</v>
      </c>
      <c r="B223" s="40" t="s">
        <v>11388</v>
      </c>
      <c r="C223" s="30">
        <v>31567</v>
      </c>
      <c r="D223" s="29" t="s">
        <v>4051</v>
      </c>
      <c r="E223" s="31">
        <v>569.70000000000005</v>
      </c>
      <c r="F223" s="38" t="s">
        <v>11158</v>
      </c>
      <c r="G223" s="31">
        <v>569.70000000000005</v>
      </c>
      <c r="H223" s="32">
        <f t="shared" si="3"/>
        <v>0</v>
      </c>
      <c r="I223" s="33" t="s">
        <v>10970</v>
      </c>
    </row>
    <row r="224" spans="1:9" x14ac:dyDescent="0.25">
      <c r="A224" s="44" t="s">
        <v>11158</v>
      </c>
      <c r="B224" s="41" t="s">
        <v>11389</v>
      </c>
      <c r="C224" s="26">
        <v>31568</v>
      </c>
      <c r="D224" s="25" t="s">
        <v>3989</v>
      </c>
      <c r="E224" s="27">
        <v>757.2</v>
      </c>
      <c r="F224" s="39" t="s">
        <v>11158</v>
      </c>
      <c r="G224" s="27">
        <v>757.2</v>
      </c>
      <c r="H224" s="45">
        <f t="shared" si="3"/>
        <v>0</v>
      </c>
      <c r="I224" s="28" t="s">
        <v>10970</v>
      </c>
    </row>
    <row r="225" spans="1:9" x14ac:dyDescent="0.25">
      <c r="A225" s="43" t="s">
        <v>11158</v>
      </c>
      <c r="B225" s="40" t="s">
        <v>11390</v>
      </c>
      <c r="C225" s="30">
        <v>31569</v>
      </c>
      <c r="D225" s="29" t="s">
        <v>4198</v>
      </c>
      <c r="E225" s="31">
        <v>3826.3</v>
      </c>
      <c r="F225" s="38" t="s">
        <v>11158</v>
      </c>
      <c r="G225" s="31">
        <v>3826.3</v>
      </c>
      <c r="H225" s="32">
        <f t="shared" si="3"/>
        <v>0</v>
      </c>
      <c r="I225" s="33" t="s">
        <v>10970</v>
      </c>
    </row>
    <row r="226" spans="1:9" x14ac:dyDescent="0.25">
      <c r="A226" s="44" t="s">
        <v>11158</v>
      </c>
      <c r="B226" s="41" t="s">
        <v>11391</v>
      </c>
      <c r="C226" s="26">
        <v>31570</v>
      </c>
      <c r="D226" s="25" t="s">
        <v>3965</v>
      </c>
      <c r="E226" s="27">
        <v>780</v>
      </c>
      <c r="F226" s="39" t="s">
        <v>11158</v>
      </c>
      <c r="G226" s="27">
        <v>780</v>
      </c>
      <c r="H226" s="45">
        <f t="shared" si="3"/>
        <v>0</v>
      </c>
      <c r="I226" s="28" t="s">
        <v>10970</v>
      </c>
    </row>
    <row r="227" spans="1:9" x14ac:dyDescent="0.25">
      <c r="A227" s="43" t="s">
        <v>11158</v>
      </c>
      <c r="B227" s="40" t="s">
        <v>11392</v>
      </c>
      <c r="C227" s="30">
        <v>31571</v>
      </c>
      <c r="D227" s="29" t="s">
        <v>4119</v>
      </c>
      <c r="E227" s="31">
        <v>5078.3999999999996</v>
      </c>
      <c r="F227" s="38" t="s">
        <v>11158</v>
      </c>
      <c r="G227" s="31">
        <v>5078.3999999999996</v>
      </c>
      <c r="H227" s="32">
        <f t="shared" si="3"/>
        <v>0</v>
      </c>
      <c r="I227" s="33" t="s">
        <v>10970</v>
      </c>
    </row>
    <row r="228" spans="1:9" x14ac:dyDescent="0.25">
      <c r="A228" s="44" t="s">
        <v>11158</v>
      </c>
      <c r="B228" s="41" t="s">
        <v>11393</v>
      </c>
      <c r="C228" s="26">
        <v>31572</v>
      </c>
      <c r="D228" s="25" t="s">
        <v>3964</v>
      </c>
      <c r="E228" s="27">
        <v>1562.1</v>
      </c>
      <c r="F228" s="39" t="s">
        <v>11158</v>
      </c>
      <c r="G228" s="27">
        <v>1562.1</v>
      </c>
      <c r="H228" s="45">
        <f t="shared" si="3"/>
        <v>0</v>
      </c>
      <c r="I228" s="28" t="s">
        <v>10970</v>
      </c>
    </row>
    <row r="229" spans="1:9" x14ac:dyDescent="0.25">
      <c r="A229" s="43" t="s">
        <v>11158</v>
      </c>
      <c r="B229" s="40" t="s">
        <v>11394</v>
      </c>
      <c r="C229" s="30">
        <v>31573</v>
      </c>
      <c r="D229" s="29" t="s">
        <v>3955</v>
      </c>
      <c r="E229" s="31">
        <v>497.2</v>
      </c>
      <c r="F229" s="38" t="s">
        <v>11158</v>
      </c>
      <c r="G229" s="31">
        <v>497.2</v>
      </c>
      <c r="H229" s="32">
        <f t="shared" si="3"/>
        <v>0</v>
      </c>
      <c r="I229" s="33" t="s">
        <v>10970</v>
      </c>
    </row>
    <row r="230" spans="1:9" x14ac:dyDescent="0.25">
      <c r="A230" s="44" t="s">
        <v>11158</v>
      </c>
      <c r="B230" s="41" t="s">
        <v>11395</v>
      </c>
      <c r="C230" s="26">
        <v>31574</v>
      </c>
      <c r="D230" s="25" t="s">
        <v>4043</v>
      </c>
      <c r="E230" s="27">
        <v>32612.799999999999</v>
      </c>
      <c r="F230" s="39" t="s">
        <v>11378</v>
      </c>
      <c r="G230" s="27">
        <v>32612.799999999999</v>
      </c>
      <c r="H230" s="45">
        <f t="shared" si="3"/>
        <v>0</v>
      </c>
      <c r="I230" s="28" t="s">
        <v>10970</v>
      </c>
    </row>
    <row r="231" spans="1:9" x14ac:dyDescent="0.25">
      <c r="A231" s="43" t="s">
        <v>11158</v>
      </c>
      <c r="B231" s="40" t="s">
        <v>11396</v>
      </c>
      <c r="C231" s="30">
        <v>31575</v>
      </c>
      <c r="D231" s="29" t="s">
        <v>4043</v>
      </c>
      <c r="E231" s="31">
        <v>22051</v>
      </c>
      <c r="F231" s="38" t="s">
        <v>11378</v>
      </c>
      <c r="G231" s="31">
        <v>22051</v>
      </c>
      <c r="H231" s="32">
        <f t="shared" si="3"/>
        <v>0</v>
      </c>
      <c r="I231" s="33" t="s">
        <v>10970</v>
      </c>
    </row>
    <row r="232" spans="1:9" x14ac:dyDescent="0.25">
      <c r="A232" s="44" t="s">
        <v>11158</v>
      </c>
      <c r="B232" s="41" t="s">
        <v>11397</v>
      </c>
      <c r="C232" s="26">
        <v>31576</v>
      </c>
      <c r="D232" s="25" t="s">
        <v>3999</v>
      </c>
      <c r="E232" s="27">
        <v>5601.4</v>
      </c>
      <c r="F232" s="39" t="s">
        <v>11158</v>
      </c>
      <c r="G232" s="27">
        <v>5601.4</v>
      </c>
      <c r="H232" s="45">
        <f t="shared" si="3"/>
        <v>0</v>
      </c>
      <c r="I232" s="28" t="s">
        <v>10970</v>
      </c>
    </row>
    <row r="233" spans="1:9" x14ac:dyDescent="0.25">
      <c r="A233" s="43" t="s">
        <v>11158</v>
      </c>
      <c r="B233" s="40" t="s">
        <v>11398</v>
      </c>
      <c r="C233" s="30">
        <v>31577</v>
      </c>
      <c r="D233" s="29" t="s">
        <v>3964</v>
      </c>
      <c r="E233" s="31">
        <v>6049</v>
      </c>
      <c r="F233" s="38" t="s">
        <v>11158</v>
      </c>
      <c r="G233" s="31">
        <v>6049</v>
      </c>
      <c r="H233" s="32">
        <f t="shared" si="3"/>
        <v>0</v>
      </c>
      <c r="I233" s="33" t="s">
        <v>10970</v>
      </c>
    </row>
    <row r="234" spans="1:9" x14ac:dyDescent="0.25">
      <c r="A234" s="44" t="s">
        <v>11158</v>
      </c>
      <c r="B234" s="41" t="s">
        <v>11399</v>
      </c>
      <c r="C234" s="26">
        <v>31578</v>
      </c>
      <c r="D234" s="25" t="s">
        <v>4021</v>
      </c>
      <c r="E234" s="27">
        <v>14744.6</v>
      </c>
      <c r="F234" s="39" t="s">
        <v>11158</v>
      </c>
      <c r="G234" s="27">
        <v>14744.6</v>
      </c>
      <c r="H234" s="45">
        <f t="shared" si="3"/>
        <v>0</v>
      </c>
      <c r="I234" s="28" t="s">
        <v>10970</v>
      </c>
    </row>
    <row r="235" spans="1:9" x14ac:dyDescent="0.25">
      <c r="A235" s="43" t="s">
        <v>11158</v>
      </c>
      <c r="B235" s="40" t="s">
        <v>11400</v>
      </c>
      <c r="C235" s="30">
        <v>31579</v>
      </c>
      <c r="D235" s="29" t="s">
        <v>3964</v>
      </c>
      <c r="E235" s="31">
        <v>1290</v>
      </c>
      <c r="F235" s="38" t="s">
        <v>11158</v>
      </c>
      <c r="G235" s="31">
        <v>1290</v>
      </c>
      <c r="H235" s="32">
        <f t="shared" si="3"/>
        <v>0</v>
      </c>
      <c r="I235" s="33" t="s">
        <v>10970</v>
      </c>
    </row>
    <row r="236" spans="1:9" x14ac:dyDescent="0.25">
      <c r="A236" s="44" t="s">
        <v>11158</v>
      </c>
      <c r="B236" s="41" t="s">
        <v>11401</v>
      </c>
      <c r="C236" s="26">
        <v>31580</v>
      </c>
      <c r="D236" s="25" t="s">
        <v>3943</v>
      </c>
      <c r="E236" s="27">
        <v>1911</v>
      </c>
      <c r="F236" s="39" t="s">
        <v>11158</v>
      </c>
      <c r="G236" s="27">
        <v>1911</v>
      </c>
      <c r="H236" s="45">
        <f t="shared" si="3"/>
        <v>0</v>
      </c>
      <c r="I236" s="28" t="s">
        <v>10970</v>
      </c>
    </row>
    <row r="237" spans="1:9" x14ac:dyDescent="0.25">
      <c r="A237" s="43" t="s">
        <v>11158</v>
      </c>
      <c r="B237" s="40" t="s">
        <v>11402</v>
      </c>
      <c r="C237" s="30">
        <v>31581</v>
      </c>
      <c r="D237" s="29" t="s">
        <v>3991</v>
      </c>
      <c r="E237" s="31">
        <v>4105.6000000000004</v>
      </c>
      <c r="F237" s="38" t="s">
        <v>11158</v>
      </c>
      <c r="G237" s="31">
        <v>4105.6000000000004</v>
      </c>
      <c r="H237" s="32">
        <f t="shared" si="3"/>
        <v>0</v>
      </c>
      <c r="I237" s="33" t="s">
        <v>10970</v>
      </c>
    </row>
    <row r="238" spans="1:9" x14ac:dyDescent="0.25">
      <c r="A238" s="44" t="s">
        <v>11158</v>
      </c>
      <c r="B238" s="41" t="s">
        <v>11403</v>
      </c>
      <c r="C238" s="26">
        <v>31582</v>
      </c>
      <c r="D238" s="25" t="s">
        <v>4015</v>
      </c>
      <c r="E238" s="27">
        <v>1842.8</v>
      </c>
      <c r="F238" s="39" t="s">
        <v>11158</v>
      </c>
      <c r="G238" s="27">
        <v>1842.8</v>
      </c>
      <c r="H238" s="45">
        <f t="shared" si="3"/>
        <v>0</v>
      </c>
      <c r="I238" s="28" t="s">
        <v>10970</v>
      </c>
    </row>
    <row r="239" spans="1:9" x14ac:dyDescent="0.25">
      <c r="A239" s="43" t="s">
        <v>11158</v>
      </c>
      <c r="B239" s="40" t="s">
        <v>11404</v>
      </c>
      <c r="C239" s="30">
        <v>31583</v>
      </c>
      <c r="D239" s="29" t="s">
        <v>3964</v>
      </c>
      <c r="E239" s="31">
        <v>312</v>
      </c>
      <c r="F239" s="38" t="s">
        <v>11158</v>
      </c>
      <c r="G239" s="31">
        <v>312</v>
      </c>
      <c r="H239" s="32">
        <f t="shared" si="3"/>
        <v>0</v>
      </c>
      <c r="I239" s="33" t="s">
        <v>10970</v>
      </c>
    </row>
    <row r="240" spans="1:9" x14ac:dyDescent="0.25">
      <c r="A240" s="44" t="s">
        <v>11158</v>
      </c>
      <c r="B240" s="41" t="s">
        <v>11405</v>
      </c>
      <c r="C240" s="26">
        <v>31584</v>
      </c>
      <c r="D240" s="25" t="s">
        <v>4480</v>
      </c>
      <c r="E240" s="27">
        <v>765</v>
      </c>
      <c r="F240" s="39" t="s">
        <v>11158</v>
      </c>
      <c r="G240" s="27">
        <v>765</v>
      </c>
      <c r="H240" s="45">
        <f t="shared" si="3"/>
        <v>0</v>
      </c>
      <c r="I240" s="28" t="s">
        <v>10970</v>
      </c>
    </row>
    <row r="241" spans="1:9" x14ac:dyDescent="0.25">
      <c r="A241" s="43" t="s">
        <v>11158</v>
      </c>
      <c r="B241" s="40" t="s">
        <v>11406</v>
      </c>
      <c r="C241" s="30">
        <v>31585</v>
      </c>
      <c r="D241" s="29" t="s">
        <v>4321</v>
      </c>
      <c r="E241" s="31">
        <v>3193.56</v>
      </c>
      <c r="F241" s="38" t="s">
        <v>11158</v>
      </c>
      <c r="G241" s="31">
        <v>3193.56</v>
      </c>
      <c r="H241" s="32">
        <f t="shared" si="3"/>
        <v>0</v>
      </c>
      <c r="I241" s="33" t="s">
        <v>10970</v>
      </c>
    </row>
    <row r="242" spans="1:9" x14ac:dyDescent="0.25">
      <c r="A242" s="44" t="s">
        <v>11158</v>
      </c>
      <c r="B242" s="41" t="s">
        <v>11407</v>
      </c>
      <c r="C242" s="26">
        <v>31586</v>
      </c>
      <c r="D242" s="25" t="s">
        <v>4040</v>
      </c>
      <c r="E242" s="27">
        <v>122681.2</v>
      </c>
      <c r="F242" s="39" t="s">
        <v>11378</v>
      </c>
      <c r="G242" s="27">
        <v>122681.2</v>
      </c>
      <c r="H242" s="45">
        <f t="shared" si="3"/>
        <v>0</v>
      </c>
      <c r="I242" s="28" t="s">
        <v>10970</v>
      </c>
    </row>
    <row r="243" spans="1:9" x14ac:dyDescent="0.25">
      <c r="A243" s="43" t="s">
        <v>11158</v>
      </c>
      <c r="B243" s="40" t="s">
        <v>11408</v>
      </c>
      <c r="C243" s="30">
        <v>31587</v>
      </c>
      <c r="D243" s="29" t="s">
        <v>4038</v>
      </c>
      <c r="E243" s="31">
        <v>37663.5</v>
      </c>
      <c r="F243" s="38" t="s">
        <v>11380</v>
      </c>
      <c r="G243" s="31">
        <v>37663.5</v>
      </c>
      <c r="H243" s="32">
        <f t="shared" si="3"/>
        <v>0</v>
      </c>
      <c r="I243" s="33" t="s">
        <v>10970</v>
      </c>
    </row>
    <row r="244" spans="1:9" x14ac:dyDescent="0.25">
      <c r="A244" s="44" t="s">
        <v>11158</v>
      </c>
      <c r="B244" s="41" t="s">
        <v>11409</v>
      </c>
      <c r="C244" s="26">
        <v>31588</v>
      </c>
      <c r="D244" s="25" t="s">
        <v>4061</v>
      </c>
      <c r="E244" s="27">
        <v>16148</v>
      </c>
      <c r="F244" s="39" t="s">
        <v>11158</v>
      </c>
      <c r="G244" s="27">
        <v>16148</v>
      </c>
      <c r="H244" s="45">
        <f t="shared" si="3"/>
        <v>0</v>
      </c>
      <c r="I244" s="28" t="s">
        <v>10970</v>
      </c>
    </row>
    <row r="245" spans="1:9" x14ac:dyDescent="0.25">
      <c r="A245" s="43" t="s">
        <v>11158</v>
      </c>
      <c r="B245" s="40" t="s">
        <v>11410</v>
      </c>
      <c r="C245" s="30">
        <v>31589</v>
      </c>
      <c r="D245" s="29" t="s">
        <v>4490</v>
      </c>
      <c r="E245" s="31">
        <v>14690.1</v>
      </c>
      <c r="F245" s="38" t="s">
        <v>11158</v>
      </c>
      <c r="G245" s="31">
        <v>14690.1</v>
      </c>
      <c r="H245" s="32">
        <f t="shared" si="3"/>
        <v>0</v>
      </c>
      <c r="I245" s="33" t="s">
        <v>10970</v>
      </c>
    </row>
    <row r="246" spans="1:9" x14ac:dyDescent="0.25">
      <c r="A246" s="44" t="s">
        <v>11158</v>
      </c>
      <c r="B246" s="41" t="s">
        <v>11411</v>
      </c>
      <c r="C246" s="26">
        <v>31590</v>
      </c>
      <c r="D246" s="25" t="s">
        <v>3997</v>
      </c>
      <c r="E246" s="27">
        <v>2216.1999999999998</v>
      </c>
      <c r="F246" s="39" t="s">
        <v>11158</v>
      </c>
      <c r="G246" s="27">
        <v>2216.1999999999998</v>
      </c>
      <c r="H246" s="45">
        <f t="shared" si="3"/>
        <v>0</v>
      </c>
      <c r="I246" s="28" t="s">
        <v>10970</v>
      </c>
    </row>
    <row r="247" spans="1:9" x14ac:dyDescent="0.25">
      <c r="A247" s="43" t="s">
        <v>11158</v>
      </c>
      <c r="B247" s="40" t="s">
        <v>11412</v>
      </c>
      <c r="C247" s="30">
        <v>31591</v>
      </c>
      <c r="D247" s="29" t="s">
        <v>3997</v>
      </c>
      <c r="E247" s="31">
        <v>1020</v>
      </c>
      <c r="F247" s="38" t="s">
        <v>11158</v>
      </c>
      <c r="G247" s="31">
        <v>1020</v>
      </c>
      <c r="H247" s="32">
        <f t="shared" si="3"/>
        <v>0</v>
      </c>
      <c r="I247" s="33" t="s">
        <v>10970</v>
      </c>
    </row>
    <row r="248" spans="1:9" x14ac:dyDescent="0.25">
      <c r="A248" s="44" t="s">
        <v>11158</v>
      </c>
      <c r="B248" s="41" t="s">
        <v>11413</v>
      </c>
      <c r="C248" s="26">
        <v>31592</v>
      </c>
      <c r="D248" s="25" t="s">
        <v>4036</v>
      </c>
      <c r="E248" s="27">
        <v>1560</v>
      </c>
      <c r="F248" s="39" t="s">
        <v>11158</v>
      </c>
      <c r="G248" s="27">
        <v>1560</v>
      </c>
      <c r="H248" s="45">
        <f t="shared" si="3"/>
        <v>0</v>
      </c>
      <c r="I248" s="28" t="s">
        <v>10970</v>
      </c>
    </row>
    <row r="249" spans="1:9" x14ac:dyDescent="0.25">
      <c r="A249" s="43" t="s">
        <v>11158</v>
      </c>
      <c r="B249" s="40" t="s">
        <v>11414</v>
      </c>
      <c r="C249" s="30">
        <v>31593</v>
      </c>
      <c r="D249" s="29" t="s">
        <v>4012</v>
      </c>
      <c r="E249" s="31">
        <v>1359</v>
      </c>
      <c r="F249" s="38" t="s">
        <v>11158</v>
      </c>
      <c r="G249" s="31">
        <v>1359</v>
      </c>
      <c r="H249" s="32">
        <f t="shared" si="3"/>
        <v>0</v>
      </c>
      <c r="I249" s="33" t="s">
        <v>10970</v>
      </c>
    </row>
    <row r="250" spans="1:9" x14ac:dyDescent="0.25">
      <c r="A250" s="44" t="s">
        <v>11158</v>
      </c>
      <c r="B250" s="41" t="s">
        <v>11415</v>
      </c>
      <c r="C250" s="26">
        <v>31594</v>
      </c>
      <c r="D250" s="25" t="s">
        <v>4213</v>
      </c>
      <c r="E250" s="27">
        <v>7033.7</v>
      </c>
      <c r="F250" s="39" t="s">
        <v>11158</v>
      </c>
      <c r="G250" s="27">
        <v>7033.7</v>
      </c>
      <c r="H250" s="45">
        <f t="shared" si="3"/>
        <v>0</v>
      </c>
      <c r="I250" s="28" t="s">
        <v>10970</v>
      </c>
    </row>
    <row r="251" spans="1:9" x14ac:dyDescent="0.25">
      <c r="A251" s="43" t="s">
        <v>11158</v>
      </c>
      <c r="B251" s="40" t="s">
        <v>11416</v>
      </c>
      <c r="C251" s="30">
        <v>31595</v>
      </c>
      <c r="D251" s="29" t="s">
        <v>4000</v>
      </c>
      <c r="E251" s="31">
        <v>780</v>
      </c>
      <c r="F251" s="38" t="s">
        <v>11290</v>
      </c>
      <c r="G251" s="31">
        <v>780</v>
      </c>
      <c r="H251" s="32">
        <f t="shared" si="3"/>
        <v>0</v>
      </c>
      <c r="I251" s="33" t="s">
        <v>10970</v>
      </c>
    </row>
    <row r="252" spans="1:9" x14ac:dyDescent="0.25">
      <c r="A252" s="44" t="s">
        <v>11158</v>
      </c>
      <c r="B252" s="41" t="s">
        <v>11417</v>
      </c>
      <c r="C252" s="26">
        <v>31596</v>
      </c>
      <c r="D252" s="25" t="s">
        <v>4001</v>
      </c>
      <c r="E252" s="27">
        <v>7280</v>
      </c>
      <c r="F252" s="39" t="s">
        <v>11290</v>
      </c>
      <c r="G252" s="27">
        <v>7280</v>
      </c>
      <c r="H252" s="45">
        <f t="shared" si="3"/>
        <v>0</v>
      </c>
      <c r="I252" s="28" t="s">
        <v>10970</v>
      </c>
    </row>
    <row r="253" spans="1:9" x14ac:dyDescent="0.25">
      <c r="A253" s="43" t="s">
        <v>11158</v>
      </c>
      <c r="B253" s="40" t="s">
        <v>11418</v>
      </c>
      <c r="C253" s="30">
        <v>31597</v>
      </c>
      <c r="D253" s="29" t="s">
        <v>4002</v>
      </c>
      <c r="E253" s="31">
        <v>4160</v>
      </c>
      <c r="F253" s="38" t="s">
        <v>11290</v>
      </c>
      <c r="G253" s="31">
        <v>4160</v>
      </c>
      <c r="H253" s="32">
        <f t="shared" si="3"/>
        <v>0</v>
      </c>
      <c r="I253" s="33" t="s">
        <v>10970</v>
      </c>
    </row>
    <row r="254" spans="1:9" x14ac:dyDescent="0.25">
      <c r="A254" s="44" t="s">
        <v>11158</v>
      </c>
      <c r="B254" s="41" t="s">
        <v>11419</v>
      </c>
      <c r="C254" s="26">
        <v>31598</v>
      </c>
      <c r="D254" s="25" t="s">
        <v>4016</v>
      </c>
      <c r="E254" s="27">
        <v>3766.6</v>
      </c>
      <c r="F254" s="39" t="s">
        <v>11158</v>
      </c>
      <c r="G254" s="27">
        <v>3766.6</v>
      </c>
      <c r="H254" s="45">
        <f t="shared" si="3"/>
        <v>0</v>
      </c>
      <c r="I254" s="28" t="s">
        <v>10970</v>
      </c>
    </row>
    <row r="255" spans="1:9" x14ac:dyDescent="0.25">
      <c r="A255" s="43" t="s">
        <v>11158</v>
      </c>
      <c r="B255" s="40" t="s">
        <v>11420</v>
      </c>
      <c r="C255" s="30">
        <v>31599</v>
      </c>
      <c r="D255" s="29" t="s">
        <v>4048</v>
      </c>
      <c r="E255" s="31">
        <v>24972</v>
      </c>
      <c r="F255" s="38" t="s">
        <v>11158</v>
      </c>
      <c r="G255" s="31">
        <v>24972</v>
      </c>
      <c r="H255" s="32">
        <f t="shared" si="3"/>
        <v>0</v>
      </c>
      <c r="I255" s="33" t="s">
        <v>10970</v>
      </c>
    </row>
    <row r="256" spans="1:9" x14ac:dyDescent="0.25">
      <c r="A256" s="44" t="s">
        <v>11158</v>
      </c>
      <c r="B256" s="41" t="s">
        <v>11421</v>
      </c>
      <c r="C256" s="26">
        <v>31600</v>
      </c>
      <c r="D256" s="25" t="s">
        <v>4009</v>
      </c>
      <c r="E256" s="27">
        <v>458</v>
      </c>
      <c r="F256" s="39" t="s">
        <v>11290</v>
      </c>
      <c r="G256" s="27">
        <v>458</v>
      </c>
      <c r="H256" s="45">
        <f t="shared" si="3"/>
        <v>0</v>
      </c>
      <c r="I256" s="28" t="s">
        <v>10970</v>
      </c>
    </row>
    <row r="257" spans="1:9" x14ac:dyDescent="0.25">
      <c r="A257" s="43" t="s">
        <v>11158</v>
      </c>
      <c r="B257" s="40" t="s">
        <v>11422</v>
      </c>
      <c r="C257" s="30">
        <v>31601</v>
      </c>
      <c r="D257" s="29" t="s">
        <v>3998</v>
      </c>
      <c r="E257" s="31">
        <v>31200</v>
      </c>
      <c r="F257" s="38" t="s">
        <v>11158</v>
      </c>
      <c r="G257" s="31">
        <v>31200</v>
      </c>
      <c r="H257" s="32">
        <f t="shared" si="3"/>
        <v>0</v>
      </c>
      <c r="I257" s="33" t="s">
        <v>10970</v>
      </c>
    </row>
    <row r="258" spans="1:9" x14ac:dyDescent="0.25">
      <c r="A258" s="44" t="s">
        <v>11158</v>
      </c>
      <c r="B258" s="41" t="s">
        <v>11423</v>
      </c>
      <c r="C258" s="26">
        <v>31602</v>
      </c>
      <c r="D258" s="25" t="s">
        <v>3964</v>
      </c>
      <c r="E258" s="27">
        <v>1040</v>
      </c>
      <c r="F258" s="39" t="s">
        <v>11158</v>
      </c>
      <c r="G258" s="27">
        <v>1040</v>
      </c>
      <c r="H258" s="45">
        <f t="shared" si="3"/>
        <v>0</v>
      </c>
      <c r="I258" s="28" t="s">
        <v>10970</v>
      </c>
    </row>
    <row r="259" spans="1:9" x14ac:dyDescent="0.25">
      <c r="A259" s="43" t="s">
        <v>11158</v>
      </c>
      <c r="B259" s="40" t="s">
        <v>11424</v>
      </c>
      <c r="C259" s="30">
        <v>31603</v>
      </c>
      <c r="D259" s="29" t="s">
        <v>3964</v>
      </c>
      <c r="E259" s="31">
        <v>459.2</v>
      </c>
      <c r="F259" s="38" t="s">
        <v>11158</v>
      </c>
      <c r="G259" s="31">
        <v>459.2</v>
      </c>
      <c r="H259" s="32">
        <f t="shared" si="3"/>
        <v>0</v>
      </c>
      <c r="I259" s="33" t="s">
        <v>10970</v>
      </c>
    </row>
    <row r="260" spans="1:9" x14ac:dyDescent="0.25">
      <c r="A260" s="44" t="s">
        <v>11158</v>
      </c>
      <c r="B260" s="41" t="s">
        <v>11425</v>
      </c>
      <c r="C260" s="26">
        <v>31604</v>
      </c>
      <c r="D260" s="25" t="s">
        <v>3992</v>
      </c>
      <c r="E260" s="27">
        <v>3472.9</v>
      </c>
      <c r="F260" s="39" t="s">
        <v>11158</v>
      </c>
      <c r="G260" s="27">
        <v>3472.9</v>
      </c>
      <c r="H260" s="45">
        <f t="shared" ref="H260:H323" si="4">E260-G260</f>
        <v>0</v>
      </c>
      <c r="I260" s="28" t="s">
        <v>10970</v>
      </c>
    </row>
    <row r="261" spans="1:9" x14ac:dyDescent="0.25">
      <c r="A261" s="43" t="s">
        <v>11158</v>
      </c>
      <c r="B261" s="40" t="s">
        <v>11426</v>
      </c>
      <c r="C261" s="30">
        <v>31605</v>
      </c>
      <c r="D261" s="29" t="s">
        <v>3983</v>
      </c>
      <c r="E261" s="31">
        <v>6432.8</v>
      </c>
      <c r="F261" s="38" t="s">
        <v>11158</v>
      </c>
      <c r="G261" s="31">
        <v>6432.8</v>
      </c>
      <c r="H261" s="32">
        <f t="shared" si="4"/>
        <v>0</v>
      </c>
      <c r="I261" s="33" t="s">
        <v>10970</v>
      </c>
    </row>
    <row r="262" spans="1:9" x14ac:dyDescent="0.25">
      <c r="A262" s="44" t="s">
        <v>11158</v>
      </c>
      <c r="B262" s="41" t="s">
        <v>11427</v>
      </c>
      <c r="C262" s="26">
        <v>31606</v>
      </c>
      <c r="D262" s="25" t="s">
        <v>3964</v>
      </c>
      <c r="E262" s="27">
        <v>208</v>
      </c>
      <c r="F262" s="39" t="s">
        <v>11158</v>
      </c>
      <c r="G262" s="27">
        <v>208</v>
      </c>
      <c r="H262" s="45">
        <f t="shared" si="4"/>
        <v>0</v>
      </c>
      <c r="I262" s="28" t="s">
        <v>10970</v>
      </c>
    </row>
    <row r="263" spans="1:9" x14ac:dyDescent="0.25">
      <c r="A263" s="43" t="s">
        <v>11158</v>
      </c>
      <c r="B263" s="40" t="s">
        <v>11428</v>
      </c>
      <c r="C263" s="30">
        <v>31607</v>
      </c>
      <c r="D263" s="29" t="s">
        <v>4121</v>
      </c>
      <c r="E263" s="31">
        <v>3037.5</v>
      </c>
      <c r="F263" s="38" t="s">
        <v>11158</v>
      </c>
      <c r="G263" s="31">
        <v>3037.5</v>
      </c>
      <c r="H263" s="32">
        <f t="shared" si="4"/>
        <v>0</v>
      </c>
      <c r="I263" s="33" t="s">
        <v>10970</v>
      </c>
    </row>
    <row r="264" spans="1:9" x14ac:dyDescent="0.25">
      <c r="A264" s="44" t="s">
        <v>11158</v>
      </c>
      <c r="B264" s="41" t="s">
        <v>11429</v>
      </c>
      <c r="C264" s="26">
        <v>31608</v>
      </c>
      <c r="D264" s="25" t="s">
        <v>4014</v>
      </c>
      <c r="E264" s="27">
        <v>6596.5</v>
      </c>
      <c r="F264" s="39" t="s">
        <v>11290</v>
      </c>
      <c r="G264" s="27">
        <v>6596.5</v>
      </c>
      <c r="H264" s="45">
        <f t="shared" si="4"/>
        <v>0</v>
      </c>
      <c r="I264" s="28" t="s">
        <v>10970</v>
      </c>
    </row>
    <row r="265" spans="1:9" x14ac:dyDescent="0.25">
      <c r="A265" s="43" t="s">
        <v>11158</v>
      </c>
      <c r="B265" s="40" t="s">
        <v>11430</v>
      </c>
      <c r="C265" s="30">
        <v>31609</v>
      </c>
      <c r="D265" s="29" t="s">
        <v>3964</v>
      </c>
      <c r="E265" s="31">
        <v>796.4</v>
      </c>
      <c r="F265" s="38" t="s">
        <v>11290</v>
      </c>
      <c r="G265" s="31">
        <v>796.4</v>
      </c>
      <c r="H265" s="32">
        <f t="shared" si="4"/>
        <v>0</v>
      </c>
      <c r="I265" s="33" t="s">
        <v>10970</v>
      </c>
    </row>
    <row r="266" spans="1:9" x14ac:dyDescent="0.25">
      <c r="A266" s="44" t="s">
        <v>11158</v>
      </c>
      <c r="B266" s="41" t="s">
        <v>11431</v>
      </c>
      <c r="C266" s="26">
        <v>31610</v>
      </c>
      <c r="D266" s="25" t="s">
        <v>4099</v>
      </c>
      <c r="E266" s="27">
        <v>3317.4</v>
      </c>
      <c r="F266" s="39" t="s">
        <v>11158</v>
      </c>
      <c r="G266" s="27">
        <v>3317.4</v>
      </c>
      <c r="H266" s="45">
        <f t="shared" si="4"/>
        <v>0</v>
      </c>
      <c r="I266" s="28" t="s">
        <v>10970</v>
      </c>
    </row>
    <row r="267" spans="1:9" x14ac:dyDescent="0.25">
      <c r="A267" s="43" t="s">
        <v>11158</v>
      </c>
      <c r="B267" s="40" t="s">
        <v>11432</v>
      </c>
      <c r="C267" s="30">
        <v>31611</v>
      </c>
      <c r="D267" s="29" t="s">
        <v>3964</v>
      </c>
      <c r="E267" s="31">
        <v>110</v>
      </c>
      <c r="F267" s="38" t="s">
        <v>11158</v>
      </c>
      <c r="G267" s="31">
        <v>110</v>
      </c>
      <c r="H267" s="32">
        <f t="shared" si="4"/>
        <v>0</v>
      </c>
      <c r="I267" s="33" t="s">
        <v>10970</v>
      </c>
    </row>
    <row r="268" spans="1:9" x14ac:dyDescent="0.25">
      <c r="A268" s="44" t="s">
        <v>11158</v>
      </c>
      <c r="B268" s="41" t="s">
        <v>11433</v>
      </c>
      <c r="C268" s="26">
        <v>31612</v>
      </c>
      <c r="D268" s="25" t="s">
        <v>3997</v>
      </c>
      <c r="E268" s="27">
        <v>3209.2</v>
      </c>
      <c r="F268" s="39" t="s">
        <v>11158</v>
      </c>
      <c r="G268" s="27">
        <v>3209.2</v>
      </c>
      <c r="H268" s="45">
        <f t="shared" si="4"/>
        <v>0</v>
      </c>
      <c r="I268" s="28" t="s">
        <v>10970</v>
      </c>
    </row>
    <row r="269" spans="1:9" x14ac:dyDescent="0.25">
      <c r="A269" s="43" t="s">
        <v>11158</v>
      </c>
      <c r="B269" s="40" t="s">
        <v>11434</v>
      </c>
      <c r="C269" s="30">
        <v>31613</v>
      </c>
      <c r="D269" s="29" t="s">
        <v>4092</v>
      </c>
      <c r="E269" s="31">
        <v>1820</v>
      </c>
      <c r="F269" s="38" t="s">
        <v>11158</v>
      </c>
      <c r="G269" s="31">
        <v>1820</v>
      </c>
      <c r="H269" s="32">
        <f t="shared" si="4"/>
        <v>0</v>
      </c>
      <c r="I269" s="33" t="s">
        <v>10970</v>
      </c>
    </row>
    <row r="270" spans="1:9" x14ac:dyDescent="0.25">
      <c r="A270" s="44" t="s">
        <v>11158</v>
      </c>
      <c r="B270" s="41" t="s">
        <v>11435</v>
      </c>
      <c r="C270" s="26">
        <v>31614</v>
      </c>
      <c r="D270" s="25" t="s">
        <v>5527</v>
      </c>
      <c r="E270" s="27">
        <v>1440</v>
      </c>
      <c r="F270" s="39" t="s">
        <v>11158</v>
      </c>
      <c r="G270" s="27">
        <v>1440</v>
      </c>
      <c r="H270" s="45">
        <f t="shared" si="4"/>
        <v>0</v>
      </c>
      <c r="I270" s="28" t="s">
        <v>10970</v>
      </c>
    </row>
    <row r="271" spans="1:9" x14ac:dyDescent="0.25">
      <c r="A271" s="43" t="s">
        <v>11158</v>
      </c>
      <c r="B271" s="40" t="s">
        <v>11436</v>
      </c>
      <c r="C271" s="30">
        <v>31615</v>
      </c>
      <c r="D271" s="29" t="s">
        <v>4025</v>
      </c>
      <c r="E271" s="31">
        <v>3195.5</v>
      </c>
      <c r="F271" s="38" t="s">
        <v>11158</v>
      </c>
      <c r="G271" s="31">
        <v>3195.5</v>
      </c>
      <c r="H271" s="32">
        <f t="shared" si="4"/>
        <v>0</v>
      </c>
      <c r="I271" s="33" t="s">
        <v>10970</v>
      </c>
    </row>
    <row r="272" spans="1:9" x14ac:dyDescent="0.25">
      <c r="A272" s="44" t="s">
        <v>11158</v>
      </c>
      <c r="B272" s="41" t="s">
        <v>11437</v>
      </c>
      <c r="C272" s="26">
        <v>31616</v>
      </c>
      <c r="D272" s="25" t="s">
        <v>4061</v>
      </c>
      <c r="E272" s="27">
        <v>4531.5</v>
      </c>
      <c r="F272" s="39" t="s">
        <v>11158</v>
      </c>
      <c r="G272" s="27">
        <v>4531.5</v>
      </c>
      <c r="H272" s="45">
        <f t="shared" si="4"/>
        <v>0</v>
      </c>
      <c r="I272" s="28" t="s">
        <v>10970</v>
      </c>
    </row>
    <row r="273" spans="1:9" x14ac:dyDescent="0.25">
      <c r="A273" s="43" t="s">
        <v>11158</v>
      </c>
      <c r="B273" s="40" t="s">
        <v>11438</v>
      </c>
      <c r="C273" s="30">
        <v>31617</v>
      </c>
      <c r="D273" s="29" t="s">
        <v>3964</v>
      </c>
      <c r="E273" s="31">
        <v>1801.4</v>
      </c>
      <c r="F273" s="38" t="s">
        <v>11158</v>
      </c>
      <c r="G273" s="31">
        <v>1801.4</v>
      </c>
      <c r="H273" s="32">
        <f t="shared" si="4"/>
        <v>0</v>
      </c>
      <c r="I273" s="33" t="s">
        <v>10970</v>
      </c>
    </row>
    <row r="274" spans="1:9" x14ac:dyDescent="0.25">
      <c r="A274" s="44" t="s">
        <v>11158</v>
      </c>
      <c r="B274" s="41" t="s">
        <v>11439</v>
      </c>
      <c r="C274" s="26">
        <v>31618</v>
      </c>
      <c r="D274" s="25" t="s">
        <v>3962</v>
      </c>
      <c r="E274" s="27">
        <v>3288</v>
      </c>
      <c r="F274" s="39" t="s">
        <v>11158</v>
      </c>
      <c r="G274" s="27">
        <v>3288</v>
      </c>
      <c r="H274" s="45">
        <f t="shared" si="4"/>
        <v>0</v>
      </c>
      <c r="I274" s="28" t="s">
        <v>10970</v>
      </c>
    </row>
    <row r="275" spans="1:9" x14ac:dyDescent="0.25">
      <c r="A275" s="43" t="s">
        <v>11158</v>
      </c>
      <c r="B275" s="40" t="s">
        <v>11440</v>
      </c>
      <c r="C275" s="30">
        <v>31619</v>
      </c>
      <c r="D275" s="29" t="s">
        <v>4066</v>
      </c>
      <c r="E275" s="31">
        <v>3338</v>
      </c>
      <c r="F275" s="38" t="s">
        <v>11158</v>
      </c>
      <c r="G275" s="31">
        <v>3338</v>
      </c>
      <c r="H275" s="32">
        <f t="shared" si="4"/>
        <v>0</v>
      </c>
      <c r="I275" s="33" t="s">
        <v>10970</v>
      </c>
    </row>
    <row r="276" spans="1:9" x14ac:dyDescent="0.25">
      <c r="A276" s="44" t="s">
        <v>11158</v>
      </c>
      <c r="B276" s="41" t="s">
        <v>11441</v>
      </c>
      <c r="C276" s="26">
        <v>31620</v>
      </c>
      <c r="D276" s="25" t="s">
        <v>4047</v>
      </c>
      <c r="E276" s="27">
        <v>2574</v>
      </c>
      <c r="F276" s="39" t="s">
        <v>11158</v>
      </c>
      <c r="G276" s="27">
        <v>2574</v>
      </c>
      <c r="H276" s="45">
        <f t="shared" si="4"/>
        <v>0</v>
      </c>
      <c r="I276" s="28" t="s">
        <v>10970</v>
      </c>
    </row>
    <row r="277" spans="1:9" x14ac:dyDescent="0.25">
      <c r="A277" s="43" t="s">
        <v>11158</v>
      </c>
      <c r="B277" s="40" t="s">
        <v>11442</v>
      </c>
      <c r="C277" s="30">
        <v>31621</v>
      </c>
      <c r="D277" s="29" t="s">
        <v>4079</v>
      </c>
      <c r="E277" s="31">
        <v>4800</v>
      </c>
      <c r="F277" s="38" t="s">
        <v>11158</v>
      </c>
      <c r="G277" s="31">
        <v>4800</v>
      </c>
      <c r="H277" s="32">
        <f t="shared" si="4"/>
        <v>0</v>
      </c>
      <c r="I277" s="33" t="s">
        <v>10970</v>
      </c>
    </row>
    <row r="278" spans="1:9" x14ac:dyDescent="0.25">
      <c r="A278" s="44" t="s">
        <v>11158</v>
      </c>
      <c r="B278" s="41" t="s">
        <v>11443</v>
      </c>
      <c r="C278" s="26">
        <v>31622</v>
      </c>
      <c r="D278" s="25" t="s">
        <v>3964</v>
      </c>
      <c r="E278" s="27">
        <v>572</v>
      </c>
      <c r="F278" s="39" t="s">
        <v>11158</v>
      </c>
      <c r="G278" s="27">
        <v>572</v>
      </c>
      <c r="H278" s="45">
        <f t="shared" si="4"/>
        <v>0</v>
      </c>
      <c r="I278" s="28" t="s">
        <v>10970</v>
      </c>
    </row>
    <row r="279" spans="1:9" x14ac:dyDescent="0.25">
      <c r="A279" s="43" t="s">
        <v>11158</v>
      </c>
      <c r="B279" s="40" t="s">
        <v>11444</v>
      </c>
      <c r="C279" s="30">
        <v>31623</v>
      </c>
      <c r="D279" s="29" t="s">
        <v>4130</v>
      </c>
      <c r="E279" s="31">
        <v>0</v>
      </c>
      <c r="F279" s="38" t="s">
        <v>4219</v>
      </c>
      <c r="G279" s="31">
        <v>0</v>
      </c>
      <c r="H279" s="32">
        <f t="shared" si="4"/>
        <v>0</v>
      </c>
      <c r="I279" s="33" t="s">
        <v>7662</v>
      </c>
    </row>
    <row r="280" spans="1:9" x14ac:dyDescent="0.25">
      <c r="A280" s="44" t="s">
        <v>11158</v>
      </c>
      <c r="B280" s="41" t="s">
        <v>11445</v>
      </c>
      <c r="C280" s="26">
        <v>31624</v>
      </c>
      <c r="D280" s="25" t="s">
        <v>11256</v>
      </c>
      <c r="E280" s="27">
        <v>2600</v>
      </c>
      <c r="F280" s="39" t="s">
        <v>11290</v>
      </c>
      <c r="G280" s="27">
        <v>2600</v>
      </c>
      <c r="H280" s="45">
        <f t="shared" si="4"/>
        <v>0</v>
      </c>
      <c r="I280" s="28" t="s">
        <v>10970</v>
      </c>
    </row>
    <row r="281" spans="1:9" x14ac:dyDescent="0.25">
      <c r="A281" s="43" t="s">
        <v>11158</v>
      </c>
      <c r="B281" s="40" t="s">
        <v>11446</v>
      </c>
      <c r="C281" s="30">
        <v>31625</v>
      </c>
      <c r="D281" s="29" t="s">
        <v>4012</v>
      </c>
      <c r="E281" s="31">
        <v>1029</v>
      </c>
      <c r="F281" s="38" t="s">
        <v>11158</v>
      </c>
      <c r="G281" s="31">
        <v>1029</v>
      </c>
      <c r="H281" s="32">
        <f t="shared" si="4"/>
        <v>0</v>
      </c>
      <c r="I281" s="33" t="s">
        <v>10970</v>
      </c>
    </row>
    <row r="282" spans="1:9" x14ac:dyDescent="0.25">
      <c r="A282" s="44" t="s">
        <v>11158</v>
      </c>
      <c r="B282" s="41" t="s">
        <v>11447</v>
      </c>
      <c r="C282" s="26">
        <v>31626</v>
      </c>
      <c r="D282" s="25" t="s">
        <v>4123</v>
      </c>
      <c r="E282" s="27">
        <v>4797</v>
      </c>
      <c r="F282" s="39" t="s">
        <v>11158</v>
      </c>
      <c r="G282" s="27">
        <v>4797</v>
      </c>
      <c r="H282" s="45">
        <f t="shared" si="4"/>
        <v>0</v>
      </c>
      <c r="I282" s="28" t="s">
        <v>10970</v>
      </c>
    </row>
    <row r="283" spans="1:9" x14ac:dyDescent="0.25">
      <c r="A283" s="43" t="s">
        <v>11158</v>
      </c>
      <c r="B283" s="40" t="s">
        <v>11448</v>
      </c>
      <c r="C283" s="30">
        <v>31627</v>
      </c>
      <c r="D283" s="29" t="s">
        <v>4130</v>
      </c>
      <c r="E283" s="31">
        <v>48994.2</v>
      </c>
      <c r="F283" s="38" t="s">
        <v>11380</v>
      </c>
      <c r="G283" s="31">
        <v>48994.2</v>
      </c>
      <c r="H283" s="32">
        <f t="shared" si="4"/>
        <v>0</v>
      </c>
      <c r="I283" s="33" t="s">
        <v>10970</v>
      </c>
    </row>
    <row r="284" spans="1:9" x14ac:dyDescent="0.25">
      <c r="A284" s="44" t="s">
        <v>11158</v>
      </c>
      <c r="B284" s="41" t="s">
        <v>11449</v>
      </c>
      <c r="C284" s="26">
        <v>31628</v>
      </c>
      <c r="D284" s="25" t="s">
        <v>4049</v>
      </c>
      <c r="E284" s="27">
        <v>1297.4000000000001</v>
      </c>
      <c r="F284" s="39" t="s">
        <v>11158</v>
      </c>
      <c r="G284" s="27">
        <v>1297.4000000000001</v>
      </c>
      <c r="H284" s="45">
        <f t="shared" si="4"/>
        <v>0</v>
      </c>
      <c r="I284" s="28" t="s">
        <v>10970</v>
      </c>
    </row>
    <row r="285" spans="1:9" x14ac:dyDescent="0.25">
      <c r="A285" s="43" t="s">
        <v>11158</v>
      </c>
      <c r="B285" s="40" t="s">
        <v>11450</v>
      </c>
      <c r="C285" s="30">
        <v>31629</v>
      </c>
      <c r="D285" s="29" t="s">
        <v>4099</v>
      </c>
      <c r="E285" s="31">
        <v>2623.6</v>
      </c>
      <c r="F285" s="38" t="s">
        <v>11158</v>
      </c>
      <c r="G285" s="31">
        <v>2623.6</v>
      </c>
      <c r="H285" s="32">
        <f t="shared" si="4"/>
        <v>0</v>
      </c>
      <c r="I285" s="33" t="s">
        <v>10970</v>
      </c>
    </row>
    <row r="286" spans="1:9" x14ac:dyDescent="0.25">
      <c r="A286" s="44" t="s">
        <v>11158</v>
      </c>
      <c r="B286" s="41" t="s">
        <v>11451</v>
      </c>
      <c r="C286" s="26">
        <v>31630</v>
      </c>
      <c r="D286" s="25" t="s">
        <v>4102</v>
      </c>
      <c r="E286" s="27">
        <v>40532.800000000003</v>
      </c>
      <c r="F286" s="39" t="s">
        <v>11158</v>
      </c>
      <c r="G286" s="27">
        <v>40532.800000000003</v>
      </c>
      <c r="H286" s="45">
        <f t="shared" si="4"/>
        <v>0</v>
      </c>
      <c r="I286" s="28" t="s">
        <v>10970</v>
      </c>
    </row>
    <row r="287" spans="1:9" x14ac:dyDescent="0.25">
      <c r="A287" s="43" t="s">
        <v>11158</v>
      </c>
      <c r="B287" s="40" t="s">
        <v>11452</v>
      </c>
      <c r="C287" s="30">
        <v>31631</v>
      </c>
      <c r="D287" s="29" t="s">
        <v>4073</v>
      </c>
      <c r="E287" s="31">
        <v>6497.4</v>
      </c>
      <c r="F287" s="38" t="s">
        <v>11158</v>
      </c>
      <c r="G287" s="31">
        <v>6497.4</v>
      </c>
      <c r="H287" s="32">
        <f t="shared" si="4"/>
        <v>0</v>
      </c>
      <c r="I287" s="33" t="s">
        <v>10970</v>
      </c>
    </row>
    <row r="288" spans="1:9" x14ac:dyDescent="0.25">
      <c r="A288" s="44" t="s">
        <v>11158</v>
      </c>
      <c r="B288" s="41" t="s">
        <v>11453</v>
      </c>
      <c r="C288" s="26">
        <v>31632</v>
      </c>
      <c r="D288" s="25" t="s">
        <v>4110</v>
      </c>
      <c r="E288" s="27">
        <v>3292.8</v>
      </c>
      <c r="F288" s="39" t="s">
        <v>11158</v>
      </c>
      <c r="G288" s="27">
        <v>3292.8</v>
      </c>
      <c r="H288" s="45">
        <f t="shared" si="4"/>
        <v>0</v>
      </c>
      <c r="I288" s="28" t="s">
        <v>10970</v>
      </c>
    </row>
    <row r="289" spans="1:9" x14ac:dyDescent="0.25">
      <c r="A289" s="43" t="s">
        <v>11158</v>
      </c>
      <c r="B289" s="40" t="s">
        <v>11454</v>
      </c>
      <c r="C289" s="30">
        <v>31633</v>
      </c>
      <c r="D289" s="29" t="s">
        <v>3964</v>
      </c>
      <c r="E289" s="31">
        <v>0</v>
      </c>
      <c r="F289" s="38" t="s">
        <v>4219</v>
      </c>
      <c r="G289" s="31">
        <v>0</v>
      </c>
      <c r="H289" s="32">
        <f t="shared" si="4"/>
        <v>0</v>
      </c>
      <c r="I289" s="33" t="s">
        <v>7662</v>
      </c>
    </row>
    <row r="290" spans="1:9" x14ac:dyDescent="0.25">
      <c r="A290" s="44" t="s">
        <v>11158</v>
      </c>
      <c r="B290" s="41" t="s">
        <v>11455</v>
      </c>
      <c r="C290" s="26">
        <v>31634</v>
      </c>
      <c r="D290" s="25" t="s">
        <v>3964</v>
      </c>
      <c r="E290" s="27">
        <v>81.400000000000006</v>
      </c>
      <c r="F290" s="39" t="s">
        <v>11176</v>
      </c>
      <c r="G290" s="27">
        <v>81.400000000000006</v>
      </c>
      <c r="H290" s="45">
        <f t="shared" si="4"/>
        <v>0</v>
      </c>
      <c r="I290" s="28" t="s">
        <v>10970</v>
      </c>
    </row>
    <row r="291" spans="1:9" x14ac:dyDescent="0.25">
      <c r="A291" s="43" t="s">
        <v>11158</v>
      </c>
      <c r="B291" s="40" t="s">
        <v>11456</v>
      </c>
      <c r="C291" s="30">
        <v>31635</v>
      </c>
      <c r="D291" s="29" t="s">
        <v>3964</v>
      </c>
      <c r="E291" s="31">
        <v>329.8</v>
      </c>
      <c r="F291" s="38" t="s">
        <v>11158</v>
      </c>
      <c r="G291" s="31">
        <v>329.8</v>
      </c>
      <c r="H291" s="32">
        <f t="shared" si="4"/>
        <v>0</v>
      </c>
      <c r="I291" s="33" t="s">
        <v>10970</v>
      </c>
    </row>
    <row r="292" spans="1:9" x14ac:dyDescent="0.25">
      <c r="A292" s="44" t="s">
        <v>11158</v>
      </c>
      <c r="B292" s="41" t="s">
        <v>11457</v>
      </c>
      <c r="C292" s="26">
        <v>31636</v>
      </c>
      <c r="D292" s="25" t="s">
        <v>3964</v>
      </c>
      <c r="E292" s="27">
        <v>5140</v>
      </c>
      <c r="F292" s="39" t="s">
        <v>11158</v>
      </c>
      <c r="G292" s="27">
        <v>5140</v>
      </c>
      <c r="H292" s="45">
        <f t="shared" si="4"/>
        <v>0</v>
      </c>
      <c r="I292" s="28" t="s">
        <v>10970</v>
      </c>
    </row>
    <row r="293" spans="1:9" x14ac:dyDescent="0.25">
      <c r="A293" s="43" t="s">
        <v>11158</v>
      </c>
      <c r="B293" s="40" t="s">
        <v>11458</v>
      </c>
      <c r="C293" s="30">
        <v>31637</v>
      </c>
      <c r="D293" s="29" t="s">
        <v>3935</v>
      </c>
      <c r="E293" s="31">
        <v>25133.200000000001</v>
      </c>
      <c r="F293" s="38" t="s">
        <v>11290</v>
      </c>
      <c r="G293" s="31">
        <v>25133.200000000001</v>
      </c>
      <c r="H293" s="32">
        <f t="shared" si="4"/>
        <v>0</v>
      </c>
      <c r="I293" s="33" t="s">
        <v>10970</v>
      </c>
    </row>
    <row r="294" spans="1:9" x14ac:dyDescent="0.25">
      <c r="A294" s="44" t="s">
        <v>11290</v>
      </c>
      <c r="B294" s="41" t="s">
        <v>11459</v>
      </c>
      <c r="C294" s="26">
        <v>31638</v>
      </c>
      <c r="D294" s="25" t="s">
        <v>3936</v>
      </c>
      <c r="E294" s="27">
        <v>5836.8</v>
      </c>
      <c r="F294" s="39" t="s">
        <v>11176</v>
      </c>
      <c r="G294" s="27">
        <v>5836.8</v>
      </c>
      <c r="H294" s="45">
        <f t="shared" si="4"/>
        <v>0</v>
      </c>
      <c r="I294" s="28" t="s">
        <v>10970</v>
      </c>
    </row>
    <row r="295" spans="1:9" x14ac:dyDescent="0.25">
      <c r="A295" s="43" t="s">
        <v>11290</v>
      </c>
      <c r="B295" s="40" t="s">
        <v>11460</v>
      </c>
      <c r="C295" s="30">
        <v>31639</v>
      </c>
      <c r="D295" s="29" t="s">
        <v>3936</v>
      </c>
      <c r="E295" s="31">
        <v>252</v>
      </c>
      <c r="F295" s="38" t="s">
        <v>11176</v>
      </c>
      <c r="G295" s="31">
        <v>252</v>
      </c>
      <c r="H295" s="32">
        <f t="shared" si="4"/>
        <v>0</v>
      </c>
      <c r="I295" s="33" t="s">
        <v>10970</v>
      </c>
    </row>
    <row r="296" spans="1:9" x14ac:dyDescent="0.25">
      <c r="A296" s="44" t="s">
        <v>11290</v>
      </c>
      <c r="B296" s="41" t="s">
        <v>11461</v>
      </c>
      <c r="C296" s="26">
        <v>31640</v>
      </c>
      <c r="D296" s="25" t="s">
        <v>3935</v>
      </c>
      <c r="E296" s="27">
        <v>66575</v>
      </c>
      <c r="F296" s="39" t="s">
        <v>11176</v>
      </c>
      <c r="G296" s="27">
        <v>66575</v>
      </c>
      <c r="H296" s="45">
        <f t="shared" si="4"/>
        <v>0</v>
      </c>
      <c r="I296" s="28" t="s">
        <v>10970</v>
      </c>
    </row>
    <row r="297" spans="1:9" x14ac:dyDescent="0.25">
      <c r="A297" s="43" t="s">
        <v>11290</v>
      </c>
      <c r="B297" s="40" t="s">
        <v>11462</v>
      </c>
      <c r="C297" s="30">
        <v>31641</v>
      </c>
      <c r="D297" s="29" t="s">
        <v>3937</v>
      </c>
      <c r="E297" s="31">
        <v>64593.3</v>
      </c>
      <c r="F297" s="38" t="s">
        <v>11176</v>
      </c>
      <c r="G297" s="31">
        <v>64593.3</v>
      </c>
      <c r="H297" s="32">
        <f t="shared" si="4"/>
        <v>0</v>
      </c>
      <c r="I297" s="33" t="s">
        <v>10970</v>
      </c>
    </row>
    <row r="298" spans="1:9" x14ac:dyDescent="0.25">
      <c r="A298" s="44" t="s">
        <v>11290</v>
      </c>
      <c r="B298" s="41" t="s">
        <v>11463</v>
      </c>
      <c r="C298" s="26">
        <v>31642</v>
      </c>
      <c r="D298" s="25" t="s">
        <v>11032</v>
      </c>
      <c r="E298" s="27">
        <v>4710.3999999999996</v>
      </c>
      <c r="F298" s="39" t="s">
        <v>11290</v>
      </c>
      <c r="G298" s="27">
        <v>4710.3999999999996</v>
      </c>
      <c r="H298" s="45">
        <f t="shared" si="4"/>
        <v>0</v>
      </c>
      <c r="I298" s="28" t="s">
        <v>10970</v>
      </c>
    </row>
    <row r="299" spans="1:9" x14ac:dyDescent="0.25">
      <c r="A299" s="43" t="s">
        <v>11290</v>
      </c>
      <c r="B299" s="40" t="s">
        <v>11464</v>
      </c>
      <c r="C299" s="30">
        <v>31643</v>
      </c>
      <c r="D299" s="29" t="s">
        <v>3937</v>
      </c>
      <c r="E299" s="31">
        <v>56903.5</v>
      </c>
      <c r="F299" s="38" t="s">
        <v>11176</v>
      </c>
      <c r="G299" s="31">
        <v>56903.5</v>
      </c>
      <c r="H299" s="32">
        <f t="shared" si="4"/>
        <v>0</v>
      </c>
      <c r="I299" s="33" t="s">
        <v>10970</v>
      </c>
    </row>
    <row r="300" spans="1:9" x14ac:dyDescent="0.25">
      <c r="A300" s="44" t="s">
        <v>11290</v>
      </c>
      <c r="B300" s="41" t="s">
        <v>11465</v>
      </c>
      <c r="C300" s="26">
        <v>31644</v>
      </c>
      <c r="D300" s="25" t="s">
        <v>3943</v>
      </c>
      <c r="E300" s="27">
        <v>25772.6</v>
      </c>
      <c r="F300" s="39" t="s">
        <v>11290</v>
      </c>
      <c r="G300" s="27">
        <v>25772.6</v>
      </c>
      <c r="H300" s="45">
        <f t="shared" si="4"/>
        <v>0</v>
      </c>
      <c r="I300" s="28" t="s">
        <v>10970</v>
      </c>
    </row>
    <row r="301" spans="1:9" x14ac:dyDescent="0.25">
      <c r="A301" s="43" t="s">
        <v>11290</v>
      </c>
      <c r="B301" s="40" t="s">
        <v>11466</v>
      </c>
      <c r="C301" s="30">
        <v>31645</v>
      </c>
      <c r="D301" s="29" t="s">
        <v>4098</v>
      </c>
      <c r="E301" s="31">
        <v>5720</v>
      </c>
      <c r="F301" s="38" t="s">
        <v>11290</v>
      </c>
      <c r="G301" s="31">
        <v>5720</v>
      </c>
      <c r="H301" s="32">
        <f t="shared" si="4"/>
        <v>0</v>
      </c>
      <c r="I301" s="33" t="s">
        <v>10970</v>
      </c>
    </row>
    <row r="302" spans="1:9" x14ac:dyDescent="0.25">
      <c r="A302" s="44" t="s">
        <v>11290</v>
      </c>
      <c r="B302" s="41" t="s">
        <v>11467</v>
      </c>
      <c r="C302" s="26">
        <v>31646</v>
      </c>
      <c r="D302" s="25" t="s">
        <v>3964</v>
      </c>
      <c r="E302" s="27">
        <v>1258</v>
      </c>
      <c r="F302" s="39" t="s">
        <v>11290</v>
      </c>
      <c r="G302" s="27">
        <v>1258</v>
      </c>
      <c r="H302" s="45">
        <f t="shared" si="4"/>
        <v>0</v>
      </c>
      <c r="I302" s="28" t="s">
        <v>10970</v>
      </c>
    </row>
    <row r="303" spans="1:9" x14ac:dyDescent="0.25">
      <c r="A303" s="43" t="s">
        <v>11290</v>
      </c>
      <c r="B303" s="40" t="s">
        <v>11468</v>
      </c>
      <c r="C303" s="30">
        <v>31647</v>
      </c>
      <c r="D303" s="29" t="s">
        <v>4031</v>
      </c>
      <c r="E303" s="31">
        <v>5200</v>
      </c>
      <c r="F303" s="38" t="s">
        <v>11290</v>
      </c>
      <c r="G303" s="31">
        <v>5200</v>
      </c>
      <c r="H303" s="32">
        <f t="shared" si="4"/>
        <v>0</v>
      </c>
      <c r="I303" s="33" t="s">
        <v>10970</v>
      </c>
    </row>
    <row r="304" spans="1:9" x14ac:dyDescent="0.25">
      <c r="A304" s="44" t="s">
        <v>11290</v>
      </c>
      <c r="B304" s="41" t="s">
        <v>11469</v>
      </c>
      <c r="C304" s="26">
        <v>31648</v>
      </c>
      <c r="D304" s="25" t="s">
        <v>3956</v>
      </c>
      <c r="E304" s="27">
        <v>4872</v>
      </c>
      <c r="F304" s="39" t="s">
        <v>11290</v>
      </c>
      <c r="G304" s="27">
        <v>4872</v>
      </c>
      <c r="H304" s="45">
        <f t="shared" si="4"/>
        <v>0</v>
      </c>
      <c r="I304" s="28" t="s">
        <v>10970</v>
      </c>
    </row>
    <row r="305" spans="1:9" x14ac:dyDescent="0.25">
      <c r="A305" s="43" t="s">
        <v>11290</v>
      </c>
      <c r="B305" s="40" t="s">
        <v>11470</v>
      </c>
      <c r="C305" s="30">
        <v>31649</v>
      </c>
      <c r="D305" s="29" t="s">
        <v>11197</v>
      </c>
      <c r="E305" s="31">
        <v>3710</v>
      </c>
      <c r="F305" s="38" t="s">
        <v>11290</v>
      </c>
      <c r="G305" s="31">
        <v>3710</v>
      </c>
      <c r="H305" s="32">
        <f t="shared" si="4"/>
        <v>0</v>
      </c>
      <c r="I305" s="33" t="s">
        <v>10970</v>
      </c>
    </row>
    <row r="306" spans="1:9" x14ac:dyDescent="0.25">
      <c r="A306" s="44" t="s">
        <v>11290</v>
      </c>
      <c r="B306" s="41" t="s">
        <v>11471</v>
      </c>
      <c r="C306" s="26">
        <v>31650</v>
      </c>
      <c r="D306" s="25" t="s">
        <v>3957</v>
      </c>
      <c r="E306" s="27">
        <v>3900</v>
      </c>
      <c r="F306" s="39" t="s">
        <v>11290</v>
      </c>
      <c r="G306" s="27">
        <v>3900</v>
      </c>
      <c r="H306" s="45">
        <f t="shared" si="4"/>
        <v>0</v>
      </c>
      <c r="I306" s="28" t="s">
        <v>10970</v>
      </c>
    </row>
    <row r="307" spans="1:9" x14ac:dyDescent="0.25">
      <c r="A307" s="43" t="s">
        <v>11290</v>
      </c>
      <c r="B307" s="40" t="s">
        <v>11472</v>
      </c>
      <c r="C307" s="30">
        <v>31651</v>
      </c>
      <c r="D307" s="29" t="s">
        <v>4228</v>
      </c>
      <c r="E307" s="31">
        <v>12922.4</v>
      </c>
      <c r="F307" s="38" t="s">
        <v>11290</v>
      </c>
      <c r="G307" s="31">
        <v>12922.4</v>
      </c>
      <c r="H307" s="32">
        <f t="shared" si="4"/>
        <v>0</v>
      </c>
      <c r="I307" s="33" t="s">
        <v>10970</v>
      </c>
    </row>
    <row r="308" spans="1:9" x14ac:dyDescent="0.25">
      <c r="A308" s="44" t="s">
        <v>11290</v>
      </c>
      <c r="B308" s="41" t="s">
        <v>11473</v>
      </c>
      <c r="C308" s="26">
        <v>31652</v>
      </c>
      <c r="D308" s="25" t="s">
        <v>3953</v>
      </c>
      <c r="E308" s="27">
        <v>4680</v>
      </c>
      <c r="F308" s="39" t="s">
        <v>11290</v>
      </c>
      <c r="G308" s="27">
        <v>4680</v>
      </c>
      <c r="H308" s="45">
        <f t="shared" si="4"/>
        <v>0</v>
      </c>
      <c r="I308" s="28" t="s">
        <v>10970</v>
      </c>
    </row>
    <row r="309" spans="1:9" x14ac:dyDescent="0.25">
      <c r="A309" s="43" t="s">
        <v>11290</v>
      </c>
      <c r="B309" s="40" t="s">
        <v>11474</v>
      </c>
      <c r="C309" s="30">
        <v>31653</v>
      </c>
      <c r="D309" s="29" t="s">
        <v>3973</v>
      </c>
      <c r="E309" s="31">
        <v>3740</v>
      </c>
      <c r="F309" s="38" t="s">
        <v>11290</v>
      </c>
      <c r="G309" s="31">
        <v>3740</v>
      </c>
      <c r="H309" s="32">
        <f t="shared" si="4"/>
        <v>0</v>
      </c>
      <c r="I309" s="33" t="s">
        <v>10970</v>
      </c>
    </row>
    <row r="310" spans="1:9" x14ac:dyDescent="0.25">
      <c r="A310" s="44" t="s">
        <v>11290</v>
      </c>
      <c r="B310" s="41" t="s">
        <v>11475</v>
      </c>
      <c r="C310" s="26">
        <v>31654</v>
      </c>
      <c r="D310" s="25" t="s">
        <v>3975</v>
      </c>
      <c r="E310" s="27">
        <v>6760</v>
      </c>
      <c r="F310" s="39" t="s">
        <v>11290</v>
      </c>
      <c r="G310" s="27">
        <v>6760</v>
      </c>
      <c r="H310" s="45">
        <f t="shared" si="4"/>
        <v>0</v>
      </c>
      <c r="I310" s="28" t="s">
        <v>10970</v>
      </c>
    </row>
    <row r="311" spans="1:9" x14ac:dyDescent="0.25">
      <c r="A311" s="43" t="s">
        <v>11290</v>
      </c>
      <c r="B311" s="40" t="s">
        <v>11476</v>
      </c>
      <c r="C311" s="30">
        <v>31655</v>
      </c>
      <c r="D311" s="29" t="s">
        <v>3944</v>
      </c>
      <c r="E311" s="31">
        <v>6005.1</v>
      </c>
      <c r="F311" s="38" t="s">
        <v>11323</v>
      </c>
      <c r="G311" s="31">
        <v>6005.1</v>
      </c>
      <c r="H311" s="32">
        <f t="shared" si="4"/>
        <v>0</v>
      </c>
      <c r="I311" s="33" t="s">
        <v>10970</v>
      </c>
    </row>
    <row r="312" spans="1:9" x14ac:dyDescent="0.25">
      <c r="A312" s="44" t="s">
        <v>11290</v>
      </c>
      <c r="B312" s="41" t="s">
        <v>11477</v>
      </c>
      <c r="C312" s="26">
        <v>31656</v>
      </c>
      <c r="D312" s="25" t="s">
        <v>3939</v>
      </c>
      <c r="E312" s="27">
        <v>6245.6</v>
      </c>
      <c r="F312" s="39" t="s">
        <v>11323</v>
      </c>
      <c r="G312" s="27">
        <v>6245.6</v>
      </c>
      <c r="H312" s="45">
        <f t="shared" si="4"/>
        <v>0</v>
      </c>
      <c r="I312" s="28" t="s">
        <v>10970</v>
      </c>
    </row>
    <row r="313" spans="1:9" x14ac:dyDescent="0.25">
      <c r="A313" s="43" t="s">
        <v>11290</v>
      </c>
      <c r="B313" s="40" t="s">
        <v>11478</v>
      </c>
      <c r="C313" s="30">
        <v>31657</v>
      </c>
      <c r="D313" s="29" t="s">
        <v>4029</v>
      </c>
      <c r="E313" s="31">
        <v>3281.9</v>
      </c>
      <c r="F313" s="38" t="s">
        <v>11290</v>
      </c>
      <c r="G313" s="31">
        <v>3281.9</v>
      </c>
      <c r="H313" s="32">
        <f t="shared" si="4"/>
        <v>0</v>
      </c>
      <c r="I313" s="33" t="s">
        <v>10970</v>
      </c>
    </row>
    <row r="314" spans="1:9" x14ac:dyDescent="0.25">
      <c r="A314" s="44" t="s">
        <v>11290</v>
      </c>
      <c r="B314" s="41" t="s">
        <v>11479</v>
      </c>
      <c r="C314" s="26">
        <v>31658</v>
      </c>
      <c r="D314" s="25" t="s">
        <v>11480</v>
      </c>
      <c r="E314" s="27">
        <v>793.6</v>
      </c>
      <c r="F314" s="39" t="s">
        <v>11290</v>
      </c>
      <c r="G314" s="27">
        <v>793.6</v>
      </c>
      <c r="H314" s="45">
        <f t="shared" si="4"/>
        <v>0</v>
      </c>
      <c r="I314" s="28" t="s">
        <v>10970</v>
      </c>
    </row>
    <row r="315" spans="1:9" x14ac:dyDescent="0.25">
      <c r="A315" s="43" t="s">
        <v>11290</v>
      </c>
      <c r="B315" s="40" t="s">
        <v>11481</v>
      </c>
      <c r="C315" s="30">
        <v>31659</v>
      </c>
      <c r="D315" s="29" t="s">
        <v>3940</v>
      </c>
      <c r="E315" s="31">
        <v>2974.8</v>
      </c>
      <c r="F315" s="38" t="s">
        <v>11323</v>
      </c>
      <c r="G315" s="31">
        <v>2974.8</v>
      </c>
      <c r="H315" s="32">
        <f t="shared" si="4"/>
        <v>0</v>
      </c>
      <c r="I315" s="33" t="s">
        <v>10970</v>
      </c>
    </row>
    <row r="316" spans="1:9" x14ac:dyDescent="0.25">
      <c r="A316" s="44" t="s">
        <v>11290</v>
      </c>
      <c r="B316" s="41" t="s">
        <v>11482</v>
      </c>
      <c r="C316" s="26">
        <v>31660</v>
      </c>
      <c r="D316" s="25" t="s">
        <v>3954</v>
      </c>
      <c r="E316" s="27">
        <v>5088</v>
      </c>
      <c r="F316" s="39" t="s">
        <v>11290</v>
      </c>
      <c r="G316" s="27">
        <v>5088</v>
      </c>
      <c r="H316" s="45">
        <f t="shared" si="4"/>
        <v>0</v>
      </c>
      <c r="I316" s="28" t="s">
        <v>10970</v>
      </c>
    </row>
    <row r="317" spans="1:9" x14ac:dyDescent="0.25">
      <c r="A317" s="43" t="s">
        <v>11290</v>
      </c>
      <c r="B317" s="40" t="s">
        <v>11483</v>
      </c>
      <c r="C317" s="30">
        <v>31661</v>
      </c>
      <c r="D317" s="29" t="s">
        <v>3951</v>
      </c>
      <c r="E317" s="31">
        <v>10270.9</v>
      </c>
      <c r="F317" s="38" t="s">
        <v>11290</v>
      </c>
      <c r="G317" s="31">
        <v>10270.9</v>
      </c>
      <c r="H317" s="32">
        <f t="shared" si="4"/>
        <v>0</v>
      </c>
      <c r="I317" s="33" t="s">
        <v>10970</v>
      </c>
    </row>
    <row r="318" spans="1:9" x14ac:dyDescent="0.25">
      <c r="A318" s="44" t="s">
        <v>11290</v>
      </c>
      <c r="B318" s="41" t="s">
        <v>11484</v>
      </c>
      <c r="C318" s="26">
        <v>31662</v>
      </c>
      <c r="D318" s="25" t="s">
        <v>4082</v>
      </c>
      <c r="E318" s="27">
        <v>9439.2000000000007</v>
      </c>
      <c r="F318" s="39" t="s">
        <v>11323</v>
      </c>
      <c r="G318" s="27">
        <v>9439.2000000000007</v>
      </c>
      <c r="H318" s="45">
        <f t="shared" si="4"/>
        <v>0</v>
      </c>
      <c r="I318" s="28" t="s">
        <v>10970</v>
      </c>
    </row>
    <row r="319" spans="1:9" x14ac:dyDescent="0.25">
      <c r="A319" s="43" t="s">
        <v>11290</v>
      </c>
      <c r="B319" s="40" t="s">
        <v>11485</v>
      </c>
      <c r="C319" s="30">
        <v>31663</v>
      </c>
      <c r="D319" s="29" t="s">
        <v>3948</v>
      </c>
      <c r="E319" s="31">
        <v>17628</v>
      </c>
      <c r="F319" s="38" t="s">
        <v>11323</v>
      </c>
      <c r="G319" s="31">
        <v>17628</v>
      </c>
      <c r="H319" s="32">
        <f t="shared" si="4"/>
        <v>0</v>
      </c>
      <c r="I319" s="33" t="s">
        <v>10970</v>
      </c>
    </row>
    <row r="320" spans="1:9" x14ac:dyDescent="0.25">
      <c r="A320" s="44" t="s">
        <v>11290</v>
      </c>
      <c r="B320" s="41" t="s">
        <v>11486</v>
      </c>
      <c r="C320" s="26">
        <v>31664</v>
      </c>
      <c r="D320" s="25" t="s">
        <v>4080</v>
      </c>
      <c r="E320" s="27">
        <v>4317.5</v>
      </c>
      <c r="F320" s="39" t="s">
        <v>11323</v>
      </c>
      <c r="G320" s="27">
        <v>4317.5</v>
      </c>
      <c r="H320" s="45">
        <f t="shared" si="4"/>
        <v>0</v>
      </c>
      <c r="I320" s="28" t="s">
        <v>10970</v>
      </c>
    </row>
    <row r="321" spans="1:9" x14ac:dyDescent="0.25">
      <c r="A321" s="43" t="s">
        <v>11290</v>
      </c>
      <c r="B321" s="40" t="s">
        <v>11487</v>
      </c>
      <c r="C321" s="30">
        <v>31665</v>
      </c>
      <c r="D321" s="29" t="s">
        <v>4217</v>
      </c>
      <c r="E321" s="31">
        <v>490</v>
      </c>
      <c r="F321" s="38" t="s">
        <v>11290</v>
      </c>
      <c r="G321" s="31">
        <v>490</v>
      </c>
      <c r="H321" s="32">
        <f t="shared" si="4"/>
        <v>0</v>
      </c>
      <c r="I321" s="33" t="s">
        <v>10970</v>
      </c>
    </row>
    <row r="322" spans="1:9" x14ac:dyDescent="0.25">
      <c r="A322" s="44" t="s">
        <v>11290</v>
      </c>
      <c r="B322" s="41" t="s">
        <v>11488</v>
      </c>
      <c r="C322" s="26">
        <v>31666</v>
      </c>
      <c r="D322" s="25" t="s">
        <v>3938</v>
      </c>
      <c r="E322" s="27">
        <v>4475</v>
      </c>
      <c r="F322" s="39" t="s">
        <v>11323</v>
      </c>
      <c r="G322" s="27">
        <v>4475</v>
      </c>
      <c r="H322" s="45">
        <f t="shared" si="4"/>
        <v>0</v>
      </c>
      <c r="I322" s="28" t="s">
        <v>10970</v>
      </c>
    </row>
    <row r="323" spans="1:9" x14ac:dyDescent="0.25">
      <c r="A323" s="43" t="s">
        <v>11290</v>
      </c>
      <c r="B323" s="40" t="s">
        <v>11489</v>
      </c>
      <c r="C323" s="30">
        <v>31667</v>
      </c>
      <c r="D323" s="29" t="s">
        <v>3962</v>
      </c>
      <c r="E323" s="31">
        <v>9051.5</v>
      </c>
      <c r="F323" s="38" t="s">
        <v>11290</v>
      </c>
      <c r="G323" s="31">
        <v>9051.5</v>
      </c>
      <c r="H323" s="32">
        <f t="shared" si="4"/>
        <v>0</v>
      </c>
      <c r="I323" s="33" t="s">
        <v>10970</v>
      </c>
    </row>
    <row r="324" spans="1:9" x14ac:dyDescent="0.25">
      <c r="A324" s="44" t="s">
        <v>11290</v>
      </c>
      <c r="B324" s="41" t="s">
        <v>11490</v>
      </c>
      <c r="C324" s="26">
        <v>31668</v>
      </c>
      <c r="D324" s="25" t="s">
        <v>4154</v>
      </c>
      <c r="E324" s="27">
        <v>3005.2</v>
      </c>
      <c r="F324" s="39" t="s">
        <v>11290</v>
      </c>
      <c r="G324" s="27">
        <v>3005.2</v>
      </c>
      <c r="H324" s="45">
        <f t="shared" ref="H324:H387" si="5">E324-G324</f>
        <v>0</v>
      </c>
      <c r="I324" s="28" t="s">
        <v>10970</v>
      </c>
    </row>
    <row r="325" spans="1:9" x14ac:dyDescent="0.25">
      <c r="A325" s="43" t="s">
        <v>11290</v>
      </c>
      <c r="B325" s="40" t="s">
        <v>11491</v>
      </c>
      <c r="C325" s="30">
        <v>31669</v>
      </c>
      <c r="D325" s="29" t="s">
        <v>3964</v>
      </c>
      <c r="E325" s="31">
        <v>0</v>
      </c>
      <c r="F325" s="38" t="s">
        <v>4219</v>
      </c>
      <c r="G325" s="31">
        <v>0</v>
      </c>
      <c r="H325" s="32">
        <f t="shared" si="5"/>
        <v>0</v>
      </c>
      <c r="I325" s="33" t="s">
        <v>7662</v>
      </c>
    </row>
    <row r="326" spans="1:9" x14ac:dyDescent="0.25">
      <c r="A326" s="44" t="s">
        <v>11290</v>
      </c>
      <c r="B326" s="41" t="s">
        <v>11492</v>
      </c>
      <c r="C326" s="26">
        <v>31670</v>
      </c>
      <c r="D326" s="25" t="s">
        <v>3949</v>
      </c>
      <c r="E326" s="27">
        <v>43890</v>
      </c>
      <c r="F326" s="39" t="s">
        <v>11323</v>
      </c>
      <c r="G326" s="27">
        <v>43890</v>
      </c>
      <c r="H326" s="45">
        <f t="shared" si="5"/>
        <v>0</v>
      </c>
      <c r="I326" s="28" t="s">
        <v>10970</v>
      </c>
    </row>
    <row r="327" spans="1:9" x14ac:dyDescent="0.25">
      <c r="A327" s="43" t="s">
        <v>11290</v>
      </c>
      <c r="B327" s="40" t="s">
        <v>11493</v>
      </c>
      <c r="C327" s="30">
        <v>31671</v>
      </c>
      <c r="D327" s="29" t="s">
        <v>3964</v>
      </c>
      <c r="E327" s="31">
        <v>1159.4000000000001</v>
      </c>
      <c r="F327" s="38" t="s">
        <v>11290</v>
      </c>
      <c r="G327" s="31">
        <v>1159.4000000000001</v>
      </c>
      <c r="H327" s="32">
        <f t="shared" si="5"/>
        <v>0</v>
      </c>
      <c r="I327" s="33" t="s">
        <v>10970</v>
      </c>
    </row>
    <row r="328" spans="1:9" x14ac:dyDescent="0.25">
      <c r="A328" s="44" t="s">
        <v>11290</v>
      </c>
      <c r="B328" s="41" t="s">
        <v>11494</v>
      </c>
      <c r="C328" s="26">
        <v>31672</v>
      </c>
      <c r="D328" s="25" t="s">
        <v>3947</v>
      </c>
      <c r="E328" s="27">
        <v>4171.6000000000004</v>
      </c>
      <c r="F328" s="39" t="s">
        <v>11290</v>
      </c>
      <c r="G328" s="27">
        <v>4171.6000000000004</v>
      </c>
      <c r="H328" s="45">
        <f t="shared" si="5"/>
        <v>0</v>
      </c>
      <c r="I328" s="28" t="s">
        <v>10970</v>
      </c>
    </row>
    <row r="329" spans="1:9" x14ac:dyDescent="0.25">
      <c r="A329" s="43" t="s">
        <v>11290</v>
      </c>
      <c r="B329" s="40" t="s">
        <v>11495</v>
      </c>
      <c r="C329" s="30">
        <v>31673</v>
      </c>
      <c r="D329" s="29" t="s">
        <v>3945</v>
      </c>
      <c r="E329" s="31">
        <v>10024.5</v>
      </c>
      <c r="F329" s="38" t="s">
        <v>11323</v>
      </c>
      <c r="G329" s="31">
        <v>10024.5</v>
      </c>
      <c r="H329" s="32">
        <f t="shared" si="5"/>
        <v>0</v>
      </c>
      <c r="I329" s="33" t="s">
        <v>10970</v>
      </c>
    </row>
    <row r="330" spans="1:9" x14ac:dyDescent="0.25">
      <c r="A330" s="44" t="s">
        <v>11290</v>
      </c>
      <c r="B330" s="41" t="s">
        <v>11496</v>
      </c>
      <c r="C330" s="26">
        <v>31674</v>
      </c>
      <c r="D330" s="25" t="s">
        <v>3946</v>
      </c>
      <c r="E330" s="27">
        <v>10129.799999999999</v>
      </c>
      <c r="F330" s="39" t="s">
        <v>11323</v>
      </c>
      <c r="G330" s="27">
        <v>10129.799999999999</v>
      </c>
      <c r="H330" s="45">
        <f t="shared" si="5"/>
        <v>0</v>
      </c>
      <c r="I330" s="28" t="s">
        <v>10970</v>
      </c>
    </row>
    <row r="331" spans="1:9" x14ac:dyDescent="0.25">
      <c r="A331" s="43" t="s">
        <v>11290</v>
      </c>
      <c r="B331" s="40" t="s">
        <v>11497</v>
      </c>
      <c r="C331" s="30">
        <v>31675</v>
      </c>
      <c r="D331" s="29" t="s">
        <v>3941</v>
      </c>
      <c r="E331" s="31">
        <v>0</v>
      </c>
      <c r="F331" s="38" t="s">
        <v>4219</v>
      </c>
      <c r="G331" s="31">
        <v>0</v>
      </c>
      <c r="H331" s="32">
        <f t="shared" si="5"/>
        <v>0</v>
      </c>
      <c r="I331" s="33" t="s">
        <v>7662</v>
      </c>
    </row>
    <row r="332" spans="1:9" x14ac:dyDescent="0.25">
      <c r="A332" s="44" t="s">
        <v>11290</v>
      </c>
      <c r="B332" s="41" t="s">
        <v>11498</v>
      </c>
      <c r="C332" s="26">
        <v>31676</v>
      </c>
      <c r="D332" s="25" t="s">
        <v>3942</v>
      </c>
      <c r="E332" s="27">
        <v>9109.6</v>
      </c>
      <c r="F332" s="39" t="s">
        <v>11323</v>
      </c>
      <c r="G332" s="27">
        <v>9109.6</v>
      </c>
      <c r="H332" s="45">
        <f t="shared" si="5"/>
        <v>0</v>
      </c>
      <c r="I332" s="28" t="s">
        <v>10970</v>
      </c>
    </row>
    <row r="333" spans="1:9" x14ac:dyDescent="0.25">
      <c r="A333" s="43" t="s">
        <v>11290</v>
      </c>
      <c r="B333" s="40" t="s">
        <v>11499</v>
      </c>
      <c r="C333" s="30">
        <v>31677</v>
      </c>
      <c r="D333" s="29" t="s">
        <v>3941</v>
      </c>
      <c r="E333" s="31">
        <v>4589.1000000000004</v>
      </c>
      <c r="F333" s="38" t="s">
        <v>11378</v>
      </c>
      <c r="G333" s="31">
        <v>4589.1000000000004</v>
      </c>
      <c r="H333" s="32">
        <f t="shared" si="5"/>
        <v>0</v>
      </c>
      <c r="I333" s="33" t="s">
        <v>10970</v>
      </c>
    </row>
    <row r="334" spans="1:9" x14ac:dyDescent="0.25">
      <c r="A334" s="44" t="s">
        <v>11290</v>
      </c>
      <c r="B334" s="41" t="s">
        <v>11500</v>
      </c>
      <c r="C334" s="26">
        <v>31678</v>
      </c>
      <c r="D334" s="25" t="s">
        <v>3964</v>
      </c>
      <c r="E334" s="27">
        <v>2195.1999999999998</v>
      </c>
      <c r="F334" s="39" t="s">
        <v>11290</v>
      </c>
      <c r="G334" s="27">
        <v>2195.1999999999998</v>
      </c>
      <c r="H334" s="45">
        <f t="shared" si="5"/>
        <v>0</v>
      </c>
      <c r="I334" s="28" t="s">
        <v>10970</v>
      </c>
    </row>
    <row r="335" spans="1:9" x14ac:dyDescent="0.25">
      <c r="A335" s="43" t="s">
        <v>11290</v>
      </c>
      <c r="B335" s="40" t="s">
        <v>11501</v>
      </c>
      <c r="C335" s="30">
        <v>31679</v>
      </c>
      <c r="D335" s="29" t="s">
        <v>4089</v>
      </c>
      <c r="E335" s="31">
        <v>1161.5999999999999</v>
      </c>
      <c r="F335" s="38" t="s">
        <v>11290</v>
      </c>
      <c r="G335" s="31">
        <v>1161.5999999999999</v>
      </c>
      <c r="H335" s="32">
        <f t="shared" si="5"/>
        <v>0</v>
      </c>
      <c r="I335" s="33" t="s">
        <v>10970</v>
      </c>
    </row>
    <row r="336" spans="1:9" x14ac:dyDescent="0.25">
      <c r="A336" s="44" t="s">
        <v>11290</v>
      </c>
      <c r="B336" s="41" t="s">
        <v>11502</v>
      </c>
      <c r="C336" s="26">
        <v>31680</v>
      </c>
      <c r="D336" s="25" t="s">
        <v>3950</v>
      </c>
      <c r="E336" s="27">
        <v>60127.4</v>
      </c>
      <c r="F336" s="39" t="s">
        <v>11323</v>
      </c>
      <c r="G336" s="27">
        <v>60127.4</v>
      </c>
      <c r="H336" s="45">
        <f t="shared" si="5"/>
        <v>0</v>
      </c>
      <c r="I336" s="28" t="s">
        <v>10970</v>
      </c>
    </row>
    <row r="337" spans="1:9" x14ac:dyDescent="0.25">
      <c r="A337" s="43" t="s">
        <v>11290</v>
      </c>
      <c r="B337" s="40" t="s">
        <v>11503</v>
      </c>
      <c r="C337" s="30">
        <v>31681</v>
      </c>
      <c r="D337" s="29" t="s">
        <v>3958</v>
      </c>
      <c r="E337" s="31">
        <v>3944.5</v>
      </c>
      <c r="F337" s="38" t="s">
        <v>11290</v>
      </c>
      <c r="G337" s="31">
        <v>3944.5</v>
      </c>
      <c r="H337" s="32">
        <f t="shared" si="5"/>
        <v>0</v>
      </c>
      <c r="I337" s="33" t="s">
        <v>10970</v>
      </c>
    </row>
    <row r="338" spans="1:9" x14ac:dyDescent="0.25">
      <c r="A338" s="44" t="s">
        <v>11290</v>
      </c>
      <c r="B338" s="41" t="s">
        <v>11504</v>
      </c>
      <c r="C338" s="26">
        <v>31682</v>
      </c>
      <c r="D338" s="25" t="s">
        <v>4191</v>
      </c>
      <c r="E338" s="27">
        <v>22695.200000000001</v>
      </c>
      <c r="F338" s="39" t="s">
        <v>11290</v>
      </c>
      <c r="G338" s="27">
        <v>22695.200000000001</v>
      </c>
      <c r="H338" s="45">
        <f t="shared" si="5"/>
        <v>0</v>
      </c>
      <c r="I338" s="28" t="s">
        <v>10970</v>
      </c>
    </row>
    <row r="339" spans="1:9" x14ac:dyDescent="0.25">
      <c r="A339" s="43" t="s">
        <v>11290</v>
      </c>
      <c r="B339" s="40" t="s">
        <v>11505</v>
      </c>
      <c r="C339" s="30">
        <v>31683</v>
      </c>
      <c r="D339" s="29" t="s">
        <v>8138</v>
      </c>
      <c r="E339" s="31">
        <v>851.2</v>
      </c>
      <c r="F339" s="38" t="s">
        <v>11290</v>
      </c>
      <c r="G339" s="31">
        <v>851.2</v>
      </c>
      <c r="H339" s="32">
        <f t="shared" si="5"/>
        <v>0</v>
      </c>
      <c r="I339" s="33" t="s">
        <v>10970</v>
      </c>
    </row>
    <row r="340" spans="1:9" x14ac:dyDescent="0.25">
      <c r="A340" s="44" t="s">
        <v>11290</v>
      </c>
      <c r="B340" s="41" t="s">
        <v>11506</v>
      </c>
      <c r="C340" s="26">
        <v>31684</v>
      </c>
      <c r="D340" s="25" t="s">
        <v>3976</v>
      </c>
      <c r="E340" s="27">
        <v>1344.2</v>
      </c>
      <c r="F340" s="39" t="s">
        <v>11290</v>
      </c>
      <c r="G340" s="27">
        <v>1344.2</v>
      </c>
      <c r="H340" s="45">
        <f t="shared" si="5"/>
        <v>0</v>
      </c>
      <c r="I340" s="28" t="s">
        <v>10970</v>
      </c>
    </row>
    <row r="341" spans="1:9" x14ac:dyDescent="0.25">
      <c r="A341" s="43" t="s">
        <v>11290</v>
      </c>
      <c r="B341" s="40" t="s">
        <v>11507</v>
      </c>
      <c r="C341" s="30">
        <v>31685</v>
      </c>
      <c r="D341" s="29" t="s">
        <v>4030</v>
      </c>
      <c r="E341" s="31">
        <v>732.2</v>
      </c>
      <c r="F341" s="38" t="s">
        <v>11290</v>
      </c>
      <c r="G341" s="31">
        <v>732.2</v>
      </c>
      <c r="H341" s="32">
        <f t="shared" si="5"/>
        <v>0</v>
      </c>
      <c r="I341" s="33" t="s">
        <v>10970</v>
      </c>
    </row>
    <row r="342" spans="1:9" x14ac:dyDescent="0.25">
      <c r="A342" s="44" t="s">
        <v>11290</v>
      </c>
      <c r="B342" s="41" t="s">
        <v>11508</v>
      </c>
      <c r="C342" s="26">
        <v>31686</v>
      </c>
      <c r="D342" s="25" t="s">
        <v>4017</v>
      </c>
      <c r="E342" s="27">
        <v>14942.9</v>
      </c>
      <c r="F342" s="39" t="s">
        <v>11279</v>
      </c>
      <c r="G342" s="27">
        <v>14942.9</v>
      </c>
      <c r="H342" s="45">
        <f t="shared" si="5"/>
        <v>0</v>
      </c>
      <c r="I342" s="28" t="s">
        <v>10970</v>
      </c>
    </row>
    <row r="343" spans="1:9" x14ac:dyDescent="0.25">
      <c r="A343" s="43" t="s">
        <v>11290</v>
      </c>
      <c r="B343" s="40" t="s">
        <v>11509</v>
      </c>
      <c r="C343" s="30">
        <v>31687</v>
      </c>
      <c r="D343" s="29" t="s">
        <v>3972</v>
      </c>
      <c r="E343" s="31">
        <v>4455.6000000000004</v>
      </c>
      <c r="F343" s="38" t="s">
        <v>11290</v>
      </c>
      <c r="G343" s="31">
        <v>4455.6000000000004</v>
      </c>
      <c r="H343" s="32">
        <f t="shared" si="5"/>
        <v>0</v>
      </c>
      <c r="I343" s="33" t="s">
        <v>10970</v>
      </c>
    </row>
    <row r="344" spans="1:9" x14ac:dyDescent="0.25">
      <c r="A344" s="44" t="s">
        <v>11290</v>
      </c>
      <c r="B344" s="41" t="s">
        <v>11510</v>
      </c>
      <c r="C344" s="26">
        <v>31688</v>
      </c>
      <c r="D344" s="25" t="s">
        <v>3971</v>
      </c>
      <c r="E344" s="27">
        <v>3319.2</v>
      </c>
      <c r="F344" s="39" t="s">
        <v>11290</v>
      </c>
      <c r="G344" s="27">
        <v>3319.2</v>
      </c>
      <c r="H344" s="45">
        <f t="shared" si="5"/>
        <v>0</v>
      </c>
      <c r="I344" s="28" t="s">
        <v>10970</v>
      </c>
    </row>
    <row r="345" spans="1:9" x14ac:dyDescent="0.25">
      <c r="A345" s="43" t="s">
        <v>11290</v>
      </c>
      <c r="B345" s="40" t="s">
        <v>11511</v>
      </c>
      <c r="C345" s="30">
        <v>31689</v>
      </c>
      <c r="D345" s="29" t="s">
        <v>4052</v>
      </c>
      <c r="E345" s="31">
        <v>11961.8</v>
      </c>
      <c r="F345" s="38" t="s">
        <v>11290</v>
      </c>
      <c r="G345" s="31">
        <v>11961.8</v>
      </c>
      <c r="H345" s="32">
        <f t="shared" si="5"/>
        <v>0</v>
      </c>
      <c r="I345" s="33" t="s">
        <v>10970</v>
      </c>
    </row>
    <row r="346" spans="1:9" x14ac:dyDescent="0.25">
      <c r="A346" s="44" t="s">
        <v>11290</v>
      </c>
      <c r="B346" s="41" t="s">
        <v>11512</v>
      </c>
      <c r="C346" s="26">
        <v>31690</v>
      </c>
      <c r="D346" s="25" t="s">
        <v>3964</v>
      </c>
      <c r="E346" s="27">
        <v>1301.2</v>
      </c>
      <c r="F346" s="39" t="s">
        <v>11290</v>
      </c>
      <c r="G346" s="27">
        <v>1301.2</v>
      </c>
      <c r="H346" s="45">
        <f t="shared" si="5"/>
        <v>0</v>
      </c>
      <c r="I346" s="28" t="s">
        <v>10970</v>
      </c>
    </row>
    <row r="347" spans="1:9" x14ac:dyDescent="0.25">
      <c r="A347" s="43" t="s">
        <v>11290</v>
      </c>
      <c r="B347" s="40" t="s">
        <v>11513</v>
      </c>
      <c r="C347" s="30">
        <v>31691</v>
      </c>
      <c r="D347" s="29" t="s">
        <v>3964</v>
      </c>
      <c r="E347" s="31">
        <v>52.4</v>
      </c>
      <c r="F347" s="38" t="s">
        <v>11290</v>
      </c>
      <c r="G347" s="31">
        <v>52.4</v>
      </c>
      <c r="H347" s="32">
        <f t="shared" si="5"/>
        <v>0</v>
      </c>
      <c r="I347" s="33" t="s">
        <v>10970</v>
      </c>
    </row>
    <row r="348" spans="1:9" x14ac:dyDescent="0.25">
      <c r="A348" s="44" t="s">
        <v>11290</v>
      </c>
      <c r="B348" s="41" t="s">
        <v>11514</v>
      </c>
      <c r="C348" s="26">
        <v>31692</v>
      </c>
      <c r="D348" s="25" t="s">
        <v>4034</v>
      </c>
      <c r="E348" s="27">
        <v>2943.6</v>
      </c>
      <c r="F348" s="39" t="s">
        <v>11290</v>
      </c>
      <c r="G348" s="27">
        <v>2943.6</v>
      </c>
      <c r="H348" s="45">
        <f t="shared" si="5"/>
        <v>0</v>
      </c>
      <c r="I348" s="28" t="s">
        <v>10970</v>
      </c>
    </row>
    <row r="349" spans="1:9" x14ac:dyDescent="0.25">
      <c r="A349" s="43" t="s">
        <v>11290</v>
      </c>
      <c r="B349" s="40" t="s">
        <v>11515</v>
      </c>
      <c r="C349" s="30">
        <v>31693</v>
      </c>
      <c r="D349" s="29" t="s">
        <v>4187</v>
      </c>
      <c r="E349" s="31">
        <v>16176.4</v>
      </c>
      <c r="F349" s="38" t="s">
        <v>11290</v>
      </c>
      <c r="G349" s="31">
        <v>16176.4</v>
      </c>
      <c r="H349" s="32">
        <f t="shared" si="5"/>
        <v>0</v>
      </c>
      <c r="I349" s="33" t="s">
        <v>10970</v>
      </c>
    </row>
    <row r="350" spans="1:9" x14ac:dyDescent="0.25">
      <c r="A350" s="44" t="s">
        <v>11290</v>
      </c>
      <c r="B350" s="41" t="s">
        <v>11516</v>
      </c>
      <c r="C350" s="26">
        <v>31694</v>
      </c>
      <c r="D350" s="25" t="s">
        <v>4187</v>
      </c>
      <c r="E350" s="27">
        <v>555</v>
      </c>
      <c r="F350" s="39" t="s">
        <v>11290</v>
      </c>
      <c r="G350" s="27">
        <v>555</v>
      </c>
      <c r="H350" s="45">
        <f t="shared" si="5"/>
        <v>0</v>
      </c>
      <c r="I350" s="28" t="s">
        <v>10970</v>
      </c>
    </row>
    <row r="351" spans="1:9" x14ac:dyDescent="0.25">
      <c r="A351" s="43" t="s">
        <v>11290</v>
      </c>
      <c r="B351" s="40" t="s">
        <v>11517</v>
      </c>
      <c r="C351" s="30">
        <v>31695</v>
      </c>
      <c r="D351" s="29" t="s">
        <v>3983</v>
      </c>
      <c r="E351" s="31">
        <v>5271.2</v>
      </c>
      <c r="F351" s="38" t="s">
        <v>11290</v>
      </c>
      <c r="G351" s="31">
        <v>5271.2</v>
      </c>
      <c r="H351" s="32">
        <f t="shared" si="5"/>
        <v>0</v>
      </c>
      <c r="I351" s="33" t="s">
        <v>10970</v>
      </c>
    </row>
    <row r="352" spans="1:9" x14ac:dyDescent="0.25">
      <c r="A352" s="44" t="s">
        <v>11290</v>
      </c>
      <c r="B352" s="41" t="s">
        <v>11518</v>
      </c>
      <c r="C352" s="26">
        <v>31696</v>
      </c>
      <c r="D352" s="25" t="s">
        <v>3964</v>
      </c>
      <c r="E352" s="27">
        <v>1404.8</v>
      </c>
      <c r="F352" s="39" t="s">
        <v>11290</v>
      </c>
      <c r="G352" s="27">
        <v>1404.8</v>
      </c>
      <c r="H352" s="45">
        <f t="shared" si="5"/>
        <v>0</v>
      </c>
      <c r="I352" s="28" t="s">
        <v>10970</v>
      </c>
    </row>
    <row r="353" spans="1:9" x14ac:dyDescent="0.25">
      <c r="A353" s="43" t="s">
        <v>11290</v>
      </c>
      <c r="B353" s="40" t="s">
        <v>11519</v>
      </c>
      <c r="C353" s="30">
        <v>31697</v>
      </c>
      <c r="D353" s="29" t="s">
        <v>4041</v>
      </c>
      <c r="E353" s="31">
        <v>2334</v>
      </c>
      <c r="F353" s="38" t="s">
        <v>11290</v>
      </c>
      <c r="G353" s="31">
        <v>2334</v>
      </c>
      <c r="H353" s="32">
        <f t="shared" si="5"/>
        <v>0</v>
      </c>
      <c r="I353" s="33" t="s">
        <v>10970</v>
      </c>
    </row>
    <row r="354" spans="1:9" x14ac:dyDescent="0.25">
      <c r="A354" s="44" t="s">
        <v>11290</v>
      </c>
      <c r="B354" s="41" t="s">
        <v>11520</v>
      </c>
      <c r="C354" s="26">
        <v>31698</v>
      </c>
      <c r="D354" s="25" t="s">
        <v>4067</v>
      </c>
      <c r="E354" s="27">
        <v>3640</v>
      </c>
      <c r="F354" s="39" t="s">
        <v>11290</v>
      </c>
      <c r="G354" s="27">
        <v>3640</v>
      </c>
      <c r="H354" s="45">
        <f t="shared" si="5"/>
        <v>0</v>
      </c>
      <c r="I354" s="28" t="s">
        <v>10970</v>
      </c>
    </row>
    <row r="355" spans="1:9" x14ac:dyDescent="0.25">
      <c r="A355" s="43" t="s">
        <v>11290</v>
      </c>
      <c r="B355" s="40" t="s">
        <v>11521</v>
      </c>
      <c r="C355" s="30">
        <v>31699</v>
      </c>
      <c r="D355" s="29" t="s">
        <v>4036</v>
      </c>
      <c r="E355" s="31">
        <v>2847.4</v>
      </c>
      <c r="F355" s="38" t="s">
        <v>11290</v>
      </c>
      <c r="G355" s="31">
        <v>2847.4</v>
      </c>
      <c r="H355" s="32">
        <f t="shared" si="5"/>
        <v>0</v>
      </c>
      <c r="I355" s="33" t="s">
        <v>10970</v>
      </c>
    </row>
    <row r="356" spans="1:9" x14ac:dyDescent="0.25">
      <c r="A356" s="44" t="s">
        <v>11290</v>
      </c>
      <c r="B356" s="41" t="s">
        <v>11522</v>
      </c>
      <c r="C356" s="26">
        <v>31700</v>
      </c>
      <c r="D356" s="25" t="s">
        <v>4017</v>
      </c>
      <c r="E356" s="27">
        <v>164778.4</v>
      </c>
      <c r="F356" s="39" t="s">
        <v>11279</v>
      </c>
      <c r="G356" s="27">
        <v>164778.4</v>
      </c>
      <c r="H356" s="45">
        <f t="shared" si="5"/>
        <v>0</v>
      </c>
      <c r="I356" s="28" t="s">
        <v>10970</v>
      </c>
    </row>
    <row r="357" spans="1:9" x14ac:dyDescent="0.25">
      <c r="A357" s="43" t="s">
        <v>11290</v>
      </c>
      <c r="B357" s="40" t="s">
        <v>11523</v>
      </c>
      <c r="C357" s="30">
        <v>31701</v>
      </c>
      <c r="D357" s="29" t="s">
        <v>3960</v>
      </c>
      <c r="E357" s="31">
        <v>0</v>
      </c>
      <c r="F357" s="38" t="s">
        <v>4219</v>
      </c>
      <c r="G357" s="31">
        <v>0</v>
      </c>
      <c r="H357" s="32">
        <f t="shared" si="5"/>
        <v>0</v>
      </c>
      <c r="I357" s="33" t="s">
        <v>7662</v>
      </c>
    </row>
    <row r="358" spans="1:9" x14ac:dyDescent="0.25">
      <c r="A358" s="44" t="s">
        <v>11290</v>
      </c>
      <c r="B358" s="41" t="s">
        <v>11524</v>
      </c>
      <c r="C358" s="26">
        <v>31702</v>
      </c>
      <c r="D358" s="25" t="s">
        <v>3960</v>
      </c>
      <c r="E358" s="27">
        <v>12548.6</v>
      </c>
      <c r="F358" s="39" t="s">
        <v>11290</v>
      </c>
      <c r="G358" s="27">
        <v>12548.6</v>
      </c>
      <c r="H358" s="45">
        <f t="shared" si="5"/>
        <v>0</v>
      </c>
      <c r="I358" s="28" t="s">
        <v>10970</v>
      </c>
    </row>
    <row r="359" spans="1:9" x14ac:dyDescent="0.25">
      <c r="A359" s="43" t="s">
        <v>11290</v>
      </c>
      <c r="B359" s="40" t="s">
        <v>11525</v>
      </c>
      <c r="C359" s="30">
        <v>31703</v>
      </c>
      <c r="D359" s="29" t="s">
        <v>3964</v>
      </c>
      <c r="E359" s="31">
        <v>3267.6</v>
      </c>
      <c r="F359" s="38" t="s">
        <v>11290</v>
      </c>
      <c r="G359" s="31">
        <v>3267.6</v>
      </c>
      <c r="H359" s="32">
        <f t="shared" si="5"/>
        <v>0</v>
      </c>
      <c r="I359" s="33" t="s">
        <v>10970</v>
      </c>
    </row>
    <row r="360" spans="1:9" x14ac:dyDescent="0.25">
      <c r="A360" s="44" t="s">
        <v>11290</v>
      </c>
      <c r="B360" s="41" t="s">
        <v>11526</v>
      </c>
      <c r="C360" s="26">
        <v>31704</v>
      </c>
      <c r="D360" s="25" t="s">
        <v>4048</v>
      </c>
      <c r="E360" s="27">
        <v>32853.9</v>
      </c>
      <c r="F360" s="39" t="s">
        <v>11290</v>
      </c>
      <c r="G360" s="27">
        <v>32853.9</v>
      </c>
      <c r="H360" s="45">
        <f t="shared" si="5"/>
        <v>0</v>
      </c>
      <c r="I360" s="28" t="s">
        <v>10970</v>
      </c>
    </row>
    <row r="361" spans="1:9" x14ac:dyDescent="0.25">
      <c r="A361" s="43" t="s">
        <v>11290</v>
      </c>
      <c r="B361" s="40" t="s">
        <v>11527</v>
      </c>
      <c r="C361" s="30">
        <v>31705</v>
      </c>
      <c r="D361" s="29" t="s">
        <v>4175</v>
      </c>
      <c r="E361" s="31">
        <v>8206</v>
      </c>
      <c r="F361" s="38" t="s">
        <v>11290</v>
      </c>
      <c r="G361" s="31">
        <v>8206</v>
      </c>
      <c r="H361" s="32">
        <f t="shared" si="5"/>
        <v>0</v>
      </c>
      <c r="I361" s="33" t="s">
        <v>10970</v>
      </c>
    </row>
    <row r="362" spans="1:9" x14ac:dyDescent="0.25">
      <c r="A362" s="44" t="s">
        <v>11290</v>
      </c>
      <c r="B362" s="41" t="s">
        <v>11528</v>
      </c>
      <c r="C362" s="26">
        <v>31706</v>
      </c>
      <c r="D362" s="25" t="s">
        <v>4175</v>
      </c>
      <c r="E362" s="27">
        <v>8914.4</v>
      </c>
      <c r="F362" s="39" t="s">
        <v>11290</v>
      </c>
      <c r="G362" s="27">
        <v>8914.4</v>
      </c>
      <c r="H362" s="45">
        <f t="shared" si="5"/>
        <v>0</v>
      </c>
      <c r="I362" s="28" t="s">
        <v>10970</v>
      </c>
    </row>
    <row r="363" spans="1:9" x14ac:dyDescent="0.25">
      <c r="A363" s="43" t="s">
        <v>11290</v>
      </c>
      <c r="B363" s="40" t="s">
        <v>11529</v>
      </c>
      <c r="C363" s="30">
        <v>31707</v>
      </c>
      <c r="D363" s="29" t="s">
        <v>4121</v>
      </c>
      <c r="E363" s="31">
        <v>3973.5</v>
      </c>
      <c r="F363" s="38" t="s">
        <v>11290</v>
      </c>
      <c r="G363" s="31">
        <v>3973.5</v>
      </c>
      <c r="H363" s="32">
        <f t="shared" si="5"/>
        <v>0</v>
      </c>
      <c r="I363" s="33" t="s">
        <v>10970</v>
      </c>
    </row>
    <row r="364" spans="1:9" x14ac:dyDescent="0.25">
      <c r="A364" s="44" t="s">
        <v>11290</v>
      </c>
      <c r="B364" s="41" t="s">
        <v>11530</v>
      </c>
      <c r="C364" s="26">
        <v>31708</v>
      </c>
      <c r="D364" s="25" t="s">
        <v>4016</v>
      </c>
      <c r="E364" s="27">
        <v>4201.1000000000004</v>
      </c>
      <c r="F364" s="39" t="s">
        <v>11290</v>
      </c>
      <c r="G364" s="27">
        <v>4201.1000000000004</v>
      </c>
      <c r="H364" s="45">
        <f t="shared" si="5"/>
        <v>0</v>
      </c>
      <c r="I364" s="28" t="s">
        <v>10970</v>
      </c>
    </row>
    <row r="365" spans="1:9" x14ac:dyDescent="0.25">
      <c r="A365" s="43" t="s">
        <v>11290</v>
      </c>
      <c r="B365" s="40" t="s">
        <v>11531</v>
      </c>
      <c r="C365" s="30">
        <v>31709</v>
      </c>
      <c r="D365" s="29" t="s">
        <v>4059</v>
      </c>
      <c r="E365" s="31">
        <v>4441.5</v>
      </c>
      <c r="F365" s="38" t="s">
        <v>11290</v>
      </c>
      <c r="G365" s="31">
        <v>4441.5</v>
      </c>
      <c r="H365" s="32">
        <f t="shared" si="5"/>
        <v>0</v>
      </c>
      <c r="I365" s="33" t="s">
        <v>10970</v>
      </c>
    </row>
    <row r="366" spans="1:9" x14ac:dyDescent="0.25">
      <c r="A366" s="44" t="s">
        <v>11290</v>
      </c>
      <c r="B366" s="41" t="s">
        <v>11532</v>
      </c>
      <c r="C366" s="26">
        <v>31710</v>
      </c>
      <c r="D366" s="25" t="s">
        <v>4116</v>
      </c>
      <c r="E366" s="27">
        <v>0</v>
      </c>
      <c r="F366" s="39" t="s">
        <v>4219</v>
      </c>
      <c r="G366" s="27">
        <v>0</v>
      </c>
      <c r="H366" s="45">
        <f t="shared" si="5"/>
        <v>0</v>
      </c>
      <c r="I366" s="28" t="s">
        <v>7662</v>
      </c>
    </row>
    <row r="367" spans="1:9" x14ac:dyDescent="0.25">
      <c r="A367" s="43" t="s">
        <v>11290</v>
      </c>
      <c r="B367" s="40" t="s">
        <v>11533</v>
      </c>
      <c r="C367" s="30">
        <v>31711</v>
      </c>
      <c r="D367" s="29" t="s">
        <v>4116</v>
      </c>
      <c r="E367" s="31">
        <v>11470.3</v>
      </c>
      <c r="F367" s="38" t="s">
        <v>11290</v>
      </c>
      <c r="G367" s="31">
        <v>11470.3</v>
      </c>
      <c r="H367" s="32">
        <f t="shared" si="5"/>
        <v>0</v>
      </c>
      <c r="I367" s="33" t="s">
        <v>10970</v>
      </c>
    </row>
    <row r="368" spans="1:9" x14ac:dyDescent="0.25">
      <c r="A368" s="44" t="s">
        <v>11290</v>
      </c>
      <c r="B368" s="41" t="s">
        <v>11534</v>
      </c>
      <c r="C368" s="26">
        <v>31712</v>
      </c>
      <c r="D368" s="25" t="s">
        <v>3981</v>
      </c>
      <c r="E368" s="27">
        <v>1097.2</v>
      </c>
      <c r="F368" s="39" t="s">
        <v>11290</v>
      </c>
      <c r="G368" s="27">
        <v>1097.2</v>
      </c>
      <c r="H368" s="45">
        <f t="shared" si="5"/>
        <v>0</v>
      </c>
      <c r="I368" s="28" t="s">
        <v>10970</v>
      </c>
    </row>
    <row r="369" spans="1:9" x14ac:dyDescent="0.25">
      <c r="A369" s="43" t="s">
        <v>11290</v>
      </c>
      <c r="B369" s="40" t="s">
        <v>11535</v>
      </c>
      <c r="C369" s="30">
        <v>31713</v>
      </c>
      <c r="D369" s="29" t="s">
        <v>3987</v>
      </c>
      <c r="E369" s="31">
        <v>832</v>
      </c>
      <c r="F369" s="38" t="s">
        <v>11290</v>
      </c>
      <c r="G369" s="31">
        <v>832</v>
      </c>
      <c r="H369" s="32">
        <f t="shared" si="5"/>
        <v>0</v>
      </c>
      <c r="I369" s="33" t="s">
        <v>10970</v>
      </c>
    </row>
    <row r="370" spans="1:9" x14ac:dyDescent="0.25">
      <c r="A370" s="44" t="s">
        <v>11290</v>
      </c>
      <c r="B370" s="41" t="s">
        <v>11536</v>
      </c>
      <c r="C370" s="26">
        <v>31714</v>
      </c>
      <c r="D370" s="25" t="s">
        <v>3987</v>
      </c>
      <c r="E370" s="27">
        <v>3146.7</v>
      </c>
      <c r="F370" s="39" t="s">
        <v>11290</v>
      </c>
      <c r="G370" s="27">
        <v>3146.7</v>
      </c>
      <c r="H370" s="45">
        <f t="shared" si="5"/>
        <v>0</v>
      </c>
      <c r="I370" s="28" t="s">
        <v>10970</v>
      </c>
    </row>
    <row r="371" spans="1:9" x14ac:dyDescent="0.25">
      <c r="A371" s="43" t="s">
        <v>11290</v>
      </c>
      <c r="B371" s="40" t="s">
        <v>11537</v>
      </c>
      <c r="C371" s="30">
        <v>31715</v>
      </c>
      <c r="D371" s="29" t="s">
        <v>4112</v>
      </c>
      <c r="E371" s="31">
        <v>2048</v>
      </c>
      <c r="F371" s="38" t="s">
        <v>11290</v>
      </c>
      <c r="G371" s="31">
        <v>2048</v>
      </c>
      <c r="H371" s="32">
        <f t="shared" si="5"/>
        <v>0</v>
      </c>
      <c r="I371" s="33" t="s">
        <v>10970</v>
      </c>
    </row>
    <row r="372" spans="1:9" x14ac:dyDescent="0.25">
      <c r="A372" s="44" t="s">
        <v>11290</v>
      </c>
      <c r="B372" s="41" t="s">
        <v>11538</v>
      </c>
      <c r="C372" s="26">
        <v>31716</v>
      </c>
      <c r="D372" s="25" t="s">
        <v>3969</v>
      </c>
      <c r="E372" s="27">
        <v>14523.1</v>
      </c>
      <c r="F372" s="39" t="s">
        <v>11290</v>
      </c>
      <c r="G372" s="27">
        <v>14523.1</v>
      </c>
      <c r="H372" s="45">
        <f t="shared" si="5"/>
        <v>0</v>
      </c>
      <c r="I372" s="28" t="s">
        <v>10970</v>
      </c>
    </row>
    <row r="373" spans="1:9" x14ac:dyDescent="0.25">
      <c r="A373" s="43" t="s">
        <v>11290</v>
      </c>
      <c r="B373" s="40" t="s">
        <v>11539</v>
      </c>
      <c r="C373" s="30">
        <v>31717</v>
      </c>
      <c r="D373" s="29" t="s">
        <v>3996</v>
      </c>
      <c r="E373" s="31">
        <v>17802.599999999999</v>
      </c>
      <c r="F373" s="38" t="s">
        <v>11290</v>
      </c>
      <c r="G373" s="31">
        <v>17802.599999999999</v>
      </c>
      <c r="H373" s="32">
        <f t="shared" si="5"/>
        <v>0</v>
      </c>
      <c r="I373" s="33" t="s">
        <v>10970</v>
      </c>
    </row>
    <row r="374" spans="1:9" x14ac:dyDescent="0.25">
      <c r="A374" s="44" t="s">
        <v>11290</v>
      </c>
      <c r="B374" s="41" t="s">
        <v>11540</v>
      </c>
      <c r="C374" s="26">
        <v>31718</v>
      </c>
      <c r="D374" s="25" t="s">
        <v>4113</v>
      </c>
      <c r="E374" s="27">
        <v>1747.2</v>
      </c>
      <c r="F374" s="39" t="s">
        <v>11290</v>
      </c>
      <c r="G374" s="27">
        <v>1747.2</v>
      </c>
      <c r="H374" s="45">
        <f t="shared" si="5"/>
        <v>0</v>
      </c>
      <c r="I374" s="28" t="s">
        <v>10970</v>
      </c>
    </row>
    <row r="375" spans="1:9" x14ac:dyDescent="0.25">
      <c r="A375" s="43" t="s">
        <v>11290</v>
      </c>
      <c r="B375" s="40" t="s">
        <v>11541</v>
      </c>
      <c r="C375" s="30">
        <v>31719</v>
      </c>
      <c r="D375" s="29" t="s">
        <v>3984</v>
      </c>
      <c r="E375" s="31">
        <v>3051</v>
      </c>
      <c r="F375" s="38" t="s">
        <v>11290</v>
      </c>
      <c r="G375" s="31">
        <v>3051</v>
      </c>
      <c r="H375" s="32">
        <f t="shared" si="5"/>
        <v>0</v>
      </c>
      <c r="I375" s="33" t="s">
        <v>10970</v>
      </c>
    </row>
    <row r="376" spans="1:9" x14ac:dyDescent="0.25">
      <c r="A376" s="44" t="s">
        <v>11290</v>
      </c>
      <c r="B376" s="41" t="s">
        <v>11542</v>
      </c>
      <c r="C376" s="26">
        <v>31720</v>
      </c>
      <c r="D376" s="25" t="s">
        <v>3965</v>
      </c>
      <c r="E376" s="27">
        <v>1040</v>
      </c>
      <c r="F376" s="39" t="s">
        <v>11290</v>
      </c>
      <c r="G376" s="27">
        <v>1040</v>
      </c>
      <c r="H376" s="45">
        <f t="shared" si="5"/>
        <v>0</v>
      </c>
      <c r="I376" s="28" t="s">
        <v>10970</v>
      </c>
    </row>
    <row r="377" spans="1:9" x14ac:dyDescent="0.25">
      <c r="A377" s="43" t="s">
        <v>11290</v>
      </c>
      <c r="B377" s="40" t="s">
        <v>11543</v>
      </c>
      <c r="C377" s="30">
        <v>31721</v>
      </c>
      <c r="D377" s="29" t="s">
        <v>4016</v>
      </c>
      <c r="E377" s="31">
        <v>4732.6000000000004</v>
      </c>
      <c r="F377" s="38" t="s">
        <v>11290</v>
      </c>
      <c r="G377" s="31">
        <v>4732.6000000000004</v>
      </c>
      <c r="H377" s="32">
        <f t="shared" si="5"/>
        <v>0</v>
      </c>
      <c r="I377" s="33" t="s">
        <v>10970</v>
      </c>
    </row>
    <row r="378" spans="1:9" x14ac:dyDescent="0.25">
      <c r="A378" s="44" t="s">
        <v>11290</v>
      </c>
      <c r="B378" s="41" t="s">
        <v>11544</v>
      </c>
      <c r="C378" s="26">
        <v>31722</v>
      </c>
      <c r="D378" s="25" t="s">
        <v>3977</v>
      </c>
      <c r="E378" s="27">
        <v>3936.4</v>
      </c>
      <c r="F378" s="39" t="s">
        <v>11290</v>
      </c>
      <c r="G378" s="27">
        <v>3936.4</v>
      </c>
      <c r="H378" s="45">
        <f t="shared" si="5"/>
        <v>0</v>
      </c>
      <c r="I378" s="28" t="s">
        <v>10970</v>
      </c>
    </row>
    <row r="379" spans="1:9" x14ac:dyDescent="0.25">
      <c r="A379" s="43" t="s">
        <v>11290</v>
      </c>
      <c r="B379" s="40" t="s">
        <v>11545</v>
      </c>
      <c r="C379" s="30">
        <v>31723</v>
      </c>
      <c r="D379" s="29" t="s">
        <v>3967</v>
      </c>
      <c r="E379" s="31">
        <v>15030</v>
      </c>
      <c r="F379" s="38" t="s">
        <v>11290</v>
      </c>
      <c r="G379" s="31">
        <v>15030</v>
      </c>
      <c r="H379" s="32">
        <f t="shared" si="5"/>
        <v>0</v>
      </c>
      <c r="I379" s="33" t="s">
        <v>10970</v>
      </c>
    </row>
    <row r="380" spans="1:9" x14ac:dyDescent="0.25">
      <c r="A380" s="44" t="s">
        <v>11290</v>
      </c>
      <c r="B380" s="41" t="s">
        <v>11546</v>
      </c>
      <c r="C380" s="26">
        <v>31724</v>
      </c>
      <c r="D380" s="25" t="s">
        <v>3963</v>
      </c>
      <c r="E380" s="27">
        <v>1510.6</v>
      </c>
      <c r="F380" s="39" t="s">
        <v>11290</v>
      </c>
      <c r="G380" s="27">
        <v>1510.6</v>
      </c>
      <c r="H380" s="45">
        <f t="shared" si="5"/>
        <v>0</v>
      </c>
      <c r="I380" s="28" t="s">
        <v>10970</v>
      </c>
    </row>
    <row r="381" spans="1:9" x14ac:dyDescent="0.25">
      <c r="A381" s="43" t="s">
        <v>11290</v>
      </c>
      <c r="B381" s="40" t="s">
        <v>11547</v>
      </c>
      <c r="C381" s="30">
        <v>31725</v>
      </c>
      <c r="D381" s="29" t="s">
        <v>4045</v>
      </c>
      <c r="E381" s="31">
        <v>1220.0999999999999</v>
      </c>
      <c r="F381" s="38" t="s">
        <v>11290</v>
      </c>
      <c r="G381" s="31">
        <v>1220.0999999999999</v>
      </c>
      <c r="H381" s="32">
        <f t="shared" si="5"/>
        <v>0</v>
      </c>
      <c r="I381" s="33" t="s">
        <v>10970</v>
      </c>
    </row>
    <row r="382" spans="1:9" x14ac:dyDescent="0.25">
      <c r="A382" s="44" t="s">
        <v>11290</v>
      </c>
      <c r="B382" s="41" t="s">
        <v>11548</v>
      </c>
      <c r="C382" s="26">
        <v>31726</v>
      </c>
      <c r="D382" s="25" t="s">
        <v>3978</v>
      </c>
      <c r="E382" s="27">
        <v>12186.4</v>
      </c>
      <c r="F382" s="39" t="s">
        <v>11290</v>
      </c>
      <c r="G382" s="27">
        <v>12186.4</v>
      </c>
      <c r="H382" s="45">
        <f t="shared" si="5"/>
        <v>0</v>
      </c>
      <c r="I382" s="28" t="s">
        <v>10970</v>
      </c>
    </row>
    <row r="383" spans="1:9" x14ac:dyDescent="0.25">
      <c r="A383" s="43" t="s">
        <v>11290</v>
      </c>
      <c r="B383" s="40" t="s">
        <v>11549</v>
      </c>
      <c r="C383" s="30">
        <v>31727</v>
      </c>
      <c r="D383" s="29" t="s">
        <v>3998</v>
      </c>
      <c r="E383" s="31">
        <v>30996</v>
      </c>
      <c r="F383" s="38" t="s">
        <v>11290</v>
      </c>
      <c r="G383" s="31">
        <v>30996</v>
      </c>
      <c r="H383" s="32">
        <f t="shared" si="5"/>
        <v>0</v>
      </c>
      <c r="I383" s="33" t="s">
        <v>10970</v>
      </c>
    </row>
    <row r="384" spans="1:9" x14ac:dyDescent="0.25">
      <c r="A384" s="44" t="s">
        <v>11290</v>
      </c>
      <c r="B384" s="41" t="s">
        <v>11550</v>
      </c>
      <c r="C384" s="26">
        <v>31728</v>
      </c>
      <c r="D384" s="25" t="s">
        <v>3995</v>
      </c>
      <c r="E384" s="27">
        <v>0</v>
      </c>
      <c r="F384" s="39" t="s">
        <v>4219</v>
      </c>
      <c r="G384" s="27">
        <v>0</v>
      </c>
      <c r="H384" s="45">
        <f t="shared" si="5"/>
        <v>0</v>
      </c>
      <c r="I384" s="28" t="s">
        <v>7662</v>
      </c>
    </row>
    <row r="385" spans="1:9" x14ac:dyDescent="0.25">
      <c r="A385" s="43" t="s">
        <v>11290</v>
      </c>
      <c r="B385" s="40" t="s">
        <v>11551</v>
      </c>
      <c r="C385" s="30">
        <v>31729</v>
      </c>
      <c r="D385" s="29" t="s">
        <v>3989</v>
      </c>
      <c r="E385" s="31">
        <v>626</v>
      </c>
      <c r="F385" s="38" t="s">
        <v>11290</v>
      </c>
      <c r="G385" s="31">
        <v>626</v>
      </c>
      <c r="H385" s="32">
        <f t="shared" si="5"/>
        <v>0</v>
      </c>
      <c r="I385" s="33" t="s">
        <v>10970</v>
      </c>
    </row>
    <row r="386" spans="1:9" x14ac:dyDescent="0.25">
      <c r="A386" s="44" t="s">
        <v>11290</v>
      </c>
      <c r="B386" s="41" t="s">
        <v>11552</v>
      </c>
      <c r="C386" s="26">
        <v>31730</v>
      </c>
      <c r="D386" s="25" t="s">
        <v>3964</v>
      </c>
      <c r="E386" s="27">
        <v>2080</v>
      </c>
      <c r="F386" s="39" t="s">
        <v>11290</v>
      </c>
      <c r="G386" s="27">
        <v>2080</v>
      </c>
      <c r="H386" s="45">
        <f t="shared" si="5"/>
        <v>0</v>
      </c>
      <c r="I386" s="28" t="s">
        <v>10970</v>
      </c>
    </row>
    <row r="387" spans="1:9" x14ac:dyDescent="0.25">
      <c r="A387" s="43" t="s">
        <v>11290</v>
      </c>
      <c r="B387" s="40" t="s">
        <v>11553</v>
      </c>
      <c r="C387" s="30">
        <v>31731</v>
      </c>
      <c r="D387" s="29" t="s">
        <v>3964</v>
      </c>
      <c r="E387" s="31">
        <v>3668.9</v>
      </c>
      <c r="F387" s="38" t="s">
        <v>11290</v>
      </c>
      <c r="G387" s="31">
        <v>3668.9</v>
      </c>
      <c r="H387" s="32">
        <f t="shared" si="5"/>
        <v>0</v>
      </c>
      <c r="I387" s="33" t="s">
        <v>10970</v>
      </c>
    </row>
    <row r="388" spans="1:9" x14ac:dyDescent="0.25">
      <c r="A388" s="44" t="s">
        <v>11290</v>
      </c>
      <c r="B388" s="41" t="s">
        <v>11554</v>
      </c>
      <c r="C388" s="26">
        <v>31732</v>
      </c>
      <c r="D388" s="25" t="s">
        <v>3964</v>
      </c>
      <c r="E388" s="27">
        <v>104</v>
      </c>
      <c r="F388" s="39" t="s">
        <v>11290</v>
      </c>
      <c r="G388" s="27">
        <v>104</v>
      </c>
      <c r="H388" s="45">
        <f t="shared" ref="H388:H451" si="6">E388-G388</f>
        <v>0</v>
      </c>
      <c r="I388" s="28" t="s">
        <v>10970</v>
      </c>
    </row>
    <row r="389" spans="1:9" x14ac:dyDescent="0.25">
      <c r="A389" s="43" t="s">
        <v>11290</v>
      </c>
      <c r="B389" s="40" t="s">
        <v>11555</v>
      </c>
      <c r="C389" s="30">
        <v>31733</v>
      </c>
      <c r="D389" s="29" t="s">
        <v>4057</v>
      </c>
      <c r="E389" s="31">
        <v>3746.1</v>
      </c>
      <c r="F389" s="38" t="s">
        <v>11290</v>
      </c>
      <c r="G389" s="31">
        <v>3746.1</v>
      </c>
      <c r="H389" s="32">
        <f t="shared" si="6"/>
        <v>0</v>
      </c>
      <c r="I389" s="33" t="s">
        <v>10970</v>
      </c>
    </row>
    <row r="390" spans="1:9" x14ac:dyDescent="0.25">
      <c r="A390" s="44" t="s">
        <v>11290</v>
      </c>
      <c r="B390" s="41" t="s">
        <v>11556</v>
      </c>
      <c r="C390" s="26">
        <v>31734</v>
      </c>
      <c r="D390" s="25" t="s">
        <v>4057</v>
      </c>
      <c r="E390" s="27">
        <v>2511.6</v>
      </c>
      <c r="F390" s="39" t="s">
        <v>11290</v>
      </c>
      <c r="G390" s="27">
        <v>2511.6</v>
      </c>
      <c r="H390" s="45">
        <f t="shared" si="6"/>
        <v>0</v>
      </c>
      <c r="I390" s="28" t="s">
        <v>10970</v>
      </c>
    </row>
    <row r="391" spans="1:9" x14ac:dyDescent="0.25">
      <c r="A391" s="43" t="s">
        <v>11290</v>
      </c>
      <c r="B391" s="40" t="s">
        <v>11557</v>
      </c>
      <c r="C391" s="30">
        <v>31735</v>
      </c>
      <c r="D391" s="29" t="s">
        <v>4051</v>
      </c>
      <c r="E391" s="31">
        <v>388.6</v>
      </c>
      <c r="F391" s="38" t="s">
        <v>11290</v>
      </c>
      <c r="G391" s="31">
        <v>388.6</v>
      </c>
      <c r="H391" s="32">
        <f t="shared" si="6"/>
        <v>0</v>
      </c>
      <c r="I391" s="33" t="s">
        <v>10970</v>
      </c>
    </row>
    <row r="392" spans="1:9" x14ac:dyDescent="0.25">
      <c r="A392" s="44" t="s">
        <v>11290</v>
      </c>
      <c r="B392" s="41" t="s">
        <v>11558</v>
      </c>
      <c r="C392" s="26">
        <v>31736</v>
      </c>
      <c r="D392" s="25" t="s">
        <v>3991</v>
      </c>
      <c r="E392" s="27">
        <v>2578.8000000000002</v>
      </c>
      <c r="F392" s="39" t="s">
        <v>11290</v>
      </c>
      <c r="G392" s="27">
        <v>2578.8000000000002</v>
      </c>
      <c r="H392" s="45">
        <f t="shared" si="6"/>
        <v>0</v>
      </c>
      <c r="I392" s="28" t="s">
        <v>10970</v>
      </c>
    </row>
    <row r="393" spans="1:9" x14ac:dyDescent="0.25">
      <c r="A393" s="43" t="s">
        <v>11290</v>
      </c>
      <c r="B393" s="40" t="s">
        <v>11559</v>
      </c>
      <c r="C393" s="30">
        <v>31737</v>
      </c>
      <c r="D393" s="29" t="s">
        <v>4023</v>
      </c>
      <c r="E393" s="31">
        <v>8295</v>
      </c>
      <c r="F393" s="38" t="s">
        <v>11290</v>
      </c>
      <c r="G393" s="31">
        <v>8295</v>
      </c>
      <c r="H393" s="32">
        <f t="shared" si="6"/>
        <v>0</v>
      </c>
      <c r="I393" s="33" t="s">
        <v>10970</v>
      </c>
    </row>
    <row r="394" spans="1:9" x14ac:dyDescent="0.25">
      <c r="A394" s="44" t="s">
        <v>11290</v>
      </c>
      <c r="B394" s="41" t="s">
        <v>11560</v>
      </c>
      <c r="C394" s="26">
        <v>31738</v>
      </c>
      <c r="D394" s="25" t="s">
        <v>3964</v>
      </c>
      <c r="E394" s="27">
        <v>988</v>
      </c>
      <c r="F394" s="39" t="s">
        <v>11290</v>
      </c>
      <c r="G394" s="27">
        <v>988</v>
      </c>
      <c r="H394" s="45">
        <f t="shared" si="6"/>
        <v>0</v>
      </c>
      <c r="I394" s="28" t="s">
        <v>10970</v>
      </c>
    </row>
    <row r="395" spans="1:9" x14ac:dyDescent="0.25">
      <c r="A395" s="43" t="s">
        <v>11290</v>
      </c>
      <c r="B395" s="40" t="s">
        <v>11561</v>
      </c>
      <c r="C395" s="30">
        <v>31739</v>
      </c>
      <c r="D395" s="29" t="s">
        <v>5527</v>
      </c>
      <c r="E395" s="31">
        <v>2346.1999999999998</v>
      </c>
      <c r="F395" s="38" t="s">
        <v>11290</v>
      </c>
      <c r="G395" s="31">
        <v>2346.1999999999998</v>
      </c>
      <c r="H395" s="32">
        <f t="shared" si="6"/>
        <v>0</v>
      </c>
      <c r="I395" s="33" t="s">
        <v>10970</v>
      </c>
    </row>
    <row r="396" spans="1:9" x14ac:dyDescent="0.25">
      <c r="A396" s="44" t="s">
        <v>11290</v>
      </c>
      <c r="B396" s="41" t="s">
        <v>11562</v>
      </c>
      <c r="C396" s="26">
        <v>31740</v>
      </c>
      <c r="D396" s="25" t="s">
        <v>3937</v>
      </c>
      <c r="E396" s="27">
        <v>13365.2</v>
      </c>
      <c r="F396" s="39" t="s">
        <v>11176</v>
      </c>
      <c r="G396" s="27">
        <v>13365.2</v>
      </c>
      <c r="H396" s="45">
        <f t="shared" si="6"/>
        <v>0</v>
      </c>
      <c r="I396" s="28" t="s">
        <v>10970</v>
      </c>
    </row>
    <row r="397" spans="1:9" x14ac:dyDescent="0.25">
      <c r="A397" s="43" t="s">
        <v>11290</v>
      </c>
      <c r="B397" s="40" t="s">
        <v>11563</v>
      </c>
      <c r="C397" s="30">
        <v>31741</v>
      </c>
      <c r="D397" s="29" t="s">
        <v>5049</v>
      </c>
      <c r="E397" s="31">
        <v>4666.8</v>
      </c>
      <c r="F397" s="38" t="s">
        <v>11290</v>
      </c>
      <c r="G397" s="31">
        <v>4666.8</v>
      </c>
      <c r="H397" s="32">
        <f t="shared" si="6"/>
        <v>0</v>
      </c>
      <c r="I397" s="33" t="s">
        <v>10970</v>
      </c>
    </row>
    <row r="398" spans="1:9" x14ac:dyDescent="0.25">
      <c r="A398" s="44" t="s">
        <v>11290</v>
      </c>
      <c r="B398" s="41" t="s">
        <v>11564</v>
      </c>
      <c r="C398" s="26">
        <v>31742</v>
      </c>
      <c r="D398" s="25" t="s">
        <v>3943</v>
      </c>
      <c r="E398" s="27">
        <v>1573.5</v>
      </c>
      <c r="F398" s="39" t="s">
        <v>11290</v>
      </c>
      <c r="G398" s="27">
        <v>1573.5</v>
      </c>
      <c r="H398" s="45">
        <f t="shared" si="6"/>
        <v>0</v>
      </c>
      <c r="I398" s="28" t="s">
        <v>10970</v>
      </c>
    </row>
    <row r="399" spans="1:9" x14ac:dyDescent="0.25">
      <c r="A399" s="43" t="s">
        <v>11290</v>
      </c>
      <c r="B399" s="40" t="s">
        <v>11565</v>
      </c>
      <c r="C399" s="30">
        <v>31743</v>
      </c>
      <c r="D399" s="29" t="s">
        <v>3964</v>
      </c>
      <c r="E399" s="31">
        <v>728</v>
      </c>
      <c r="F399" s="38" t="s">
        <v>11290</v>
      </c>
      <c r="G399" s="31">
        <v>728</v>
      </c>
      <c r="H399" s="32">
        <f t="shared" si="6"/>
        <v>0</v>
      </c>
      <c r="I399" s="33" t="s">
        <v>10970</v>
      </c>
    </row>
    <row r="400" spans="1:9" x14ac:dyDescent="0.25">
      <c r="A400" s="44" t="s">
        <v>11290</v>
      </c>
      <c r="B400" s="41" t="s">
        <v>11566</v>
      </c>
      <c r="C400" s="26">
        <v>31744</v>
      </c>
      <c r="D400" s="25" t="s">
        <v>3974</v>
      </c>
      <c r="E400" s="27">
        <v>14040</v>
      </c>
      <c r="F400" s="39" t="s">
        <v>11176</v>
      </c>
      <c r="G400" s="27">
        <v>14040</v>
      </c>
      <c r="H400" s="45">
        <f t="shared" si="6"/>
        <v>0</v>
      </c>
      <c r="I400" s="28" t="s">
        <v>10970</v>
      </c>
    </row>
    <row r="401" spans="1:9" x14ac:dyDescent="0.25">
      <c r="A401" s="43" t="s">
        <v>11290</v>
      </c>
      <c r="B401" s="40" t="s">
        <v>11567</v>
      </c>
      <c r="C401" s="30">
        <v>31745</v>
      </c>
      <c r="D401" s="29" t="s">
        <v>4009</v>
      </c>
      <c r="E401" s="31">
        <v>1550</v>
      </c>
      <c r="F401" s="38" t="s">
        <v>11176</v>
      </c>
      <c r="G401" s="31">
        <v>1550</v>
      </c>
      <c r="H401" s="32">
        <f t="shared" si="6"/>
        <v>0</v>
      </c>
      <c r="I401" s="33" t="s">
        <v>10970</v>
      </c>
    </row>
    <row r="402" spans="1:9" x14ac:dyDescent="0.25">
      <c r="A402" s="44" t="s">
        <v>11290</v>
      </c>
      <c r="B402" s="41" t="s">
        <v>11568</v>
      </c>
      <c r="C402" s="26">
        <v>31746</v>
      </c>
      <c r="D402" s="25" t="s">
        <v>3935</v>
      </c>
      <c r="E402" s="27">
        <v>11255.2</v>
      </c>
      <c r="F402" s="39" t="s">
        <v>11176</v>
      </c>
      <c r="G402" s="27">
        <v>11255.2</v>
      </c>
      <c r="H402" s="45">
        <f t="shared" si="6"/>
        <v>0</v>
      </c>
      <c r="I402" s="28" t="s">
        <v>10970</v>
      </c>
    </row>
    <row r="403" spans="1:9" x14ac:dyDescent="0.25">
      <c r="A403" s="43" t="s">
        <v>11290</v>
      </c>
      <c r="B403" s="40" t="s">
        <v>11569</v>
      </c>
      <c r="C403" s="30">
        <v>31747</v>
      </c>
      <c r="D403" s="29" t="s">
        <v>4061</v>
      </c>
      <c r="E403" s="31">
        <v>13904</v>
      </c>
      <c r="F403" s="38" t="s">
        <v>11290</v>
      </c>
      <c r="G403" s="31">
        <v>13904</v>
      </c>
      <c r="H403" s="32">
        <f t="shared" si="6"/>
        <v>0</v>
      </c>
      <c r="I403" s="33" t="s">
        <v>10970</v>
      </c>
    </row>
    <row r="404" spans="1:9" x14ac:dyDescent="0.25">
      <c r="A404" s="44" t="s">
        <v>11290</v>
      </c>
      <c r="B404" s="41" t="s">
        <v>11570</v>
      </c>
      <c r="C404" s="26">
        <v>31748</v>
      </c>
      <c r="D404" s="25" t="s">
        <v>4083</v>
      </c>
      <c r="E404" s="27">
        <v>4738.2</v>
      </c>
      <c r="F404" s="39" t="s">
        <v>11176</v>
      </c>
      <c r="G404" s="27">
        <v>4738.2</v>
      </c>
      <c r="H404" s="45">
        <f t="shared" si="6"/>
        <v>0</v>
      </c>
      <c r="I404" s="28" t="s">
        <v>10970</v>
      </c>
    </row>
    <row r="405" spans="1:9" x14ac:dyDescent="0.25">
      <c r="A405" s="43" t="s">
        <v>11290</v>
      </c>
      <c r="B405" s="40" t="s">
        <v>11571</v>
      </c>
      <c r="C405" s="30">
        <v>31749</v>
      </c>
      <c r="D405" s="29" t="s">
        <v>4066</v>
      </c>
      <c r="E405" s="31">
        <v>3962</v>
      </c>
      <c r="F405" s="38" t="s">
        <v>11290</v>
      </c>
      <c r="G405" s="31">
        <v>3962</v>
      </c>
      <c r="H405" s="32">
        <f t="shared" si="6"/>
        <v>0</v>
      </c>
      <c r="I405" s="33" t="s">
        <v>10970</v>
      </c>
    </row>
    <row r="406" spans="1:9" x14ac:dyDescent="0.25">
      <c r="A406" s="44" t="s">
        <v>11290</v>
      </c>
      <c r="B406" s="41" t="s">
        <v>11572</v>
      </c>
      <c r="C406" s="26">
        <v>31750</v>
      </c>
      <c r="D406" s="25" t="s">
        <v>4047</v>
      </c>
      <c r="E406" s="27">
        <v>1727</v>
      </c>
      <c r="F406" s="39" t="s">
        <v>11290</v>
      </c>
      <c r="G406" s="27">
        <v>1727</v>
      </c>
      <c r="H406" s="45">
        <f t="shared" si="6"/>
        <v>0</v>
      </c>
      <c r="I406" s="28" t="s">
        <v>10970</v>
      </c>
    </row>
    <row r="407" spans="1:9" x14ac:dyDescent="0.25">
      <c r="A407" s="43" t="s">
        <v>11290</v>
      </c>
      <c r="B407" s="40" t="s">
        <v>11573</v>
      </c>
      <c r="C407" s="30">
        <v>31751</v>
      </c>
      <c r="D407" s="29" t="s">
        <v>4002</v>
      </c>
      <c r="E407" s="31">
        <v>5200</v>
      </c>
      <c r="F407" s="38" t="s">
        <v>11176</v>
      </c>
      <c r="G407" s="31">
        <v>5200</v>
      </c>
      <c r="H407" s="32">
        <f t="shared" si="6"/>
        <v>0</v>
      </c>
      <c r="I407" s="33" t="s">
        <v>10970</v>
      </c>
    </row>
    <row r="408" spans="1:9" x14ac:dyDescent="0.25">
      <c r="A408" s="44" t="s">
        <v>11290</v>
      </c>
      <c r="B408" s="41" t="s">
        <v>11574</v>
      </c>
      <c r="C408" s="26">
        <v>31752</v>
      </c>
      <c r="D408" s="25" t="s">
        <v>4001</v>
      </c>
      <c r="E408" s="27">
        <v>6760</v>
      </c>
      <c r="F408" s="39" t="s">
        <v>11176</v>
      </c>
      <c r="G408" s="27">
        <v>6760</v>
      </c>
      <c r="H408" s="45">
        <f t="shared" si="6"/>
        <v>0</v>
      </c>
      <c r="I408" s="28" t="s">
        <v>10970</v>
      </c>
    </row>
    <row r="409" spans="1:9" x14ac:dyDescent="0.25">
      <c r="A409" s="43" t="s">
        <v>11290</v>
      </c>
      <c r="B409" s="40" t="s">
        <v>11575</v>
      </c>
      <c r="C409" s="30">
        <v>31753</v>
      </c>
      <c r="D409" s="29" t="s">
        <v>4100</v>
      </c>
      <c r="E409" s="31">
        <v>1560</v>
      </c>
      <c r="F409" s="38" t="s">
        <v>11176</v>
      </c>
      <c r="G409" s="31">
        <v>1560</v>
      </c>
      <c r="H409" s="32">
        <f t="shared" si="6"/>
        <v>0</v>
      </c>
      <c r="I409" s="33" t="s">
        <v>10970</v>
      </c>
    </row>
    <row r="410" spans="1:9" x14ac:dyDescent="0.25">
      <c r="A410" s="44" t="s">
        <v>11290</v>
      </c>
      <c r="B410" s="41" t="s">
        <v>11576</v>
      </c>
      <c r="C410" s="26">
        <v>31754</v>
      </c>
      <c r="D410" s="25" t="s">
        <v>4000</v>
      </c>
      <c r="E410" s="27">
        <v>1040</v>
      </c>
      <c r="F410" s="39" t="s">
        <v>11176</v>
      </c>
      <c r="G410" s="27">
        <v>1040</v>
      </c>
      <c r="H410" s="45">
        <f t="shared" si="6"/>
        <v>0</v>
      </c>
      <c r="I410" s="28" t="s">
        <v>10970</v>
      </c>
    </row>
    <row r="411" spans="1:9" x14ac:dyDescent="0.25">
      <c r="A411" s="43" t="s">
        <v>11290</v>
      </c>
      <c r="B411" s="40" t="s">
        <v>11577</v>
      </c>
      <c r="C411" s="30">
        <v>31755</v>
      </c>
      <c r="D411" s="29" t="s">
        <v>4099</v>
      </c>
      <c r="E411" s="31">
        <v>1246.0999999999999</v>
      </c>
      <c r="F411" s="38" t="s">
        <v>11290</v>
      </c>
      <c r="G411" s="31">
        <v>1246.0999999999999</v>
      </c>
      <c r="H411" s="32">
        <f t="shared" si="6"/>
        <v>0</v>
      </c>
      <c r="I411" s="33" t="s">
        <v>10970</v>
      </c>
    </row>
    <row r="412" spans="1:9" x14ac:dyDescent="0.25">
      <c r="A412" s="44" t="s">
        <v>11290</v>
      </c>
      <c r="B412" s="41" t="s">
        <v>11578</v>
      </c>
      <c r="C412" s="26">
        <v>31756</v>
      </c>
      <c r="D412" s="25" t="s">
        <v>3964</v>
      </c>
      <c r="E412" s="27">
        <v>384.8</v>
      </c>
      <c r="F412" s="39" t="s">
        <v>11290</v>
      </c>
      <c r="G412" s="27">
        <v>384.8</v>
      </c>
      <c r="H412" s="45">
        <f t="shared" si="6"/>
        <v>0</v>
      </c>
      <c r="I412" s="28" t="s">
        <v>10970</v>
      </c>
    </row>
    <row r="413" spans="1:9" x14ac:dyDescent="0.25">
      <c r="A413" s="43" t="s">
        <v>11290</v>
      </c>
      <c r="B413" s="40" t="s">
        <v>11579</v>
      </c>
      <c r="C413" s="30">
        <v>31757</v>
      </c>
      <c r="D413" s="29" t="s">
        <v>4012</v>
      </c>
      <c r="E413" s="31">
        <v>1500</v>
      </c>
      <c r="F413" s="38" t="s">
        <v>11290</v>
      </c>
      <c r="G413" s="31">
        <v>1500</v>
      </c>
      <c r="H413" s="32">
        <f t="shared" si="6"/>
        <v>0</v>
      </c>
      <c r="I413" s="33" t="s">
        <v>10970</v>
      </c>
    </row>
    <row r="414" spans="1:9" x14ac:dyDescent="0.25">
      <c r="A414" s="44" t="s">
        <v>11290</v>
      </c>
      <c r="B414" s="41" t="s">
        <v>11580</v>
      </c>
      <c r="C414" s="26">
        <v>31758</v>
      </c>
      <c r="D414" s="25" t="s">
        <v>4005</v>
      </c>
      <c r="E414" s="27">
        <v>4116</v>
      </c>
      <c r="F414" s="39" t="s">
        <v>11176</v>
      </c>
      <c r="G414" s="27">
        <v>4116</v>
      </c>
      <c r="H414" s="45">
        <f t="shared" si="6"/>
        <v>0</v>
      </c>
      <c r="I414" s="28" t="s">
        <v>10970</v>
      </c>
    </row>
    <row r="415" spans="1:9" x14ac:dyDescent="0.25">
      <c r="A415" s="43" t="s">
        <v>11290</v>
      </c>
      <c r="B415" s="40" t="s">
        <v>11581</v>
      </c>
      <c r="C415" s="30">
        <v>31759</v>
      </c>
      <c r="D415" s="29" t="s">
        <v>4083</v>
      </c>
      <c r="E415" s="31">
        <v>4114.8</v>
      </c>
      <c r="F415" s="38" t="s">
        <v>11176</v>
      </c>
      <c r="G415" s="31">
        <v>4114.8</v>
      </c>
      <c r="H415" s="32">
        <f t="shared" si="6"/>
        <v>0</v>
      </c>
      <c r="I415" s="33" t="s">
        <v>10970</v>
      </c>
    </row>
    <row r="416" spans="1:9" x14ac:dyDescent="0.25">
      <c r="A416" s="44" t="s">
        <v>11290</v>
      </c>
      <c r="B416" s="41" t="s">
        <v>11582</v>
      </c>
      <c r="C416" s="26">
        <v>31760</v>
      </c>
      <c r="D416" s="25" t="s">
        <v>4044</v>
      </c>
      <c r="E416" s="27">
        <v>4268.8</v>
      </c>
      <c r="F416" s="39" t="s">
        <v>11176</v>
      </c>
      <c r="G416" s="27">
        <v>4268.8</v>
      </c>
      <c r="H416" s="45">
        <f t="shared" si="6"/>
        <v>0</v>
      </c>
      <c r="I416" s="28" t="s">
        <v>10970</v>
      </c>
    </row>
    <row r="417" spans="1:9" x14ac:dyDescent="0.25">
      <c r="A417" s="43" t="s">
        <v>11290</v>
      </c>
      <c r="B417" s="40" t="s">
        <v>11583</v>
      </c>
      <c r="C417" s="30">
        <v>31761</v>
      </c>
      <c r="D417" s="29" t="s">
        <v>10241</v>
      </c>
      <c r="E417" s="31">
        <v>2325</v>
      </c>
      <c r="F417" s="38" t="s">
        <v>11290</v>
      </c>
      <c r="G417" s="31">
        <v>2325</v>
      </c>
      <c r="H417" s="32">
        <f t="shared" si="6"/>
        <v>0</v>
      </c>
      <c r="I417" s="33" t="s">
        <v>10970</v>
      </c>
    </row>
    <row r="418" spans="1:9" x14ac:dyDescent="0.25">
      <c r="A418" s="44" t="s">
        <v>11290</v>
      </c>
      <c r="B418" s="41" t="s">
        <v>11584</v>
      </c>
      <c r="C418" s="26">
        <v>31762</v>
      </c>
      <c r="D418" s="25" t="s">
        <v>4097</v>
      </c>
      <c r="E418" s="27">
        <v>1680</v>
      </c>
      <c r="F418" s="39" t="s">
        <v>11290</v>
      </c>
      <c r="G418" s="27">
        <v>1680</v>
      </c>
      <c r="H418" s="45">
        <f t="shared" si="6"/>
        <v>0</v>
      </c>
      <c r="I418" s="28" t="s">
        <v>10970</v>
      </c>
    </row>
    <row r="419" spans="1:9" x14ac:dyDescent="0.25">
      <c r="A419" s="43" t="s">
        <v>11290</v>
      </c>
      <c r="B419" s="40" t="s">
        <v>11585</v>
      </c>
      <c r="C419" s="30">
        <v>31763</v>
      </c>
      <c r="D419" s="29" t="s">
        <v>3964</v>
      </c>
      <c r="E419" s="31">
        <v>300</v>
      </c>
      <c r="F419" s="38" t="s">
        <v>11290</v>
      </c>
      <c r="G419" s="31">
        <v>300</v>
      </c>
      <c r="H419" s="32">
        <f t="shared" si="6"/>
        <v>0</v>
      </c>
      <c r="I419" s="33" t="s">
        <v>10970</v>
      </c>
    </row>
    <row r="420" spans="1:9" x14ac:dyDescent="0.25">
      <c r="A420" s="44" t="s">
        <v>11290</v>
      </c>
      <c r="B420" s="41" t="s">
        <v>11586</v>
      </c>
      <c r="C420" s="26">
        <v>31764</v>
      </c>
      <c r="D420" s="25" t="s">
        <v>4102</v>
      </c>
      <c r="E420" s="27">
        <v>2163.1999999999998</v>
      </c>
      <c r="F420" s="39" t="s">
        <v>11290</v>
      </c>
      <c r="G420" s="27">
        <v>2163.1999999999998</v>
      </c>
      <c r="H420" s="45">
        <f t="shared" si="6"/>
        <v>0</v>
      </c>
      <c r="I420" s="28" t="s">
        <v>10970</v>
      </c>
    </row>
    <row r="421" spans="1:9" x14ac:dyDescent="0.25">
      <c r="A421" s="43" t="s">
        <v>11290</v>
      </c>
      <c r="B421" s="40" t="s">
        <v>11587</v>
      </c>
      <c r="C421" s="30">
        <v>31765</v>
      </c>
      <c r="D421" s="29" t="s">
        <v>3964</v>
      </c>
      <c r="E421" s="31">
        <v>820</v>
      </c>
      <c r="F421" s="38" t="s">
        <v>11290</v>
      </c>
      <c r="G421" s="31">
        <v>820</v>
      </c>
      <c r="H421" s="32">
        <f t="shared" si="6"/>
        <v>0</v>
      </c>
      <c r="I421" s="33" t="s">
        <v>10970</v>
      </c>
    </row>
    <row r="422" spans="1:9" x14ac:dyDescent="0.25">
      <c r="A422" s="44" t="s">
        <v>11290</v>
      </c>
      <c r="B422" s="41" t="s">
        <v>11588</v>
      </c>
      <c r="C422" s="26">
        <v>31766</v>
      </c>
      <c r="D422" s="25" t="s">
        <v>3964</v>
      </c>
      <c r="E422" s="27">
        <v>400</v>
      </c>
      <c r="F422" s="39" t="s">
        <v>11290</v>
      </c>
      <c r="G422" s="27">
        <v>400</v>
      </c>
      <c r="H422" s="45">
        <f t="shared" si="6"/>
        <v>0</v>
      </c>
      <c r="I422" s="28" t="s">
        <v>10970</v>
      </c>
    </row>
    <row r="423" spans="1:9" x14ac:dyDescent="0.25">
      <c r="A423" s="43" t="s">
        <v>11290</v>
      </c>
      <c r="B423" s="40" t="s">
        <v>11589</v>
      </c>
      <c r="C423" s="30">
        <v>31767</v>
      </c>
      <c r="D423" s="29" t="s">
        <v>4069</v>
      </c>
      <c r="E423" s="31">
        <v>38736.400000000001</v>
      </c>
      <c r="F423" s="38" t="s">
        <v>11590</v>
      </c>
      <c r="G423" s="31">
        <v>38736.400000000001</v>
      </c>
      <c r="H423" s="32">
        <f t="shared" si="6"/>
        <v>0</v>
      </c>
      <c r="I423" s="33" t="s">
        <v>10970</v>
      </c>
    </row>
    <row r="424" spans="1:9" x14ac:dyDescent="0.25">
      <c r="A424" s="44" t="s">
        <v>11290</v>
      </c>
      <c r="B424" s="41" t="s">
        <v>11591</v>
      </c>
      <c r="C424" s="26">
        <v>31768</v>
      </c>
      <c r="D424" s="25" t="s">
        <v>4069</v>
      </c>
      <c r="E424" s="27">
        <v>951.8</v>
      </c>
      <c r="F424" s="39" t="s">
        <v>11590</v>
      </c>
      <c r="G424" s="27">
        <v>951.8</v>
      </c>
      <c r="H424" s="45">
        <f t="shared" si="6"/>
        <v>0</v>
      </c>
      <c r="I424" s="28" t="s">
        <v>10970</v>
      </c>
    </row>
    <row r="425" spans="1:9" x14ac:dyDescent="0.25">
      <c r="A425" s="43" t="s">
        <v>11290</v>
      </c>
      <c r="B425" s="40" t="s">
        <v>11592</v>
      </c>
      <c r="C425" s="30">
        <v>31769</v>
      </c>
      <c r="D425" s="29" t="s">
        <v>4110</v>
      </c>
      <c r="E425" s="31">
        <v>2365.3000000000002</v>
      </c>
      <c r="F425" s="38" t="s">
        <v>11290</v>
      </c>
      <c r="G425" s="31">
        <v>2365.3000000000002</v>
      </c>
      <c r="H425" s="32">
        <f t="shared" si="6"/>
        <v>0</v>
      </c>
      <c r="I425" s="33" t="s">
        <v>10970</v>
      </c>
    </row>
    <row r="426" spans="1:9" x14ac:dyDescent="0.25">
      <c r="A426" s="44" t="s">
        <v>11290</v>
      </c>
      <c r="B426" s="41" t="s">
        <v>11593</v>
      </c>
      <c r="C426" s="26">
        <v>31770</v>
      </c>
      <c r="D426" s="25" t="s">
        <v>4110</v>
      </c>
      <c r="E426" s="27">
        <v>245.7</v>
      </c>
      <c r="F426" s="39" t="s">
        <v>11290</v>
      </c>
      <c r="G426" s="27">
        <v>245.7</v>
      </c>
      <c r="H426" s="45">
        <f t="shared" si="6"/>
        <v>0</v>
      </c>
      <c r="I426" s="28" t="s">
        <v>10970</v>
      </c>
    </row>
    <row r="427" spans="1:9" x14ac:dyDescent="0.25">
      <c r="A427" s="43" t="s">
        <v>11290</v>
      </c>
      <c r="B427" s="40" t="s">
        <v>11594</v>
      </c>
      <c r="C427" s="30">
        <v>31771</v>
      </c>
      <c r="D427" s="29" t="s">
        <v>3964</v>
      </c>
      <c r="E427" s="31">
        <v>444.8</v>
      </c>
      <c r="F427" s="38" t="s">
        <v>11290</v>
      </c>
      <c r="G427" s="31">
        <v>444.8</v>
      </c>
      <c r="H427" s="32">
        <f t="shared" si="6"/>
        <v>0</v>
      </c>
      <c r="I427" s="33" t="s">
        <v>10970</v>
      </c>
    </row>
    <row r="428" spans="1:9" x14ac:dyDescent="0.25">
      <c r="A428" s="44" t="s">
        <v>11290</v>
      </c>
      <c r="B428" s="41" t="s">
        <v>11595</v>
      </c>
      <c r="C428" s="26">
        <v>31772</v>
      </c>
      <c r="D428" s="25" t="s">
        <v>3966</v>
      </c>
      <c r="E428" s="27">
        <v>497.5</v>
      </c>
      <c r="F428" s="39" t="s">
        <v>11290</v>
      </c>
      <c r="G428" s="27">
        <v>497.5</v>
      </c>
      <c r="H428" s="45">
        <f t="shared" si="6"/>
        <v>0</v>
      </c>
      <c r="I428" s="28" t="s">
        <v>10970</v>
      </c>
    </row>
    <row r="429" spans="1:9" x14ac:dyDescent="0.25">
      <c r="A429" s="43" t="s">
        <v>11290</v>
      </c>
      <c r="B429" s="40" t="s">
        <v>11596</v>
      </c>
      <c r="C429" s="30">
        <v>31773</v>
      </c>
      <c r="D429" s="29" t="s">
        <v>3953</v>
      </c>
      <c r="E429" s="31">
        <v>4160</v>
      </c>
      <c r="F429" s="38" t="s">
        <v>11176</v>
      </c>
      <c r="G429" s="31">
        <v>4160</v>
      </c>
      <c r="H429" s="32">
        <f t="shared" si="6"/>
        <v>0</v>
      </c>
      <c r="I429" s="33" t="s">
        <v>10970</v>
      </c>
    </row>
    <row r="430" spans="1:9" x14ac:dyDescent="0.25">
      <c r="A430" s="44" t="s">
        <v>11290</v>
      </c>
      <c r="B430" s="41" t="s">
        <v>11597</v>
      </c>
      <c r="C430" s="26">
        <v>31774</v>
      </c>
      <c r="D430" s="25" t="s">
        <v>3989</v>
      </c>
      <c r="E430" s="27">
        <v>947.8</v>
      </c>
      <c r="F430" s="39" t="s">
        <v>11290</v>
      </c>
      <c r="G430" s="27">
        <v>947.8</v>
      </c>
      <c r="H430" s="45">
        <f t="shared" si="6"/>
        <v>0</v>
      </c>
      <c r="I430" s="28" t="s">
        <v>10970</v>
      </c>
    </row>
    <row r="431" spans="1:9" x14ac:dyDescent="0.25">
      <c r="A431" s="43" t="s">
        <v>11290</v>
      </c>
      <c r="B431" s="40" t="s">
        <v>11598</v>
      </c>
      <c r="C431" s="30">
        <v>31775</v>
      </c>
      <c r="D431" s="29" t="s">
        <v>3964</v>
      </c>
      <c r="E431" s="31">
        <v>74</v>
      </c>
      <c r="F431" s="38" t="s">
        <v>11290</v>
      </c>
      <c r="G431" s="31">
        <v>74</v>
      </c>
      <c r="H431" s="32">
        <f t="shared" si="6"/>
        <v>0</v>
      </c>
      <c r="I431" s="33" t="s">
        <v>10970</v>
      </c>
    </row>
    <row r="432" spans="1:9" x14ac:dyDescent="0.25">
      <c r="A432" s="44" t="s">
        <v>11290</v>
      </c>
      <c r="B432" s="41" t="s">
        <v>11599</v>
      </c>
      <c r="C432" s="26">
        <v>31776</v>
      </c>
      <c r="D432" s="25" t="s">
        <v>4047</v>
      </c>
      <c r="E432" s="27">
        <v>2969.2</v>
      </c>
      <c r="F432" s="39" t="s">
        <v>11290</v>
      </c>
      <c r="G432" s="27">
        <v>2969.2</v>
      </c>
      <c r="H432" s="45">
        <f t="shared" si="6"/>
        <v>0</v>
      </c>
      <c r="I432" s="28" t="s">
        <v>10970</v>
      </c>
    </row>
    <row r="433" spans="1:9" x14ac:dyDescent="0.25">
      <c r="A433" s="43" t="s">
        <v>11290</v>
      </c>
      <c r="B433" s="40" t="s">
        <v>11600</v>
      </c>
      <c r="C433" s="30">
        <v>31777</v>
      </c>
      <c r="D433" s="29" t="s">
        <v>4047</v>
      </c>
      <c r="E433" s="31">
        <v>5029.7</v>
      </c>
      <c r="F433" s="38" t="s">
        <v>11290</v>
      </c>
      <c r="G433" s="31">
        <v>5029.7</v>
      </c>
      <c r="H433" s="32">
        <f t="shared" si="6"/>
        <v>0</v>
      </c>
      <c r="I433" s="33" t="s">
        <v>10970</v>
      </c>
    </row>
    <row r="434" spans="1:9" x14ac:dyDescent="0.25">
      <c r="A434" s="44" t="s">
        <v>11290</v>
      </c>
      <c r="B434" s="41" t="s">
        <v>11601</v>
      </c>
      <c r="C434" s="26">
        <v>31778</v>
      </c>
      <c r="D434" s="25" t="s">
        <v>3935</v>
      </c>
      <c r="E434" s="27">
        <v>15787.2</v>
      </c>
      <c r="F434" s="39" t="s">
        <v>11323</v>
      </c>
      <c r="G434" s="27">
        <v>15787.2</v>
      </c>
      <c r="H434" s="45">
        <f t="shared" si="6"/>
        <v>0</v>
      </c>
      <c r="I434" s="28" t="s">
        <v>10970</v>
      </c>
    </row>
    <row r="435" spans="1:9" x14ac:dyDescent="0.25">
      <c r="A435" s="43" t="s">
        <v>11290</v>
      </c>
      <c r="B435" s="40" t="s">
        <v>11602</v>
      </c>
      <c r="C435" s="30">
        <v>31779</v>
      </c>
      <c r="D435" s="29" t="s">
        <v>4010</v>
      </c>
      <c r="E435" s="31">
        <v>1169.7</v>
      </c>
      <c r="F435" s="38" t="s">
        <v>11176</v>
      </c>
      <c r="G435" s="31">
        <v>1169.7</v>
      </c>
      <c r="H435" s="32">
        <f t="shared" si="6"/>
        <v>0</v>
      </c>
      <c r="I435" s="33" t="s">
        <v>10970</v>
      </c>
    </row>
    <row r="436" spans="1:9" x14ac:dyDescent="0.25">
      <c r="A436" s="44" t="s">
        <v>11290</v>
      </c>
      <c r="B436" s="41" t="s">
        <v>11603</v>
      </c>
      <c r="C436" s="26">
        <v>31780</v>
      </c>
      <c r="D436" s="25" t="s">
        <v>4042</v>
      </c>
      <c r="E436" s="27">
        <v>0</v>
      </c>
      <c r="F436" s="39" t="s">
        <v>4219</v>
      </c>
      <c r="G436" s="27">
        <v>0</v>
      </c>
      <c r="H436" s="45">
        <f t="shared" si="6"/>
        <v>0</v>
      </c>
      <c r="I436" s="28" t="s">
        <v>7662</v>
      </c>
    </row>
    <row r="437" spans="1:9" x14ac:dyDescent="0.25">
      <c r="A437" s="43" t="s">
        <v>11290</v>
      </c>
      <c r="B437" s="40" t="s">
        <v>11604</v>
      </c>
      <c r="C437" s="30">
        <v>31781</v>
      </c>
      <c r="D437" s="29" t="s">
        <v>3964</v>
      </c>
      <c r="E437" s="31">
        <v>138.6</v>
      </c>
      <c r="F437" s="38" t="s">
        <v>11290</v>
      </c>
      <c r="G437" s="31">
        <v>138.6</v>
      </c>
      <c r="H437" s="32">
        <f t="shared" si="6"/>
        <v>0</v>
      </c>
      <c r="I437" s="33" t="s">
        <v>10970</v>
      </c>
    </row>
    <row r="438" spans="1:9" x14ac:dyDescent="0.25">
      <c r="A438" s="44" t="s">
        <v>11290</v>
      </c>
      <c r="B438" s="41" t="s">
        <v>11605</v>
      </c>
      <c r="C438" s="26">
        <v>31782</v>
      </c>
      <c r="D438" s="25" t="s">
        <v>3964</v>
      </c>
      <c r="E438" s="27">
        <v>249.7</v>
      </c>
      <c r="F438" s="39" t="s">
        <v>11176</v>
      </c>
      <c r="G438" s="27">
        <v>249.7</v>
      </c>
      <c r="H438" s="45">
        <f t="shared" si="6"/>
        <v>0</v>
      </c>
      <c r="I438" s="28" t="s">
        <v>10970</v>
      </c>
    </row>
    <row r="439" spans="1:9" x14ac:dyDescent="0.25">
      <c r="A439" s="43" t="s">
        <v>11290</v>
      </c>
      <c r="B439" s="40" t="s">
        <v>11606</v>
      </c>
      <c r="C439" s="30">
        <v>31783</v>
      </c>
      <c r="D439" s="29" t="s">
        <v>3959</v>
      </c>
      <c r="E439" s="31">
        <v>16046.4</v>
      </c>
      <c r="F439" s="38" t="s">
        <v>11215</v>
      </c>
      <c r="G439" s="31">
        <v>16046.4</v>
      </c>
      <c r="H439" s="32">
        <f t="shared" si="6"/>
        <v>0</v>
      </c>
      <c r="I439" s="33" t="s">
        <v>10970</v>
      </c>
    </row>
    <row r="440" spans="1:9" x14ac:dyDescent="0.25">
      <c r="A440" s="44" t="s">
        <v>11290</v>
      </c>
      <c r="B440" s="41" t="s">
        <v>11607</v>
      </c>
      <c r="C440" s="26">
        <v>31784</v>
      </c>
      <c r="D440" s="25" t="s">
        <v>4044</v>
      </c>
      <c r="E440" s="27">
        <v>2985.36</v>
      </c>
      <c r="F440" s="39" t="s">
        <v>11176</v>
      </c>
      <c r="G440" s="27">
        <v>2985.36</v>
      </c>
      <c r="H440" s="45">
        <f t="shared" si="6"/>
        <v>0</v>
      </c>
      <c r="I440" s="28" t="s">
        <v>10970</v>
      </c>
    </row>
    <row r="441" spans="1:9" x14ac:dyDescent="0.25">
      <c r="A441" s="43" t="s">
        <v>11176</v>
      </c>
      <c r="B441" s="40" t="s">
        <v>11608</v>
      </c>
      <c r="C441" s="30">
        <v>31785</v>
      </c>
      <c r="D441" s="29" t="s">
        <v>3936</v>
      </c>
      <c r="E441" s="31">
        <v>2928.9</v>
      </c>
      <c r="F441" s="38" t="s">
        <v>11176</v>
      </c>
      <c r="G441" s="31">
        <v>2928.9</v>
      </c>
      <c r="H441" s="32">
        <f t="shared" si="6"/>
        <v>0</v>
      </c>
      <c r="I441" s="33" t="s">
        <v>10970</v>
      </c>
    </row>
    <row r="442" spans="1:9" x14ac:dyDescent="0.25">
      <c r="A442" s="44" t="s">
        <v>11176</v>
      </c>
      <c r="B442" s="41" t="s">
        <v>11609</v>
      </c>
      <c r="C442" s="26">
        <v>31786</v>
      </c>
      <c r="D442" s="25" t="s">
        <v>3935</v>
      </c>
      <c r="E442" s="27">
        <v>0</v>
      </c>
      <c r="F442" s="39" t="s">
        <v>4219</v>
      </c>
      <c r="G442" s="27">
        <v>0</v>
      </c>
      <c r="H442" s="45">
        <f t="shared" si="6"/>
        <v>0</v>
      </c>
      <c r="I442" s="28" t="s">
        <v>7662</v>
      </c>
    </row>
    <row r="443" spans="1:9" x14ac:dyDescent="0.25">
      <c r="A443" s="43" t="s">
        <v>11176</v>
      </c>
      <c r="B443" s="40" t="s">
        <v>11610</v>
      </c>
      <c r="C443" s="30">
        <v>31787</v>
      </c>
      <c r="D443" s="29" t="s">
        <v>3937</v>
      </c>
      <c r="E443" s="31">
        <v>56513.75</v>
      </c>
      <c r="F443" s="38" t="s">
        <v>11176</v>
      </c>
      <c r="G443" s="31">
        <v>56513.75</v>
      </c>
      <c r="H443" s="32">
        <f t="shared" si="6"/>
        <v>0</v>
      </c>
      <c r="I443" s="33" t="s">
        <v>10970</v>
      </c>
    </row>
    <row r="444" spans="1:9" x14ac:dyDescent="0.25">
      <c r="A444" s="44" t="s">
        <v>11176</v>
      </c>
      <c r="B444" s="41" t="s">
        <v>11611</v>
      </c>
      <c r="C444" s="26">
        <v>31788</v>
      </c>
      <c r="D444" s="25" t="s">
        <v>3964</v>
      </c>
      <c r="E444" s="27">
        <v>1277.4000000000001</v>
      </c>
      <c r="F444" s="39" t="s">
        <v>11176</v>
      </c>
      <c r="G444" s="27">
        <v>1277.4000000000001</v>
      </c>
      <c r="H444" s="45">
        <f t="shared" si="6"/>
        <v>0</v>
      </c>
      <c r="I444" s="28" t="s">
        <v>10970</v>
      </c>
    </row>
    <row r="445" spans="1:9" x14ac:dyDescent="0.25">
      <c r="A445" s="43" t="s">
        <v>11176</v>
      </c>
      <c r="B445" s="40" t="s">
        <v>11612</v>
      </c>
      <c r="C445" s="30">
        <v>31789</v>
      </c>
      <c r="D445" s="29" t="s">
        <v>4228</v>
      </c>
      <c r="E445" s="31">
        <v>14420.5</v>
      </c>
      <c r="F445" s="38" t="s">
        <v>11176</v>
      </c>
      <c r="G445" s="31">
        <v>14420.5</v>
      </c>
      <c r="H445" s="32">
        <f t="shared" si="6"/>
        <v>0</v>
      </c>
      <c r="I445" s="33" t="s">
        <v>10970</v>
      </c>
    </row>
    <row r="446" spans="1:9" x14ac:dyDescent="0.25">
      <c r="A446" s="44" t="s">
        <v>11176</v>
      </c>
      <c r="B446" s="41" t="s">
        <v>11613</v>
      </c>
      <c r="C446" s="26">
        <v>31790</v>
      </c>
      <c r="D446" s="25" t="s">
        <v>3935</v>
      </c>
      <c r="E446" s="27">
        <v>28986.400000000001</v>
      </c>
      <c r="F446" s="39" t="s">
        <v>11323</v>
      </c>
      <c r="G446" s="27">
        <v>28986.400000000001</v>
      </c>
      <c r="H446" s="45">
        <f t="shared" si="6"/>
        <v>0</v>
      </c>
      <c r="I446" s="28" t="s">
        <v>10970</v>
      </c>
    </row>
    <row r="447" spans="1:9" x14ac:dyDescent="0.25">
      <c r="A447" s="43" t="s">
        <v>11176</v>
      </c>
      <c r="B447" s="40" t="s">
        <v>11614</v>
      </c>
      <c r="C447" s="30">
        <v>31791</v>
      </c>
      <c r="D447" s="29" t="s">
        <v>3955</v>
      </c>
      <c r="E447" s="31">
        <v>678.4</v>
      </c>
      <c r="F447" s="38" t="s">
        <v>11176</v>
      </c>
      <c r="G447" s="31">
        <v>678.4</v>
      </c>
      <c r="H447" s="32">
        <f t="shared" si="6"/>
        <v>0</v>
      </c>
      <c r="I447" s="33" t="s">
        <v>10970</v>
      </c>
    </row>
    <row r="448" spans="1:9" x14ac:dyDescent="0.25">
      <c r="A448" s="44" t="s">
        <v>11176</v>
      </c>
      <c r="B448" s="41" t="s">
        <v>11615</v>
      </c>
      <c r="C448" s="26">
        <v>31792</v>
      </c>
      <c r="D448" s="25" t="s">
        <v>3951</v>
      </c>
      <c r="E448" s="27">
        <v>8786.7000000000007</v>
      </c>
      <c r="F448" s="39" t="s">
        <v>11176</v>
      </c>
      <c r="G448" s="27">
        <v>8786.7000000000007</v>
      </c>
      <c r="H448" s="45">
        <f t="shared" si="6"/>
        <v>0</v>
      </c>
      <c r="I448" s="28" t="s">
        <v>10970</v>
      </c>
    </row>
    <row r="449" spans="1:9" x14ac:dyDescent="0.25">
      <c r="A449" s="43" t="s">
        <v>11176</v>
      </c>
      <c r="B449" s="40" t="s">
        <v>11616</v>
      </c>
      <c r="C449" s="30">
        <v>31793</v>
      </c>
      <c r="D449" s="29" t="s">
        <v>3955</v>
      </c>
      <c r="E449" s="31">
        <v>895.6</v>
      </c>
      <c r="F449" s="38" t="s">
        <v>11176</v>
      </c>
      <c r="G449" s="31">
        <v>895.6</v>
      </c>
      <c r="H449" s="32">
        <f t="shared" si="6"/>
        <v>0</v>
      </c>
      <c r="I449" s="33" t="s">
        <v>10970</v>
      </c>
    </row>
    <row r="450" spans="1:9" x14ac:dyDescent="0.25">
      <c r="A450" s="44" t="s">
        <v>11176</v>
      </c>
      <c r="B450" s="41" t="s">
        <v>11617</v>
      </c>
      <c r="C450" s="26">
        <v>31794</v>
      </c>
      <c r="D450" s="25" t="s">
        <v>11032</v>
      </c>
      <c r="E450" s="27">
        <v>1971.2</v>
      </c>
      <c r="F450" s="39" t="s">
        <v>11176</v>
      </c>
      <c r="G450" s="27">
        <v>1971.2</v>
      </c>
      <c r="H450" s="45">
        <f t="shared" si="6"/>
        <v>0</v>
      </c>
      <c r="I450" s="28" t="s">
        <v>10970</v>
      </c>
    </row>
    <row r="451" spans="1:9" x14ac:dyDescent="0.25">
      <c r="A451" s="43" t="s">
        <v>11176</v>
      </c>
      <c r="B451" s="40" t="s">
        <v>11618</v>
      </c>
      <c r="C451" s="30">
        <v>31795</v>
      </c>
      <c r="D451" s="29" t="s">
        <v>4067</v>
      </c>
      <c r="E451" s="31">
        <v>5200</v>
      </c>
      <c r="F451" s="38" t="s">
        <v>11176</v>
      </c>
      <c r="G451" s="31">
        <v>5200</v>
      </c>
      <c r="H451" s="32">
        <f t="shared" si="6"/>
        <v>0</v>
      </c>
      <c r="I451" s="33" t="s">
        <v>10970</v>
      </c>
    </row>
    <row r="452" spans="1:9" x14ac:dyDescent="0.25">
      <c r="A452" s="44" t="s">
        <v>11176</v>
      </c>
      <c r="B452" s="41" t="s">
        <v>11619</v>
      </c>
      <c r="C452" s="26">
        <v>31796</v>
      </c>
      <c r="D452" s="25" t="s">
        <v>4028</v>
      </c>
      <c r="E452" s="27">
        <v>3213.6</v>
      </c>
      <c r="F452" s="39" t="s">
        <v>11176</v>
      </c>
      <c r="G452" s="27">
        <v>3213.6</v>
      </c>
      <c r="H452" s="45">
        <f t="shared" ref="H452:H515" si="7">E452-G452</f>
        <v>0</v>
      </c>
      <c r="I452" s="28" t="s">
        <v>10970</v>
      </c>
    </row>
    <row r="453" spans="1:9" x14ac:dyDescent="0.25">
      <c r="A453" s="43" t="s">
        <v>11176</v>
      </c>
      <c r="B453" s="40" t="s">
        <v>11620</v>
      </c>
      <c r="C453" s="30">
        <v>31797</v>
      </c>
      <c r="D453" s="29" t="s">
        <v>5021</v>
      </c>
      <c r="E453" s="31">
        <v>493</v>
      </c>
      <c r="F453" s="38" t="s">
        <v>11176</v>
      </c>
      <c r="G453" s="31">
        <v>493</v>
      </c>
      <c r="H453" s="32">
        <f t="shared" si="7"/>
        <v>0</v>
      </c>
      <c r="I453" s="33" t="s">
        <v>10970</v>
      </c>
    </row>
    <row r="454" spans="1:9" x14ac:dyDescent="0.25">
      <c r="A454" s="44" t="s">
        <v>11176</v>
      </c>
      <c r="B454" s="41" t="s">
        <v>11621</v>
      </c>
      <c r="C454" s="26">
        <v>31798</v>
      </c>
      <c r="D454" s="25" t="s">
        <v>3964</v>
      </c>
      <c r="E454" s="27">
        <v>1231.8</v>
      </c>
      <c r="F454" s="39" t="s">
        <v>11176</v>
      </c>
      <c r="G454" s="27">
        <v>1231.8</v>
      </c>
      <c r="H454" s="45">
        <f t="shared" si="7"/>
        <v>0</v>
      </c>
      <c r="I454" s="28" t="s">
        <v>10970</v>
      </c>
    </row>
    <row r="455" spans="1:9" x14ac:dyDescent="0.25">
      <c r="A455" s="43" t="s">
        <v>11176</v>
      </c>
      <c r="B455" s="40" t="s">
        <v>11622</v>
      </c>
      <c r="C455" s="30">
        <v>31799</v>
      </c>
      <c r="D455" s="29" t="s">
        <v>11336</v>
      </c>
      <c r="E455" s="31">
        <v>7967.2</v>
      </c>
      <c r="F455" s="38" t="s">
        <v>11176</v>
      </c>
      <c r="G455" s="31">
        <v>7967.2</v>
      </c>
      <c r="H455" s="32">
        <f t="shared" si="7"/>
        <v>0</v>
      </c>
      <c r="I455" s="33" t="s">
        <v>10970</v>
      </c>
    </row>
    <row r="456" spans="1:9" x14ac:dyDescent="0.25">
      <c r="A456" s="44" t="s">
        <v>11176</v>
      </c>
      <c r="B456" s="41" t="s">
        <v>11623</v>
      </c>
      <c r="C456" s="26">
        <v>31800</v>
      </c>
      <c r="D456" s="25" t="s">
        <v>3950</v>
      </c>
      <c r="E456" s="27">
        <v>36601.599999999999</v>
      </c>
      <c r="F456" s="39" t="s">
        <v>11323</v>
      </c>
      <c r="G456" s="27">
        <v>36601.599999999999</v>
      </c>
      <c r="H456" s="45">
        <f t="shared" si="7"/>
        <v>0</v>
      </c>
      <c r="I456" s="28" t="s">
        <v>10970</v>
      </c>
    </row>
    <row r="457" spans="1:9" x14ac:dyDescent="0.25">
      <c r="A457" s="43" t="s">
        <v>11176</v>
      </c>
      <c r="B457" s="40" t="s">
        <v>11624</v>
      </c>
      <c r="C457" s="30">
        <v>31801</v>
      </c>
      <c r="D457" s="29" t="s">
        <v>5021</v>
      </c>
      <c r="E457" s="31">
        <v>1872</v>
      </c>
      <c r="F457" s="38" t="s">
        <v>11176</v>
      </c>
      <c r="G457" s="31">
        <v>1872</v>
      </c>
      <c r="H457" s="32">
        <f t="shared" si="7"/>
        <v>0</v>
      </c>
      <c r="I457" s="33" t="s">
        <v>10970</v>
      </c>
    </row>
    <row r="458" spans="1:9" x14ac:dyDescent="0.25">
      <c r="A458" s="44" t="s">
        <v>11176</v>
      </c>
      <c r="B458" s="41" t="s">
        <v>11625</v>
      </c>
      <c r="C458" s="26">
        <v>31802</v>
      </c>
      <c r="D458" s="25" t="s">
        <v>4024</v>
      </c>
      <c r="E458" s="27">
        <v>21000</v>
      </c>
      <c r="F458" s="39" t="s">
        <v>11176</v>
      </c>
      <c r="G458" s="27">
        <v>21000</v>
      </c>
      <c r="H458" s="45">
        <f t="shared" si="7"/>
        <v>0</v>
      </c>
      <c r="I458" s="28" t="s">
        <v>10970</v>
      </c>
    </row>
    <row r="459" spans="1:9" x14ac:dyDescent="0.25">
      <c r="A459" s="43" t="s">
        <v>11176</v>
      </c>
      <c r="B459" s="40" t="s">
        <v>11626</v>
      </c>
      <c r="C459" s="30">
        <v>31803</v>
      </c>
      <c r="D459" s="29" t="s">
        <v>3962</v>
      </c>
      <c r="E459" s="31">
        <v>8424.2000000000007</v>
      </c>
      <c r="F459" s="38" t="s">
        <v>11176</v>
      </c>
      <c r="G459" s="31">
        <v>8424.2000000000007</v>
      </c>
      <c r="H459" s="32">
        <f t="shared" si="7"/>
        <v>0</v>
      </c>
      <c r="I459" s="33" t="s">
        <v>10970</v>
      </c>
    </row>
    <row r="460" spans="1:9" x14ac:dyDescent="0.25">
      <c r="A460" s="44" t="s">
        <v>11176</v>
      </c>
      <c r="B460" s="41" t="s">
        <v>11627</v>
      </c>
      <c r="C460" s="26">
        <v>31804</v>
      </c>
      <c r="D460" s="25" t="s">
        <v>3964</v>
      </c>
      <c r="E460" s="27">
        <v>4949.6000000000004</v>
      </c>
      <c r="F460" s="39" t="s">
        <v>11176</v>
      </c>
      <c r="G460" s="27">
        <v>4949.6000000000004</v>
      </c>
      <c r="H460" s="45">
        <f t="shared" si="7"/>
        <v>0</v>
      </c>
      <c r="I460" s="28" t="s">
        <v>10970</v>
      </c>
    </row>
    <row r="461" spans="1:9" x14ac:dyDescent="0.25">
      <c r="A461" s="43" t="s">
        <v>11176</v>
      </c>
      <c r="B461" s="40" t="s">
        <v>11628</v>
      </c>
      <c r="C461" s="30">
        <v>31805</v>
      </c>
      <c r="D461" s="29" t="s">
        <v>4187</v>
      </c>
      <c r="E461" s="31">
        <v>7816.5</v>
      </c>
      <c r="F461" s="38" t="s">
        <v>11176</v>
      </c>
      <c r="G461" s="31">
        <v>7816.5</v>
      </c>
      <c r="H461" s="32">
        <f t="shared" si="7"/>
        <v>0</v>
      </c>
      <c r="I461" s="33" t="s">
        <v>10970</v>
      </c>
    </row>
    <row r="462" spans="1:9" x14ac:dyDescent="0.25">
      <c r="A462" s="44" t="s">
        <v>11176</v>
      </c>
      <c r="B462" s="41" t="s">
        <v>11629</v>
      </c>
      <c r="C462" s="26">
        <v>31806</v>
      </c>
      <c r="D462" s="25" t="s">
        <v>3937</v>
      </c>
      <c r="E462" s="27">
        <v>68710.2</v>
      </c>
      <c r="F462" s="39" t="s">
        <v>11176</v>
      </c>
      <c r="G462" s="27">
        <v>68710.2</v>
      </c>
      <c r="H462" s="45">
        <f t="shared" si="7"/>
        <v>0</v>
      </c>
      <c r="I462" s="28" t="s">
        <v>10970</v>
      </c>
    </row>
    <row r="463" spans="1:9" x14ac:dyDescent="0.25">
      <c r="A463" s="43" t="s">
        <v>11176</v>
      </c>
      <c r="B463" s="40" t="s">
        <v>11630</v>
      </c>
      <c r="C463" s="30">
        <v>31807</v>
      </c>
      <c r="D463" s="29" t="s">
        <v>4018</v>
      </c>
      <c r="E463" s="31">
        <v>900</v>
      </c>
      <c r="F463" s="38" t="s">
        <v>11176</v>
      </c>
      <c r="G463" s="31">
        <v>900</v>
      </c>
      <c r="H463" s="32">
        <f t="shared" si="7"/>
        <v>0</v>
      </c>
      <c r="I463" s="33" t="s">
        <v>10970</v>
      </c>
    </row>
    <row r="464" spans="1:9" x14ac:dyDescent="0.25">
      <c r="A464" s="44" t="s">
        <v>11176</v>
      </c>
      <c r="B464" s="41" t="s">
        <v>11631</v>
      </c>
      <c r="C464" s="26">
        <v>31808</v>
      </c>
      <c r="D464" s="25" t="s">
        <v>3994</v>
      </c>
      <c r="E464" s="27">
        <v>2055.88</v>
      </c>
      <c r="F464" s="39" t="s">
        <v>11176</v>
      </c>
      <c r="G464" s="27">
        <v>2055.88</v>
      </c>
      <c r="H464" s="45">
        <f t="shared" si="7"/>
        <v>0</v>
      </c>
      <c r="I464" s="28" t="s">
        <v>10970</v>
      </c>
    </row>
    <row r="465" spans="1:9" x14ac:dyDescent="0.25">
      <c r="A465" s="43" t="s">
        <v>11176</v>
      </c>
      <c r="B465" s="40" t="s">
        <v>11632</v>
      </c>
      <c r="C465" s="30">
        <v>31809</v>
      </c>
      <c r="D465" s="29" t="s">
        <v>3958</v>
      </c>
      <c r="E465" s="31">
        <v>3665.2</v>
      </c>
      <c r="F465" s="38" t="s">
        <v>11176</v>
      </c>
      <c r="G465" s="31">
        <v>3665.2</v>
      </c>
      <c r="H465" s="32">
        <f t="shared" si="7"/>
        <v>0</v>
      </c>
      <c r="I465" s="33" t="s">
        <v>10970</v>
      </c>
    </row>
    <row r="466" spans="1:9" x14ac:dyDescent="0.25">
      <c r="A466" s="44" t="s">
        <v>11176</v>
      </c>
      <c r="B466" s="41" t="s">
        <v>11633</v>
      </c>
      <c r="C466" s="26">
        <v>31810</v>
      </c>
      <c r="D466" s="25" t="s">
        <v>4047</v>
      </c>
      <c r="E466" s="27">
        <v>2195.1999999999998</v>
      </c>
      <c r="F466" s="39" t="s">
        <v>11176</v>
      </c>
      <c r="G466" s="27">
        <v>2195.1999999999998</v>
      </c>
      <c r="H466" s="45">
        <f t="shared" si="7"/>
        <v>0</v>
      </c>
      <c r="I466" s="28" t="s">
        <v>10970</v>
      </c>
    </row>
    <row r="467" spans="1:9" x14ac:dyDescent="0.25">
      <c r="A467" s="43" t="s">
        <v>11176</v>
      </c>
      <c r="B467" s="40" t="s">
        <v>11634</v>
      </c>
      <c r="C467" s="30">
        <v>31811</v>
      </c>
      <c r="D467" s="29" t="s">
        <v>4041</v>
      </c>
      <c r="E467" s="31">
        <v>2594.4</v>
      </c>
      <c r="F467" s="38" t="s">
        <v>11176</v>
      </c>
      <c r="G467" s="31">
        <v>2594.4</v>
      </c>
      <c r="H467" s="32">
        <f t="shared" si="7"/>
        <v>0</v>
      </c>
      <c r="I467" s="33" t="s">
        <v>10970</v>
      </c>
    </row>
    <row r="468" spans="1:9" x14ac:dyDescent="0.25">
      <c r="A468" s="44" t="s">
        <v>11176</v>
      </c>
      <c r="B468" s="41" t="s">
        <v>11635</v>
      </c>
      <c r="C468" s="26">
        <v>31812</v>
      </c>
      <c r="D468" s="25" t="s">
        <v>4036</v>
      </c>
      <c r="E468" s="27">
        <v>2318.4</v>
      </c>
      <c r="F468" s="39" t="s">
        <v>11176</v>
      </c>
      <c r="G468" s="27">
        <v>2318.4</v>
      </c>
      <c r="H468" s="45">
        <f t="shared" si="7"/>
        <v>0</v>
      </c>
      <c r="I468" s="28" t="s">
        <v>10970</v>
      </c>
    </row>
    <row r="469" spans="1:9" x14ac:dyDescent="0.25">
      <c r="A469" s="43" t="s">
        <v>11176</v>
      </c>
      <c r="B469" s="40" t="s">
        <v>11636</v>
      </c>
      <c r="C469" s="30">
        <v>31813</v>
      </c>
      <c r="D469" s="29" t="s">
        <v>3964</v>
      </c>
      <c r="E469" s="31">
        <v>907.2</v>
      </c>
      <c r="F469" s="38" t="s">
        <v>11176</v>
      </c>
      <c r="G469" s="31">
        <v>907.2</v>
      </c>
      <c r="H469" s="32">
        <f t="shared" si="7"/>
        <v>0</v>
      </c>
      <c r="I469" s="33" t="s">
        <v>10970</v>
      </c>
    </row>
    <row r="470" spans="1:9" x14ac:dyDescent="0.25">
      <c r="A470" s="44" t="s">
        <v>11176</v>
      </c>
      <c r="B470" s="41" t="s">
        <v>11637</v>
      </c>
      <c r="C470" s="26">
        <v>31814</v>
      </c>
      <c r="D470" s="25" t="s">
        <v>4049</v>
      </c>
      <c r="E470" s="27">
        <v>2584.14</v>
      </c>
      <c r="F470" s="39" t="s">
        <v>11176</v>
      </c>
      <c r="G470" s="27">
        <v>2584.14</v>
      </c>
      <c r="H470" s="45">
        <f t="shared" si="7"/>
        <v>0</v>
      </c>
      <c r="I470" s="28" t="s">
        <v>10970</v>
      </c>
    </row>
    <row r="471" spans="1:9" x14ac:dyDescent="0.25">
      <c r="A471" s="43" t="s">
        <v>11176</v>
      </c>
      <c r="B471" s="40" t="s">
        <v>11638</v>
      </c>
      <c r="C471" s="30">
        <v>31815</v>
      </c>
      <c r="D471" s="29" t="s">
        <v>3999</v>
      </c>
      <c r="E471" s="31">
        <v>4964.8</v>
      </c>
      <c r="F471" s="38" t="s">
        <v>11176</v>
      </c>
      <c r="G471" s="31">
        <v>4964.8</v>
      </c>
      <c r="H471" s="32">
        <f t="shared" si="7"/>
        <v>0</v>
      </c>
      <c r="I471" s="33" t="s">
        <v>10970</v>
      </c>
    </row>
    <row r="472" spans="1:9" x14ac:dyDescent="0.25">
      <c r="A472" s="44" t="s">
        <v>11176</v>
      </c>
      <c r="B472" s="41" t="s">
        <v>11639</v>
      </c>
      <c r="C472" s="26">
        <v>31816</v>
      </c>
      <c r="D472" s="25" t="s">
        <v>3986</v>
      </c>
      <c r="E472" s="27">
        <v>1198.9000000000001</v>
      </c>
      <c r="F472" s="39" t="s">
        <v>11176</v>
      </c>
      <c r="G472" s="27">
        <v>1198.9000000000001</v>
      </c>
      <c r="H472" s="45">
        <f t="shared" si="7"/>
        <v>0</v>
      </c>
      <c r="I472" s="28" t="s">
        <v>10970</v>
      </c>
    </row>
    <row r="473" spans="1:9" x14ac:dyDescent="0.25">
      <c r="A473" s="43" t="s">
        <v>11176</v>
      </c>
      <c r="B473" s="40" t="s">
        <v>11640</v>
      </c>
      <c r="C473" s="30">
        <v>31817</v>
      </c>
      <c r="D473" s="29" t="s">
        <v>3964</v>
      </c>
      <c r="E473" s="31">
        <v>520</v>
      </c>
      <c r="F473" s="38" t="s">
        <v>11176</v>
      </c>
      <c r="G473" s="31">
        <v>520</v>
      </c>
      <c r="H473" s="32">
        <f t="shared" si="7"/>
        <v>0</v>
      </c>
      <c r="I473" s="33" t="s">
        <v>10970</v>
      </c>
    </row>
    <row r="474" spans="1:9" x14ac:dyDescent="0.25">
      <c r="A474" s="44" t="s">
        <v>11176</v>
      </c>
      <c r="B474" s="41" t="s">
        <v>11641</v>
      </c>
      <c r="C474" s="26">
        <v>31818</v>
      </c>
      <c r="D474" s="25" t="s">
        <v>3969</v>
      </c>
      <c r="E474" s="27">
        <v>10714.1</v>
      </c>
      <c r="F474" s="39" t="s">
        <v>11176</v>
      </c>
      <c r="G474" s="27">
        <v>10714.1</v>
      </c>
      <c r="H474" s="45">
        <f t="shared" si="7"/>
        <v>0</v>
      </c>
      <c r="I474" s="28" t="s">
        <v>10970</v>
      </c>
    </row>
    <row r="475" spans="1:9" x14ac:dyDescent="0.25">
      <c r="A475" s="43" t="s">
        <v>11176</v>
      </c>
      <c r="B475" s="40" t="s">
        <v>11642</v>
      </c>
      <c r="C475" s="30">
        <v>31819</v>
      </c>
      <c r="D475" s="29" t="s">
        <v>3964</v>
      </c>
      <c r="E475" s="31">
        <v>2332.1999999999998</v>
      </c>
      <c r="F475" s="38" t="s">
        <v>11176</v>
      </c>
      <c r="G475" s="31">
        <v>2332.1999999999998</v>
      </c>
      <c r="H475" s="32">
        <f t="shared" si="7"/>
        <v>0</v>
      </c>
      <c r="I475" s="33" t="s">
        <v>10970</v>
      </c>
    </row>
    <row r="476" spans="1:9" x14ac:dyDescent="0.25">
      <c r="A476" s="44" t="s">
        <v>11176</v>
      </c>
      <c r="B476" s="41" t="s">
        <v>11643</v>
      </c>
      <c r="C476" s="26">
        <v>31820</v>
      </c>
      <c r="D476" s="25" t="s">
        <v>3964</v>
      </c>
      <c r="E476" s="27">
        <v>1540</v>
      </c>
      <c r="F476" s="39" t="s">
        <v>11176</v>
      </c>
      <c r="G476" s="27">
        <v>1540</v>
      </c>
      <c r="H476" s="45">
        <f t="shared" si="7"/>
        <v>0</v>
      </c>
      <c r="I476" s="28" t="s">
        <v>10970</v>
      </c>
    </row>
    <row r="477" spans="1:9" x14ac:dyDescent="0.25">
      <c r="A477" s="43" t="s">
        <v>11176</v>
      </c>
      <c r="B477" s="40" t="s">
        <v>11644</v>
      </c>
      <c r="C477" s="30">
        <v>31821</v>
      </c>
      <c r="D477" s="29" t="s">
        <v>4162</v>
      </c>
      <c r="E477" s="31">
        <v>600</v>
      </c>
      <c r="F477" s="38" t="s">
        <v>11176</v>
      </c>
      <c r="G477" s="31">
        <v>600</v>
      </c>
      <c r="H477" s="32">
        <f t="shared" si="7"/>
        <v>0</v>
      </c>
      <c r="I477" s="33" t="s">
        <v>10970</v>
      </c>
    </row>
    <row r="478" spans="1:9" x14ac:dyDescent="0.25">
      <c r="A478" s="44" t="s">
        <v>11176</v>
      </c>
      <c r="B478" s="41" t="s">
        <v>11645</v>
      </c>
      <c r="C478" s="26">
        <v>31822</v>
      </c>
      <c r="D478" s="25" t="s">
        <v>4037</v>
      </c>
      <c r="E478" s="27">
        <v>3264.9</v>
      </c>
      <c r="F478" s="39" t="s">
        <v>11176</v>
      </c>
      <c r="G478" s="27">
        <v>3264.9</v>
      </c>
      <c r="H478" s="45">
        <f t="shared" si="7"/>
        <v>0</v>
      </c>
      <c r="I478" s="28" t="s">
        <v>10970</v>
      </c>
    </row>
    <row r="479" spans="1:9" x14ac:dyDescent="0.25">
      <c r="A479" s="43" t="s">
        <v>11176</v>
      </c>
      <c r="B479" s="40" t="s">
        <v>11646</v>
      </c>
      <c r="C479" s="30">
        <v>31823</v>
      </c>
      <c r="D479" s="29" t="s">
        <v>4133</v>
      </c>
      <c r="E479" s="31">
        <v>1040</v>
      </c>
      <c r="F479" s="38" t="s">
        <v>11176</v>
      </c>
      <c r="G479" s="31">
        <v>1040</v>
      </c>
      <c r="H479" s="32">
        <f t="shared" si="7"/>
        <v>0</v>
      </c>
      <c r="I479" s="33" t="s">
        <v>10970</v>
      </c>
    </row>
    <row r="480" spans="1:9" x14ac:dyDescent="0.25">
      <c r="A480" s="44" t="s">
        <v>11176</v>
      </c>
      <c r="B480" s="41" t="s">
        <v>11647</v>
      </c>
      <c r="C480" s="26">
        <v>31824</v>
      </c>
      <c r="D480" s="25" t="s">
        <v>4109</v>
      </c>
      <c r="E480" s="27">
        <v>533.6</v>
      </c>
      <c r="F480" s="39" t="s">
        <v>11176</v>
      </c>
      <c r="G480" s="27">
        <v>533.6</v>
      </c>
      <c r="H480" s="45">
        <f t="shared" si="7"/>
        <v>0</v>
      </c>
      <c r="I480" s="28" t="s">
        <v>10970</v>
      </c>
    </row>
    <row r="481" spans="1:9" x14ac:dyDescent="0.25">
      <c r="A481" s="43" t="s">
        <v>11176</v>
      </c>
      <c r="B481" s="40" t="s">
        <v>11648</v>
      </c>
      <c r="C481" s="30">
        <v>31825</v>
      </c>
      <c r="D481" s="29" t="s">
        <v>4057</v>
      </c>
      <c r="E481" s="31">
        <v>1170.2</v>
      </c>
      <c r="F481" s="38" t="s">
        <v>11176</v>
      </c>
      <c r="G481" s="31">
        <v>1170.2</v>
      </c>
      <c r="H481" s="32">
        <f t="shared" si="7"/>
        <v>0</v>
      </c>
      <c r="I481" s="33" t="s">
        <v>10970</v>
      </c>
    </row>
    <row r="482" spans="1:9" x14ac:dyDescent="0.25">
      <c r="A482" s="44" t="s">
        <v>11176</v>
      </c>
      <c r="B482" s="41" t="s">
        <v>11649</v>
      </c>
      <c r="C482" s="26">
        <v>31826</v>
      </c>
      <c r="D482" s="25" t="s">
        <v>3998</v>
      </c>
      <c r="E482" s="27">
        <v>49085.5</v>
      </c>
      <c r="F482" s="39" t="s">
        <v>11176</v>
      </c>
      <c r="G482" s="27">
        <v>49085.5</v>
      </c>
      <c r="H482" s="45">
        <f t="shared" si="7"/>
        <v>0</v>
      </c>
      <c r="I482" s="28" t="s">
        <v>10970</v>
      </c>
    </row>
    <row r="483" spans="1:9" x14ac:dyDescent="0.25">
      <c r="A483" s="43" t="s">
        <v>11176</v>
      </c>
      <c r="B483" s="40" t="s">
        <v>11650</v>
      </c>
      <c r="C483" s="30">
        <v>31827</v>
      </c>
      <c r="D483" s="29" t="s">
        <v>3989</v>
      </c>
      <c r="E483" s="31">
        <v>403.2</v>
      </c>
      <c r="F483" s="38" t="s">
        <v>11176</v>
      </c>
      <c r="G483" s="31">
        <v>403.2</v>
      </c>
      <c r="H483" s="32">
        <f t="shared" si="7"/>
        <v>0</v>
      </c>
      <c r="I483" s="33" t="s">
        <v>10970</v>
      </c>
    </row>
    <row r="484" spans="1:9" x14ac:dyDescent="0.25">
      <c r="A484" s="44" t="s">
        <v>11176</v>
      </c>
      <c r="B484" s="41" t="s">
        <v>11651</v>
      </c>
      <c r="C484" s="26">
        <v>31828</v>
      </c>
      <c r="D484" s="25" t="s">
        <v>3935</v>
      </c>
      <c r="E484" s="27">
        <v>8019.6</v>
      </c>
      <c r="F484" s="39" t="s">
        <v>11323</v>
      </c>
      <c r="G484" s="27">
        <v>8019.6</v>
      </c>
      <c r="H484" s="45">
        <f t="shared" si="7"/>
        <v>0</v>
      </c>
      <c r="I484" s="28" t="s">
        <v>10970</v>
      </c>
    </row>
    <row r="485" spans="1:9" x14ac:dyDescent="0.25">
      <c r="A485" s="43" t="s">
        <v>11176</v>
      </c>
      <c r="B485" s="40" t="s">
        <v>11652</v>
      </c>
      <c r="C485" s="30">
        <v>31829</v>
      </c>
      <c r="D485" s="29" t="s">
        <v>3964</v>
      </c>
      <c r="E485" s="31">
        <v>780</v>
      </c>
      <c r="F485" s="38" t="s">
        <v>11176</v>
      </c>
      <c r="G485" s="31">
        <v>780</v>
      </c>
      <c r="H485" s="32">
        <f t="shared" si="7"/>
        <v>0</v>
      </c>
      <c r="I485" s="33" t="s">
        <v>10970</v>
      </c>
    </row>
    <row r="486" spans="1:9" x14ac:dyDescent="0.25">
      <c r="A486" s="44" t="s">
        <v>11176</v>
      </c>
      <c r="B486" s="41" t="s">
        <v>11653</v>
      </c>
      <c r="C486" s="26">
        <v>31830</v>
      </c>
      <c r="D486" s="25" t="s">
        <v>3964</v>
      </c>
      <c r="E486" s="27">
        <v>950.6</v>
      </c>
      <c r="F486" s="39" t="s">
        <v>11176</v>
      </c>
      <c r="G486" s="27">
        <v>950.6</v>
      </c>
      <c r="H486" s="45">
        <f t="shared" si="7"/>
        <v>0</v>
      </c>
      <c r="I486" s="28" t="s">
        <v>10970</v>
      </c>
    </row>
    <row r="487" spans="1:9" x14ac:dyDescent="0.25">
      <c r="A487" s="43" t="s">
        <v>11176</v>
      </c>
      <c r="B487" s="40" t="s">
        <v>11654</v>
      </c>
      <c r="C487" s="30">
        <v>31831</v>
      </c>
      <c r="D487" s="29" t="s">
        <v>3958</v>
      </c>
      <c r="E487" s="31">
        <v>2210.6</v>
      </c>
      <c r="F487" s="38" t="s">
        <v>11176</v>
      </c>
      <c r="G487" s="31">
        <v>2210.6</v>
      </c>
      <c r="H487" s="32">
        <f t="shared" si="7"/>
        <v>0</v>
      </c>
      <c r="I487" s="33" t="s">
        <v>10970</v>
      </c>
    </row>
    <row r="488" spans="1:9" x14ac:dyDescent="0.25">
      <c r="A488" s="44" t="s">
        <v>11176</v>
      </c>
      <c r="B488" s="41" t="s">
        <v>11655</v>
      </c>
      <c r="C488" s="26">
        <v>31832</v>
      </c>
      <c r="D488" s="25" t="s">
        <v>4061</v>
      </c>
      <c r="E488" s="27">
        <v>7450.1</v>
      </c>
      <c r="F488" s="39" t="s">
        <v>11176</v>
      </c>
      <c r="G488" s="27">
        <v>7450.1</v>
      </c>
      <c r="H488" s="45">
        <f t="shared" si="7"/>
        <v>0</v>
      </c>
      <c r="I488" s="28" t="s">
        <v>10970</v>
      </c>
    </row>
    <row r="489" spans="1:9" x14ac:dyDescent="0.25">
      <c r="A489" s="43" t="s">
        <v>11176</v>
      </c>
      <c r="B489" s="40" t="s">
        <v>11656</v>
      </c>
      <c r="C489" s="30">
        <v>31833</v>
      </c>
      <c r="D489" s="29" t="s">
        <v>4099</v>
      </c>
      <c r="E489" s="31">
        <v>2511</v>
      </c>
      <c r="F489" s="38" t="s">
        <v>11176</v>
      </c>
      <c r="G489" s="31">
        <v>2511</v>
      </c>
      <c r="H489" s="32">
        <f t="shared" si="7"/>
        <v>0</v>
      </c>
      <c r="I489" s="33" t="s">
        <v>10970</v>
      </c>
    </row>
    <row r="490" spans="1:9" x14ac:dyDescent="0.25">
      <c r="A490" s="44" t="s">
        <v>11176</v>
      </c>
      <c r="B490" s="41" t="s">
        <v>11657</v>
      </c>
      <c r="C490" s="26">
        <v>31834</v>
      </c>
      <c r="D490" s="25" t="s">
        <v>3998</v>
      </c>
      <c r="E490" s="27">
        <v>10192</v>
      </c>
      <c r="F490" s="39" t="s">
        <v>11176</v>
      </c>
      <c r="G490" s="27">
        <v>10192</v>
      </c>
      <c r="H490" s="45">
        <f t="shared" si="7"/>
        <v>0</v>
      </c>
      <c r="I490" s="28" t="s">
        <v>10970</v>
      </c>
    </row>
    <row r="491" spans="1:9" x14ac:dyDescent="0.25">
      <c r="A491" s="43" t="s">
        <v>11176</v>
      </c>
      <c r="B491" s="40" t="s">
        <v>11658</v>
      </c>
      <c r="C491" s="30">
        <v>31835</v>
      </c>
      <c r="D491" s="29" t="s">
        <v>4015</v>
      </c>
      <c r="E491" s="31">
        <v>1163.8</v>
      </c>
      <c r="F491" s="38" t="s">
        <v>11176</v>
      </c>
      <c r="G491" s="31">
        <v>1163.8</v>
      </c>
      <c r="H491" s="32">
        <f t="shared" si="7"/>
        <v>0</v>
      </c>
      <c r="I491" s="33" t="s">
        <v>10970</v>
      </c>
    </row>
    <row r="492" spans="1:9" x14ac:dyDescent="0.25">
      <c r="A492" s="44" t="s">
        <v>11176</v>
      </c>
      <c r="B492" s="41" t="s">
        <v>11659</v>
      </c>
      <c r="C492" s="26">
        <v>31836</v>
      </c>
      <c r="D492" s="25" t="s">
        <v>4066</v>
      </c>
      <c r="E492" s="27">
        <v>3858</v>
      </c>
      <c r="F492" s="39" t="s">
        <v>11176</v>
      </c>
      <c r="G492" s="27">
        <v>3858</v>
      </c>
      <c r="H492" s="45">
        <f t="shared" si="7"/>
        <v>0</v>
      </c>
      <c r="I492" s="28" t="s">
        <v>10970</v>
      </c>
    </row>
    <row r="493" spans="1:9" x14ac:dyDescent="0.25">
      <c r="A493" s="43" t="s">
        <v>11176</v>
      </c>
      <c r="B493" s="40" t="s">
        <v>11660</v>
      </c>
      <c r="C493" s="30">
        <v>31837</v>
      </c>
      <c r="D493" s="29" t="s">
        <v>4012</v>
      </c>
      <c r="E493" s="31">
        <v>2407.1999999999998</v>
      </c>
      <c r="F493" s="38" t="s">
        <v>11176</v>
      </c>
      <c r="G493" s="31">
        <v>2407.1999999999998</v>
      </c>
      <c r="H493" s="32">
        <f t="shared" si="7"/>
        <v>0</v>
      </c>
      <c r="I493" s="33" t="s">
        <v>10970</v>
      </c>
    </row>
    <row r="494" spans="1:9" x14ac:dyDescent="0.25">
      <c r="A494" s="44" t="s">
        <v>11176</v>
      </c>
      <c r="B494" s="41" t="s">
        <v>11661</v>
      </c>
      <c r="C494" s="26">
        <v>31838</v>
      </c>
      <c r="D494" s="25" t="s">
        <v>4012</v>
      </c>
      <c r="E494" s="27">
        <v>204</v>
      </c>
      <c r="F494" s="39" t="s">
        <v>11176</v>
      </c>
      <c r="G494" s="27">
        <v>204</v>
      </c>
      <c r="H494" s="45">
        <f t="shared" si="7"/>
        <v>0</v>
      </c>
      <c r="I494" s="28" t="s">
        <v>10970</v>
      </c>
    </row>
    <row r="495" spans="1:9" x14ac:dyDescent="0.25">
      <c r="A495" s="43" t="s">
        <v>11176</v>
      </c>
      <c r="B495" s="40" t="s">
        <v>11662</v>
      </c>
      <c r="C495" s="30">
        <v>31839</v>
      </c>
      <c r="D495" s="29" t="s">
        <v>3935</v>
      </c>
      <c r="E495" s="31">
        <v>16716.2</v>
      </c>
      <c r="F495" s="38" t="s">
        <v>11215</v>
      </c>
      <c r="G495" s="31">
        <v>16716.2</v>
      </c>
      <c r="H495" s="32">
        <f t="shared" si="7"/>
        <v>0</v>
      </c>
      <c r="I495" s="33" t="s">
        <v>10970</v>
      </c>
    </row>
    <row r="496" spans="1:9" x14ac:dyDescent="0.25">
      <c r="A496" s="44" t="s">
        <v>11176</v>
      </c>
      <c r="B496" s="41" t="s">
        <v>11663</v>
      </c>
      <c r="C496" s="26">
        <v>31840</v>
      </c>
      <c r="D496" s="25" t="s">
        <v>4109</v>
      </c>
      <c r="E496" s="27">
        <v>705.6</v>
      </c>
      <c r="F496" s="39" t="s">
        <v>11323</v>
      </c>
      <c r="G496" s="27">
        <v>705.6</v>
      </c>
      <c r="H496" s="45">
        <f t="shared" si="7"/>
        <v>0</v>
      </c>
      <c r="I496" s="28" t="s">
        <v>10970</v>
      </c>
    </row>
    <row r="497" spans="1:9" x14ac:dyDescent="0.25">
      <c r="A497" s="43" t="s">
        <v>11323</v>
      </c>
      <c r="B497" s="40" t="s">
        <v>11664</v>
      </c>
      <c r="C497" s="30">
        <v>31841</v>
      </c>
      <c r="D497" s="29" t="s">
        <v>3943</v>
      </c>
      <c r="E497" s="31">
        <v>12681.2</v>
      </c>
      <c r="F497" s="38" t="s">
        <v>11323</v>
      </c>
      <c r="G497" s="31">
        <v>12681.2</v>
      </c>
      <c r="H497" s="32">
        <f t="shared" si="7"/>
        <v>0</v>
      </c>
      <c r="I497" s="33" t="s">
        <v>10970</v>
      </c>
    </row>
    <row r="498" spans="1:9" x14ac:dyDescent="0.25">
      <c r="A498" s="44" t="s">
        <v>11323</v>
      </c>
      <c r="B498" s="41" t="s">
        <v>11665</v>
      </c>
      <c r="C498" s="26">
        <v>31842</v>
      </c>
      <c r="D498" s="25" t="s">
        <v>3935</v>
      </c>
      <c r="E498" s="27">
        <v>74732.899999999994</v>
      </c>
      <c r="F498" s="39" t="s">
        <v>11215</v>
      </c>
      <c r="G498" s="27">
        <v>74732.899999999994</v>
      </c>
      <c r="H498" s="45">
        <f t="shared" si="7"/>
        <v>0</v>
      </c>
      <c r="I498" s="28" t="s">
        <v>10970</v>
      </c>
    </row>
    <row r="499" spans="1:9" x14ac:dyDescent="0.25">
      <c r="A499" s="43" t="s">
        <v>11323</v>
      </c>
      <c r="B499" s="40" t="s">
        <v>11666</v>
      </c>
      <c r="C499" s="30">
        <v>31843</v>
      </c>
      <c r="D499" s="29" t="s">
        <v>3964</v>
      </c>
      <c r="E499" s="31">
        <v>1544.4</v>
      </c>
      <c r="F499" s="38" t="s">
        <v>11323</v>
      </c>
      <c r="G499" s="31">
        <v>1544.4</v>
      </c>
      <c r="H499" s="32">
        <f t="shared" si="7"/>
        <v>0</v>
      </c>
      <c r="I499" s="33" t="s">
        <v>10970</v>
      </c>
    </row>
    <row r="500" spans="1:9" x14ac:dyDescent="0.25">
      <c r="A500" s="44" t="s">
        <v>11323</v>
      </c>
      <c r="B500" s="41" t="s">
        <v>11667</v>
      </c>
      <c r="C500" s="26">
        <v>31844</v>
      </c>
      <c r="D500" s="25" t="s">
        <v>3952</v>
      </c>
      <c r="E500" s="27">
        <v>10945</v>
      </c>
      <c r="F500" s="39" t="s">
        <v>11279</v>
      </c>
      <c r="G500" s="27">
        <v>10945</v>
      </c>
      <c r="H500" s="45">
        <f t="shared" si="7"/>
        <v>0</v>
      </c>
      <c r="I500" s="28" t="s">
        <v>10970</v>
      </c>
    </row>
    <row r="501" spans="1:9" x14ac:dyDescent="0.25">
      <c r="A501" s="43" t="s">
        <v>11323</v>
      </c>
      <c r="B501" s="40" t="s">
        <v>11668</v>
      </c>
      <c r="C501" s="30">
        <v>31845</v>
      </c>
      <c r="D501" s="29" t="s">
        <v>4228</v>
      </c>
      <c r="E501" s="31">
        <v>11041.3</v>
      </c>
      <c r="F501" s="38" t="s">
        <v>11323</v>
      </c>
      <c r="G501" s="31">
        <v>11041.3</v>
      </c>
      <c r="H501" s="32">
        <f t="shared" si="7"/>
        <v>0</v>
      </c>
      <c r="I501" s="33" t="s">
        <v>10970</v>
      </c>
    </row>
    <row r="502" spans="1:9" x14ac:dyDescent="0.25">
      <c r="A502" s="44" t="s">
        <v>11323</v>
      </c>
      <c r="B502" s="41" t="s">
        <v>11669</v>
      </c>
      <c r="C502" s="26">
        <v>31846</v>
      </c>
      <c r="D502" s="25" t="s">
        <v>4037</v>
      </c>
      <c r="E502" s="27">
        <v>15172.4</v>
      </c>
      <c r="F502" s="39" t="s">
        <v>11323</v>
      </c>
      <c r="G502" s="27">
        <v>15172.4</v>
      </c>
      <c r="H502" s="45">
        <f t="shared" si="7"/>
        <v>0</v>
      </c>
      <c r="I502" s="28" t="s">
        <v>10970</v>
      </c>
    </row>
    <row r="503" spans="1:9" x14ac:dyDescent="0.25">
      <c r="A503" s="43" t="s">
        <v>11323</v>
      </c>
      <c r="B503" s="40" t="s">
        <v>11670</v>
      </c>
      <c r="C503" s="30">
        <v>31847</v>
      </c>
      <c r="D503" s="29" t="s">
        <v>3937</v>
      </c>
      <c r="E503" s="31">
        <v>70339.55</v>
      </c>
      <c r="F503" s="38" t="s">
        <v>11378</v>
      </c>
      <c r="G503" s="31">
        <v>70339.55</v>
      </c>
      <c r="H503" s="32">
        <f t="shared" si="7"/>
        <v>0</v>
      </c>
      <c r="I503" s="33" t="s">
        <v>10970</v>
      </c>
    </row>
    <row r="504" spans="1:9" x14ac:dyDescent="0.25">
      <c r="A504" s="44" t="s">
        <v>11323</v>
      </c>
      <c r="B504" s="41" t="s">
        <v>11671</v>
      </c>
      <c r="C504" s="26">
        <v>31848</v>
      </c>
      <c r="D504" s="25" t="s">
        <v>3973</v>
      </c>
      <c r="E504" s="27">
        <v>780</v>
      </c>
      <c r="F504" s="39" t="s">
        <v>11323</v>
      </c>
      <c r="G504" s="27">
        <v>780</v>
      </c>
      <c r="H504" s="45">
        <f t="shared" si="7"/>
        <v>0</v>
      </c>
      <c r="I504" s="28" t="s">
        <v>10970</v>
      </c>
    </row>
    <row r="505" spans="1:9" x14ac:dyDescent="0.25">
      <c r="A505" s="43" t="s">
        <v>11323</v>
      </c>
      <c r="B505" s="40" t="s">
        <v>11672</v>
      </c>
      <c r="C505" s="30">
        <v>31849</v>
      </c>
      <c r="D505" s="29" t="s">
        <v>3964</v>
      </c>
      <c r="E505" s="31">
        <v>3598.4</v>
      </c>
      <c r="F505" s="38" t="s">
        <v>11323</v>
      </c>
      <c r="G505" s="31">
        <v>3598.4</v>
      </c>
      <c r="H505" s="32">
        <f t="shared" si="7"/>
        <v>0</v>
      </c>
      <c r="I505" s="33" t="s">
        <v>10970</v>
      </c>
    </row>
    <row r="506" spans="1:9" x14ac:dyDescent="0.25">
      <c r="A506" s="44" t="s">
        <v>11323</v>
      </c>
      <c r="B506" s="41" t="s">
        <v>11673</v>
      </c>
      <c r="C506" s="26">
        <v>31850</v>
      </c>
      <c r="D506" s="25" t="s">
        <v>3975</v>
      </c>
      <c r="E506" s="27">
        <v>4780</v>
      </c>
      <c r="F506" s="39" t="s">
        <v>11323</v>
      </c>
      <c r="G506" s="27">
        <v>4780</v>
      </c>
      <c r="H506" s="45">
        <f t="shared" si="7"/>
        <v>0</v>
      </c>
      <c r="I506" s="28" t="s">
        <v>10970</v>
      </c>
    </row>
    <row r="507" spans="1:9" x14ac:dyDescent="0.25">
      <c r="A507" s="43" t="s">
        <v>11323</v>
      </c>
      <c r="B507" s="40" t="s">
        <v>11674</v>
      </c>
      <c r="C507" s="30">
        <v>31851</v>
      </c>
      <c r="D507" s="29" t="s">
        <v>3954</v>
      </c>
      <c r="E507" s="31">
        <v>9160</v>
      </c>
      <c r="F507" s="38" t="s">
        <v>11323</v>
      </c>
      <c r="G507" s="31">
        <v>9160</v>
      </c>
      <c r="H507" s="32">
        <f t="shared" si="7"/>
        <v>0</v>
      </c>
      <c r="I507" s="33" t="s">
        <v>10970</v>
      </c>
    </row>
    <row r="508" spans="1:9" x14ac:dyDescent="0.25">
      <c r="A508" s="44" t="s">
        <v>11323</v>
      </c>
      <c r="B508" s="41" t="s">
        <v>11675</v>
      </c>
      <c r="C508" s="26">
        <v>31852</v>
      </c>
      <c r="D508" s="25" t="s">
        <v>4006</v>
      </c>
      <c r="E508" s="27">
        <v>3617.6</v>
      </c>
      <c r="F508" s="39" t="s">
        <v>11323</v>
      </c>
      <c r="G508" s="27">
        <v>3617.6</v>
      </c>
      <c r="H508" s="45">
        <f t="shared" si="7"/>
        <v>0</v>
      </c>
      <c r="I508" s="28" t="s">
        <v>10970</v>
      </c>
    </row>
    <row r="509" spans="1:9" x14ac:dyDescent="0.25">
      <c r="A509" s="43" t="s">
        <v>11323</v>
      </c>
      <c r="B509" s="40" t="s">
        <v>11676</v>
      </c>
      <c r="C509" s="30">
        <v>31853</v>
      </c>
      <c r="D509" s="29" t="s">
        <v>3994</v>
      </c>
      <c r="E509" s="31">
        <v>3674.4</v>
      </c>
      <c r="F509" s="38" t="s">
        <v>11323</v>
      </c>
      <c r="G509" s="31">
        <v>3674.4</v>
      </c>
      <c r="H509" s="32">
        <f t="shared" si="7"/>
        <v>0</v>
      </c>
      <c r="I509" s="33" t="s">
        <v>10970</v>
      </c>
    </row>
    <row r="510" spans="1:9" x14ac:dyDescent="0.25">
      <c r="A510" s="44" t="s">
        <v>11323</v>
      </c>
      <c r="B510" s="41" t="s">
        <v>11677</v>
      </c>
      <c r="C510" s="26">
        <v>31854</v>
      </c>
      <c r="D510" s="25" t="s">
        <v>4031</v>
      </c>
      <c r="E510" s="27">
        <v>2860</v>
      </c>
      <c r="F510" s="39" t="s">
        <v>11323</v>
      </c>
      <c r="G510" s="27">
        <v>2860</v>
      </c>
      <c r="H510" s="45">
        <f t="shared" si="7"/>
        <v>0</v>
      </c>
      <c r="I510" s="28" t="s">
        <v>10970</v>
      </c>
    </row>
    <row r="511" spans="1:9" x14ac:dyDescent="0.25">
      <c r="A511" s="43" t="s">
        <v>11323</v>
      </c>
      <c r="B511" s="40" t="s">
        <v>11678</v>
      </c>
      <c r="C511" s="30">
        <v>31855</v>
      </c>
      <c r="D511" s="29" t="s">
        <v>3951</v>
      </c>
      <c r="E511" s="31">
        <v>10217.200000000001</v>
      </c>
      <c r="F511" s="38" t="s">
        <v>11323</v>
      </c>
      <c r="G511" s="31">
        <v>10217.200000000001</v>
      </c>
      <c r="H511" s="32">
        <f t="shared" si="7"/>
        <v>0</v>
      </c>
      <c r="I511" s="33" t="s">
        <v>10970</v>
      </c>
    </row>
    <row r="512" spans="1:9" x14ac:dyDescent="0.25">
      <c r="A512" s="44" t="s">
        <v>11323</v>
      </c>
      <c r="B512" s="41" t="s">
        <v>11679</v>
      </c>
      <c r="C512" s="26">
        <v>31856</v>
      </c>
      <c r="D512" s="25" t="s">
        <v>3967</v>
      </c>
      <c r="E512" s="27">
        <v>15300</v>
      </c>
      <c r="F512" s="39" t="s">
        <v>11323</v>
      </c>
      <c r="G512" s="27">
        <v>15300</v>
      </c>
      <c r="H512" s="45">
        <f t="shared" si="7"/>
        <v>0</v>
      </c>
      <c r="I512" s="28" t="s">
        <v>10970</v>
      </c>
    </row>
    <row r="513" spans="1:9" x14ac:dyDescent="0.25">
      <c r="A513" s="43" t="s">
        <v>11323</v>
      </c>
      <c r="B513" s="40" t="s">
        <v>11680</v>
      </c>
      <c r="C513" s="30">
        <v>31857</v>
      </c>
      <c r="D513" s="29" t="s">
        <v>3963</v>
      </c>
      <c r="E513" s="31">
        <v>1327.2</v>
      </c>
      <c r="F513" s="38" t="s">
        <v>11323</v>
      </c>
      <c r="G513" s="31">
        <v>1327.2</v>
      </c>
      <c r="H513" s="32">
        <f t="shared" si="7"/>
        <v>0</v>
      </c>
      <c r="I513" s="33" t="s">
        <v>10970</v>
      </c>
    </row>
    <row r="514" spans="1:9" x14ac:dyDescent="0.25">
      <c r="A514" s="44" t="s">
        <v>11323</v>
      </c>
      <c r="B514" s="41" t="s">
        <v>11681</v>
      </c>
      <c r="C514" s="26">
        <v>31858</v>
      </c>
      <c r="D514" s="25" t="s">
        <v>4034</v>
      </c>
      <c r="E514" s="27">
        <v>1237.5999999999999</v>
      </c>
      <c r="F514" s="39" t="s">
        <v>11323</v>
      </c>
      <c r="G514" s="27">
        <v>1237.5999999999999</v>
      </c>
      <c r="H514" s="45">
        <f t="shared" si="7"/>
        <v>0</v>
      </c>
      <c r="I514" s="28" t="s">
        <v>10970</v>
      </c>
    </row>
    <row r="515" spans="1:9" x14ac:dyDescent="0.25">
      <c r="A515" s="43" t="s">
        <v>11323</v>
      </c>
      <c r="B515" s="40" t="s">
        <v>11682</v>
      </c>
      <c r="C515" s="30">
        <v>31859</v>
      </c>
      <c r="D515" s="29" t="s">
        <v>3987</v>
      </c>
      <c r="E515" s="31">
        <v>1975.5</v>
      </c>
      <c r="F515" s="38" t="s">
        <v>11323</v>
      </c>
      <c r="G515" s="31">
        <v>1975.5</v>
      </c>
      <c r="H515" s="32">
        <f t="shared" si="7"/>
        <v>0</v>
      </c>
      <c r="I515" s="33" t="s">
        <v>10970</v>
      </c>
    </row>
    <row r="516" spans="1:9" x14ac:dyDescent="0.25">
      <c r="A516" s="44" t="s">
        <v>11323</v>
      </c>
      <c r="B516" s="41" t="s">
        <v>11683</v>
      </c>
      <c r="C516" s="26">
        <v>31860</v>
      </c>
      <c r="D516" s="25" t="s">
        <v>3985</v>
      </c>
      <c r="E516" s="27">
        <v>640</v>
      </c>
      <c r="F516" s="39" t="s">
        <v>11323</v>
      </c>
      <c r="G516" s="27">
        <v>640</v>
      </c>
      <c r="H516" s="45">
        <f t="shared" ref="H516:H579" si="8">E516-G516</f>
        <v>0</v>
      </c>
      <c r="I516" s="28" t="s">
        <v>10970</v>
      </c>
    </row>
    <row r="517" spans="1:9" x14ac:dyDescent="0.25">
      <c r="A517" s="43" t="s">
        <v>11323</v>
      </c>
      <c r="B517" s="40" t="s">
        <v>11684</v>
      </c>
      <c r="C517" s="30">
        <v>31861</v>
      </c>
      <c r="D517" s="29" t="s">
        <v>4116</v>
      </c>
      <c r="E517" s="31">
        <v>8315.4</v>
      </c>
      <c r="F517" s="38" t="s">
        <v>11323</v>
      </c>
      <c r="G517" s="31">
        <v>8315.4</v>
      </c>
      <c r="H517" s="32">
        <f t="shared" si="8"/>
        <v>0</v>
      </c>
      <c r="I517" s="33" t="s">
        <v>10970</v>
      </c>
    </row>
    <row r="518" spans="1:9" x14ac:dyDescent="0.25">
      <c r="A518" s="44" t="s">
        <v>11323</v>
      </c>
      <c r="B518" s="41" t="s">
        <v>11685</v>
      </c>
      <c r="C518" s="26">
        <v>31862</v>
      </c>
      <c r="D518" s="25" t="s">
        <v>3985</v>
      </c>
      <c r="E518" s="27">
        <v>759</v>
      </c>
      <c r="F518" s="39" t="s">
        <v>11323</v>
      </c>
      <c r="G518" s="27">
        <v>759</v>
      </c>
      <c r="H518" s="45">
        <f t="shared" si="8"/>
        <v>0</v>
      </c>
      <c r="I518" s="28" t="s">
        <v>10970</v>
      </c>
    </row>
    <row r="519" spans="1:9" x14ac:dyDescent="0.25">
      <c r="A519" s="43" t="s">
        <v>11323</v>
      </c>
      <c r="B519" s="40" t="s">
        <v>11686</v>
      </c>
      <c r="C519" s="30">
        <v>31863</v>
      </c>
      <c r="D519" s="29" t="s">
        <v>3988</v>
      </c>
      <c r="E519" s="31">
        <v>12279.6</v>
      </c>
      <c r="F519" s="38" t="s">
        <v>11323</v>
      </c>
      <c r="G519" s="31">
        <v>12279.6</v>
      </c>
      <c r="H519" s="32">
        <f t="shared" si="8"/>
        <v>0</v>
      </c>
      <c r="I519" s="33" t="s">
        <v>10970</v>
      </c>
    </row>
    <row r="520" spans="1:9" x14ac:dyDescent="0.25">
      <c r="A520" s="44" t="s">
        <v>11323</v>
      </c>
      <c r="B520" s="41" t="s">
        <v>11687</v>
      </c>
      <c r="C520" s="26">
        <v>31864</v>
      </c>
      <c r="D520" s="25" t="s">
        <v>3941</v>
      </c>
      <c r="E520" s="27">
        <v>5033.2</v>
      </c>
      <c r="F520" s="39" t="s">
        <v>11279</v>
      </c>
      <c r="G520" s="27">
        <v>5033.2</v>
      </c>
      <c r="H520" s="45">
        <f t="shared" si="8"/>
        <v>0</v>
      </c>
      <c r="I520" s="28" t="s">
        <v>10970</v>
      </c>
    </row>
    <row r="521" spans="1:9" x14ac:dyDescent="0.25">
      <c r="A521" s="43" t="s">
        <v>11323</v>
      </c>
      <c r="B521" s="40" t="s">
        <v>11688</v>
      </c>
      <c r="C521" s="30">
        <v>31865</v>
      </c>
      <c r="D521" s="29" t="s">
        <v>3944</v>
      </c>
      <c r="E521" s="31">
        <v>4781.6000000000004</v>
      </c>
      <c r="F521" s="38" t="s">
        <v>11378</v>
      </c>
      <c r="G521" s="31">
        <v>4781.6000000000004</v>
      </c>
      <c r="H521" s="32">
        <f t="shared" si="8"/>
        <v>0</v>
      </c>
      <c r="I521" s="33" t="s">
        <v>10970</v>
      </c>
    </row>
    <row r="522" spans="1:9" x14ac:dyDescent="0.25">
      <c r="A522" s="44" t="s">
        <v>11323</v>
      </c>
      <c r="B522" s="41" t="s">
        <v>11689</v>
      </c>
      <c r="C522" s="26">
        <v>31866</v>
      </c>
      <c r="D522" s="25" t="s">
        <v>3946</v>
      </c>
      <c r="E522" s="27">
        <v>6152.2</v>
      </c>
      <c r="F522" s="39" t="s">
        <v>11378</v>
      </c>
      <c r="G522" s="27">
        <v>6152.2</v>
      </c>
      <c r="H522" s="45">
        <f t="shared" si="8"/>
        <v>0</v>
      </c>
      <c r="I522" s="28" t="s">
        <v>10970</v>
      </c>
    </row>
    <row r="523" spans="1:9" x14ac:dyDescent="0.25">
      <c r="A523" s="43" t="s">
        <v>11323</v>
      </c>
      <c r="B523" s="40" t="s">
        <v>11690</v>
      </c>
      <c r="C523" s="30">
        <v>31867</v>
      </c>
      <c r="D523" s="29" t="s">
        <v>3981</v>
      </c>
      <c r="E523" s="31">
        <v>2996.4</v>
      </c>
      <c r="F523" s="38" t="s">
        <v>11323</v>
      </c>
      <c r="G523" s="31">
        <v>2996.4</v>
      </c>
      <c r="H523" s="32">
        <f t="shared" si="8"/>
        <v>0</v>
      </c>
      <c r="I523" s="33" t="s">
        <v>10970</v>
      </c>
    </row>
    <row r="524" spans="1:9" x14ac:dyDescent="0.25">
      <c r="A524" s="44" t="s">
        <v>11323</v>
      </c>
      <c r="B524" s="41" t="s">
        <v>11691</v>
      </c>
      <c r="C524" s="26">
        <v>31868</v>
      </c>
      <c r="D524" s="25" t="s">
        <v>3948</v>
      </c>
      <c r="E524" s="27">
        <v>9762.1</v>
      </c>
      <c r="F524" s="39" t="s">
        <v>11215</v>
      </c>
      <c r="G524" s="27">
        <v>9762.1</v>
      </c>
      <c r="H524" s="45">
        <f t="shared" si="8"/>
        <v>0</v>
      </c>
      <c r="I524" s="28" t="s">
        <v>10970</v>
      </c>
    </row>
    <row r="525" spans="1:9" x14ac:dyDescent="0.25">
      <c r="A525" s="43" t="s">
        <v>11323</v>
      </c>
      <c r="B525" s="40" t="s">
        <v>11692</v>
      </c>
      <c r="C525" s="30">
        <v>31869</v>
      </c>
      <c r="D525" s="29" t="s">
        <v>11197</v>
      </c>
      <c r="E525" s="31">
        <v>2745.4</v>
      </c>
      <c r="F525" s="38" t="s">
        <v>11323</v>
      </c>
      <c r="G525" s="31">
        <v>2745.4</v>
      </c>
      <c r="H525" s="32">
        <f t="shared" si="8"/>
        <v>0</v>
      </c>
      <c r="I525" s="33" t="s">
        <v>10970</v>
      </c>
    </row>
    <row r="526" spans="1:9" x14ac:dyDescent="0.25">
      <c r="A526" s="44" t="s">
        <v>11323</v>
      </c>
      <c r="B526" s="41" t="s">
        <v>11693</v>
      </c>
      <c r="C526" s="26">
        <v>31870</v>
      </c>
      <c r="D526" s="25" t="s">
        <v>3945</v>
      </c>
      <c r="E526" s="27">
        <v>4439.3999999999996</v>
      </c>
      <c r="F526" s="39" t="s">
        <v>11378</v>
      </c>
      <c r="G526" s="27">
        <v>4439.3999999999996</v>
      </c>
      <c r="H526" s="45">
        <f t="shared" si="8"/>
        <v>0</v>
      </c>
      <c r="I526" s="28" t="s">
        <v>10970</v>
      </c>
    </row>
    <row r="527" spans="1:9" x14ac:dyDescent="0.25">
      <c r="A527" s="43" t="s">
        <v>11323</v>
      </c>
      <c r="B527" s="40" t="s">
        <v>11694</v>
      </c>
      <c r="C527" s="30">
        <v>31871</v>
      </c>
      <c r="D527" s="29" t="s">
        <v>4126</v>
      </c>
      <c r="E527" s="31">
        <v>856.5</v>
      </c>
      <c r="F527" s="38" t="s">
        <v>11323</v>
      </c>
      <c r="G527" s="31">
        <v>856.5</v>
      </c>
      <c r="H527" s="32">
        <f t="shared" si="8"/>
        <v>0</v>
      </c>
      <c r="I527" s="33" t="s">
        <v>10970</v>
      </c>
    </row>
    <row r="528" spans="1:9" x14ac:dyDescent="0.25">
      <c r="A528" s="44" t="s">
        <v>11323</v>
      </c>
      <c r="B528" s="41" t="s">
        <v>11695</v>
      </c>
      <c r="C528" s="26">
        <v>31872</v>
      </c>
      <c r="D528" s="25" t="s">
        <v>3950</v>
      </c>
      <c r="E528" s="27">
        <v>41298.1</v>
      </c>
      <c r="F528" s="39" t="s">
        <v>11378</v>
      </c>
      <c r="G528" s="27">
        <v>41298.1</v>
      </c>
      <c r="H528" s="45">
        <f t="shared" si="8"/>
        <v>0</v>
      </c>
      <c r="I528" s="28" t="s">
        <v>10970</v>
      </c>
    </row>
    <row r="529" spans="1:9" x14ac:dyDescent="0.25">
      <c r="A529" s="43" t="s">
        <v>11323</v>
      </c>
      <c r="B529" s="40" t="s">
        <v>11696</v>
      </c>
      <c r="C529" s="30">
        <v>31873</v>
      </c>
      <c r="D529" s="29" t="s">
        <v>3949</v>
      </c>
      <c r="E529" s="31">
        <v>23505.5</v>
      </c>
      <c r="F529" s="38" t="s">
        <v>11215</v>
      </c>
      <c r="G529" s="31">
        <v>23505.5</v>
      </c>
      <c r="H529" s="32">
        <f t="shared" si="8"/>
        <v>0</v>
      </c>
      <c r="I529" s="33" t="s">
        <v>10970</v>
      </c>
    </row>
    <row r="530" spans="1:9" x14ac:dyDescent="0.25">
      <c r="A530" s="44" t="s">
        <v>11323</v>
      </c>
      <c r="B530" s="41" t="s">
        <v>11697</v>
      </c>
      <c r="C530" s="26">
        <v>31874</v>
      </c>
      <c r="D530" s="25" t="s">
        <v>4217</v>
      </c>
      <c r="E530" s="27">
        <v>362</v>
      </c>
      <c r="F530" s="39" t="s">
        <v>11323</v>
      </c>
      <c r="G530" s="27">
        <v>362</v>
      </c>
      <c r="H530" s="45">
        <f t="shared" si="8"/>
        <v>0</v>
      </c>
      <c r="I530" s="28" t="s">
        <v>10970</v>
      </c>
    </row>
    <row r="531" spans="1:9" x14ac:dyDescent="0.25">
      <c r="A531" s="43" t="s">
        <v>11323</v>
      </c>
      <c r="B531" s="40" t="s">
        <v>11698</v>
      </c>
      <c r="C531" s="30">
        <v>31875</v>
      </c>
      <c r="D531" s="29" t="s">
        <v>3942</v>
      </c>
      <c r="E531" s="31">
        <v>3630.9</v>
      </c>
      <c r="F531" s="38" t="s">
        <v>11215</v>
      </c>
      <c r="G531" s="31">
        <v>3630.9</v>
      </c>
      <c r="H531" s="32">
        <f t="shared" si="8"/>
        <v>0</v>
      </c>
      <c r="I531" s="33" t="s">
        <v>10970</v>
      </c>
    </row>
    <row r="532" spans="1:9" x14ac:dyDescent="0.25">
      <c r="A532" s="44" t="s">
        <v>11323</v>
      </c>
      <c r="B532" s="41" t="s">
        <v>11699</v>
      </c>
      <c r="C532" s="26">
        <v>31876</v>
      </c>
      <c r="D532" s="25" t="s">
        <v>3956</v>
      </c>
      <c r="E532" s="27">
        <v>4352</v>
      </c>
      <c r="F532" s="39" t="s">
        <v>11323</v>
      </c>
      <c r="G532" s="27">
        <v>4352</v>
      </c>
      <c r="H532" s="45">
        <f t="shared" si="8"/>
        <v>0</v>
      </c>
      <c r="I532" s="28" t="s">
        <v>10970</v>
      </c>
    </row>
    <row r="533" spans="1:9" x14ac:dyDescent="0.25">
      <c r="A533" s="43" t="s">
        <v>11323</v>
      </c>
      <c r="B533" s="40" t="s">
        <v>11700</v>
      </c>
      <c r="C533" s="30">
        <v>31877</v>
      </c>
      <c r="D533" s="29" t="s">
        <v>3957</v>
      </c>
      <c r="E533" s="31">
        <v>1040</v>
      </c>
      <c r="F533" s="38" t="s">
        <v>11323</v>
      </c>
      <c r="G533" s="31">
        <v>1040</v>
      </c>
      <c r="H533" s="32">
        <f t="shared" si="8"/>
        <v>0</v>
      </c>
      <c r="I533" s="33" t="s">
        <v>10970</v>
      </c>
    </row>
    <row r="534" spans="1:9" x14ac:dyDescent="0.25">
      <c r="A534" s="44" t="s">
        <v>11323</v>
      </c>
      <c r="B534" s="41" t="s">
        <v>11701</v>
      </c>
      <c r="C534" s="26">
        <v>31878</v>
      </c>
      <c r="D534" s="25" t="s">
        <v>3947</v>
      </c>
      <c r="E534" s="27">
        <v>3583.4</v>
      </c>
      <c r="F534" s="39" t="s">
        <v>11323</v>
      </c>
      <c r="G534" s="27">
        <v>3583.4</v>
      </c>
      <c r="H534" s="45">
        <f t="shared" si="8"/>
        <v>0</v>
      </c>
      <c r="I534" s="28" t="s">
        <v>10970</v>
      </c>
    </row>
    <row r="535" spans="1:9" x14ac:dyDescent="0.25">
      <c r="A535" s="43" t="s">
        <v>11323</v>
      </c>
      <c r="B535" s="40" t="s">
        <v>11702</v>
      </c>
      <c r="C535" s="30">
        <v>31879</v>
      </c>
      <c r="D535" s="29" t="s">
        <v>3940</v>
      </c>
      <c r="E535" s="31">
        <v>3674.6</v>
      </c>
      <c r="F535" s="38" t="s">
        <v>11215</v>
      </c>
      <c r="G535" s="31">
        <v>3674.6</v>
      </c>
      <c r="H535" s="32">
        <f t="shared" si="8"/>
        <v>0</v>
      </c>
      <c r="I535" s="33" t="s">
        <v>10970</v>
      </c>
    </row>
    <row r="536" spans="1:9" x14ac:dyDescent="0.25">
      <c r="A536" s="44" t="s">
        <v>11323</v>
      </c>
      <c r="B536" s="41" t="s">
        <v>11703</v>
      </c>
      <c r="C536" s="26">
        <v>31880</v>
      </c>
      <c r="D536" s="25" t="s">
        <v>3969</v>
      </c>
      <c r="E536" s="27">
        <v>3825</v>
      </c>
      <c r="F536" s="39" t="s">
        <v>11323</v>
      </c>
      <c r="G536" s="27">
        <v>3825</v>
      </c>
      <c r="H536" s="45">
        <f t="shared" si="8"/>
        <v>0</v>
      </c>
      <c r="I536" s="28" t="s">
        <v>10970</v>
      </c>
    </row>
    <row r="537" spans="1:9" x14ac:dyDescent="0.25">
      <c r="A537" s="43" t="s">
        <v>11323</v>
      </c>
      <c r="B537" s="40" t="s">
        <v>11704</v>
      </c>
      <c r="C537" s="30">
        <v>31881</v>
      </c>
      <c r="D537" s="29" t="s">
        <v>4630</v>
      </c>
      <c r="E537" s="31">
        <v>3313.6</v>
      </c>
      <c r="F537" s="38" t="s">
        <v>11323</v>
      </c>
      <c r="G537" s="31">
        <v>3313.6</v>
      </c>
      <c r="H537" s="32">
        <f t="shared" si="8"/>
        <v>0</v>
      </c>
      <c r="I537" s="33" t="s">
        <v>10970</v>
      </c>
    </row>
    <row r="538" spans="1:9" x14ac:dyDescent="0.25">
      <c r="A538" s="44" t="s">
        <v>11323</v>
      </c>
      <c r="B538" s="41" t="s">
        <v>11705</v>
      </c>
      <c r="C538" s="26">
        <v>31882</v>
      </c>
      <c r="D538" s="25" t="s">
        <v>3939</v>
      </c>
      <c r="E538" s="27">
        <v>4157.2</v>
      </c>
      <c r="F538" s="39" t="s">
        <v>11378</v>
      </c>
      <c r="G538" s="27">
        <v>4157.2</v>
      </c>
      <c r="H538" s="45">
        <f t="shared" si="8"/>
        <v>0</v>
      </c>
      <c r="I538" s="28" t="s">
        <v>10970</v>
      </c>
    </row>
    <row r="539" spans="1:9" x14ac:dyDescent="0.25">
      <c r="A539" s="43" t="s">
        <v>11323</v>
      </c>
      <c r="B539" s="40" t="s">
        <v>11706</v>
      </c>
      <c r="C539" s="30">
        <v>31883</v>
      </c>
      <c r="D539" s="29" t="s">
        <v>3962</v>
      </c>
      <c r="E539" s="31">
        <v>8316</v>
      </c>
      <c r="F539" s="38" t="s">
        <v>11323</v>
      </c>
      <c r="G539" s="31">
        <v>8316</v>
      </c>
      <c r="H539" s="32">
        <f t="shared" si="8"/>
        <v>0</v>
      </c>
      <c r="I539" s="33" t="s">
        <v>10970</v>
      </c>
    </row>
    <row r="540" spans="1:9" x14ac:dyDescent="0.25">
      <c r="A540" s="44" t="s">
        <v>11323</v>
      </c>
      <c r="B540" s="41" t="s">
        <v>11707</v>
      </c>
      <c r="C540" s="26">
        <v>31884</v>
      </c>
      <c r="D540" s="25" t="s">
        <v>3964</v>
      </c>
      <c r="E540" s="27">
        <v>1352.4</v>
      </c>
      <c r="F540" s="39" t="s">
        <v>11323</v>
      </c>
      <c r="G540" s="27">
        <v>1352.4</v>
      </c>
      <c r="H540" s="45">
        <f t="shared" si="8"/>
        <v>0</v>
      </c>
      <c r="I540" s="28" t="s">
        <v>10970</v>
      </c>
    </row>
    <row r="541" spans="1:9" x14ac:dyDescent="0.25">
      <c r="A541" s="43" t="s">
        <v>11323</v>
      </c>
      <c r="B541" s="40" t="s">
        <v>11708</v>
      </c>
      <c r="C541" s="30">
        <v>31885</v>
      </c>
      <c r="D541" s="29" t="s">
        <v>4175</v>
      </c>
      <c r="E541" s="31">
        <v>2934.8</v>
      </c>
      <c r="F541" s="38" t="s">
        <v>11323</v>
      </c>
      <c r="G541" s="31">
        <v>2934.8</v>
      </c>
      <c r="H541" s="32">
        <f t="shared" si="8"/>
        <v>0</v>
      </c>
      <c r="I541" s="33" t="s">
        <v>10970</v>
      </c>
    </row>
    <row r="542" spans="1:9" x14ac:dyDescent="0.25">
      <c r="A542" s="44" t="s">
        <v>11323</v>
      </c>
      <c r="B542" s="41" t="s">
        <v>11709</v>
      </c>
      <c r="C542" s="26">
        <v>31886</v>
      </c>
      <c r="D542" s="25" t="s">
        <v>4175</v>
      </c>
      <c r="E542" s="27">
        <v>5897.2</v>
      </c>
      <c r="F542" s="39" t="s">
        <v>11323</v>
      </c>
      <c r="G542" s="27">
        <v>5897.2</v>
      </c>
      <c r="H542" s="45">
        <f t="shared" si="8"/>
        <v>0</v>
      </c>
      <c r="I542" s="28" t="s">
        <v>10970</v>
      </c>
    </row>
    <row r="543" spans="1:9" x14ac:dyDescent="0.25">
      <c r="A543" s="43" t="s">
        <v>11323</v>
      </c>
      <c r="B543" s="40" t="s">
        <v>11710</v>
      </c>
      <c r="C543" s="30">
        <v>31887</v>
      </c>
      <c r="D543" s="29" t="s">
        <v>4083</v>
      </c>
      <c r="E543" s="31">
        <v>1674.4</v>
      </c>
      <c r="F543" s="38" t="s">
        <v>11323</v>
      </c>
      <c r="G543" s="31">
        <v>1674.4</v>
      </c>
      <c r="H543" s="32">
        <f t="shared" si="8"/>
        <v>0</v>
      </c>
      <c r="I543" s="33" t="s">
        <v>10970</v>
      </c>
    </row>
    <row r="544" spans="1:9" x14ac:dyDescent="0.25">
      <c r="A544" s="44" t="s">
        <v>11323</v>
      </c>
      <c r="B544" s="41" t="s">
        <v>11711</v>
      </c>
      <c r="C544" s="26">
        <v>31888</v>
      </c>
      <c r="D544" s="25" t="s">
        <v>3974</v>
      </c>
      <c r="E544" s="27">
        <v>5720</v>
      </c>
      <c r="F544" s="39" t="s">
        <v>11323</v>
      </c>
      <c r="G544" s="27">
        <v>5720</v>
      </c>
      <c r="H544" s="45">
        <f t="shared" si="8"/>
        <v>0</v>
      </c>
      <c r="I544" s="28" t="s">
        <v>10970</v>
      </c>
    </row>
    <row r="545" spans="1:9" x14ac:dyDescent="0.25">
      <c r="A545" s="43" t="s">
        <v>11323</v>
      </c>
      <c r="B545" s="40" t="s">
        <v>11712</v>
      </c>
      <c r="C545" s="30">
        <v>31889</v>
      </c>
      <c r="D545" s="29" t="s">
        <v>4142</v>
      </c>
      <c r="E545" s="31">
        <v>2100</v>
      </c>
      <c r="F545" s="38" t="s">
        <v>11323</v>
      </c>
      <c r="G545" s="31">
        <v>2100</v>
      </c>
      <c r="H545" s="32">
        <f t="shared" si="8"/>
        <v>0</v>
      </c>
      <c r="I545" s="33" t="s">
        <v>10970</v>
      </c>
    </row>
    <row r="546" spans="1:9" x14ac:dyDescent="0.25">
      <c r="A546" s="44" t="s">
        <v>11323</v>
      </c>
      <c r="B546" s="41" t="s">
        <v>11713</v>
      </c>
      <c r="C546" s="26">
        <v>31890</v>
      </c>
      <c r="D546" s="25" t="s">
        <v>4030</v>
      </c>
      <c r="E546" s="27">
        <v>448</v>
      </c>
      <c r="F546" s="39" t="s">
        <v>11323</v>
      </c>
      <c r="G546" s="27">
        <v>448</v>
      </c>
      <c r="H546" s="45">
        <f t="shared" si="8"/>
        <v>0</v>
      </c>
      <c r="I546" s="28" t="s">
        <v>10970</v>
      </c>
    </row>
    <row r="547" spans="1:9" x14ac:dyDescent="0.25">
      <c r="A547" s="43" t="s">
        <v>11323</v>
      </c>
      <c r="B547" s="40" t="s">
        <v>11714</v>
      </c>
      <c r="C547" s="30">
        <v>31891</v>
      </c>
      <c r="D547" s="29" t="s">
        <v>3982</v>
      </c>
      <c r="E547" s="31">
        <v>986.4</v>
      </c>
      <c r="F547" s="38" t="s">
        <v>11323</v>
      </c>
      <c r="G547" s="31">
        <v>986.4</v>
      </c>
      <c r="H547" s="32">
        <f t="shared" si="8"/>
        <v>0</v>
      </c>
      <c r="I547" s="33" t="s">
        <v>10970</v>
      </c>
    </row>
    <row r="548" spans="1:9" x14ac:dyDescent="0.25">
      <c r="A548" s="44" t="s">
        <v>11323</v>
      </c>
      <c r="B548" s="41" t="s">
        <v>11715</v>
      </c>
      <c r="C548" s="26">
        <v>31892</v>
      </c>
      <c r="D548" s="25" t="s">
        <v>11716</v>
      </c>
      <c r="E548" s="27">
        <v>832</v>
      </c>
      <c r="F548" s="39" t="s">
        <v>11323</v>
      </c>
      <c r="G548" s="27">
        <v>832</v>
      </c>
      <c r="H548" s="45">
        <f t="shared" si="8"/>
        <v>0</v>
      </c>
      <c r="I548" s="28" t="s">
        <v>10970</v>
      </c>
    </row>
    <row r="549" spans="1:9" x14ac:dyDescent="0.25">
      <c r="A549" s="43" t="s">
        <v>11323</v>
      </c>
      <c r="B549" s="40" t="s">
        <v>11717</v>
      </c>
      <c r="C549" s="30">
        <v>31893</v>
      </c>
      <c r="D549" s="29" t="s">
        <v>4321</v>
      </c>
      <c r="E549" s="31">
        <v>15931.08</v>
      </c>
      <c r="F549" s="38" t="s">
        <v>11323</v>
      </c>
      <c r="G549" s="31">
        <v>15931.08</v>
      </c>
      <c r="H549" s="32">
        <f t="shared" si="8"/>
        <v>0</v>
      </c>
      <c r="I549" s="33" t="s">
        <v>10970</v>
      </c>
    </row>
    <row r="550" spans="1:9" x14ac:dyDescent="0.25">
      <c r="A550" s="44" t="s">
        <v>11323</v>
      </c>
      <c r="B550" s="41" t="s">
        <v>11718</v>
      </c>
      <c r="C550" s="26">
        <v>31894</v>
      </c>
      <c r="D550" s="25" t="s">
        <v>3969</v>
      </c>
      <c r="E550" s="27">
        <v>4432.1000000000004</v>
      </c>
      <c r="F550" s="39" t="s">
        <v>11323</v>
      </c>
      <c r="G550" s="27">
        <v>4432.1000000000004</v>
      </c>
      <c r="H550" s="45">
        <f t="shared" si="8"/>
        <v>0</v>
      </c>
      <c r="I550" s="28" t="s">
        <v>10970</v>
      </c>
    </row>
    <row r="551" spans="1:9" x14ac:dyDescent="0.25">
      <c r="A551" s="43" t="s">
        <v>11323</v>
      </c>
      <c r="B551" s="40" t="s">
        <v>11719</v>
      </c>
      <c r="C551" s="30">
        <v>31895</v>
      </c>
      <c r="D551" s="29" t="s">
        <v>8138</v>
      </c>
      <c r="E551" s="31">
        <v>1708.8</v>
      </c>
      <c r="F551" s="38" t="s">
        <v>11323</v>
      </c>
      <c r="G551" s="31">
        <v>1708.8</v>
      </c>
      <c r="H551" s="32">
        <f t="shared" si="8"/>
        <v>0</v>
      </c>
      <c r="I551" s="33" t="s">
        <v>10970</v>
      </c>
    </row>
    <row r="552" spans="1:9" x14ac:dyDescent="0.25">
      <c r="A552" s="44" t="s">
        <v>11323</v>
      </c>
      <c r="B552" s="41" t="s">
        <v>11720</v>
      </c>
      <c r="C552" s="26">
        <v>31896</v>
      </c>
      <c r="D552" s="25" t="s">
        <v>3996</v>
      </c>
      <c r="E552" s="27">
        <v>17350.900000000001</v>
      </c>
      <c r="F552" s="39" t="s">
        <v>11323</v>
      </c>
      <c r="G552" s="27">
        <v>17350.900000000001</v>
      </c>
      <c r="H552" s="45">
        <f t="shared" si="8"/>
        <v>0</v>
      </c>
      <c r="I552" s="28" t="s">
        <v>10970</v>
      </c>
    </row>
    <row r="553" spans="1:9" x14ac:dyDescent="0.25">
      <c r="A553" s="43" t="s">
        <v>11323</v>
      </c>
      <c r="B553" s="40" t="s">
        <v>11721</v>
      </c>
      <c r="C553" s="30">
        <v>31897</v>
      </c>
      <c r="D553" s="29" t="s">
        <v>4086</v>
      </c>
      <c r="E553" s="31">
        <v>1794</v>
      </c>
      <c r="F553" s="38" t="s">
        <v>11323</v>
      </c>
      <c r="G553" s="31">
        <v>1794</v>
      </c>
      <c r="H553" s="32">
        <f t="shared" si="8"/>
        <v>0</v>
      </c>
      <c r="I553" s="33" t="s">
        <v>10970</v>
      </c>
    </row>
    <row r="554" spans="1:9" x14ac:dyDescent="0.25">
      <c r="A554" s="44" t="s">
        <v>11323</v>
      </c>
      <c r="B554" s="41" t="s">
        <v>11722</v>
      </c>
      <c r="C554" s="26">
        <v>31898</v>
      </c>
      <c r="D554" s="25" t="s">
        <v>3978</v>
      </c>
      <c r="E554" s="27">
        <v>8047.6</v>
      </c>
      <c r="F554" s="39" t="s">
        <v>11323</v>
      </c>
      <c r="G554" s="27">
        <v>8047.6</v>
      </c>
      <c r="H554" s="45">
        <f t="shared" si="8"/>
        <v>0</v>
      </c>
      <c r="I554" s="28" t="s">
        <v>10970</v>
      </c>
    </row>
    <row r="555" spans="1:9" x14ac:dyDescent="0.25">
      <c r="A555" s="43" t="s">
        <v>11323</v>
      </c>
      <c r="B555" s="40" t="s">
        <v>11723</v>
      </c>
      <c r="C555" s="30">
        <v>31899</v>
      </c>
      <c r="D555" s="29" t="s">
        <v>3972</v>
      </c>
      <c r="E555" s="31">
        <v>2719.8</v>
      </c>
      <c r="F555" s="38" t="s">
        <v>11323</v>
      </c>
      <c r="G555" s="31">
        <v>2719.8</v>
      </c>
      <c r="H555" s="32">
        <f t="shared" si="8"/>
        <v>0</v>
      </c>
      <c r="I555" s="33" t="s">
        <v>10970</v>
      </c>
    </row>
    <row r="556" spans="1:9" x14ac:dyDescent="0.25">
      <c r="A556" s="44" t="s">
        <v>11323</v>
      </c>
      <c r="B556" s="41" t="s">
        <v>11724</v>
      </c>
      <c r="C556" s="26">
        <v>31900</v>
      </c>
      <c r="D556" s="25" t="s">
        <v>3971</v>
      </c>
      <c r="E556" s="27">
        <v>3895.4</v>
      </c>
      <c r="F556" s="39" t="s">
        <v>11323</v>
      </c>
      <c r="G556" s="27">
        <v>3895.4</v>
      </c>
      <c r="H556" s="45">
        <f t="shared" si="8"/>
        <v>0</v>
      </c>
      <c r="I556" s="28" t="s">
        <v>10970</v>
      </c>
    </row>
    <row r="557" spans="1:9" x14ac:dyDescent="0.25">
      <c r="A557" s="43" t="s">
        <v>11323</v>
      </c>
      <c r="B557" s="40" t="s">
        <v>11725</v>
      </c>
      <c r="C557" s="30">
        <v>31901</v>
      </c>
      <c r="D557" s="29" t="s">
        <v>4056</v>
      </c>
      <c r="E557" s="31">
        <v>1498.2</v>
      </c>
      <c r="F557" s="38" t="s">
        <v>11323</v>
      </c>
      <c r="G557" s="31">
        <v>1498.2</v>
      </c>
      <c r="H557" s="32">
        <f t="shared" si="8"/>
        <v>0</v>
      </c>
      <c r="I557" s="33" t="s">
        <v>10970</v>
      </c>
    </row>
    <row r="558" spans="1:9" x14ac:dyDescent="0.25">
      <c r="A558" s="44" t="s">
        <v>11323</v>
      </c>
      <c r="B558" s="41" t="s">
        <v>11726</v>
      </c>
      <c r="C558" s="26">
        <v>31902</v>
      </c>
      <c r="D558" s="25" t="s">
        <v>3960</v>
      </c>
      <c r="E558" s="27">
        <v>13831.8</v>
      </c>
      <c r="F558" s="39" t="s">
        <v>11323</v>
      </c>
      <c r="G558" s="27">
        <v>13831.8</v>
      </c>
      <c r="H558" s="45">
        <f t="shared" si="8"/>
        <v>0</v>
      </c>
      <c r="I558" s="28" t="s">
        <v>10970</v>
      </c>
    </row>
    <row r="559" spans="1:9" x14ac:dyDescent="0.25">
      <c r="A559" s="43" t="s">
        <v>11323</v>
      </c>
      <c r="B559" s="40" t="s">
        <v>11727</v>
      </c>
      <c r="C559" s="30">
        <v>31903</v>
      </c>
      <c r="D559" s="29" t="s">
        <v>4046</v>
      </c>
      <c r="E559" s="31">
        <v>1471.2</v>
      </c>
      <c r="F559" s="38" t="s">
        <v>11323</v>
      </c>
      <c r="G559" s="31">
        <v>1471.2</v>
      </c>
      <c r="H559" s="32">
        <f t="shared" si="8"/>
        <v>0</v>
      </c>
      <c r="I559" s="33" t="s">
        <v>10970</v>
      </c>
    </row>
    <row r="560" spans="1:9" x14ac:dyDescent="0.25">
      <c r="A560" s="44" t="s">
        <v>11323</v>
      </c>
      <c r="B560" s="41" t="s">
        <v>11728</v>
      </c>
      <c r="C560" s="26">
        <v>31904</v>
      </c>
      <c r="D560" s="25" t="s">
        <v>4045</v>
      </c>
      <c r="E560" s="27">
        <v>2852.8</v>
      </c>
      <c r="F560" s="39" t="s">
        <v>11323</v>
      </c>
      <c r="G560" s="27">
        <v>2852.8</v>
      </c>
      <c r="H560" s="45">
        <f t="shared" si="8"/>
        <v>0</v>
      </c>
      <c r="I560" s="28" t="s">
        <v>10970</v>
      </c>
    </row>
    <row r="561" spans="1:9" x14ac:dyDescent="0.25">
      <c r="A561" s="43" t="s">
        <v>11323</v>
      </c>
      <c r="B561" s="40" t="s">
        <v>11729</v>
      </c>
      <c r="C561" s="30">
        <v>31905</v>
      </c>
      <c r="D561" s="29" t="s">
        <v>4105</v>
      </c>
      <c r="E561" s="31">
        <v>29214.66</v>
      </c>
      <c r="F561" s="38" t="s">
        <v>11323</v>
      </c>
      <c r="G561" s="31">
        <v>29214.66</v>
      </c>
      <c r="H561" s="32">
        <f t="shared" si="8"/>
        <v>0</v>
      </c>
      <c r="I561" s="33" t="s">
        <v>10970</v>
      </c>
    </row>
    <row r="562" spans="1:9" x14ac:dyDescent="0.25">
      <c r="A562" s="44" t="s">
        <v>11323</v>
      </c>
      <c r="B562" s="41" t="s">
        <v>11730</v>
      </c>
      <c r="C562" s="26">
        <v>31906</v>
      </c>
      <c r="D562" s="25" t="s">
        <v>3960</v>
      </c>
      <c r="E562" s="27">
        <v>587.6</v>
      </c>
      <c r="F562" s="39" t="s">
        <v>11323</v>
      </c>
      <c r="G562" s="27">
        <v>587.6</v>
      </c>
      <c r="H562" s="45">
        <f t="shared" si="8"/>
        <v>0</v>
      </c>
      <c r="I562" s="28" t="s">
        <v>10970</v>
      </c>
    </row>
    <row r="563" spans="1:9" x14ac:dyDescent="0.25">
      <c r="A563" s="43" t="s">
        <v>11323</v>
      </c>
      <c r="B563" s="40" t="s">
        <v>11731</v>
      </c>
      <c r="C563" s="30">
        <v>31907</v>
      </c>
      <c r="D563" s="29" t="s">
        <v>3964</v>
      </c>
      <c r="E563" s="31">
        <v>1632</v>
      </c>
      <c r="F563" s="38" t="s">
        <v>11323</v>
      </c>
      <c r="G563" s="31">
        <v>1632</v>
      </c>
      <c r="H563" s="32">
        <f t="shared" si="8"/>
        <v>0</v>
      </c>
      <c r="I563" s="33" t="s">
        <v>10970</v>
      </c>
    </row>
    <row r="564" spans="1:9" x14ac:dyDescent="0.25">
      <c r="A564" s="44" t="s">
        <v>11323</v>
      </c>
      <c r="B564" s="41" t="s">
        <v>11732</v>
      </c>
      <c r="C564" s="26">
        <v>31908</v>
      </c>
      <c r="D564" s="25" t="s">
        <v>4036</v>
      </c>
      <c r="E564" s="27">
        <v>1504.2</v>
      </c>
      <c r="F564" s="39" t="s">
        <v>11323</v>
      </c>
      <c r="G564" s="27">
        <v>1504.2</v>
      </c>
      <c r="H564" s="45">
        <f t="shared" si="8"/>
        <v>0</v>
      </c>
      <c r="I564" s="28" t="s">
        <v>10970</v>
      </c>
    </row>
    <row r="565" spans="1:9" x14ac:dyDescent="0.25">
      <c r="A565" s="43" t="s">
        <v>11323</v>
      </c>
      <c r="B565" s="40" t="s">
        <v>11733</v>
      </c>
      <c r="C565" s="30">
        <v>31909</v>
      </c>
      <c r="D565" s="29" t="s">
        <v>3964</v>
      </c>
      <c r="E565" s="31">
        <v>2080</v>
      </c>
      <c r="F565" s="38" t="s">
        <v>11323</v>
      </c>
      <c r="G565" s="31">
        <v>2080</v>
      </c>
      <c r="H565" s="32">
        <f t="shared" si="8"/>
        <v>0</v>
      </c>
      <c r="I565" s="33" t="s">
        <v>10970</v>
      </c>
    </row>
    <row r="566" spans="1:9" x14ac:dyDescent="0.25">
      <c r="A566" s="44" t="s">
        <v>11323</v>
      </c>
      <c r="B566" s="41" t="s">
        <v>11734</v>
      </c>
      <c r="C566" s="26">
        <v>31910</v>
      </c>
      <c r="D566" s="25" t="s">
        <v>4091</v>
      </c>
      <c r="E566" s="27">
        <v>7052.2</v>
      </c>
      <c r="F566" s="39" t="s">
        <v>11323</v>
      </c>
      <c r="G566" s="27">
        <v>7052.2</v>
      </c>
      <c r="H566" s="45">
        <f t="shared" si="8"/>
        <v>0</v>
      </c>
      <c r="I566" s="28" t="s">
        <v>10970</v>
      </c>
    </row>
    <row r="567" spans="1:9" x14ac:dyDescent="0.25">
      <c r="A567" s="43" t="s">
        <v>11323</v>
      </c>
      <c r="B567" s="40" t="s">
        <v>11735</v>
      </c>
      <c r="C567" s="30">
        <v>31911</v>
      </c>
      <c r="D567" s="29" t="s">
        <v>3977</v>
      </c>
      <c r="E567" s="31">
        <v>3570.8</v>
      </c>
      <c r="F567" s="38" t="s">
        <v>11323</v>
      </c>
      <c r="G567" s="31">
        <v>3570.8</v>
      </c>
      <c r="H567" s="32">
        <f t="shared" si="8"/>
        <v>0</v>
      </c>
      <c r="I567" s="33" t="s">
        <v>10970</v>
      </c>
    </row>
    <row r="568" spans="1:9" x14ac:dyDescent="0.25">
      <c r="A568" s="44" t="s">
        <v>11323</v>
      </c>
      <c r="B568" s="41" t="s">
        <v>11736</v>
      </c>
      <c r="C568" s="26">
        <v>31912</v>
      </c>
      <c r="D568" s="25" t="s">
        <v>3937</v>
      </c>
      <c r="E568" s="27">
        <v>39950.400000000001</v>
      </c>
      <c r="F568" s="39" t="s">
        <v>11378</v>
      </c>
      <c r="G568" s="27">
        <v>39950.400000000001</v>
      </c>
      <c r="H568" s="45">
        <f t="shared" si="8"/>
        <v>0</v>
      </c>
      <c r="I568" s="28" t="s">
        <v>10970</v>
      </c>
    </row>
    <row r="569" spans="1:9" x14ac:dyDescent="0.25">
      <c r="A569" s="43" t="s">
        <v>11323</v>
      </c>
      <c r="B569" s="40" t="s">
        <v>11737</v>
      </c>
      <c r="C569" s="30">
        <v>31913</v>
      </c>
      <c r="D569" s="29" t="s">
        <v>3964</v>
      </c>
      <c r="E569" s="31">
        <v>5200</v>
      </c>
      <c r="F569" s="38" t="s">
        <v>11323</v>
      </c>
      <c r="G569" s="31">
        <v>5200</v>
      </c>
      <c r="H569" s="32">
        <f t="shared" si="8"/>
        <v>0</v>
      </c>
      <c r="I569" s="33" t="s">
        <v>10970</v>
      </c>
    </row>
    <row r="570" spans="1:9" x14ac:dyDescent="0.25">
      <c r="A570" s="44" t="s">
        <v>11323</v>
      </c>
      <c r="B570" s="41" t="s">
        <v>11738</v>
      </c>
      <c r="C570" s="26">
        <v>31914</v>
      </c>
      <c r="D570" s="25" t="s">
        <v>4085</v>
      </c>
      <c r="E570" s="27">
        <v>12190.2</v>
      </c>
      <c r="F570" s="39" t="s">
        <v>11323</v>
      </c>
      <c r="G570" s="27">
        <v>12190.2</v>
      </c>
      <c r="H570" s="45">
        <f t="shared" si="8"/>
        <v>0</v>
      </c>
      <c r="I570" s="28" t="s">
        <v>10970</v>
      </c>
    </row>
    <row r="571" spans="1:9" x14ac:dyDescent="0.25">
      <c r="A571" s="43" t="s">
        <v>11323</v>
      </c>
      <c r="B571" s="40" t="s">
        <v>11739</v>
      </c>
      <c r="C571" s="30">
        <v>31915</v>
      </c>
      <c r="D571" s="29" t="s">
        <v>4215</v>
      </c>
      <c r="E571" s="31">
        <v>1329.9</v>
      </c>
      <c r="F571" s="38" t="s">
        <v>11323</v>
      </c>
      <c r="G571" s="31">
        <v>1329.9</v>
      </c>
      <c r="H571" s="32">
        <f t="shared" si="8"/>
        <v>0</v>
      </c>
      <c r="I571" s="33" t="s">
        <v>10970</v>
      </c>
    </row>
    <row r="572" spans="1:9" x14ac:dyDescent="0.25">
      <c r="A572" s="44" t="s">
        <v>11323</v>
      </c>
      <c r="B572" s="41" t="s">
        <v>11740</v>
      </c>
      <c r="C572" s="26">
        <v>31916</v>
      </c>
      <c r="D572" s="25" t="s">
        <v>4085</v>
      </c>
      <c r="E572" s="27">
        <v>376</v>
      </c>
      <c r="F572" s="39" t="s">
        <v>11323</v>
      </c>
      <c r="G572" s="27">
        <v>376</v>
      </c>
      <c r="H572" s="45">
        <f t="shared" si="8"/>
        <v>0</v>
      </c>
      <c r="I572" s="28" t="s">
        <v>10970</v>
      </c>
    </row>
    <row r="573" spans="1:9" x14ac:dyDescent="0.25">
      <c r="A573" s="43" t="s">
        <v>11323</v>
      </c>
      <c r="B573" s="40" t="s">
        <v>11741</v>
      </c>
      <c r="C573" s="30">
        <v>31917</v>
      </c>
      <c r="D573" s="29" t="s">
        <v>4041</v>
      </c>
      <c r="E573" s="31">
        <v>3164.8</v>
      </c>
      <c r="F573" s="38" t="s">
        <v>11323</v>
      </c>
      <c r="G573" s="31">
        <v>3164.8</v>
      </c>
      <c r="H573" s="32">
        <f t="shared" si="8"/>
        <v>0</v>
      </c>
      <c r="I573" s="33" t="s">
        <v>10970</v>
      </c>
    </row>
    <row r="574" spans="1:9" x14ac:dyDescent="0.25">
      <c r="A574" s="44" t="s">
        <v>11323</v>
      </c>
      <c r="B574" s="41" t="s">
        <v>11742</v>
      </c>
      <c r="C574" s="26">
        <v>31918</v>
      </c>
      <c r="D574" s="25" t="s">
        <v>3997</v>
      </c>
      <c r="E574" s="27">
        <v>1541.8</v>
      </c>
      <c r="F574" s="39" t="s">
        <v>11323</v>
      </c>
      <c r="G574" s="27">
        <v>1541.8</v>
      </c>
      <c r="H574" s="45">
        <f t="shared" si="8"/>
        <v>0</v>
      </c>
      <c r="I574" s="28" t="s">
        <v>10970</v>
      </c>
    </row>
    <row r="575" spans="1:9" x14ac:dyDescent="0.25">
      <c r="A575" s="43" t="s">
        <v>11323</v>
      </c>
      <c r="B575" s="40" t="s">
        <v>11743</v>
      </c>
      <c r="C575" s="30">
        <v>31919</v>
      </c>
      <c r="D575" s="29" t="s">
        <v>3964</v>
      </c>
      <c r="E575" s="31">
        <v>28039</v>
      </c>
      <c r="F575" s="38" t="s">
        <v>11378</v>
      </c>
      <c r="G575" s="31">
        <v>28039</v>
      </c>
      <c r="H575" s="32">
        <f t="shared" si="8"/>
        <v>0</v>
      </c>
      <c r="I575" s="33" t="s">
        <v>10970</v>
      </c>
    </row>
    <row r="576" spans="1:9" x14ac:dyDescent="0.25">
      <c r="A576" s="44" t="s">
        <v>11323</v>
      </c>
      <c r="B576" s="41" t="s">
        <v>11744</v>
      </c>
      <c r="C576" s="26">
        <v>31920</v>
      </c>
      <c r="D576" s="25" t="s">
        <v>4125</v>
      </c>
      <c r="E576" s="27">
        <v>3096.4</v>
      </c>
      <c r="F576" s="39" t="s">
        <v>11323</v>
      </c>
      <c r="G576" s="27">
        <v>3096.4</v>
      </c>
      <c r="H576" s="45">
        <f t="shared" si="8"/>
        <v>0</v>
      </c>
      <c r="I576" s="28" t="s">
        <v>10970</v>
      </c>
    </row>
    <row r="577" spans="1:9" x14ac:dyDescent="0.25">
      <c r="A577" s="43" t="s">
        <v>11323</v>
      </c>
      <c r="B577" s="40" t="s">
        <v>11745</v>
      </c>
      <c r="C577" s="30">
        <v>31921</v>
      </c>
      <c r="D577" s="29" t="s">
        <v>3964</v>
      </c>
      <c r="E577" s="31">
        <v>6740.9</v>
      </c>
      <c r="F577" s="38" t="s">
        <v>11378</v>
      </c>
      <c r="G577" s="31">
        <v>6740.9</v>
      </c>
      <c r="H577" s="32">
        <f t="shared" si="8"/>
        <v>0</v>
      </c>
      <c r="I577" s="33" t="s">
        <v>10970</v>
      </c>
    </row>
    <row r="578" spans="1:9" x14ac:dyDescent="0.25">
      <c r="A578" s="44" t="s">
        <v>11323</v>
      </c>
      <c r="B578" s="41" t="s">
        <v>11746</v>
      </c>
      <c r="C578" s="26">
        <v>31922</v>
      </c>
      <c r="D578" s="25" t="s">
        <v>4064</v>
      </c>
      <c r="E578" s="27">
        <v>16470</v>
      </c>
      <c r="F578" s="39" t="s">
        <v>11590</v>
      </c>
      <c r="G578" s="27">
        <v>16470</v>
      </c>
      <c r="H578" s="45">
        <f t="shared" si="8"/>
        <v>0</v>
      </c>
      <c r="I578" s="28" t="s">
        <v>10970</v>
      </c>
    </row>
    <row r="579" spans="1:9" x14ac:dyDescent="0.25">
      <c r="A579" s="43" t="s">
        <v>11323</v>
      </c>
      <c r="B579" s="40" t="s">
        <v>11747</v>
      </c>
      <c r="C579" s="30">
        <v>31923</v>
      </c>
      <c r="D579" s="29" t="s">
        <v>4065</v>
      </c>
      <c r="E579" s="31">
        <v>6604.2</v>
      </c>
      <c r="F579" s="38" t="s">
        <v>11378</v>
      </c>
      <c r="G579" s="31">
        <v>6604.2</v>
      </c>
      <c r="H579" s="32">
        <f t="shared" si="8"/>
        <v>0</v>
      </c>
      <c r="I579" s="33" t="s">
        <v>10970</v>
      </c>
    </row>
    <row r="580" spans="1:9" x14ac:dyDescent="0.25">
      <c r="A580" s="44" t="s">
        <v>11323</v>
      </c>
      <c r="B580" s="41" t="s">
        <v>11748</v>
      </c>
      <c r="C580" s="26">
        <v>31924</v>
      </c>
      <c r="D580" s="25" t="s">
        <v>3965</v>
      </c>
      <c r="E580" s="27">
        <v>520</v>
      </c>
      <c r="F580" s="39" t="s">
        <v>11323</v>
      </c>
      <c r="G580" s="27">
        <v>520</v>
      </c>
      <c r="H580" s="45">
        <f t="shared" ref="H580:H643" si="9">E580-G580</f>
        <v>0</v>
      </c>
      <c r="I580" s="28" t="s">
        <v>10970</v>
      </c>
    </row>
    <row r="581" spans="1:9" x14ac:dyDescent="0.25">
      <c r="A581" s="43" t="s">
        <v>11323</v>
      </c>
      <c r="B581" s="40" t="s">
        <v>11749</v>
      </c>
      <c r="C581" s="30">
        <v>31925</v>
      </c>
      <c r="D581" s="29" t="s">
        <v>3989</v>
      </c>
      <c r="E581" s="31">
        <v>1093.9000000000001</v>
      </c>
      <c r="F581" s="38" t="s">
        <v>11323</v>
      </c>
      <c r="G581" s="31">
        <v>1093.9000000000001</v>
      </c>
      <c r="H581" s="32">
        <f t="shared" si="9"/>
        <v>0</v>
      </c>
      <c r="I581" s="33" t="s">
        <v>10970</v>
      </c>
    </row>
    <row r="582" spans="1:9" x14ac:dyDescent="0.25">
      <c r="A582" s="44" t="s">
        <v>11323</v>
      </c>
      <c r="B582" s="41" t="s">
        <v>11750</v>
      </c>
      <c r="C582" s="26">
        <v>31926</v>
      </c>
      <c r="D582" s="25" t="s">
        <v>4062</v>
      </c>
      <c r="E582" s="27">
        <v>9342</v>
      </c>
      <c r="F582" s="39" t="s">
        <v>11378</v>
      </c>
      <c r="G582" s="27">
        <v>9342</v>
      </c>
      <c r="H582" s="45">
        <f t="shared" si="9"/>
        <v>0</v>
      </c>
      <c r="I582" s="28" t="s">
        <v>10970</v>
      </c>
    </row>
    <row r="583" spans="1:9" x14ac:dyDescent="0.25">
      <c r="A583" s="43" t="s">
        <v>11323</v>
      </c>
      <c r="B583" s="40" t="s">
        <v>11751</v>
      </c>
      <c r="C583" s="30">
        <v>31927</v>
      </c>
      <c r="D583" s="29" t="s">
        <v>4039</v>
      </c>
      <c r="E583" s="31">
        <v>18570.7</v>
      </c>
      <c r="F583" s="38" t="s">
        <v>11380</v>
      </c>
      <c r="G583" s="31">
        <v>18570.7</v>
      </c>
      <c r="H583" s="32">
        <f t="shared" si="9"/>
        <v>0</v>
      </c>
      <c r="I583" s="33" t="s">
        <v>10970</v>
      </c>
    </row>
    <row r="584" spans="1:9" x14ac:dyDescent="0.25">
      <c r="A584" s="44" t="s">
        <v>11323</v>
      </c>
      <c r="B584" s="41" t="s">
        <v>11752</v>
      </c>
      <c r="C584" s="26">
        <v>31928</v>
      </c>
      <c r="D584" s="25" t="s">
        <v>4095</v>
      </c>
      <c r="E584" s="27">
        <v>3833.5</v>
      </c>
      <c r="F584" s="39" t="s">
        <v>11323</v>
      </c>
      <c r="G584" s="27">
        <v>3833.5</v>
      </c>
      <c r="H584" s="45">
        <f t="shared" si="9"/>
        <v>0</v>
      </c>
      <c r="I584" s="28" t="s">
        <v>10970</v>
      </c>
    </row>
    <row r="585" spans="1:9" x14ac:dyDescent="0.25">
      <c r="A585" s="43" t="s">
        <v>11323</v>
      </c>
      <c r="B585" s="40" t="s">
        <v>11753</v>
      </c>
      <c r="C585" s="30">
        <v>31929</v>
      </c>
      <c r="D585" s="29" t="s">
        <v>3991</v>
      </c>
      <c r="E585" s="31">
        <v>6637.5</v>
      </c>
      <c r="F585" s="38" t="s">
        <v>11323</v>
      </c>
      <c r="G585" s="31">
        <v>6637.5</v>
      </c>
      <c r="H585" s="32">
        <f t="shared" si="9"/>
        <v>0</v>
      </c>
      <c r="I585" s="33" t="s">
        <v>10970</v>
      </c>
    </row>
    <row r="586" spans="1:9" x14ac:dyDescent="0.25">
      <c r="A586" s="44" t="s">
        <v>11323</v>
      </c>
      <c r="B586" s="41" t="s">
        <v>11754</v>
      </c>
      <c r="C586" s="26">
        <v>31930</v>
      </c>
      <c r="D586" s="25" t="s">
        <v>4134</v>
      </c>
      <c r="E586" s="27">
        <v>2445.9</v>
      </c>
      <c r="F586" s="39" t="s">
        <v>11323</v>
      </c>
      <c r="G586" s="27">
        <v>2445.9</v>
      </c>
      <c r="H586" s="45">
        <f t="shared" si="9"/>
        <v>0</v>
      </c>
      <c r="I586" s="28" t="s">
        <v>10970</v>
      </c>
    </row>
    <row r="587" spans="1:9" x14ac:dyDescent="0.25">
      <c r="A587" s="43" t="s">
        <v>11323</v>
      </c>
      <c r="B587" s="40" t="s">
        <v>11755</v>
      </c>
      <c r="C587" s="30">
        <v>31931</v>
      </c>
      <c r="D587" s="29" t="s">
        <v>3964</v>
      </c>
      <c r="E587" s="31">
        <v>1732.8</v>
      </c>
      <c r="F587" s="38" t="s">
        <v>11323</v>
      </c>
      <c r="G587" s="31">
        <v>1732.8</v>
      </c>
      <c r="H587" s="32">
        <f t="shared" si="9"/>
        <v>0</v>
      </c>
      <c r="I587" s="33" t="s">
        <v>10970</v>
      </c>
    </row>
    <row r="588" spans="1:9" x14ac:dyDescent="0.25">
      <c r="A588" s="44" t="s">
        <v>11323</v>
      </c>
      <c r="B588" s="41" t="s">
        <v>11756</v>
      </c>
      <c r="C588" s="26">
        <v>31932</v>
      </c>
      <c r="D588" s="25" t="s">
        <v>3953</v>
      </c>
      <c r="E588" s="27">
        <v>2340</v>
      </c>
      <c r="F588" s="39" t="s">
        <v>11323</v>
      </c>
      <c r="G588" s="27">
        <v>2340</v>
      </c>
      <c r="H588" s="45">
        <f t="shared" si="9"/>
        <v>0</v>
      </c>
      <c r="I588" s="28" t="s">
        <v>10970</v>
      </c>
    </row>
    <row r="589" spans="1:9" x14ac:dyDescent="0.25">
      <c r="A589" s="43" t="s">
        <v>11323</v>
      </c>
      <c r="B589" s="40" t="s">
        <v>11757</v>
      </c>
      <c r="C589" s="30">
        <v>31933</v>
      </c>
      <c r="D589" s="29" t="s">
        <v>3998</v>
      </c>
      <c r="E589" s="31">
        <v>49042.8</v>
      </c>
      <c r="F589" s="38" t="s">
        <v>11323</v>
      </c>
      <c r="G589" s="31">
        <v>49042.8</v>
      </c>
      <c r="H589" s="32">
        <f t="shared" si="9"/>
        <v>0</v>
      </c>
      <c r="I589" s="33" t="s">
        <v>10970</v>
      </c>
    </row>
    <row r="590" spans="1:9" x14ac:dyDescent="0.25">
      <c r="A590" s="44" t="s">
        <v>11323</v>
      </c>
      <c r="B590" s="41" t="s">
        <v>11758</v>
      </c>
      <c r="C590" s="26">
        <v>31934</v>
      </c>
      <c r="D590" s="25" t="s">
        <v>4057</v>
      </c>
      <c r="E590" s="27">
        <v>2702.5</v>
      </c>
      <c r="F590" s="39" t="s">
        <v>11323</v>
      </c>
      <c r="G590" s="27">
        <v>2702.5</v>
      </c>
      <c r="H590" s="45">
        <f t="shared" si="9"/>
        <v>0</v>
      </c>
      <c r="I590" s="28" t="s">
        <v>10970</v>
      </c>
    </row>
    <row r="591" spans="1:9" x14ac:dyDescent="0.25">
      <c r="A591" s="43" t="s">
        <v>11323</v>
      </c>
      <c r="B591" s="40" t="s">
        <v>11759</v>
      </c>
      <c r="C591" s="30">
        <v>31935</v>
      </c>
      <c r="D591" s="29" t="s">
        <v>4061</v>
      </c>
      <c r="E591" s="31">
        <v>14991.5</v>
      </c>
      <c r="F591" s="38" t="s">
        <v>11323</v>
      </c>
      <c r="G591" s="31">
        <v>14991.5</v>
      </c>
      <c r="H591" s="32">
        <f t="shared" si="9"/>
        <v>0</v>
      </c>
      <c r="I591" s="33" t="s">
        <v>10970</v>
      </c>
    </row>
    <row r="592" spans="1:9" x14ac:dyDescent="0.25">
      <c r="A592" s="44" t="s">
        <v>11323</v>
      </c>
      <c r="B592" s="41" t="s">
        <v>11760</v>
      </c>
      <c r="C592" s="26">
        <v>31936</v>
      </c>
      <c r="D592" s="25" t="s">
        <v>3943</v>
      </c>
      <c r="E592" s="27">
        <v>1884</v>
      </c>
      <c r="F592" s="39" t="s">
        <v>11323</v>
      </c>
      <c r="G592" s="27">
        <v>1884</v>
      </c>
      <c r="H592" s="45">
        <f t="shared" si="9"/>
        <v>0</v>
      </c>
      <c r="I592" s="28" t="s">
        <v>10970</v>
      </c>
    </row>
    <row r="593" spans="1:9" x14ac:dyDescent="0.25">
      <c r="A593" s="43" t="s">
        <v>11323</v>
      </c>
      <c r="B593" s="40" t="s">
        <v>11761</v>
      </c>
      <c r="C593" s="30">
        <v>31937</v>
      </c>
      <c r="D593" s="29" t="s">
        <v>4136</v>
      </c>
      <c r="E593" s="31">
        <v>9478</v>
      </c>
      <c r="F593" s="38" t="s">
        <v>11378</v>
      </c>
      <c r="G593" s="31">
        <v>9478</v>
      </c>
      <c r="H593" s="32">
        <f t="shared" si="9"/>
        <v>0</v>
      </c>
      <c r="I593" s="33" t="s">
        <v>10970</v>
      </c>
    </row>
    <row r="594" spans="1:9" x14ac:dyDescent="0.25">
      <c r="A594" s="44" t="s">
        <v>11323</v>
      </c>
      <c r="B594" s="41" t="s">
        <v>11762</v>
      </c>
      <c r="C594" s="26">
        <v>31938</v>
      </c>
      <c r="D594" s="25" t="s">
        <v>3948</v>
      </c>
      <c r="E594" s="27">
        <v>2848.5</v>
      </c>
      <c r="F594" s="39" t="s">
        <v>11323</v>
      </c>
      <c r="G594" s="27">
        <v>2848.5</v>
      </c>
      <c r="H594" s="45">
        <f t="shared" si="9"/>
        <v>0</v>
      </c>
      <c r="I594" s="28" t="s">
        <v>10970</v>
      </c>
    </row>
    <row r="595" spans="1:9" x14ac:dyDescent="0.25">
      <c r="A595" s="43" t="s">
        <v>11323</v>
      </c>
      <c r="B595" s="40" t="s">
        <v>11763</v>
      </c>
      <c r="C595" s="30">
        <v>31939</v>
      </c>
      <c r="D595" s="29" t="s">
        <v>3948</v>
      </c>
      <c r="E595" s="31">
        <v>561.6</v>
      </c>
      <c r="F595" s="38" t="s">
        <v>11323</v>
      </c>
      <c r="G595" s="31">
        <v>561.6</v>
      </c>
      <c r="H595" s="32">
        <f t="shared" si="9"/>
        <v>0</v>
      </c>
      <c r="I595" s="33" t="s">
        <v>10970</v>
      </c>
    </row>
    <row r="596" spans="1:9" x14ac:dyDescent="0.25">
      <c r="A596" s="44" t="s">
        <v>11323</v>
      </c>
      <c r="B596" s="41" t="s">
        <v>11764</v>
      </c>
      <c r="C596" s="26">
        <v>31940</v>
      </c>
      <c r="D596" s="25" t="s">
        <v>4038</v>
      </c>
      <c r="E596" s="27">
        <v>26561.200000000001</v>
      </c>
      <c r="F596" s="39" t="s">
        <v>11380</v>
      </c>
      <c r="G596" s="27">
        <v>26561.200000000001</v>
      </c>
      <c r="H596" s="45">
        <f t="shared" si="9"/>
        <v>0</v>
      </c>
      <c r="I596" s="28" t="s">
        <v>10970</v>
      </c>
    </row>
    <row r="597" spans="1:9" x14ac:dyDescent="0.25">
      <c r="A597" s="43" t="s">
        <v>11323</v>
      </c>
      <c r="B597" s="40" t="s">
        <v>11765</v>
      </c>
      <c r="C597" s="30">
        <v>31941</v>
      </c>
      <c r="D597" s="29" t="s">
        <v>4179</v>
      </c>
      <c r="E597" s="31">
        <v>6424</v>
      </c>
      <c r="F597" s="38" t="s">
        <v>11378</v>
      </c>
      <c r="G597" s="31">
        <v>6424</v>
      </c>
      <c r="H597" s="32">
        <f t="shared" si="9"/>
        <v>0</v>
      </c>
      <c r="I597" s="33" t="s">
        <v>10970</v>
      </c>
    </row>
    <row r="598" spans="1:9" x14ac:dyDescent="0.25">
      <c r="A598" s="44" t="s">
        <v>11323</v>
      </c>
      <c r="B598" s="41" t="s">
        <v>11766</v>
      </c>
      <c r="C598" s="26">
        <v>31942</v>
      </c>
      <c r="D598" s="25" t="s">
        <v>4051</v>
      </c>
      <c r="E598" s="27">
        <v>535.6</v>
      </c>
      <c r="F598" s="39" t="s">
        <v>11323</v>
      </c>
      <c r="G598" s="27">
        <v>535.6</v>
      </c>
      <c r="H598" s="45">
        <f t="shared" si="9"/>
        <v>0</v>
      </c>
      <c r="I598" s="28" t="s">
        <v>10970</v>
      </c>
    </row>
    <row r="599" spans="1:9" x14ac:dyDescent="0.25">
      <c r="A599" s="43" t="s">
        <v>11323</v>
      </c>
      <c r="B599" s="40" t="s">
        <v>11767</v>
      </c>
      <c r="C599" s="30">
        <v>31943</v>
      </c>
      <c r="D599" s="29" t="s">
        <v>4121</v>
      </c>
      <c r="E599" s="31">
        <v>5911.6</v>
      </c>
      <c r="F599" s="38" t="s">
        <v>11323</v>
      </c>
      <c r="G599" s="31">
        <v>5911.6</v>
      </c>
      <c r="H599" s="32">
        <f t="shared" si="9"/>
        <v>0</v>
      </c>
      <c r="I599" s="33" t="s">
        <v>10970</v>
      </c>
    </row>
    <row r="600" spans="1:9" x14ac:dyDescent="0.25">
      <c r="A600" s="44" t="s">
        <v>11323</v>
      </c>
      <c r="B600" s="41" t="s">
        <v>11768</v>
      </c>
      <c r="C600" s="26">
        <v>31944</v>
      </c>
      <c r="D600" s="25" t="s">
        <v>4043</v>
      </c>
      <c r="E600" s="27">
        <v>41559.9</v>
      </c>
      <c r="F600" s="39" t="s">
        <v>11380</v>
      </c>
      <c r="G600" s="27">
        <v>41559.9</v>
      </c>
      <c r="H600" s="45">
        <f t="shared" si="9"/>
        <v>0</v>
      </c>
      <c r="I600" s="28" t="s">
        <v>10970</v>
      </c>
    </row>
    <row r="601" spans="1:9" x14ac:dyDescent="0.25">
      <c r="A601" s="43" t="s">
        <v>11323</v>
      </c>
      <c r="B601" s="40" t="s">
        <v>11769</v>
      </c>
      <c r="C601" s="30">
        <v>31945</v>
      </c>
      <c r="D601" s="29" t="s">
        <v>3998</v>
      </c>
      <c r="E601" s="31">
        <v>3800</v>
      </c>
      <c r="F601" s="38" t="s">
        <v>11323</v>
      </c>
      <c r="G601" s="31">
        <v>3800</v>
      </c>
      <c r="H601" s="32">
        <f t="shared" si="9"/>
        <v>0</v>
      </c>
      <c r="I601" s="33" t="s">
        <v>10970</v>
      </c>
    </row>
    <row r="602" spans="1:9" x14ac:dyDescent="0.25">
      <c r="A602" s="44" t="s">
        <v>11323</v>
      </c>
      <c r="B602" s="41" t="s">
        <v>11770</v>
      </c>
      <c r="C602" s="26">
        <v>31946</v>
      </c>
      <c r="D602" s="25" t="s">
        <v>3964</v>
      </c>
      <c r="E602" s="27">
        <v>476</v>
      </c>
      <c r="F602" s="39" t="s">
        <v>11323</v>
      </c>
      <c r="G602" s="27">
        <v>476</v>
      </c>
      <c r="H602" s="45">
        <f t="shared" si="9"/>
        <v>0</v>
      </c>
      <c r="I602" s="28" t="s">
        <v>10970</v>
      </c>
    </row>
    <row r="603" spans="1:9" x14ac:dyDescent="0.25">
      <c r="A603" s="43" t="s">
        <v>11323</v>
      </c>
      <c r="B603" s="40" t="s">
        <v>11771</v>
      </c>
      <c r="C603" s="30">
        <v>31947</v>
      </c>
      <c r="D603" s="29" t="s">
        <v>4040</v>
      </c>
      <c r="E603" s="31">
        <v>40450.5</v>
      </c>
      <c r="F603" s="38" t="s">
        <v>11279</v>
      </c>
      <c r="G603" s="31">
        <v>40450.5</v>
      </c>
      <c r="H603" s="32">
        <f t="shared" si="9"/>
        <v>0</v>
      </c>
      <c r="I603" s="33" t="s">
        <v>10970</v>
      </c>
    </row>
    <row r="604" spans="1:9" x14ac:dyDescent="0.25">
      <c r="A604" s="44" t="s">
        <v>11323</v>
      </c>
      <c r="B604" s="41" t="s">
        <v>11772</v>
      </c>
      <c r="C604" s="26">
        <v>31948</v>
      </c>
      <c r="D604" s="25" t="s">
        <v>3964</v>
      </c>
      <c r="E604" s="27">
        <v>780</v>
      </c>
      <c r="F604" s="39" t="s">
        <v>11323</v>
      </c>
      <c r="G604" s="27">
        <v>780</v>
      </c>
      <c r="H604" s="45">
        <f t="shared" si="9"/>
        <v>0</v>
      </c>
      <c r="I604" s="28" t="s">
        <v>10970</v>
      </c>
    </row>
    <row r="605" spans="1:9" x14ac:dyDescent="0.25">
      <c r="A605" s="43" t="s">
        <v>11323</v>
      </c>
      <c r="B605" s="40" t="s">
        <v>11773</v>
      </c>
      <c r="C605" s="30">
        <v>31949</v>
      </c>
      <c r="D605" s="29" t="s">
        <v>4720</v>
      </c>
      <c r="E605" s="31">
        <v>5217.6000000000004</v>
      </c>
      <c r="F605" s="38" t="s">
        <v>11323</v>
      </c>
      <c r="G605" s="31">
        <v>5217.6000000000004</v>
      </c>
      <c r="H605" s="32">
        <f t="shared" si="9"/>
        <v>0</v>
      </c>
      <c r="I605" s="33" t="s">
        <v>10970</v>
      </c>
    </row>
    <row r="606" spans="1:9" x14ac:dyDescent="0.25">
      <c r="A606" s="44" t="s">
        <v>11323</v>
      </c>
      <c r="B606" s="41" t="s">
        <v>11774</v>
      </c>
      <c r="C606" s="26">
        <v>31950</v>
      </c>
      <c r="D606" s="25" t="s">
        <v>4720</v>
      </c>
      <c r="E606" s="27">
        <v>9796.7999999999993</v>
      </c>
      <c r="F606" s="39" t="s">
        <v>11323</v>
      </c>
      <c r="G606" s="27">
        <v>9796.7999999999993</v>
      </c>
      <c r="H606" s="45">
        <f t="shared" si="9"/>
        <v>0</v>
      </c>
      <c r="I606" s="28" t="s">
        <v>10970</v>
      </c>
    </row>
    <row r="607" spans="1:9" x14ac:dyDescent="0.25">
      <c r="A607" s="43" t="s">
        <v>11323</v>
      </c>
      <c r="B607" s="40" t="s">
        <v>11775</v>
      </c>
      <c r="C607" s="30">
        <v>31951</v>
      </c>
      <c r="D607" s="29" t="s">
        <v>4720</v>
      </c>
      <c r="E607" s="31">
        <v>120</v>
      </c>
      <c r="F607" s="38" t="s">
        <v>11323</v>
      </c>
      <c r="G607" s="31">
        <v>120</v>
      </c>
      <c r="H607" s="32">
        <f t="shared" si="9"/>
        <v>0</v>
      </c>
      <c r="I607" s="33" t="s">
        <v>10970</v>
      </c>
    </row>
    <row r="608" spans="1:9" x14ac:dyDescent="0.25">
      <c r="A608" s="44" t="s">
        <v>11323</v>
      </c>
      <c r="B608" s="41" t="s">
        <v>11776</v>
      </c>
      <c r="C608" s="26">
        <v>31952</v>
      </c>
      <c r="D608" s="25" t="s">
        <v>4117</v>
      </c>
      <c r="E608" s="27">
        <v>22169.4</v>
      </c>
      <c r="F608" s="39" t="s">
        <v>11323</v>
      </c>
      <c r="G608" s="27">
        <v>22169.4</v>
      </c>
      <c r="H608" s="45">
        <f t="shared" si="9"/>
        <v>0</v>
      </c>
      <c r="I608" s="28" t="s">
        <v>10970</v>
      </c>
    </row>
    <row r="609" spans="1:9" x14ac:dyDescent="0.25">
      <c r="A609" s="43" t="s">
        <v>11323</v>
      </c>
      <c r="B609" s="40" t="s">
        <v>11777</v>
      </c>
      <c r="C609" s="30">
        <v>31953</v>
      </c>
      <c r="D609" s="29" t="s">
        <v>3964</v>
      </c>
      <c r="E609" s="31">
        <v>1104</v>
      </c>
      <c r="F609" s="38" t="s">
        <v>11215</v>
      </c>
      <c r="G609" s="31">
        <v>1104</v>
      </c>
      <c r="H609" s="32">
        <f t="shared" si="9"/>
        <v>0</v>
      </c>
      <c r="I609" s="33" t="s">
        <v>10970</v>
      </c>
    </row>
    <row r="610" spans="1:9" x14ac:dyDescent="0.25">
      <c r="A610" s="44" t="s">
        <v>11323</v>
      </c>
      <c r="B610" s="41" t="s">
        <v>11778</v>
      </c>
      <c r="C610" s="26">
        <v>31954</v>
      </c>
      <c r="D610" s="25" t="s">
        <v>3935</v>
      </c>
      <c r="E610" s="27">
        <v>11921.1</v>
      </c>
      <c r="F610" s="39" t="s">
        <v>11215</v>
      </c>
      <c r="G610" s="27">
        <v>11921.1</v>
      </c>
      <c r="H610" s="45">
        <f t="shared" si="9"/>
        <v>0</v>
      </c>
      <c r="I610" s="28" t="s">
        <v>10970</v>
      </c>
    </row>
    <row r="611" spans="1:9" x14ac:dyDescent="0.25">
      <c r="A611" s="43" t="s">
        <v>11323</v>
      </c>
      <c r="B611" s="40" t="s">
        <v>11779</v>
      </c>
      <c r="C611" s="30">
        <v>31955</v>
      </c>
      <c r="D611" s="29" t="s">
        <v>4162</v>
      </c>
      <c r="E611" s="31">
        <v>904.5</v>
      </c>
      <c r="F611" s="38" t="s">
        <v>11323</v>
      </c>
      <c r="G611" s="31">
        <v>904.5</v>
      </c>
      <c r="H611" s="32">
        <f t="shared" si="9"/>
        <v>0</v>
      </c>
      <c r="I611" s="33" t="s">
        <v>10970</v>
      </c>
    </row>
    <row r="612" spans="1:9" x14ac:dyDescent="0.25">
      <c r="A612" s="44" t="s">
        <v>11323</v>
      </c>
      <c r="B612" s="41" t="s">
        <v>11780</v>
      </c>
      <c r="C612" s="26">
        <v>31956</v>
      </c>
      <c r="D612" s="25" t="s">
        <v>4002</v>
      </c>
      <c r="E612" s="27">
        <v>2080</v>
      </c>
      <c r="F612" s="39" t="s">
        <v>11378</v>
      </c>
      <c r="G612" s="27">
        <v>2080</v>
      </c>
      <c r="H612" s="45">
        <f t="shared" si="9"/>
        <v>0</v>
      </c>
      <c r="I612" s="28" t="s">
        <v>10970</v>
      </c>
    </row>
    <row r="613" spans="1:9" x14ac:dyDescent="0.25">
      <c r="A613" s="43" t="s">
        <v>11323</v>
      </c>
      <c r="B613" s="40" t="s">
        <v>11781</v>
      </c>
      <c r="C613" s="30">
        <v>31957</v>
      </c>
      <c r="D613" s="29" t="s">
        <v>4001</v>
      </c>
      <c r="E613" s="31">
        <v>4160</v>
      </c>
      <c r="F613" s="38" t="s">
        <v>11378</v>
      </c>
      <c r="G613" s="31">
        <v>4160</v>
      </c>
      <c r="H613" s="32">
        <f t="shared" si="9"/>
        <v>0</v>
      </c>
      <c r="I613" s="33" t="s">
        <v>10970</v>
      </c>
    </row>
    <row r="614" spans="1:9" x14ac:dyDescent="0.25">
      <c r="A614" s="44" t="s">
        <v>11323</v>
      </c>
      <c r="B614" s="41" t="s">
        <v>11782</v>
      </c>
      <c r="C614" s="26">
        <v>31958</v>
      </c>
      <c r="D614" s="25" t="s">
        <v>4003</v>
      </c>
      <c r="E614" s="27">
        <v>15883.24</v>
      </c>
      <c r="F614" s="39" t="s">
        <v>11783</v>
      </c>
      <c r="G614" s="27">
        <v>15883.24</v>
      </c>
      <c r="H614" s="45">
        <f t="shared" si="9"/>
        <v>0</v>
      </c>
      <c r="I614" s="28" t="s">
        <v>10970</v>
      </c>
    </row>
    <row r="615" spans="1:9" x14ac:dyDescent="0.25">
      <c r="A615" s="43" t="s">
        <v>11323</v>
      </c>
      <c r="B615" s="40" t="s">
        <v>11784</v>
      </c>
      <c r="C615" s="30">
        <v>31959</v>
      </c>
      <c r="D615" s="29" t="s">
        <v>4042</v>
      </c>
      <c r="E615" s="31">
        <v>16491.599999999999</v>
      </c>
      <c r="F615" s="38" t="s">
        <v>11323</v>
      </c>
      <c r="G615" s="31">
        <v>16491.599999999999</v>
      </c>
      <c r="H615" s="32">
        <f t="shared" si="9"/>
        <v>0</v>
      </c>
      <c r="I615" s="33" t="s">
        <v>10970</v>
      </c>
    </row>
    <row r="616" spans="1:9" x14ac:dyDescent="0.25">
      <c r="A616" s="44" t="s">
        <v>11323</v>
      </c>
      <c r="B616" s="41" t="s">
        <v>11785</v>
      </c>
      <c r="C616" s="26">
        <v>31960</v>
      </c>
      <c r="D616" s="25" t="s">
        <v>3964</v>
      </c>
      <c r="E616" s="27">
        <v>1688</v>
      </c>
      <c r="F616" s="39" t="s">
        <v>11323</v>
      </c>
      <c r="G616" s="27">
        <v>1688</v>
      </c>
      <c r="H616" s="45">
        <f t="shared" si="9"/>
        <v>0</v>
      </c>
      <c r="I616" s="28" t="s">
        <v>10970</v>
      </c>
    </row>
    <row r="617" spans="1:9" x14ac:dyDescent="0.25">
      <c r="A617" s="43" t="s">
        <v>11323</v>
      </c>
      <c r="B617" s="40" t="s">
        <v>11786</v>
      </c>
      <c r="C617" s="30">
        <v>31961</v>
      </c>
      <c r="D617" s="29" t="s">
        <v>3964</v>
      </c>
      <c r="E617" s="31">
        <v>517.5</v>
      </c>
      <c r="F617" s="38" t="s">
        <v>11323</v>
      </c>
      <c r="G617" s="31">
        <v>517.5</v>
      </c>
      <c r="H617" s="32">
        <f t="shared" si="9"/>
        <v>0</v>
      </c>
      <c r="I617" s="33" t="s">
        <v>10970</v>
      </c>
    </row>
    <row r="618" spans="1:9" x14ac:dyDescent="0.25">
      <c r="A618" s="44" t="s">
        <v>11323</v>
      </c>
      <c r="B618" s="41" t="s">
        <v>11787</v>
      </c>
      <c r="C618" s="26">
        <v>31962</v>
      </c>
      <c r="D618" s="25" t="s">
        <v>4074</v>
      </c>
      <c r="E618" s="27">
        <v>6993</v>
      </c>
      <c r="F618" s="39" t="s">
        <v>11323</v>
      </c>
      <c r="G618" s="27">
        <v>6993</v>
      </c>
      <c r="H618" s="45">
        <f t="shared" si="9"/>
        <v>0</v>
      </c>
      <c r="I618" s="28" t="s">
        <v>10970</v>
      </c>
    </row>
    <row r="619" spans="1:9" x14ac:dyDescent="0.25">
      <c r="A619" s="43" t="s">
        <v>11323</v>
      </c>
      <c r="B619" s="40" t="s">
        <v>11788</v>
      </c>
      <c r="C619" s="30">
        <v>31963</v>
      </c>
      <c r="D619" s="29" t="s">
        <v>4074</v>
      </c>
      <c r="E619" s="31">
        <v>10006.92</v>
      </c>
      <c r="F619" s="38" t="s">
        <v>11323</v>
      </c>
      <c r="G619" s="31">
        <v>10006.92</v>
      </c>
      <c r="H619" s="32">
        <f t="shared" si="9"/>
        <v>0</v>
      </c>
      <c r="I619" s="33" t="s">
        <v>10970</v>
      </c>
    </row>
    <row r="620" spans="1:9" x14ac:dyDescent="0.25">
      <c r="A620" s="44" t="s">
        <v>11323</v>
      </c>
      <c r="B620" s="41" t="s">
        <v>11789</v>
      </c>
      <c r="C620" s="26">
        <v>31964</v>
      </c>
      <c r="D620" s="25" t="s">
        <v>4097</v>
      </c>
      <c r="E620" s="27">
        <v>1884</v>
      </c>
      <c r="F620" s="39" t="s">
        <v>11323</v>
      </c>
      <c r="G620" s="27">
        <v>1884</v>
      </c>
      <c r="H620" s="45">
        <f t="shared" si="9"/>
        <v>0</v>
      </c>
      <c r="I620" s="28" t="s">
        <v>10970</v>
      </c>
    </row>
    <row r="621" spans="1:9" x14ac:dyDescent="0.25">
      <c r="A621" s="43" t="s">
        <v>11323</v>
      </c>
      <c r="B621" s="40" t="s">
        <v>11790</v>
      </c>
      <c r="C621" s="30">
        <v>31965</v>
      </c>
      <c r="D621" s="29" t="s">
        <v>4049</v>
      </c>
      <c r="E621" s="31">
        <v>437.4</v>
      </c>
      <c r="F621" s="38" t="s">
        <v>11323</v>
      </c>
      <c r="G621" s="31">
        <v>437.4</v>
      </c>
      <c r="H621" s="32">
        <f t="shared" si="9"/>
        <v>0</v>
      </c>
      <c r="I621" s="33" t="s">
        <v>10970</v>
      </c>
    </row>
    <row r="622" spans="1:9" x14ac:dyDescent="0.25">
      <c r="A622" s="44" t="s">
        <v>11323</v>
      </c>
      <c r="B622" s="41" t="s">
        <v>11791</v>
      </c>
      <c r="C622" s="26">
        <v>31966</v>
      </c>
      <c r="D622" s="25" t="s">
        <v>3964</v>
      </c>
      <c r="E622" s="27">
        <v>25</v>
      </c>
      <c r="F622" s="39" t="s">
        <v>11323</v>
      </c>
      <c r="G622" s="27">
        <v>25</v>
      </c>
      <c r="H622" s="45">
        <f t="shared" si="9"/>
        <v>0</v>
      </c>
      <c r="I622" s="28" t="s">
        <v>10970</v>
      </c>
    </row>
    <row r="623" spans="1:9" x14ac:dyDescent="0.25">
      <c r="A623" s="43" t="s">
        <v>11323</v>
      </c>
      <c r="B623" s="40" t="s">
        <v>11792</v>
      </c>
      <c r="C623" s="30">
        <v>31967</v>
      </c>
      <c r="D623" s="29" t="s">
        <v>4017</v>
      </c>
      <c r="E623" s="31">
        <v>134492.48000000001</v>
      </c>
      <c r="F623" s="38" t="s">
        <v>11279</v>
      </c>
      <c r="G623" s="31">
        <v>134492.48000000001</v>
      </c>
      <c r="H623" s="32">
        <f t="shared" si="9"/>
        <v>0</v>
      </c>
      <c r="I623" s="33" t="s">
        <v>10970</v>
      </c>
    </row>
    <row r="624" spans="1:9" x14ac:dyDescent="0.25">
      <c r="A624" s="44" t="s">
        <v>11323</v>
      </c>
      <c r="B624" s="41" t="s">
        <v>11793</v>
      </c>
      <c r="C624" s="26">
        <v>31968</v>
      </c>
      <c r="D624" s="25" t="s">
        <v>4213</v>
      </c>
      <c r="E624" s="27">
        <v>4558</v>
      </c>
      <c r="F624" s="39" t="s">
        <v>11323</v>
      </c>
      <c r="G624" s="27">
        <v>4558</v>
      </c>
      <c r="H624" s="45">
        <f t="shared" si="9"/>
        <v>0</v>
      </c>
      <c r="I624" s="28" t="s">
        <v>10970</v>
      </c>
    </row>
    <row r="625" spans="1:9" x14ac:dyDescent="0.25">
      <c r="A625" s="43" t="s">
        <v>11323</v>
      </c>
      <c r="B625" s="40" t="s">
        <v>11794</v>
      </c>
      <c r="C625" s="30">
        <v>31969</v>
      </c>
      <c r="D625" s="29" t="s">
        <v>3964</v>
      </c>
      <c r="E625" s="31">
        <v>3564.8</v>
      </c>
      <c r="F625" s="38" t="s">
        <v>11323</v>
      </c>
      <c r="G625" s="31">
        <v>3564.8</v>
      </c>
      <c r="H625" s="32">
        <f t="shared" si="9"/>
        <v>0</v>
      </c>
      <c r="I625" s="33" t="s">
        <v>10970</v>
      </c>
    </row>
    <row r="626" spans="1:9" x14ac:dyDescent="0.25">
      <c r="A626" s="44" t="s">
        <v>11323</v>
      </c>
      <c r="B626" s="41" t="s">
        <v>11795</v>
      </c>
      <c r="C626" s="26">
        <v>31970</v>
      </c>
      <c r="D626" s="25" t="s">
        <v>4071</v>
      </c>
      <c r="E626" s="27">
        <v>10521.9</v>
      </c>
      <c r="F626" s="39" t="s">
        <v>11796</v>
      </c>
      <c r="G626" s="27">
        <v>10521.9</v>
      </c>
      <c r="H626" s="45">
        <f t="shared" si="9"/>
        <v>0</v>
      </c>
      <c r="I626" s="28" t="s">
        <v>10970</v>
      </c>
    </row>
    <row r="627" spans="1:9" x14ac:dyDescent="0.25">
      <c r="A627" s="43" t="s">
        <v>11323</v>
      </c>
      <c r="B627" s="40" t="s">
        <v>11797</v>
      </c>
      <c r="C627" s="30">
        <v>31971</v>
      </c>
      <c r="D627" s="29" t="s">
        <v>4130</v>
      </c>
      <c r="E627" s="31">
        <v>61376.4</v>
      </c>
      <c r="F627" s="38" t="s">
        <v>11380</v>
      </c>
      <c r="G627" s="31">
        <v>61376.4</v>
      </c>
      <c r="H627" s="32">
        <f t="shared" si="9"/>
        <v>0</v>
      </c>
      <c r="I627" s="33" t="s">
        <v>10970</v>
      </c>
    </row>
    <row r="628" spans="1:9" x14ac:dyDescent="0.25">
      <c r="A628" s="44" t="s">
        <v>11323</v>
      </c>
      <c r="B628" s="41" t="s">
        <v>11798</v>
      </c>
      <c r="C628" s="26">
        <v>31972</v>
      </c>
      <c r="D628" s="25" t="s">
        <v>3989</v>
      </c>
      <c r="E628" s="27">
        <v>383.4</v>
      </c>
      <c r="F628" s="39" t="s">
        <v>11323</v>
      </c>
      <c r="G628" s="27">
        <v>383.4</v>
      </c>
      <c r="H628" s="45">
        <f t="shared" si="9"/>
        <v>0</v>
      </c>
      <c r="I628" s="28" t="s">
        <v>10970</v>
      </c>
    </row>
    <row r="629" spans="1:9" x14ac:dyDescent="0.25">
      <c r="A629" s="43" t="s">
        <v>11323</v>
      </c>
      <c r="B629" s="40" t="s">
        <v>11799</v>
      </c>
      <c r="C629" s="30">
        <v>31973</v>
      </c>
      <c r="D629" s="29" t="s">
        <v>4068</v>
      </c>
      <c r="E629" s="31">
        <v>0</v>
      </c>
      <c r="F629" s="38" t="s">
        <v>4219</v>
      </c>
      <c r="G629" s="31">
        <v>0</v>
      </c>
      <c r="H629" s="32">
        <f t="shared" si="9"/>
        <v>0</v>
      </c>
      <c r="I629" s="33" t="s">
        <v>7662</v>
      </c>
    </row>
    <row r="630" spans="1:9" x14ac:dyDescent="0.25">
      <c r="A630" s="44" t="s">
        <v>11323</v>
      </c>
      <c r="B630" s="41" t="s">
        <v>11800</v>
      </c>
      <c r="C630" s="26">
        <v>31974</v>
      </c>
      <c r="D630" s="25" t="s">
        <v>4092</v>
      </c>
      <c r="E630" s="27">
        <v>2184</v>
      </c>
      <c r="F630" s="39" t="s">
        <v>11323</v>
      </c>
      <c r="G630" s="27">
        <v>2184</v>
      </c>
      <c r="H630" s="45">
        <f t="shared" si="9"/>
        <v>0</v>
      </c>
      <c r="I630" s="28" t="s">
        <v>10970</v>
      </c>
    </row>
    <row r="631" spans="1:9" x14ac:dyDescent="0.25">
      <c r="A631" s="43" t="s">
        <v>11323</v>
      </c>
      <c r="B631" s="40" t="s">
        <v>11801</v>
      </c>
      <c r="C631" s="30">
        <v>31975</v>
      </c>
      <c r="D631" s="29" t="s">
        <v>4163</v>
      </c>
      <c r="E631" s="31">
        <v>643.5</v>
      </c>
      <c r="F631" s="38" t="s">
        <v>11378</v>
      </c>
      <c r="G631" s="31">
        <v>643.5</v>
      </c>
      <c r="H631" s="32">
        <f t="shared" si="9"/>
        <v>0</v>
      </c>
      <c r="I631" s="33" t="s">
        <v>10970</v>
      </c>
    </row>
    <row r="632" spans="1:9" x14ac:dyDescent="0.25">
      <c r="A632" s="44" t="s">
        <v>11323</v>
      </c>
      <c r="B632" s="41" t="s">
        <v>11802</v>
      </c>
      <c r="C632" s="26">
        <v>31976</v>
      </c>
      <c r="D632" s="25" t="s">
        <v>3935</v>
      </c>
      <c r="E632" s="27">
        <v>13716.3</v>
      </c>
      <c r="F632" s="39" t="s">
        <v>11380</v>
      </c>
      <c r="G632" s="27">
        <v>13716.3</v>
      </c>
      <c r="H632" s="45">
        <f t="shared" si="9"/>
        <v>0</v>
      </c>
      <c r="I632" s="28" t="s">
        <v>10970</v>
      </c>
    </row>
    <row r="633" spans="1:9" x14ac:dyDescent="0.25">
      <c r="A633" s="43" t="s">
        <v>11378</v>
      </c>
      <c r="B633" s="40" t="s">
        <v>11803</v>
      </c>
      <c r="C633" s="30">
        <v>31977</v>
      </c>
      <c r="D633" s="29" t="s">
        <v>3936</v>
      </c>
      <c r="E633" s="31">
        <v>4940</v>
      </c>
      <c r="F633" s="38" t="s">
        <v>11380</v>
      </c>
      <c r="G633" s="31">
        <v>4940</v>
      </c>
      <c r="H633" s="32">
        <f t="shared" si="9"/>
        <v>0</v>
      </c>
      <c r="I633" s="33" t="s">
        <v>10970</v>
      </c>
    </row>
    <row r="634" spans="1:9" x14ac:dyDescent="0.25">
      <c r="A634" s="44" t="s">
        <v>11378</v>
      </c>
      <c r="B634" s="41" t="s">
        <v>11804</v>
      </c>
      <c r="C634" s="26">
        <v>31978</v>
      </c>
      <c r="D634" s="25" t="s">
        <v>4035</v>
      </c>
      <c r="E634" s="27">
        <v>11081</v>
      </c>
      <c r="F634" s="39" t="s">
        <v>11378</v>
      </c>
      <c r="G634" s="27">
        <v>11081</v>
      </c>
      <c r="H634" s="45">
        <f t="shared" si="9"/>
        <v>0</v>
      </c>
      <c r="I634" s="28" t="s">
        <v>10970</v>
      </c>
    </row>
    <row r="635" spans="1:9" x14ac:dyDescent="0.25">
      <c r="A635" s="43" t="s">
        <v>11378</v>
      </c>
      <c r="B635" s="40" t="s">
        <v>11805</v>
      </c>
      <c r="C635" s="30">
        <v>31979</v>
      </c>
      <c r="D635" s="29" t="s">
        <v>4391</v>
      </c>
      <c r="E635" s="31">
        <v>9600</v>
      </c>
      <c r="F635" s="38" t="s">
        <v>11378</v>
      </c>
      <c r="G635" s="31">
        <v>9600</v>
      </c>
      <c r="H635" s="32">
        <f t="shared" si="9"/>
        <v>0</v>
      </c>
      <c r="I635" s="33" t="s">
        <v>10970</v>
      </c>
    </row>
    <row r="636" spans="1:9" x14ac:dyDescent="0.25">
      <c r="A636" s="44" t="s">
        <v>11378</v>
      </c>
      <c r="B636" s="41" t="s">
        <v>11806</v>
      </c>
      <c r="C636" s="26">
        <v>31980</v>
      </c>
      <c r="D636" s="25" t="s">
        <v>4068</v>
      </c>
      <c r="E636" s="27">
        <v>9029.1</v>
      </c>
      <c r="F636" s="39" t="s">
        <v>11796</v>
      </c>
      <c r="G636" s="27">
        <v>9029.1</v>
      </c>
      <c r="H636" s="45">
        <f t="shared" si="9"/>
        <v>0</v>
      </c>
      <c r="I636" s="28" t="s">
        <v>10970</v>
      </c>
    </row>
    <row r="637" spans="1:9" x14ac:dyDescent="0.25">
      <c r="A637" s="43" t="s">
        <v>11378</v>
      </c>
      <c r="B637" s="40" t="s">
        <v>11807</v>
      </c>
      <c r="C637" s="30">
        <v>31981</v>
      </c>
      <c r="D637" s="29" t="s">
        <v>3935</v>
      </c>
      <c r="E637" s="31">
        <v>49358.400000000001</v>
      </c>
      <c r="F637" s="38" t="s">
        <v>11215</v>
      </c>
      <c r="G637" s="31">
        <v>49358.400000000001</v>
      </c>
      <c r="H637" s="32">
        <f t="shared" si="9"/>
        <v>0</v>
      </c>
      <c r="I637" s="33" t="s">
        <v>10970</v>
      </c>
    </row>
    <row r="638" spans="1:9" x14ac:dyDescent="0.25">
      <c r="A638" s="44" t="s">
        <v>11378</v>
      </c>
      <c r="B638" s="41" t="s">
        <v>11808</v>
      </c>
      <c r="C638" s="26">
        <v>31982</v>
      </c>
      <c r="D638" s="25" t="s">
        <v>3937</v>
      </c>
      <c r="E638" s="27">
        <v>29018.2</v>
      </c>
      <c r="F638" s="39" t="s">
        <v>11215</v>
      </c>
      <c r="G638" s="27">
        <v>29018.2</v>
      </c>
      <c r="H638" s="45">
        <f t="shared" si="9"/>
        <v>0</v>
      </c>
      <c r="I638" s="28" t="s">
        <v>10970</v>
      </c>
    </row>
    <row r="639" spans="1:9" x14ac:dyDescent="0.25">
      <c r="A639" s="43" t="s">
        <v>11378</v>
      </c>
      <c r="B639" s="40" t="s">
        <v>11809</v>
      </c>
      <c r="C639" s="30">
        <v>31983</v>
      </c>
      <c r="D639" s="29" t="s">
        <v>3973</v>
      </c>
      <c r="E639" s="31">
        <v>1040</v>
      </c>
      <c r="F639" s="38" t="s">
        <v>11378</v>
      </c>
      <c r="G639" s="31">
        <v>1040</v>
      </c>
      <c r="H639" s="32">
        <f t="shared" si="9"/>
        <v>0</v>
      </c>
      <c r="I639" s="33" t="s">
        <v>10970</v>
      </c>
    </row>
    <row r="640" spans="1:9" x14ac:dyDescent="0.25">
      <c r="A640" s="44" t="s">
        <v>11378</v>
      </c>
      <c r="B640" s="41" t="s">
        <v>11810</v>
      </c>
      <c r="C640" s="26">
        <v>31984</v>
      </c>
      <c r="D640" s="25" t="s">
        <v>3946</v>
      </c>
      <c r="E640" s="27">
        <v>5661</v>
      </c>
      <c r="F640" s="39" t="s">
        <v>11215</v>
      </c>
      <c r="G640" s="27">
        <v>5661</v>
      </c>
      <c r="H640" s="45">
        <f t="shared" si="9"/>
        <v>0</v>
      </c>
      <c r="I640" s="28" t="s">
        <v>10970</v>
      </c>
    </row>
    <row r="641" spans="1:9" x14ac:dyDescent="0.25">
      <c r="A641" s="43" t="s">
        <v>11378</v>
      </c>
      <c r="B641" s="40" t="s">
        <v>11811</v>
      </c>
      <c r="C641" s="30">
        <v>31985</v>
      </c>
      <c r="D641" s="29" t="s">
        <v>3950</v>
      </c>
      <c r="E641" s="31">
        <v>26672.1</v>
      </c>
      <c r="F641" s="38" t="s">
        <v>11215</v>
      </c>
      <c r="G641" s="31">
        <v>26672.1</v>
      </c>
      <c r="H641" s="32">
        <f t="shared" si="9"/>
        <v>0</v>
      </c>
      <c r="I641" s="33" t="s">
        <v>10970</v>
      </c>
    </row>
    <row r="642" spans="1:9" x14ac:dyDescent="0.25">
      <c r="A642" s="44" t="s">
        <v>11378</v>
      </c>
      <c r="B642" s="41" t="s">
        <v>11812</v>
      </c>
      <c r="C642" s="26">
        <v>31986</v>
      </c>
      <c r="D642" s="25" t="s">
        <v>3945</v>
      </c>
      <c r="E642" s="27">
        <v>3872.2</v>
      </c>
      <c r="F642" s="39" t="s">
        <v>11215</v>
      </c>
      <c r="G642" s="27">
        <v>3872.2</v>
      </c>
      <c r="H642" s="45">
        <f t="shared" si="9"/>
        <v>0</v>
      </c>
      <c r="I642" s="28" t="s">
        <v>10970</v>
      </c>
    </row>
    <row r="643" spans="1:9" x14ac:dyDescent="0.25">
      <c r="A643" s="43" t="s">
        <v>11378</v>
      </c>
      <c r="B643" s="40" t="s">
        <v>11813</v>
      </c>
      <c r="C643" s="30">
        <v>31987</v>
      </c>
      <c r="D643" s="29" t="s">
        <v>3947</v>
      </c>
      <c r="E643" s="31">
        <v>3731.6</v>
      </c>
      <c r="F643" s="38" t="s">
        <v>11378</v>
      </c>
      <c r="G643" s="31">
        <v>3731.6</v>
      </c>
      <c r="H643" s="32">
        <f t="shared" si="9"/>
        <v>0</v>
      </c>
      <c r="I643" s="33" t="s">
        <v>10970</v>
      </c>
    </row>
    <row r="644" spans="1:9" x14ac:dyDescent="0.25">
      <c r="A644" s="44" t="s">
        <v>11378</v>
      </c>
      <c r="B644" s="41" t="s">
        <v>11814</v>
      </c>
      <c r="C644" s="26">
        <v>31988</v>
      </c>
      <c r="D644" s="25" t="s">
        <v>3942</v>
      </c>
      <c r="E644" s="27">
        <v>3369.6</v>
      </c>
      <c r="F644" s="39" t="s">
        <v>11279</v>
      </c>
      <c r="G644" s="27">
        <v>3369.6</v>
      </c>
      <c r="H644" s="45">
        <f t="shared" ref="H644:H707" si="10">E644-G644</f>
        <v>0</v>
      </c>
      <c r="I644" s="28" t="s">
        <v>10970</v>
      </c>
    </row>
    <row r="645" spans="1:9" x14ac:dyDescent="0.25">
      <c r="A645" s="43" t="s">
        <v>11378</v>
      </c>
      <c r="B645" s="40" t="s">
        <v>11815</v>
      </c>
      <c r="C645" s="30">
        <v>31989</v>
      </c>
      <c r="D645" s="29" t="s">
        <v>3948</v>
      </c>
      <c r="E645" s="31">
        <v>10186.799999999999</v>
      </c>
      <c r="F645" s="38" t="s">
        <v>11215</v>
      </c>
      <c r="G645" s="31">
        <v>10186.799999999999</v>
      </c>
      <c r="H645" s="32">
        <f t="shared" si="10"/>
        <v>0</v>
      </c>
      <c r="I645" s="33" t="s">
        <v>10970</v>
      </c>
    </row>
    <row r="646" spans="1:9" x14ac:dyDescent="0.25">
      <c r="A646" s="44" t="s">
        <v>11378</v>
      </c>
      <c r="B646" s="41" t="s">
        <v>11816</v>
      </c>
      <c r="C646" s="26">
        <v>31990</v>
      </c>
      <c r="D646" s="25" t="s">
        <v>3940</v>
      </c>
      <c r="E646" s="27">
        <v>3914</v>
      </c>
      <c r="F646" s="39" t="s">
        <v>11380</v>
      </c>
      <c r="G646" s="27">
        <v>3914</v>
      </c>
      <c r="H646" s="45">
        <f t="shared" si="10"/>
        <v>0</v>
      </c>
      <c r="I646" s="28" t="s">
        <v>10970</v>
      </c>
    </row>
    <row r="647" spans="1:9" x14ac:dyDescent="0.25">
      <c r="A647" s="43" t="s">
        <v>11378</v>
      </c>
      <c r="B647" s="40" t="s">
        <v>11817</v>
      </c>
      <c r="C647" s="30">
        <v>31991</v>
      </c>
      <c r="D647" s="29" t="s">
        <v>3944</v>
      </c>
      <c r="E647" s="31">
        <v>7733.7</v>
      </c>
      <c r="F647" s="38" t="s">
        <v>11279</v>
      </c>
      <c r="G647" s="31">
        <v>7733.7</v>
      </c>
      <c r="H647" s="32">
        <f t="shared" si="10"/>
        <v>0</v>
      </c>
      <c r="I647" s="33" t="s">
        <v>10970</v>
      </c>
    </row>
    <row r="648" spans="1:9" x14ac:dyDescent="0.25">
      <c r="A648" s="44" t="s">
        <v>11378</v>
      </c>
      <c r="B648" s="41" t="s">
        <v>11818</v>
      </c>
      <c r="C648" s="26">
        <v>31992</v>
      </c>
      <c r="D648" s="25" t="s">
        <v>3949</v>
      </c>
      <c r="E648" s="27">
        <v>25192.799999999999</v>
      </c>
      <c r="F648" s="39" t="s">
        <v>11215</v>
      </c>
      <c r="G648" s="27">
        <v>25192.799999999999</v>
      </c>
      <c r="H648" s="45">
        <f t="shared" si="10"/>
        <v>0</v>
      </c>
      <c r="I648" s="28" t="s">
        <v>10970</v>
      </c>
    </row>
    <row r="649" spans="1:9" x14ac:dyDescent="0.25">
      <c r="A649" s="43" t="s">
        <v>11378</v>
      </c>
      <c r="B649" s="40" t="s">
        <v>11819</v>
      </c>
      <c r="C649" s="30">
        <v>31993</v>
      </c>
      <c r="D649" s="29" t="s">
        <v>11197</v>
      </c>
      <c r="E649" s="31">
        <v>2120</v>
      </c>
      <c r="F649" s="38" t="s">
        <v>11378</v>
      </c>
      <c r="G649" s="31">
        <v>2120</v>
      </c>
      <c r="H649" s="32">
        <f t="shared" si="10"/>
        <v>0</v>
      </c>
      <c r="I649" s="33" t="s">
        <v>10970</v>
      </c>
    </row>
    <row r="650" spans="1:9" x14ac:dyDescent="0.25">
      <c r="A650" s="44" t="s">
        <v>11378</v>
      </c>
      <c r="B650" s="41" t="s">
        <v>11820</v>
      </c>
      <c r="C650" s="26">
        <v>31994</v>
      </c>
      <c r="D650" s="25" t="s">
        <v>3956</v>
      </c>
      <c r="E650" s="27">
        <v>1420</v>
      </c>
      <c r="F650" s="39" t="s">
        <v>11378</v>
      </c>
      <c r="G650" s="27">
        <v>1420</v>
      </c>
      <c r="H650" s="45">
        <f t="shared" si="10"/>
        <v>0</v>
      </c>
      <c r="I650" s="28" t="s">
        <v>10970</v>
      </c>
    </row>
    <row r="651" spans="1:9" x14ac:dyDescent="0.25">
      <c r="A651" s="43" t="s">
        <v>11378</v>
      </c>
      <c r="B651" s="40" t="s">
        <v>11821</v>
      </c>
      <c r="C651" s="30">
        <v>31995</v>
      </c>
      <c r="D651" s="29" t="s">
        <v>3954</v>
      </c>
      <c r="E651" s="31">
        <v>9155.2000000000007</v>
      </c>
      <c r="F651" s="38" t="s">
        <v>11378</v>
      </c>
      <c r="G651" s="31">
        <v>9155.2000000000007</v>
      </c>
      <c r="H651" s="32">
        <f t="shared" si="10"/>
        <v>0</v>
      </c>
      <c r="I651" s="33" t="s">
        <v>10970</v>
      </c>
    </row>
    <row r="652" spans="1:9" x14ac:dyDescent="0.25">
      <c r="A652" s="44" t="s">
        <v>11378</v>
      </c>
      <c r="B652" s="41" t="s">
        <v>11822</v>
      </c>
      <c r="C652" s="26">
        <v>31996</v>
      </c>
      <c r="D652" s="25" t="s">
        <v>4031</v>
      </c>
      <c r="E652" s="27">
        <v>2600</v>
      </c>
      <c r="F652" s="39" t="s">
        <v>11378</v>
      </c>
      <c r="G652" s="27">
        <v>2600</v>
      </c>
      <c r="H652" s="45">
        <f t="shared" si="10"/>
        <v>0</v>
      </c>
      <c r="I652" s="28" t="s">
        <v>10970</v>
      </c>
    </row>
    <row r="653" spans="1:9" x14ac:dyDescent="0.25">
      <c r="A653" s="43" t="s">
        <v>11378</v>
      </c>
      <c r="B653" s="40" t="s">
        <v>11823</v>
      </c>
      <c r="C653" s="30">
        <v>31997</v>
      </c>
      <c r="D653" s="29" t="s">
        <v>3957</v>
      </c>
      <c r="E653" s="31">
        <v>1560</v>
      </c>
      <c r="F653" s="38" t="s">
        <v>11378</v>
      </c>
      <c r="G653" s="31">
        <v>1560</v>
      </c>
      <c r="H653" s="32">
        <f t="shared" si="10"/>
        <v>0</v>
      </c>
      <c r="I653" s="33" t="s">
        <v>10970</v>
      </c>
    </row>
    <row r="654" spans="1:9" x14ac:dyDescent="0.25">
      <c r="A654" s="44" t="s">
        <v>11378</v>
      </c>
      <c r="B654" s="41" t="s">
        <v>11824</v>
      </c>
      <c r="C654" s="26">
        <v>31998</v>
      </c>
      <c r="D654" s="25" t="s">
        <v>3951</v>
      </c>
      <c r="E654" s="27">
        <v>9024.7000000000007</v>
      </c>
      <c r="F654" s="39" t="s">
        <v>11378</v>
      </c>
      <c r="G654" s="27">
        <v>9024.7000000000007</v>
      </c>
      <c r="H654" s="45">
        <f t="shared" si="10"/>
        <v>0</v>
      </c>
      <c r="I654" s="28" t="s">
        <v>10970</v>
      </c>
    </row>
    <row r="655" spans="1:9" x14ac:dyDescent="0.25">
      <c r="A655" s="43" t="s">
        <v>11378</v>
      </c>
      <c r="B655" s="40" t="s">
        <v>11825</v>
      </c>
      <c r="C655" s="30">
        <v>31999</v>
      </c>
      <c r="D655" s="29" t="s">
        <v>4034</v>
      </c>
      <c r="E655" s="31">
        <v>848.7</v>
      </c>
      <c r="F655" s="38" t="s">
        <v>11378</v>
      </c>
      <c r="G655" s="31">
        <v>848.7</v>
      </c>
      <c r="H655" s="32">
        <f t="shared" si="10"/>
        <v>0</v>
      </c>
      <c r="I655" s="33" t="s">
        <v>10970</v>
      </c>
    </row>
    <row r="656" spans="1:9" x14ac:dyDescent="0.25">
      <c r="A656" s="44" t="s">
        <v>11378</v>
      </c>
      <c r="B656" s="41" t="s">
        <v>11826</v>
      </c>
      <c r="C656" s="26">
        <v>32000</v>
      </c>
      <c r="D656" s="25" t="s">
        <v>3974</v>
      </c>
      <c r="E656" s="27">
        <v>4680</v>
      </c>
      <c r="F656" s="39" t="s">
        <v>11378</v>
      </c>
      <c r="G656" s="27">
        <v>4680</v>
      </c>
      <c r="H656" s="45">
        <f t="shared" si="10"/>
        <v>0</v>
      </c>
      <c r="I656" s="28" t="s">
        <v>10970</v>
      </c>
    </row>
    <row r="657" spans="1:9" x14ac:dyDescent="0.25">
      <c r="A657" s="43" t="s">
        <v>11378</v>
      </c>
      <c r="B657" s="40" t="s">
        <v>11827</v>
      </c>
      <c r="C657" s="30">
        <v>32001</v>
      </c>
      <c r="D657" s="29" t="s">
        <v>4187</v>
      </c>
      <c r="E657" s="31">
        <v>3967.5</v>
      </c>
      <c r="F657" s="38" t="s">
        <v>11378</v>
      </c>
      <c r="G657" s="31">
        <v>3967.5</v>
      </c>
      <c r="H657" s="32">
        <f t="shared" si="10"/>
        <v>0</v>
      </c>
      <c r="I657" s="33" t="s">
        <v>10970</v>
      </c>
    </row>
    <row r="658" spans="1:9" x14ac:dyDescent="0.25">
      <c r="A658" s="44" t="s">
        <v>11378</v>
      </c>
      <c r="B658" s="41" t="s">
        <v>11828</v>
      </c>
      <c r="C658" s="26">
        <v>32002</v>
      </c>
      <c r="D658" s="25" t="s">
        <v>4083</v>
      </c>
      <c r="E658" s="27">
        <v>6562.3</v>
      </c>
      <c r="F658" s="39" t="s">
        <v>11378</v>
      </c>
      <c r="G658" s="27">
        <v>6562.3</v>
      </c>
      <c r="H658" s="45">
        <f t="shared" si="10"/>
        <v>0</v>
      </c>
      <c r="I658" s="28" t="s">
        <v>10970</v>
      </c>
    </row>
    <row r="659" spans="1:9" x14ac:dyDescent="0.25">
      <c r="A659" s="43" t="s">
        <v>11378</v>
      </c>
      <c r="B659" s="40" t="s">
        <v>11829</v>
      </c>
      <c r="C659" s="30">
        <v>32003</v>
      </c>
      <c r="D659" s="29" t="s">
        <v>4009</v>
      </c>
      <c r="E659" s="31">
        <v>1144</v>
      </c>
      <c r="F659" s="38" t="s">
        <v>11378</v>
      </c>
      <c r="G659" s="31">
        <v>1144</v>
      </c>
      <c r="H659" s="32">
        <f t="shared" si="10"/>
        <v>0</v>
      </c>
      <c r="I659" s="33" t="s">
        <v>10970</v>
      </c>
    </row>
    <row r="660" spans="1:9" x14ac:dyDescent="0.25">
      <c r="A660" s="44" t="s">
        <v>11378</v>
      </c>
      <c r="B660" s="41" t="s">
        <v>11830</v>
      </c>
      <c r="C660" s="26">
        <v>32004</v>
      </c>
      <c r="D660" s="25" t="s">
        <v>3971</v>
      </c>
      <c r="E660" s="27">
        <v>1903.14</v>
      </c>
      <c r="F660" s="39" t="s">
        <v>11378</v>
      </c>
      <c r="G660" s="27">
        <v>1903.14</v>
      </c>
      <c r="H660" s="45">
        <f t="shared" si="10"/>
        <v>0</v>
      </c>
      <c r="I660" s="28" t="s">
        <v>10970</v>
      </c>
    </row>
    <row r="661" spans="1:9" x14ac:dyDescent="0.25">
      <c r="A661" s="43" t="s">
        <v>11378</v>
      </c>
      <c r="B661" s="40" t="s">
        <v>11831</v>
      </c>
      <c r="C661" s="30">
        <v>32005</v>
      </c>
      <c r="D661" s="29" t="s">
        <v>3962</v>
      </c>
      <c r="E661" s="31">
        <v>958.8</v>
      </c>
      <c r="F661" s="38" t="s">
        <v>11378</v>
      </c>
      <c r="G661" s="31">
        <v>958.8</v>
      </c>
      <c r="H661" s="32">
        <f t="shared" si="10"/>
        <v>0</v>
      </c>
      <c r="I661" s="33" t="s">
        <v>10970</v>
      </c>
    </row>
    <row r="662" spans="1:9" x14ac:dyDescent="0.25">
      <c r="A662" s="44" t="s">
        <v>11378</v>
      </c>
      <c r="B662" s="41" t="s">
        <v>11832</v>
      </c>
      <c r="C662" s="26">
        <v>32006</v>
      </c>
      <c r="D662" s="25" t="s">
        <v>4007</v>
      </c>
      <c r="E662" s="27">
        <v>0</v>
      </c>
      <c r="F662" s="39" t="s">
        <v>4219</v>
      </c>
      <c r="G662" s="27">
        <v>0</v>
      </c>
      <c r="H662" s="45">
        <f t="shared" si="10"/>
        <v>0</v>
      </c>
      <c r="I662" s="28" t="s">
        <v>7662</v>
      </c>
    </row>
    <row r="663" spans="1:9" x14ac:dyDescent="0.25">
      <c r="A663" s="43" t="s">
        <v>11378</v>
      </c>
      <c r="B663" s="40" t="s">
        <v>11833</v>
      </c>
      <c r="C663" s="30">
        <v>32007</v>
      </c>
      <c r="D663" s="29" t="s">
        <v>3972</v>
      </c>
      <c r="E663" s="31">
        <v>0</v>
      </c>
      <c r="F663" s="38" t="s">
        <v>4219</v>
      </c>
      <c r="G663" s="31">
        <v>0</v>
      </c>
      <c r="H663" s="32">
        <f t="shared" si="10"/>
        <v>0</v>
      </c>
      <c r="I663" s="33" t="s">
        <v>7662</v>
      </c>
    </row>
    <row r="664" spans="1:9" x14ac:dyDescent="0.25">
      <c r="A664" s="44" t="s">
        <v>11378</v>
      </c>
      <c r="B664" s="41" t="s">
        <v>11834</v>
      </c>
      <c r="C664" s="26">
        <v>32008</v>
      </c>
      <c r="D664" s="25" t="s">
        <v>4041</v>
      </c>
      <c r="E664" s="27">
        <v>0</v>
      </c>
      <c r="F664" s="39" t="s">
        <v>4219</v>
      </c>
      <c r="G664" s="27">
        <v>0</v>
      </c>
      <c r="H664" s="45">
        <f t="shared" si="10"/>
        <v>0</v>
      </c>
      <c r="I664" s="28" t="s">
        <v>7662</v>
      </c>
    </row>
    <row r="665" spans="1:9" x14ac:dyDescent="0.25">
      <c r="A665" s="43" t="s">
        <v>11378</v>
      </c>
      <c r="B665" s="40" t="s">
        <v>11835</v>
      </c>
      <c r="C665" s="30">
        <v>32009</v>
      </c>
      <c r="D665" s="29" t="s">
        <v>4041</v>
      </c>
      <c r="E665" s="31">
        <v>88.4</v>
      </c>
      <c r="F665" s="38" t="s">
        <v>11378</v>
      </c>
      <c r="G665" s="31">
        <v>88.4</v>
      </c>
      <c r="H665" s="32">
        <f t="shared" si="10"/>
        <v>0</v>
      </c>
      <c r="I665" s="33" t="s">
        <v>10970</v>
      </c>
    </row>
    <row r="666" spans="1:9" x14ac:dyDescent="0.25">
      <c r="A666" s="44" t="s">
        <v>11378</v>
      </c>
      <c r="B666" s="41" t="s">
        <v>11836</v>
      </c>
      <c r="C666" s="26">
        <v>32010</v>
      </c>
      <c r="D666" s="25" t="s">
        <v>3937</v>
      </c>
      <c r="E666" s="27">
        <v>28486.9</v>
      </c>
      <c r="F666" s="39" t="s">
        <v>11215</v>
      </c>
      <c r="G666" s="27">
        <v>28486.9</v>
      </c>
      <c r="H666" s="45">
        <f t="shared" si="10"/>
        <v>0</v>
      </c>
      <c r="I666" s="28" t="s">
        <v>10970</v>
      </c>
    </row>
    <row r="667" spans="1:9" x14ac:dyDescent="0.25">
      <c r="A667" s="43" t="s">
        <v>11378</v>
      </c>
      <c r="B667" s="40" t="s">
        <v>11837</v>
      </c>
      <c r="C667" s="30">
        <v>32011</v>
      </c>
      <c r="D667" s="29" t="s">
        <v>4024</v>
      </c>
      <c r="E667" s="31">
        <v>42000</v>
      </c>
      <c r="F667" s="38" t="s">
        <v>11378</v>
      </c>
      <c r="G667" s="31">
        <v>42000</v>
      </c>
      <c r="H667" s="32">
        <f t="shared" si="10"/>
        <v>0</v>
      </c>
      <c r="I667" s="33" t="s">
        <v>10970</v>
      </c>
    </row>
    <row r="668" spans="1:9" x14ac:dyDescent="0.25">
      <c r="A668" s="44" t="s">
        <v>11378</v>
      </c>
      <c r="B668" s="41" t="s">
        <v>11838</v>
      </c>
      <c r="C668" s="26">
        <v>32012</v>
      </c>
      <c r="D668" s="25" t="s">
        <v>4630</v>
      </c>
      <c r="E668" s="27">
        <v>1227.2</v>
      </c>
      <c r="F668" s="39" t="s">
        <v>11378</v>
      </c>
      <c r="G668" s="27">
        <v>1227.2</v>
      </c>
      <c r="H668" s="45">
        <f t="shared" si="10"/>
        <v>0</v>
      </c>
      <c r="I668" s="28" t="s">
        <v>10970</v>
      </c>
    </row>
    <row r="669" spans="1:9" x14ac:dyDescent="0.25">
      <c r="A669" s="43" t="s">
        <v>11378</v>
      </c>
      <c r="B669" s="40" t="s">
        <v>11839</v>
      </c>
      <c r="C669" s="30">
        <v>32013</v>
      </c>
      <c r="D669" s="29" t="s">
        <v>4175</v>
      </c>
      <c r="E669" s="31">
        <v>2971.8</v>
      </c>
      <c r="F669" s="38" t="s">
        <v>11378</v>
      </c>
      <c r="G669" s="31">
        <v>2971.8</v>
      </c>
      <c r="H669" s="32">
        <f t="shared" si="10"/>
        <v>0</v>
      </c>
      <c r="I669" s="33" t="s">
        <v>10970</v>
      </c>
    </row>
    <row r="670" spans="1:9" x14ac:dyDescent="0.25">
      <c r="A670" s="44" t="s">
        <v>11378</v>
      </c>
      <c r="B670" s="41" t="s">
        <v>11840</v>
      </c>
      <c r="C670" s="26">
        <v>32014</v>
      </c>
      <c r="D670" s="25" t="s">
        <v>8138</v>
      </c>
      <c r="E670" s="27">
        <v>515.20000000000005</v>
      </c>
      <c r="F670" s="39" t="s">
        <v>11378</v>
      </c>
      <c r="G670" s="27">
        <v>515.20000000000005</v>
      </c>
      <c r="H670" s="45">
        <f t="shared" si="10"/>
        <v>0</v>
      </c>
      <c r="I670" s="28" t="s">
        <v>10970</v>
      </c>
    </row>
    <row r="671" spans="1:9" x14ac:dyDescent="0.25">
      <c r="A671" s="43" t="s">
        <v>11378</v>
      </c>
      <c r="B671" s="40" t="s">
        <v>11841</v>
      </c>
      <c r="C671" s="30">
        <v>32015</v>
      </c>
      <c r="D671" s="29" t="s">
        <v>4175</v>
      </c>
      <c r="E671" s="31">
        <v>3371.8</v>
      </c>
      <c r="F671" s="38" t="s">
        <v>11378</v>
      </c>
      <c r="G671" s="31">
        <v>3371.8</v>
      </c>
      <c r="H671" s="32">
        <f t="shared" si="10"/>
        <v>0</v>
      </c>
      <c r="I671" s="33" t="s">
        <v>10970</v>
      </c>
    </row>
    <row r="672" spans="1:9" x14ac:dyDescent="0.25">
      <c r="A672" s="44" t="s">
        <v>11378</v>
      </c>
      <c r="B672" s="41" t="s">
        <v>11842</v>
      </c>
      <c r="C672" s="26">
        <v>32016</v>
      </c>
      <c r="D672" s="25" t="s">
        <v>3972</v>
      </c>
      <c r="E672" s="27">
        <v>1509.8</v>
      </c>
      <c r="F672" s="39" t="s">
        <v>11378</v>
      </c>
      <c r="G672" s="27">
        <v>1509.8</v>
      </c>
      <c r="H672" s="45">
        <f t="shared" si="10"/>
        <v>0</v>
      </c>
      <c r="I672" s="28" t="s">
        <v>10970</v>
      </c>
    </row>
    <row r="673" spans="1:9" x14ac:dyDescent="0.25">
      <c r="A673" s="43" t="s">
        <v>11378</v>
      </c>
      <c r="B673" s="40" t="s">
        <v>11843</v>
      </c>
      <c r="C673" s="30">
        <v>32017</v>
      </c>
      <c r="D673" s="29" t="s">
        <v>3982</v>
      </c>
      <c r="E673" s="31">
        <v>3142.8</v>
      </c>
      <c r="F673" s="38" t="s">
        <v>11378</v>
      </c>
      <c r="G673" s="31">
        <v>3142.8</v>
      </c>
      <c r="H673" s="32">
        <f t="shared" si="10"/>
        <v>0</v>
      </c>
      <c r="I673" s="33" t="s">
        <v>10970</v>
      </c>
    </row>
    <row r="674" spans="1:9" x14ac:dyDescent="0.25">
      <c r="A674" s="44" t="s">
        <v>11378</v>
      </c>
      <c r="B674" s="41" t="s">
        <v>11844</v>
      </c>
      <c r="C674" s="26">
        <v>32018</v>
      </c>
      <c r="D674" s="25" t="s">
        <v>8138</v>
      </c>
      <c r="E674" s="27">
        <v>241.5</v>
      </c>
      <c r="F674" s="39" t="s">
        <v>11378</v>
      </c>
      <c r="G674" s="27">
        <v>241.5</v>
      </c>
      <c r="H674" s="45">
        <f t="shared" si="10"/>
        <v>0</v>
      </c>
      <c r="I674" s="28" t="s">
        <v>10970</v>
      </c>
    </row>
    <row r="675" spans="1:9" x14ac:dyDescent="0.25">
      <c r="A675" s="43" t="s">
        <v>11378</v>
      </c>
      <c r="B675" s="40" t="s">
        <v>11845</v>
      </c>
      <c r="C675" s="30">
        <v>32019</v>
      </c>
      <c r="D675" s="29" t="s">
        <v>3978</v>
      </c>
      <c r="E675" s="31">
        <v>6462.3</v>
      </c>
      <c r="F675" s="38" t="s">
        <v>11378</v>
      </c>
      <c r="G675" s="31">
        <v>6462.3</v>
      </c>
      <c r="H675" s="32">
        <f t="shared" si="10"/>
        <v>0</v>
      </c>
      <c r="I675" s="33" t="s">
        <v>10970</v>
      </c>
    </row>
    <row r="676" spans="1:9" x14ac:dyDescent="0.25">
      <c r="A676" s="44" t="s">
        <v>11378</v>
      </c>
      <c r="B676" s="41" t="s">
        <v>11846</v>
      </c>
      <c r="C676" s="26">
        <v>32020</v>
      </c>
      <c r="D676" s="25" t="s">
        <v>3964</v>
      </c>
      <c r="E676" s="27">
        <v>1404</v>
      </c>
      <c r="F676" s="39" t="s">
        <v>11378</v>
      </c>
      <c r="G676" s="27">
        <v>1404</v>
      </c>
      <c r="H676" s="45">
        <f t="shared" si="10"/>
        <v>0</v>
      </c>
      <c r="I676" s="28" t="s">
        <v>10970</v>
      </c>
    </row>
    <row r="677" spans="1:9" x14ac:dyDescent="0.25">
      <c r="A677" s="43" t="s">
        <v>11378</v>
      </c>
      <c r="B677" s="40" t="s">
        <v>11847</v>
      </c>
      <c r="C677" s="30">
        <v>32021</v>
      </c>
      <c r="D677" s="29" t="s">
        <v>3953</v>
      </c>
      <c r="E677" s="31">
        <v>2600</v>
      </c>
      <c r="F677" s="38" t="s">
        <v>11378</v>
      </c>
      <c r="G677" s="31">
        <v>2600</v>
      </c>
      <c r="H677" s="32">
        <f t="shared" si="10"/>
        <v>0</v>
      </c>
      <c r="I677" s="33" t="s">
        <v>10970</v>
      </c>
    </row>
    <row r="678" spans="1:9" x14ac:dyDescent="0.25">
      <c r="A678" s="44" t="s">
        <v>11378</v>
      </c>
      <c r="B678" s="41" t="s">
        <v>11848</v>
      </c>
      <c r="C678" s="26">
        <v>32022</v>
      </c>
      <c r="D678" s="25" t="s">
        <v>4036</v>
      </c>
      <c r="E678" s="27">
        <v>2221.8000000000002</v>
      </c>
      <c r="F678" s="39" t="s">
        <v>11378</v>
      </c>
      <c r="G678" s="27">
        <v>2221.8000000000002</v>
      </c>
      <c r="H678" s="45">
        <f t="shared" si="10"/>
        <v>0</v>
      </c>
      <c r="I678" s="28" t="s">
        <v>10970</v>
      </c>
    </row>
    <row r="679" spans="1:9" x14ac:dyDescent="0.25">
      <c r="A679" s="43" t="s">
        <v>11378</v>
      </c>
      <c r="B679" s="40" t="s">
        <v>11849</v>
      </c>
      <c r="C679" s="30">
        <v>32023</v>
      </c>
      <c r="D679" s="29" t="s">
        <v>3975</v>
      </c>
      <c r="E679" s="31">
        <v>0</v>
      </c>
      <c r="F679" s="38" t="s">
        <v>4219</v>
      </c>
      <c r="G679" s="31">
        <v>0</v>
      </c>
      <c r="H679" s="32">
        <f t="shared" si="10"/>
        <v>0</v>
      </c>
      <c r="I679" s="33" t="s">
        <v>7662</v>
      </c>
    </row>
    <row r="680" spans="1:9" x14ac:dyDescent="0.25">
      <c r="A680" s="44" t="s">
        <v>11378</v>
      </c>
      <c r="B680" s="41" t="s">
        <v>11850</v>
      </c>
      <c r="C680" s="26">
        <v>32024</v>
      </c>
      <c r="D680" s="25" t="s">
        <v>4044</v>
      </c>
      <c r="E680" s="27">
        <v>6690.2</v>
      </c>
      <c r="F680" s="39" t="s">
        <v>11378</v>
      </c>
      <c r="G680" s="27">
        <v>6690.2</v>
      </c>
      <c r="H680" s="45">
        <f t="shared" si="10"/>
        <v>0</v>
      </c>
      <c r="I680" s="28" t="s">
        <v>10970</v>
      </c>
    </row>
    <row r="681" spans="1:9" x14ac:dyDescent="0.25">
      <c r="A681" s="43" t="s">
        <v>11378</v>
      </c>
      <c r="B681" s="40" t="s">
        <v>11851</v>
      </c>
      <c r="C681" s="30">
        <v>32025</v>
      </c>
      <c r="D681" s="29" t="s">
        <v>3975</v>
      </c>
      <c r="E681" s="31">
        <v>12220</v>
      </c>
      <c r="F681" s="38" t="s">
        <v>11378</v>
      </c>
      <c r="G681" s="31">
        <v>12220</v>
      </c>
      <c r="H681" s="32">
        <f t="shared" si="10"/>
        <v>0</v>
      </c>
      <c r="I681" s="33" t="s">
        <v>10970</v>
      </c>
    </row>
    <row r="682" spans="1:9" x14ac:dyDescent="0.25">
      <c r="A682" s="44" t="s">
        <v>11378</v>
      </c>
      <c r="B682" s="41" t="s">
        <v>11852</v>
      </c>
      <c r="C682" s="26">
        <v>32026</v>
      </c>
      <c r="D682" s="25" t="s">
        <v>4046</v>
      </c>
      <c r="E682" s="27">
        <v>2700.2</v>
      </c>
      <c r="F682" s="39" t="s">
        <v>11378</v>
      </c>
      <c r="G682" s="27">
        <v>2700.2</v>
      </c>
      <c r="H682" s="45">
        <f t="shared" si="10"/>
        <v>0</v>
      </c>
      <c r="I682" s="28" t="s">
        <v>10970</v>
      </c>
    </row>
    <row r="683" spans="1:9" x14ac:dyDescent="0.25">
      <c r="A683" s="43" t="s">
        <v>11378</v>
      </c>
      <c r="B683" s="40" t="s">
        <v>11853</v>
      </c>
      <c r="C683" s="30">
        <v>32027</v>
      </c>
      <c r="D683" s="29" t="s">
        <v>4056</v>
      </c>
      <c r="E683" s="31">
        <v>1864.5</v>
      </c>
      <c r="F683" s="38" t="s">
        <v>11378</v>
      </c>
      <c r="G683" s="31">
        <v>1864.5</v>
      </c>
      <c r="H683" s="32">
        <f t="shared" si="10"/>
        <v>0</v>
      </c>
      <c r="I683" s="33" t="s">
        <v>10970</v>
      </c>
    </row>
    <row r="684" spans="1:9" x14ac:dyDescent="0.25">
      <c r="A684" s="44" t="s">
        <v>11378</v>
      </c>
      <c r="B684" s="41" t="s">
        <v>11854</v>
      </c>
      <c r="C684" s="26">
        <v>32028</v>
      </c>
      <c r="D684" s="25" t="s">
        <v>4056</v>
      </c>
      <c r="E684" s="27">
        <v>2400</v>
      </c>
      <c r="F684" s="39" t="s">
        <v>11378</v>
      </c>
      <c r="G684" s="27">
        <v>2400</v>
      </c>
      <c r="H684" s="45">
        <f t="shared" si="10"/>
        <v>0</v>
      </c>
      <c r="I684" s="28" t="s">
        <v>10970</v>
      </c>
    </row>
    <row r="685" spans="1:9" x14ac:dyDescent="0.25">
      <c r="A685" s="43" t="s">
        <v>11378</v>
      </c>
      <c r="B685" s="40" t="s">
        <v>11855</v>
      </c>
      <c r="C685" s="30">
        <v>32029</v>
      </c>
      <c r="D685" s="29" t="s">
        <v>4007</v>
      </c>
      <c r="E685" s="31">
        <v>4151.8</v>
      </c>
      <c r="F685" s="38" t="s">
        <v>11378</v>
      </c>
      <c r="G685" s="31">
        <v>4151.8</v>
      </c>
      <c r="H685" s="32">
        <f t="shared" si="10"/>
        <v>0</v>
      </c>
      <c r="I685" s="33" t="s">
        <v>10970</v>
      </c>
    </row>
    <row r="686" spans="1:9" x14ac:dyDescent="0.25">
      <c r="A686" s="44" t="s">
        <v>11378</v>
      </c>
      <c r="B686" s="41" t="s">
        <v>11856</v>
      </c>
      <c r="C686" s="26">
        <v>32030</v>
      </c>
      <c r="D686" s="25" t="s">
        <v>3963</v>
      </c>
      <c r="E686" s="27">
        <v>1570.8</v>
      </c>
      <c r="F686" s="39" t="s">
        <v>11378</v>
      </c>
      <c r="G686" s="27">
        <v>1570.8</v>
      </c>
      <c r="H686" s="45">
        <f t="shared" si="10"/>
        <v>0</v>
      </c>
      <c r="I686" s="28" t="s">
        <v>10970</v>
      </c>
    </row>
    <row r="687" spans="1:9" x14ac:dyDescent="0.25">
      <c r="A687" s="43" t="s">
        <v>11378</v>
      </c>
      <c r="B687" s="40" t="s">
        <v>11857</v>
      </c>
      <c r="C687" s="30">
        <v>32031</v>
      </c>
      <c r="D687" s="29" t="s">
        <v>3965</v>
      </c>
      <c r="E687" s="31">
        <v>1040</v>
      </c>
      <c r="F687" s="38" t="s">
        <v>11378</v>
      </c>
      <c r="G687" s="31">
        <v>1040</v>
      </c>
      <c r="H687" s="32">
        <f t="shared" si="10"/>
        <v>0</v>
      </c>
      <c r="I687" s="33" t="s">
        <v>10970</v>
      </c>
    </row>
    <row r="688" spans="1:9" x14ac:dyDescent="0.25">
      <c r="A688" s="44" t="s">
        <v>11378</v>
      </c>
      <c r="B688" s="41" t="s">
        <v>11858</v>
      </c>
      <c r="C688" s="26">
        <v>32032</v>
      </c>
      <c r="D688" s="25" t="s">
        <v>4116</v>
      </c>
      <c r="E688" s="27">
        <v>2857.6</v>
      </c>
      <c r="F688" s="39" t="s">
        <v>11378</v>
      </c>
      <c r="G688" s="27">
        <v>2857.6</v>
      </c>
      <c r="H688" s="45">
        <f t="shared" si="10"/>
        <v>0</v>
      </c>
      <c r="I688" s="28" t="s">
        <v>10970</v>
      </c>
    </row>
    <row r="689" spans="1:9" x14ac:dyDescent="0.25">
      <c r="A689" s="43" t="s">
        <v>11378</v>
      </c>
      <c r="B689" s="40" t="s">
        <v>11859</v>
      </c>
      <c r="C689" s="30">
        <v>32033</v>
      </c>
      <c r="D689" s="29" t="s">
        <v>3987</v>
      </c>
      <c r="E689" s="31">
        <v>2173.5</v>
      </c>
      <c r="F689" s="38" t="s">
        <v>11378</v>
      </c>
      <c r="G689" s="31">
        <v>2173.5</v>
      </c>
      <c r="H689" s="32">
        <f t="shared" si="10"/>
        <v>0</v>
      </c>
      <c r="I689" s="33" t="s">
        <v>10970</v>
      </c>
    </row>
    <row r="690" spans="1:9" x14ac:dyDescent="0.25">
      <c r="A690" s="44" t="s">
        <v>11378</v>
      </c>
      <c r="B690" s="41" t="s">
        <v>11860</v>
      </c>
      <c r="C690" s="26">
        <v>32034</v>
      </c>
      <c r="D690" s="25" t="s">
        <v>3984</v>
      </c>
      <c r="E690" s="27">
        <v>1278.2</v>
      </c>
      <c r="F690" s="39" t="s">
        <v>11378</v>
      </c>
      <c r="G690" s="27">
        <v>1278.2</v>
      </c>
      <c r="H690" s="45">
        <f t="shared" si="10"/>
        <v>0</v>
      </c>
      <c r="I690" s="28" t="s">
        <v>10970</v>
      </c>
    </row>
    <row r="691" spans="1:9" x14ac:dyDescent="0.25">
      <c r="A691" s="43" t="s">
        <v>11378</v>
      </c>
      <c r="B691" s="40" t="s">
        <v>11861</v>
      </c>
      <c r="C691" s="30">
        <v>32035</v>
      </c>
      <c r="D691" s="29" t="s">
        <v>3985</v>
      </c>
      <c r="E691" s="31">
        <v>904.2</v>
      </c>
      <c r="F691" s="38" t="s">
        <v>11378</v>
      </c>
      <c r="G691" s="31">
        <v>904.2</v>
      </c>
      <c r="H691" s="32">
        <f t="shared" si="10"/>
        <v>0</v>
      </c>
      <c r="I691" s="33" t="s">
        <v>10970</v>
      </c>
    </row>
    <row r="692" spans="1:9" x14ac:dyDescent="0.25">
      <c r="A692" s="44" t="s">
        <v>11378</v>
      </c>
      <c r="B692" s="41" t="s">
        <v>11862</v>
      </c>
      <c r="C692" s="26">
        <v>32036</v>
      </c>
      <c r="D692" s="25" t="s">
        <v>3983</v>
      </c>
      <c r="E692" s="27">
        <v>2266</v>
      </c>
      <c r="F692" s="39" t="s">
        <v>11378</v>
      </c>
      <c r="G692" s="27">
        <v>2266</v>
      </c>
      <c r="H692" s="45">
        <f t="shared" si="10"/>
        <v>0</v>
      </c>
      <c r="I692" s="28" t="s">
        <v>10970</v>
      </c>
    </row>
    <row r="693" spans="1:9" x14ac:dyDescent="0.25">
      <c r="A693" s="43" t="s">
        <v>11378</v>
      </c>
      <c r="B693" s="40" t="s">
        <v>11863</v>
      </c>
      <c r="C693" s="30">
        <v>32037</v>
      </c>
      <c r="D693" s="29" t="s">
        <v>3964</v>
      </c>
      <c r="E693" s="31">
        <v>485</v>
      </c>
      <c r="F693" s="38" t="s">
        <v>11378</v>
      </c>
      <c r="G693" s="31">
        <v>485</v>
      </c>
      <c r="H693" s="32">
        <f t="shared" si="10"/>
        <v>0</v>
      </c>
      <c r="I693" s="33" t="s">
        <v>10970</v>
      </c>
    </row>
    <row r="694" spans="1:9" x14ac:dyDescent="0.25">
      <c r="A694" s="44" t="s">
        <v>11378</v>
      </c>
      <c r="B694" s="41" t="s">
        <v>11864</v>
      </c>
      <c r="C694" s="26">
        <v>32038</v>
      </c>
      <c r="D694" s="25" t="s">
        <v>4016</v>
      </c>
      <c r="E694" s="27">
        <v>2866.5</v>
      </c>
      <c r="F694" s="39" t="s">
        <v>11378</v>
      </c>
      <c r="G694" s="27">
        <v>2866.5</v>
      </c>
      <c r="H694" s="45">
        <f t="shared" si="10"/>
        <v>0</v>
      </c>
      <c r="I694" s="28" t="s">
        <v>10970</v>
      </c>
    </row>
    <row r="695" spans="1:9" x14ac:dyDescent="0.25">
      <c r="A695" s="43" t="s">
        <v>11378</v>
      </c>
      <c r="B695" s="40" t="s">
        <v>11865</v>
      </c>
      <c r="C695" s="30">
        <v>32039</v>
      </c>
      <c r="D695" s="29" t="s">
        <v>3989</v>
      </c>
      <c r="E695" s="31">
        <v>566.4</v>
      </c>
      <c r="F695" s="38" t="s">
        <v>11378</v>
      </c>
      <c r="G695" s="31">
        <v>566.4</v>
      </c>
      <c r="H695" s="32">
        <f t="shared" si="10"/>
        <v>0</v>
      </c>
      <c r="I695" s="33" t="s">
        <v>10970</v>
      </c>
    </row>
    <row r="696" spans="1:9" x14ac:dyDescent="0.25">
      <c r="A696" s="44" t="s">
        <v>11378</v>
      </c>
      <c r="B696" s="41" t="s">
        <v>11866</v>
      </c>
      <c r="C696" s="26">
        <v>32040</v>
      </c>
      <c r="D696" s="25" t="s">
        <v>3977</v>
      </c>
      <c r="E696" s="27">
        <v>1045</v>
      </c>
      <c r="F696" s="39" t="s">
        <v>11378</v>
      </c>
      <c r="G696" s="27">
        <v>1045</v>
      </c>
      <c r="H696" s="45">
        <f t="shared" si="10"/>
        <v>0</v>
      </c>
      <c r="I696" s="28" t="s">
        <v>10970</v>
      </c>
    </row>
    <row r="697" spans="1:9" x14ac:dyDescent="0.25">
      <c r="A697" s="43" t="s">
        <v>11378</v>
      </c>
      <c r="B697" s="40" t="s">
        <v>11867</v>
      </c>
      <c r="C697" s="30">
        <v>32041</v>
      </c>
      <c r="D697" s="29" t="s">
        <v>3952</v>
      </c>
      <c r="E697" s="31">
        <v>2053.8000000000002</v>
      </c>
      <c r="F697" s="38" t="s">
        <v>11378</v>
      </c>
      <c r="G697" s="31">
        <v>2053.8000000000002</v>
      </c>
      <c r="H697" s="32">
        <f t="shared" si="10"/>
        <v>0</v>
      </c>
      <c r="I697" s="33" t="s">
        <v>10970</v>
      </c>
    </row>
    <row r="698" spans="1:9" x14ac:dyDescent="0.25">
      <c r="A698" s="44" t="s">
        <v>11378</v>
      </c>
      <c r="B698" s="41" t="s">
        <v>11868</v>
      </c>
      <c r="C698" s="26">
        <v>32042</v>
      </c>
      <c r="D698" s="25" t="s">
        <v>3998</v>
      </c>
      <c r="E698" s="27">
        <v>12711.6</v>
      </c>
      <c r="F698" s="39" t="s">
        <v>11378</v>
      </c>
      <c r="G698" s="27">
        <v>12711.6</v>
      </c>
      <c r="H698" s="45">
        <f t="shared" si="10"/>
        <v>0</v>
      </c>
      <c r="I698" s="28" t="s">
        <v>10970</v>
      </c>
    </row>
    <row r="699" spans="1:9" x14ac:dyDescent="0.25">
      <c r="A699" s="43" t="s">
        <v>11378</v>
      </c>
      <c r="B699" s="40" t="s">
        <v>11869</v>
      </c>
      <c r="C699" s="30">
        <v>32043</v>
      </c>
      <c r="D699" s="29" t="s">
        <v>3955</v>
      </c>
      <c r="E699" s="31">
        <v>123.9</v>
      </c>
      <c r="F699" s="38" t="s">
        <v>11378</v>
      </c>
      <c r="G699" s="31">
        <v>123.9</v>
      </c>
      <c r="H699" s="32">
        <f t="shared" si="10"/>
        <v>0</v>
      </c>
      <c r="I699" s="33" t="s">
        <v>10970</v>
      </c>
    </row>
    <row r="700" spans="1:9" x14ac:dyDescent="0.25">
      <c r="A700" s="44" t="s">
        <v>11378</v>
      </c>
      <c r="B700" s="41" t="s">
        <v>11870</v>
      </c>
      <c r="C700" s="26">
        <v>32044</v>
      </c>
      <c r="D700" s="25" t="s">
        <v>3979</v>
      </c>
      <c r="E700" s="27">
        <v>734.4</v>
      </c>
      <c r="F700" s="39" t="s">
        <v>11378</v>
      </c>
      <c r="G700" s="27">
        <v>734.4</v>
      </c>
      <c r="H700" s="45">
        <f t="shared" si="10"/>
        <v>0</v>
      </c>
      <c r="I700" s="28" t="s">
        <v>10970</v>
      </c>
    </row>
    <row r="701" spans="1:9" x14ac:dyDescent="0.25">
      <c r="A701" s="43" t="s">
        <v>11378</v>
      </c>
      <c r="B701" s="40" t="s">
        <v>11871</v>
      </c>
      <c r="C701" s="30">
        <v>32045</v>
      </c>
      <c r="D701" s="29" t="s">
        <v>3999</v>
      </c>
      <c r="E701" s="31">
        <v>2525.6</v>
      </c>
      <c r="F701" s="38" t="s">
        <v>11378</v>
      </c>
      <c r="G701" s="31">
        <v>2525.6</v>
      </c>
      <c r="H701" s="32">
        <f t="shared" si="10"/>
        <v>0</v>
      </c>
      <c r="I701" s="33" t="s">
        <v>10970</v>
      </c>
    </row>
    <row r="702" spans="1:9" x14ac:dyDescent="0.25">
      <c r="A702" s="44" t="s">
        <v>11378</v>
      </c>
      <c r="B702" s="41" t="s">
        <v>11872</v>
      </c>
      <c r="C702" s="26">
        <v>32046</v>
      </c>
      <c r="D702" s="25" t="s">
        <v>4097</v>
      </c>
      <c r="E702" s="27">
        <v>4572</v>
      </c>
      <c r="F702" s="39" t="s">
        <v>11378</v>
      </c>
      <c r="G702" s="27">
        <v>4572</v>
      </c>
      <c r="H702" s="45">
        <f t="shared" si="10"/>
        <v>0</v>
      </c>
      <c r="I702" s="28" t="s">
        <v>10970</v>
      </c>
    </row>
    <row r="703" spans="1:9" x14ac:dyDescent="0.25">
      <c r="A703" s="43" t="s">
        <v>11378</v>
      </c>
      <c r="B703" s="40" t="s">
        <v>11873</v>
      </c>
      <c r="C703" s="30">
        <v>32047</v>
      </c>
      <c r="D703" s="29" t="s">
        <v>4061</v>
      </c>
      <c r="E703" s="31">
        <v>4386</v>
      </c>
      <c r="F703" s="38" t="s">
        <v>11378</v>
      </c>
      <c r="G703" s="31">
        <v>4386</v>
      </c>
      <c r="H703" s="32">
        <f t="shared" si="10"/>
        <v>0</v>
      </c>
      <c r="I703" s="33" t="s">
        <v>10970</v>
      </c>
    </row>
    <row r="704" spans="1:9" x14ac:dyDescent="0.25">
      <c r="A704" s="44" t="s">
        <v>11378</v>
      </c>
      <c r="B704" s="41" t="s">
        <v>11874</v>
      </c>
      <c r="C704" s="26">
        <v>32048</v>
      </c>
      <c r="D704" s="25" t="s">
        <v>3964</v>
      </c>
      <c r="E704" s="27">
        <v>884</v>
      </c>
      <c r="F704" s="39" t="s">
        <v>11378</v>
      </c>
      <c r="G704" s="27">
        <v>884</v>
      </c>
      <c r="H704" s="45">
        <f t="shared" si="10"/>
        <v>0</v>
      </c>
      <c r="I704" s="28" t="s">
        <v>10970</v>
      </c>
    </row>
    <row r="705" spans="1:9" x14ac:dyDescent="0.25">
      <c r="A705" s="43" t="s">
        <v>11378</v>
      </c>
      <c r="B705" s="40" t="s">
        <v>11875</v>
      </c>
      <c r="C705" s="30">
        <v>32049</v>
      </c>
      <c r="D705" s="29" t="s">
        <v>10241</v>
      </c>
      <c r="E705" s="31">
        <v>982</v>
      </c>
      <c r="F705" s="38" t="s">
        <v>11378</v>
      </c>
      <c r="G705" s="31">
        <v>982</v>
      </c>
      <c r="H705" s="32">
        <f t="shared" si="10"/>
        <v>0</v>
      </c>
      <c r="I705" s="33" t="s">
        <v>10970</v>
      </c>
    </row>
    <row r="706" spans="1:9" x14ac:dyDescent="0.25">
      <c r="A706" s="44" t="s">
        <v>11378</v>
      </c>
      <c r="B706" s="41" t="s">
        <v>11876</v>
      </c>
      <c r="C706" s="26">
        <v>32050</v>
      </c>
      <c r="D706" s="25" t="s">
        <v>7973</v>
      </c>
      <c r="E706" s="27">
        <v>6496</v>
      </c>
      <c r="F706" s="39" t="s">
        <v>11378</v>
      </c>
      <c r="G706" s="27">
        <v>6496</v>
      </c>
      <c r="H706" s="45">
        <f t="shared" si="10"/>
        <v>0</v>
      </c>
      <c r="I706" s="28" t="s">
        <v>10970</v>
      </c>
    </row>
    <row r="707" spans="1:9" x14ac:dyDescent="0.25">
      <c r="A707" s="43" t="s">
        <v>11378</v>
      </c>
      <c r="B707" s="40" t="s">
        <v>11877</v>
      </c>
      <c r="C707" s="30">
        <v>32051</v>
      </c>
      <c r="D707" s="29" t="s">
        <v>4054</v>
      </c>
      <c r="E707" s="31">
        <v>34907.4</v>
      </c>
      <c r="F707" s="38" t="s">
        <v>11215</v>
      </c>
      <c r="G707" s="31">
        <v>34907.4</v>
      </c>
      <c r="H707" s="32">
        <f t="shared" si="10"/>
        <v>0</v>
      </c>
      <c r="I707" s="33" t="s">
        <v>10970</v>
      </c>
    </row>
    <row r="708" spans="1:9" x14ac:dyDescent="0.25">
      <c r="A708" s="44" t="s">
        <v>11378</v>
      </c>
      <c r="B708" s="41" t="s">
        <v>11878</v>
      </c>
      <c r="C708" s="26">
        <v>32052</v>
      </c>
      <c r="D708" s="25" t="s">
        <v>4001</v>
      </c>
      <c r="E708" s="27">
        <v>4160</v>
      </c>
      <c r="F708" s="39" t="s">
        <v>11215</v>
      </c>
      <c r="G708" s="27">
        <v>4160</v>
      </c>
      <c r="H708" s="45">
        <f t="shared" ref="H708:H771" si="11">E708-G708</f>
        <v>0</v>
      </c>
      <c r="I708" s="28" t="s">
        <v>10970</v>
      </c>
    </row>
    <row r="709" spans="1:9" x14ac:dyDescent="0.25">
      <c r="A709" s="43" t="s">
        <v>11378</v>
      </c>
      <c r="B709" s="40" t="s">
        <v>11879</v>
      </c>
      <c r="C709" s="30">
        <v>32053</v>
      </c>
      <c r="D709" s="29" t="s">
        <v>4100</v>
      </c>
      <c r="E709" s="31">
        <v>520</v>
      </c>
      <c r="F709" s="38" t="s">
        <v>11215</v>
      </c>
      <c r="G709" s="31">
        <v>520</v>
      </c>
      <c r="H709" s="32">
        <f t="shared" si="11"/>
        <v>0</v>
      </c>
      <c r="I709" s="33" t="s">
        <v>10970</v>
      </c>
    </row>
    <row r="710" spans="1:9" x14ac:dyDescent="0.25">
      <c r="A710" s="44" t="s">
        <v>11378</v>
      </c>
      <c r="B710" s="41" t="s">
        <v>11880</v>
      </c>
      <c r="C710" s="26">
        <v>32054</v>
      </c>
      <c r="D710" s="25" t="s">
        <v>4042</v>
      </c>
      <c r="E710" s="27">
        <v>4620</v>
      </c>
      <c r="F710" s="39" t="s">
        <v>11215</v>
      </c>
      <c r="G710" s="27">
        <v>4620</v>
      </c>
      <c r="H710" s="45">
        <f t="shared" si="11"/>
        <v>0</v>
      </c>
      <c r="I710" s="28" t="s">
        <v>10970</v>
      </c>
    </row>
    <row r="711" spans="1:9" x14ac:dyDescent="0.25">
      <c r="A711" s="43" t="s">
        <v>11378</v>
      </c>
      <c r="B711" s="40" t="s">
        <v>11881</v>
      </c>
      <c r="C711" s="30">
        <v>32055</v>
      </c>
      <c r="D711" s="29" t="s">
        <v>4052</v>
      </c>
      <c r="E711" s="31">
        <v>9786</v>
      </c>
      <c r="F711" s="38" t="s">
        <v>11378</v>
      </c>
      <c r="G711" s="31">
        <v>9786</v>
      </c>
      <c r="H711" s="32">
        <f t="shared" si="11"/>
        <v>0</v>
      </c>
      <c r="I711" s="33" t="s">
        <v>10970</v>
      </c>
    </row>
    <row r="712" spans="1:9" x14ac:dyDescent="0.25">
      <c r="A712" s="44" t="s">
        <v>11378</v>
      </c>
      <c r="B712" s="41" t="s">
        <v>11882</v>
      </c>
      <c r="C712" s="26">
        <v>32056</v>
      </c>
      <c r="D712" s="25" t="s">
        <v>4018</v>
      </c>
      <c r="E712" s="27">
        <v>35087.599999999999</v>
      </c>
      <c r="F712" s="39" t="s">
        <v>11378</v>
      </c>
      <c r="G712" s="27">
        <v>35087.599999999999</v>
      </c>
      <c r="H712" s="45">
        <f t="shared" si="11"/>
        <v>0</v>
      </c>
      <c r="I712" s="28" t="s">
        <v>10970</v>
      </c>
    </row>
    <row r="713" spans="1:9" x14ac:dyDescent="0.25">
      <c r="A713" s="43" t="s">
        <v>11378</v>
      </c>
      <c r="B713" s="40" t="s">
        <v>11883</v>
      </c>
      <c r="C713" s="30">
        <v>32057</v>
      </c>
      <c r="D713" s="29" t="s">
        <v>4130</v>
      </c>
      <c r="E713" s="31">
        <v>21626</v>
      </c>
      <c r="F713" s="38" t="s">
        <v>4240</v>
      </c>
      <c r="G713" s="31">
        <v>21626</v>
      </c>
      <c r="H713" s="32">
        <f t="shared" si="11"/>
        <v>0</v>
      </c>
      <c r="I713" s="33" t="s">
        <v>10970</v>
      </c>
    </row>
    <row r="714" spans="1:9" x14ac:dyDescent="0.25">
      <c r="A714" s="44" t="s">
        <v>11378</v>
      </c>
      <c r="B714" s="41" t="s">
        <v>11884</v>
      </c>
      <c r="C714" s="26">
        <v>32058</v>
      </c>
      <c r="D714" s="25" t="s">
        <v>3964</v>
      </c>
      <c r="E714" s="27">
        <v>300</v>
      </c>
      <c r="F714" s="39" t="s">
        <v>11215</v>
      </c>
      <c r="G714" s="27">
        <v>300</v>
      </c>
      <c r="H714" s="45">
        <f t="shared" si="11"/>
        <v>0</v>
      </c>
      <c r="I714" s="28" t="s">
        <v>10970</v>
      </c>
    </row>
    <row r="715" spans="1:9" x14ac:dyDescent="0.25">
      <c r="A715" s="43" t="s">
        <v>11378</v>
      </c>
      <c r="B715" s="40" t="s">
        <v>11885</v>
      </c>
      <c r="C715" s="30">
        <v>32059</v>
      </c>
      <c r="D715" s="29" t="s">
        <v>3994</v>
      </c>
      <c r="E715" s="31">
        <v>853.6</v>
      </c>
      <c r="F715" s="38" t="s">
        <v>11378</v>
      </c>
      <c r="G715" s="31">
        <v>853.6</v>
      </c>
      <c r="H715" s="32">
        <f t="shared" si="11"/>
        <v>0</v>
      </c>
      <c r="I715" s="33" t="s">
        <v>10970</v>
      </c>
    </row>
    <row r="716" spans="1:9" x14ac:dyDescent="0.25">
      <c r="A716" s="44" t="s">
        <v>11378</v>
      </c>
      <c r="B716" s="41" t="s">
        <v>11886</v>
      </c>
      <c r="C716" s="26">
        <v>32060</v>
      </c>
      <c r="D716" s="25" t="s">
        <v>4023</v>
      </c>
      <c r="E716" s="27">
        <v>1479</v>
      </c>
      <c r="F716" s="39" t="s">
        <v>11378</v>
      </c>
      <c r="G716" s="27">
        <v>1479</v>
      </c>
      <c r="H716" s="45">
        <f t="shared" si="11"/>
        <v>0</v>
      </c>
      <c r="I716" s="28" t="s">
        <v>10970</v>
      </c>
    </row>
    <row r="717" spans="1:9" x14ac:dyDescent="0.25">
      <c r="A717" s="43" t="s">
        <v>11378</v>
      </c>
      <c r="B717" s="40" t="s">
        <v>11887</v>
      </c>
      <c r="C717" s="30">
        <v>32061</v>
      </c>
      <c r="D717" s="29" t="s">
        <v>4015</v>
      </c>
      <c r="E717" s="31">
        <v>2177</v>
      </c>
      <c r="F717" s="38" t="s">
        <v>11378</v>
      </c>
      <c r="G717" s="31">
        <v>2177</v>
      </c>
      <c r="H717" s="32">
        <f t="shared" si="11"/>
        <v>0</v>
      </c>
      <c r="I717" s="33" t="s">
        <v>10970</v>
      </c>
    </row>
    <row r="718" spans="1:9" x14ac:dyDescent="0.25">
      <c r="A718" s="44" t="s">
        <v>11378</v>
      </c>
      <c r="B718" s="41" t="s">
        <v>11888</v>
      </c>
      <c r="C718" s="26">
        <v>32062</v>
      </c>
      <c r="D718" s="25" t="s">
        <v>6758</v>
      </c>
      <c r="E718" s="27">
        <v>4345.6000000000004</v>
      </c>
      <c r="F718" s="39" t="s">
        <v>11590</v>
      </c>
      <c r="G718" s="27">
        <v>4345.6000000000004</v>
      </c>
      <c r="H718" s="45">
        <f t="shared" si="11"/>
        <v>0</v>
      </c>
      <c r="I718" s="28" t="s">
        <v>10970</v>
      </c>
    </row>
    <row r="719" spans="1:9" x14ac:dyDescent="0.25">
      <c r="A719" s="43" t="s">
        <v>11378</v>
      </c>
      <c r="B719" s="40" t="s">
        <v>11889</v>
      </c>
      <c r="C719" s="30">
        <v>32063</v>
      </c>
      <c r="D719" s="29" t="s">
        <v>4122</v>
      </c>
      <c r="E719" s="31">
        <v>20411.52</v>
      </c>
      <c r="F719" s="38" t="s">
        <v>11783</v>
      </c>
      <c r="G719" s="31">
        <v>20411.52</v>
      </c>
      <c r="H719" s="32">
        <f t="shared" si="11"/>
        <v>0</v>
      </c>
      <c r="I719" s="33" t="s">
        <v>10970</v>
      </c>
    </row>
    <row r="720" spans="1:9" x14ac:dyDescent="0.25">
      <c r="A720" s="44" t="s">
        <v>11378</v>
      </c>
      <c r="B720" s="41" t="s">
        <v>11890</v>
      </c>
      <c r="C720" s="26">
        <v>32064</v>
      </c>
      <c r="D720" s="25" t="s">
        <v>3998</v>
      </c>
      <c r="E720" s="27">
        <v>24500</v>
      </c>
      <c r="F720" s="39" t="s">
        <v>11378</v>
      </c>
      <c r="G720" s="27">
        <v>24500</v>
      </c>
      <c r="H720" s="45">
        <f t="shared" si="11"/>
        <v>0</v>
      </c>
      <c r="I720" s="28" t="s">
        <v>10970</v>
      </c>
    </row>
    <row r="721" spans="1:9" x14ac:dyDescent="0.25">
      <c r="A721" s="43" t="s">
        <v>11378</v>
      </c>
      <c r="B721" s="40" t="s">
        <v>11891</v>
      </c>
      <c r="C721" s="30">
        <v>32065</v>
      </c>
      <c r="D721" s="29" t="s">
        <v>4145</v>
      </c>
      <c r="E721" s="31">
        <v>1868.4</v>
      </c>
      <c r="F721" s="38" t="s">
        <v>11378</v>
      </c>
      <c r="G721" s="31">
        <v>1868.4</v>
      </c>
      <c r="H721" s="32">
        <f t="shared" si="11"/>
        <v>0</v>
      </c>
      <c r="I721" s="33" t="s">
        <v>10970</v>
      </c>
    </row>
    <row r="722" spans="1:9" x14ac:dyDescent="0.25">
      <c r="A722" s="44" t="s">
        <v>11378</v>
      </c>
      <c r="B722" s="41" t="s">
        <v>11892</v>
      </c>
      <c r="C722" s="26">
        <v>32066</v>
      </c>
      <c r="D722" s="25" t="s">
        <v>4019</v>
      </c>
      <c r="E722" s="27">
        <v>54657.2</v>
      </c>
      <c r="F722" s="39" t="s">
        <v>11590</v>
      </c>
      <c r="G722" s="27">
        <v>54657.2</v>
      </c>
      <c r="H722" s="45">
        <f t="shared" si="11"/>
        <v>0</v>
      </c>
      <c r="I722" s="28" t="s">
        <v>10970</v>
      </c>
    </row>
    <row r="723" spans="1:9" x14ac:dyDescent="0.25">
      <c r="A723" s="43" t="s">
        <v>11215</v>
      </c>
      <c r="B723" s="40" t="s">
        <v>11893</v>
      </c>
      <c r="C723" s="30">
        <v>32067</v>
      </c>
      <c r="D723" s="29" t="s">
        <v>3935</v>
      </c>
      <c r="E723" s="31">
        <v>20108.400000000001</v>
      </c>
      <c r="F723" s="38" t="s">
        <v>11279</v>
      </c>
      <c r="G723" s="31">
        <v>20108.400000000001</v>
      </c>
      <c r="H723" s="32">
        <f t="shared" si="11"/>
        <v>0</v>
      </c>
      <c r="I723" s="33" t="s">
        <v>10970</v>
      </c>
    </row>
    <row r="724" spans="1:9" x14ac:dyDescent="0.25">
      <c r="A724" s="44" t="s">
        <v>11215</v>
      </c>
      <c r="B724" s="41" t="s">
        <v>11894</v>
      </c>
      <c r="C724" s="26">
        <v>32068</v>
      </c>
      <c r="D724" s="25" t="s">
        <v>3973</v>
      </c>
      <c r="E724" s="27">
        <v>2155</v>
      </c>
      <c r="F724" s="39" t="s">
        <v>11215</v>
      </c>
      <c r="G724" s="27">
        <v>2155</v>
      </c>
      <c r="H724" s="45">
        <f t="shared" si="11"/>
        <v>0</v>
      </c>
      <c r="I724" s="28" t="s">
        <v>10970</v>
      </c>
    </row>
    <row r="725" spans="1:9" x14ac:dyDescent="0.25">
      <c r="A725" s="43" t="s">
        <v>11215</v>
      </c>
      <c r="B725" s="40" t="s">
        <v>11895</v>
      </c>
      <c r="C725" s="30">
        <v>32069</v>
      </c>
      <c r="D725" s="29" t="s">
        <v>4028</v>
      </c>
      <c r="E725" s="31">
        <v>0</v>
      </c>
      <c r="F725" s="38" t="s">
        <v>4219</v>
      </c>
      <c r="G725" s="31">
        <v>0</v>
      </c>
      <c r="H725" s="32">
        <f t="shared" si="11"/>
        <v>0</v>
      </c>
      <c r="I725" s="33" t="s">
        <v>7662</v>
      </c>
    </row>
    <row r="726" spans="1:9" x14ac:dyDescent="0.25">
      <c r="A726" s="44" t="s">
        <v>11215</v>
      </c>
      <c r="B726" s="41" t="s">
        <v>11896</v>
      </c>
      <c r="C726" s="26">
        <v>32070</v>
      </c>
      <c r="D726" s="25" t="s">
        <v>4028</v>
      </c>
      <c r="E726" s="27">
        <v>1934</v>
      </c>
      <c r="F726" s="39" t="s">
        <v>11215</v>
      </c>
      <c r="G726" s="27">
        <v>1934</v>
      </c>
      <c r="H726" s="45">
        <f t="shared" si="11"/>
        <v>0</v>
      </c>
      <c r="I726" s="28" t="s">
        <v>10970</v>
      </c>
    </row>
    <row r="727" spans="1:9" x14ac:dyDescent="0.25">
      <c r="A727" s="43" t="s">
        <v>11215</v>
      </c>
      <c r="B727" s="40" t="s">
        <v>11897</v>
      </c>
      <c r="C727" s="30">
        <v>32071</v>
      </c>
      <c r="D727" s="29" t="s">
        <v>4119</v>
      </c>
      <c r="E727" s="31">
        <v>290</v>
      </c>
      <c r="F727" s="38" t="s">
        <v>11215</v>
      </c>
      <c r="G727" s="31">
        <v>290</v>
      </c>
      <c r="H727" s="32">
        <f t="shared" si="11"/>
        <v>0</v>
      </c>
      <c r="I727" s="33" t="s">
        <v>10970</v>
      </c>
    </row>
    <row r="728" spans="1:9" x14ac:dyDescent="0.25">
      <c r="A728" s="44" t="s">
        <v>11215</v>
      </c>
      <c r="B728" s="41" t="s">
        <v>11898</v>
      </c>
      <c r="C728" s="26">
        <v>32072</v>
      </c>
      <c r="D728" s="25" t="s">
        <v>3935</v>
      </c>
      <c r="E728" s="27">
        <v>28408</v>
      </c>
      <c r="F728" s="39" t="s">
        <v>11380</v>
      </c>
      <c r="G728" s="27">
        <v>28408</v>
      </c>
      <c r="H728" s="45">
        <f t="shared" si="11"/>
        <v>0</v>
      </c>
      <c r="I728" s="28" t="s">
        <v>10970</v>
      </c>
    </row>
    <row r="729" spans="1:9" x14ac:dyDescent="0.25">
      <c r="A729" s="43" t="s">
        <v>11215</v>
      </c>
      <c r="B729" s="40" t="s">
        <v>11899</v>
      </c>
      <c r="C729" s="30">
        <v>32073</v>
      </c>
      <c r="D729" s="29" t="s">
        <v>3936</v>
      </c>
      <c r="E729" s="31">
        <v>6292</v>
      </c>
      <c r="F729" s="38" t="s">
        <v>11380</v>
      </c>
      <c r="G729" s="31">
        <v>6292</v>
      </c>
      <c r="H729" s="32">
        <f t="shared" si="11"/>
        <v>0</v>
      </c>
      <c r="I729" s="33" t="s">
        <v>10970</v>
      </c>
    </row>
    <row r="730" spans="1:9" x14ac:dyDescent="0.25">
      <c r="A730" s="44" t="s">
        <v>11215</v>
      </c>
      <c r="B730" s="41" t="s">
        <v>11900</v>
      </c>
      <c r="C730" s="26">
        <v>32074</v>
      </c>
      <c r="D730" s="25" t="s">
        <v>11197</v>
      </c>
      <c r="E730" s="27">
        <v>1897.4</v>
      </c>
      <c r="F730" s="39" t="s">
        <v>11215</v>
      </c>
      <c r="G730" s="27">
        <v>1897.4</v>
      </c>
      <c r="H730" s="45">
        <f t="shared" si="11"/>
        <v>0</v>
      </c>
      <c r="I730" s="28" t="s">
        <v>10970</v>
      </c>
    </row>
    <row r="731" spans="1:9" x14ac:dyDescent="0.25">
      <c r="A731" s="43" t="s">
        <v>11215</v>
      </c>
      <c r="B731" s="40" t="s">
        <v>11901</v>
      </c>
      <c r="C731" s="30">
        <v>32075</v>
      </c>
      <c r="D731" s="29" t="s">
        <v>3956</v>
      </c>
      <c r="E731" s="31">
        <v>2200</v>
      </c>
      <c r="F731" s="38" t="s">
        <v>11215</v>
      </c>
      <c r="G731" s="31">
        <v>2200</v>
      </c>
      <c r="H731" s="32">
        <f t="shared" si="11"/>
        <v>0</v>
      </c>
      <c r="I731" s="33" t="s">
        <v>10970</v>
      </c>
    </row>
    <row r="732" spans="1:9" x14ac:dyDescent="0.25">
      <c r="A732" s="44" t="s">
        <v>11215</v>
      </c>
      <c r="B732" s="41" t="s">
        <v>11902</v>
      </c>
      <c r="C732" s="26">
        <v>32076</v>
      </c>
      <c r="D732" s="25" t="s">
        <v>4033</v>
      </c>
      <c r="E732" s="27">
        <v>2160</v>
      </c>
      <c r="F732" s="39" t="s">
        <v>11215</v>
      </c>
      <c r="G732" s="27">
        <v>2160</v>
      </c>
      <c r="H732" s="45">
        <f t="shared" si="11"/>
        <v>0</v>
      </c>
      <c r="I732" s="28" t="s">
        <v>10970</v>
      </c>
    </row>
    <row r="733" spans="1:9" x14ac:dyDescent="0.25">
      <c r="A733" s="43" t="s">
        <v>11215</v>
      </c>
      <c r="B733" s="40" t="s">
        <v>11903</v>
      </c>
      <c r="C733" s="30">
        <v>32077</v>
      </c>
      <c r="D733" s="29" t="s">
        <v>3948</v>
      </c>
      <c r="E733" s="31">
        <v>10236</v>
      </c>
      <c r="F733" s="38" t="s">
        <v>11279</v>
      </c>
      <c r="G733" s="31">
        <v>10236</v>
      </c>
      <c r="H733" s="32">
        <f t="shared" si="11"/>
        <v>0</v>
      </c>
      <c r="I733" s="33" t="s">
        <v>10970</v>
      </c>
    </row>
    <row r="734" spans="1:9" x14ac:dyDescent="0.25">
      <c r="A734" s="44" t="s">
        <v>11215</v>
      </c>
      <c r="B734" s="41" t="s">
        <v>11904</v>
      </c>
      <c r="C734" s="26">
        <v>32078</v>
      </c>
      <c r="D734" s="25" t="s">
        <v>4017</v>
      </c>
      <c r="E734" s="27">
        <v>0</v>
      </c>
      <c r="F734" s="39" t="s">
        <v>4219</v>
      </c>
      <c r="G734" s="27">
        <v>0</v>
      </c>
      <c r="H734" s="45">
        <f t="shared" si="11"/>
        <v>0</v>
      </c>
      <c r="I734" s="28" t="s">
        <v>7662</v>
      </c>
    </row>
    <row r="735" spans="1:9" x14ac:dyDescent="0.25">
      <c r="A735" s="43" t="s">
        <v>11215</v>
      </c>
      <c r="B735" s="40" t="s">
        <v>11905</v>
      </c>
      <c r="C735" s="30">
        <v>32079</v>
      </c>
      <c r="D735" s="29" t="s">
        <v>4017</v>
      </c>
      <c r="E735" s="31">
        <v>11158.9</v>
      </c>
      <c r="F735" s="38" t="s">
        <v>11279</v>
      </c>
      <c r="G735" s="31">
        <v>11158.9</v>
      </c>
      <c r="H735" s="32">
        <f t="shared" si="11"/>
        <v>0</v>
      </c>
      <c r="I735" s="33" t="s">
        <v>10970</v>
      </c>
    </row>
    <row r="736" spans="1:9" x14ac:dyDescent="0.25">
      <c r="A736" s="44" t="s">
        <v>11215</v>
      </c>
      <c r="B736" s="41" t="s">
        <v>11906</v>
      </c>
      <c r="C736" s="26">
        <v>32080</v>
      </c>
      <c r="D736" s="25" t="s">
        <v>3976</v>
      </c>
      <c r="E736" s="27">
        <v>890.4</v>
      </c>
      <c r="F736" s="39" t="s">
        <v>11215</v>
      </c>
      <c r="G736" s="27">
        <v>890.4</v>
      </c>
      <c r="H736" s="45">
        <f t="shared" si="11"/>
        <v>0</v>
      </c>
      <c r="I736" s="28" t="s">
        <v>10970</v>
      </c>
    </row>
    <row r="737" spans="1:9" x14ac:dyDescent="0.25">
      <c r="A737" s="43" t="s">
        <v>11215</v>
      </c>
      <c r="B737" s="40" t="s">
        <v>11907</v>
      </c>
      <c r="C737" s="30">
        <v>32081</v>
      </c>
      <c r="D737" s="29" t="s">
        <v>3982</v>
      </c>
      <c r="E737" s="31">
        <v>1531.6</v>
      </c>
      <c r="F737" s="38" t="s">
        <v>11215</v>
      </c>
      <c r="G737" s="31">
        <v>1531.6</v>
      </c>
      <c r="H737" s="32">
        <f t="shared" si="11"/>
        <v>0</v>
      </c>
      <c r="I737" s="33" t="s">
        <v>10970</v>
      </c>
    </row>
    <row r="738" spans="1:9" x14ac:dyDescent="0.25">
      <c r="A738" s="44" t="s">
        <v>11215</v>
      </c>
      <c r="B738" s="41" t="s">
        <v>11908</v>
      </c>
      <c r="C738" s="26">
        <v>32082</v>
      </c>
      <c r="D738" s="25" t="s">
        <v>3938</v>
      </c>
      <c r="E738" s="27">
        <v>7744.2</v>
      </c>
      <c r="F738" s="39" t="s">
        <v>11380</v>
      </c>
      <c r="G738" s="27">
        <v>7744.2</v>
      </c>
      <c r="H738" s="45">
        <f t="shared" si="11"/>
        <v>0</v>
      </c>
      <c r="I738" s="28" t="s">
        <v>10970</v>
      </c>
    </row>
    <row r="739" spans="1:9" x14ac:dyDescent="0.25">
      <c r="A739" s="43" t="s">
        <v>11215</v>
      </c>
      <c r="B739" s="40" t="s">
        <v>11909</v>
      </c>
      <c r="C739" s="30">
        <v>32083</v>
      </c>
      <c r="D739" s="29" t="s">
        <v>3964</v>
      </c>
      <c r="E739" s="31">
        <v>450</v>
      </c>
      <c r="F739" s="38" t="s">
        <v>11215</v>
      </c>
      <c r="G739" s="31">
        <v>450</v>
      </c>
      <c r="H739" s="32">
        <f t="shared" si="11"/>
        <v>0</v>
      </c>
      <c r="I739" s="33" t="s">
        <v>10970</v>
      </c>
    </row>
    <row r="740" spans="1:9" x14ac:dyDescent="0.25">
      <c r="A740" s="44" t="s">
        <v>11215</v>
      </c>
      <c r="B740" s="41" t="s">
        <v>11910</v>
      </c>
      <c r="C740" s="26">
        <v>32084</v>
      </c>
      <c r="D740" s="25" t="s">
        <v>3944</v>
      </c>
      <c r="E740" s="27">
        <v>3958.5</v>
      </c>
      <c r="F740" s="39" t="s">
        <v>11279</v>
      </c>
      <c r="G740" s="27">
        <v>3958.5</v>
      </c>
      <c r="H740" s="45">
        <f t="shared" si="11"/>
        <v>0</v>
      </c>
      <c r="I740" s="28" t="s">
        <v>10970</v>
      </c>
    </row>
    <row r="741" spans="1:9" x14ac:dyDescent="0.25">
      <c r="A741" s="43" t="s">
        <v>11215</v>
      </c>
      <c r="B741" s="40" t="s">
        <v>11911</v>
      </c>
      <c r="C741" s="30">
        <v>32085</v>
      </c>
      <c r="D741" s="29" t="s">
        <v>3942</v>
      </c>
      <c r="E741" s="31">
        <v>3392</v>
      </c>
      <c r="F741" s="38" t="s">
        <v>11279</v>
      </c>
      <c r="G741" s="31">
        <v>3392</v>
      </c>
      <c r="H741" s="32">
        <f t="shared" si="11"/>
        <v>0</v>
      </c>
      <c r="I741" s="33" t="s">
        <v>10970</v>
      </c>
    </row>
    <row r="742" spans="1:9" x14ac:dyDescent="0.25">
      <c r="A742" s="44" t="s">
        <v>11215</v>
      </c>
      <c r="B742" s="41" t="s">
        <v>11912</v>
      </c>
      <c r="C742" s="26">
        <v>32086</v>
      </c>
      <c r="D742" s="25" t="s">
        <v>3946</v>
      </c>
      <c r="E742" s="27">
        <v>5427</v>
      </c>
      <c r="F742" s="39" t="s">
        <v>11380</v>
      </c>
      <c r="G742" s="27">
        <v>5427</v>
      </c>
      <c r="H742" s="45">
        <f t="shared" si="11"/>
        <v>0</v>
      </c>
      <c r="I742" s="28" t="s">
        <v>10970</v>
      </c>
    </row>
    <row r="743" spans="1:9" x14ac:dyDescent="0.25">
      <c r="A743" s="43" t="s">
        <v>11215</v>
      </c>
      <c r="B743" s="40" t="s">
        <v>11913</v>
      </c>
      <c r="C743" s="30">
        <v>32087</v>
      </c>
      <c r="D743" s="29" t="s">
        <v>3947</v>
      </c>
      <c r="E743" s="31">
        <v>370</v>
      </c>
      <c r="F743" s="38" t="s">
        <v>11215</v>
      </c>
      <c r="G743" s="31">
        <v>370</v>
      </c>
      <c r="H743" s="32">
        <f t="shared" si="11"/>
        <v>0</v>
      </c>
      <c r="I743" s="33" t="s">
        <v>10970</v>
      </c>
    </row>
    <row r="744" spans="1:9" x14ac:dyDescent="0.25">
      <c r="A744" s="44" t="s">
        <v>11215</v>
      </c>
      <c r="B744" s="41" t="s">
        <v>11914</v>
      </c>
      <c r="C744" s="26">
        <v>32088</v>
      </c>
      <c r="D744" s="25" t="s">
        <v>3949</v>
      </c>
      <c r="E744" s="27">
        <v>13628</v>
      </c>
      <c r="F744" s="39" t="s">
        <v>11279</v>
      </c>
      <c r="G744" s="27">
        <v>13628</v>
      </c>
      <c r="H744" s="45">
        <f t="shared" si="11"/>
        <v>0</v>
      </c>
      <c r="I744" s="28" t="s">
        <v>10970</v>
      </c>
    </row>
    <row r="745" spans="1:9" x14ac:dyDescent="0.25">
      <c r="A745" s="43" t="s">
        <v>11215</v>
      </c>
      <c r="B745" s="40" t="s">
        <v>11915</v>
      </c>
      <c r="C745" s="30">
        <v>32089</v>
      </c>
      <c r="D745" s="29" t="s">
        <v>3950</v>
      </c>
      <c r="E745" s="31">
        <v>35944</v>
      </c>
      <c r="F745" s="38" t="s">
        <v>11380</v>
      </c>
      <c r="G745" s="31">
        <v>35944</v>
      </c>
      <c r="H745" s="32">
        <f t="shared" si="11"/>
        <v>0</v>
      </c>
      <c r="I745" s="33" t="s">
        <v>10970</v>
      </c>
    </row>
    <row r="746" spans="1:9" x14ac:dyDescent="0.25">
      <c r="A746" s="44" t="s">
        <v>11215</v>
      </c>
      <c r="B746" s="41" t="s">
        <v>11916</v>
      </c>
      <c r="C746" s="26">
        <v>32090</v>
      </c>
      <c r="D746" s="25" t="s">
        <v>3937</v>
      </c>
      <c r="E746" s="27">
        <v>31327.85</v>
      </c>
      <c r="F746" s="39" t="s">
        <v>11380</v>
      </c>
      <c r="G746" s="27">
        <v>31327.85</v>
      </c>
      <c r="H746" s="45">
        <f t="shared" si="11"/>
        <v>0</v>
      </c>
      <c r="I746" s="28" t="s">
        <v>10970</v>
      </c>
    </row>
    <row r="747" spans="1:9" x14ac:dyDescent="0.25">
      <c r="A747" s="43" t="s">
        <v>11215</v>
      </c>
      <c r="B747" s="40" t="s">
        <v>11917</v>
      </c>
      <c r="C747" s="30">
        <v>32091</v>
      </c>
      <c r="D747" s="29" t="s">
        <v>4187</v>
      </c>
      <c r="E747" s="31">
        <v>10471.5</v>
      </c>
      <c r="F747" s="38" t="s">
        <v>11215</v>
      </c>
      <c r="G747" s="31">
        <v>10471.5</v>
      </c>
      <c r="H747" s="32">
        <f t="shared" si="11"/>
        <v>0</v>
      </c>
      <c r="I747" s="33" t="s">
        <v>10970</v>
      </c>
    </row>
    <row r="748" spans="1:9" x14ac:dyDescent="0.25">
      <c r="A748" s="44" t="s">
        <v>11215</v>
      </c>
      <c r="B748" s="41" t="s">
        <v>11918</v>
      </c>
      <c r="C748" s="26">
        <v>32092</v>
      </c>
      <c r="D748" s="25" t="s">
        <v>3951</v>
      </c>
      <c r="E748" s="27">
        <v>7682.9</v>
      </c>
      <c r="F748" s="39" t="s">
        <v>11215</v>
      </c>
      <c r="G748" s="27">
        <v>7682.9</v>
      </c>
      <c r="H748" s="45">
        <f t="shared" si="11"/>
        <v>0</v>
      </c>
      <c r="I748" s="28" t="s">
        <v>10970</v>
      </c>
    </row>
    <row r="749" spans="1:9" x14ac:dyDescent="0.25">
      <c r="A749" s="43" t="s">
        <v>11215</v>
      </c>
      <c r="B749" s="40" t="s">
        <v>11919</v>
      </c>
      <c r="C749" s="30">
        <v>32093</v>
      </c>
      <c r="D749" s="29" t="s">
        <v>4187</v>
      </c>
      <c r="E749" s="31">
        <v>1971.2</v>
      </c>
      <c r="F749" s="38" t="s">
        <v>11215</v>
      </c>
      <c r="G749" s="31">
        <v>1971.2</v>
      </c>
      <c r="H749" s="32">
        <f t="shared" si="11"/>
        <v>0</v>
      </c>
      <c r="I749" s="33" t="s">
        <v>10970</v>
      </c>
    </row>
    <row r="750" spans="1:9" x14ac:dyDescent="0.25">
      <c r="A750" s="44" t="s">
        <v>11215</v>
      </c>
      <c r="B750" s="41" t="s">
        <v>11920</v>
      </c>
      <c r="C750" s="26">
        <v>32094</v>
      </c>
      <c r="D750" s="25" t="s">
        <v>3975</v>
      </c>
      <c r="E750" s="27">
        <v>3400.6</v>
      </c>
      <c r="F750" s="39" t="s">
        <v>11215</v>
      </c>
      <c r="G750" s="27">
        <v>3400.6</v>
      </c>
      <c r="H750" s="45">
        <f t="shared" si="11"/>
        <v>0</v>
      </c>
      <c r="I750" s="28" t="s">
        <v>10970</v>
      </c>
    </row>
    <row r="751" spans="1:9" x14ac:dyDescent="0.25">
      <c r="A751" s="43" t="s">
        <v>11215</v>
      </c>
      <c r="B751" s="40" t="s">
        <v>11921</v>
      </c>
      <c r="C751" s="30">
        <v>32095</v>
      </c>
      <c r="D751" s="29" t="s">
        <v>4030</v>
      </c>
      <c r="E751" s="31">
        <v>1629.2</v>
      </c>
      <c r="F751" s="38" t="s">
        <v>11380</v>
      </c>
      <c r="G751" s="31">
        <v>1629.2</v>
      </c>
      <c r="H751" s="32">
        <f t="shared" si="11"/>
        <v>0</v>
      </c>
      <c r="I751" s="33" t="s">
        <v>10970</v>
      </c>
    </row>
    <row r="752" spans="1:9" x14ac:dyDescent="0.25">
      <c r="A752" s="44" t="s">
        <v>11215</v>
      </c>
      <c r="B752" s="41" t="s">
        <v>11922</v>
      </c>
      <c r="C752" s="26">
        <v>32096</v>
      </c>
      <c r="D752" s="25" t="s">
        <v>3972</v>
      </c>
      <c r="E752" s="27">
        <v>237</v>
      </c>
      <c r="F752" s="39" t="s">
        <v>11380</v>
      </c>
      <c r="G752" s="27">
        <v>237</v>
      </c>
      <c r="H752" s="45">
        <f t="shared" si="11"/>
        <v>0</v>
      </c>
      <c r="I752" s="28" t="s">
        <v>10970</v>
      </c>
    </row>
    <row r="753" spans="1:9" x14ac:dyDescent="0.25">
      <c r="A753" s="43" t="s">
        <v>11215</v>
      </c>
      <c r="B753" s="40" t="s">
        <v>11923</v>
      </c>
      <c r="C753" s="30">
        <v>32097</v>
      </c>
      <c r="D753" s="29" t="s">
        <v>3972</v>
      </c>
      <c r="E753" s="31">
        <v>2885.8</v>
      </c>
      <c r="F753" s="38" t="s">
        <v>11380</v>
      </c>
      <c r="G753" s="31">
        <v>2885.8</v>
      </c>
      <c r="H753" s="32">
        <f t="shared" si="11"/>
        <v>0</v>
      </c>
      <c r="I753" s="33" t="s">
        <v>10970</v>
      </c>
    </row>
    <row r="754" spans="1:9" x14ac:dyDescent="0.25">
      <c r="A754" s="44" t="s">
        <v>11215</v>
      </c>
      <c r="B754" s="41" t="s">
        <v>11924</v>
      </c>
      <c r="C754" s="26">
        <v>32098</v>
      </c>
      <c r="D754" s="25" t="s">
        <v>3971</v>
      </c>
      <c r="E754" s="27">
        <v>3368.9</v>
      </c>
      <c r="F754" s="39" t="s">
        <v>11380</v>
      </c>
      <c r="G754" s="27">
        <v>3368.9</v>
      </c>
      <c r="H754" s="45">
        <f t="shared" si="11"/>
        <v>0</v>
      </c>
      <c r="I754" s="28" t="s">
        <v>10970</v>
      </c>
    </row>
    <row r="755" spans="1:9" x14ac:dyDescent="0.25">
      <c r="A755" s="43" t="s">
        <v>11215</v>
      </c>
      <c r="B755" s="40" t="s">
        <v>11925</v>
      </c>
      <c r="C755" s="30">
        <v>32099</v>
      </c>
      <c r="D755" s="29" t="s">
        <v>4096</v>
      </c>
      <c r="E755" s="31">
        <v>3271.9</v>
      </c>
      <c r="F755" s="38" t="s">
        <v>11215</v>
      </c>
      <c r="G755" s="31">
        <v>3271.9</v>
      </c>
      <c r="H755" s="32">
        <f t="shared" si="11"/>
        <v>0</v>
      </c>
      <c r="I755" s="33" t="s">
        <v>10970</v>
      </c>
    </row>
    <row r="756" spans="1:9" x14ac:dyDescent="0.25">
      <c r="A756" s="44" t="s">
        <v>11215</v>
      </c>
      <c r="B756" s="41" t="s">
        <v>11926</v>
      </c>
      <c r="C756" s="26">
        <v>32100</v>
      </c>
      <c r="D756" s="25" t="s">
        <v>3970</v>
      </c>
      <c r="E756" s="27">
        <v>510</v>
      </c>
      <c r="F756" s="39" t="s">
        <v>11380</v>
      </c>
      <c r="G756" s="27">
        <v>510</v>
      </c>
      <c r="H756" s="45">
        <f t="shared" si="11"/>
        <v>0</v>
      </c>
      <c r="I756" s="28" t="s">
        <v>10970</v>
      </c>
    </row>
    <row r="757" spans="1:9" x14ac:dyDescent="0.25">
      <c r="A757" s="43" t="s">
        <v>11215</v>
      </c>
      <c r="B757" s="40" t="s">
        <v>11927</v>
      </c>
      <c r="C757" s="30">
        <v>32101</v>
      </c>
      <c r="D757" s="29" t="s">
        <v>4156</v>
      </c>
      <c r="E757" s="31">
        <v>750</v>
      </c>
      <c r="F757" s="38" t="s">
        <v>11380</v>
      </c>
      <c r="G757" s="31">
        <v>750</v>
      </c>
      <c r="H757" s="32">
        <f t="shared" si="11"/>
        <v>0</v>
      </c>
      <c r="I757" s="33" t="s">
        <v>10970</v>
      </c>
    </row>
    <row r="758" spans="1:9" x14ac:dyDescent="0.25">
      <c r="A758" s="44" t="s">
        <v>11215</v>
      </c>
      <c r="B758" s="41" t="s">
        <v>11928</v>
      </c>
      <c r="C758" s="26">
        <v>32102</v>
      </c>
      <c r="D758" s="25" t="s">
        <v>3962</v>
      </c>
      <c r="E758" s="27">
        <v>8034.4</v>
      </c>
      <c r="F758" s="39" t="s">
        <v>11215</v>
      </c>
      <c r="G758" s="27">
        <v>8034.4</v>
      </c>
      <c r="H758" s="45">
        <f t="shared" si="11"/>
        <v>0</v>
      </c>
      <c r="I758" s="28" t="s">
        <v>10970</v>
      </c>
    </row>
    <row r="759" spans="1:9" x14ac:dyDescent="0.25">
      <c r="A759" s="43" t="s">
        <v>11215</v>
      </c>
      <c r="B759" s="40" t="s">
        <v>11929</v>
      </c>
      <c r="C759" s="30">
        <v>32103</v>
      </c>
      <c r="D759" s="29" t="s">
        <v>3994</v>
      </c>
      <c r="E759" s="31">
        <v>0</v>
      </c>
      <c r="F759" s="38" t="s">
        <v>4219</v>
      </c>
      <c r="G759" s="31">
        <v>0</v>
      </c>
      <c r="H759" s="32">
        <f t="shared" si="11"/>
        <v>0</v>
      </c>
      <c r="I759" s="33" t="s">
        <v>7662</v>
      </c>
    </row>
    <row r="760" spans="1:9" x14ac:dyDescent="0.25">
      <c r="A760" s="44" t="s">
        <v>11215</v>
      </c>
      <c r="B760" s="41" t="s">
        <v>11930</v>
      </c>
      <c r="C760" s="26">
        <v>32104</v>
      </c>
      <c r="D760" s="25" t="s">
        <v>3994</v>
      </c>
      <c r="E760" s="27">
        <v>3108</v>
      </c>
      <c r="F760" s="39" t="s">
        <v>11215</v>
      </c>
      <c r="G760" s="27">
        <v>3108</v>
      </c>
      <c r="H760" s="45">
        <f t="shared" si="11"/>
        <v>0</v>
      </c>
      <c r="I760" s="28" t="s">
        <v>10970</v>
      </c>
    </row>
    <row r="761" spans="1:9" x14ac:dyDescent="0.25">
      <c r="A761" s="43" t="s">
        <v>11215</v>
      </c>
      <c r="B761" s="40" t="s">
        <v>11931</v>
      </c>
      <c r="C761" s="30">
        <v>32105</v>
      </c>
      <c r="D761" s="29" t="s">
        <v>4175</v>
      </c>
      <c r="E761" s="31">
        <v>3194.6</v>
      </c>
      <c r="F761" s="38" t="s">
        <v>11380</v>
      </c>
      <c r="G761" s="31">
        <v>3194.6</v>
      </c>
      <c r="H761" s="32">
        <f t="shared" si="11"/>
        <v>0</v>
      </c>
      <c r="I761" s="33" t="s">
        <v>10970</v>
      </c>
    </row>
    <row r="762" spans="1:9" x14ac:dyDescent="0.25">
      <c r="A762" s="44" t="s">
        <v>11215</v>
      </c>
      <c r="B762" s="41" t="s">
        <v>11932</v>
      </c>
      <c r="C762" s="26">
        <v>32106</v>
      </c>
      <c r="D762" s="25" t="s">
        <v>4175</v>
      </c>
      <c r="E762" s="27">
        <v>3385.7</v>
      </c>
      <c r="F762" s="39" t="s">
        <v>11380</v>
      </c>
      <c r="G762" s="27">
        <v>3385.7</v>
      </c>
      <c r="H762" s="45">
        <f t="shared" si="11"/>
        <v>0</v>
      </c>
      <c r="I762" s="28" t="s">
        <v>10970</v>
      </c>
    </row>
    <row r="763" spans="1:9" x14ac:dyDescent="0.25">
      <c r="A763" s="43" t="s">
        <v>11215</v>
      </c>
      <c r="B763" s="40" t="s">
        <v>11933</v>
      </c>
      <c r="C763" s="30">
        <v>32107</v>
      </c>
      <c r="D763" s="29" t="s">
        <v>3978</v>
      </c>
      <c r="E763" s="31">
        <v>5892</v>
      </c>
      <c r="F763" s="38" t="s">
        <v>11380</v>
      </c>
      <c r="G763" s="31">
        <v>5892</v>
      </c>
      <c r="H763" s="32">
        <f t="shared" si="11"/>
        <v>0</v>
      </c>
      <c r="I763" s="33" t="s">
        <v>10970</v>
      </c>
    </row>
    <row r="764" spans="1:9" x14ac:dyDescent="0.25">
      <c r="A764" s="44" t="s">
        <v>11215</v>
      </c>
      <c r="B764" s="41" t="s">
        <v>11934</v>
      </c>
      <c r="C764" s="26">
        <v>32108</v>
      </c>
      <c r="D764" s="25" t="s">
        <v>3953</v>
      </c>
      <c r="E764" s="27">
        <v>2450</v>
      </c>
      <c r="F764" s="39" t="s">
        <v>11215</v>
      </c>
      <c r="G764" s="27">
        <v>2450</v>
      </c>
      <c r="H764" s="45">
        <f t="shared" si="11"/>
        <v>0</v>
      </c>
      <c r="I764" s="28" t="s">
        <v>10970</v>
      </c>
    </row>
    <row r="765" spans="1:9" x14ac:dyDescent="0.25">
      <c r="A765" s="43" t="s">
        <v>11215</v>
      </c>
      <c r="B765" s="40" t="s">
        <v>11935</v>
      </c>
      <c r="C765" s="30">
        <v>32109</v>
      </c>
      <c r="D765" s="29" t="s">
        <v>4017</v>
      </c>
      <c r="E765" s="31">
        <v>11547</v>
      </c>
      <c r="F765" s="38" t="s">
        <v>11279</v>
      </c>
      <c r="G765" s="31">
        <v>11547</v>
      </c>
      <c r="H765" s="32">
        <f t="shared" si="11"/>
        <v>0</v>
      </c>
      <c r="I765" s="33" t="s">
        <v>10970</v>
      </c>
    </row>
    <row r="766" spans="1:9" x14ac:dyDescent="0.25">
      <c r="A766" s="44" t="s">
        <v>11215</v>
      </c>
      <c r="B766" s="41" t="s">
        <v>11936</v>
      </c>
      <c r="C766" s="26">
        <v>32110</v>
      </c>
      <c r="D766" s="25" t="s">
        <v>11937</v>
      </c>
      <c r="E766" s="27">
        <v>4644.3999999999996</v>
      </c>
      <c r="F766" s="39" t="s">
        <v>11215</v>
      </c>
      <c r="G766" s="27">
        <v>4644.3999999999996</v>
      </c>
      <c r="H766" s="45">
        <f t="shared" si="11"/>
        <v>0</v>
      </c>
      <c r="I766" s="28" t="s">
        <v>10970</v>
      </c>
    </row>
    <row r="767" spans="1:9" x14ac:dyDescent="0.25">
      <c r="A767" s="43" t="s">
        <v>11215</v>
      </c>
      <c r="B767" s="40" t="s">
        <v>11938</v>
      </c>
      <c r="C767" s="30">
        <v>32111</v>
      </c>
      <c r="D767" s="29" t="s">
        <v>4041</v>
      </c>
      <c r="E767" s="31">
        <v>907.8</v>
      </c>
      <c r="F767" s="38" t="s">
        <v>11215</v>
      </c>
      <c r="G767" s="31">
        <v>907.8</v>
      </c>
      <c r="H767" s="32">
        <f t="shared" si="11"/>
        <v>0</v>
      </c>
      <c r="I767" s="33" t="s">
        <v>10970</v>
      </c>
    </row>
    <row r="768" spans="1:9" x14ac:dyDescent="0.25">
      <c r="A768" s="44" t="s">
        <v>11215</v>
      </c>
      <c r="B768" s="41" t="s">
        <v>11939</v>
      </c>
      <c r="C768" s="26">
        <v>32112</v>
      </c>
      <c r="D768" s="25" t="s">
        <v>4036</v>
      </c>
      <c r="E768" s="27">
        <v>1401.8</v>
      </c>
      <c r="F768" s="39" t="s">
        <v>11215</v>
      </c>
      <c r="G768" s="27">
        <v>1401.8</v>
      </c>
      <c r="H768" s="45">
        <f t="shared" si="11"/>
        <v>0</v>
      </c>
      <c r="I768" s="28" t="s">
        <v>10970</v>
      </c>
    </row>
    <row r="769" spans="1:9" x14ac:dyDescent="0.25">
      <c r="A769" s="43" t="s">
        <v>11215</v>
      </c>
      <c r="B769" s="40" t="s">
        <v>11940</v>
      </c>
      <c r="C769" s="30">
        <v>32113</v>
      </c>
      <c r="D769" s="29" t="s">
        <v>3958</v>
      </c>
      <c r="E769" s="31">
        <v>2793.8</v>
      </c>
      <c r="F769" s="38" t="s">
        <v>11215</v>
      </c>
      <c r="G769" s="31">
        <v>2793.8</v>
      </c>
      <c r="H769" s="32">
        <f t="shared" si="11"/>
        <v>0</v>
      </c>
      <c r="I769" s="33" t="s">
        <v>10970</v>
      </c>
    </row>
    <row r="770" spans="1:9" x14ac:dyDescent="0.25">
      <c r="A770" s="44" t="s">
        <v>11215</v>
      </c>
      <c r="B770" s="41" t="s">
        <v>11941</v>
      </c>
      <c r="C770" s="26">
        <v>32114</v>
      </c>
      <c r="D770" s="25" t="s">
        <v>3980</v>
      </c>
      <c r="E770" s="27">
        <v>2942.2</v>
      </c>
      <c r="F770" s="39" t="s">
        <v>11215</v>
      </c>
      <c r="G770" s="27">
        <v>2942.2</v>
      </c>
      <c r="H770" s="45">
        <f t="shared" si="11"/>
        <v>0</v>
      </c>
      <c r="I770" s="28" t="s">
        <v>10970</v>
      </c>
    </row>
    <row r="771" spans="1:9" x14ac:dyDescent="0.25">
      <c r="A771" s="43" t="s">
        <v>11215</v>
      </c>
      <c r="B771" s="40" t="s">
        <v>11942</v>
      </c>
      <c r="C771" s="30">
        <v>32115</v>
      </c>
      <c r="D771" s="29" t="s">
        <v>3986</v>
      </c>
      <c r="E771" s="31">
        <v>1616.19</v>
      </c>
      <c r="F771" s="38" t="s">
        <v>11215</v>
      </c>
      <c r="G771" s="31">
        <v>1616.19</v>
      </c>
      <c r="H771" s="32">
        <f t="shared" si="11"/>
        <v>0</v>
      </c>
      <c r="I771" s="33" t="s">
        <v>10970</v>
      </c>
    </row>
    <row r="772" spans="1:9" x14ac:dyDescent="0.25">
      <c r="A772" s="44" t="s">
        <v>11215</v>
      </c>
      <c r="B772" s="41" t="s">
        <v>11943</v>
      </c>
      <c r="C772" s="26">
        <v>32116</v>
      </c>
      <c r="D772" s="25" t="s">
        <v>4116</v>
      </c>
      <c r="E772" s="27">
        <v>4665</v>
      </c>
      <c r="F772" s="39" t="s">
        <v>11215</v>
      </c>
      <c r="G772" s="27">
        <v>4665</v>
      </c>
      <c r="H772" s="45">
        <f t="shared" ref="H772:H835" si="12">E772-G772</f>
        <v>0</v>
      </c>
      <c r="I772" s="28" t="s">
        <v>10970</v>
      </c>
    </row>
    <row r="773" spans="1:9" x14ac:dyDescent="0.25">
      <c r="A773" s="43" t="s">
        <v>11215</v>
      </c>
      <c r="B773" s="40" t="s">
        <v>11944</v>
      </c>
      <c r="C773" s="30">
        <v>32117</v>
      </c>
      <c r="D773" s="29" t="s">
        <v>3985</v>
      </c>
      <c r="E773" s="31">
        <v>2443.42</v>
      </c>
      <c r="F773" s="38" t="s">
        <v>11215</v>
      </c>
      <c r="G773" s="31">
        <v>2443.42</v>
      </c>
      <c r="H773" s="32">
        <f t="shared" si="12"/>
        <v>0</v>
      </c>
      <c r="I773" s="33" t="s">
        <v>10970</v>
      </c>
    </row>
    <row r="774" spans="1:9" x14ac:dyDescent="0.25">
      <c r="A774" s="44" t="s">
        <v>11215</v>
      </c>
      <c r="B774" s="41" t="s">
        <v>11945</v>
      </c>
      <c r="C774" s="26">
        <v>32118</v>
      </c>
      <c r="D774" s="25" t="s">
        <v>4135</v>
      </c>
      <c r="E774" s="27">
        <v>9087.2000000000007</v>
      </c>
      <c r="F774" s="39" t="s">
        <v>11215</v>
      </c>
      <c r="G774" s="27">
        <v>9087.2000000000007</v>
      </c>
      <c r="H774" s="45">
        <f t="shared" si="12"/>
        <v>0</v>
      </c>
      <c r="I774" s="28" t="s">
        <v>10970</v>
      </c>
    </row>
    <row r="775" spans="1:9" x14ac:dyDescent="0.25">
      <c r="A775" s="43" t="s">
        <v>11215</v>
      </c>
      <c r="B775" s="40" t="s">
        <v>11946</v>
      </c>
      <c r="C775" s="30">
        <v>32119</v>
      </c>
      <c r="D775" s="29" t="s">
        <v>3960</v>
      </c>
      <c r="E775" s="31">
        <v>12195</v>
      </c>
      <c r="F775" s="38" t="s">
        <v>11215</v>
      </c>
      <c r="G775" s="31">
        <v>12195</v>
      </c>
      <c r="H775" s="32">
        <f t="shared" si="12"/>
        <v>0</v>
      </c>
      <c r="I775" s="33" t="s">
        <v>10970</v>
      </c>
    </row>
    <row r="776" spans="1:9" x14ac:dyDescent="0.25">
      <c r="A776" s="44" t="s">
        <v>11215</v>
      </c>
      <c r="B776" s="41" t="s">
        <v>11947</v>
      </c>
      <c r="C776" s="26">
        <v>32120</v>
      </c>
      <c r="D776" s="25" t="s">
        <v>4037</v>
      </c>
      <c r="E776" s="27">
        <v>3625.2</v>
      </c>
      <c r="F776" s="39" t="s">
        <v>11215</v>
      </c>
      <c r="G776" s="27">
        <v>3625.2</v>
      </c>
      <c r="H776" s="45">
        <f t="shared" si="12"/>
        <v>0</v>
      </c>
      <c r="I776" s="28" t="s">
        <v>10970</v>
      </c>
    </row>
    <row r="777" spans="1:9" x14ac:dyDescent="0.25">
      <c r="A777" s="43" t="s">
        <v>11215</v>
      </c>
      <c r="B777" s="40" t="s">
        <v>11948</v>
      </c>
      <c r="C777" s="30">
        <v>32121</v>
      </c>
      <c r="D777" s="29" t="s">
        <v>3981</v>
      </c>
      <c r="E777" s="31">
        <v>1093.5999999999999</v>
      </c>
      <c r="F777" s="38" t="s">
        <v>11215</v>
      </c>
      <c r="G777" s="31">
        <v>1093.5999999999999</v>
      </c>
      <c r="H777" s="32">
        <f t="shared" si="12"/>
        <v>0</v>
      </c>
      <c r="I777" s="33" t="s">
        <v>10970</v>
      </c>
    </row>
    <row r="778" spans="1:9" x14ac:dyDescent="0.25">
      <c r="A778" s="44" t="s">
        <v>11215</v>
      </c>
      <c r="B778" s="41" t="s">
        <v>11949</v>
      </c>
      <c r="C778" s="26">
        <v>32122</v>
      </c>
      <c r="D778" s="25" t="s">
        <v>3987</v>
      </c>
      <c r="E778" s="27">
        <v>8654.6</v>
      </c>
      <c r="F778" s="39" t="s">
        <v>11215</v>
      </c>
      <c r="G778" s="27">
        <v>8654.6</v>
      </c>
      <c r="H778" s="45">
        <f t="shared" si="12"/>
        <v>0</v>
      </c>
      <c r="I778" s="28" t="s">
        <v>10970</v>
      </c>
    </row>
    <row r="779" spans="1:9" x14ac:dyDescent="0.25">
      <c r="A779" s="43" t="s">
        <v>11215</v>
      </c>
      <c r="B779" s="40" t="s">
        <v>11950</v>
      </c>
      <c r="C779" s="30">
        <v>32123</v>
      </c>
      <c r="D779" s="29" t="s">
        <v>3983</v>
      </c>
      <c r="E779" s="31">
        <v>8924</v>
      </c>
      <c r="F779" s="38" t="s">
        <v>11215</v>
      </c>
      <c r="G779" s="31">
        <v>8924</v>
      </c>
      <c r="H779" s="32">
        <f t="shared" si="12"/>
        <v>0</v>
      </c>
      <c r="I779" s="33" t="s">
        <v>10970</v>
      </c>
    </row>
    <row r="780" spans="1:9" x14ac:dyDescent="0.25">
      <c r="A780" s="44" t="s">
        <v>11215</v>
      </c>
      <c r="B780" s="41" t="s">
        <v>11951</v>
      </c>
      <c r="C780" s="26">
        <v>32124</v>
      </c>
      <c r="D780" s="25" t="s">
        <v>3980</v>
      </c>
      <c r="E780" s="27">
        <v>422.4</v>
      </c>
      <c r="F780" s="39" t="s">
        <v>11215</v>
      </c>
      <c r="G780" s="27">
        <v>422.4</v>
      </c>
      <c r="H780" s="45">
        <f t="shared" si="12"/>
        <v>0</v>
      </c>
      <c r="I780" s="28" t="s">
        <v>10970</v>
      </c>
    </row>
    <row r="781" spans="1:9" x14ac:dyDescent="0.25">
      <c r="A781" s="43" t="s">
        <v>11215</v>
      </c>
      <c r="B781" s="40" t="s">
        <v>11952</v>
      </c>
      <c r="C781" s="30">
        <v>32125</v>
      </c>
      <c r="D781" s="29" t="s">
        <v>4045</v>
      </c>
      <c r="E781" s="31">
        <v>3384</v>
      </c>
      <c r="F781" s="38" t="s">
        <v>11380</v>
      </c>
      <c r="G781" s="31">
        <v>3384</v>
      </c>
      <c r="H781" s="32">
        <f t="shared" si="12"/>
        <v>0</v>
      </c>
      <c r="I781" s="33" t="s">
        <v>10970</v>
      </c>
    </row>
    <row r="782" spans="1:9" x14ac:dyDescent="0.25">
      <c r="A782" s="44" t="s">
        <v>11215</v>
      </c>
      <c r="B782" s="41" t="s">
        <v>11953</v>
      </c>
      <c r="C782" s="26">
        <v>32126</v>
      </c>
      <c r="D782" s="25" t="s">
        <v>4009</v>
      </c>
      <c r="E782" s="27">
        <v>588</v>
      </c>
      <c r="F782" s="39" t="s">
        <v>11380</v>
      </c>
      <c r="G782" s="27">
        <v>588</v>
      </c>
      <c r="H782" s="45">
        <f t="shared" si="12"/>
        <v>0</v>
      </c>
      <c r="I782" s="28" t="s">
        <v>10970</v>
      </c>
    </row>
    <row r="783" spans="1:9" x14ac:dyDescent="0.25">
      <c r="A783" s="43" t="s">
        <v>11215</v>
      </c>
      <c r="B783" s="40" t="s">
        <v>11954</v>
      </c>
      <c r="C783" s="30">
        <v>32127</v>
      </c>
      <c r="D783" s="29" t="s">
        <v>3977</v>
      </c>
      <c r="E783" s="31">
        <v>3305.6</v>
      </c>
      <c r="F783" s="38" t="s">
        <v>11215</v>
      </c>
      <c r="G783" s="31">
        <v>3305.6</v>
      </c>
      <c r="H783" s="32">
        <f t="shared" si="12"/>
        <v>0</v>
      </c>
      <c r="I783" s="33" t="s">
        <v>10970</v>
      </c>
    </row>
    <row r="784" spans="1:9" x14ac:dyDescent="0.25">
      <c r="A784" s="44" t="s">
        <v>11215</v>
      </c>
      <c r="B784" s="41" t="s">
        <v>11955</v>
      </c>
      <c r="C784" s="26">
        <v>32128</v>
      </c>
      <c r="D784" s="25" t="s">
        <v>4005</v>
      </c>
      <c r="E784" s="27">
        <v>3125.5</v>
      </c>
      <c r="F784" s="39" t="s">
        <v>11380</v>
      </c>
      <c r="G784" s="27">
        <v>3125.5</v>
      </c>
      <c r="H784" s="45">
        <f t="shared" si="12"/>
        <v>0</v>
      </c>
      <c r="I784" s="28" t="s">
        <v>10970</v>
      </c>
    </row>
    <row r="785" spans="1:9" x14ac:dyDescent="0.25">
      <c r="A785" s="43" t="s">
        <v>11215</v>
      </c>
      <c r="B785" s="40" t="s">
        <v>11956</v>
      </c>
      <c r="C785" s="30">
        <v>32129</v>
      </c>
      <c r="D785" s="29" t="s">
        <v>7758</v>
      </c>
      <c r="E785" s="31">
        <v>3851.4</v>
      </c>
      <c r="F785" s="38" t="s">
        <v>11215</v>
      </c>
      <c r="G785" s="31">
        <v>3851.4</v>
      </c>
      <c r="H785" s="32">
        <f t="shared" si="12"/>
        <v>0</v>
      </c>
      <c r="I785" s="33" t="s">
        <v>10970</v>
      </c>
    </row>
    <row r="786" spans="1:9" x14ac:dyDescent="0.25">
      <c r="A786" s="44" t="s">
        <v>11215</v>
      </c>
      <c r="B786" s="41" t="s">
        <v>11957</v>
      </c>
      <c r="C786" s="26">
        <v>32130</v>
      </c>
      <c r="D786" s="25" t="s">
        <v>3963</v>
      </c>
      <c r="E786" s="27">
        <v>336</v>
      </c>
      <c r="F786" s="39" t="s">
        <v>11215</v>
      </c>
      <c r="G786" s="27">
        <v>336</v>
      </c>
      <c r="H786" s="45">
        <f t="shared" si="12"/>
        <v>0</v>
      </c>
      <c r="I786" s="28" t="s">
        <v>10970</v>
      </c>
    </row>
    <row r="787" spans="1:9" x14ac:dyDescent="0.25">
      <c r="A787" s="43" t="s">
        <v>11215</v>
      </c>
      <c r="B787" s="40" t="s">
        <v>11958</v>
      </c>
      <c r="C787" s="30">
        <v>32131</v>
      </c>
      <c r="D787" s="29" t="s">
        <v>4215</v>
      </c>
      <c r="E787" s="31">
        <v>1566.7</v>
      </c>
      <c r="F787" s="38" t="s">
        <v>11380</v>
      </c>
      <c r="G787" s="31">
        <v>1566.7</v>
      </c>
      <c r="H787" s="32">
        <f t="shared" si="12"/>
        <v>0</v>
      </c>
      <c r="I787" s="33" t="s">
        <v>10970</v>
      </c>
    </row>
    <row r="788" spans="1:9" x14ac:dyDescent="0.25">
      <c r="A788" s="44" t="s">
        <v>11215</v>
      </c>
      <c r="B788" s="41" t="s">
        <v>11959</v>
      </c>
      <c r="C788" s="26">
        <v>32132</v>
      </c>
      <c r="D788" s="25" t="s">
        <v>3967</v>
      </c>
      <c r="E788" s="27">
        <v>2590</v>
      </c>
      <c r="F788" s="39" t="s">
        <v>11215</v>
      </c>
      <c r="G788" s="27">
        <v>2590</v>
      </c>
      <c r="H788" s="45">
        <f t="shared" si="12"/>
        <v>0</v>
      </c>
      <c r="I788" s="28" t="s">
        <v>10970</v>
      </c>
    </row>
    <row r="789" spans="1:9" x14ac:dyDescent="0.25">
      <c r="A789" s="43" t="s">
        <v>11215</v>
      </c>
      <c r="B789" s="40" t="s">
        <v>11960</v>
      </c>
      <c r="C789" s="30">
        <v>32133</v>
      </c>
      <c r="D789" s="29" t="s">
        <v>3969</v>
      </c>
      <c r="E789" s="31">
        <v>8258.4</v>
      </c>
      <c r="F789" s="38" t="s">
        <v>11215</v>
      </c>
      <c r="G789" s="31">
        <v>8258.4</v>
      </c>
      <c r="H789" s="32">
        <f t="shared" si="12"/>
        <v>0</v>
      </c>
      <c r="I789" s="33" t="s">
        <v>10970</v>
      </c>
    </row>
    <row r="790" spans="1:9" x14ac:dyDescent="0.25">
      <c r="A790" s="44" t="s">
        <v>11215</v>
      </c>
      <c r="B790" s="41" t="s">
        <v>11961</v>
      </c>
      <c r="C790" s="26">
        <v>32134</v>
      </c>
      <c r="D790" s="25" t="s">
        <v>4047</v>
      </c>
      <c r="E790" s="27">
        <v>801</v>
      </c>
      <c r="F790" s="39" t="s">
        <v>11215</v>
      </c>
      <c r="G790" s="27">
        <v>801</v>
      </c>
      <c r="H790" s="45">
        <f t="shared" si="12"/>
        <v>0</v>
      </c>
      <c r="I790" s="28" t="s">
        <v>10970</v>
      </c>
    </row>
    <row r="791" spans="1:9" x14ac:dyDescent="0.25">
      <c r="A791" s="43" t="s">
        <v>11215</v>
      </c>
      <c r="B791" s="40" t="s">
        <v>11962</v>
      </c>
      <c r="C791" s="30">
        <v>32135</v>
      </c>
      <c r="D791" s="29" t="s">
        <v>4010</v>
      </c>
      <c r="E791" s="31">
        <v>2426.1</v>
      </c>
      <c r="F791" s="38" t="s">
        <v>11380</v>
      </c>
      <c r="G791" s="31">
        <v>2426.1</v>
      </c>
      <c r="H791" s="32">
        <f t="shared" si="12"/>
        <v>0</v>
      </c>
      <c r="I791" s="33" t="s">
        <v>10970</v>
      </c>
    </row>
    <row r="792" spans="1:9" x14ac:dyDescent="0.25">
      <c r="A792" s="44" t="s">
        <v>11215</v>
      </c>
      <c r="B792" s="41" t="s">
        <v>11963</v>
      </c>
      <c r="C792" s="26">
        <v>32136</v>
      </c>
      <c r="D792" s="25" t="s">
        <v>4049</v>
      </c>
      <c r="E792" s="27">
        <v>3627.9</v>
      </c>
      <c r="F792" s="39" t="s">
        <v>11215</v>
      </c>
      <c r="G792" s="27">
        <v>3627.9</v>
      </c>
      <c r="H792" s="45">
        <f t="shared" si="12"/>
        <v>0</v>
      </c>
      <c r="I792" s="28" t="s">
        <v>10970</v>
      </c>
    </row>
    <row r="793" spans="1:9" x14ac:dyDescent="0.25">
      <c r="A793" s="43" t="s">
        <v>11215</v>
      </c>
      <c r="B793" s="40" t="s">
        <v>11964</v>
      </c>
      <c r="C793" s="30">
        <v>32137</v>
      </c>
      <c r="D793" s="29" t="s">
        <v>3964</v>
      </c>
      <c r="E793" s="31">
        <v>1056</v>
      </c>
      <c r="F793" s="38" t="s">
        <v>11215</v>
      </c>
      <c r="G793" s="31">
        <v>1056</v>
      </c>
      <c r="H793" s="32">
        <f t="shared" si="12"/>
        <v>0</v>
      </c>
      <c r="I793" s="33" t="s">
        <v>10970</v>
      </c>
    </row>
    <row r="794" spans="1:9" x14ac:dyDescent="0.25">
      <c r="A794" s="44" t="s">
        <v>11215</v>
      </c>
      <c r="B794" s="41" t="s">
        <v>11965</v>
      </c>
      <c r="C794" s="26">
        <v>32138</v>
      </c>
      <c r="D794" s="25" t="s">
        <v>3964</v>
      </c>
      <c r="E794" s="27">
        <v>1454.4</v>
      </c>
      <c r="F794" s="39" t="s">
        <v>11215</v>
      </c>
      <c r="G794" s="27">
        <v>1454.4</v>
      </c>
      <c r="H794" s="45">
        <f t="shared" si="12"/>
        <v>0</v>
      </c>
      <c r="I794" s="28" t="s">
        <v>10970</v>
      </c>
    </row>
    <row r="795" spans="1:9" x14ac:dyDescent="0.25">
      <c r="A795" s="43" t="s">
        <v>11215</v>
      </c>
      <c r="B795" s="40" t="s">
        <v>11966</v>
      </c>
      <c r="C795" s="30">
        <v>32139</v>
      </c>
      <c r="D795" s="29" t="s">
        <v>11967</v>
      </c>
      <c r="E795" s="31">
        <v>7302.52</v>
      </c>
      <c r="F795" s="38" t="s">
        <v>11968</v>
      </c>
      <c r="G795" s="31">
        <v>7302.52</v>
      </c>
      <c r="H795" s="32">
        <f t="shared" si="12"/>
        <v>0</v>
      </c>
      <c r="I795" s="33" t="s">
        <v>10970</v>
      </c>
    </row>
    <row r="796" spans="1:9" x14ac:dyDescent="0.25">
      <c r="A796" s="44" t="s">
        <v>11215</v>
      </c>
      <c r="B796" s="41" t="s">
        <v>11969</v>
      </c>
      <c r="C796" s="26">
        <v>32140</v>
      </c>
      <c r="D796" s="25" t="s">
        <v>3964</v>
      </c>
      <c r="E796" s="27">
        <v>8318.4</v>
      </c>
      <c r="F796" s="39" t="s">
        <v>11215</v>
      </c>
      <c r="G796" s="27">
        <v>8318.4</v>
      </c>
      <c r="H796" s="45">
        <f t="shared" si="12"/>
        <v>0</v>
      </c>
      <c r="I796" s="28" t="s">
        <v>10970</v>
      </c>
    </row>
    <row r="797" spans="1:9" x14ac:dyDescent="0.25">
      <c r="A797" s="43" t="s">
        <v>11215</v>
      </c>
      <c r="B797" s="40" t="s">
        <v>11970</v>
      </c>
      <c r="C797" s="30">
        <v>32141</v>
      </c>
      <c r="D797" s="29" t="s">
        <v>3959</v>
      </c>
      <c r="E797" s="31">
        <v>35497.800000000003</v>
      </c>
      <c r="F797" s="38" t="s">
        <v>11380</v>
      </c>
      <c r="G797" s="31">
        <v>35497.800000000003</v>
      </c>
      <c r="H797" s="32">
        <f t="shared" si="12"/>
        <v>0</v>
      </c>
      <c r="I797" s="33" t="s">
        <v>10970</v>
      </c>
    </row>
    <row r="798" spans="1:9" x14ac:dyDescent="0.25">
      <c r="A798" s="44" t="s">
        <v>11215</v>
      </c>
      <c r="B798" s="41" t="s">
        <v>11971</v>
      </c>
      <c r="C798" s="26">
        <v>32142</v>
      </c>
      <c r="D798" s="25" t="s">
        <v>11972</v>
      </c>
      <c r="E798" s="27">
        <v>45744</v>
      </c>
      <c r="F798" s="39" t="s">
        <v>11215</v>
      </c>
      <c r="G798" s="27">
        <v>45744</v>
      </c>
      <c r="H798" s="45">
        <f t="shared" si="12"/>
        <v>0</v>
      </c>
      <c r="I798" s="28" t="s">
        <v>10970</v>
      </c>
    </row>
    <row r="799" spans="1:9" x14ac:dyDescent="0.25">
      <c r="A799" s="43" t="s">
        <v>11215</v>
      </c>
      <c r="B799" s="40" t="s">
        <v>11973</v>
      </c>
      <c r="C799" s="30">
        <v>32143</v>
      </c>
      <c r="D799" s="29" t="s">
        <v>3954</v>
      </c>
      <c r="E799" s="31">
        <v>9650.2000000000007</v>
      </c>
      <c r="F799" s="38" t="s">
        <v>11380</v>
      </c>
      <c r="G799" s="31">
        <v>9650.2000000000007</v>
      </c>
      <c r="H799" s="32">
        <f t="shared" si="12"/>
        <v>0</v>
      </c>
      <c r="I799" s="33" t="s">
        <v>10970</v>
      </c>
    </row>
    <row r="800" spans="1:9" x14ac:dyDescent="0.25">
      <c r="A800" s="44" t="s">
        <v>11215</v>
      </c>
      <c r="B800" s="41" t="s">
        <v>11974</v>
      </c>
      <c r="C800" s="26">
        <v>32144</v>
      </c>
      <c r="D800" s="25" t="s">
        <v>4065</v>
      </c>
      <c r="E800" s="27">
        <v>16576.8</v>
      </c>
      <c r="F800" s="39" t="s">
        <v>11975</v>
      </c>
      <c r="G800" s="27">
        <v>16576.8</v>
      </c>
      <c r="H800" s="45">
        <f t="shared" si="12"/>
        <v>0</v>
      </c>
      <c r="I800" s="28" t="s">
        <v>10970</v>
      </c>
    </row>
    <row r="801" spans="1:9" x14ac:dyDescent="0.25">
      <c r="A801" s="43" t="s">
        <v>11215</v>
      </c>
      <c r="B801" s="40" t="s">
        <v>11976</v>
      </c>
      <c r="C801" s="30">
        <v>32145</v>
      </c>
      <c r="D801" s="29" t="s">
        <v>4064</v>
      </c>
      <c r="E801" s="31">
        <v>8181.6</v>
      </c>
      <c r="F801" s="38" t="s">
        <v>11380</v>
      </c>
      <c r="G801" s="31">
        <v>8181.6</v>
      </c>
      <c r="H801" s="32">
        <f t="shared" si="12"/>
        <v>0</v>
      </c>
      <c r="I801" s="33" t="s">
        <v>10970</v>
      </c>
    </row>
    <row r="802" spans="1:9" x14ac:dyDescent="0.25">
      <c r="A802" s="44" t="s">
        <v>11215</v>
      </c>
      <c r="B802" s="41" t="s">
        <v>11977</v>
      </c>
      <c r="C802" s="26">
        <v>32146</v>
      </c>
      <c r="D802" s="25" t="s">
        <v>4065</v>
      </c>
      <c r="E802" s="27">
        <v>10149</v>
      </c>
      <c r="F802" s="39" t="s">
        <v>11975</v>
      </c>
      <c r="G802" s="27">
        <v>10149</v>
      </c>
      <c r="H802" s="45">
        <f t="shared" si="12"/>
        <v>0</v>
      </c>
      <c r="I802" s="28" t="s">
        <v>10970</v>
      </c>
    </row>
    <row r="803" spans="1:9" x14ac:dyDescent="0.25">
      <c r="A803" s="43" t="s">
        <v>11215</v>
      </c>
      <c r="B803" s="40" t="s">
        <v>11978</v>
      </c>
      <c r="C803" s="30">
        <v>32147</v>
      </c>
      <c r="D803" s="29" t="s">
        <v>3964</v>
      </c>
      <c r="E803" s="31">
        <v>15724.8</v>
      </c>
      <c r="F803" s="38" t="s">
        <v>11380</v>
      </c>
      <c r="G803" s="31">
        <v>15724.8</v>
      </c>
      <c r="H803" s="32">
        <f t="shared" si="12"/>
        <v>0</v>
      </c>
      <c r="I803" s="33" t="s">
        <v>10970</v>
      </c>
    </row>
    <row r="804" spans="1:9" x14ac:dyDescent="0.25">
      <c r="A804" s="44" t="s">
        <v>11215</v>
      </c>
      <c r="B804" s="41" t="s">
        <v>11979</v>
      </c>
      <c r="C804" s="26">
        <v>32148</v>
      </c>
      <c r="D804" s="25" t="s">
        <v>4061</v>
      </c>
      <c r="E804" s="27">
        <v>0</v>
      </c>
      <c r="F804" s="39" t="s">
        <v>4219</v>
      </c>
      <c r="G804" s="27">
        <v>0</v>
      </c>
      <c r="H804" s="45">
        <f t="shared" si="12"/>
        <v>0</v>
      </c>
      <c r="I804" s="28" t="s">
        <v>7662</v>
      </c>
    </row>
    <row r="805" spans="1:9" x14ac:dyDescent="0.25">
      <c r="A805" s="43" t="s">
        <v>11215</v>
      </c>
      <c r="B805" s="40" t="s">
        <v>11980</v>
      </c>
      <c r="C805" s="30">
        <v>32149</v>
      </c>
      <c r="D805" s="29" t="s">
        <v>4061</v>
      </c>
      <c r="E805" s="31">
        <v>9691.2000000000007</v>
      </c>
      <c r="F805" s="38" t="s">
        <v>11215</v>
      </c>
      <c r="G805" s="31">
        <v>9691.2000000000007</v>
      </c>
      <c r="H805" s="32">
        <f t="shared" si="12"/>
        <v>0</v>
      </c>
      <c r="I805" s="33" t="s">
        <v>10970</v>
      </c>
    </row>
    <row r="806" spans="1:9" x14ac:dyDescent="0.25">
      <c r="A806" s="44" t="s">
        <v>11215</v>
      </c>
      <c r="B806" s="41" t="s">
        <v>11981</v>
      </c>
      <c r="C806" s="26">
        <v>32150</v>
      </c>
      <c r="D806" s="25" t="s">
        <v>4015</v>
      </c>
      <c r="E806" s="27">
        <v>1066</v>
      </c>
      <c r="F806" s="39" t="s">
        <v>11215</v>
      </c>
      <c r="G806" s="27">
        <v>1066</v>
      </c>
      <c r="H806" s="45">
        <f t="shared" si="12"/>
        <v>0</v>
      </c>
      <c r="I806" s="28" t="s">
        <v>10970</v>
      </c>
    </row>
    <row r="807" spans="1:9" x14ac:dyDescent="0.25">
      <c r="A807" s="43" t="s">
        <v>11215</v>
      </c>
      <c r="B807" s="40" t="s">
        <v>11982</v>
      </c>
      <c r="C807" s="30">
        <v>32151</v>
      </c>
      <c r="D807" s="29" t="s">
        <v>4000</v>
      </c>
      <c r="E807" s="31">
        <v>735</v>
      </c>
      <c r="F807" s="38" t="s">
        <v>11380</v>
      </c>
      <c r="G807" s="31">
        <v>735</v>
      </c>
      <c r="H807" s="32">
        <f t="shared" si="12"/>
        <v>0</v>
      </c>
      <c r="I807" s="33" t="s">
        <v>10970</v>
      </c>
    </row>
    <row r="808" spans="1:9" x14ac:dyDescent="0.25">
      <c r="A808" s="44" t="s">
        <v>11215</v>
      </c>
      <c r="B808" s="41" t="s">
        <v>11983</v>
      </c>
      <c r="C808" s="26">
        <v>32152</v>
      </c>
      <c r="D808" s="25" t="s">
        <v>4001</v>
      </c>
      <c r="E808" s="27">
        <v>4900</v>
      </c>
      <c r="F808" s="39" t="s">
        <v>11380</v>
      </c>
      <c r="G808" s="27">
        <v>4900</v>
      </c>
      <c r="H808" s="45">
        <f t="shared" si="12"/>
        <v>0</v>
      </c>
      <c r="I808" s="28" t="s">
        <v>10970</v>
      </c>
    </row>
    <row r="809" spans="1:9" x14ac:dyDescent="0.25">
      <c r="A809" s="43" t="s">
        <v>11215</v>
      </c>
      <c r="B809" s="40" t="s">
        <v>11984</v>
      </c>
      <c r="C809" s="30">
        <v>32153</v>
      </c>
      <c r="D809" s="29" t="s">
        <v>3964</v>
      </c>
      <c r="E809" s="31">
        <v>396.8</v>
      </c>
      <c r="F809" s="38" t="s">
        <v>11215</v>
      </c>
      <c r="G809" s="31">
        <v>396.8</v>
      </c>
      <c r="H809" s="32">
        <f t="shared" si="12"/>
        <v>0</v>
      </c>
      <c r="I809" s="33" t="s">
        <v>10970</v>
      </c>
    </row>
    <row r="810" spans="1:9" x14ac:dyDescent="0.25">
      <c r="A810" s="44" t="s">
        <v>11215</v>
      </c>
      <c r="B810" s="41" t="s">
        <v>11985</v>
      </c>
      <c r="C810" s="26">
        <v>32154</v>
      </c>
      <c r="D810" s="25" t="s">
        <v>4048</v>
      </c>
      <c r="E810" s="27">
        <v>17998.2</v>
      </c>
      <c r="F810" s="39" t="s">
        <v>11215</v>
      </c>
      <c r="G810" s="27">
        <v>17998.2</v>
      </c>
      <c r="H810" s="45">
        <f t="shared" si="12"/>
        <v>0</v>
      </c>
      <c r="I810" s="28" t="s">
        <v>10970</v>
      </c>
    </row>
    <row r="811" spans="1:9" x14ac:dyDescent="0.25">
      <c r="A811" s="43" t="s">
        <v>11215</v>
      </c>
      <c r="B811" s="40" t="s">
        <v>11986</v>
      </c>
      <c r="C811" s="30">
        <v>32155</v>
      </c>
      <c r="D811" s="29" t="s">
        <v>3989</v>
      </c>
      <c r="E811" s="31">
        <v>503.5</v>
      </c>
      <c r="F811" s="38" t="s">
        <v>11215</v>
      </c>
      <c r="G811" s="31">
        <v>503.5</v>
      </c>
      <c r="H811" s="32">
        <f t="shared" si="12"/>
        <v>0</v>
      </c>
      <c r="I811" s="33" t="s">
        <v>10970</v>
      </c>
    </row>
    <row r="812" spans="1:9" x14ac:dyDescent="0.25">
      <c r="A812" s="44" t="s">
        <v>11215</v>
      </c>
      <c r="B812" s="41" t="s">
        <v>11987</v>
      </c>
      <c r="C812" s="26">
        <v>32156</v>
      </c>
      <c r="D812" s="25" t="s">
        <v>3991</v>
      </c>
      <c r="E812" s="27">
        <v>3629.4</v>
      </c>
      <c r="F812" s="39" t="s">
        <v>11215</v>
      </c>
      <c r="G812" s="27">
        <v>3629.4</v>
      </c>
      <c r="H812" s="45">
        <f t="shared" si="12"/>
        <v>0</v>
      </c>
      <c r="I812" s="28" t="s">
        <v>10970</v>
      </c>
    </row>
    <row r="813" spans="1:9" x14ac:dyDescent="0.25">
      <c r="A813" s="43" t="s">
        <v>11215</v>
      </c>
      <c r="B813" s="40" t="s">
        <v>11988</v>
      </c>
      <c r="C813" s="30">
        <v>32157</v>
      </c>
      <c r="D813" s="29" t="s">
        <v>3935</v>
      </c>
      <c r="E813" s="31">
        <v>25156</v>
      </c>
      <c r="F813" s="38" t="s">
        <v>11279</v>
      </c>
      <c r="G813" s="31">
        <v>25156</v>
      </c>
      <c r="H813" s="32">
        <f t="shared" si="12"/>
        <v>0</v>
      </c>
      <c r="I813" s="33" t="s">
        <v>10970</v>
      </c>
    </row>
    <row r="814" spans="1:9" x14ac:dyDescent="0.25">
      <c r="A814" s="44" t="s">
        <v>11215</v>
      </c>
      <c r="B814" s="41" t="s">
        <v>11989</v>
      </c>
      <c r="C814" s="26">
        <v>32158</v>
      </c>
      <c r="D814" s="25" t="s">
        <v>3959</v>
      </c>
      <c r="E814" s="27">
        <v>840884</v>
      </c>
      <c r="F814" s="39" t="s">
        <v>11215</v>
      </c>
      <c r="G814" s="27">
        <v>840884</v>
      </c>
      <c r="H814" s="45">
        <f t="shared" si="12"/>
        <v>0</v>
      </c>
      <c r="I814" s="28" t="s">
        <v>10970</v>
      </c>
    </row>
    <row r="815" spans="1:9" x14ac:dyDescent="0.25">
      <c r="A815" s="43" t="s">
        <v>11215</v>
      </c>
      <c r="B815" s="40" t="s">
        <v>11990</v>
      </c>
      <c r="C815" s="30">
        <v>32159</v>
      </c>
      <c r="D815" s="29" t="s">
        <v>3959</v>
      </c>
      <c r="E815" s="31">
        <v>9151.74</v>
      </c>
      <c r="F815" s="38" t="s">
        <v>11380</v>
      </c>
      <c r="G815" s="31">
        <v>9151.74</v>
      </c>
      <c r="H815" s="32">
        <f t="shared" si="12"/>
        <v>0</v>
      </c>
      <c r="I815" s="33" t="s">
        <v>10970</v>
      </c>
    </row>
    <row r="816" spans="1:9" x14ac:dyDescent="0.25">
      <c r="A816" s="44" t="s">
        <v>11215</v>
      </c>
      <c r="B816" s="41" t="s">
        <v>11991</v>
      </c>
      <c r="C816" s="26">
        <v>32160</v>
      </c>
      <c r="D816" s="25" t="s">
        <v>4040</v>
      </c>
      <c r="E816" s="27">
        <v>24838.2</v>
      </c>
      <c r="F816" s="39" t="s">
        <v>11590</v>
      </c>
      <c r="G816" s="27">
        <v>24838.2</v>
      </c>
      <c r="H816" s="45">
        <f t="shared" si="12"/>
        <v>0</v>
      </c>
      <c r="I816" s="28" t="s">
        <v>10970</v>
      </c>
    </row>
    <row r="817" spans="1:9" x14ac:dyDescent="0.25">
      <c r="A817" s="43" t="s">
        <v>11215</v>
      </c>
      <c r="B817" s="40" t="s">
        <v>11992</v>
      </c>
      <c r="C817" s="30">
        <v>32161</v>
      </c>
      <c r="D817" s="29" t="s">
        <v>3997</v>
      </c>
      <c r="E817" s="31">
        <v>4138.6000000000004</v>
      </c>
      <c r="F817" s="38" t="s">
        <v>11215</v>
      </c>
      <c r="G817" s="31">
        <v>4138.6000000000004</v>
      </c>
      <c r="H817" s="32">
        <f t="shared" si="12"/>
        <v>0</v>
      </c>
      <c r="I817" s="33" t="s">
        <v>10970</v>
      </c>
    </row>
    <row r="818" spans="1:9" x14ac:dyDescent="0.25">
      <c r="A818" s="44" t="s">
        <v>11215</v>
      </c>
      <c r="B818" s="41" t="s">
        <v>11993</v>
      </c>
      <c r="C818" s="26">
        <v>32162</v>
      </c>
      <c r="D818" s="25" t="s">
        <v>4043</v>
      </c>
      <c r="E818" s="27">
        <v>27669.599999999999</v>
      </c>
      <c r="F818" s="39" t="s">
        <v>11590</v>
      </c>
      <c r="G818" s="27">
        <v>27669.599999999999</v>
      </c>
      <c r="H818" s="45">
        <f t="shared" si="12"/>
        <v>0</v>
      </c>
      <c r="I818" s="28" t="s">
        <v>10970</v>
      </c>
    </row>
    <row r="819" spans="1:9" x14ac:dyDescent="0.25">
      <c r="A819" s="43" t="s">
        <v>11215</v>
      </c>
      <c r="B819" s="40" t="s">
        <v>11994</v>
      </c>
      <c r="C819" s="30">
        <v>32163</v>
      </c>
      <c r="D819" s="29" t="s">
        <v>4042</v>
      </c>
      <c r="E819" s="31">
        <v>18076.2</v>
      </c>
      <c r="F819" s="38" t="s">
        <v>11215</v>
      </c>
      <c r="G819" s="31">
        <v>18076.2</v>
      </c>
      <c r="H819" s="32">
        <f t="shared" si="12"/>
        <v>0</v>
      </c>
      <c r="I819" s="33" t="s">
        <v>10970</v>
      </c>
    </row>
    <row r="820" spans="1:9" x14ac:dyDescent="0.25">
      <c r="A820" s="44" t="s">
        <v>11215</v>
      </c>
      <c r="B820" s="41" t="s">
        <v>11995</v>
      </c>
      <c r="C820" s="26">
        <v>32164</v>
      </c>
      <c r="D820" s="25" t="s">
        <v>4062</v>
      </c>
      <c r="E820" s="27">
        <v>3763.8</v>
      </c>
      <c r="F820" s="39" t="s">
        <v>11380</v>
      </c>
      <c r="G820" s="27">
        <v>3763.8</v>
      </c>
      <c r="H820" s="45">
        <f t="shared" si="12"/>
        <v>0</v>
      </c>
      <c r="I820" s="28" t="s">
        <v>10970</v>
      </c>
    </row>
    <row r="821" spans="1:9" x14ac:dyDescent="0.25">
      <c r="A821" s="43" t="s">
        <v>11215</v>
      </c>
      <c r="B821" s="40" t="s">
        <v>11996</v>
      </c>
      <c r="C821" s="30">
        <v>32165</v>
      </c>
      <c r="D821" s="29" t="s">
        <v>4038</v>
      </c>
      <c r="E821" s="31">
        <v>26167.84</v>
      </c>
      <c r="F821" s="38" t="s">
        <v>11590</v>
      </c>
      <c r="G821" s="31">
        <v>26167.84</v>
      </c>
      <c r="H821" s="32">
        <f t="shared" si="12"/>
        <v>0</v>
      </c>
      <c r="I821" s="33" t="s">
        <v>10970</v>
      </c>
    </row>
    <row r="822" spans="1:9" x14ac:dyDescent="0.25">
      <c r="A822" s="44" t="s">
        <v>11215</v>
      </c>
      <c r="B822" s="41" t="s">
        <v>11997</v>
      </c>
      <c r="C822" s="26">
        <v>32166</v>
      </c>
      <c r="D822" s="25" t="s">
        <v>3964</v>
      </c>
      <c r="E822" s="27">
        <v>762.16</v>
      </c>
      <c r="F822" s="39" t="s">
        <v>11215</v>
      </c>
      <c r="G822" s="27">
        <v>762.16</v>
      </c>
      <c r="H822" s="45">
        <f t="shared" si="12"/>
        <v>0</v>
      </c>
      <c r="I822" s="28" t="s">
        <v>10970</v>
      </c>
    </row>
    <row r="823" spans="1:9" x14ac:dyDescent="0.25">
      <c r="A823" s="43" t="s">
        <v>11215</v>
      </c>
      <c r="B823" s="40" t="s">
        <v>11998</v>
      </c>
      <c r="C823" s="30">
        <v>32167</v>
      </c>
      <c r="D823" s="29" t="s">
        <v>3964</v>
      </c>
      <c r="E823" s="31">
        <v>912</v>
      </c>
      <c r="F823" s="38" t="s">
        <v>11215</v>
      </c>
      <c r="G823" s="31">
        <v>912</v>
      </c>
      <c r="H823" s="32">
        <f t="shared" si="12"/>
        <v>0</v>
      </c>
      <c r="I823" s="33" t="s">
        <v>10970</v>
      </c>
    </row>
    <row r="824" spans="1:9" x14ac:dyDescent="0.25">
      <c r="A824" s="44" t="s">
        <v>11215</v>
      </c>
      <c r="B824" s="41" t="s">
        <v>11999</v>
      </c>
      <c r="C824" s="26">
        <v>32168</v>
      </c>
      <c r="D824" s="25" t="s">
        <v>4039</v>
      </c>
      <c r="E824" s="27">
        <v>16925.8</v>
      </c>
      <c r="F824" s="39" t="s">
        <v>11590</v>
      </c>
      <c r="G824" s="27">
        <v>16925.8</v>
      </c>
      <c r="H824" s="45">
        <f t="shared" si="12"/>
        <v>0</v>
      </c>
      <c r="I824" s="28" t="s">
        <v>10970</v>
      </c>
    </row>
    <row r="825" spans="1:9" x14ac:dyDescent="0.25">
      <c r="A825" s="43" t="s">
        <v>11215</v>
      </c>
      <c r="B825" s="40" t="s">
        <v>12000</v>
      </c>
      <c r="C825" s="30">
        <v>32169</v>
      </c>
      <c r="D825" s="29" t="s">
        <v>4079</v>
      </c>
      <c r="E825" s="31">
        <v>3344</v>
      </c>
      <c r="F825" s="38" t="s">
        <v>11215</v>
      </c>
      <c r="G825" s="31">
        <v>3344</v>
      </c>
      <c r="H825" s="32">
        <f t="shared" si="12"/>
        <v>0</v>
      </c>
      <c r="I825" s="33" t="s">
        <v>10970</v>
      </c>
    </row>
    <row r="826" spans="1:9" x14ac:dyDescent="0.25">
      <c r="A826" s="44" t="s">
        <v>11215</v>
      </c>
      <c r="B826" s="41" t="s">
        <v>12001</v>
      </c>
      <c r="C826" s="26">
        <v>32170</v>
      </c>
      <c r="D826" s="25" t="s">
        <v>4012</v>
      </c>
      <c r="E826" s="27">
        <v>1386</v>
      </c>
      <c r="F826" s="39" t="s">
        <v>11215</v>
      </c>
      <c r="G826" s="27">
        <v>1386</v>
      </c>
      <c r="H826" s="45">
        <f t="shared" si="12"/>
        <v>0</v>
      </c>
      <c r="I826" s="28" t="s">
        <v>10970</v>
      </c>
    </row>
    <row r="827" spans="1:9" x14ac:dyDescent="0.25">
      <c r="A827" s="43" t="s">
        <v>11215</v>
      </c>
      <c r="B827" s="40" t="s">
        <v>12002</v>
      </c>
      <c r="C827" s="30">
        <v>32171</v>
      </c>
      <c r="D827" s="29" t="s">
        <v>4104</v>
      </c>
      <c r="E827" s="31">
        <v>1014</v>
      </c>
      <c r="F827" s="38" t="s">
        <v>11215</v>
      </c>
      <c r="G827" s="31">
        <v>1014</v>
      </c>
      <c r="H827" s="32">
        <f t="shared" si="12"/>
        <v>0</v>
      </c>
      <c r="I827" s="33" t="s">
        <v>10970</v>
      </c>
    </row>
    <row r="828" spans="1:9" x14ac:dyDescent="0.25">
      <c r="A828" s="44" t="s">
        <v>11215</v>
      </c>
      <c r="B828" s="41" t="s">
        <v>12003</v>
      </c>
      <c r="C828" s="26">
        <v>32172</v>
      </c>
      <c r="D828" s="25" t="s">
        <v>3998</v>
      </c>
      <c r="E828" s="27">
        <v>0</v>
      </c>
      <c r="F828" s="39" t="s">
        <v>4219</v>
      </c>
      <c r="G828" s="27">
        <v>0</v>
      </c>
      <c r="H828" s="45">
        <f t="shared" si="12"/>
        <v>0</v>
      </c>
      <c r="I828" s="28" t="s">
        <v>7662</v>
      </c>
    </row>
    <row r="829" spans="1:9" x14ac:dyDescent="0.25">
      <c r="A829" s="43" t="s">
        <v>11215</v>
      </c>
      <c r="B829" s="40" t="s">
        <v>12004</v>
      </c>
      <c r="C829" s="30">
        <v>32173</v>
      </c>
      <c r="D829" s="29" t="s">
        <v>4104</v>
      </c>
      <c r="E829" s="31">
        <v>3500</v>
      </c>
      <c r="F829" s="38" t="s">
        <v>11215</v>
      </c>
      <c r="G829" s="31">
        <v>3500</v>
      </c>
      <c r="H829" s="32">
        <f t="shared" si="12"/>
        <v>0</v>
      </c>
      <c r="I829" s="33" t="s">
        <v>10970</v>
      </c>
    </row>
    <row r="830" spans="1:9" x14ac:dyDescent="0.25">
      <c r="A830" s="44" t="s">
        <v>11215</v>
      </c>
      <c r="B830" s="41" t="s">
        <v>12005</v>
      </c>
      <c r="C830" s="26">
        <v>32174</v>
      </c>
      <c r="D830" s="25" t="s">
        <v>4490</v>
      </c>
      <c r="E830" s="27">
        <v>13110</v>
      </c>
      <c r="F830" s="39" t="s">
        <v>11215</v>
      </c>
      <c r="G830" s="27">
        <v>13110</v>
      </c>
      <c r="H830" s="45">
        <f t="shared" si="12"/>
        <v>0</v>
      </c>
      <c r="I830" s="28" t="s">
        <v>10970</v>
      </c>
    </row>
    <row r="831" spans="1:9" x14ac:dyDescent="0.25">
      <c r="A831" s="43" t="s">
        <v>11215</v>
      </c>
      <c r="B831" s="40" t="s">
        <v>12006</v>
      </c>
      <c r="C831" s="30">
        <v>32175</v>
      </c>
      <c r="D831" s="29" t="s">
        <v>4121</v>
      </c>
      <c r="E831" s="31">
        <v>3730.6</v>
      </c>
      <c r="F831" s="38" t="s">
        <v>11215</v>
      </c>
      <c r="G831" s="31">
        <v>3730.6</v>
      </c>
      <c r="H831" s="32">
        <f t="shared" si="12"/>
        <v>0</v>
      </c>
      <c r="I831" s="33" t="s">
        <v>10970</v>
      </c>
    </row>
    <row r="832" spans="1:9" x14ac:dyDescent="0.25">
      <c r="A832" s="44" t="s">
        <v>11215</v>
      </c>
      <c r="B832" s="41" t="s">
        <v>12007</v>
      </c>
      <c r="C832" s="26">
        <v>32176</v>
      </c>
      <c r="D832" s="25" t="s">
        <v>3992</v>
      </c>
      <c r="E832" s="27">
        <v>3108</v>
      </c>
      <c r="F832" s="39" t="s">
        <v>11215</v>
      </c>
      <c r="G832" s="27">
        <v>3108</v>
      </c>
      <c r="H832" s="45">
        <f t="shared" si="12"/>
        <v>0</v>
      </c>
      <c r="I832" s="28" t="s">
        <v>10970</v>
      </c>
    </row>
    <row r="833" spans="1:9" x14ac:dyDescent="0.25">
      <c r="A833" s="43" t="s">
        <v>11215</v>
      </c>
      <c r="B833" s="40" t="s">
        <v>12008</v>
      </c>
      <c r="C833" s="30">
        <v>32177</v>
      </c>
      <c r="D833" s="29" t="s">
        <v>4068</v>
      </c>
      <c r="E833" s="31">
        <v>2800</v>
      </c>
      <c r="F833" s="38" t="s">
        <v>11796</v>
      </c>
      <c r="G833" s="31">
        <v>2800</v>
      </c>
      <c r="H833" s="32">
        <f t="shared" si="12"/>
        <v>0</v>
      </c>
      <c r="I833" s="33" t="s">
        <v>10970</v>
      </c>
    </row>
    <row r="834" spans="1:9" x14ac:dyDescent="0.25">
      <c r="A834" s="44" t="s">
        <v>11215</v>
      </c>
      <c r="B834" s="41" t="s">
        <v>12009</v>
      </c>
      <c r="C834" s="26">
        <v>32178</v>
      </c>
      <c r="D834" s="25" t="s">
        <v>5527</v>
      </c>
      <c r="E834" s="27">
        <v>3381.52</v>
      </c>
      <c r="F834" s="39" t="s">
        <v>11215</v>
      </c>
      <c r="G834" s="27">
        <v>3381.52</v>
      </c>
      <c r="H834" s="45">
        <f t="shared" si="12"/>
        <v>0</v>
      </c>
      <c r="I834" s="28" t="s">
        <v>10970</v>
      </c>
    </row>
    <row r="835" spans="1:9" x14ac:dyDescent="0.25">
      <c r="A835" s="43" t="s">
        <v>11215</v>
      </c>
      <c r="B835" s="40" t="s">
        <v>12010</v>
      </c>
      <c r="C835" s="30">
        <v>32179</v>
      </c>
      <c r="D835" s="29" t="s">
        <v>4099</v>
      </c>
      <c r="E835" s="31">
        <v>2421.6</v>
      </c>
      <c r="F835" s="38" t="s">
        <v>11215</v>
      </c>
      <c r="G835" s="31">
        <v>2421.6</v>
      </c>
      <c r="H835" s="32">
        <f t="shared" si="12"/>
        <v>0</v>
      </c>
      <c r="I835" s="33" t="s">
        <v>10970</v>
      </c>
    </row>
    <row r="836" spans="1:9" x14ac:dyDescent="0.25">
      <c r="A836" s="44" t="s">
        <v>11215</v>
      </c>
      <c r="B836" s="41" t="s">
        <v>12011</v>
      </c>
      <c r="C836" s="26">
        <v>32180</v>
      </c>
      <c r="D836" s="25" t="s">
        <v>4143</v>
      </c>
      <c r="E836" s="27">
        <v>20920</v>
      </c>
      <c r="F836" s="39" t="s">
        <v>11380</v>
      </c>
      <c r="G836" s="27">
        <v>20920</v>
      </c>
      <c r="H836" s="45">
        <f t="shared" ref="H836:H899" si="13">E836-G836</f>
        <v>0</v>
      </c>
      <c r="I836" s="28" t="s">
        <v>10970</v>
      </c>
    </row>
    <row r="837" spans="1:9" x14ac:dyDescent="0.25">
      <c r="A837" s="43" t="s">
        <v>11215</v>
      </c>
      <c r="B837" s="40" t="s">
        <v>12012</v>
      </c>
      <c r="C837" s="30">
        <v>32181</v>
      </c>
      <c r="D837" s="29" t="s">
        <v>9533</v>
      </c>
      <c r="E837" s="31">
        <v>5278</v>
      </c>
      <c r="F837" s="38" t="s">
        <v>11215</v>
      </c>
      <c r="G837" s="31">
        <v>5278</v>
      </c>
      <c r="H837" s="32">
        <f t="shared" si="13"/>
        <v>0</v>
      </c>
      <c r="I837" s="33" t="s">
        <v>10970</v>
      </c>
    </row>
    <row r="838" spans="1:9" x14ac:dyDescent="0.25">
      <c r="A838" s="44" t="s">
        <v>11215</v>
      </c>
      <c r="B838" s="41" t="s">
        <v>12013</v>
      </c>
      <c r="C838" s="26">
        <v>32182</v>
      </c>
      <c r="D838" s="25" t="s">
        <v>4023</v>
      </c>
      <c r="E838" s="27">
        <v>4809</v>
      </c>
      <c r="F838" s="39" t="s">
        <v>11215</v>
      </c>
      <c r="G838" s="27">
        <v>4809</v>
      </c>
      <c r="H838" s="45">
        <f t="shared" si="13"/>
        <v>0</v>
      </c>
      <c r="I838" s="28" t="s">
        <v>10970</v>
      </c>
    </row>
    <row r="839" spans="1:9" x14ac:dyDescent="0.25">
      <c r="A839" s="43" t="s">
        <v>11215</v>
      </c>
      <c r="B839" s="40" t="s">
        <v>12014</v>
      </c>
      <c r="C839" s="30">
        <v>32183</v>
      </c>
      <c r="D839" s="29" t="s">
        <v>11972</v>
      </c>
      <c r="E839" s="31">
        <v>2602.8000000000002</v>
      </c>
      <c r="F839" s="38" t="s">
        <v>11215</v>
      </c>
      <c r="G839" s="31">
        <v>2602.8000000000002</v>
      </c>
      <c r="H839" s="32">
        <f t="shared" si="13"/>
        <v>0</v>
      </c>
      <c r="I839" s="33" t="s">
        <v>10970</v>
      </c>
    </row>
    <row r="840" spans="1:9" x14ac:dyDescent="0.25">
      <c r="A840" s="44" t="s">
        <v>11215</v>
      </c>
      <c r="B840" s="41" t="s">
        <v>12015</v>
      </c>
      <c r="C840" s="26">
        <v>32184</v>
      </c>
      <c r="D840" s="25" t="s">
        <v>4025</v>
      </c>
      <c r="E840" s="27">
        <v>2631.2</v>
      </c>
      <c r="F840" s="39" t="s">
        <v>11215</v>
      </c>
      <c r="G840" s="27">
        <v>2631.2</v>
      </c>
      <c r="H840" s="45">
        <f t="shared" si="13"/>
        <v>0</v>
      </c>
      <c r="I840" s="28" t="s">
        <v>10970</v>
      </c>
    </row>
    <row r="841" spans="1:9" x14ac:dyDescent="0.25">
      <c r="A841" s="43" t="s">
        <v>11215</v>
      </c>
      <c r="B841" s="40" t="s">
        <v>12016</v>
      </c>
      <c r="C841" s="30">
        <v>32185</v>
      </c>
      <c r="D841" s="29" t="s">
        <v>3989</v>
      </c>
      <c r="E841" s="31">
        <v>1398</v>
      </c>
      <c r="F841" s="38" t="s">
        <v>11215</v>
      </c>
      <c r="G841" s="31">
        <v>1398</v>
      </c>
      <c r="H841" s="32">
        <f t="shared" si="13"/>
        <v>0</v>
      </c>
      <c r="I841" s="33" t="s">
        <v>10970</v>
      </c>
    </row>
    <row r="842" spans="1:9" x14ac:dyDescent="0.25">
      <c r="A842" s="44" t="s">
        <v>11215</v>
      </c>
      <c r="B842" s="41" t="s">
        <v>12017</v>
      </c>
      <c r="C842" s="26">
        <v>32186</v>
      </c>
      <c r="D842" s="25" t="s">
        <v>4021</v>
      </c>
      <c r="E842" s="27">
        <v>22894.2</v>
      </c>
      <c r="F842" s="39" t="s">
        <v>11380</v>
      </c>
      <c r="G842" s="27">
        <v>22894.2</v>
      </c>
      <c r="H842" s="45">
        <f t="shared" si="13"/>
        <v>0</v>
      </c>
      <c r="I842" s="28" t="s">
        <v>10970</v>
      </c>
    </row>
    <row r="843" spans="1:9" x14ac:dyDescent="0.25">
      <c r="A843" s="43" t="s">
        <v>11215</v>
      </c>
      <c r="B843" s="40" t="s">
        <v>12018</v>
      </c>
      <c r="C843" s="30">
        <v>32187</v>
      </c>
      <c r="D843" s="29" t="s">
        <v>4175</v>
      </c>
      <c r="E843" s="31">
        <v>500</v>
      </c>
      <c r="F843" s="38" t="s">
        <v>11380</v>
      </c>
      <c r="G843" s="31">
        <v>500</v>
      </c>
      <c r="H843" s="32">
        <f t="shared" si="13"/>
        <v>0</v>
      </c>
      <c r="I843" s="33" t="s">
        <v>10970</v>
      </c>
    </row>
    <row r="844" spans="1:9" x14ac:dyDescent="0.25">
      <c r="A844" s="44" t="s">
        <v>11215</v>
      </c>
      <c r="B844" s="41" t="s">
        <v>12019</v>
      </c>
      <c r="C844" s="26">
        <v>32188</v>
      </c>
      <c r="D844" s="25" t="s">
        <v>4096</v>
      </c>
      <c r="E844" s="27">
        <v>4324</v>
      </c>
      <c r="F844" s="39" t="s">
        <v>11215</v>
      </c>
      <c r="G844" s="27">
        <v>4324</v>
      </c>
      <c r="H844" s="45">
        <f t="shared" si="13"/>
        <v>0</v>
      </c>
      <c r="I844" s="28" t="s">
        <v>10970</v>
      </c>
    </row>
    <row r="845" spans="1:9" x14ac:dyDescent="0.25">
      <c r="A845" s="43" t="s">
        <v>11215</v>
      </c>
      <c r="B845" s="40" t="s">
        <v>12020</v>
      </c>
      <c r="C845" s="30">
        <v>32189</v>
      </c>
      <c r="D845" s="29" t="s">
        <v>4023</v>
      </c>
      <c r="E845" s="31">
        <v>945</v>
      </c>
      <c r="F845" s="38" t="s">
        <v>11215</v>
      </c>
      <c r="G845" s="31">
        <v>945</v>
      </c>
      <c r="H845" s="32">
        <f t="shared" si="13"/>
        <v>0</v>
      </c>
      <c r="I845" s="33" t="s">
        <v>10970</v>
      </c>
    </row>
    <row r="846" spans="1:9" x14ac:dyDescent="0.25">
      <c r="A846" s="44" t="s">
        <v>11215</v>
      </c>
      <c r="B846" s="41" t="s">
        <v>12021</v>
      </c>
      <c r="C846" s="26">
        <v>32190</v>
      </c>
      <c r="D846" s="25" t="s">
        <v>4069</v>
      </c>
      <c r="E846" s="27">
        <v>25461</v>
      </c>
      <c r="F846" s="39" t="s">
        <v>11215</v>
      </c>
      <c r="G846" s="27">
        <v>25461</v>
      </c>
      <c r="H846" s="45">
        <f t="shared" si="13"/>
        <v>0</v>
      </c>
      <c r="I846" s="28" t="s">
        <v>10970</v>
      </c>
    </row>
    <row r="847" spans="1:9" x14ac:dyDescent="0.25">
      <c r="A847" s="43" t="s">
        <v>11215</v>
      </c>
      <c r="B847" s="40" t="s">
        <v>12022</v>
      </c>
      <c r="C847" s="30">
        <v>32191</v>
      </c>
      <c r="D847" s="29" t="s">
        <v>4072</v>
      </c>
      <c r="E847" s="31">
        <v>1043.2</v>
      </c>
      <c r="F847" s="38" t="s">
        <v>11215</v>
      </c>
      <c r="G847" s="31">
        <v>1043.2</v>
      </c>
      <c r="H847" s="32">
        <f t="shared" si="13"/>
        <v>0</v>
      </c>
      <c r="I847" s="33" t="s">
        <v>10970</v>
      </c>
    </row>
    <row r="848" spans="1:9" x14ac:dyDescent="0.25">
      <c r="A848" s="44" t="s">
        <v>11215</v>
      </c>
      <c r="B848" s="41" t="s">
        <v>12023</v>
      </c>
      <c r="C848" s="26">
        <v>32192</v>
      </c>
      <c r="D848" s="25" t="s">
        <v>4066</v>
      </c>
      <c r="E848" s="27">
        <v>1627</v>
      </c>
      <c r="F848" s="39" t="s">
        <v>11215</v>
      </c>
      <c r="G848" s="27">
        <v>1627</v>
      </c>
      <c r="H848" s="45">
        <f t="shared" si="13"/>
        <v>0</v>
      </c>
      <c r="I848" s="28" t="s">
        <v>10970</v>
      </c>
    </row>
    <row r="849" spans="1:9" x14ac:dyDescent="0.25">
      <c r="A849" s="43" t="s">
        <v>11215</v>
      </c>
      <c r="B849" s="40" t="s">
        <v>12024</v>
      </c>
      <c r="C849" s="30">
        <v>32193</v>
      </c>
      <c r="D849" s="29" t="s">
        <v>4055</v>
      </c>
      <c r="E849" s="31">
        <v>49550.400000000001</v>
      </c>
      <c r="F849" s="38" t="s">
        <v>11215</v>
      </c>
      <c r="G849" s="31">
        <v>49550.400000000001</v>
      </c>
      <c r="H849" s="32">
        <f t="shared" si="13"/>
        <v>0</v>
      </c>
      <c r="I849" s="33" t="s">
        <v>10970</v>
      </c>
    </row>
    <row r="850" spans="1:9" x14ac:dyDescent="0.25">
      <c r="A850" s="44" t="s">
        <v>11215</v>
      </c>
      <c r="B850" s="41" t="s">
        <v>12025</v>
      </c>
      <c r="C850" s="26">
        <v>32194</v>
      </c>
      <c r="D850" s="25" t="s">
        <v>4117</v>
      </c>
      <c r="E850" s="27">
        <v>15400</v>
      </c>
      <c r="F850" s="39" t="s">
        <v>11215</v>
      </c>
      <c r="G850" s="27">
        <v>15400</v>
      </c>
      <c r="H850" s="45">
        <f t="shared" si="13"/>
        <v>0</v>
      </c>
      <c r="I850" s="28" t="s">
        <v>10970</v>
      </c>
    </row>
    <row r="851" spans="1:9" x14ac:dyDescent="0.25">
      <c r="A851" s="43" t="s">
        <v>11215</v>
      </c>
      <c r="B851" s="40" t="s">
        <v>12026</v>
      </c>
      <c r="C851" s="30">
        <v>32195</v>
      </c>
      <c r="D851" s="29" t="s">
        <v>3964</v>
      </c>
      <c r="E851" s="31">
        <v>465.6</v>
      </c>
      <c r="F851" s="38" t="s">
        <v>11215</v>
      </c>
      <c r="G851" s="31">
        <v>465.6</v>
      </c>
      <c r="H851" s="32">
        <f t="shared" si="13"/>
        <v>0</v>
      </c>
      <c r="I851" s="33" t="s">
        <v>10970</v>
      </c>
    </row>
    <row r="852" spans="1:9" x14ac:dyDescent="0.25">
      <c r="A852" s="44" t="s">
        <v>11215</v>
      </c>
      <c r="B852" s="41" t="s">
        <v>12027</v>
      </c>
      <c r="C852" s="26">
        <v>32196</v>
      </c>
      <c r="D852" s="25" t="s">
        <v>4163</v>
      </c>
      <c r="E852" s="27">
        <v>500</v>
      </c>
      <c r="F852" s="39" t="s">
        <v>11380</v>
      </c>
      <c r="G852" s="27">
        <v>500</v>
      </c>
      <c r="H852" s="45">
        <f t="shared" si="13"/>
        <v>0</v>
      </c>
      <c r="I852" s="28" t="s">
        <v>10970</v>
      </c>
    </row>
    <row r="853" spans="1:9" x14ac:dyDescent="0.25">
      <c r="A853" s="43" t="s">
        <v>11215</v>
      </c>
      <c r="B853" s="40" t="s">
        <v>12028</v>
      </c>
      <c r="C853" s="30">
        <v>32197</v>
      </c>
      <c r="D853" s="29" t="s">
        <v>4169</v>
      </c>
      <c r="E853" s="31">
        <v>37</v>
      </c>
      <c r="F853" s="38" t="s">
        <v>11279</v>
      </c>
      <c r="G853" s="31">
        <v>37</v>
      </c>
      <c r="H853" s="32">
        <f t="shared" si="13"/>
        <v>0</v>
      </c>
      <c r="I853" s="33" t="s">
        <v>10970</v>
      </c>
    </row>
    <row r="854" spans="1:9" x14ac:dyDescent="0.25">
      <c r="A854" s="44" t="s">
        <v>11215</v>
      </c>
      <c r="B854" s="41" t="s">
        <v>12029</v>
      </c>
      <c r="C854" s="26">
        <v>32198</v>
      </c>
      <c r="D854" s="25" t="s">
        <v>6102</v>
      </c>
      <c r="E854" s="27">
        <v>2030</v>
      </c>
      <c r="F854" s="39" t="s">
        <v>12030</v>
      </c>
      <c r="G854" s="27">
        <v>2030</v>
      </c>
      <c r="H854" s="45">
        <f t="shared" si="13"/>
        <v>0</v>
      </c>
      <c r="I854" s="28" t="s">
        <v>10970</v>
      </c>
    </row>
    <row r="855" spans="1:9" x14ac:dyDescent="0.25">
      <c r="A855" s="43" t="s">
        <v>11215</v>
      </c>
      <c r="B855" s="40" t="s">
        <v>12031</v>
      </c>
      <c r="C855" s="30">
        <v>32199</v>
      </c>
      <c r="D855" s="29" t="s">
        <v>4169</v>
      </c>
      <c r="E855" s="31">
        <v>1452</v>
      </c>
      <c r="F855" s="38" t="s">
        <v>12030</v>
      </c>
      <c r="G855" s="31">
        <v>1452</v>
      </c>
      <c r="H855" s="32">
        <f t="shared" si="13"/>
        <v>0</v>
      </c>
      <c r="I855" s="33" t="s">
        <v>10970</v>
      </c>
    </row>
    <row r="856" spans="1:9" x14ac:dyDescent="0.25">
      <c r="A856" s="44" t="s">
        <v>11380</v>
      </c>
      <c r="B856" s="41" t="s">
        <v>12032</v>
      </c>
      <c r="C856" s="26">
        <v>32200</v>
      </c>
      <c r="D856" s="25" t="s">
        <v>3936</v>
      </c>
      <c r="E856" s="27">
        <v>5640</v>
      </c>
      <c r="F856" s="39" t="s">
        <v>11279</v>
      </c>
      <c r="G856" s="27">
        <v>5640</v>
      </c>
      <c r="H856" s="45">
        <f t="shared" si="13"/>
        <v>0</v>
      </c>
      <c r="I856" s="28" t="s">
        <v>10970</v>
      </c>
    </row>
    <row r="857" spans="1:9" x14ac:dyDescent="0.25">
      <c r="A857" s="43" t="s">
        <v>11380</v>
      </c>
      <c r="B857" s="40" t="s">
        <v>12033</v>
      </c>
      <c r="C857" s="30">
        <v>32201</v>
      </c>
      <c r="D857" s="29" t="s">
        <v>3935</v>
      </c>
      <c r="E857" s="31">
        <v>51762</v>
      </c>
      <c r="F857" s="38" t="s">
        <v>11590</v>
      </c>
      <c r="G857" s="31">
        <v>51762</v>
      </c>
      <c r="H857" s="32">
        <f t="shared" si="13"/>
        <v>0</v>
      </c>
      <c r="I857" s="33" t="s">
        <v>10970</v>
      </c>
    </row>
    <row r="858" spans="1:9" x14ac:dyDescent="0.25">
      <c r="A858" s="44" t="s">
        <v>11380</v>
      </c>
      <c r="B858" s="41" t="s">
        <v>12034</v>
      </c>
      <c r="C858" s="26">
        <v>32202</v>
      </c>
      <c r="D858" s="25" t="s">
        <v>4017</v>
      </c>
      <c r="E858" s="27">
        <v>143921.1</v>
      </c>
      <c r="F858" s="39" t="s">
        <v>12035</v>
      </c>
      <c r="G858" s="27">
        <v>143921.1</v>
      </c>
      <c r="H858" s="45">
        <f t="shared" si="13"/>
        <v>0</v>
      </c>
      <c r="I858" s="28" t="s">
        <v>10970</v>
      </c>
    </row>
    <row r="859" spans="1:9" x14ac:dyDescent="0.25">
      <c r="A859" s="43" t="s">
        <v>11380</v>
      </c>
      <c r="B859" s="40" t="s">
        <v>12036</v>
      </c>
      <c r="C859" s="30">
        <v>32203</v>
      </c>
      <c r="D859" s="29" t="s">
        <v>4031</v>
      </c>
      <c r="E859" s="31">
        <v>1470</v>
      </c>
      <c r="F859" s="38" t="s">
        <v>11380</v>
      </c>
      <c r="G859" s="31">
        <v>1470</v>
      </c>
      <c r="H859" s="32">
        <f t="shared" si="13"/>
        <v>0</v>
      </c>
      <c r="I859" s="33" t="s">
        <v>10970</v>
      </c>
    </row>
    <row r="860" spans="1:9" x14ac:dyDescent="0.25">
      <c r="A860" s="44" t="s">
        <v>11380</v>
      </c>
      <c r="B860" s="41" t="s">
        <v>12037</v>
      </c>
      <c r="C860" s="26">
        <v>32204</v>
      </c>
      <c r="D860" s="25" t="s">
        <v>4029</v>
      </c>
      <c r="E860" s="27">
        <v>3373.5</v>
      </c>
      <c r="F860" s="39" t="s">
        <v>11380</v>
      </c>
      <c r="G860" s="27">
        <v>3373.5</v>
      </c>
      <c r="H860" s="45">
        <f t="shared" si="13"/>
        <v>0</v>
      </c>
      <c r="I860" s="28" t="s">
        <v>10970</v>
      </c>
    </row>
    <row r="861" spans="1:9" x14ac:dyDescent="0.25">
      <c r="A861" s="43" t="s">
        <v>11380</v>
      </c>
      <c r="B861" s="40" t="s">
        <v>12038</v>
      </c>
      <c r="C861" s="30">
        <v>32205</v>
      </c>
      <c r="D861" s="29" t="s">
        <v>3939</v>
      </c>
      <c r="E861" s="31">
        <v>3420.3</v>
      </c>
      <c r="F861" s="38" t="s">
        <v>11590</v>
      </c>
      <c r="G861" s="31">
        <v>3420.3</v>
      </c>
      <c r="H861" s="32">
        <f t="shared" si="13"/>
        <v>0</v>
      </c>
      <c r="I861" s="33" t="s">
        <v>10970</v>
      </c>
    </row>
    <row r="862" spans="1:9" x14ac:dyDescent="0.25">
      <c r="A862" s="44" t="s">
        <v>11380</v>
      </c>
      <c r="B862" s="41" t="s">
        <v>12039</v>
      </c>
      <c r="C862" s="26">
        <v>32206</v>
      </c>
      <c r="D862" s="25" t="s">
        <v>3950</v>
      </c>
      <c r="E862" s="27">
        <v>23236</v>
      </c>
      <c r="F862" s="39" t="s">
        <v>11590</v>
      </c>
      <c r="G862" s="27">
        <v>23236</v>
      </c>
      <c r="H862" s="45">
        <f t="shared" si="13"/>
        <v>0</v>
      </c>
      <c r="I862" s="28" t="s">
        <v>10970</v>
      </c>
    </row>
    <row r="863" spans="1:9" x14ac:dyDescent="0.25">
      <c r="A863" s="43" t="s">
        <v>11380</v>
      </c>
      <c r="B863" s="40" t="s">
        <v>12040</v>
      </c>
      <c r="C863" s="30">
        <v>32207</v>
      </c>
      <c r="D863" s="29" t="s">
        <v>3973</v>
      </c>
      <c r="E863" s="31">
        <v>785</v>
      </c>
      <c r="F863" s="38" t="s">
        <v>11380</v>
      </c>
      <c r="G863" s="31">
        <v>785</v>
      </c>
      <c r="H863" s="32">
        <f t="shared" si="13"/>
        <v>0</v>
      </c>
      <c r="I863" s="33" t="s">
        <v>10970</v>
      </c>
    </row>
    <row r="864" spans="1:9" x14ac:dyDescent="0.25">
      <c r="A864" s="44" t="s">
        <v>11380</v>
      </c>
      <c r="B864" s="41" t="s">
        <v>12041</v>
      </c>
      <c r="C864" s="26">
        <v>32208</v>
      </c>
      <c r="D864" s="25" t="s">
        <v>3975</v>
      </c>
      <c r="E864" s="27">
        <v>3430</v>
      </c>
      <c r="F864" s="39" t="s">
        <v>11380</v>
      </c>
      <c r="G864" s="27">
        <v>3430</v>
      </c>
      <c r="H864" s="45">
        <f t="shared" si="13"/>
        <v>0</v>
      </c>
      <c r="I864" s="28" t="s">
        <v>10970</v>
      </c>
    </row>
    <row r="865" spans="1:9" x14ac:dyDescent="0.25">
      <c r="A865" s="43" t="s">
        <v>11380</v>
      </c>
      <c r="B865" s="40" t="s">
        <v>12042</v>
      </c>
      <c r="C865" s="30">
        <v>32209</v>
      </c>
      <c r="D865" s="29" t="s">
        <v>4080</v>
      </c>
      <c r="E865" s="31">
        <v>4437.8999999999996</v>
      </c>
      <c r="F865" s="38" t="s">
        <v>11279</v>
      </c>
      <c r="G865" s="31">
        <v>4437.8999999999996</v>
      </c>
      <c r="H865" s="32">
        <f t="shared" si="13"/>
        <v>0</v>
      </c>
      <c r="I865" s="33" t="s">
        <v>10970</v>
      </c>
    </row>
    <row r="866" spans="1:9" x14ac:dyDescent="0.25">
      <c r="A866" s="44" t="s">
        <v>11380</v>
      </c>
      <c r="B866" s="41" t="s">
        <v>12043</v>
      </c>
      <c r="C866" s="26">
        <v>32210</v>
      </c>
      <c r="D866" s="25" t="s">
        <v>3945</v>
      </c>
      <c r="E866" s="27">
        <v>390</v>
      </c>
      <c r="F866" s="39" t="s">
        <v>11380</v>
      </c>
      <c r="G866" s="27">
        <v>390</v>
      </c>
      <c r="H866" s="45">
        <f t="shared" si="13"/>
        <v>0</v>
      </c>
      <c r="I866" s="28" t="s">
        <v>10970</v>
      </c>
    </row>
    <row r="867" spans="1:9" x14ac:dyDescent="0.25">
      <c r="A867" s="43" t="s">
        <v>11380</v>
      </c>
      <c r="B867" s="40" t="s">
        <v>12044</v>
      </c>
      <c r="C867" s="30">
        <v>32211</v>
      </c>
      <c r="D867" s="29" t="s">
        <v>3956</v>
      </c>
      <c r="E867" s="31">
        <v>2080</v>
      </c>
      <c r="F867" s="38" t="s">
        <v>11380</v>
      </c>
      <c r="G867" s="31">
        <v>2080</v>
      </c>
      <c r="H867" s="32">
        <f t="shared" si="13"/>
        <v>0</v>
      </c>
      <c r="I867" s="33" t="s">
        <v>10970</v>
      </c>
    </row>
    <row r="868" spans="1:9" x14ac:dyDescent="0.25">
      <c r="A868" s="44" t="s">
        <v>11380</v>
      </c>
      <c r="B868" s="41" t="s">
        <v>12045</v>
      </c>
      <c r="C868" s="26">
        <v>32212</v>
      </c>
      <c r="D868" s="25" t="s">
        <v>3950</v>
      </c>
      <c r="E868" s="27">
        <v>352</v>
      </c>
      <c r="F868" s="39" t="s">
        <v>11590</v>
      </c>
      <c r="G868" s="27">
        <v>352</v>
      </c>
      <c r="H868" s="45">
        <f t="shared" si="13"/>
        <v>0</v>
      </c>
      <c r="I868" s="28" t="s">
        <v>10970</v>
      </c>
    </row>
    <row r="869" spans="1:9" x14ac:dyDescent="0.25">
      <c r="A869" s="43" t="s">
        <v>11380</v>
      </c>
      <c r="B869" s="40" t="s">
        <v>12046</v>
      </c>
      <c r="C869" s="30">
        <v>32213</v>
      </c>
      <c r="D869" s="29" t="s">
        <v>3949</v>
      </c>
      <c r="E869" s="31">
        <v>20408</v>
      </c>
      <c r="F869" s="38" t="s">
        <v>11279</v>
      </c>
      <c r="G869" s="31">
        <v>20408</v>
      </c>
      <c r="H869" s="32">
        <f t="shared" si="13"/>
        <v>0</v>
      </c>
      <c r="I869" s="33" t="s">
        <v>10970</v>
      </c>
    </row>
    <row r="870" spans="1:9" x14ac:dyDescent="0.25">
      <c r="A870" s="44" t="s">
        <v>11380</v>
      </c>
      <c r="B870" s="41" t="s">
        <v>12047</v>
      </c>
      <c r="C870" s="26">
        <v>32214</v>
      </c>
      <c r="D870" s="25" t="s">
        <v>3946</v>
      </c>
      <c r="E870" s="27">
        <v>8703.6</v>
      </c>
      <c r="F870" s="39" t="s">
        <v>11279</v>
      </c>
      <c r="G870" s="27">
        <v>8703.6</v>
      </c>
      <c r="H870" s="45">
        <f t="shared" si="13"/>
        <v>0</v>
      </c>
      <c r="I870" s="28" t="s">
        <v>10970</v>
      </c>
    </row>
    <row r="871" spans="1:9" x14ac:dyDescent="0.25">
      <c r="A871" s="43" t="s">
        <v>11380</v>
      </c>
      <c r="B871" s="40" t="s">
        <v>12048</v>
      </c>
      <c r="C871" s="30">
        <v>32215</v>
      </c>
      <c r="D871" s="29" t="s">
        <v>4017</v>
      </c>
      <c r="E871" s="31">
        <v>249.69</v>
      </c>
      <c r="F871" s="38" t="s">
        <v>12035</v>
      </c>
      <c r="G871" s="31">
        <v>249.69</v>
      </c>
      <c r="H871" s="32">
        <f t="shared" si="13"/>
        <v>0</v>
      </c>
      <c r="I871" s="33" t="s">
        <v>10970</v>
      </c>
    </row>
    <row r="872" spans="1:9" x14ac:dyDescent="0.25">
      <c r="A872" s="44" t="s">
        <v>11380</v>
      </c>
      <c r="B872" s="41" t="s">
        <v>12049</v>
      </c>
      <c r="C872" s="26">
        <v>32216</v>
      </c>
      <c r="D872" s="25" t="s">
        <v>3954</v>
      </c>
      <c r="E872" s="27">
        <v>9709.6</v>
      </c>
      <c r="F872" s="39" t="s">
        <v>11380</v>
      </c>
      <c r="G872" s="27">
        <v>9709.6</v>
      </c>
      <c r="H872" s="45">
        <f t="shared" si="13"/>
        <v>0</v>
      </c>
      <c r="I872" s="28" t="s">
        <v>10970</v>
      </c>
    </row>
    <row r="873" spans="1:9" x14ac:dyDescent="0.25">
      <c r="A873" s="43" t="s">
        <v>11380</v>
      </c>
      <c r="B873" s="40" t="s">
        <v>12050</v>
      </c>
      <c r="C873" s="30">
        <v>32217</v>
      </c>
      <c r="D873" s="29" t="s">
        <v>4006</v>
      </c>
      <c r="E873" s="31">
        <v>9773.9</v>
      </c>
      <c r="F873" s="38" t="s">
        <v>11380</v>
      </c>
      <c r="G873" s="31">
        <v>9773.9</v>
      </c>
      <c r="H873" s="32">
        <f t="shared" si="13"/>
        <v>0</v>
      </c>
      <c r="I873" s="33" t="s">
        <v>10970</v>
      </c>
    </row>
    <row r="874" spans="1:9" x14ac:dyDescent="0.25">
      <c r="A874" s="44" t="s">
        <v>11380</v>
      </c>
      <c r="B874" s="41" t="s">
        <v>12051</v>
      </c>
      <c r="C874" s="26">
        <v>32218</v>
      </c>
      <c r="D874" s="25" t="s">
        <v>3947</v>
      </c>
      <c r="E874" s="27">
        <v>3190.2</v>
      </c>
      <c r="F874" s="39" t="s">
        <v>11380</v>
      </c>
      <c r="G874" s="27">
        <v>3190.2</v>
      </c>
      <c r="H874" s="45">
        <f t="shared" si="13"/>
        <v>0</v>
      </c>
      <c r="I874" s="28" t="s">
        <v>10970</v>
      </c>
    </row>
    <row r="875" spans="1:9" x14ac:dyDescent="0.25">
      <c r="A875" s="43" t="s">
        <v>11380</v>
      </c>
      <c r="B875" s="40" t="s">
        <v>12052</v>
      </c>
      <c r="C875" s="30">
        <v>32219</v>
      </c>
      <c r="D875" s="29" t="s">
        <v>3948</v>
      </c>
      <c r="E875" s="31">
        <v>9976</v>
      </c>
      <c r="F875" s="38" t="s">
        <v>11279</v>
      </c>
      <c r="G875" s="31">
        <v>9976</v>
      </c>
      <c r="H875" s="32">
        <f t="shared" si="13"/>
        <v>0</v>
      </c>
      <c r="I875" s="33" t="s">
        <v>10970</v>
      </c>
    </row>
    <row r="876" spans="1:9" x14ac:dyDescent="0.25">
      <c r="A876" s="44" t="s">
        <v>11380</v>
      </c>
      <c r="B876" s="41" t="s">
        <v>12053</v>
      </c>
      <c r="C876" s="26">
        <v>32220</v>
      </c>
      <c r="D876" s="25" t="s">
        <v>4093</v>
      </c>
      <c r="E876" s="27">
        <v>9302.4</v>
      </c>
      <c r="F876" s="39" t="s">
        <v>11380</v>
      </c>
      <c r="G876" s="27">
        <v>9302.4</v>
      </c>
      <c r="H876" s="45">
        <f t="shared" si="13"/>
        <v>0</v>
      </c>
      <c r="I876" s="28" t="s">
        <v>10970</v>
      </c>
    </row>
    <row r="877" spans="1:9" x14ac:dyDescent="0.25">
      <c r="A877" s="43" t="s">
        <v>11380</v>
      </c>
      <c r="B877" s="40" t="s">
        <v>12054</v>
      </c>
      <c r="C877" s="30">
        <v>32221</v>
      </c>
      <c r="D877" s="29" t="s">
        <v>3951</v>
      </c>
      <c r="E877" s="31">
        <v>10451.5</v>
      </c>
      <c r="F877" s="38" t="s">
        <v>11380</v>
      </c>
      <c r="G877" s="31">
        <v>10451.5</v>
      </c>
      <c r="H877" s="32">
        <f t="shared" si="13"/>
        <v>0</v>
      </c>
      <c r="I877" s="33" t="s">
        <v>10970</v>
      </c>
    </row>
    <row r="878" spans="1:9" x14ac:dyDescent="0.25">
      <c r="A878" s="44" t="s">
        <v>11380</v>
      </c>
      <c r="B878" s="41" t="s">
        <v>12055</v>
      </c>
      <c r="C878" s="26">
        <v>32222</v>
      </c>
      <c r="D878" s="25" t="s">
        <v>4187</v>
      </c>
      <c r="E878" s="27">
        <v>10475.4</v>
      </c>
      <c r="F878" s="39" t="s">
        <v>11380</v>
      </c>
      <c r="G878" s="27">
        <v>10475.4</v>
      </c>
      <c r="H878" s="45">
        <f t="shared" si="13"/>
        <v>0</v>
      </c>
      <c r="I878" s="28" t="s">
        <v>10970</v>
      </c>
    </row>
    <row r="879" spans="1:9" x14ac:dyDescent="0.25">
      <c r="A879" s="43" t="s">
        <v>11380</v>
      </c>
      <c r="B879" s="40" t="s">
        <v>12056</v>
      </c>
      <c r="C879" s="30">
        <v>32223</v>
      </c>
      <c r="D879" s="29" t="s">
        <v>3937</v>
      </c>
      <c r="E879" s="31">
        <v>74026.95</v>
      </c>
      <c r="F879" s="38" t="s">
        <v>11380</v>
      </c>
      <c r="G879" s="31">
        <v>74026.95</v>
      </c>
      <c r="H879" s="32">
        <f t="shared" si="13"/>
        <v>0</v>
      </c>
      <c r="I879" s="33" t="s">
        <v>10970</v>
      </c>
    </row>
    <row r="880" spans="1:9" x14ac:dyDescent="0.25">
      <c r="A880" s="44" t="s">
        <v>11380</v>
      </c>
      <c r="B880" s="41" t="s">
        <v>12057</v>
      </c>
      <c r="C880" s="26">
        <v>32224</v>
      </c>
      <c r="D880" s="25" t="s">
        <v>3964</v>
      </c>
      <c r="E880" s="27">
        <v>2953.4</v>
      </c>
      <c r="F880" s="39" t="s">
        <v>11380</v>
      </c>
      <c r="G880" s="27">
        <v>2953.4</v>
      </c>
      <c r="H880" s="45">
        <f t="shared" si="13"/>
        <v>0</v>
      </c>
      <c r="I880" s="28" t="s">
        <v>10970</v>
      </c>
    </row>
    <row r="881" spans="1:9" x14ac:dyDescent="0.25">
      <c r="A881" s="43" t="s">
        <v>11380</v>
      </c>
      <c r="B881" s="40" t="s">
        <v>12058</v>
      </c>
      <c r="C881" s="30">
        <v>32225</v>
      </c>
      <c r="D881" s="29" t="s">
        <v>3996</v>
      </c>
      <c r="E881" s="31">
        <v>26519.599999999999</v>
      </c>
      <c r="F881" s="38" t="s">
        <v>11380</v>
      </c>
      <c r="G881" s="31">
        <v>26519.599999999999</v>
      </c>
      <c r="H881" s="32">
        <f t="shared" si="13"/>
        <v>0</v>
      </c>
      <c r="I881" s="33" t="s">
        <v>10970</v>
      </c>
    </row>
    <row r="882" spans="1:9" x14ac:dyDescent="0.25">
      <c r="A882" s="44" t="s">
        <v>11380</v>
      </c>
      <c r="B882" s="41" t="s">
        <v>12059</v>
      </c>
      <c r="C882" s="26">
        <v>32226</v>
      </c>
      <c r="D882" s="25" t="s">
        <v>3962</v>
      </c>
      <c r="E882" s="27">
        <v>7512</v>
      </c>
      <c r="F882" s="39" t="s">
        <v>11380</v>
      </c>
      <c r="G882" s="27">
        <v>7512</v>
      </c>
      <c r="H882" s="45">
        <f t="shared" si="13"/>
        <v>0</v>
      </c>
      <c r="I882" s="28" t="s">
        <v>10970</v>
      </c>
    </row>
    <row r="883" spans="1:9" x14ac:dyDescent="0.25">
      <c r="A883" s="43" t="s">
        <v>11380</v>
      </c>
      <c r="B883" s="40" t="s">
        <v>12060</v>
      </c>
      <c r="C883" s="30">
        <v>32227</v>
      </c>
      <c r="D883" s="29" t="s">
        <v>4154</v>
      </c>
      <c r="E883" s="31">
        <v>3233.6</v>
      </c>
      <c r="F883" s="38" t="s">
        <v>11380</v>
      </c>
      <c r="G883" s="31">
        <v>3233.6</v>
      </c>
      <c r="H883" s="32">
        <f t="shared" si="13"/>
        <v>0</v>
      </c>
      <c r="I883" s="33" t="s">
        <v>10970</v>
      </c>
    </row>
    <row r="884" spans="1:9" x14ac:dyDescent="0.25">
      <c r="A884" s="44" t="s">
        <v>11380</v>
      </c>
      <c r="B884" s="41" t="s">
        <v>12061</v>
      </c>
      <c r="C884" s="26">
        <v>32228</v>
      </c>
      <c r="D884" s="25" t="s">
        <v>4087</v>
      </c>
      <c r="E884" s="27">
        <v>7300.9</v>
      </c>
      <c r="F884" s="39" t="s">
        <v>11380</v>
      </c>
      <c r="G884" s="27">
        <v>7300.9</v>
      </c>
      <c r="H884" s="45">
        <f t="shared" si="13"/>
        <v>0</v>
      </c>
      <c r="I884" s="28" t="s">
        <v>10970</v>
      </c>
    </row>
    <row r="885" spans="1:9" x14ac:dyDescent="0.25">
      <c r="A885" s="43" t="s">
        <v>11380</v>
      </c>
      <c r="B885" s="40" t="s">
        <v>12062</v>
      </c>
      <c r="C885" s="30">
        <v>32229</v>
      </c>
      <c r="D885" s="29" t="s">
        <v>3972</v>
      </c>
      <c r="E885" s="31">
        <v>2983.8</v>
      </c>
      <c r="F885" s="38" t="s">
        <v>11380</v>
      </c>
      <c r="G885" s="31">
        <v>2983.8</v>
      </c>
      <c r="H885" s="32">
        <f t="shared" si="13"/>
        <v>0</v>
      </c>
      <c r="I885" s="33" t="s">
        <v>10970</v>
      </c>
    </row>
    <row r="886" spans="1:9" x14ac:dyDescent="0.25">
      <c r="A886" s="44" t="s">
        <v>11380</v>
      </c>
      <c r="B886" s="41" t="s">
        <v>12063</v>
      </c>
      <c r="C886" s="26">
        <v>32230</v>
      </c>
      <c r="D886" s="25" t="s">
        <v>3982</v>
      </c>
      <c r="E886" s="27">
        <v>1298.5</v>
      </c>
      <c r="F886" s="39" t="s">
        <v>11380</v>
      </c>
      <c r="G886" s="27">
        <v>1298.5</v>
      </c>
      <c r="H886" s="45">
        <f t="shared" si="13"/>
        <v>0</v>
      </c>
      <c r="I886" s="28" t="s">
        <v>10970</v>
      </c>
    </row>
    <row r="887" spans="1:9" x14ac:dyDescent="0.25">
      <c r="A887" s="43" t="s">
        <v>11380</v>
      </c>
      <c r="B887" s="40" t="s">
        <v>12064</v>
      </c>
      <c r="C887" s="30">
        <v>32231</v>
      </c>
      <c r="D887" s="29" t="s">
        <v>4157</v>
      </c>
      <c r="E887" s="31">
        <v>18313.400000000001</v>
      </c>
      <c r="F887" s="38" t="s">
        <v>11380</v>
      </c>
      <c r="G887" s="31">
        <v>18313.400000000001</v>
      </c>
      <c r="H887" s="32">
        <f t="shared" si="13"/>
        <v>0</v>
      </c>
      <c r="I887" s="33" t="s">
        <v>10970</v>
      </c>
    </row>
    <row r="888" spans="1:9" x14ac:dyDescent="0.25">
      <c r="A888" s="44" t="s">
        <v>11380</v>
      </c>
      <c r="B888" s="41" t="s">
        <v>12065</v>
      </c>
      <c r="C888" s="26">
        <v>32232</v>
      </c>
      <c r="D888" s="25" t="s">
        <v>4009</v>
      </c>
      <c r="E888" s="27">
        <v>686</v>
      </c>
      <c r="F888" s="39" t="s">
        <v>11380</v>
      </c>
      <c r="G888" s="27">
        <v>686</v>
      </c>
      <c r="H888" s="45">
        <f t="shared" si="13"/>
        <v>0</v>
      </c>
      <c r="I888" s="28" t="s">
        <v>10970</v>
      </c>
    </row>
    <row r="889" spans="1:9" x14ac:dyDescent="0.25">
      <c r="A889" s="43" t="s">
        <v>11380</v>
      </c>
      <c r="B889" s="40" t="s">
        <v>12066</v>
      </c>
      <c r="C889" s="30">
        <v>32233</v>
      </c>
      <c r="D889" s="29" t="s">
        <v>3971</v>
      </c>
      <c r="E889" s="31">
        <v>3092.6</v>
      </c>
      <c r="F889" s="38" t="s">
        <v>11380</v>
      </c>
      <c r="G889" s="31">
        <v>3092.6</v>
      </c>
      <c r="H889" s="32">
        <f t="shared" si="13"/>
        <v>0</v>
      </c>
      <c r="I889" s="33" t="s">
        <v>10970</v>
      </c>
    </row>
    <row r="890" spans="1:9" x14ac:dyDescent="0.25">
      <c r="A890" s="44" t="s">
        <v>11380</v>
      </c>
      <c r="B890" s="41" t="s">
        <v>12067</v>
      </c>
      <c r="C890" s="26">
        <v>32234</v>
      </c>
      <c r="D890" s="25" t="s">
        <v>4175</v>
      </c>
      <c r="E890" s="27">
        <v>5672.9</v>
      </c>
      <c r="F890" s="39" t="s">
        <v>11380</v>
      </c>
      <c r="G890" s="27">
        <v>5672.9</v>
      </c>
      <c r="H890" s="45">
        <f t="shared" si="13"/>
        <v>0</v>
      </c>
      <c r="I890" s="28" t="s">
        <v>10970</v>
      </c>
    </row>
    <row r="891" spans="1:9" x14ac:dyDescent="0.25">
      <c r="A891" s="43" t="s">
        <v>11380</v>
      </c>
      <c r="B891" s="40" t="s">
        <v>12068</v>
      </c>
      <c r="C891" s="30">
        <v>32235</v>
      </c>
      <c r="D891" s="29" t="s">
        <v>4175</v>
      </c>
      <c r="E891" s="31">
        <v>6410.8</v>
      </c>
      <c r="F891" s="38" t="s">
        <v>11380</v>
      </c>
      <c r="G891" s="31">
        <v>6410.8</v>
      </c>
      <c r="H891" s="32">
        <f t="shared" si="13"/>
        <v>0</v>
      </c>
      <c r="I891" s="33" t="s">
        <v>10970</v>
      </c>
    </row>
    <row r="892" spans="1:9" x14ac:dyDescent="0.25">
      <c r="A892" s="44" t="s">
        <v>11380</v>
      </c>
      <c r="B892" s="41" t="s">
        <v>12069</v>
      </c>
      <c r="C892" s="26">
        <v>32236</v>
      </c>
      <c r="D892" s="25" t="s">
        <v>4007</v>
      </c>
      <c r="E892" s="27">
        <v>692.5</v>
      </c>
      <c r="F892" s="39" t="s">
        <v>11380</v>
      </c>
      <c r="G892" s="27">
        <v>692.5</v>
      </c>
      <c r="H892" s="45">
        <f t="shared" si="13"/>
        <v>0</v>
      </c>
      <c r="I892" s="28" t="s">
        <v>10970</v>
      </c>
    </row>
    <row r="893" spans="1:9" x14ac:dyDescent="0.25">
      <c r="A893" s="43" t="s">
        <v>11380</v>
      </c>
      <c r="B893" s="40" t="s">
        <v>12070</v>
      </c>
      <c r="C893" s="30">
        <v>32237</v>
      </c>
      <c r="D893" s="29" t="s">
        <v>4046</v>
      </c>
      <c r="E893" s="31">
        <v>3499.3</v>
      </c>
      <c r="F893" s="38" t="s">
        <v>11380</v>
      </c>
      <c r="G893" s="31">
        <v>3499.3</v>
      </c>
      <c r="H893" s="32">
        <f t="shared" si="13"/>
        <v>0</v>
      </c>
      <c r="I893" s="33" t="s">
        <v>10970</v>
      </c>
    </row>
    <row r="894" spans="1:9" x14ac:dyDescent="0.25">
      <c r="A894" s="44" t="s">
        <v>11380</v>
      </c>
      <c r="B894" s="41" t="s">
        <v>12071</v>
      </c>
      <c r="C894" s="26">
        <v>32238</v>
      </c>
      <c r="D894" s="25" t="s">
        <v>4070</v>
      </c>
      <c r="E894" s="27">
        <v>15606.4</v>
      </c>
      <c r="F894" s="39" t="s">
        <v>11380</v>
      </c>
      <c r="G894" s="27">
        <v>15606.4</v>
      </c>
      <c r="H894" s="45">
        <f t="shared" si="13"/>
        <v>0</v>
      </c>
      <c r="I894" s="28" t="s">
        <v>10970</v>
      </c>
    </row>
    <row r="895" spans="1:9" x14ac:dyDescent="0.25">
      <c r="A895" s="43" t="s">
        <v>11380</v>
      </c>
      <c r="B895" s="40" t="s">
        <v>12072</v>
      </c>
      <c r="C895" s="30">
        <v>32239</v>
      </c>
      <c r="D895" s="29" t="s">
        <v>4024</v>
      </c>
      <c r="E895" s="31">
        <v>0</v>
      </c>
      <c r="F895" s="38" t="s">
        <v>4219</v>
      </c>
      <c r="G895" s="31">
        <v>0</v>
      </c>
      <c r="H895" s="32">
        <f t="shared" si="13"/>
        <v>0</v>
      </c>
      <c r="I895" s="33" t="s">
        <v>7662</v>
      </c>
    </row>
    <row r="896" spans="1:9" x14ac:dyDescent="0.25">
      <c r="A896" s="44" t="s">
        <v>11380</v>
      </c>
      <c r="B896" s="41" t="s">
        <v>12073</v>
      </c>
      <c r="C896" s="26">
        <v>32240</v>
      </c>
      <c r="D896" s="25" t="s">
        <v>3952</v>
      </c>
      <c r="E896" s="27">
        <v>10470.299999999999</v>
      </c>
      <c r="F896" s="39" t="s">
        <v>11380</v>
      </c>
      <c r="G896" s="27">
        <v>10470.299999999999</v>
      </c>
      <c r="H896" s="45">
        <f t="shared" si="13"/>
        <v>0</v>
      </c>
      <c r="I896" s="28" t="s">
        <v>10970</v>
      </c>
    </row>
    <row r="897" spans="1:9" x14ac:dyDescent="0.25">
      <c r="A897" s="43" t="s">
        <v>11380</v>
      </c>
      <c r="B897" s="40" t="s">
        <v>12074</v>
      </c>
      <c r="C897" s="30">
        <v>32241</v>
      </c>
      <c r="D897" s="29" t="s">
        <v>4024</v>
      </c>
      <c r="E897" s="31">
        <v>19000</v>
      </c>
      <c r="F897" s="38" t="s">
        <v>11380</v>
      </c>
      <c r="G897" s="31">
        <v>19000</v>
      </c>
      <c r="H897" s="32">
        <f t="shared" si="13"/>
        <v>0</v>
      </c>
      <c r="I897" s="33" t="s">
        <v>10970</v>
      </c>
    </row>
    <row r="898" spans="1:9" x14ac:dyDescent="0.25">
      <c r="A898" s="44" t="s">
        <v>11380</v>
      </c>
      <c r="B898" s="41" t="s">
        <v>12075</v>
      </c>
      <c r="C898" s="26">
        <v>32242</v>
      </c>
      <c r="D898" s="25" t="s">
        <v>4084</v>
      </c>
      <c r="E898" s="27">
        <v>1507.2</v>
      </c>
      <c r="F898" s="39" t="s">
        <v>11380</v>
      </c>
      <c r="G898" s="27">
        <v>1507.2</v>
      </c>
      <c r="H898" s="45">
        <f t="shared" si="13"/>
        <v>0</v>
      </c>
      <c r="I898" s="28" t="s">
        <v>10970</v>
      </c>
    </row>
    <row r="899" spans="1:9" x14ac:dyDescent="0.25">
      <c r="A899" s="43" t="s">
        <v>11380</v>
      </c>
      <c r="B899" s="40" t="s">
        <v>12076</v>
      </c>
      <c r="C899" s="30">
        <v>32243</v>
      </c>
      <c r="D899" s="29" t="s">
        <v>3996</v>
      </c>
      <c r="E899" s="31">
        <v>1076.4000000000001</v>
      </c>
      <c r="F899" s="38" t="s">
        <v>11380</v>
      </c>
      <c r="G899" s="31">
        <v>1076.4000000000001</v>
      </c>
      <c r="H899" s="32">
        <f t="shared" si="13"/>
        <v>0</v>
      </c>
      <c r="I899" s="33" t="s">
        <v>10970</v>
      </c>
    </row>
    <row r="900" spans="1:9" x14ac:dyDescent="0.25">
      <c r="A900" s="44" t="s">
        <v>11380</v>
      </c>
      <c r="B900" s="41" t="s">
        <v>12077</v>
      </c>
      <c r="C900" s="26">
        <v>32244</v>
      </c>
      <c r="D900" s="25" t="s">
        <v>4070</v>
      </c>
      <c r="E900" s="27">
        <v>1237.5999999999999</v>
      </c>
      <c r="F900" s="39" t="s">
        <v>11380</v>
      </c>
      <c r="G900" s="27">
        <v>1237.5999999999999</v>
      </c>
      <c r="H900" s="45">
        <f t="shared" ref="H900:H963" si="14">E900-G900</f>
        <v>0</v>
      </c>
      <c r="I900" s="28" t="s">
        <v>10970</v>
      </c>
    </row>
    <row r="901" spans="1:9" x14ac:dyDescent="0.25">
      <c r="A901" s="43" t="s">
        <v>11380</v>
      </c>
      <c r="B901" s="40" t="s">
        <v>12078</v>
      </c>
      <c r="C901" s="30">
        <v>32245</v>
      </c>
      <c r="D901" s="29" t="s">
        <v>3977</v>
      </c>
      <c r="E901" s="31">
        <v>3250.6</v>
      </c>
      <c r="F901" s="38" t="s">
        <v>11380</v>
      </c>
      <c r="G901" s="31">
        <v>3250.6</v>
      </c>
      <c r="H901" s="32">
        <f t="shared" si="14"/>
        <v>0</v>
      </c>
      <c r="I901" s="33" t="s">
        <v>10970</v>
      </c>
    </row>
    <row r="902" spans="1:9" x14ac:dyDescent="0.25">
      <c r="A902" s="44" t="s">
        <v>11380</v>
      </c>
      <c r="B902" s="41" t="s">
        <v>12079</v>
      </c>
      <c r="C902" s="26">
        <v>32246</v>
      </c>
      <c r="D902" s="25" t="s">
        <v>4194</v>
      </c>
      <c r="E902" s="27">
        <v>2475.1999999999998</v>
      </c>
      <c r="F902" s="39" t="s">
        <v>11380</v>
      </c>
      <c r="G902" s="27">
        <v>2475.1999999999998</v>
      </c>
      <c r="H902" s="45">
        <f t="shared" si="14"/>
        <v>0</v>
      </c>
      <c r="I902" s="28" t="s">
        <v>10970</v>
      </c>
    </row>
    <row r="903" spans="1:9" x14ac:dyDescent="0.25">
      <c r="A903" s="43" t="s">
        <v>11380</v>
      </c>
      <c r="B903" s="40" t="s">
        <v>12080</v>
      </c>
      <c r="C903" s="30">
        <v>32247</v>
      </c>
      <c r="D903" s="29" t="s">
        <v>4036</v>
      </c>
      <c r="E903" s="31">
        <v>1462</v>
      </c>
      <c r="F903" s="38" t="s">
        <v>11380</v>
      </c>
      <c r="G903" s="31">
        <v>1462</v>
      </c>
      <c r="H903" s="32">
        <f t="shared" si="14"/>
        <v>0</v>
      </c>
      <c r="I903" s="33" t="s">
        <v>10970</v>
      </c>
    </row>
    <row r="904" spans="1:9" x14ac:dyDescent="0.25">
      <c r="A904" s="44" t="s">
        <v>11380</v>
      </c>
      <c r="B904" s="41" t="s">
        <v>12081</v>
      </c>
      <c r="C904" s="26">
        <v>32248</v>
      </c>
      <c r="D904" s="25" t="s">
        <v>3953</v>
      </c>
      <c r="E904" s="27">
        <v>2450</v>
      </c>
      <c r="F904" s="39" t="s">
        <v>11380</v>
      </c>
      <c r="G904" s="27">
        <v>2450</v>
      </c>
      <c r="H904" s="45">
        <f t="shared" si="14"/>
        <v>0</v>
      </c>
      <c r="I904" s="28" t="s">
        <v>10970</v>
      </c>
    </row>
    <row r="905" spans="1:9" x14ac:dyDescent="0.25">
      <c r="A905" s="43" t="s">
        <v>11380</v>
      </c>
      <c r="B905" s="40" t="s">
        <v>12082</v>
      </c>
      <c r="C905" s="30">
        <v>32249</v>
      </c>
      <c r="D905" s="29" t="s">
        <v>3977</v>
      </c>
      <c r="E905" s="31">
        <v>1320</v>
      </c>
      <c r="F905" s="38" t="s">
        <v>11380</v>
      </c>
      <c r="G905" s="31">
        <v>1320</v>
      </c>
      <c r="H905" s="32">
        <f t="shared" si="14"/>
        <v>0</v>
      </c>
      <c r="I905" s="33" t="s">
        <v>10970</v>
      </c>
    </row>
    <row r="906" spans="1:9" x14ac:dyDescent="0.25">
      <c r="A906" s="44" t="s">
        <v>11380</v>
      </c>
      <c r="B906" s="41" t="s">
        <v>12083</v>
      </c>
      <c r="C906" s="26">
        <v>32250</v>
      </c>
      <c r="D906" s="25" t="s">
        <v>4085</v>
      </c>
      <c r="E906" s="27">
        <v>16270.2</v>
      </c>
      <c r="F906" s="39" t="s">
        <v>11380</v>
      </c>
      <c r="G906" s="27">
        <v>16270.2</v>
      </c>
      <c r="H906" s="45">
        <f t="shared" si="14"/>
        <v>0</v>
      </c>
      <c r="I906" s="28" t="s">
        <v>10970</v>
      </c>
    </row>
    <row r="907" spans="1:9" x14ac:dyDescent="0.25">
      <c r="A907" s="43" t="s">
        <v>11380</v>
      </c>
      <c r="B907" s="40" t="s">
        <v>12084</v>
      </c>
      <c r="C907" s="30">
        <v>32251</v>
      </c>
      <c r="D907" s="29" t="s">
        <v>4042</v>
      </c>
      <c r="E907" s="31">
        <v>4842</v>
      </c>
      <c r="F907" s="38" t="s">
        <v>11380</v>
      </c>
      <c r="G907" s="31">
        <v>4842</v>
      </c>
      <c r="H907" s="32">
        <f t="shared" si="14"/>
        <v>0</v>
      </c>
      <c r="I907" s="33" t="s">
        <v>10970</v>
      </c>
    </row>
    <row r="908" spans="1:9" x14ac:dyDescent="0.25">
      <c r="A908" s="44" t="s">
        <v>11380</v>
      </c>
      <c r="B908" s="41" t="s">
        <v>12085</v>
      </c>
      <c r="C908" s="26">
        <v>32252</v>
      </c>
      <c r="D908" s="25" t="s">
        <v>3969</v>
      </c>
      <c r="E908" s="27">
        <v>8511.6</v>
      </c>
      <c r="F908" s="39" t="s">
        <v>11380</v>
      </c>
      <c r="G908" s="27">
        <v>8511.6</v>
      </c>
      <c r="H908" s="45">
        <f t="shared" si="14"/>
        <v>0</v>
      </c>
      <c r="I908" s="28" t="s">
        <v>10970</v>
      </c>
    </row>
    <row r="909" spans="1:9" x14ac:dyDescent="0.25">
      <c r="A909" s="43" t="s">
        <v>11380</v>
      </c>
      <c r="B909" s="40" t="s">
        <v>12086</v>
      </c>
      <c r="C909" s="30">
        <v>32253</v>
      </c>
      <c r="D909" s="29" t="s">
        <v>3963</v>
      </c>
      <c r="E909" s="31">
        <v>1516.4</v>
      </c>
      <c r="F909" s="38" t="s">
        <v>11380</v>
      </c>
      <c r="G909" s="31">
        <v>1516.4</v>
      </c>
      <c r="H909" s="32">
        <f t="shared" si="14"/>
        <v>0</v>
      </c>
      <c r="I909" s="33" t="s">
        <v>10970</v>
      </c>
    </row>
    <row r="910" spans="1:9" x14ac:dyDescent="0.25">
      <c r="A910" s="44" t="s">
        <v>11380</v>
      </c>
      <c r="B910" s="41" t="s">
        <v>12087</v>
      </c>
      <c r="C910" s="26">
        <v>32254</v>
      </c>
      <c r="D910" s="25" t="s">
        <v>3965</v>
      </c>
      <c r="E910" s="27">
        <v>980</v>
      </c>
      <c r="F910" s="39" t="s">
        <v>11380</v>
      </c>
      <c r="G910" s="27">
        <v>980</v>
      </c>
      <c r="H910" s="45">
        <f t="shared" si="14"/>
        <v>0</v>
      </c>
      <c r="I910" s="28" t="s">
        <v>10970</v>
      </c>
    </row>
    <row r="911" spans="1:9" x14ac:dyDescent="0.25">
      <c r="A911" s="43" t="s">
        <v>11380</v>
      </c>
      <c r="B911" s="40" t="s">
        <v>12088</v>
      </c>
      <c r="C911" s="30">
        <v>32255</v>
      </c>
      <c r="D911" s="29" t="s">
        <v>4091</v>
      </c>
      <c r="E911" s="31">
        <v>6779.8</v>
      </c>
      <c r="F911" s="38" t="s">
        <v>11380</v>
      </c>
      <c r="G911" s="31">
        <v>6779.8</v>
      </c>
      <c r="H911" s="32">
        <f t="shared" si="14"/>
        <v>0</v>
      </c>
      <c r="I911" s="33" t="s">
        <v>10970</v>
      </c>
    </row>
    <row r="912" spans="1:9" x14ac:dyDescent="0.25">
      <c r="A912" s="44" t="s">
        <v>11380</v>
      </c>
      <c r="B912" s="41" t="s">
        <v>12089</v>
      </c>
      <c r="C912" s="26">
        <v>32256</v>
      </c>
      <c r="D912" s="25" t="s">
        <v>4049</v>
      </c>
      <c r="E912" s="27">
        <v>1492.4</v>
      </c>
      <c r="F912" s="39" t="s">
        <v>11380</v>
      </c>
      <c r="G912" s="27">
        <v>1492.4</v>
      </c>
      <c r="H912" s="45">
        <f t="shared" si="14"/>
        <v>0</v>
      </c>
      <c r="I912" s="28" t="s">
        <v>10970</v>
      </c>
    </row>
    <row r="913" spans="1:9" x14ac:dyDescent="0.25">
      <c r="A913" s="43" t="s">
        <v>11380</v>
      </c>
      <c r="B913" s="40" t="s">
        <v>12090</v>
      </c>
      <c r="C913" s="30">
        <v>32257</v>
      </c>
      <c r="D913" s="29" t="s">
        <v>3959</v>
      </c>
      <c r="E913" s="31">
        <v>17529.3</v>
      </c>
      <c r="F913" s="38" t="s">
        <v>11796</v>
      </c>
      <c r="G913" s="31">
        <v>17529.3</v>
      </c>
      <c r="H913" s="32">
        <f t="shared" si="14"/>
        <v>0</v>
      </c>
      <c r="I913" s="33" t="s">
        <v>10970</v>
      </c>
    </row>
    <row r="914" spans="1:9" x14ac:dyDescent="0.25">
      <c r="A914" s="44" t="s">
        <v>11380</v>
      </c>
      <c r="B914" s="41" t="s">
        <v>12091</v>
      </c>
      <c r="C914" s="26">
        <v>32258</v>
      </c>
      <c r="D914" s="25" t="s">
        <v>3967</v>
      </c>
      <c r="E914" s="27">
        <v>4530</v>
      </c>
      <c r="F914" s="39" t="s">
        <v>11380</v>
      </c>
      <c r="G914" s="27">
        <v>4530</v>
      </c>
      <c r="H914" s="45">
        <f t="shared" si="14"/>
        <v>0</v>
      </c>
      <c r="I914" s="28" t="s">
        <v>10970</v>
      </c>
    </row>
    <row r="915" spans="1:9" x14ac:dyDescent="0.25">
      <c r="A915" s="43" t="s">
        <v>11380</v>
      </c>
      <c r="B915" s="40" t="s">
        <v>12092</v>
      </c>
      <c r="C915" s="30">
        <v>32259</v>
      </c>
      <c r="D915" s="29" t="s">
        <v>4049</v>
      </c>
      <c r="E915" s="31">
        <v>745.8</v>
      </c>
      <c r="F915" s="38" t="s">
        <v>11380</v>
      </c>
      <c r="G915" s="31">
        <v>745.8</v>
      </c>
      <c r="H915" s="32">
        <f t="shared" si="14"/>
        <v>0</v>
      </c>
      <c r="I915" s="33" t="s">
        <v>10970</v>
      </c>
    </row>
    <row r="916" spans="1:9" x14ac:dyDescent="0.25">
      <c r="A916" s="44" t="s">
        <v>11380</v>
      </c>
      <c r="B916" s="41" t="s">
        <v>12093</v>
      </c>
      <c r="C916" s="26">
        <v>32260</v>
      </c>
      <c r="D916" s="25" t="s">
        <v>3964</v>
      </c>
      <c r="E916" s="27">
        <v>784</v>
      </c>
      <c r="F916" s="39" t="s">
        <v>11380</v>
      </c>
      <c r="G916" s="27">
        <v>784</v>
      </c>
      <c r="H916" s="45">
        <f t="shared" si="14"/>
        <v>0</v>
      </c>
      <c r="I916" s="28" t="s">
        <v>10970</v>
      </c>
    </row>
    <row r="917" spans="1:9" x14ac:dyDescent="0.25">
      <c r="A917" s="43" t="s">
        <v>11380</v>
      </c>
      <c r="B917" s="40" t="s">
        <v>12094</v>
      </c>
      <c r="C917" s="30">
        <v>32261</v>
      </c>
      <c r="D917" s="29" t="s">
        <v>3991</v>
      </c>
      <c r="E917" s="31">
        <v>4516.8</v>
      </c>
      <c r="F917" s="38" t="s">
        <v>11380</v>
      </c>
      <c r="G917" s="31">
        <v>4516.8</v>
      </c>
      <c r="H917" s="32">
        <f t="shared" si="14"/>
        <v>0</v>
      </c>
      <c r="I917" s="33" t="s">
        <v>10970</v>
      </c>
    </row>
    <row r="918" spans="1:9" x14ac:dyDescent="0.25">
      <c r="A918" s="44" t="s">
        <v>11380</v>
      </c>
      <c r="B918" s="41" t="s">
        <v>12095</v>
      </c>
      <c r="C918" s="26">
        <v>32262</v>
      </c>
      <c r="D918" s="25" t="s">
        <v>4057</v>
      </c>
      <c r="E918" s="27">
        <v>3328.8</v>
      </c>
      <c r="F918" s="39" t="s">
        <v>11380</v>
      </c>
      <c r="G918" s="27">
        <v>3328.8</v>
      </c>
      <c r="H918" s="45">
        <f t="shared" si="14"/>
        <v>0</v>
      </c>
      <c r="I918" s="28" t="s">
        <v>10970</v>
      </c>
    </row>
    <row r="919" spans="1:9" x14ac:dyDescent="0.25">
      <c r="A919" s="43" t="s">
        <v>11380</v>
      </c>
      <c r="B919" s="40" t="s">
        <v>12096</v>
      </c>
      <c r="C919" s="30">
        <v>32263</v>
      </c>
      <c r="D919" s="29" t="s">
        <v>3999</v>
      </c>
      <c r="E919" s="31">
        <v>5397.2</v>
      </c>
      <c r="F919" s="38" t="s">
        <v>11380</v>
      </c>
      <c r="G919" s="31">
        <v>5397.2</v>
      </c>
      <c r="H919" s="32">
        <f t="shared" si="14"/>
        <v>0</v>
      </c>
      <c r="I919" s="33" t="s">
        <v>10970</v>
      </c>
    </row>
    <row r="920" spans="1:9" x14ac:dyDescent="0.25">
      <c r="A920" s="44" t="s">
        <v>11380</v>
      </c>
      <c r="B920" s="41" t="s">
        <v>12097</v>
      </c>
      <c r="C920" s="26">
        <v>32264</v>
      </c>
      <c r="D920" s="25" t="s">
        <v>3937</v>
      </c>
      <c r="E920" s="27">
        <v>3549.7</v>
      </c>
      <c r="F920" s="39" t="s">
        <v>11380</v>
      </c>
      <c r="G920" s="27">
        <v>3549.7</v>
      </c>
      <c r="H920" s="45">
        <f t="shared" si="14"/>
        <v>0</v>
      </c>
      <c r="I920" s="28" t="s">
        <v>10970</v>
      </c>
    </row>
    <row r="921" spans="1:9" x14ac:dyDescent="0.25">
      <c r="A921" s="43" t="s">
        <v>11380</v>
      </c>
      <c r="B921" s="40" t="s">
        <v>12098</v>
      </c>
      <c r="C921" s="30">
        <v>32265</v>
      </c>
      <c r="D921" s="29" t="s">
        <v>4103</v>
      </c>
      <c r="E921" s="31">
        <v>21641.8</v>
      </c>
      <c r="F921" s="38" t="s">
        <v>12099</v>
      </c>
      <c r="G921" s="31">
        <v>21641.8</v>
      </c>
      <c r="H921" s="32">
        <f t="shared" si="14"/>
        <v>0</v>
      </c>
      <c r="I921" s="33" t="s">
        <v>10970</v>
      </c>
    </row>
    <row r="922" spans="1:9" x14ac:dyDescent="0.25">
      <c r="A922" s="44" t="s">
        <v>11380</v>
      </c>
      <c r="B922" s="41" t="s">
        <v>12100</v>
      </c>
      <c r="C922" s="26">
        <v>32266</v>
      </c>
      <c r="D922" s="25" t="s">
        <v>3989</v>
      </c>
      <c r="E922" s="27">
        <v>418.7</v>
      </c>
      <c r="F922" s="39" t="s">
        <v>11380</v>
      </c>
      <c r="G922" s="27">
        <v>418.7</v>
      </c>
      <c r="H922" s="45">
        <f t="shared" si="14"/>
        <v>0</v>
      </c>
      <c r="I922" s="28" t="s">
        <v>10970</v>
      </c>
    </row>
    <row r="923" spans="1:9" x14ac:dyDescent="0.25">
      <c r="A923" s="43" t="s">
        <v>11380</v>
      </c>
      <c r="B923" s="40" t="s">
        <v>12101</v>
      </c>
      <c r="C923" s="30">
        <v>32267</v>
      </c>
      <c r="D923" s="29" t="s">
        <v>4059</v>
      </c>
      <c r="E923" s="31">
        <v>3884.1</v>
      </c>
      <c r="F923" s="38" t="s">
        <v>11380</v>
      </c>
      <c r="G923" s="31">
        <v>3884.1</v>
      </c>
      <c r="H923" s="32">
        <f t="shared" si="14"/>
        <v>0</v>
      </c>
      <c r="I923" s="33" t="s">
        <v>10970</v>
      </c>
    </row>
    <row r="924" spans="1:9" x14ac:dyDescent="0.25">
      <c r="A924" s="44" t="s">
        <v>11380</v>
      </c>
      <c r="B924" s="41" t="s">
        <v>12102</v>
      </c>
      <c r="C924" s="26">
        <v>32268</v>
      </c>
      <c r="D924" s="25" t="s">
        <v>4051</v>
      </c>
      <c r="E924" s="27">
        <v>496.4</v>
      </c>
      <c r="F924" s="39" t="s">
        <v>11380</v>
      </c>
      <c r="G924" s="27">
        <v>496.4</v>
      </c>
      <c r="H924" s="45">
        <f t="shared" si="14"/>
        <v>0</v>
      </c>
      <c r="I924" s="28" t="s">
        <v>10970</v>
      </c>
    </row>
    <row r="925" spans="1:9" x14ac:dyDescent="0.25">
      <c r="A925" s="43" t="s">
        <v>11380</v>
      </c>
      <c r="B925" s="40" t="s">
        <v>12103</v>
      </c>
      <c r="C925" s="30">
        <v>32269</v>
      </c>
      <c r="D925" s="29" t="s">
        <v>3964</v>
      </c>
      <c r="E925" s="31">
        <v>6815.2</v>
      </c>
      <c r="F925" s="38" t="s">
        <v>11380</v>
      </c>
      <c r="G925" s="31">
        <v>6815.2</v>
      </c>
      <c r="H925" s="32">
        <f t="shared" si="14"/>
        <v>0</v>
      </c>
      <c r="I925" s="33" t="s">
        <v>10970</v>
      </c>
    </row>
    <row r="926" spans="1:9" x14ac:dyDescent="0.25">
      <c r="A926" s="44" t="s">
        <v>11380</v>
      </c>
      <c r="B926" s="41" t="s">
        <v>12104</v>
      </c>
      <c r="C926" s="26">
        <v>32270</v>
      </c>
      <c r="D926" s="25" t="s">
        <v>4053</v>
      </c>
      <c r="E926" s="27">
        <v>2934.8</v>
      </c>
      <c r="F926" s="39" t="s">
        <v>11380</v>
      </c>
      <c r="G926" s="27">
        <v>2934.8</v>
      </c>
      <c r="H926" s="45">
        <f t="shared" si="14"/>
        <v>0</v>
      </c>
      <c r="I926" s="28" t="s">
        <v>10970</v>
      </c>
    </row>
    <row r="927" spans="1:9" x14ac:dyDescent="0.25">
      <c r="A927" s="43" t="s">
        <v>11380</v>
      </c>
      <c r="B927" s="40" t="s">
        <v>12105</v>
      </c>
      <c r="C927" s="30">
        <v>32271</v>
      </c>
      <c r="D927" s="29" t="s">
        <v>3955</v>
      </c>
      <c r="E927" s="31">
        <v>117.6</v>
      </c>
      <c r="F927" s="38" t="s">
        <v>11380</v>
      </c>
      <c r="G927" s="31">
        <v>117.6</v>
      </c>
      <c r="H927" s="32">
        <f t="shared" si="14"/>
        <v>0</v>
      </c>
      <c r="I927" s="33" t="s">
        <v>10970</v>
      </c>
    </row>
    <row r="928" spans="1:9" x14ac:dyDescent="0.25">
      <c r="A928" s="44" t="s">
        <v>11380</v>
      </c>
      <c r="B928" s="41" t="s">
        <v>12106</v>
      </c>
      <c r="C928" s="26">
        <v>32272</v>
      </c>
      <c r="D928" s="25" t="s">
        <v>3958</v>
      </c>
      <c r="E928" s="27">
        <v>1131</v>
      </c>
      <c r="F928" s="39" t="s">
        <v>11380</v>
      </c>
      <c r="G928" s="27">
        <v>1131</v>
      </c>
      <c r="H928" s="45">
        <f t="shared" si="14"/>
        <v>0</v>
      </c>
      <c r="I928" s="28" t="s">
        <v>10970</v>
      </c>
    </row>
    <row r="929" spans="1:9" x14ac:dyDescent="0.25">
      <c r="A929" s="43" t="s">
        <v>11380</v>
      </c>
      <c r="B929" s="40" t="s">
        <v>12107</v>
      </c>
      <c r="C929" s="30">
        <v>32273</v>
      </c>
      <c r="D929" s="29" t="s">
        <v>4061</v>
      </c>
      <c r="E929" s="31">
        <v>12769.6</v>
      </c>
      <c r="F929" s="38" t="s">
        <v>11380</v>
      </c>
      <c r="G929" s="31">
        <v>12769.6</v>
      </c>
      <c r="H929" s="32">
        <f t="shared" si="14"/>
        <v>0</v>
      </c>
      <c r="I929" s="33" t="s">
        <v>10970</v>
      </c>
    </row>
    <row r="930" spans="1:9" x14ac:dyDescent="0.25">
      <c r="A930" s="44" t="s">
        <v>11380</v>
      </c>
      <c r="B930" s="41" t="s">
        <v>12108</v>
      </c>
      <c r="C930" s="26">
        <v>32274</v>
      </c>
      <c r="D930" s="25" t="s">
        <v>3964</v>
      </c>
      <c r="E930" s="27">
        <v>1470</v>
      </c>
      <c r="F930" s="39" t="s">
        <v>11380</v>
      </c>
      <c r="G930" s="27">
        <v>1470</v>
      </c>
      <c r="H930" s="45">
        <f t="shared" si="14"/>
        <v>0</v>
      </c>
      <c r="I930" s="28" t="s">
        <v>10970</v>
      </c>
    </row>
    <row r="931" spans="1:9" x14ac:dyDescent="0.25">
      <c r="A931" s="43" t="s">
        <v>11380</v>
      </c>
      <c r="B931" s="40" t="s">
        <v>12109</v>
      </c>
      <c r="C931" s="30">
        <v>32275</v>
      </c>
      <c r="D931" s="29" t="s">
        <v>6088</v>
      </c>
      <c r="E931" s="31">
        <v>3039.6</v>
      </c>
      <c r="F931" s="38" t="s">
        <v>11380</v>
      </c>
      <c r="G931" s="31">
        <v>3039.6</v>
      </c>
      <c r="H931" s="32">
        <f t="shared" si="14"/>
        <v>0</v>
      </c>
      <c r="I931" s="33" t="s">
        <v>10970</v>
      </c>
    </row>
    <row r="932" spans="1:9" x14ac:dyDescent="0.25">
      <c r="A932" s="44" t="s">
        <v>11380</v>
      </c>
      <c r="B932" s="41" t="s">
        <v>12110</v>
      </c>
      <c r="C932" s="26">
        <v>32276</v>
      </c>
      <c r="D932" s="25" t="s">
        <v>3964</v>
      </c>
      <c r="E932" s="27">
        <v>2940</v>
      </c>
      <c r="F932" s="39" t="s">
        <v>11380</v>
      </c>
      <c r="G932" s="27">
        <v>2940</v>
      </c>
      <c r="H932" s="45">
        <f t="shared" si="14"/>
        <v>0</v>
      </c>
      <c r="I932" s="28" t="s">
        <v>10970</v>
      </c>
    </row>
    <row r="933" spans="1:9" x14ac:dyDescent="0.25">
      <c r="A933" s="43" t="s">
        <v>11380</v>
      </c>
      <c r="B933" s="40" t="s">
        <v>12111</v>
      </c>
      <c r="C933" s="30">
        <v>32277</v>
      </c>
      <c r="D933" s="29" t="s">
        <v>3935</v>
      </c>
      <c r="E933" s="31">
        <v>10228</v>
      </c>
      <c r="F933" s="38" t="s">
        <v>11279</v>
      </c>
      <c r="G933" s="31">
        <v>10228</v>
      </c>
      <c r="H933" s="32">
        <f t="shared" si="14"/>
        <v>0</v>
      </c>
      <c r="I933" s="33" t="s">
        <v>10970</v>
      </c>
    </row>
    <row r="934" spans="1:9" x14ac:dyDescent="0.25">
      <c r="A934" s="44" t="s">
        <v>11380</v>
      </c>
      <c r="B934" s="41" t="s">
        <v>12112</v>
      </c>
      <c r="C934" s="26">
        <v>32278</v>
      </c>
      <c r="D934" s="25" t="s">
        <v>3964</v>
      </c>
      <c r="E934" s="27">
        <v>686.4</v>
      </c>
      <c r="F934" s="39" t="s">
        <v>11380</v>
      </c>
      <c r="G934" s="27">
        <v>686.4</v>
      </c>
      <c r="H934" s="45">
        <f t="shared" si="14"/>
        <v>0</v>
      </c>
      <c r="I934" s="28" t="s">
        <v>10970</v>
      </c>
    </row>
    <row r="935" spans="1:9" x14ac:dyDescent="0.25">
      <c r="A935" s="43" t="s">
        <v>11380</v>
      </c>
      <c r="B935" s="40" t="s">
        <v>12113</v>
      </c>
      <c r="C935" s="30">
        <v>32279</v>
      </c>
      <c r="D935" s="29" t="s">
        <v>4099</v>
      </c>
      <c r="E935" s="31">
        <v>1849.2</v>
      </c>
      <c r="F935" s="38" t="s">
        <v>11380</v>
      </c>
      <c r="G935" s="31">
        <v>1849.2</v>
      </c>
      <c r="H935" s="32">
        <f t="shared" si="14"/>
        <v>0</v>
      </c>
      <c r="I935" s="33" t="s">
        <v>10970</v>
      </c>
    </row>
    <row r="936" spans="1:9" x14ac:dyDescent="0.25">
      <c r="A936" s="44" t="s">
        <v>11380</v>
      </c>
      <c r="B936" s="41" t="s">
        <v>12114</v>
      </c>
      <c r="C936" s="26">
        <v>32280</v>
      </c>
      <c r="D936" s="25" t="s">
        <v>4052</v>
      </c>
      <c r="E936" s="27">
        <v>5842</v>
      </c>
      <c r="F936" s="39" t="s">
        <v>11279</v>
      </c>
      <c r="G936" s="27">
        <v>5842</v>
      </c>
      <c r="H936" s="45">
        <f t="shared" si="14"/>
        <v>0</v>
      </c>
      <c r="I936" s="28" t="s">
        <v>10970</v>
      </c>
    </row>
    <row r="937" spans="1:9" x14ac:dyDescent="0.25">
      <c r="A937" s="43" t="s">
        <v>11380</v>
      </c>
      <c r="B937" s="40" t="s">
        <v>12115</v>
      </c>
      <c r="C937" s="30">
        <v>32281</v>
      </c>
      <c r="D937" s="29" t="s">
        <v>4213</v>
      </c>
      <c r="E937" s="31">
        <v>3638.4</v>
      </c>
      <c r="F937" s="38" t="s">
        <v>11279</v>
      </c>
      <c r="G937" s="31">
        <v>3638.4</v>
      </c>
      <c r="H937" s="32">
        <f t="shared" si="14"/>
        <v>0</v>
      </c>
      <c r="I937" s="33" t="s">
        <v>10970</v>
      </c>
    </row>
    <row r="938" spans="1:9" x14ac:dyDescent="0.25">
      <c r="A938" s="44" t="s">
        <v>11380</v>
      </c>
      <c r="B938" s="41" t="s">
        <v>12116</v>
      </c>
      <c r="C938" s="26">
        <v>32282</v>
      </c>
      <c r="D938" s="25" t="s">
        <v>4016</v>
      </c>
      <c r="E938" s="27">
        <v>3568.5</v>
      </c>
      <c r="F938" s="39" t="s">
        <v>11279</v>
      </c>
      <c r="G938" s="27">
        <v>3568.5</v>
      </c>
      <c r="H938" s="45">
        <f t="shared" si="14"/>
        <v>0</v>
      </c>
      <c r="I938" s="28" t="s">
        <v>10970</v>
      </c>
    </row>
    <row r="939" spans="1:9" x14ac:dyDescent="0.25">
      <c r="A939" s="43" t="s">
        <v>11380</v>
      </c>
      <c r="B939" s="40" t="s">
        <v>12117</v>
      </c>
      <c r="C939" s="30">
        <v>32283</v>
      </c>
      <c r="D939" s="29" t="s">
        <v>3986</v>
      </c>
      <c r="E939" s="31">
        <v>1601.7</v>
      </c>
      <c r="F939" s="38" t="s">
        <v>11279</v>
      </c>
      <c r="G939" s="31">
        <v>1601.7</v>
      </c>
      <c r="H939" s="32">
        <f t="shared" si="14"/>
        <v>0</v>
      </c>
      <c r="I939" s="33" t="s">
        <v>10970</v>
      </c>
    </row>
    <row r="940" spans="1:9" x14ac:dyDescent="0.25">
      <c r="A940" s="44" t="s">
        <v>11380</v>
      </c>
      <c r="B940" s="41" t="s">
        <v>12118</v>
      </c>
      <c r="C940" s="26">
        <v>32284</v>
      </c>
      <c r="D940" s="25" t="s">
        <v>3985</v>
      </c>
      <c r="E940" s="27">
        <v>2378.4</v>
      </c>
      <c r="F940" s="39" t="s">
        <v>11279</v>
      </c>
      <c r="G940" s="27">
        <v>2378.4</v>
      </c>
      <c r="H940" s="45">
        <f t="shared" si="14"/>
        <v>0</v>
      </c>
      <c r="I940" s="28" t="s">
        <v>10970</v>
      </c>
    </row>
    <row r="941" spans="1:9" x14ac:dyDescent="0.25">
      <c r="A941" s="43" t="s">
        <v>11380</v>
      </c>
      <c r="B941" s="40" t="s">
        <v>12119</v>
      </c>
      <c r="C941" s="30">
        <v>32285</v>
      </c>
      <c r="D941" s="29" t="s">
        <v>3980</v>
      </c>
      <c r="E941" s="31">
        <v>2499</v>
      </c>
      <c r="F941" s="38" t="s">
        <v>11279</v>
      </c>
      <c r="G941" s="31">
        <v>2499</v>
      </c>
      <c r="H941" s="32">
        <f t="shared" si="14"/>
        <v>0</v>
      </c>
      <c r="I941" s="33" t="s">
        <v>10970</v>
      </c>
    </row>
    <row r="942" spans="1:9" x14ac:dyDescent="0.25">
      <c r="A942" s="44" t="s">
        <v>11380</v>
      </c>
      <c r="B942" s="41" t="s">
        <v>12120</v>
      </c>
      <c r="C942" s="26">
        <v>32286</v>
      </c>
      <c r="D942" s="25" t="s">
        <v>4021</v>
      </c>
      <c r="E942" s="27">
        <v>26584</v>
      </c>
      <c r="F942" s="39" t="s">
        <v>11380</v>
      </c>
      <c r="G942" s="27">
        <v>26584</v>
      </c>
      <c r="H942" s="45">
        <f t="shared" si="14"/>
        <v>0</v>
      </c>
      <c r="I942" s="28" t="s">
        <v>10970</v>
      </c>
    </row>
    <row r="943" spans="1:9" x14ac:dyDescent="0.25">
      <c r="A943" s="43" t="s">
        <v>11380</v>
      </c>
      <c r="B943" s="40" t="s">
        <v>12121</v>
      </c>
      <c r="C943" s="30">
        <v>32287</v>
      </c>
      <c r="D943" s="29" t="s">
        <v>4116</v>
      </c>
      <c r="E943" s="31">
        <v>3471</v>
      </c>
      <c r="F943" s="38" t="s">
        <v>11279</v>
      </c>
      <c r="G943" s="31">
        <v>3471</v>
      </c>
      <c r="H943" s="32">
        <f t="shared" si="14"/>
        <v>0</v>
      </c>
      <c r="I943" s="33" t="s">
        <v>10970</v>
      </c>
    </row>
    <row r="944" spans="1:9" x14ac:dyDescent="0.25">
      <c r="A944" s="44" t="s">
        <v>11380</v>
      </c>
      <c r="B944" s="41" t="s">
        <v>12122</v>
      </c>
      <c r="C944" s="26">
        <v>32288</v>
      </c>
      <c r="D944" s="25" t="s">
        <v>4048</v>
      </c>
      <c r="E944" s="27">
        <v>23659</v>
      </c>
      <c r="F944" s="39" t="s">
        <v>11380</v>
      </c>
      <c r="G944" s="27">
        <v>23659</v>
      </c>
      <c r="H944" s="45">
        <f t="shared" si="14"/>
        <v>0</v>
      </c>
      <c r="I944" s="28" t="s">
        <v>10970</v>
      </c>
    </row>
    <row r="945" spans="1:9" x14ac:dyDescent="0.25">
      <c r="A945" s="43" t="s">
        <v>11380</v>
      </c>
      <c r="B945" s="40" t="s">
        <v>12123</v>
      </c>
      <c r="C945" s="30">
        <v>32289</v>
      </c>
      <c r="D945" s="29" t="s">
        <v>4012</v>
      </c>
      <c r="E945" s="31">
        <v>2262</v>
      </c>
      <c r="F945" s="38" t="s">
        <v>11380</v>
      </c>
      <c r="G945" s="31">
        <v>2262</v>
      </c>
      <c r="H945" s="32">
        <f t="shared" si="14"/>
        <v>0</v>
      </c>
      <c r="I945" s="33" t="s">
        <v>10970</v>
      </c>
    </row>
    <row r="946" spans="1:9" x14ac:dyDescent="0.25">
      <c r="A946" s="44" t="s">
        <v>11380</v>
      </c>
      <c r="B946" s="41" t="s">
        <v>12124</v>
      </c>
      <c r="C946" s="26">
        <v>32290</v>
      </c>
      <c r="D946" s="25" t="s">
        <v>3964</v>
      </c>
      <c r="E946" s="27">
        <v>492.8</v>
      </c>
      <c r="F946" s="39" t="s">
        <v>11380</v>
      </c>
      <c r="G946" s="27">
        <v>492.8</v>
      </c>
      <c r="H946" s="45">
        <f t="shared" si="14"/>
        <v>0</v>
      </c>
      <c r="I946" s="28" t="s">
        <v>10970</v>
      </c>
    </row>
    <row r="947" spans="1:9" x14ac:dyDescent="0.25">
      <c r="A947" s="43" t="s">
        <v>11380</v>
      </c>
      <c r="B947" s="40" t="s">
        <v>12125</v>
      </c>
      <c r="C947" s="30">
        <v>32291</v>
      </c>
      <c r="D947" s="29" t="s">
        <v>12126</v>
      </c>
      <c r="E947" s="31">
        <v>21000</v>
      </c>
      <c r="F947" s="38" t="s">
        <v>11380</v>
      </c>
      <c r="G947" s="31">
        <v>21000</v>
      </c>
      <c r="H947" s="32">
        <f t="shared" si="14"/>
        <v>0</v>
      </c>
      <c r="I947" s="33" t="s">
        <v>10970</v>
      </c>
    </row>
    <row r="948" spans="1:9" x14ac:dyDescent="0.25">
      <c r="A948" s="44" t="s">
        <v>11380</v>
      </c>
      <c r="B948" s="41" t="s">
        <v>12127</v>
      </c>
      <c r="C948" s="26">
        <v>32292</v>
      </c>
      <c r="D948" s="25" t="s">
        <v>4097</v>
      </c>
      <c r="E948" s="27">
        <v>537.6</v>
      </c>
      <c r="F948" s="39" t="s">
        <v>11380</v>
      </c>
      <c r="G948" s="27">
        <v>537.6</v>
      </c>
      <c r="H948" s="45">
        <f t="shared" si="14"/>
        <v>0</v>
      </c>
      <c r="I948" s="28" t="s">
        <v>10970</v>
      </c>
    </row>
    <row r="949" spans="1:9" x14ac:dyDescent="0.25">
      <c r="A949" s="43" t="s">
        <v>11380</v>
      </c>
      <c r="B949" s="40" t="s">
        <v>12128</v>
      </c>
      <c r="C949" s="30">
        <v>32293</v>
      </c>
      <c r="D949" s="29" t="s">
        <v>12129</v>
      </c>
      <c r="E949" s="31">
        <v>9800</v>
      </c>
      <c r="F949" s="38" t="s">
        <v>11380</v>
      </c>
      <c r="G949" s="31">
        <v>9800</v>
      </c>
      <c r="H949" s="32">
        <f t="shared" si="14"/>
        <v>0</v>
      </c>
      <c r="I949" s="33" t="s">
        <v>10970</v>
      </c>
    </row>
    <row r="950" spans="1:9" x14ac:dyDescent="0.25">
      <c r="A950" s="44" t="s">
        <v>11380</v>
      </c>
      <c r="B950" s="41" t="s">
        <v>12130</v>
      </c>
      <c r="C950" s="26">
        <v>32294</v>
      </c>
      <c r="D950" s="25" t="s">
        <v>12131</v>
      </c>
      <c r="E950" s="27">
        <v>980</v>
      </c>
      <c r="F950" s="39" t="s">
        <v>11380</v>
      </c>
      <c r="G950" s="27">
        <v>980</v>
      </c>
      <c r="H950" s="45">
        <f t="shared" si="14"/>
        <v>0</v>
      </c>
      <c r="I950" s="28" t="s">
        <v>10970</v>
      </c>
    </row>
    <row r="951" spans="1:9" x14ac:dyDescent="0.25">
      <c r="A951" s="43" t="s">
        <v>11380</v>
      </c>
      <c r="B951" s="40" t="s">
        <v>12132</v>
      </c>
      <c r="C951" s="30">
        <v>32295</v>
      </c>
      <c r="D951" s="29" t="s">
        <v>3974</v>
      </c>
      <c r="E951" s="31">
        <v>4410</v>
      </c>
      <c r="F951" s="38" t="s">
        <v>11279</v>
      </c>
      <c r="G951" s="31">
        <v>4410</v>
      </c>
      <c r="H951" s="32">
        <f t="shared" si="14"/>
        <v>0</v>
      </c>
      <c r="I951" s="33" t="s">
        <v>10970</v>
      </c>
    </row>
    <row r="952" spans="1:9" x14ac:dyDescent="0.25">
      <c r="A952" s="44" t="s">
        <v>11380</v>
      </c>
      <c r="B952" s="41" t="s">
        <v>12133</v>
      </c>
      <c r="C952" s="26">
        <v>32296</v>
      </c>
      <c r="D952" s="25" t="s">
        <v>4000</v>
      </c>
      <c r="E952" s="27">
        <v>490</v>
      </c>
      <c r="F952" s="39" t="s">
        <v>11279</v>
      </c>
      <c r="G952" s="27">
        <v>490</v>
      </c>
      <c r="H952" s="45">
        <f t="shared" si="14"/>
        <v>0</v>
      </c>
      <c r="I952" s="28" t="s">
        <v>10970</v>
      </c>
    </row>
    <row r="953" spans="1:9" x14ac:dyDescent="0.25">
      <c r="A953" s="43" t="s">
        <v>11380</v>
      </c>
      <c r="B953" s="40" t="s">
        <v>12134</v>
      </c>
      <c r="C953" s="30">
        <v>32297</v>
      </c>
      <c r="D953" s="29" t="s">
        <v>4100</v>
      </c>
      <c r="E953" s="31">
        <v>980</v>
      </c>
      <c r="F953" s="38" t="s">
        <v>11279</v>
      </c>
      <c r="G953" s="31">
        <v>980</v>
      </c>
      <c r="H953" s="32">
        <f t="shared" si="14"/>
        <v>0</v>
      </c>
      <c r="I953" s="33" t="s">
        <v>10970</v>
      </c>
    </row>
    <row r="954" spans="1:9" x14ac:dyDescent="0.25">
      <c r="A954" s="44" t="s">
        <v>11380</v>
      </c>
      <c r="B954" s="41" t="s">
        <v>12135</v>
      </c>
      <c r="C954" s="26">
        <v>32298</v>
      </c>
      <c r="D954" s="25" t="s">
        <v>4191</v>
      </c>
      <c r="E954" s="27">
        <v>19983.599999999999</v>
      </c>
      <c r="F954" s="39" t="s">
        <v>11279</v>
      </c>
      <c r="G954" s="27">
        <v>19983.599999999999</v>
      </c>
      <c r="H954" s="45">
        <f t="shared" si="14"/>
        <v>0</v>
      </c>
      <c r="I954" s="28" t="s">
        <v>10970</v>
      </c>
    </row>
    <row r="955" spans="1:9" x14ac:dyDescent="0.25">
      <c r="A955" s="43" t="s">
        <v>11380</v>
      </c>
      <c r="B955" s="40" t="s">
        <v>12136</v>
      </c>
      <c r="C955" s="30">
        <v>32299</v>
      </c>
      <c r="D955" s="29" t="s">
        <v>4015</v>
      </c>
      <c r="E955" s="31">
        <v>1938.4</v>
      </c>
      <c r="F955" s="38" t="s">
        <v>11380</v>
      </c>
      <c r="G955" s="31">
        <v>1938.4</v>
      </c>
      <c r="H955" s="32">
        <f t="shared" si="14"/>
        <v>0</v>
      </c>
      <c r="I955" s="33" t="s">
        <v>10970</v>
      </c>
    </row>
    <row r="956" spans="1:9" x14ac:dyDescent="0.25">
      <c r="A956" s="44" t="s">
        <v>11380</v>
      </c>
      <c r="B956" s="41" t="s">
        <v>12137</v>
      </c>
      <c r="C956" s="26">
        <v>32300</v>
      </c>
      <c r="D956" s="25" t="s">
        <v>4158</v>
      </c>
      <c r="E956" s="27">
        <v>1562.2</v>
      </c>
      <c r="F956" s="39" t="s">
        <v>11380</v>
      </c>
      <c r="G956" s="27">
        <v>1562.2</v>
      </c>
      <c r="H956" s="45">
        <f t="shared" si="14"/>
        <v>0</v>
      </c>
      <c r="I956" s="28" t="s">
        <v>10970</v>
      </c>
    </row>
    <row r="957" spans="1:9" x14ac:dyDescent="0.25">
      <c r="A957" s="43" t="s">
        <v>11380</v>
      </c>
      <c r="B957" s="40" t="s">
        <v>12138</v>
      </c>
      <c r="C957" s="30">
        <v>32301</v>
      </c>
      <c r="D957" s="29" t="s">
        <v>4001</v>
      </c>
      <c r="E957" s="31">
        <v>6860</v>
      </c>
      <c r="F957" s="38" t="s">
        <v>11279</v>
      </c>
      <c r="G957" s="31">
        <v>6860</v>
      </c>
      <c r="H957" s="32">
        <f t="shared" si="14"/>
        <v>0</v>
      </c>
      <c r="I957" s="33" t="s">
        <v>10970</v>
      </c>
    </row>
    <row r="958" spans="1:9" x14ac:dyDescent="0.25">
      <c r="A958" s="44" t="s">
        <v>11380</v>
      </c>
      <c r="B958" s="41" t="s">
        <v>12139</v>
      </c>
      <c r="C958" s="26">
        <v>32302</v>
      </c>
      <c r="D958" s="25" t="s">
        <v>3964</v>
      </c>
      <c r="E958" s="27">
        <v>850</v>
      </c>
      <c r="F958" s="39" t="s">
        <v>11279</v>
      </c>
      <c r="G958" s="27">
        <v>850</v>
      </c>
      <c r="H958" s="45">
        <f t="shared" si="14"/>
        <v>0</v>
      </c>
      <c r="I958" s="28" t="s">
        <v>10970</v>
      </c>
    </row>
    <row r="959" spans="1:9" x14ac:dyDescent="0.25">
      <c r="A959" s="43" t="s">
        <v>11380</v>
      </c>
      <c r="B959" s="40" t="s">
        <v>12140</v>
      </c>
      <c r="C959" s="30">
        <v>32303</v>
      </c>
      <c r="D959" s="29" t="s">
        <v>4076</v>
      </c>
      <c r="E959" s="31">
        <v>29487</v>
      </c>
      <c r="F959" s="38" t="s">
        <v>11796</v>
      </c>
      <c r="G959" s="31">
        <v>29487</v>
      </c>
      <c r="H959" s="32">
        <f t="shared" si="14"/>
        <v>0</v>
      </c>
      <c r="I959" s="33" t="s">
        <v>10970</v>
      </c>
    </row>
    <row r="960" spans="1:9" x14ac:dyDescent="0.25">
      <c r="A960" s="44" t="s">
        <v>11380</v>
      </c>
      <c r="B960" s="41" t="s">
        <v>12141</v>
      </c>
      <c r="C960" s="26">
        <v>32304</v>
      </c>
      <c r="D960" s="25" t="s">
        <v>4066</v>
      </c>
      <c r="E960" s="27">
        <v>1578</v>
      </c>
      <c r="F960" s="39" t="s">
        <v>11380</v>
      </c>
      <c r="G960" s="27">
        <v>1578</v>
      </c>
      <c r="H960" s="45">
        <f t="shared" si="14"/>
        <v>0</v>
      </c>
      <c r="I960" s="28" t="s">
        <v>10970</v>
      </c>
    </row>
    <row r="961" spans="1:9" x14ac:dyDescent="0.25">
      <c r="A961" s="43" t="s">
        <v>11380</v>
      </c>
      <c r="B961" s="40" t="s">
        <v>12142</v>
      </c>
      <c r="C961" s="30">
        <v>32305</v>
      </c>
      <c r="D961" s="29" t="s">
        <v>3964</v>
      </c>
      <c r="E961" s="31">
        <v>440</v>
      </c>
      <c r="F961" s="38" t="s">
        <v>11380</v>
      </c>
      <c r="G961" s="31">
        <v>440</v>
      </c>
      <c r="H961" s="32">
        <f t="shared" si="14"/>
        <v>0</v>
      </c>
      <c r="I961" s="33" t="s">
        <v>10970</v>
      </c>
    </row>
    <row r="962" spans="1:9" x14ac:dyDescent="0.25">
      <c r="A962" s="44" t="s">
        <v>11380</v>
      </c>
      <c r="B962" s="41" t="s">
        <v>12143</v>
      </c>
      <c r="C962" s="26">
        <v>32306</v>
      </c>
      <c r="D962" s="25" t="s">
        <v>4108</v>
      </c>
      <c r="E962" s="27">
        <v>20784</v>
      </c>
      <c r="F962" s="39" t="s">
        <v>11380</v>
      </c>
      <c r="G962" s="27">
        <v>20784</v>
      </c>
      <c r="H962" s="45">
        <f t="shared" si="14"/>
        <v>0</v>
      </c>
      <c r="I962" s="28" t="s">
        <v>10970</v>
      </c>
    </row>
    <row r="963" spans="1:9" x14ac:dyDescent="0.25">
      <c r="A963" s="43" t="s">
        <v>11380</v>
      </c>
      <c r="B963" s="40" t="s">
        <v>12144</v>
      </c>
      <c r="C963" s="30">
        <v>32307</v>
      </c>
      <c r="D963" s="29" t="s">
        <v>3964</v>
      </c>
      <c r="E963" s="31">
        <v>1157.0999999999999</v>
      </c>
      <c r="F963" s="38" t="s">
        <v>11380</v>
      </c>
      <c r="G963" s="31">
        <v>1157.0999999999999</v>
      </c>
      <c r="H963" s="32">
        <f t="shared" si="14"/>
        <v>0</v>
      </c>
      <c r="I963" s="33" t="s">
        <v>10970</v>
      </c>
    </row>
    <row r="964" spans="1:9" x14ac:dyDescent="0.25">
      <c r="A964" s="44" t="s">
        <v>11380</v>
      </c>
      <c r="B964" s="41" t="s">
        <v>12145</v>
      </c>
      <c r="C964" s="26">
        <v>32308</v>
      </c>
      <c r="D964" s="25" t="s">
        <v>3964</v>
      </c>
      <c r="E964" s="27">
        <v>136.4</v>
      </c>
      <c r="F964" s="39" t="s">
        <v>11380</v>
      </c>
      <c r="G964" s="27">
        <v>136.4</v>
      </c>
      <c r="H964" s="45">
        <f t="shared" ref="H964:H1027" si="15">E964-G964</f>
        <v>0</v>
      </c>
      <c r="I964" s="28" t="s">
        <v>10970</v>
      </c>
    </row>
    <row r="965" spans="1:9" x14ac:dyDescent="0.25">
      <c r="A965" s="43" t="s">
        <v>11380</v>
      </c>
      <c r="B965" s="40" t="s">
        <v>12146</v>
      </c>
      <c r="C965" s="30">
        <v>32309</v>
      </c>
      <c r="D965" s="29" t="s">
        <v>3964</v>
      </c>
      <c r="E965" s="31">
        <v>309.39999999999998</v>
      </c>
      <c r="F965" s="38" t="s">
        <v>11380</v>
      </c>
      <c r="G965" s="31">
        <v>309.39999999999998</v>
      </c>
      <c r="H965" s="32">
        <f t="shared" si="15"/>
        <v>0</v>
      </c>
      <c r="I965" s="33" t="s">
        <v>10970</v>
      </c>
    </row>
    <row r="966" spans="1:9" x14ac:dyDescent="0.25">
      <c r="A966" s="44" t="s">
        <v>11380</v>
      </c>
      <c r="B966" s="41" t="s">
        <v>12147</v>
      </c>
      <c r="C966" s="26">
        <v>32310</v>
      </c>
      <c r="D966" s="25" t="s">
        <v>4042</v>
      </c>
      <c r="E966" s="27">
        <v>19992</v>
      </c>
      <c r="F966" s="39" t="s">
        <v>11590</v>
      </c>
      <c r="G966" s="27">
        <v>19992</v>
      </c>
      <c r="H966" s="45">
        <f t="shared" si="15"/>
        <v>0</v>
      </c>
      <c r="I966" s="28" t="s">
        <v>10970</v>
      </c>
    </row>
    <row r="967" spans="1:9" x14ac:dyDescent="0.25">
      <c r="A967" s="43" t="s">
        <v>11380</v>
      </c>
      <c r="B967" s="40" t="s">
        <v>12148</v>
      </c>
      <c r="C967" s="30">
        <v>32311</v>
      </c>
      <c r="D967" s="29" t="s">
        <v>4106</v>
      </c>
      <c r="E967" s="31">
        <v>363</v>
      </c>
      <c r="F967" s="38" t="s">
        <v>11279</v>
      </c>
      <c r="G967" s="31">
        <v>363</v>
      </c>
      <c r="H967" s="32">
        <f t="shared" si="15"/>
        <v>0</v>
      </c>
      <c r="I967" s="33" t="s">
        <v>10970</v>
      </c>
    </row>
    <row r="968" spans="1:9" x14ac:dyDescent="0.25">
      <c r="A968" s="44" t="s">
        <v>11380</v>
      </c>
      <c r="B968" s="41" t="s">
        <v>12149</v>
      </c>
      <c r="C968" s="26">
        <v>32312</v>
      </c>
      <c r="D968" s="25" t="s">
        <v>3964</v>
      </c>
      <c r="E968" s="27">
        <v>515</v>
      </c>
      <c r="F968" s="39" t="s">
        <v>11279</v>
      </c>
      <c r="G968" s="27">
        <v>515</v>
      </c>
      <c r="H968" s="45">
        <f t="shared" si="15"/>
        <v>0</v>
      </c>
      <c r="I968" s="28" t="s">
        <v>10970</v>
      </c>
    </row>
    <row r="969" spans="1:9" x14ac:dyDescent="0.25">
      <c r="A969" s="43" t="s">
        <v>11380</v>
      </c>
      <c r="B969" s="40" t="s">
        <v>12150</v>
      </c>
      <c r="C969" s="30">
        <v>32313</v>
      </c>
      <c r="D969" s="29" t="s">
        <v>3964</v>
      </c>
      <c r="E969" s="31">
        <v>100</v>
      </c>
      <c r="F969" s="38" t="s">
        <v>11279</v>
      </c>
      <c r="G969" s="31">
        <v>100</v>
      </c>
      <c r="H969" s="32">
        <f t="shared" si="15"/>
        <v>0</v>
      </c>
      <c r="I969" s="33" t="s">
        <v>10970</v>
      </c>
    </row>
    <row r="970" spans="1:9" x14ac:dyDescent="0.25">
      <c r="A970" s="44" t="s">
        <v>11279</v>
      </c>
      <c r="B970" s="41" t="s">
        <v>12151</v>
      </c>
      <c r="C970" s="26">
        <v>32314</v>
      </c>
      <c r="D970" s="25" t="s">
        <v>3936</v>
      </c>
      <c r="E970" s="27">
        <v>3412</v>
      </c>
      <c r="F970" s="39" t="s">
        <v>11590</v>
      </c>
      <c r="G970" s="27">
        <v>3412</v>
      </c>
      <c r="H970" s="45">
        <f t="shared" si="15"/>
        <v>0</v>
      </c>
      <c r="I970" s="28" t="s">
        <v>10970</v>
      </c>
    </row>
    <row r="971" spans="1:9" x14ac:dyDescent="0.25">
      <c r="A971" s="43" t="s">
        <v>11279</v>
      </c>
      <c r="B971" s="40" t="s">
        <v>12152</v>
      </c>
      <c r="C971" s="30">
        <v>32315</v>
      </c>
      <c r="D971" s="29" t="s">
        <v>4028</v>
      </c>
      <c r="E971" s="31">
        <v>1730</v>
      </c>
      <c r="F971" s="38" t="s">
        <v>11279</v>
      </c>
      <c r="G971" s="31">
        <v>1730</v>
      </c>
      <c r="H971" s="32">
        <f t="shared" si="15"/>
        <v>0</v>
      </c>
      <c r="I971" s="33" t="s">
        <v>10970</v>
      </c>
    </row>
    <row r="972" spans="1:9" x14ac:dyDescent="0.25">
      <c r="A972" s="44" t="s">
        <v>11279</v>
      </c>
      <c r="B972" s="41" t="s">
        <v>12153</v>
      </c>
      <c r="C972" s="26">
        <v>32316</v>
      </c>
      <c r="D972" s="25" t="s">
        <v>4035</v>
      </c>
      <c r="E972" s="27">
        <v>11647.6</v>
      </c>
      <c r="F972" s="39" t="s">
        <v>11279</v>
      </c>
      <c r="G972" s="27">
        <v>11647.6</v>
      </c>
      <c r="H972" s="45">
        <f t="shared" si="15"/>
        <v>0</v>
      </c>
      <c r="I972" s="28" t="s">
        <v>10970</v>
      </c>
    </row>
    <row r="973" spans="1:9" x14ac:dyDescent="0.25">
      <c r="A973" s="43" t="s">
        <v>11279</v>
      </c>
      <c r="B973" s="40" t="s">
        <v>12154</v>
      </c>
      <c r="C973" s="30">
        <v>32317</v>
      </c>
      <c r="D973" s="29" t="s">
        <v>3935</v>
      </c>
      <c r="E973" s="31">
        <v>71398</v>
      </c>
      <c r="F973" s="38" t="s">
        <v>12155</v>
      </c>
      <c r="G973" s="31">
        <v>71398</v>
      </c>
      <c r="H973" s="32">
        <f t="shared" si="15"/>
        <v>0</v>
      </c>
      <c r="I973" s="33" t="s">
        <v>10970</v>
      </c>
    </row>
    <row r="974" spans="1:9" x14ac:dyDescent="0.25">
      <c r="A974" s="44" t="s">
        <v>11279</v>
      </c>
      <c r="B974" s="41" t="s">
        <v>12156</v>
      </c>
      <c r="C974" s="26">
        <v>32318</v>
      </c>
      <c r="D974" s="25" t="s">
        <v>3935</v>
      </c>
      <c r="E974" s="27">
        <v>1113</v>
      </c>
      <c r="F974" s="39" t="s">
        <v>11590</v>
      </c>
      <c r="G974" s="27">
        <v>1113</v>
      </c>
      <c r="H974" s="45">
        <f t="shared" si="15"/>
        <v>0</v>
      </c>
      <c r="I974" s="28" t="s">
        <v>10970</v>
      </c>
    </row>
    <row r="975" spans="1:9" x14ac:dyDescent="0.25">
      <c r="A975" s="43" t="s">
        <v>11279</v>
      </c>
      <c r="B975" s="40" t="s">
        <v>12157</v>
      </c>
      <c r="C975" s="30">
        <v>32319</v>
      </c>
      <c r="D975" s="29" t="s">
        <v>3935</v>
      </c>
      <c r="E975" s="31">
        <v>25.2</v>
      </c>
      <c r="F975" s="38" t="s">
        <v>11590</v>
      </c>
      <c r="G975" s="31">
        <v>25.2</v>
      </c>
      <c r="H975" s="32">
        <f t="shared" si="15"/>
        <v>0</v>
      </c>
      <c r="I975" s="33" t="s">
        <v>10970</v>
      </c>
    </row>
    <row r="976" spans="1:9" x14ac:dyDescent="0.25">
      <c r="A976" s="44" t="s">
        <v>11279</v>
      </c>
      <c r="B976" s="41" t="s">
        <v>12158</v>
      </c>
      <c r="C976" s="26">
        <v>32320</v>
      </c>
      <c r="D976" s="25" t="s">
        <v>3937</v>
      </c>
      <c r="E976" s="27">
        <v>91675.95</v>
      </c>
      <c r="F976" s="39" t="s">
        <v>11590</v>
      </c>
      <c r="G976" s="27">
        <v>91675.95</v>
      </c>
      <c r="H976" s="45">
        <f t="shared" si="15"/>
        <v>0</v>
      </c>
      <c r="I976" s="28" t="s">
        <v>10970</v>
      </c>
    </row>
    <row r="977" spans="1:9" x14ac:dyDescent="0.25">
      <c r="A977" s="43" t="s">
        <v>11279</v>
      </c>
      <c r="B977" s="40" t="s">
        <v>12159</v>
      </c>
      <c r="C977" s="30">
        <v>32321</v>
      </c>
      <c r="D977" s="29" t="s">
        <v>3973</v>
      </c>
      <c r="E977" s="31">
        <v>1545</v>
      </c>
      <c r="F977" s="38" t="s">
        <v>11279</v>
      </c>
      <c r="G977" s="31">
        <v>1545</v>
      </c>
      <c r="H977" s="32">
        <f t="shared" si="15"/>
        <v>0</v>
      </c>
      <c r="I977" s="33" t="s">
        <v>10970</v>
      </c>
    </row>
    <row r="978" spans="1:9" x14ac:dyDescent="0.25">
      <c r="A978" s="44" t="s">
        <v>11279</v>
      </c>
      <c r="B978" s="41" t="s">
        <v>12160</v>
      </c>
      <c r="C978" s="26">
        <v>32322</v>
      </c>
      <c r="D978" s="25" t="s">
        <v>3974</v>
      </c>
      <c r="E978" s="27">
        <v>5390</v>
      </c>
      <c r="F978" s="39" t="s">
        <v>11279</v>
      </c>
      <c r="G978" s="27">
        <v>5390</v>
      </c>
      <c r="H978" s="45">
        <f t="shared" si="15"/>
        <v>0</v>
      </c>
      <c r="I978" s="28" t="s">
        <v>10970</v>
      </c>
    </row>
    <row r="979" spans="1:9" x14ac:dyDescent="0.25">
      <c r="A979" s="43" t="s">
        <v>11279</v>
      </c>
      <c r="B979" s="40" t="s">
        <v>12161</v>
      </c>
      <c r="C979" s="30">
        <v>32323</v>
      </c>
      <c r="D979" s="29" t="s">
        <v>4036</v>
      </c>
      <c r="E979" s="31">
        <v>1960</v>
      </c>
      <c r="F979" s="38" t="s">
        <v>11279</v>
      </c>
      <c r="G979" s="31">
        <v>1960</v>
      </c>
      <c r="H979" s="32">
        <f t="shared" si="15"/>
        <v>0</v>
      </c>
      <c r="I979" s="33" t="s">
        <v>10970</v>
      </c>
    </row>
    <row r="980" spans="1:9" x14ac:dyDescent="0.25">
      <c r="A980" s="44" t="s">
        <v>11279</v>
      </c>
      <c r="B980" s="41" t="s">
        <v>12162</v>
      </c>
      <c r="C980" s="26">
        <v>32324</v>
      </c>
      <c r="D980" s="25" t="s">
        <v>4630</v>
      </c>
      <c r="E980" s="27">
        <v>3057.6</v>
      </c>
      <c r="F980" s="39" t="s">
        <v>11590</v>
      </c>
      <c r="G980" s="27">
        <v>3057.6</v>
      </c>
      <c r="H980" s="45">
        <f t="shared" si="15"/>
        <v>0</v>
      </c>
      <c r="I980" s="28" t="s">
        <v>10970</v>
      </c>
    </row>
    <row r="981" spans="1:9" x14ac:dyDescent="0.25">
      <c r="A981" s="43" t="s">
        <v>11279</v>
      </c>
      <c r="B981" s="40" t="s">
        <v>12163</v>
      </c>
      <c r="C981" s="30">
        <v>32325</v>
      </c>
      <c r="D981" s="29" t="s">
        <v>4228</v>
      </c>
      <c r="E981" s="31">
        <v>8069.2</v>
      </c>
      <c r="F981" s="38" t="s">
        <v>11279</v>
      </c>
      <c r="G981" s="31">
        <v>8069.2</v>
      </c>
      <c r="H981" s="32">
        <f t="shared" si="15"/>
        <v>0</v>
      </c>
      <c r="I981" s="33" t="s">
        <v>10970</v>
      </c>
    </row>
    <row r="982" spans="1:9" x14ac:dyDescent="0.25">
      <c r="A982" s="44" t="s">
        <v>11279</v>
      </c>
      <c r="B982" s="41" t="s">
        <v>12164</v>
      </c>
      <c r="C982" s="26">
        <v>32326</v>
      </c>
      <c r="D982" s="25" t="s">
        <v>5234</v>
      </c>
      <c r="E982" s="27">
        <v>3373</v>
      </c>
      <c r="F982" s="39" t="s">
        <v>11279</v>
      </c>
      <c r="G982" s="27">
        <v>3373</v>
      </c>
      <c r="H982" s="45">
        <f t="shared" si="15"/>
        <v>0</v>
      </c>
      <c r="I982" s="28" t="s">
        <v>10970</v>
      </c>
    </row>
    <row r="983" spans="1:9" x14ac:dyDescent="0.25">
      <c r="A983" s="43" t="s">
        <v>11279</v>
      </c>
      <c r="B983" s="40" t="s">
        <v>12165</v>
      </c>
      <c r="C983" s="30">
        <v>32327</v>
      </c>
      <c r="D983" s="29" t="s">
        <v>3954</v>
      </c>
      <c r="E983" s="31">
        <v>7510</v>
      </c>
      <c r="F983" s="38" t="s">
        <v>11279</v>
      </c>
      <c r="G983" s="31">
        <v>7510</v>
      </c>
      <c r="H983" s="32">
        <f t="shared" si="15"/>
        <v>0</v>
      </c>
      <c r="I983" s="33" t="s">
        <v>10970</v>
      </c>
    </row>
    <row r="984" spans="1:9" x14ac:dyDescent="0.25">
      <c r="A984" s="44" t="s">
        <v>11279</v>
      </c>
      <c r="B984" s="41" t="s">
        <v>12166</v>
      </c>
      <c r="C984" s="26">
        <v>32328</v>
      </c>
      <c r="D984" s="25" t="s">
        <v>4031</v>
      </c>
      <c r="E984" s="27">
        <v>2695</v>
      </c>
      <c r="F984" s="39" t="s">
        <v>11279</v>
      </c>
      <c r="G984" s="27">
        <v>2695</v>
      </c>
      <c r="H984" s="45">
        <f t="shared" si="15"/>
        <v>0</v>
      </c>
      <c r="I984" s="28" t="s">
        <v>10970</v>
      </c>
    </row>
    <row r="985" spans="1:9" x14ac:dyDescent="0.25">
      <c r="A985" s="43" t="s">
        <v>11279</v>
      </c>
      <c r="B985" s="40" t="s">
        <v>12167</v>
      </c>
      <c r="C985" s="30">
        <v>32329</v>
      </c>
      <c r="D985" s="29" t="s">
        <v>4083</v>
      </c>
      <c r="E985" s="31">
        <v>4160.8</v>
      </c>
      <c r="F985" s="38" t="s">
        <v>11279</v>
      </c>
      <c r="G985" s="31">
        <v>4160.8</v>
      </c>
      <c r="H985" s="32">
        <f t="shared" si="15"/>
        <v>0</v>
      </c>
      <c r="I985" s="33" t="s">
        <v>10970</v>
      </c>
    </row>
    <row r="986" spans="1:9" x14ac:dyDescent="0.25">
      <c r="A986" s="44" t="s">
        <v>11279</v>
      </c>
      <c r="B986" s="41" t="s">
        <v>12168</v>
      </c>
      <c r="C986" s="26">
        <v>32330</v>
      </c>
      <c r="D986" s="25" t="s">
        <v>3945</v>
      </c>
      <c r="E986" s="27">
        <v>5811.3</v>
      </c>
      <c r="F986" s="39" t="s">
        <v>11590</v>
      </c>
      <c r="G986" s="27">
        <v>5811.3</v>
      </c>
      <c r="H986" s="45">
        <f t="shared" si="15"/>
        <v>0</v>
      </c>
      <c r="I986" s="28" t="s">
        <v>10970</v>
      </c>
    </row>
    <row r="987" spans="1:9" x14ac:dyDescent="0.25">
      <c r="A987" s="43" t="s">
        <v>11279</v>
      </c>
      <c r="B987" s="40" t="s">
        <v>12169</v>
      </c>
      <c r="C987" s="30">
        <v>32331</v>
      </c>
      <c r="D987" s="29" t="s">
        <v>3946</v>
      </c>
      <c r="E987" s="31">
        <v>3376.8</v>
      </c>
      <c r="F987" s="38" t="s">
        <v>11590</v>
      </c>
      <c r="G987" s="31">
        <v>3376.8</v>
      </c>
      <c r="H987" s="32">
        <f t="shared" si="15"/>
        <v>0</v>
      </c>
      <c r="I987" s="33" t="s">
        <v>10970</v>
      </c>
    </row>
    <row r="988" spans="1:9" x14ac:dyDescent="0.25">
      <c r="A988" s="44" t="s">
        <v>11279</v>
      </c>
      <c r="B988" s="41" t="s">
        <v>12170</v>
      </c>
      <c r="C988" s="26">
        <v>32332</v>
      </c>
      <c r="D988" s="25" t="s">
        <v>3948</v>
      </c>
      <c r="E988" s="27">
        <v>12740</v>
      </c>
      <c r="F988" s="39" t="s">
        <v>11796</v>
      </c>
      <c r="G988" s="27">
        <v>12740</v>
      </c>
      <c r="H988" s="45">
        <f t="shared" si="15"/>
        <v>0</v>
      </c>
      <c r="I988" s="28" t="s">
        <v>10970</v>
      </c>
    </row>
    <row r="989" spans="1:9" x14ac:dyDescent="0.25">
      <c r="A989" s="43" t="s">
        <v>11279</v>
      </c>
      <c r="B989" s="40" t="s">
        <v>12171</v>
      </c>
      <c r="C989" s="30">
        <v>32333</v>
      </c>
      <c r="D989" s="29" t="s">
        <v>3944</v>
      </c>
      <c r="E989" s="31">
        <v>3833.1</v>
      </c>
      <c r="F989" s="38" t="s">
        <v>11590</v>
      </c>
      <c r="G989" s="31">
        <v>3833.1</v>
      </c>
      <c r="H989" s="32">
        <f t="shared" si="15"/>
        <v>0</v>
      </c>
      <c r="I989" s="33" t="s">
        <v>10970</v>
      </c>
    </row>
    <row r="990" spans="1:9" x14ac:dyDescent="0.25">
      <c r="A990" s="44" t="s">
        <v>11279</v>
      </c>
      <c r="B990" s="41" t="s">
        <v>12172</v>
      </c>
      <c r="C990" s="26">
        <v>32334</v>
      </c>
      <c r="D990" s="25" t="s">
        <v>3939</v>
      </c>
      <c r="E990" s="27">
        <v>537.6</v>
      </c>
      <c r="F990" s="39" t="s">
        <v>11590</v>
      </c>
      <c r="G990" s="27">
        <v>537.6</v>
      </c>
      <c r="H990" s="45">
        <f t="shared" si="15"/>
        <v>0</v>
      </c>
      <c r="I990" s="28" t="s">
        <v>10970</v>
      </c>
    </row>
    <row r="991" spans="1:9" x14ac:dyDescent="0.25">
      <c r="A991" s="43" t="s">
        <v>11279</v>
      </c>
      <c r="B991" s="40" t="s">
        <v>12173</v>
      </c>
      <c r="C991" s="30">
        <v>32335</v>
      </c>
      <c r="D991" s="29" t="s">
        <v>3951</v>
      </c>
      <c r="E991" s="31">
        <v>6360.5</v>
      </c>
      <c r="F991" s="38" t="s">
        <v>11279</v>
      </c>
      <c r="G991" s="31">
        <v>6360.5</v>
      </c>
      <c r="H991" s="32">
        <f t="shared" si="15"/>
        <v>0</v>
      </c>
      <c r="I991" s="33" t="s">
        <v>10970</v>
      </c>
    </row>
    <row r="992" spans="1:9" x14ac:dyDescent="0.25">
      <c r="A992" s="44" t="s">
        <v>11279</v>
      </c>
      <c r="B992" s="41" t="s">
        <v>12174</v>
      </c>
      <c r="C992" s="26">
        <v>32336</v>
      </c>
      <c r="D992" s="25" t="s">
        <v>3940</v>
      </c>
      <c r="E992" s="27">
        <v>2897.7</v>
      </c>
      <c r="F992" s="39" t="s">
        <v>11590</v>
      </c>
      <c r="G992" s="27">
        <v>2897.7</v>
      </c>
      <c r="H992" s="45">
        <f t="shared" si="15"/>
        <v>0</v>
      </c>
      <c r="I992" s="28" t="s">
        <v>10970</v>
      </c>
    </row>
    <row r="993" spans="1:9" x14ac:dyDescent="0.25">
      <c r="A993" s="43" t="s">
        <v>11279</v>
      </c>
      <c r="B993" s="40" t="s">
        <v>12175</v>
      </c>
      <c r="C993" s="30">
        <v>32337</v>
      </c>
      <c r="D993" s="29" t="s">
        <v>4018</v>
      </c>
      <c r="E993" s="31">
        <v>980</v>
      </c>
      <c r="F993" s="38" t="s">
        <v>11279</v>
      </c>
      <c r="G993" s="31">
        <v>980</v>
      </c>
      <c r="H993" s="32">
        <f t="shared" si="15"/>
        <v>0</v>
      </c>
      <c r="I993" s="33" t="s">
        <v>10970</v>
      </c>
    </row>
    <row r="994" spans="1:9" x14ac:dyDescent="0.25">
      <c r="A994" s="44" t="s">
        <v>11279</v>
      </c>
      <c r="B994" s="41" t="s">
        <v>12176</v>
      </c>
      <c r="C994" s="26">
        <v>32338</v>
      </c>
      <c r="D994" s="25" t="s">
        <v>4090</v>
      </c>
      <c r="E994" s="27">
        <v>3660.8</v>
      </c>
      <c r="F994" s="39" t="s">
        <v>11279</v>
      </c>
      <c r="G994" s="27">
        <v>3660.8</v>
      </c>
      <c r="H994" s="45">
        <f t="shared" si="15"/>
        <v>0</v>
      </c>
      <c r="I994" s="28" t="s">
        <v>10970</v>
      </c>
    </row>
    <row r="995" spans="1:9" x14ac:dyDescent="0.25">
      <c r="A995" s="43" t="s">
        <v>11279</v>
      </c>
      <c r="B995" s="40" t="s">
        <v>12177</v>
      </c>
      <c r="C995" s="30">
        <v>32339</v>
      </c>
      <c r="D995" s="29" t="s">
        <v>3963</v>
      </c>
      <c r="E995" s="31">
        <v>784.4</v>
      </c>
      <c r="F995" s="38" t="s">
        <v>11279</v>
      </c>
      <c r="G995" s="31">
        <v>784.4</v>
      </c>
      <c r="H995" s="32">
        <f t="shared" si="15"/>
        <v>0</v>
      </c>
      <c r="I995" s="33" t="s">
        <v>10970</v>
      </c>
    </row>
    <row r="996" spans="1:9" x14ac:dyDescent="0.25">
      <c r="A996" s="44" t="s">
        <v>11279</v>
      </c>
      <c r="B996" s="41" t="s">
        <v>12178</v>
      </c>
      <c r="C996" s="26">
        <v>32340</v>
      </c>
      <c r="D996" s="25" t="s">
        <v>3949</v>
      </c>
      <c r="E996" s="27">
        <v>26220</v>
      </c>
      <c r="F996" s="39" t="s">
        <v>12155</v>
      </c>
      <c r="G996" s="27">
        <v>26220</v>
      </c>
      <c r="H996" s="45">
        <f t="shared" si="15"/>
        <v>0</v>
      </c>
      <c r="I996" s="28" t="s">
        <v>10970</v>
      </c>
    </row>
    <row r="997" spans="1:9" x14ac:dyDescent="0.25">
      <c r="A997" s="43" t="s">
        <v>11279</v>
      </c>
      <c r="B997" s="40" t="s">
        <v>12179</v>
      </c>
      <c r="C997" s="30">
        <v>32341</v>
      </c>
      <c r="D997" s="29" t="s">
        <v>3947</v>
      </c>
      <c r="E997" s="31">
        <v>772</v>
      </c>
      <c r="F997" s="38" t="s">
        <v>11279</v>
      </c>
      <c r="G997" s="31">
        <v>772</v>
      </c>
      <c r="H997" s="32">
        <f t="shared" si="15"/>
        <v>0</v>
      </c>
      <c r="I997" s="33" t="s">
        <v>10970</v>
      </c>
    </row>
    <row r="998" spans="1:9" x14ac:dyDescent="0.25">
      <c r="A998" s="44" t="s">
        <v>11279</v>
      </c>
      <c r="B998" s="41" t="s">
        <v>12180</v>
      </c>
      <c r="C998" s="26">
        <v>32342</v>
      </c>
      <c r="D998" s="25" t="s">
        <v>3942</v>
      </c>
      <c r="E998" s="27">
        <v>3448</v>
      </c>
      <c r="F998" s="39" t="s">
        <v>11796</v>
      </c>
      <c r="G998" s="27">
        <v>3448</v>
      </c>
      <c r="H998" s="45">
        <f t="shared" si="15"/>
        <v>0</v>
      </c>
      <c r="I998" s="28" t="s">
        <v>10970</v>
      </c>
    </row>
    <row r="999" spans="1:9" x14ac:dyDescent="0.25">
      <c r="A999" s="43" t="s">
        <v>11279</v>
      </c>
      <c r="B999" s="40" t="s">
        <v>12181</v>
      </c>
      <c r="C999" s="30">
        <v>32343</v>
      </c>
      <c r="D999" s="29" t="s">
        <v>3950</v>
      </c>
      <c r="E999" s="31">
        <v>31724</v>
      </c>
      <c r="F999" s="38" t="s">
        <v>11590</v>
      </c>
      <c r="G999" s="31">
        <v>31724</v>
      </c>
      <c r="H999" s="32">
        <f t="shared" si="15"/>
        <v>0</v>
      </c>
      <c r="I999" s="33" t="s">
        <v>10970</v>
      </c>
    </row>
    <row r="1000" spans="1:9" x14ac:dyDescent="0.25">
      <c r="A1000" s="44" t="s">
        <v>11279</v>
      </c>
      <c r="B1000" s="41" t="s">
        <v>12182</v>
      </c>
      <c r="C1000" s="26">
        <v>32344</v>
      </c>
      <c r="D1000" s="25" t="s">
        <v>3938</v>
      </c>
      <c r="E1000" s="27">
        <v>3428.1</v>
      </c>
      <c r="F1000" s="39" t="s">
        <v>11590</v>
      </c>
      <c r="G1000" s="27">
        <v>3428.1</v>
      </c>
      <c r="H1000" s="45">
        <f t="shared" si="15"/>
        <v>0</v>
      </c>
      <c r="I1000" s="28" t="s">
        <v>10970</v>
      </c>
    </row>
    <row r="1001" spans="1:9" x14ac:dyDescent="0.25">
      <c r="A1001" s="43" t="s">
        <v>11279</v>
      </c>
      <c r="B1001" s="40" t="s">
        <v>12183</v>
      </c>
      <c r="C1001" s="30">
        <v>32345</v>
      </c>
      <c r="D1001" s="29" t="s">
        <v>4029</v>
      </c>
      <c r="E1001" s="31">
        <v>3318.9</v>
      </c>
      <c r="F1001" s="38" t="s">
        <v>11279</v>
      </c>
      <c r="G1001" s="31">
        <v>3318.9</v>
      </c>
      <c r="H1001" s="32">
        <f t="shared" si="15"/>
        <v>0</v>
      </c>
      <c r="I1001" s="33" t="s">
        <v>10970</v>
      </c>
    </row>
    <row r="1002" spans="1:9" x14ac:dyDescent="0.25">
      <c r="A1002" s="44" t="s">
        <v>11279</v>
      </c>
      <c r="B1002" s="41" t="s">
        <v>12184</v>
      </c>
      <c r="C1002" s="26">
        <v>32346</v>
      </c>
      <c r="D1002" s="25" t="s">
        <v>3964</v>
      </c>
      <c r="E1002" s="27">
        <v>9955.5</v>
      </c>
      <c r="F1002" s="39" t="s">
        <v>11279</v>
      </c>
      <c r="G1002" s="27">
        <v>9955.5</v>
      </c>
      <c r="H1002" s="45">
        <f t="shared" si="15"/>
        <v>0</v>
      </c>
      <c r="I1002" s="28" t="s">
        <v>10970</v>
      </c>
    </row>
    <row r="1003" spans="1:9" x14ac:dyDescent="0.25">
      <c r="A1003" s="43" t="s">
        <v>11279</v>
      </c>
      <c r="B1003" s="40" t="s">
        <v>12185</v>
      </c>
      <c r="C1003" s="30">
        <v>32347</v>
      </c>
      <c r="D1003" s="29" t="s">
        <v>3964</v>
      </c>
      <c r="E1003" s="31">
        <v>0</v>
      </c>
      <c r="F1003" s="38" t="s">
        <v>4219</v>
      </c>
      <c r="G1003" s="31">
        <v>0</v>
      </c>
      <c r="H1003" s="32">
        <f t="shared" si="15"/>
        <v>0</v>
      </c>
      <c r="I1003" s="33" t="s">
        <v>7662</v>
      </c>
    </row>
    <row r="1004" spans="1:9" x14ac:dyDescent="0.25">
      <c r="A1004" s="44" t="s">
        <v>11279</v>
      </c>
      <c r="B1004" s="41" t="s">
        <v>12186</v>
      </c>
      <c r="C1004" s="26">
        <v>32348</v>
      </c>
      <c r="D1004" s="25" t="s">
        <v>3964</v>
      </c>
      <c r="E1004" s="27">
        <v>1498.75</v>
      </c>
      <c r="F1004" s="39" t="s">
        <v>11279</v>
      </c>
      <c r="G1004" s="27">
        <v>1498.75</v>
      </c>
      <c r="H1004" s="45">
        <f t="shared" si="15"/>
        <v>0</v>
      </c>
      <c r="I1004" s="28" t="s">
        <v>10970</v>
      </c>
    </row>
    <row r="1005" spans="1:9" x14ac:dyDescent="0.25">
      <c r="A1005" s="43" t="s">
        <v>11279</v>
      </c>
      <c r="B1005" s="40" t="s">
        <v>12187</v>
      </c>
      <c r="C1005" s="30">
        <v>32349</v>
      </c>
      <c r="D1005" s="29" t="s">
        <v>3972</v>
      </c>
      <c r="E1005" s="31">
        <v>3467.8</v>
      </c>
      <c r="F1005" s="38" t="s">
        <v>11279</v>
      </c>
      <c r="G1005" s="31">
        <v>3467.8</v>
      </c>
      <c r="H1005" s="32">
        <f t="shared" si="15"/>
        <v>0</v>
      </c>
      <c r="I1005" s="33" t="s">
        <v>10970</v>
      </c>
    </row>
    <row r="1006" spans="1:9" x14ac:dyDescent="0.25">
      <c r="A1006" s="44" t="s">
        <v>11279</v>
      </c>
      <c r="B1006" s="41" t="s">
        <v>12188</v>
      </c>
      <c r="C1006" s="26">
        <v>32350</v>
      </c>
      <c r="D1006" s="25" t="s">
        <v>3982</v>
      </c>
      <c r="E1006" s="27">
        <v>800.3</v>
      </c>
      <c r="F1006" s="39" t="s">
        <v>11279</v>
      </c>
      <c r="G1006" s="27">
        <v>800.3</v>
      </c>
      <c r="H1006" s="45">
        <f t="shared" si="15"/>
        <v>0</v>
      </c>
      <c r="I1006" s="28" t="s">
        <v>10970</v>
      </c>
    </row>
    <row r="1007" spans="1:9" x14ac:dyDescent="0.25">
      <c r="A1007" s="43" t="s">
        <v>11279</v>
      </c>
      <c r="B1007" s="40" t="s">
        <v>12189</v>
      </c>
      <c r="C1007" s="30">
        <v>32351</v>
      </c>
      <c r="D1007" s="29" t="s">
        <v>4030</v>
      </c>
      <c r="E1007" s="31">
        <v>2777.7</v>
      </c>
      <c r="F1007" s="38" t="s">
        <v>11279</v>
      </c>
      <c r="G1007" s="31">
        <v>2777.7</v>
      </c>
      <c r="H1007" s="32">
        <f t="shared" si="15"/>
        <v>0</v>
      </c>
      <c r="I1007" s="33" t="s">
        <v>10970</v>
      </c>
    </row>
    <row r="1008" spans="1:9" x14ac:dyDescent="0.25">
      <c r="A1008" s="44" t="s">
        <v>11279</v>
      </c>
      <c r="B1008" s="41" t="s">
        <v>12190</v>
      </c>
      <c r="C1008" s="26">
        <v>32352</v>
      </c>
      <c r="D1008" s="25" t="s">
        <v>3971</v>
      </c>
      <c r="E1008" s="27">
        <v>2067</v>
      </c>
      <c r="F1008" s="39" t="s">
        <v>11279</v>
      </c>
      <c r="G1008" s="27">
        <v>2067</v>
      </c>
      <c r="H1008" s="45">
        <f t="shared" si="15"/>
        <v>0</v>
      </c>
      <c r="I1008" s="28" t="s">
        <v>10970</v>
      </c>
    </row>
    <row r="1009" spans="1:9" x14ac:dyDescent="0.25">
      <c r="A1009" s="43" t="s">
        <v>11279</v>
      </c>
      <c r="B1009" s="40" t="s">
        <v>12191</v>
      </c>
      <c r="C1009" s="30">
        <v>32353</v>
      </c>
      <c r="D1009" s="29" t="s">
        <v>3964</v>
      </c>
      <c r="E1009" s="31">
        <v>2672.5</v>
      </c>
      <c r="F1009" s="38" t="s">
        <v>11279</v>
      </c>
      <c r="G1009" s="31">
        <v>2672.5</v>
      </c>
      <c r="H1009" s="32">
        <f t="shared" si="15"/>
        <v>0</v>
      </c>
      <c r="I1009" s="33" t="s">
        <v>10970</v>
      </c>
    </row>
    <row r="1010" spans="1:9" x14ac:dyDescent="0.25">
      <c r="A1010" s="44" t="s">
        <v>11279</v>
      </c>
      <c r="B1010" s="41" t="s">
        <v>12192</v>
      </c>
      <c r="C1010" s="26">
        <v>32354</v>
      </c>
      <c r="D1010" s="25" t="s">
        <v>3956</v>
      </c>
      <c r="E1010" s="27">
        <v>4160</v>
      </c>
      <c r="F1010" s="39" t="s">
        <v>11279</v>
      </c>
      <c r="G1010" s="27">
        <v>4160</v>
      </c>
      <c r="H1010" s="45">
        <f t="shared" si="15"/>
        <v>0</v>
      </c>
      <c r="I1010" s="28" t="s">
        <v>10970</v>
      </c>
    </row>
    <row r="1011" spans="1:9" x14ac:dyDescent="0.25">
      <c r="A1011" s="43" t="s">
        <v>11279</v>
      </c>
      <c r="B1011" s="40" t="s">
        <v>12193</v>
      </c>
      <c r="C1011" s="30">
        <v>32355</v>
      </c>
      <c r="D1011" s="29" t="s">
        <v>3957</v>
      </c>
      <c r="E1011" s="31">
        <v>2205</v>
      </c>
      <c r="F1011" s="38" t="s">
        <v>11279</v>
      </c>
      <c r="G1011" s="31">
        <v>2205</v>
      </c>
      <c r="H1011" s="32">
        <f t="shared" si="15"/>
        <v>0</v>
      </c>
      <c r="I1011" s="33" t="s">
        <v>10970</v>
      </c>
    </row>
    <row r="1012" spans="1:9" x14ac:dyDescent="0.25">
      <c r="A1012" s="44" t="s">
        <v>11279</v>
      </c>
      <c r="B1012" s="41" t="s">
        <v>12194</v>
      </c>
      <c r="C1012" s="26">
        <v>32356</v>
      </c>
      <c r="D1012" s="25" t="s">
        <v>3967</v>
      </c>
      <c r="E1012" s="27">
        <v>11100</v>
      </c>
      <c r="F1012" s="39" t="s">
        <v>11279</v>
      </c>
      <c r="G1012" s="27">
        <v>11100</v>
      </c>
      <c r="H1012" s="45">
        <f t="shared" si="15"/>
        <v>0</v>
      </c>
      <c r="I1012" s="28" t="s">
        <v>10970</v>
      </c>
    </row>
    <row r="1013" spans="1:9" x14ac:dyDescent="0.25">
      <c r="A1013" s="43" t="s">
        <v>11279</v>
      </c>
      <c r="B1013" s="40" t="s">
        <v>12195</v>
      </c>
      <c r="C1013" s="30">
        <v>32357</v>
      </c>
      <c r="D1013" s="29" t="s">
        <v>4033</v>
      </c>
      <c r="E1013" s="31">
        <v>4125.2</v>
      </c>
      <c r="F1013" s="38" t="s">
        <v>11279</v>
      </c>
      <c r="G1013" s="31">
        <v>4125.2</v>
      </c>
      <c r="H1013" s="32">
        <f t="shared" si="15"/>
        <v>0</v>
      </c>
      <c r="I1013" s="33" t="s">
        <v>10970</v>
      </c>
    </row>
    <row r="1014" spans="1:9" x14ac:dyDescent="0.25">
      <c r="A1014" s="44" t="s">
        <v>11279</v>
      </c>
      <c r="B1014" s="41" t="s">
        <v>12196</v>
      </c>
      <c r="C1014" s="26">
        <v>32358</v>
      </c>
      <c r="D1014" s="25" t="s">
        <v>3962</v>
      </c>
      <c r="E1014" s="27">
        <v>5883.2</v>
      </c>
      <c r="F1014" s="39" t="s">
        <v>11279</v>
      </c>
      <c r="G1014" s="27">
        <v>5883.2</v>
      </c>
      <c r="H1014" s="45">
        <f t="shared" si="15"/>
        <v>0</v>
      </c>
      <c r="I1014" s="28" t="s">
        <v>10970</v>
      </c>
    </row>
    <row r="1015" spans="1:9" x14ac:dyDescent="0.25">
      <c r="A1015" s="43" t="s">
        <v>11279</v>
      </c>
      <c r="B1015" s="40" t="s">
        <v>12197</v>
      </c>
      <c r="C1015" s="30">
        <v>32359</v>
      </c>
      <c r="D1015" s="29" t="s">
        <v>3953</v>
      </c>
      <c r="E1015" s="31">
        <v>1960</v>
      </c>
      <c r="F1015" s="38" t="s">
        <v>11590</v>
      </c>
      <c r="G1015" s="31">
        <v>1960</v>
      </c>
      <c r="H1015" s="32">
        <f t="shared" si="15"/>
        <v>0</v>
      </c>
      <c r="I1015" s="33" t="s">
        <v>10970</v>
      </c>
    </row>
    <row r="1016" spans="1:9" x14ac:dyDescent="0.25">
      <c r="A1016" s="44" t="s">
        <v>11279</v>
      </c>
      <c r="B1016" s="41" t="s">
        <v>12198</v>
      </c>
      <c r="C1016" s="26">
        <v>32360</v>
      </c>
      <c r="D1016" s="25" t="s">
        <v>4113</v>
      </c>
      <c r="E1016" s="27">
        <v>1719.1</v>
      </c>
      <c r="F1016" s="39" t="s">
        <v>11279</v>
      </c>
      <c r="G1016" s="27">
        <v>1719.1</v>
      </c>
      <c r="H1016" s="45">
        <f t="shared" si="15"/>
        <v>0</v>
      </c>
      <c r="I1016" s="28" t="s">
        <v>10970</v>
      </c>
    </row>
    <row r="1017" spans="1:9" x14ac:dyDescent="0.25">
      <c r="A1017" s="43" t="s">
        <v>11279</v>
      </c>
      <c r="B1017" s="40" t="s">
        <v>12199</v>
      </c>
      <c r="C1017" s="30">
        <v>32361</v>
      </c>
      <c r="D1017" s="29" t="s">
        <v>4036</v>
      </c>
      <c r="E1017" s="31">
        <v>2670.3</v>
      </c>
      <c r="F1017" s="38" t="s">
        <v>11279</v>
      </c>
      <c r="G1017" s="31">
        <v>2670.3</v>
      </c>
      <c r="H1017" s="32">
        <f t="shared" si="15"/>
        <v>0</v>
      </c>
      <c r="I1017" s="33" t="s">
        <v>10970</v>
      </c>
    </row>
    <row r="1018" spans="1:9" x14ac:dyDescent="0.25">
      <c r="A1018" s="44" t="s">
        <v>11279</v>
      </c>
      <c r="B1018" s="41" t="s">
        <v>12200</v>
      </c>
      <c r="C1018" s="26">
        <v>32362</v>
      </c>
      <c r="D1018" s="25" t="s">
        <v>3964</v>
      </c>
      <c r="E1018" s="27">
        <v>3285</v>
      </c>
      <c r="F1018" s="39" t="s">
        <v>11279</v>
      </c>
      <c r="G1018" s="27">
        <v>3285</v>
      </c>
      <c r="H1018" s="45">
        <f t="shared" si="15"/>
        <v>0</v>
      </c>
      <c r="I1018" s="28" t="s">
        <v>10970</v>
      </c>
    </row>
    <row r="1019" spans="1:9" x14ac:dyDescent="0.25">
      <c r="A1019" s="43" t="s">
        <v>11279</v>
      </c>
      <c r="B1019" s="40" t="s">
        <v>12201</v>
      </c>
      <c r="C1019" s="30">
        <v>32363</v>
      </c>
      <c r="D1019" s="29" t="s">
        <v>4041</v>
      </c>
      <c r="E1019" s="31">
        <v>868.2</v>
      </c>
      <c r="F1019" s="38" t="s">
        <v>11279</v>
      </c>
      <c r="G1019" s="31">
        <v>868.2</v>
      </c>
      <c r="H1019" s="32">
        <f t="shared" si="15"/>
        <v>0</v>
      </c>
      <c r="I1019" s="33" t="s">
        <v>10970</v>
      </c>
    </row>
    <row r="1020" spans="1:9" x14ac:dyDescent="0.25">
      <c r="A1020" s="44" t="s">
        <v>11279</v>
      </c>
      <c r="B1020" s="41" t="s">
        <v>12202</v>
      </c>
      <c r="C1020" s="26">
        <v>32364</v>
      </c>
      <c r="D1020" s="25" t="s">
        <v>3959</v>
      </c>
      <c r="E1020" s="27">
        <v>7650</v>
      </c>
      <c r="F1020" s="39" t="s">
        <v>11796</v>
      </c>
      <c r="G1020" s="27">
        <v>7650</v>
      </c>
      <c r="H1020" s="45">
        <f t="shared" si="15"/>
        <v>0</v>
      </c>
      <c r="I1020" s="28" t="s">
        <v>10970</v>
      </c>
    </row>
    <row r="1021" spans="1:9" x14ac:dyDescent="0.25">
      <c r="A1021" s="43" t="s">
        <v>11279</v>
      </c>
      <c r="B1021" s="40" t="s">
        <v>12203</v>
      </c>
      <c r="C1021" s="30">
        <v>32365</v>
      </c>
      <c r="D1021" s="29" t="s">
        <v>3975</v>
      </c>
      <c r="E1021" s="31">
        <v>0</v>
      </c>
      <c r="F1021" s="38" t="s">
        <v>4219</v>
      </c>
      <c r="G1021" s="31">
        <v>0</v>
      </c>
      <c r="H1021" s="32">
        <f t="shared" si="15"/>
        <v>0</v>
      </c>
      <c r="I1021" s="33" t="s">
        <v>7662</v>
      </c>
    </row>
    <row r="1022" spans="1:9" x14ac:dyDescent="0.25">
      <c r="A1022" s="44" t="s">
        <v>11279</v>
      </c>
      <c r="B1022" s="41" t="s">
        <v>12204</v>
      </c>
      <c r="C1022" s="26">
        <v>32366</v>
      </c>
      <c r="D1022" s="25" t="s">
        <v>3969</v>
      </c>
      <c r="E1022" s="27">
        <v>8133.6</v>
      </c>
      <c r="F1022" s="39" t="s">
        <v>11279</v>
      </c>
      <c r="G1022" s="27">
        <v>8133.6</v>
      </c>
      <c r="H1022" s="45">
        <f t="shared" si="15"/>
        <v>0</v>
      </c>
      <c r="I1022" s="28" t="s">
        <v>10970</v>
      </c>
    </row>
    <row r="1023" spans="1:9" x14ac:dyDescent="0.25">
      <c r="A1023" s="43" t="s">
        <v>11279</v>
      </c>
      <c r="B1023" s="40" t="s">
        <v>12205</v>
      </c>
      <c r="C1023" s="30">
        <v>32367</v>
      </c>
      <c r="D1023" s="29" t="s">
        <v>4112</v>
      </c>
      <c r="E1023" s="31">
        <v>9185.7999999999993</v>
      </c>
      <c r="F1023" s="38" t="s">
        <v>11279</v>
      </c>
      <c r="G1023" s="31">
        <v>9185.7999999999993</v>
      </c>
      <c r="H1023" s="32">
        <f t="shared" si="15"/>
        <v>0</v>
      </c>
      <c r="I1023" s="33" t="s">
        <v>10970</v>
      </c>
    </row>
    <row r="1024" spans="1:9" x14ac:dyDescent="0.25">
      <c r="A1024" s="44" t="s">
        <v>11279</v>
      </c>
      <c r="B1024" s="41" t="s">
        <v>12206</v>
      </c>
      <c r="C1024" s="26">
        <v>32368</v>
      </c>
      <c r="D1024" s="25" t="s">
        <v>3975</v>
      </c>
      <c r="E1024" s="27">
        <v>13139.7</v>
      </c>
      <c r="F1024" s="39" t="s">
        <v>11279</v>
      </c>
      <c r="G1024" s="27">
        <v>13139.7</v>
      </c>
      <c r="H1024" s="45">
        <f t="shared" si="15"/>
        <v>0</v>
      </c>
      <c r="I1024" s="28" t="s">
        <v>10970</v>
      </c>
    </row>
    <row r="1025" spans="1:9" x14ac:dyDescent="0.25">
      <c r="A1025" s="43" t="s">
        <v>11279</v>
      </c>
      <c r="B1025" s="40" t="s">
        <v>12207</v>
      </c>
      <c r="C1025" s="30">
        <v>32369</v>
      </c>
      <c r="D1025" s="29" t="s">
        <v>3958</v>
      </c>
      <c r="E1025" s="31">
        <v>1092.2</v>
      </c>
      <c r="F1025" s="38" t="s">
        <v>11279</v>
      </c>
      <c r="G1025" s="31">
        <v>1092.2</v>
      </c>
      <c r="H1025" s="32">
        <f t="shared" si="15"/>
        <v>0</v>
      </c>
      <c r="I1025" s="33" t="s">
        <v>10970</v>
      </c>
    </row>
    <row r="1026" spans="1:9" x14ac:dyDescent="0.25">
      <c r="A1026" s="44" t="s">
        <v>11279</v>
      </c>
      <c r="B1026" s="41" t="s">
        <v>12208</v>
      </c>
      <c r="C1026" s="26">
        <v>32370</v>
      </c>
      <c r="D1026" s="25" t="s">
        <v>4017</v>
      </c>
      <c r="E1026" s="27">
        <v>18932.8</v>
      </c>
      <c r="F1026" s="39" t="s">
        <v>12035</v>
      </c>
      <c r="G1026" s="27">
        <v>18932.8</v>
      </c>
      <c r="H1026" s="45">
        <f t="shared" si="15"/>
        <v>0</v>
      </c>
      <c r="I1026" s="28" t="s">
        <v>10970</v>
      </c>
    </row>
    <row r="1027" spans="1:9" x14ac:dyDescent="0.25">
      <c r="A1027" s="43" t="s">
        <v>11279</v>
      </c>
      <c r="B1027" s="40" t="s">
        <v>12209</v>
      </c>
      <c r="C1027" s="30">
        <v>32371</v>
      </c>
      <c r="D1027" s="29" t="s">
        <v>3997</v>
      </c>
      <c r="E1027" s="31">
        <v>1442.4</v>
      </c>
      <c r="F1027" s="38" t="s">
        <v>11279</v>
      </c>
      <c r="G1027" s="31">
        <v>1442.4</v>
      </c>
      <c r="H1027" s="32">
        <f t="shared" si="15"/>
        <v>0</v>
      </c>
      <c r="I1027" s="33" t="s">
        <v>10970</v>
      </c>
    </row>
    <row r="1028" spans="1:9" x14ac:dyDescent="0.25">
      <c r="A1028" s="44" t="s">
        <v>11279</v>
      </c>
      <c r="B1028" s="41" t="s">
        <v>12210</v>
      </c>
      <c r="C1028" s="26">
        <v>32372</v>
      </c>
      <c r="D1028" s="25" t="s">
        <v>4037</v>
      </c>
      <c r="E1028" s="27">
        <v>3132.6</v>
      </c>
      <c r="F1028" s="39" t="s">
        <v>11279</v>
      </c>
      <c r="G1028" s="27">
        <v>3132.6</v>
      </c>
      <c r="H1028" s="45">
        <f t="shared" ref="H1028:H1091" si="16">E1028-G1028</f>
        <v>0</v>
      </c>
      <c r="I1028" s="28" t="s">
        <v>10970</v>
      </c>
    </row>
    <row r="1029" spans="1:9" x14ac:dyDescent="0.25">
      <c r="A1029" s="43" t="s">
        <v>11279</v>
      </c>
      <c r="B1029" s="40" t="s">
        <v>12211</v>
      </c>
      <c r="C1029" s="30">
        <v>32373</v>
      </c>
      <c r="D1029" s="29" t="s">
        <v>3987</v>
      </c>
      <c r="E1029" s="31">
        <v>2576.4</v>
      </c>
      <c r="F1029" s="38" t="s">
        <v>11590</v>
      </c>
      <c r="G1029" s="31">
        <v>2576.4</v>
      </c>
      <c r="H1029" s="32">
        <f t="shared" si="16"/>
        <v>0</v>
      </c>
      <c r="I1029" s="33" t="s">
        <v>10970</v>
      </c>
    </row>
    <row r="1030" spans="1:9" x14ac:dyDescent="0.25">
      <c r="A1030" s="44" t="s">
        <v>11279</v>
      </c>
      <c r="B1030" s="41" t="s">
        <v>12212</v>
      </c>
      <c r="C1030" s="26">
        <v>32374</v>
      </c>
      <c r="D1030" s="25" t="s">
        <v>3983</v>
      </c>
      <c r="E1030" s="27">
        <v>9958.2000000000007</v>
      </c>
      <c r="F1030" s="39" t="s">
        <v>11590</v>
      </c>
      <c r="G1030" s="27">
        <v>9958.2000000000007</v>
      </c>
      <c r="H1030" s="45">
        <f t="shared" si="16"/>
        <v>0</v>
      </c>
      <c r="I1030" s="28" t="s">
        <v>10970</v>
      </c>
    </row>
    <row r="1031" spans="1:9" x14ac:dyDescent="0.25">
      <c r="A1031" s="43" t="s">
        <v>11279</v>
      </c>
      <c r="B1031" s="40" t="s">
        <v>12213</v>
      </c>
      <c r="C1031" s="30">
        <v>32375</v>
      </c>
      <c r="D1031" s="29" t="s">
        <v>4113</v>
      </c>
      <c r="E1031" s="31">
        <v>1734.6</v>
      </c>
      <c r="F1031" s="38" t="s">
        <v>11590</v>
      </c>
      <c r="G1031" s="31">
        <v>1734.6</v>
      </c>
      <c r="H1031" s="32">
        <f t="shared" si="16"/>
        <v>0</v>
      </c>
      <c r="I1031" s="33" t="s">
        <v>10970</v>
      </c>
    </row>
    <row r="1032" spans="1:9" x14ac:dyDescent="0.25">
      <c r="A1032" s="44" t="s">
        <v>11279</v>
      </c>
      <c r="B1032" s="41" t="s">
        <v>12214</v>
      </c>
      <c r="C1032" s="26">
        <v>32376</v>
      </c>
      <c r="D1032" s="25" t="s">
        <v>3985</v>
      </c>
      <c r="E1032" s="27">
        <v>2693</v>
      </c>
      <c r="F1032" s="39" t="s">
        <v>11590</v>
      </c>
      <c r="G1032" s="27">
        <v>2693</v>
      </c>
      <c r="H1032" s="45">
        <f t="shared" si="16"/>
        <v>0</v>
      </c>
      <c r="I1032" s="28" t="s">
        <v>10970</v>
      </c>
    </row>
    <row r="1033" spans="1:9" x14ac:dyDescent="0.25">
      <c r="A1033" s="43" t="s">
        <v>11279</v>
      </c>
      <c r="B1033" s="40" t="s">
        <v>12215</v>
      </c>
      <c r="C1033" s="30">
        <v>32377</v>
      </c>
      <c r="D1033" s="29" t="s">
        <v>4026</v>
      </c>
      <c r="E1033" s="31">
        <v>363.8</v>
      </c>
      <c r="F1033" s="38" t="s">
        <v>11279</v>
      </c>
      <c r="G1033" s="31">
        <v>363.8</v>
      </c>
      <c r="H1033" s="32">
        <f t="shared" si="16"/>
        <v>0</v>
      </c>
      <c r="I1033" s="33" t="s">
        <v>10970</v>
      </c>
    </row>
    <row r="1034" spans="1:9" x14ac:dyDescent="0.25">
      <c r="A1034" s="44" t="s">
        <v>11279</v>
      </c>
      <c r="B1034" s="41" t="s">
        <v>12216</v>
      </c>
      <c r="C1034" s="26">
        <v>32378</v>
      </c>
      <c r="D1034" s="25" t="s">
        <v>3964</v>
      </c>
      <c r="E1034" s="27">
        <v>1565.2</v>
      </c>
      <c r="F1034" s="39" t="s">
        <v>11279</v>
      </c>
      <c r="G1034" s="27">
        <v>1565.2</v>
      </c>
      <c r="H1034" s="45">
        <f t="shared" si="16"/>
        <v>0</v>
      </c>
      <c r="I1034" s="28" t="s">
        <v>10970</v>
      </c>
    </row>
    <row r="1035" spans="1:9" x14ac:dyDescent="0.25">
      <c r="A1035" s="43" t="s">
        <v>11279</v>
      </c>
      <c r="B1035" s="40" t="s">
        <v>12217</v>
      </c>
      <c r="C1035" s="30">
        <v>32379</v>
      </c>
      <c r="D1035" s="29" t="s">
        <v>4116</v>
      </c>
      <c r="E1035" s="31">
        <v>11449.2</v>
      </c>
      <c r="F1035" s="38" t="s">
        <v>11590</v>
      </c>
      <c r="G1035" s="31">
        <v>11449.2</v>
      </c>
      <c r="H1035" s="32">
        <f t="shared" si="16"/>
        <v>0</v>
      </c>
      <c r="I1035" s="33" t="s">
        <v>10970</v>
      </c>
    </row>
    <row r="1036" spans="1:9" x14ac:dyDescent="0.25">
      <c r="A1036" s="44" t="s">
        <v>11279</v>
      </c>
      <c r="B1036" s="41" t="s">
        <v>12218</v>
      </c>
      <c r="C1036" s="26">
        <v>32380</v>
      </c>
      <c r="D1036" s="25" t="s">
        <v>3964</v>
      </c>
      <c r="E1036" s="27">
        <v>3471.5</v>
      </c>
      <c r="F1036" s="39" t="s">
        <v>11279</v>
      </c>
      <c r="G1036" s="27">
        <v>3471.5</v>
      </c>
      <c r="H1036" s="45">
        <f t="shared" si="16"/>
        <v>0</v>
      </c>
      <c r="I1036" s="28" t="s">
        <v>10970</v>
      </c>
    </row>
    <row r="1037" spans="1:9" x14ac:dyDescent="0.25">
      <c r="A1037" s="43" t="s">
        <v>11279</v>
      </c>
      <c r="B1037" s="40" t="s">
        <v>12219</v>
      </c>
      <c r="C1037" s="30">
        <v>32381</v>
      </c>
      <c r="D1037" s="29" t="s">
        <v>3980</v>
      </c>
      <c r="E1037" s="31">
        <v>5725.2</v>
      </c>
      <c r="F1037" s="38" t="s">
        <v>12035</v>
      </c>
      <c r="G1037" s="31">
        <v>5725.2</v>
      </c>
      <c r="H1037" s="32">
        <f t="shared" si="16"/>
        <v>0</v>
      </c>
      <c r="I1037" s="33" t="s">
        <v>10970</v>
      </c>
    </row>
    <row r="1038" spans="1:9" x14ac:dyDescent="0.25">
      <c r="A1038" s="44" t="s">
        <v>11279</v>
      </c>
      <c r="B1038" s="41" t="s">
        <v>12220</v>
      </c>
      <c r="C1038" s="26">
        <v>32382</v>
      </c>
      <c r="D1038" s="25" t="s">
        <v>3977</v>
      </c>
      <c r="E1038" s="27">
        <v>4079.3</v>
      </c>
      <c r="F1038" s="39" t="s">
        <v>11279</v>
      </c>
      <c r="G1038" s="27">
        <v>4079.3</v>
      </c>
      <c r="H1038" s="45">
        <f t="shared" si="16"/>
        <v>0</v>
      </c>
      <c r="I1038" s="28" t="s">
        <v>10970</v>
      </c>
    </row>
    <row r="1039" spans="1:9" x14ac:dyDescent="0.25">
      <c r="A1039" s="43" t="s">
        <v>11279</v>
      </c>
      <c r="B1039" s="40" t="s">
        <v>12221</v>
      </c>
      <c r="C1039" s="30">
        <v>32383</v>
      </c>
      <c r="D1039" s="29" t="s">
        <v>3988</v>
      </c>
      <c r="E1039" s="31">
        <v>0</v>
      </c>
      <c r="F1039" s="38" t="s">
        <v>4219</v>
      </c>
      <c r="G1039" s="31">
        <v>0</v>
      </c>
      <c r="H1039" s="32">
        <f t="shared" si="16"/>
        <v>0</v>
      </c>
      <c r="I1039" s="33" t="s">
        <v>7662</v>
      </c>
    </row>
    <row r="1040" spans="1:9" x14ac:dyDescent="0.25">
      <c r="A1040" s="44" t="s">
        <v>11279</v>
      </c>
      <c r="B1040" s="41" t="s">
        <v>12222</v>
      </c>
      <c r="C1040" s="26">
        <v>32384</v>
      </c>
      <c r="D1040" s="25" t="s">
        <v>3988</v>
      </c>
      <c r="E1040" s="27">
        <v>4373.18</v>
      </c>
      <c r="F1040" s="39" t="s">
        <v>11590</v>
      </c>
      <c r="G1040" s="27">
        <v>4373.18</v>
      </c>
      <c r="H1040" s="45">
        <f t="shared" si="16"/>
        <v>0</v>
      </c>
      <c r="I1040" s="28" t="s">
        <v>10970</v>
      </c>
    </row>
    <row r="1041" spans="1:9" x14ac:dyDescent="0.25">
      <c r="A1041" s="43" t="s">
        <v>11279</v>
      </c>
      <c r="B1041" s="40" t="s">
        <v>12223</v>
      </c>
      <c r="C1041" s="30">
        <v>32385</v>
      </c>
      <c r="D1041" s="29" t="s">
        <v>4049</v>
      </c>
      <c r="E1041" s="31">
        <v>1872</v>
      </c>
      <c r="F1041" s="38" t="s">
        <v>11279</v>
      </c>
      <c r="G1041" s="31">
        <v>1872</v>
      </c>
      <c r="H1041" s="32">
        <f t="shared" si="16"/>
        <v>0</v>
      </c>
      <c r="I1041" s="33" t="s">
        <v>10970</v>
      </c>
    </row>
    <row r="1042" spans="1:9" x14ac:dyDescent="0.25">
      <c r="A1042" s="44" t="s">
        <v>11279</v>
      </c>
      <c r="B1042" s="41" t="s">
        <v>12224</v>
      </c>
      <c r="C1042" s="26">
        <v>32386</v>
      </c>
      <c r="D1042" s="25" t="s">
        <v>4026</v>
      </c>
      <c r="E1042" s="27">
        <v>2740.4</v>
      </c>
      <c r="F1042" s="39" t="s">
        <v>11279</v>
      </c>
      <c r="G1042" s="27">
        <v>2740.4</v>
      </c>
      <c r="H1042" s="45">
        <f t="shared" si="16"/>
        <v>0</v>
      </c>
      <c r="I1042" s="28" t="s">
        <v>10970</v>
      </c>
    </row>
    <row r="1043" spans="1:9" x14ac:dyDescent="0.25">
      <c r="A1043" s="43" t="s">
        <v>11279</v>
      </c>
      <c r="B1043" s="40" t="s">
        <v>12225</v>
      </c>
      <c r="C1043" s="30">
        <v>32387</v>
      </c>
      <c r="D1043" s="29" t="s">
        <v>4049</v>
      </c>
      <c r="E1043" s="31">
        <v>0</v>
      </c>
      <c r="F1043" s="38" t="s">
        <v>4219</v>
      </c>
      <c r="G1043" s="31">
        <v>0</v>
      </c>
      <c r="H1043" s="32">
        <f t="shared" si="16"/>
        <v>0</v>
      </c>
      <c r="I1043" s="33" t="s">
        <v>7662</v>
      </c>
    </row>
    <row r="1044" spans="1:9" x14ac:dyDescent="0.25">
      <c r="A1044" s="44" t="s">
        <v>11279</v>
      </c>
      <c r="B1044" s="41" t="s">
        <v>12226</v>
      </c>
      <c r="C1044" s="26">
        <v>32388</v>
      </c>
      <c r="D1044" s="25" t="s">
        <v>4049</v>
      </c>
      <c r="E1044" s="27">
        <v>152</v>
      </c>
      <c r="F1044" s="39" t="s">
        <v>11279</v>
      </c>
      <c r="G1044" s="27">
        <v>152</v>
      </c>
      <c r="H1044" s="45">
        <f t="shared" si="16"/>
        <v>0</v>
      </c>
      <c r="I1044" s="28" t="s">
        <v>10970</v>
      </c>
    </row>
    <row r="1045" spans="1:9" x14ac:dyDescent="0.25">
      <c r="A1045" s="43" t="s">
        <v>11279</v>
      </c>
      <c r="B1045" s="40" t="s">
        <v>12227</v>
      </c>
      <c r="C1045" s="30">
        <v>32389</v>
      </c>
      <c r="D1045" s="29" t="s">
        <v>4049</v>
      </c>
      <c r="E1045" s="31">
        <v>562.5</v>
      </c>
      <c r="F1045" s="38" t="s">
        <v>11279</v>
      </c>
      <c r="G1045" s="31">
        <v>562.5</v>
      </c>
      <c r="H1045" s="32">
        <f t="shared" si="16"/>
        <v>0</v>
      </c>
      <c r="I1045" s="33" t="s">
        <v>10970</v>
      </c>
    </row>
    <row r="1046" spans="1:9" x14ac:dyDescent="0.25">
      <c r="A1046" s="44" t="s">
        <v>11279</v>
      </c>
      <c r="B1046" s="41" t="s">
        <v>12228</v>
      </c>
      <c r="C1046" s="26">
        <v>32390</v>
      </c>
      <c r="D1046" s="25" t="s">
        <v>4039</v>
      </c>
      <c r="E1046" s="27">
        <v>27396</v>
      </c>
      <c r="F1046" s="39" t="s">
        <v>11796</v>
      </c>
      <c r="G1046" s="27">
        <v>27396</v>
      </c>
      <c r="H1046" s="45">
        <f t="shared" si="16"/>
        <v>0</v>
      </c>
      <c r="I1046" s="28" t="s">
        <v>10970</v>
      </c>
    </row>
    <row r="1047" spans="1:9" x14ac:dyDescent="0.25">
      <c r="A1047" s="43" t="s">
        <v>11279</v>
      </c>
      <c r="B1047" s="40" t="s">
        <v>12229</v>
      </c>
      <c r="C1047" s="30">
        <v>32391</v>
      </c>
      <c r="D1047" s="29" t="s">
        <v>4064</v>
      </c>
      <c r="E1047" s="31">
        <v>16646.599999999999</v>
      </c>
      <c r="F1047" s="38" t="s">
        <v>12099</v>
      </c>
      <c r="G1047" s="31">
        <v>16646.599999999999</v>
      </c>
      <c r="H1047" s="32">
        <f t="shared" si="16"/>
        <v>0</v>
      </c>
      <c r="I1047" s="33" t="s">
        <v>10970</v>
      </c>
    </row>
    <row r="1048" spans="1:9" x14ac:dyDescent="0.25">
      <c r="A1048" s="44" t="s">
        <v>11279</v>
      </c>
      <c r="B1048" s="41" t="s">
        <v>12230</v>
      </c>
      <c r="C1048" s="26">
        <v>32392</v>
      </c>
      <c r="D1048" s="25" t="s">
        <v>4038</v>
      </c>
      <c r="E1048" s="27">
        <v>29362.2</v>
      </c>
      <c r="F1048" s="39" t="s">
        <v>11796</v>
      </c>
      <c r="G1048" s="27">
        <v>29362.2</v>
      </c>
      <c r="H1048" s="45">
        <f t="shared" si="16"/>
        <v>0</v>
      </c>
      <c r="I1048" s="28" t="s">
        <v>10970</v>
      </c>
    </row>
    <row r="1049" spans="1:9" x14ac:dyDescent="0.25">
      <c r="A1049" s="43" t="s">
        <v>11279</v>
      </c>
      <c r="B1049" s="40" t="s">
        <v>12231</v>
      </c>
      <c r="C1049" s="30">
        <v>32393</v>
      </c>
      <c r="D1049" s="29" t="s">
        <v>4043</v>
      </c>
      <c r="E1049" s="31">
        <v>94820.1</v>
      </c>
      <c r="F1049" s="38" t="s">
        <v>11796</v>
      </c>
      <c r="G1049" s="31">
        <v>94820.1</v>
      </c>
      <c r="H1049" s="32">
        <f t="shared" si="16"/>
        <v>0</v>
      </c>
      <c r="I1049" s="33" t="s">
        <v>10970</v>
      </c>
    </row>
    <row r="1050" spans="1:9" x14ac:dyDescent="0.25">
      <c r="A1050" s="44" t="s">
        <v>11279</v>
      </c>
      <c r="B1050" s="41" t="s">
        <v>12232</v>
      </c>
      <c r="C1050" s="26">
        <v>32394</v>
      </c>
      <c r="D1050" s="25" t="s">
        <v>3964</v>
      </c>
      <c r="E1050" s="27">
        <v>5961.8</v>
      </c>
      <c r="F1050" s="39" t="s">
        <v>11590</v>
      </c>
      <c r="G1050" s="27">
        <v>5961.8</v>
      </c>
      <c r="H1050" s="45">
        <f t="shared" si="16"/>
        <v>0</v>
      </c>
      <c r="I1050" s="28" t="s">
        <v>10970</v>
      </c>
    </row>
    <row r="1051" spans="1:9" x14ac:dyDescent="0.25">
      <c r="A1051" s="43" t="s">
        <v>11279</v>
      </c>
      <c r="B1051" s="40" t="s">
        <v>12233</v>
      </c>
      <c r="C1051" s="30">
        <v>32395</v>
      </c>
      <c r="D1051" s="29" t="s">
        <v>4040</v>
      </c>
      <c r="E1051" s="31">
        <v>97956.1</v>
      </c>
      <c r="F1051" s="38" t="s">
        <v>11796</v>
      </c>
      <c r="G1051" s="31">
        <v>97956.1</v>
      </c>
      <c r="H1051" s="32">
        <f t="shared" si="16"/>
        <v>0</v>
      </c>
      <c r="I1051" s="33" t="s">
        <v>10970</v>
      </c>
    </row>
    <row r="1052" spans="1:9" x14ac:dyDescent="0.25">
      <c r="A1052" s="44" t="s">
        <v>11279</v>
      </c>
      <c r="B1052" s="41" t="s">
        <v>12234</v>
      </c>
      <c r="C1052" s="26">
        <v>32396</v>
      </c>
      <c r="D1052" s="25" t="s">
        <v>3999</v>
      </c>
      <c r="E1052" s="27">
        <v>1550.4</v>
      </c>
      <c r="F1052" s="39" t="s">
        <v>11279</v>
      </c>
      <c r="G1052" s="27">
        <v>1550.4</v>
      </c>
      <c r="H1052" s="45">
        <f t="shared" si="16"/>
        <v>0</v>
      </c>
      <c r="I1052" s="28" t="s">
        <v>10970</v>
      </c>
    </row>
    <row r="1053" spans="1:9" x14ac:dyDescent="0.25">
      <c r="A1053" s="43" t="s">
        <v>11279</v>
      </c>
      <c r="B1053" s="40" t="s">
        <v>12235</v>
      </c>
      <c r="C1053" s="30">
        <v>32397</v>
      </c>
      <c r="D1053" s="29" t="s">
        <v>4109</v>
      </c>
      <c r="E1053" s="31">
        <v>6847</v>
      </c>
      <c r="F1053" s="38" t="s">
        <v>11279</v>
      </c>
      <c r="G1053" s="31">
        <v>6847</v>
      </c>
      <c r="H1053" s="32">
        <f t="shared" si="16"/>
        <v>0</v>
      </c>
      <c r="I1053" s="33" t="s">
        <v>10970</v>
      </c>
    </row>
    <row r="1054" spans="1:9" x14ac:dyDescent="0.25">
      <c r="A1054" s="44" t="s">
        <v>11279</v>
      </c>
      <c r="B1054" s="41" t="s">
        <v>12236</v>
      </c>
      <c r="C1054" s="26">
        <v>32398</v>
      </c>
      <c r="D1054" s="25" t="s">
        <v>4147</v>
      </c>
      <c r="E1054" s="27">
        <v>735</v>
      </c>
      <c r="F1054" s="39" t="s">
        <v>11279</v>
      </c>
      <c r="G1054" s="27">
        <v>735</v>
      </c>
      <c r="H1054" s="45">
        <f t="shared" si="16"/>
        <v>0</v>
      </c>
      <c r="I1054" s="28" t="s">
        <v>10970</v>
      </c>
    </row>
    <row r="1055" spans="1:9" x14ac:dyDescent="0.25">
      <c r="A1055" s="43" t="s">
        <v>11279</v>
      </c>
      <c r="B1055" s="40" t="s">
        <v>12237</v>
      </c>
      <c r="C1055" s="30">
        <v>32399</v>
      </c>
      <c r="D1055" s="29" t="s">
        <v>3952</v>
      </c>
      <c r="E1055" s="31">
        <v>6370.6</v>
      </c>
      <c r="F1055" s="38" t="s">
        <v>11590</v>
      </c>
      <c r="G1055" s="31">
        <v>6370.6</v>
      </c>
      <c r="H1055" s="32">
        <f t="shared" si="16"/>
        <v>0</v>
      </c>
      <c r="I1055" s="33" t="s">
        <v>10970</v>
      </c>
    </row>
    <row r="1056" spans="1:9" x14ac:dyDescent="0.25">
      <c r="A1056" s="44" t="s">
        <v>11279</v>
      </c>
      <c r="B1056" s="41" t="s">
        <v>12238</v>
      </c>
      <c r="C1056" s="26">
        <v>32400</v>
      </c>
      <c r="D1056" s="25" t="s">
        <v>4065</v>
      </c>
      <c r="E1056" s="27">
        <v>11373.2</v>
      </c>
      <c r="F1056" s="39" t="s">
        <v>11590</v>
      </c>
      <c r="G1056" s="27">
        <v>11373.2</v>
      </c>
      <c r="H1056" s="45">
        <f t="shared" si="16"/>
        <v>0</v>
      </c>
      <c r="I1056" s="28" t="s">
        <v>10970</v>
      </c>
    </row>
    <row r="1057" spans="1:9" x14ac:dyDescent="0.25">
      <c r="A1057" s="43" t="s">
        <v>11279</v>
      </c>
      <c r="B1057" s="40" t="s">
        <v>12239</v>
      </c>
      <c r="C1057" s="30">
        <v>32401</v>
      </c>
      <c r="D1057" s="29" t="s">
        <v>3989</v>
      </c>
      <c r="E1057" s="31">
        <v>667.6</v>
      </c>
      <c r="F1057" s="38" t="s">
        <v>11279</v>
      </c>
      <c r="G1057" s="31">
        <v>667.6</v>
      </c>
      <c r="H1057" s="32">
        <f t="shared" si="16"/>
        <v>0</v>
      </c>
      <c r="I1057" s="33" t="s">
        <v>10970</v>
      </c>
    </row>
    <row r="1058" spans="1:9" x14ac:dyDescent="0.25">
      <c r="A1058" s="44" t="s">
        <v>11279</v>
      </c>
      <c r="B1058" s="41" t="s">
        <v>12240</v>
      </c>
      <c r="C1058" s="26">
        <v>32402</v>
      </c>
      <c r="D1058" s="25" t="s">
        <v>3991</v>
      </c>
      <c r="E1058" s="27">
        <v>5666.4</v>
      </c>
      <c r="F1058" s="39" t="s">
        <v>11279</v>
      </c>
      <c r="G1058" s="27">
        <v>5666.4</v>
      </c>
      <c r="H1058" s="45">
        <f t="shared" si="16"/>
        <v>0</v>
      </c>
      <c r="I1058" s="28" t="s">
        <v>10970</v>
      </c>
    </row>
    <row r="1059" spans="1:9" x14ac:dyDescent="0.25">
      <c r="A1059" s="43" t="s">
        <v>11279</v>
      </c>
      <c r="B1059" s="40" t="s">
        <v>12241</v>
      </c>
      <c r="C1059" s="30">
        <v>32403</v>
      </c>
      <c r="D1059" s="29" t="s">
        <v>4062</v>
      </c>
      <c r="E1059" s="31">
        <v>4708.8</v>
      </c>
      <c r="F1059" s="38" t="s">
        <v>11590</v>
      </c>
      <c r="G1059" s="31">
        <v>4708.8</v>
      </c>
      <c r="H1059" s="32">
        <f t="shared" si="16"/>
        <v>0</v>
      </c>
      <c r="I1059" s="33" t="s">
        <v>10970</v>
      </c>
    </row>
    <row r="1060" spans="1:9" x14ac:dyDescent="0.25">
      <c r="A1060" s="44" t="s">
        <v>11279</v>
      </c>
      <c r="B1060" s="41" t="s">
        <v>12242</v>
      </c>
      <c r="C1060" s="26">
        <v>32404</v>
      </c>
      <c r="D1060" s="25" t="s">
        <v>3964</v>
      </c>
      <c r="E1060" s="27">
        <v>740</v>
      </c>
      <c r="F1060" s="39" t="s">
        <v>11279</v>
      </c>
      <c r="G1060" s="27">
        <v>740</v>
      </c>
      <c r="H1060" s="45">
        <f t="shared" si="16"/>
        <v>0</v>
      </c>
      <c r="I1060" s="28" t="s">
        <v>10970</v>
      </c>
    </row>
    <row r="1061" spans="1:9" x14ac:dyDescent="0.25">
      <c r="A1061" s="43" t="s">
        <v>11279</v>
      </c>
      <c r="B1061" s="40" t="s">
        <v>12243</v>
      </c>
      <c r="C1061" s="30">
        <v>32405</v>
      </c>
      <c r="D1061" s="29" t="s">
        <v>3978</v>
      </c>
      <c r="E1061" s="31">
        <v>7014</v>
      </c>
      <c r="F1061" s="38" t="s">
        <v>11279</v>
      </c>
      <c r="G1061" s="31">
        <v>7014</v>
      </c>
      <c r="H1061" s="32">
        <f t="shared" si="16"/>
        <v>0</v>
      </c>
      <c r="I1061" s="33" t="s">
        <v>10970</v>
      </c>
    </row>
    <row r="1062" spans="1:9" x14ac:dyDescent="0.25">
      <c r="A1062" s="44" t="s">
        <v>11279</v>
      </c>
      <c r="B1062" s="41" t="s">
        <v>12244</v>
      </c>
      <c r="C1062" s="26">
        <v>32406</v>
      </c>
      <c r="D1062" s="25" t="s">
        <v>4175</v>
      </c>
      <c r="E1062" s="27">
        <v>32207.7</v>
      </c>
      <c r="F1062" s="39" t="s">
        <v>11279</v>
      </c>
      <c r="G1062" s="27">
        <v>32207.7</v>
      </c>
      <c r="H1062" s="45">
        <f t="shared" si="16"/>
        <v>0</v>
      </c>
      <c r="I1062" s="28" t="s">
        <v>10970</v>
      </c>
    </row>
    <row r="1063" spans="1:9" x14ac:dyDescent="0.25">
      <c r="A1063" s="43" t="s">
        <v>11279</v>
      </c>
      <c r="B1063" s="40" t="s">
        <v>12245</v>
      </c>
      <c r="C1063" s="30">
        <v>32407</v>
      </c>
      <c r="D1063" s="29" t="s">
        <v>4061</v>
      </c>
      <c r="E1063" s="31">
        <v>12667.6</v>
      </c>
      <c r="F1063" s="38" t="s">
        <v>11279</v>
      </c>
      <c r="G1063" s="31">
        <v>12667.6</v>
      </c>
      <c r="H1063" s="32">
        <f t="shared" si="16"/>
        <v>0</v>
      </c>
      <c r="I1063" s="33" t="s">
        <v>10970</v>
      </c>
    </row>
    <row r="1064" spans="1:9" x14ac:dyDescent="0.25">
      <c r="A1064" s="44" t="s">
        <v>11279</v>
      </c>
      <c r="B1064" s="41" t="s">
        <v>12246</v>
      </c>
      <c r="C1064" s="26">
        <v>32408</v>
      </c>
      <c r="D1064" s="25" t="s">
        <v>4051</v>
      </c>
      <c r="E1064" s="27">
        <v>1199.5999999999999</v>
      </c>
      <c r="F1064" s="39" t="s">
        <v>11279</v>
      </c>
      <c r="G1064" s="27">
        <v>1199.5999999999999</v>
      </c>
      <c r="H1064" s="45">
        <f t="shared" si="16"/>
        <v>0</v>
      </c>
      <c r="I1064" s="28" t="s">
        <v>10970</v>
      </c>
    </row>
    <row r="1065" spans="1:9" x14ac:dyDescent="0.25">
      <c r="A1065" s="43" t="s">
        <v>11279</v>
      </c>
      <c r="B1065" s="40" t="s">
        <v>12247</v>
      </c>
      <c r="C1065" s="30">
        <v>32409</v>
      </c>
      <c r="D1065" s="29" t="s">
        <v>4119</v>
      </c>
      <c r="E1065" s="31">
        <v>5577.2</v>
      </c>
      <c r="F1065" s="38" t="s">
        <v>11279</v>
      </c>
      <c r="G1065" s="31">
        <v>5577.2</v>
      </c>
      <c r="H1065" s="32">
        <f t="shared" si="16"/>
        <v>0</v>
      </c>
      <c r="I1065" s="33" t="s">
        <v>10970</v>
      </c>
    </row>
    <row r="1066" spans="1:9" x14ac:dyDescent="0.25">
      <c r="A1066" s="44" t="s">
        <v>11279</v>
      </c>
      <c r="B1066" s="41" t="s">
        <v>12248</v>
      </c>
      <c r="C1066" s="26">
        <v>32410</v>
      </c>
      <c r="D1066" s="25" t="s">
        <v>4194</v>
      </c>
      <c r="E1066" s="27">
        <v>3085.8</v>
      </c>
      <c r="F1066" s="39" t="s">
        <v>11279</v>
      </c>
      <c r="G1066" s="27">
        <v>3085.8</v>
      </c>
      <c r="H1066" s="45">
        <f t="shared" si="16"/>
        <v>0</v>
      </c>
      <c r="I1066" s="28" t="s">
        <v>10970</v>
      </c>
    </row>
    <row r="1067" spans="1:9" x14ac:dyDescent="0.25">
      <c r="A1067" s="43" t="s">
        <v>11279</v>
      </c>
      <c r="B1067" s="40" t="s">
        <v>12249</v>
      </c>
      <c r="C1067" s="30">
        <v>32411</v>
      </c>
      <c r="D1067" s="29" t="s">
        <v>3964</v>
      </c>
      <c r="E1067" s="31">
        <v>0</v>
      </c>
      <c r="F1067" s="38" t="s">
        <v>4219</v>
      </c>
      <c r="G1067" s="31">
        <v>0</v>
      </c>
      <c r="H1067" s="32">
        <f t="shared" si="16"/>
        <v>0</v>
      </c>
      <c r="I1067" s="33" t="s">
        <v>7662</v>
      </c>
    </row>
    <row r="1068" spans="1:9" x14ac:dyDescent="0.25">
      <c r="A1068" s="44" t="s">
        <v>11279</v>
      </c>
      <c r="B1068" s="41" t="s">
        <v>12250</v>
      </c>
      <c r="C1068" s="26">
        <v>32412</v>
      </c>
      <c r="D1068" s="25" t="s">
        <v>3964</v>
      </c>
      <c r="E1068" s="27">
        <v>600</v>
      </c>
      <c r="F1068" s="39" t="s">
        <v>11279</v>
      </c>
      <c r="G1068" s="27">
        <v>600</v>
      </c>
      <c r="H1068" s="45">
        <f t="shared" si="16"/>
        <v>0</v>
      </c>
      <c r="I1068" s="28" t="s">
        <v>10970</v>
      </c>
    </row>
    <row r="1069" spans="1:9" x14ac:dyDescent="0.25">
      <c r="A1069" s="43" t="s">
        <v>11279</v>
      </c>
      <c r="B1069" s="40" t="s">
        <v>12251</v>
      </c>
      <c r="C1069" s="30">
        <v>32413</v>
      </c>
      <c r="D1069" s="29" t="s">
        <v>11972</v>
      </c>
      <c r="E1069" s="31">
        <v>49728</v>
      </c>
      <c r="F1069" s="38" t="s">
        <v>11279</v>
      </c>
      <c r="G1069" s="31">
        <v>49728</v>
      </c>
      <c r="H1069" s="32">
        <f t="shared" si="16"/>
        <v>0</v>
      </c>
      <c r="I1069" s="33" t="s">
        <v>10970</v>
      </c>
    </row>
    <row r="1070" spans="1:9" x14ac:dyDescent="0.25">
      <c r="A1070" s="44" t="s">
        <v>11279</v>
      </c>
      <c r="B1070" s="41" t="s">
        <v>12252</v>
      </c>
      <c r="C1070" s="26">
        <v>32414</v>
      </c>
      <c r="D1070" s="25" t="s">
        <v>4108</v>
      </c>
      <c r="E1070" s="27">
        <v>10569.6</v>
      </c>
      <c r="F1070" s="39" t="s">
        <v>11279</v>
      </c>
      <c r="G1070" s="27">
        <v>10569.6</v>
      </c>
      <c r="H1070" s="45">
        <f t="shared" si="16"/>
        <v>0</v>
      </c>
      <c r="I1070" s="28" t="s">
        <v>10970</v>
      </c>
    </row>
    <row r="1071" spans="1:9" x14ac:dyDescent="0.25">
      <c r="A1071" s="43" t="s">
        <v>11279</v>
      </c>
      <c r="B1071" s="40" t="s">
        <v>12253</v>
      </c>
      <c r="C1071" s="30">
        <v>32415</v>
      </c>
      <c r="D1071" s="29" t="s">
        <v>3965</v>
      </c>
      <c r="E1071" s="31">
        <v>980</v>
      </c>
      <c r="F1071" s="38" t="s">
        <v>11279</v>
      </c>
      <c r="G1071" s="31">
        <v>980</v>
      </c>
      <c r="H1071" s="32">
        <f t="shared" si="16"/>
        <v>0</v>
      </c>
      <c r="I1071" s="33" t="s">
        <v>10970</v>
      </c>
    </row>
    <row r="1072" spans="1:9" x14ac:dyDescent="0.25">
      <c r="A1072" s="44" t="s">
        <v>11279</v>
      </c>
      <c r="B1072" s="41" t="s">
        <v>12254</v>
      </c>
      <c r="C1072" s="26">
        <v>32416</v>
      </c>
      <c r="D1072" s="25" t="s">
        <v>3955</v>
      </c>
      <c r="E1072" s="27">
        <v>916</v>
      </c>
      <c r="F1072" s="39" t="s">
        <v>11279</v>
      </c>
      <c r="G1072" s="27">
        <v>916</v>
      </c>
      <c r="H1072" s="45">
        <f t="shared" si="16"/>
        <v>0</v>
      </c>
      <c r="I1072" s="28" t="s">
        <v>10970</v>
      </c>
    </row>
    <row r="1073" spans="1:9" x14ac:dyDescent="0.25">
      <c r="A1073" s="43" t="s">
        <v>11279</v>
      </c>
      <c r="B1073" s="40" t="s">
        <v>12255</v>
      </c>
      <c r="C1073" s="30">
        <v>32417</v>
      </c>
      <c r="D1073" s="29" t="s">
        <v>3964</v>
      </c>
      <c r="E1073" s="31">
        <v>245</v>
      </c>
      <c r="F1073" s="38" t="s">
        <v>11279</v>
      </c>
      <c r="G1073" s="31">
        <v>245</v>
      </c>
      <c r="H1073" s="32">
        <f t="shared" si="16"/>
        <v>0</v>
      </c>
      <c r="I1073" s="33" t="s">
        <v>10970</v>
      </c>
    </row>
    <row r="1074" spans="1:9" x14ac:dyDescent="0.25">
      <c r="A1074" s="44" t="s">
        <v>11279</v>
      </c>
      <c r="B1074" s="41" t="s">
        <v>12256</v>
      </c>
      <c r="C1074" s="26">
        <v>32418</v>
      </c>
      <c r="D1074" s="25" t="s">
        <v>3964</v>
      </c>
      <c r="E1074" s="27">
        <v>490</v>
      </c>
      <c r="F1074" s="39" t="s">
        <v>11279</v>
      </c>
      <c r="G1074" s="27">
        <v>490</v>
      </c>
      <c r="H1074" s="45">
        <f t="shared" si="16"/>
        <v>0</v>
      </c>
      <c r="I1074" s="28" t="s">
        <v>10970</v>
      </c>
    </row>
    <row r="1075" spans="1:9" x14ac:dyDescent="0.25">
      <c r="A1075" s="43" t="s">
        <v>11279</v>
      </c>
      <c r="B1075" s="40" t="s">
        <v>12257</v>
      </c>
      <c r="C1075" s="30">
        <v>32419</v>
      </c>
      <c r="D1075" s="29" t="s">
        <v>4020</v>
      </c>
      <c r="E1075" s="31">
        <v>73980.399999999994</v>
      </c>
      <c r="F1075" s="38" t="s">
        <v>11783</v>
      </c>
      <c r="G1075" s="31">
        <v>73980.399999999994</v>
      </c>
      <c r="H1075" s="32">
        <f t="shared" si="16"/>
        <v>0</v>
      </c>
      <c r="I1075" s="33" t="s">
        <v>10970</v>
      </c>
    </row>
    <row r="1076" spans="1:9" x14ac:dyDescent="0.25">
      <c r="A1076" s="44" t="s">
        <v>11279</v>
      </c>
      <c r="B1076" s="41" t="s">
        <v>12258</v>
      </c>
      <c r="C1076" s="26">
        <v>32420</v>
      </c>
      <c r="D1076" s="25" t="s">
        <v>4047</v>
      </c>
      <c r="E1076" s="27">
        <v>2698.8</v>
      </c>
      <c r="F1076" s="39" t="s">
        <v>11279</v>
      </c>
      <c r="G1076" s="27">
        <v>2698.8</v>
      </c>
      <c r="H1076" s="45">
        <f t="shared" si="16"/>
        <v>0</v>
      </c>
      <c r="I1076" s="28" t="s">
        <v>10970</v>
      </c>
    </row>
    <row r="1077" spans="1:9" x14ac:dyDescent="0.25">
      <c r="A1077" s="43" t="s">
        <v>11279</v>
      </c>
      <c r="B1077" s="40" t="s">
        <v>12259</v>
      </c>
      <c r="C1077" s="30">
        <v>32421</v>
      </c>
      <c r="D1077" s="29" t="s">
        <v>3995</v>
      </c>
      <c r="E1077" s="31">
        <v>53411.4</v>
      </c>
      <c r="F1077" s="38" t="s">
        <v>11279</v>
      </c>
      <c r="G1077" s="31">
        <v>53411.4</v>
      </c>
      <c r="H1077" s="32">
        <f t="shared" si="16"/>
        <v>0</v>
      </c>
      <c r="I1077" s="33" t="s">
        <v>10970</v>
      </c>
    </row>
    <row r="1078" spans="1:9" x14ac:dyDescent="0.25">
      <c r="A1078" s="44" t="s">
        <v>11279</v>
      </c>
      <c r="B1078" s="41" t="s">
        <v>12260</v>
      </c>
      <c r="C1078" s="26">
        <v>32422</v>
      </c>
      <c r="D1078" s="25" t="s">
        <v>3935</v>
      </c>
      <c r="E1078" s="27">
        <v>8784</v>
      </c>
      <c r="F1078" s="39" t="s">
        <v>11590</v>
      </c>
      <c r="G1078" s="27">
        <v>8784</v>
      </c>
      <c r="H1078" s="45">
        <f t="shared" si="16"/>
        <v>0</v>
      </c>
      <c r="I1078" s="28" t="s">
        <v>10970</v>
      </c>
    </row>
    <row r="1079" spans="1:9" x14ac:dyDescent="0.25">
      <c r="A1079" s="43" t="s">
        <v>11279</v>
      </c>
      <c r="B1079" s="40" t="s">
        <v>12261</v>
      </c>
      <c r="C1079" s="30">
        <v>32423</v>
      </c>
      <c r="D1079" s="29" t="s">
        <v>4048</v>
      </c>
      <c r="E1079" s="31">
        <v>27000</v>
      </c>
      <c r="F1079" s="38" t="s">
        <v>11590</v>
      </c>
      <c r="G1079" s="31">
        <v>27000</v>
      </c>
      <c r="H1079" s="32">
        <f t="shared" si="16"/>
        <v>0</v>
      </c>
      <c r="I1079" s="33" t="s">
        <v>10970</v>
      </c>
    </row>
    <row r="1080" spans="1:9" x14ac:dyDescent="0.25">
      <c r="A1080" s="44" t="s">
        <v>11279</v>
      </c>
      <c r="B1080" s="41" t="s">
        <v>12262</v>
      </c>
      <c r="C1080" s="26">
        <v>32424</v>
      </c>
      <c r="D1080" s="25" t="s">
        <v>4045</v>
      </c>
      <c r="E1080" s="27">
        <v>0</v>
      </c>
      <c r="F1080" s="39" t="s">
        <v>4219</v>
      </c>
      <c r="G1080" s="27">
        <v>0</v>
      </c>
      <c r="H1080" s="45">
        <f t="shared" si="16"/>
        <v>0</v>
      </c>
      <c r="I1080" s="28" t="s">
        <v>7662</v>
      </c>
    </row>
    <row r="1081" spans="1:9" x14ac:dyDescent="0.25">
      <c r="A1081" s="43" t="s">
        <v>11279</v>
      </c>
      <c r="B1081" s="40" t="s">
        <v>12263</v>
      </c>
      <c r="C1081" s="30">
        <v>32425</v>
      </c>
      <c r="D1081" s="29" t="s">
        <v>4045</v>
      </c>
      <c r="E1081" s="31">
        <v>30.6</v>
      </c>
      <c r="F1081" s="38" t="s">
        <v>11279</v>
      </c>
      <c r="G1081" s="31">
        <v>30.6</v>
      </c>
      <c r="H1081" s="32">
        <f t="shared" si="16"/>
        <v>0</v>
      </c>
      <c r="I1081" s="33" t="s">
        <v>10970</v>
      </c>
    </row>
    <row r="1082" spans="1:9" x14ac:dyDescent="0.25">
      <c r="A1082" s="44" t="s">
        <v>11279</v>
      </c>
      <c r="B1082" s="41" t="s">
        <v>12264</v>
      </c>
      <c r="C1082" s="26">
        <v>32426</v>
      </c>
      <c r="D1082" s="25" t="s">
        <v>4099</v>
      </c>
      <c r="E1082" s="27">
        <v>2426.3000000000002</v>
      </c>
      <c r="F1082" s="39" t="s">
        <v>11279</v>
      </c>
      <c r="G1082" s="27">
        <v>2426.3000000000002</v>
      </c>
      <c r="H1082" s="45">
        <f t="shared" si="16"/>
        <v>0</v>
      </c>
      <c r="I1082" s="28" t="s">
        <v>10970</v>
      </c>
    </row>
    <row r="1083" spans="1:9" x14ac:dyDescent="0.25">
      <c r="A1083" s="43" t="s">
        <v>11279</v>
      </c>
      <c r="B1083" s="40" t="s">
        <v>12265</v>
      </c>
      <c r="C1083" s="30">
        <v>32427</v>
      </c>
      <c r="D1083" s="29" t="s">
        <v>3964</v>
      </c>
      <c r="E1083" s="31">
        <v>429.3</v>
      </c>
      <c r="F1083" s="38" t="s">
        <v>11279</v>
      </c>
      <c r="G1083" s="31">
        <v>429.3</v>
      </c>
      <c r="H1083" s="32">
        <f t="shared" si="16"/>
        <v>0</v>
      </c>
      <c r="I1083" s="33" t="s">
        <v>10970</v>
      </c>
    </row>
    <row r="1084" spans="1:9" x14ac:dyDescent="0.25">
      <c r="A1084" s="44" t="s">
        <v>11279</v>
      </c>
      <c r="B1084" s="41" t="s">
        <v>12266</v>
      </c>
      <c r="C1084" s="26">
        <v>32428</v>
      </c>
      <c r="D1084" s="25" t="s">
        <v>4213</v>
      </c>
      <c r="E1084" s="27">
        <v>3221.4</v>
      </c>
      <c r="F1084" s="39" t="s">
        <v>11590</v>
      </c>
      <c r="G1084" s="27">
        <v>3221.4</v>
      </c>
      <c r="H1084" s="45">
        <f t="shared" si="16"/>
        <v>0</v>
      </c>
      <c r="I1084" s="28" t="s">
        <v>10970</v>
      </c>
    </row>
    <row r="1085" spans="1:9" x14ac:dyDescent="0.25">
      <c r="A1085" s="43" t="s">
        <v>11279</v>
      </c>
      <c r="B1085" s="40" t="s">
        <v>12267</v>
      </c>
      <c r="C1085" s="30">
        <v>32429</v>
      </c>
      <c r="D1085" s="29" t="s">
        <v>4016</v>
      </c>
      <c r="E1085" s="31">
        <v>2462</v>
      </c>
      <c r="F1085" s="38" t="s">
        <v>11590</v>
      </c>
      <c r="G1085" s="31">
        <v>2462</v>
      </c>
      <c r="H1085" s="32">
        <f t="shared" si="16"/>
        <v>0</v>
      </c>
      <c r="I1085" s="33" t="s">
        <v>10970</v>
      </c>
    </row>
    <row r="1086" spans="1:9" x14ac:dyDescent="0.25">
      <c r="A1086" s="44" t="s">
        <v>11279</v>
      </c>
      <c r="B1086" s="41" t="s">
        <v>12268</v>
      </c>
      <c r="C1086" s="26">
        <v>32430</v>
      </c>
      <c r="D1086" s="25" t="s">
        <v>10241</v>
      </c>
      <c r="E1086" s="27">
        <v>4706</v>
      </c>
      <c r="F1086" s="39" t="s">
        <v>11279</v>
      </c>
      <c r="G1086" s="27">
        <v>4706</v>
      </c>
      <c r="H1086" s="45">
        <f t="shared" si="16"/>
        <v>0</v>
      </c>
      <c r="I1086" s="28" t="s">
        <v>10970</v>
      </c>
    </row>
    <row r="1087" spans="1:9" x14ac:dyDescent="0.25">
      <c r="A1087" s="43" t="s">
        <v>11279</v>
      </c>
      <c r="B1087" s="40" t="s">
        <v>12269</v>
      </c>
      <c r="C1087" s="30">
        <v>32431</v>
      </c>
      <c r="D1087" s="29" t="s">
        <v>4123</v>
      </c>
      <c r="E1087" s="31">
        <v>4627.8</v>
      </c>
      <c r="F1087" s="38" t="s">
        <v>11279</v>
      </c>
      <c r="G1087" s="31">
        <v>4627.8</v>
      </c>
      <c r="H1087" s="32">
        <f t="shared" si="16"/>
        <v>0</v>
      </c>
      <c r="I1087" s="33" t="s">
        <v>10970</v>
      </c>
    </row>
    <row r="1088" spans="1:9" x14ac:dyDescent="0.25">
      <c r="A1088" s="44" t="s">
        <v>11279</v>
      </c>
      <c r="B1088" s="41" t="s">
        <v>12270</v>
      </c>
      <c r="C1088" s="26">
        <v>32432</v>
      </c>
      <c r="D1088" s="25" t="s">
        <v>4005</v>
      </c>
      <c r="E1088" s="27">
        <v>4479.8</v>
      </c>
      <c r="F1088" s="39" t="s">
        <v>11590</v>
      </c>
      <c r="G1088" s="27">
        <v>4479.8</v>
      </c>
      <c r="H1088" s="45">
        <f t="shared" si="16"/>
        <v>0</v>
      </c>
      <c r="I1088" s="28" t="s">
        <v>10970</v>
      </c>
    </row>
    <row r="1089" spans="1:9" x14ac:dyDescent="0.25">
      <c r="A1089" s="43" t="s">
        <v>11279</v>
      </c>
      <c r="B1089" s="40" t="s">
        <v>12271</v>
      </c>
      <c r="C1089" s="30">
        <v>32433</v>
      </c>
      <c r="D1089" s="29" t="s">
        <v>4009</v>
      </c>
      <c r="E1089" s="31">
        <v>690.9</v>
      </c>
      <c r="F1089" s="38" t="s">
        <v>11590</v>
      </c>
      <c r="G1089" s="31">
        <v>690.9</v>
      </c>
      <c r="H1089" s="32">
        <f t="shared" si="16"/>
        <v>0</v>
      </c>
      <c r="I1089" s="33" t="s">
        <v>10970</v>
      </c>
    </row>
    <row r="1090" spans="1:9" x14ac:dyDescent="0.25">
      <c r="A1090" s="44" t="s">
        <v>11279</v>
      </c>
      <c r="B1090" s="41" t="s">
        <v>12272</v>
      </c>
      <c r="C1090" s="26">
        <v>32434</v>
      </c>
      <c r="D1090" s="25" t="s">
        <v>4044</v>
      </c>
      <c r="E1090" s="27">
        <v>8542.6</v>
      </c>
      <c r="F1090" s="39" t="s">
        <v>11590</v>
      </c>
      <c r="G1090" s="27">
        <v>8542.6</v>
      </c>
      <c r="H1090" s="45">
        <f t="shared" si="16"/>
        <v>0</v>
      </c>
      <c r="I1090" s="28" t="s">
        <v>10970</v>
      </c>
    </row>
    <row r="1091" spans="1:9" x14ac:dyDescent="0.25">
      <c r="A1091" s="43" t="s">
        <v>11279</v>
      </c>
      <c r="B1091" s="40" t="s">
        <v>12273</v>
      </c>
      <c r="C1091" s="30">
        <v>32435</v>
      </c>
      <c r="D1091" s="29" t="s">
        <v>3964</v>
      </c>
      <c r="E1091" s="31">
        <v>248.2</v>
      </c>
      <c r="F1091" s="38" t="s">
        <v>11279</v>
      </c>
      <c r="G1091" s="31">
        <v>248.2</v>
      </c>
      <c r="H1091" s="32">
        <f t="shared" si="16"/>
        <v>0</v>
      </c>
      <c r="I1091" s="33" t="s">
        <v>10970</v>
      </c>
    </row>
    <row r="1092" spans="1:9" x14ac:dyDescent="0.25">
      <c r="A1092" s="44" t="s">
        <v>11279</v>
      </c>
      <c r="B1092" s="41" t="s">
        <v>12274</v>
      </c>
      <c r="C1092" s="26">
        <v>32436</v>
      </c>
      <c r="D1092" s="25" t="s">
        <v>4121</v>
      </c>
      <c r="E1092" s="27">
        <v>4191.6000000000004</v>
      </c>
      <c r="F1092" s="39" t="s">
        <v>11279</v>
      </c>
      <c r="G1092" s="27">
        <v>4191.6000000000004</v>
      </c>
      <c r="H1092" s="45">
        <f t="shared" ref="H1092:H1155" si="17">E1092-G1092</f>
        <v>0</v>
      </c>
      <c r="I1092" s="28" t="s">
        <v>10970</v>
      </c>
    </row>
    <row r="1093" spans="1:9" x14ac:dyDescent="0.25">
      <c r="A1093" s="43" t="s">
        <v>11279</v>
      </c>
      <c r="B1093" s="40" t="s">
        <v>12275</v>
      </c>
      <c r="C1093" s="30">
        <v>32437</v>
      </c>
      <c r="D1093" s="29" t="s">
        <v>4096</v>
      </c>
      <c r="E1093" s="31">
        <v>496.6</v>
      </c>
      <c r="F1093" s="38" t="s">
        <v>11279</v>
      </c>
      <c r="G1093" s="31">
        <v>496.6</v>
      </c>
      <c r="H1093" s="32">
        <f t="shared" si="17"/>
        <v>0</v>
      </c>
      <c r="I1093" s="33" t="s">
        <v>10970</v>
      </c>
    </row>
    <row r="1094" spans="1:9" x14ac:dyDescent="0.25">
      <c r="A1094" s="44" t="s">
        <v>11279</v>
      </c>
      <c r="B1094" s="41" t="s">
        <v>12276</v>
      </c>
      <c r="C1094" s="26">
        <v>32438</v>
      </c>
      <c r="D1094" s="25" t="s">
        <v>4002</v>
      </c>
      <c r="E1094" s="27">
        <v>1960</v>
      </c>
      <c r="F1094" s="39" t="s">
        <v>11590</v>
      </c>
      <c r="G1094" s="27">
        <v>1960</v>
      </c>
      <c r="H1094" s="45">
        <f t="shared" si="17"/>
        <v>0</v>
      </c>
      <c r="I1094" s="28" t="s">
        <v>10970</v>
      </c>
    </row>
    <row r="1095" spans="1:9" x14ac:dyDescent="0.25">
      <c r="A1095" s="43" t="s">
        <v>11279</v>
      </c>
      <c r="B1095" s="40" t="s">
        <v>12277</v>
      </c>
      <c r="C1095" s="30">
        <v>32439</v>
      </c>
      <c r="D1095" s="29" t="s">
        <v>4100</v>
      </c>
      <c r="E1095" s="31">
        <v>490</v>
      </c>
      <c r="F1095" s="38" t="s">
        <v>11590</v>
      </c>
      <c r="G1095" s="31">
        <v>490</v>
      </c>
      <c r="H1095" s="32">
        <f t="shared" si="17"/>
        <v>0</v>
      </c>
      <c r="I1095" s="33" t="s">
        <v>10970</v>
      </c>
    </row>
    <row r="1096" spans="1:9" x14ac:dyDescent="0.25">
      <c r="A1096" s="44" t="s">
        <v>11279</v>
      </c>
      <c r="B1096" s="41" t="s">
        <v>12278</v>
      </c>
      <c r="C1096" s="26">
        <v>32440</v>
      </c>
      <c r="D1096" s="25" t="s">
        <v>4000</v>
      </c>
      <c r="E1096" s="27">
        <v>735</v>
      </c>
      <c r="F1096" s="39" t="s">
        <v>11590</v>
      </c>
      <c r="G1096" s="27">
        <v>735</v>
      </c>
      <c r="H1096" s="45">
        <f t="shared" si="17"/>
        <v>0</v>
      </c>
      <c r="I1096" s="28" t="s">
        <v>10970</v>
      </c>
    </row>
    <row r="1097" spans="1:9" x14ac:dyDescent="0.25">
      <c r="A1097" s="43" t="s">
        <v>11279</v>
      </c>
      <c r="B1097" s="40" t="s">
        <v>12279</v>
      </c>
      <c r="C1097" s="30">
        <v>32441</v>
      </c>
      <c r="D1097" s="29" t="s">
        <v>4001</v>
      </c>
      <c r="E1097" s="31">
        <v>7350</v>
      </c>
      <c r="F1097" s="38" t="s">
        <v>11590</v>
      </c>
      <c r="G1097" s="31">
        <v>7350</v>
      </c>
      <c r="H1097" s="32">
        <f t="shared" si="17"/>
        <v>0</v>
      </c>
      <c r="I1097" s="33" t="s">
        <v>10970</v>
      </c>
    </row>
    <row r="1098" spans="1:9" x14ac:dyDescent="0.25">
      <c r="A1098" s="44" t="s">
        <v>11279</v>
      </c>
      <c r="B1098" s="41" t="s">
        <v>12280</v>
      </c>
      <c r="C1098" s="26">
        <v>32442</v>
      </c>
      <c r="D1098" s="25" t="s">
        <v>3941</v>
      </c>
      <c r="E1098" s="27">
        <v>1796</v>
      </c>
      <c r="F1098" s="39" t="s">
        <v>11975</v>
      </c>
      <c r="G1098" s="27">
        <v>1796</v>
      </c>
      <c r="H1098" s="45">
        <f t="shared" si="17"/>
        <v>0</v>
      </c>
      <c r="I1098" s="28" t="s">
        <v>10970</v>
      </c>
    </row>
    <row r="1099" spans="1:9" x14ac:dyDescent="0.25">
      <c r="A1099" s="43" t="s">
        <v>11279</v>
      </c>
      <c r="B1099" s="40" t="s">
        <v>12281</v>
      </c>
      <c r="C1099" s="30">
        <v>32443</v>
      </c>
      <c r="D1099" s="29" t="s">
        <v>4011</v>
      </c>
      <c r="E1099" s="31">
        <v>5233.2</v>
      </c>
      <c r="F1099" s="38" t="s">
        <v>11590</v>
      </c>
      <c r="G1099" s="31">
        <v>5233.2</v>
      </c>
      <c r="H1099" s="32">
        <f t="shared" si="17"/>
        <v>0</v>
      </c>
      <c r="I1099" s="33" t="s">
        <v>10970</v>
      </c>
    </row>
    <row r="1100" spans="1:9" x14ac:dyDescent="0.25">
      <c r="A1100" s="44" t="s">
        <v>11279</v>
      </c>
      <c r="B1100" s="41" t="s">
        <v>12282</v>
      </c>
      <c r="C1100" s="26">
        <v>32444</v>
      </c>
      <c r="D1100" s="25" t="s">
        <v>5523</v>
      </c>
      <c r="E1100" s="27">
        <v>1838.3</v>
      </c>
      <c r="F1100" s="39" t="s">
        <v>11279</v>
      </c>
      <c r="G1100" s="27">
        <v>1838.3</v>
      </c>
      <c r="H1100" s="45">
        <f t="shared" si="17"/>
        <v>0</v>
      </c>
      <c r="I1100" s="28" t="s">
        <v>10970</v>
      </c>
    </row>
    <row r="1101" spans="1:9" x14ac:dyDescent="0.25">
      <c r="A1101" s="43" t="s">
        <v>11279</v>
      </c>
      <c r="B1101" s="40" t="s">
        <v>12283</v>
      </c>
      <c r="C1101" s="30">
        <v>32445</v>
      </c>
      <c r="D1101" s="29" t="s">
        <v>4054</v>
      </c>
      <c r="E1101" s="31">
        <v>38441.599999999999</v>
      </c>
      <c r="F1101" s="38" t="s">
        <v>11590</v>
      </c>
      <c r="G1101" s="31">
        <v>38441.599999999999</v>
      </c>
      <c r="H1101" s="32">
        <f t="shared" si="17"/>
        <v>0</v>
      </c>
      <c r="I1101" s="33" t="s">
        <v>10970</v>
      </c>
    </row>
    <row r="1102" spans="1:9" x14ac:dyDescent="0.25">
      <c r="A1102" s="44" t="s">
        <v>11279</v>
      </c>
      <c r="B1102" s="41" t="s">
        <v>12284</v>
      </c>
      <c r="C1102" s="26">
        <v>32446</v>
      </c>
      <c r="D1102" s="25" t="s">
        <v>4054</v>
      </c>
      <c r="E1102" s="27">
        <v>132</v>
      </c>
      <c r="F1102" s="39" t="s">
        <v>11590</v>
      </c>
      <c r="G1102" s="27">
        <v>132</v>
      </c>
      <c r="H1102" s="45">
        <f t="shared" si="17"/>
        <v>0</v>
      </c>
      <c r="I1102" s="28" t="s">
        <v>10970</v>
      </c>
    </row>
    <row r="1103" spans="1:9" x14ac:dyDescent="0.25">
      <c r="A1103" s="43" t="s">
        <v>11279</v>
      </c>
      <c r="B1103" s="40" t="s">
        <v>12285</v>
      </c>
      <c r="C1103" s="30">
        <v>32447</v>
      </c>
      <c r="D1103" s="29" t="s">
        <v>4149</v>
      </c>
      <c r="E1103" s="31">
        <v>455.6</v>
      </c>
      <c r="F1103" s="38" t="s">
        <v>11279</v>
      </c>
      <c r="G1103" s="31">
        <v>455.6</v>
      </c>
      <c r="H1103" s="32">
        <f t="shared" si="17"/>
        <v>0</v>
      </c>
      <c r="I1103" s="33" t="s">
        <v>10970</v>
      </c>
    </row>
    <row r="1104" spans="1:9" x14ac:dyDescent="0.25">
      <c r="A1104" s="44" t="s">
        <v>11279</v>
      </c>
      <c r="B1104" s="41" t="s">
        <v>12286</v>
      </c>
      <c r="C1104" s="26">
        <v>32448</v>
      </c>
      <c r="D1104" s="25" t="s">
        <v>3964</v>
      </c>
      <c r="E1104" s="27">
        <v>5324.8</v>
      </c>
      <c r="F1104" s="39" t="s">
        <v>11279</v>
      </c>
      <c r="G1104" s="27">
        <v>5324.8</v>
      </c>
      <c r="H1104" s="45">
        <f t="shared" si="17"/>
        <v>0</v>
      </c>
      <c r="I1104" s="28" t="s">
        <v>10970</v>
      </c>
    </row>
    <row r="1105" spans="1:9" x14ac:dyDescent="0.25">
      <c r="A1105" s="43" t="s">
        <v>11279</v>
      </c>
      <c r="B1105" s="40" t="s">
        <v>12287</v>
      </c>
      <c r="C1105" s="30">
        <v>32449</v>
      </c>
      <c r="D1105" s="29" t="s">
        <v>3964</v>
      </c>
      <c r="E1105" s="31">
        <v>570</v>
      </c>
      <c r="F1105" s="38" t="s">
        <v>11279</v>
      </c>
      <c r="G1105" s="31">
        <v>570</v>
      </c>
      <c r="H1105" s="32">
        <f t="shared" si="17"/>
        <v>0</v>
      </c>
      <c r="I1105" s="33" t="s">
        <v>10970</v>
      </c>
    </row>
    <row r="1106" spans="1:9" x14ac:dyDescent="0.25">
      <c r="A1106" s="44" t="s">
        <v>11279</v>
      </c>
      <c r="B1106" s="41" t="s">
        <v>12288</v>
      </c>
      <c r="C1106" s="26">
        <v>32450</v>
      </c>
      <c r="D1106" s="25" t="s">
        <v>3989</v>
      </c>
      <c r="E1106" s="27">
        <v>717</v>
      </c>
      <c r="F1106" s="39" t="s">
        <v>11279</v>
      </c>
      <c r="G1106" s="27">
        <v>717</v>
      </c>
      <c r="H1106" s="45">
        <f t="shared" si="17"/>
        <v>0</v>
      </c>
      <c r="I1106" s="28" t="s">
        <v>10970</v>
      </c>
    </row>
    <row r="1107" spans="1:9" x14ac:dyDescent="0.25">
      <c r="A1107" s="43" t="s">
        <v>11279</v>
      </c>
      <c r="B1107" s="40" t="s">
        <v>12289</v>
      </c>
      <c r="C1107" s="30">
        <v>32451</v>
      </c>
      <c r="D1107" s="29" t="s">
        <v>3964</v>
      </c>
      <c r="E1107" s="31">
        <v>0</v>
      </c>
      <c r="F1107" s="38" t="s">
        <v>4219</v>
      </c>
      <c r="G1107" s="31">
        <v>0</v>
      </c>
      <c r="H1107" s="32">
        <f t="shared" si="17"/>
        <v>0</v>
      </c>
      <c r="I1107" s="33" t="s">
        <v>7662</v>
      </c>
    </row>
    <row r="1108" spans="1:9" x14ac:dyDescent="0.25">
      <c r="A1108" s="44" t="s">
        <v>11279</v>
      </c>
      <c r="B1108" s="41" t="s">
        <v>12290</v>
      </c>
      <c r="C1108" s="26">
        <v>32452</v>
      </c>
      <c r="D1108" s="25" t="s">
        <v>3964</v>
      </c>
      <c r="E1108" s="27">
        <v>4559.2</v>
      </c>
      <c r="F1108" s="39" t="s">
        <v>11279</v>
      </c>
      <c r="G1108" s="27">
        <v>4559.2</v>
      </c>
      <c r="H1108" s="45">
        <f t="shared" si="17"/>
        <v>0</v>
      </c>
      <c r="I1108" s="28" t="s">
        <v>10970</v>
      </c>
    </row>
    <row r="1109" spans="1:9" x14ac:dyDescent="0.25">
      <c r="A1109" s="43" t="s">
        <v>11279</v>
      </c>
      <c r="B1109" s="40" t="s">
        <v>12291</v>
      </c>
      <c r="C1109" s="30">
        <v>32453</v>
      </c>
      <c r="D1109" s="29" t="s">
        <v>4025</v>
      </c>
      <c r="E1109" s="31">
        <v>2787.2</v>
      </c>
      <c r="F1109" s="38" t="s">
        <v>11279</v>
      </c>
      <c r="G1109" s="31">
        <v>2787.2</v>
      </c>
      <c r="H1109" s="32">
        <f t="shared" si="17"/>
        <v>0</v>
      </c>
      <c r="I1109" s="33" t="s">
        <v>10970</v>
      </c>
    </row>
    <row r="1110" spans="1:9" x14ac:dyDescent="0.25">
      <c r="A1110" s="44" t="s">
        <v>11279</v>
      </c>
      <c r="B1110" s="41" t="s">
        <v>12292</v>
      </c>
      <c r="C1110" s="26">
        <v>32454</v>
      </c>
      <c r="D1110" s="25" t="s">
        <v>4045</v>
      </c>
      <c r="E1110" s="27">
        <v>645.70000000000005</v>
      </c>
      <c r="F1110" s="39" t="s">
        <v>11279</v>
      </c>
      <c r="G1110" s="27">
        <v>645.70000000000005</v>
      </c>
      <c r="H1110" s="45">
        <f t="shared" si="17"/>
        <v>0</v>
      </c>
      <c r="I1110" s="28" t="s">
        <v>10970</v>
      </c>
    </row>
    <row r="1111" spans="1:9" x14ac:dyDescent="0.25">
      <c r="A1111" s="43" t="s">
        <v>11279</v>
      </c>
      <c r="B1111" s="40" t="s">
        <v>12293</v>
      </c>
      <c r="C1111" s="30">
        <v>32455</v>
      </c>
      <c r="D1111" s="29" t="s">
        <v>3966</v>
      </c>
      <c r="E1111" s="31">
        <v>651.20000000000005</v>
      </c>
      <c r="F1111" s="38" t="s">
        <v>11279</v>
      </c>
      <c r="G1111" s="31">
        <v>651.20000000000005</v>
      </c>
      <c r="H1111" s="32">
        <f t="shared" si="17"/>
        <v>0</v>
      </c>
      <c r="I1111" s="33" t="s">
        <v>10970</v>
      </c>
    </row>
    <row r="1112" spans="1:9" x14ac:dyDescent="0.25">
      <c r="A1112" s="44" t="s">
        <v>11279</v>
      </c>
      <c r="B1112" s="41" t="s">
        <v>12294</v>
      </c>
      <c r="C1112" s="26">
        <v>32456</v>
      </c>
      <c r="D1112" s="25" t="s">
        <v>4102</v>
      </c>
      <c r="E1112" s="27">
        <v>2303.1999999999998</v>
      </c>
      <c r="F1112" s="39" t="s">
        <v>11279</v>
      </c>
      <c r="G1112" s="27">
        <v>2303.1999999999998</v>
      </c>
      <c r="H1112" s="45">
        <f t="shared" si="17"/>
        <v>0</v>
      </c>
      <c r="I1112" s="28" t="s">
        <v>10970</v>
      </c>
    </row>
    <row r="1113" spans="1:9" x14ac:dyDescent="0.25">
      <c r="A1113" s="43" t="s">
        <v>11279</v>
      </c>
      <c r="B1113" s="40" t="s">
        <v>12295</v>
      </c>
      <c r="C1113" s="30">
        <v>32457</v>
      </c>
      <c r="D1113" s="29" t="s">
        <v>4012</v>
      </c>
      <c r="E1113" s="31">
        <v>1245</v>
      </c>
      <c r="F1113" s="38" t="s">
        <v>11279</v>
      </c>
      <c r="G1113" s="31">
        <v>1245</v>
      </c>
      <c r="H1113" s="32">
        <f t="shared" si="17"/>
        <v>0</v>
      </c>
      <c r="I1113" s="33" t="s">
        <v>10970</v>
      </c>
    </row>
    <row r="1114" spans="1:9" x14ac:dyDescent="0.25">
      <c r="A1114" s="44" t="s">
        <v>11279</v>
      </c>
      <c r="B1114" s="41" t="s">
        <v>12296</v>
      </c>
      <c r="C1114" s="26">
        <v>32458</v>
      </c>
      <c r="D1114" s="25" t="s">
        <v>4012</v>
      </c>
      <c r="E1114" s="27">
        <v>295.8</v>
      </c>
      <c r="F1114" s="39" t="s">
        <v>11279</v>
      </c>
      <c r="G1114" s="27">
        <v>295.8</v>
      </c>
      <c r="H1114" s="45">
        <f t="shared" si="17"/>
        <v>0</v>
      </c>
      <c r="I1114" s="28" t="s">
        <v>10970</v>
      </c>
    </row>
    <row r="1115" spans="1:9" x14ac:dyDescent="0.25">
      <c r="A1115" s="43" t="s">
        <v>11279</v>
      </c>
      <c r="B1115" s="40" t="s">
        <v>12297</v>
      </c>
      <c r="C1115" s="30">
        <v>32459</v>
      </c>
      <c r="D1115" s="29" t="s">
        <v>3964</v>
      </c>
      <c r="E1115" s="31">
        <v>120</v>
      </c>
      <c r="F1115" s="38" t="s">
        <v>11279</v>
      </c>
      <c r="G1115" s="31">
        <v>120</v>
      </c>
      <c r="H1115" s="32">
        <f t="shared" si="17"/>
        <v>0</v>
      </c>
      <c r="I1115" s="33" t="s">
        <v>10970</v>
      </c>
    </row>
    <row r="1116" spans="1:9" x14ac:dyDescent="0.25">
      <c r="A1116" s="44" t="s">
        <v>11279</v>
      </c>
      <c r="B1116" s="41" t="s">
        <v>12298</v>
      </c>
      <c r="C1116" s="26">
        <v>32460</v>
      </c>
      <c r="D1116" s="25" t="s">
        <v>3935</v>
      </c>
      <c r="E1116" s="27">
        <v>18784</v>
      </c>
      <c r="F1116" s="39" t="s">
        <v>11590</v>
      </c>
      <c r="G1116" s="27">
        <v>18784</v>
      </c>
      <c r="H1116" s="45">
        <f t="shared" si="17"/>
        <v>0</v>
      </c>
      <c r="I1116" s="28" t="s">
        <v>10970</v>
      </c>
    </row>
    <row r="1117" spans="1:9" x14ac:dyDescent="0.25">
      <c r="A1117" s="43" t="s">
        <v>11279</v>
      </c>
      <c r="B1117" s="40" t="s">
        <v>12299</v>
      </c>
      <c r="C1117" s="30">
        <v>32461</v>
      </c>
      <c r="D1117" s="29" t="s">
        <v>4110</v>
      </c>
      <c r="E1117" s="31">
        <v>2030.7</v>
      </c>
      <c r="F1117" s="38" t="s">
        <v>11590</v>
      </c>
      <c r="G1117" s="31">
        <v>2030.7</v>
      </c>
      <c r="H1117" s="32">
        <f t="shared" si="17"/>
        <v>0</v>
      </c>
      <c r="I1117" s="33" t="s">
        <v>10970</v>
      </c>
    </row>
    <row r="1118" spans="1:9" x14ac:dyDescent="0.25">
      <c r="A1118" s="44" t="s">
        <v>11279</v>
      </c>
      <c r="B1118" s="41" t="s">
        <v>12300</v>
      </c>
      <c r="C1118" s="26">
        <v>32462</v>
      </c>
      <c r="D1118" s="25" t="s">
        <v>3964</v>
      </c>
      <c r="E1118" s="27">
        <v>81</v>
      </c>
      <c r="F1118" s="39" t="s">
        <v>11590</v>
      </c>
      <c r="G1118" s="27">
        <v>81</v>
      </c>
      <c r="H1118" s="45">
        <f t="shared" si="17"/>
        <v>0</v>
      </c>
      <c r="I1118" s="28" t="s">
        <v>10970</v>
      </c>
    </row>
    <row r="1119" spans="1:9" x14ac:dyDescent="0.25">
      <c r="A1119" s="43" t="s">
        <v>11279</v>
      </c>
      <c r="B1119" s="40" t="s">
        <v>12301</v>
      </c>
      <c r="C1119" s="30">
        <v>32463</v>
      </c>
      <c r="D1119" s="29" t="s">
        <v>3964</v>
      </c>
      <c r="E1119" s="31">
        <v>185</v>
      </c>
      <c r="F1119" s="38" t="s">
        <v>11590</v>
      </c>
      <c r="G1119" s="31">
        <v>185</v>
      </c>
      <c r="H1119" s="32">
        <f t="shared" si="17"/>
        <v>0</v>
      </c>
      <c r="I1119" s="33" t="s">
        <v>10970</v>
      </c>
    </row>
    <row r="1120" spans="1:9" x14ac:dyDescent="0.25">
      <c r="A1120" s="44" t="s">
        <v>11590</v>
      </c>
      <c r="B1120" s="41" t="s">
        <v>12302</v>
      </c>
      <c r="C1120" s="26">
        <v>32464</v>
      </c>
      <c r="D1120" s="25" t="s">
        <v>3935</v>
      </c>
      <c r="E1120" s="27">
        <v>0</v>
      </c>
      <c r="F1120" s="39" t="s">
        <v>4219</v>
      </c>
      <c r="G1120" s="27">
        <v>0</v>
      </c>
      <c r="H1120" s="45">
        <f t="shared" si="17"/>
        <v>0</v>
      </c>
      <c r="I1120" s="28" t="s">
        <v>7662</v>
      </c>
    </row>
    <row r="1121" spans="1:9" x14ac:dyDescent="0.25">
      <c r="A1121" s="43" t="s">
        <v>11590</v>
      </c>
      <c r="B1121" s="40" t="s">
        <v>12303</v>
      </c>
      <c r="C1121" s="30">
        <v>32465</v>
      </c>
      <c r="D1121" s="29" t="s">
        <v>3936</v>
      </c>
      <c r="E1121" s="31">
        <v>9404</v>
      </c>
      <c r="F1121" s="38" t="s">
        <v>11968</v>
      </c>
      <c r="G1121" s="31">
        <v>9404</v>
      </c>
      <c r="H1121" s="32">
        <f t="shared" si="17"/>
        <v>0</v>
      </c>
      <c r="I1121" s="33" t="s">
        <v>10970</v>
      </c>
    </row>
    <row r="1122" spans="1:9" x14ac:dyDescent="0.25">
      <c r="A1122" s="44" t="s">
        <v>11590</v>
      </c>
      <c r="B1122" s="41" t="s">
        <v>12304</v>
      </c>
      <c r="C1122" s="26">
        <v>32466</v>
      </c>
      <c r="D1122" s="25" t="s">
        <v>3935</v>
      </c>
      <c r="E1122" s="27">
        <v>47086</v>
      </c>
      <c r="F1122" s="39" t="s">
        <v>11968</v>
      </c>
      <c r="G1122" s="27">
        <v>47086</v>
      </c>
      <c r="H1122" s="45">
        <f t="shared" si="17"/>
        <v>0</v>
      </c>
      <c r="I1122" s="28" t="s">
        <v>10970</v>
      </c>
    </row>
    <row r="1123" spans="1:9" x14ac:dyDescent="0.25">
      <c r="A1123" s="43" t="s">
        <v>11590</v>
      </c>
      <c r="B1123" s="40" t="s">
        <v>12305</v>
      </c>
      <c r="C1123" s="30">
        <v>32467</v>
      </c>
      <c r="D1123" s="29" t="s">
        <v>4228</v>
      </c>
      <c r="E1123" s="31">
        <v>15186.6</v>
      </c>
      <c r="F1123" s="38" t="s">
        <v>11590</v>
      </c>
      <c r="G1123" s="31">
        <v>15186.6</v>
      </c>
      <c r="H1123" s="32">
        <f t="shared" si="17"/>
        <v>0</v>
      </c>
      <c r="I1123" s="33" t="s">
        <v>10970</v>
      </c>
    </row>
    <row r="1124" spans="1:9" x14ac:dyDescent="0.25">
      <c r="A1124" s="44" t="s">
        <v>11590</v>
      </c>
      <c r="B1124" s="41" t="s">
        <v>12306</v>
      </c>
      <c r="C1124" s="26">
        <v>32468</v>
      </c>
      <c r="D1124" s="25" t="s">
        <v>3939</v>
      </c>
      <c r="E1124" s="27">
        <v>3357.9</v>
      </c>
      <c r="F1124" s="39" t="s">
        <v>11968</v>
      </c>
      <c r="G1124" s="27">
        <v>3357.9</v>
      </c>
      <c r="H1124" s="45">
        <f t="shared" si="17"/>
        <v>0</v>
      </c>
      <c r="I1124" s="28" t="s">
        <v>10970</v>
      </c>
    </row>
    <row r="1125" spans="1:9" x14ac:dyDescent="0.25">
      <c r="A1125" s="43" t="s">
        <v>11590</v>
      </c>
      <c r="B1125" s="40" t="s">
        <v>12307</v>
      </c>
      <c r="C1125" s="30">
        <v>32469</v>
      </c>
      <c r="D1125" s="29" t="s">
        <v>3937</v>
      </c>
      <c r="E1125" s="31">
        <v>0</v>
      </c>
      <c r="F1125" s="38" t="s">
        <v>4219</v>
      </c>
      <c r="G1125" s="31">
        <v>0</v>
      </c>
      <c r="H1125" s="32">
        <f t="shared" si="17"/>
        <v>0</v>
      </c>
      <c r="I1125" s="33" t="s">
        <v>7662</v>
      </c>
    </row>
    <row r="1126" spans="1:9" x14ac:dyDescent="0.25">
      <c r="A1126" s="44" t="s">
        <v>11590</v>
      </c>
      <c r="B1126" s="41" t="s">
        <v>12308</v>
      </c>
      <c r="C1126" s="26">
        <v>32470</v>
      </c>
      <c r="D1126" s="25" t="s">
        <v>3937</v>
      </c>
      <c r="E1126" s="27">
        <v>106251.15</v>
      </c>
      <c r="F1126" s="39" t="s">
        <v>12155</v>
      </c>
      <c r="G1126" s="27">
        <v>106251.15</v>
      </c>
      <c r="H1126" s="45">
        <f t="shared" si="17"/>
        <v>0</v>
      </c>
      <c r="I1126" s="28" t="s">
        <v>10970</v>
      </c>
    </row>
    <row r="1127" spans="1:9" x14ac:dyDescent="0.25">
      <c r="A1127" s="43" t="s">
        <v>11590</v>
      </c>
      <c r="B1127" s="40" t="s">
        <v>12309</v>
      </c>
      <c r="C1127" s="30">
        <v>32471</v>
      </c>
      <c r="D1127" s="29" t="s">
        <v>11032</v>
      </c>
      <c r="E1127" s="31">
        <v>4882.3999999999996</v>
      </c>
      <c r="F1127" s="38" t="s">
        <v>11590</v>
      </c>
      <c r="G1127" s="31">
        <v>4882.3999999999996</v>
      </c>
      <c r="H1127" s="32">
        <f t="shared" si="17"/>
        <v>0</v>
      </c>
      <c r="I1127" s="33" t="s">
        <v>10970</v>
      </c>
    </row>
    <row r="1128" spans="1:9" x14ac:dyDescent="0.25">
      <c r="A1128" s="44" t="s">
        <v>11590</v>
      </c>
      <c r="B1128" s="41" t="s">
        <v>12310</v>
      </c>
      <c r="C1128" s="26">
        <v>32472</v>
      </c>
      <c r="D1128" s="25" t="s">
        <v>3953</v>
      </c>
      <c r="E1128" s="27">
        <v>4410</v>
      </c>
      <c r="F1128" s="39" t="s">
        <v>11590</v>
      </c>
      <c r="G1128" s="27">
        <v>4410</v>
      </c>
      <c r="H1128" s="45">
        <f t="shared" si="17"/>
        <v>0</v>
      </c>
      <c r="I1128" s="28" t="s">
        <v>10970</v>
      </c>
    </row>
    <row r="1129" spans="1:9" x14ac:dyDescent="0.25">
      <c r="A1129" s="43" t="s">
        <v>11590</v>
      </c>
      <c r="B1129" s="40" t="s">
        <v>12311</v>
      </c>
      <c r="C1129" s="30">
        <v>32473</v>
      </c>
      <c r="D1129" s="29" t="s">
        <v>4128</v>
      </c>
      <c r="E1129" s="31">
        <v>39449.1</v>
      </c>
      <c r="F1129" s="38" t="s">
        <v>11796</v>
      </c>
      <c r="G1129" s="31">
        <v>39449.1</v>
      </c>
      <c r="H1129" s="32">
        <f t="shared" si="17"/>
        <v>0</v>
      </c>
      <c r="I1129" s="33" t="s">
        <v>10970</v>
      </c>
    </row>
    <row r="1130" spans="1:9" x14ac:dyDescent="0.25">
      <c r="A1130" s="44" t="s">
        <v>11590</v>
      </c>
      <c r="B1130" s="41" t="s">
        <v>12312</v>
      </c>
      <c r="C1130" s="26">
        <v>32474</v>
      </c>
      <c r="D1130" s="25" t="s">
        <v>3959</v>
      </c>
      <c r="E1130" s="27">
        <v>17288.900000000001</v>
      </c>
      <c r="F1130" s="39" t="s">
        <v>11796</v>
      </c>
      <c r="G1130" s="27">
        <v>17288.900000000001</v>
      </c>
      <c r="H1130" s="45">
        <f t="shared" si="17"/>
        <v>0</v>
      </c>
      <c r="I1130" s="28" t="s">
        <v>10970</v>
      </c>
    </row>
    <row r="1131" spans="1:9" x14ac:dyDescent="0.25">
      <c r="A1131" s="43" t="s">
        <v>11590</v>
      </c>
      <c r="B1131" s="40" t="s">
        <v>12313</v>
      </c>
      <c r="C1131" s="30">
        <v>32475</v>
      </c>
      <c r="D1131" s="29" t="s">
        <v>3964</v>
      </c>
      <c r="E1131" s="31">
        <v>1050</v>
      </c>
      <c r="F1131" s="38" t="s">
        <v>11590</v>
      </c>
      <c r="G1131" s="31">
        <v>1050</v>
      </c>
      <c r="H1131" s="32">
        <f t="shared" si="17"/>
        <v>0</v>
      </c>
      <c r="I1131" s="33" t="s">
        <v>10970</v>
      </c>
    </row>
    <row r="1132" spans="1:9" x14ac:dyDescent="0.25">
      <c r="A1132" s="44" t="s">
        <v>11590</v>
      </c>
      <c r="B1132" s="41" t="s">
        <v>12314</v>
      </c>
      <c r="C1132" s="26">
        <v>32476</v>
      </c>
      <c r="D1132" s="25" t="s">
        <v>3973</v>
      </c>
      <c r="E1132" s="27">
        <v>3285</v>
      </c>
      <c r="F1132" s="39" t="s">
        <v>11590</v>
      </c>
      <c r="G1132" s="27">
        <v>3285</v>
      </c>
      <c r="H1132" s="45">
        <f t="shared" si="17"/>
        <v>0</v>
      </c>
      <c r="I1132" s="28" t="s">
        <v>10970</v>
      </c>
    </row>
    <row r="1133" spans="1:9" x14ac:dyDescent="0.25">
      <c r="A1133" s="43" t="s">
        <v>11590</v>
      </c>
      <c r="B1133" s="40" t="s">
        <v>12315</v>
      </c>
      <c r="C1133" s="30">
        <v>32477</v>
      </c>
      <c r="D1133" s="29" t="s">
        <v>3938</v>
      </c>
      <c r="E1133" s="31">
        <v>4825</v>
      </c>
      <c r="F1133" s="38" t="s">
        <v>11796</v>
      </c>
      <c r="G1133" s="31">
        <v>4825</v>
      </c>
      <c r="H1133" s="32">
        <f t="shared" si="17"/>
        <v>0</v>
      </c>
      <c r="I1133" s="33" t="s">
        <v>10970</v>
      </c>
    </row>
    <row r="1134" spans="1:9" x14ac:dyDescent="0.25">
      <c r="A1134" s="44" t="s">
        <v>11590</v>
      </c>
      <c r="B1134" s="41" t="s">
        <v>12316</v>
      </c>
      <c r="C1134" s="26">
        <v>32478</v>
      </c>
      <c r="D1134" s="25" t="s">
        <v>4187</v>
      </c>
      <c r="E1134" s="27">
        <v>10225.799999999999</v>
      </c>
      <c r="F1134" s="39" t="s">
        <v>11590</v>
      </c>
      <c r="G1134" s="27">
        <v>10225.799999999999</v>
      </c>
      <c r="H1134" s="45">
        <f t="shared" si="17"/>
        <v>0</v>
      </c>
      <c r="I1134" s="28" t="s">
        <v>10970</v>
      </c>
    </row>
    <row r="1135" spans="1:9" x14ac:dyDescent="0.25">
      <c r="A1135" s="43" t="s">
        <v>11590</v>
      </c>
      <c r="B1135" s="40" t="s">
        <v>12317</v>
      </c>
      <c r="C1135" s="30">
        <v>32479</v>
      </c>
      <c r="D1135" s="29" t="s">
        <v>3949</v>
      </c>
      <c r="E1135" s="31">
        <v>49728</v>
      </c>
      <c r="F1135" s="38" t="s">
        <v>11968</v>
      </c>
      <c r="G1135" s="31">
        <v>49728</v>
      </c>
      <c r="H1135" s="32">
        <f t="shared" si="17"/>
        <v>0</v>
      </c>
      <c r="I1135" s="33" t="s">
        <v>10970</v>
      </c>
    </row>
    <row r="1136" spans="1:9" x14ac:dyDescent="0.25">
      <c r="A1136" s="44" t="s">
        <v>11590</v>
      </c>
      <c r="B1136" s="41" t="s">
        <v>12318</v>
      </c>
      <c r="C1136" s="26">
        <v>32480</v>
      </c>
      <c r="D1136" s="25" t="s">
        <v>3960</v>
      </c>
      <c r="E1136" s="27">
        <v>0</v>
      </c>
      <c r="F1136" s="39" t="s">
        <v>4219</v>
      </c>
      <c r="G1136" s="27">
        <v>0</v>
      </c>
      <c r="H1136" s="45">
        <f t="shared" si="17"/>
        <v>0</v>
      </c>
      <c r="I1136" s="28" t="s">
        <v>7662</v>
      </c>
    </row>
    <row r="1137" spans="1:9" x14ac:dyDescent="0.25">
      <c r="A1137" s="43" t="s">
        <v>11590</v>
      </c>
      <c r="B1137" s="40" t="s">
        <v>12319</v>
      </c>
      <c r="C1137" s="30">
        <v>32481</v>
      </c>
      <c r="D1137" s="29" t="s">
        <v>3964</v>
      </c>
      <c r="E1137" s="31">
        <v>1750.7</v>
      </c>
      <c r="F1137" s="38" t="s">
        <v>11590</v>
      </c>
      <c r="G1137" s="31">
        <v>1750.7</v>
      </c>
      <c r="H1137" s="32">
        <f t="shared" si="17"/>
        <v>0</v>
      </c>
      <c r="I1137" s="33" t="s">
        <v>10970</v>
      </c>
    </row>
    <row r="1138" spans="1:9" x14ac:dyDescent="0.25">
      <c r="A1138" s="44" t="s">
        <v>11590</v>
      </c>
      <c r="B1138" s="41" t="s">
        <v>12320</v>
      </c>
      <c r="C1138" s="26">
        <v>32482</v>
      </c>
      <c r="D1138" s="25" t="s">
        <v>3947</v>
      </c>
      <c r="E1138" s="27">
        <v>4700</v>
      </c>
      <c r="F1138" s="39" t="s">
        <v>11590</v>
      </c>
      <c r="G1138" s="27">
        <v>4700</v>
      </c>
      <c r="H1138" s="45">
        <f t="shared" si="17"/>
        <v>0</v>
      </c>
      <c r="I1138" s="28" t="s">
        <v>10970</v>
      </c>
    </row>
    <row r="1139" spans="1:9" x14ac:dyDescent="0.25">
      <c r="A1139" s="43" t="s">
        <v>11590</v>
      </c>
      <c r="B1139" s="40" t="s">
        <v>12321</v>
      </c>
      <c r="C1139" s="30">
        <v>32483</v>
      </c>
      <c r="D1139" s="29" t="s">
        <v>4082</v>
      </c>
      <c r="E1139" s="31">
        <v>12844</v>
      </c>
      <c r="F1139" s="38" t="s">
        <v>11968</v>
      </c>
      <c r="G1139" s="31">
        <v>12844</v>
      </c>
      <c r="H1139" s="32">
        <f t="shared" si="17"/>
        <v>0</v>
      </c>
      <c r="I1139" s="33" t="s">
        <v>10970</v>
      </c>
    </row>
    <row r="1140" spans="1:9" x14ac:dyDescent="0.25">
      <c r="A1140" s="44" t="s">
        <v>11590</v>
      </c>
      <c r="B1140" s="41" t="s">
        <v>12322</v>
      </c>
      <c r="C1140" s="26">
        <v>32484</v>
      </c>
      <c r="D1140" s="25" t="s">
        <v>3946</v>
      </c>
      <c r="E1140" s="27">
        <v>7938</v>
      </c>
      <c r="F1140" s="39" t="s">
        <v>11968</v>
      </c>
      <c r="G1140" s="27">
        <v>7938</v>
      </c>
      <c r="H1140" s="45">
        <f t="shared" si="17"/>
        <v>0</v>
      </c>
      <c r="I1140" s="28" t="s">
        <v>10970</v>
      </c>
    </row>
    <row r="1141" spans="1:9" x14ac:dyDescent="0.25">
      <c r="A1141" s="43" t="s">
        <v>11590</v>
      </c>
      <c r="B1141" s="40" t="s">
        <v>12323</v>
      </c>
      <c r="C1141" s="30">
        <v>32485</v>
      </c>
      <c r="D1141" s="29" t="s">
        <v>3941</v>
      </c>
      <c r="E1141" s="31">
        <v>8082.8</v>
      </c>
      <c r="F1141" s="38" t="s">
        <v>11968</v>
      </c>
      <c r="G1141" s="31">
        <v>8082.8</v>
      </c>
      <c r="H1141" s="32">
        <f t="shared" si="17"/>
        <v>0</v>
      </c>
      <c r="I1141" s="33" t="s">
        <v>10970</v>
      </c>
    </row>
    <row r="1142" spans="1:9" x14ac:dyDescent="0.25">
      <c r="A1142" s="44" t="s">
        <v>11590</v>
      </c>
      <c r="B1142" s="41" t="s">
        <v>12324</v>
      </c>
      <c r="C1142" s="26">
        <v>32486</v>
      </c>
      <c r="D1142" s="25" t="s">
        <v>3951</v>
      </c>
      <c r="E1142" s="27">
        <v>9191.2000000000007</v>
      </c>
      <c r="F1142" s="39" t="s">
        <v>11590</v>
      </c>
      <c r="G1142" s="27">
        <v>9191.2000000000007</v>
      </c>
      <c r="H1142" s="45">
        <f t="shared" si="17"/>
        <v>0</v>
      </c>
      <c r="I1142" s="28" t="s">
        <v>10970</v>
      </c>
    </row>
    <row r="1143" spans="1:9" x14ac:dyDescent="0.25">
      <c r="A1143" s="43" t="s">
        <v>11590</v>
      </c>
      <c r="B1143" s="40" t="s">
        <v>12325</v>
      </c>
      <c r="C1143" s="30">
        <v>32487</v>
      </c>
      <c r="D1143" s="29" t="s">
        <v>3950</v>
      </c>
      <c r="E1143" s="31">
        <v>30868</v>
      </c>
      <c r="F1143" s="38" t="s">
        <v>12155</v>
      </c>
      <c r="G1143" s="31">
        <v>30868</v>
      </c>
      <c r="H1143" s="32">
        <f t="shared" si="17"/>
        <v>0</v>
      </c>
      <c r="I1143" s="33" t="s">
        <v>10970</v>
      </c>
    </row>
    <row r="1144" spans="1:9" x14ac:dyDescent="0.25">
      <c r="A1144" s="44" t="s">
        <v>11590</v>
      </c>
      <c r="B1144" s="41" t="s">
        <v>12326</v>
      </c>
      <c r="C1144" s="26">
        <v>32488</v>
      </c>
      <c r="D1144" s="25" t="s">
        <v>3967</v>
      </c>
      <c r="E1144" s="27">
        <v>0</v>
      </c>
      <c r="F1144" s="39" t="s">
        <v>4219</v>
      </c>
      <c r="G1144" s="27">
        <v>0</v>
      </c>
      <c r="H1144" s="45">
        <f t="shared" si="17"/>
        <v>0</v>
      </c>
      <c r="I1144" s="28" t="s">
        <v>7662</v>
      </c>
    </row>
    <row r="1145" spans="1:9" x14ac:dyDescent="0.25">
      <c r="A1145" s="43" t="s">
        <v>11590</v>
      </c>
      <c r="B1145" s="40" t="s">
        <v>12327</v>
      </c>
      <c r="C1145" s="30">
        <v>32489</v>
      </c>
      <c r="D1145" s="29" t="s">
        <v>3945</v>
      </c>
      <c r="E1145" s="31">
        <v>7768.4</v>
      </c>
      <c r="F1145" s="38" t="s">
        <v>11968</v>
      </c>
      <c r="G1145" s="31">
        <v>7768.4</v>
      </c>
      <c r="H1145" s="32">
        <f t="shared" si="17"/>
        <v>0</v>
      </c>
      <c r="I1145" s="33" t="s">
        <v>10970</v>
      </c>
    </row>
    <row r="1146" spans="1:9" x14ac:dyDescent="0.25">
      <c r="A1146" s="44" t="s">
        <v>11590</v>
      </c>
      <c r="B1146" s="41" t="s">
        <v>12328</v>
      </c>
      <c r="C1146" s="26">
        <v>32490</v>
      </c>
      <c r="D1146" s="25" t="s">
        <v>3942</v>
      </c>
      <c r="E1146" s="27">
        <v>10000</v>
      </c>
      <c r="F1146" s="39" t="s">
        <v>11796</v>
      </c>
      <c r="G1146" s="27">
        <v>10000</v>
      </c>
      <c r="H1146" s="45">
        <f t="shared" si="17"/>
        <v>0</v>
      </c>
      <c r="I1146" s="28" t="s">
        <v>10970</v>
      </c>
    </row>
    <row r="1147" spans="1:9" x14ac:dyDescent="0.25">
      <c r="A1147" s="43" t="s">
        <v>11590</v>
      </c>
      <c r="B1147" s="40" t="s">
        <v>12329</v>
      </c>
      <c r="C1147" s="30">
        <v>32491</v>
      </c>
      <c r="D1147" s="29" t="s">
        <v>3944</v>
      </c>
      <c r="E1147" s="31">
        <v>6805.5</v>
      </c>
      <c r="F1147" s="38" t="s">
        <v>11968</v>
      </c>
      <c r="G1147" s="31">
        <v>6805.5</v>
      </c>
      <c r="H1147" s="32">
        <f t="shared" si="17"/>
        <v>0</v>
      </c>
      <c r="I1147" s="33" t="s">
        <v>10970</v>
      </c>
    </row>
    <row r="1148" spans="1:9" x14ac:dyDescent="0.25">
      <c r="A1148" s="44" t="s">
        <v>11590</v>
      </c>
      <c r="B1148" s="41" t="s">
        <v>12330</v>
      </c>
      <c r="C1148" s="26">
        <v>32492</v>
      </c>
      <c r="D1148" s="25" t="s">
        <v>3948</v>
      </c>
      <c r="E1148" s="27">
        <v>19232</v>
      </c>
      <c r="F1148" s="39" t="s">
        <v>11796</v>
      </c>
      <c r="G1148" s="27">
        <v>19232</v>
      </c>
      <c r="H1148" s="45">
        <f t="shared" si="17"/>
        <v>0</v>
      </c>
      <c r="I1148" s="28" t="s">
        <v>10970</v>
      </c>
    </row>
    <row r="1149" spans="1:9" x14ac:dyDescent="0.25">
      <c r="A1149" s="43" t="s">
        <v>11590</v>
      </c>
      <c r="B1149" s="40" t="s">
        <v>12331</v>
      </c>
      <c r="C1149" s="30">
        <v>32493</v>
      </c>
      <c r="D1149" s="29" t="s">
        <v>4080</v>
      </c>
      <c r="E1149" s="31">
        <v>4269.8</v>
      </c>
      <c r="F1149" s="38" t="s">
        <v>11968</v>
      </c>
      <c r="G1149" s="31">
        <v>4269.8</v>
      </c>
      <c r="H1149" s="32">
        <f t="shared" si="17"/>
        <v>0</v>
      </c>
      <c r="I1149" s="33" t="s">
        <v>10970</v>
      </c>
    </row>
    <row r="1150" spans="1:9" x14ac:dyDescent="0.25">
      <c r="A1150" s="44" t="s">
        <v>11590</v>
      </c>
      <c r="B1150" s="41" t="s">
        <v>12332</v>
      </c>
      <c r="C1150" s="26">
        <v>32494</v>
      </c>
      <c r="D1150" s="25" t="s">
        <v>4630</v>
      </c>
      <c r="E1150" s="27">
        <v>6692.4</v>
      </c>
      <c r="F1150" s="39" t="s">
        <v>11968</v>
      </c>
      <c r="G1150" s="27">
        <v>6692.4</v>
      </c>
      <c r="H1150" s="45">
        <f t="shared" si="17"/>
        <v>0</v>
      </c>
      <c r="I1150" s="28" t="s">
        <v>10970</v>
      </c>
    </row>
    <row r="1151" spans="1:9" x14ac:dyDescent="0.25">
      <c r="A1151" s="43" t="s">
        <v>11590</v>
      </c>
      <c r="B1151" s="40" t="s">
        <v>12333</v>
      </c>
      <c r="C1151" s="30">
        <v>32495</v>
      </c>
      <c r="D1151" s="29" t="s">
        <v>3940</v>
      </c>
      <c r="E1151" s="31">
        <v>3439.8</v>
      </c>
      <c r="F1151" s="38" t="s">
        <v>12155</v>
      </c>
      <c r="G1151" s="31">
        <v>3439.8</v>
      </c>
      <c r="H1151" s="32">
        <f t="shared" si="17"/>
        <v>0</v>
      </c>
      <c r="I1151" s="33" t="s">
        <v>10970</v>
      </c>
    </row>
    <row r="1152" spans="1:9" x14ac:dyDescent="0.25">
      <c r="A1152" s="44" t="s">
        <v>11590</v>
      </c>
      <c r="B1152" s="41" t="s">
        <v>12334</v>
      </c>
      <c r="C1152" s="26">
        <v>32496</v>
      </c>
      <c r="D1152" s="25" t="s">
        <v>3952</v>
      </c>
      <c r="E1152" s="27">
        <v>26784.5</v>
      </c>
      <c r="F1152" s="39" t="s">
        <v>11783</v>
      </c>
      <c r="G1152" s="27">
        <v>26784.5</v>
      </c>
      <c r="H1152" s="45">
        <f t="shared" si="17"/>
        <v>0</v>
      </c>
      <c r="I1152" s="28" t="s">
        <v>10970</v>
      </c>
    </row>
    <row r="1153" spans="1:9" x14ac:dyDescent="0.25">
      <c r="A1153" s="43" t="s">
        <v>11590</v>
      </c>
      <c r="B1153" s="40" t="s">
        <v>12335</v>
      </c>
      <c r="C1153" s="30">
        <v>32497</v>
      </c>
      <c r="D1153" s="29" t="s">
        <v>3962</v>
      </c>
      <c r="E1153" s="31">
        <v>9595.2000000000007</v>
      </c>
      <c r="F1153" s="38" t="s">
        <v>11590</v>
      </c>
      <c r="G1153" s="31">
        <v>9595.2000000000007</v>
      </c>
      <c r="H1153" s="32">
        <f t="shared" si="17"/>
        <v>0</v>
      </c>
      <c r="I1153" s="33" t="s">
        <v>10970</v>
      </c>
    </row>
    <row r="1154" spans="1:9" x14ac:dyDescent="0.25">
      <c r="A1154" s="44" t="s">
        <v>11590</v>
      </c>
      <c r="B1154" s="41" t="s">
        <v>12336</v>
      </c>
      <c r="C1154" s="26">
        <v>32498</v>
      </c>
      <c r="D1154" s="25" t="s">
        <v>4031</v>
      </c>
      <c r="E1154" s="27">
        <v>4900</v>
      </c>
      <c r="F1154" s="39" t="s">
        <v>11590</v>
      </c>
      <c r="G1154" s="27">
        <v>4900</v>
      </c>
      <c r="H1154" s="45">
        <f t="shared" si="17"/>
        <v>0</v>
      </c>
      <c r="I1154" s="28" t="s">
        <v>10970</v>
      </c>
    </row>
    <row r="1155" spans="1:9" x14ac:dyDescent="0.25">
      <c r="A1155" s="43" t="s">
        <v>11590</v>
      </c>
      <c r="B1155" s="40" t="s">
        <v>12337</v>
      </c>
      <c r="C1155" s="30">
        <v>32499</v>
      </c>
      <c r="D1155" s="29" t="s">
        <v>3954</v>
      </c>
      <c r="E1155" s="31">
        <v>4410</v>
      </c>
      <c r="F1155" s="38" t="s">
        <v>11590</v>
      </c>
      <c r="G1155" s="31">
        <v>4410</v>
      </c>
      <c r="H1155" s="32">
        <f t="shared" si="17"/>
        <v>0</v>
      </c>
      <c r="I1155" s="33" t="s">
        <v>10970</v>
      </c>
    </row>
    <row r="1156" spans="1:9" x14ac:dyDescent="0.25">
      <c r="A1156" s="44" t="s">
        <v>11590</v>
      </c>
      <c r="B1156" s="41" t="s">
        <v>12338</v>
      </c>
      <c r="C1156" s="26">
        <v>32500</v>
      </c>
      <c r="D1156" s="25" t="s">
        <v>3962</v>
      </c>
      <c r="E1156" s="27">
        <v>240</v>
      </c>
      <c r="F1156" s="39" t="s">
        <v>11590</v>
      </c>
      <c r="G1156" s="27">
        <v>240</v>
      </c>
      <c r="H1156" s="45">
        <f t="shared" ref="H1156:H1219" si="18">E1156-G1156</f>
        <v>0</v>
      </c>
      <c r="I1156" s="28" t="s">
        <v>10970</v>
      </c>
    </row>
    <row r="1157" spans="1:9" x14ac:dyDescent="0.25">
      <c r="A1157" s="43" t="s">
        <v>11590</v>
      </c>
      <c r="B1157" s="40" t="s">
        <v>12339</v>
      </c>
      <c r="C1157" s="30">
        <v>32501</v>
      </c>
      <c r="D1157" s="29" t="s">
        <v>4067</v>
      </c>
      <c r="E1157" s="31">
        <v>3920</v>
      </c>
      <c r="F1157" s="38" t="s">
        <v>11590</v>
      </c>
      <c r="G1157" s="31">
        <v>3920</v>
      </c>
      <c r="H1157" s="32">
        <f t="shared" si="18"/>
        <v>0</v>
      </c>
      <c r="I1157" s="33" t="s">
        <v>10970</v>
      </c>
    </row>
    <row r="1158" spans="1:9" x14ac:dyDescent="0.25">
      <c r="A1158" s="44" t="s">
        <v>11590</v>
      </c>
      <c r="B1158" s="41" t="s">
        <v>12340</v>
      </c>
      <c r="C1158" s="26">
        <v>32502</v>
      </c>
      <c r="D1158" s="25" t="s">
        <v>12341</v>
      </c>
      <c r="E1158" s="27">
        <v>1632</v>
      </c>
      <c r="F1158" s="39" t="s">
        <v>11590</v>
      </c>
      <c r="G1158" s="27">
        <v>1632</v>
      </c>
      <c r="H1158" s="45">
        <f t="shared" si="18"/>
        <v>0</v>
      </c>
      <c r="I1158" s="28" t="s">
        <v>10970</v>
      </c>
    </row>
    <row r="1159" spans="1:9" x14ac:dyDescent="0.25">
      <c r="A1159" s="43" t="s">
        <v>11590</v>
      </c>
      <c r="B1159" s="40" t="s">
        <v>12342</v>
      </c>
      <c r="C1159" s="30">
        <v>32503</v>
      </c>
      <c r="D1159" s="29" t="s">
        <v>3960</v>
      </c>
      <c r="E1159" s="31">
        <v>15688.8</v>
      </c>
      <c r="F1159" s="38" t="s">
        <v>11590</v>
      </c>
      <c r="G1159" s="31">
        <v>15688.8</v>
      </c>
      <c r="H1159" s="32">
        <f t="shared" si="18"/>
        <v>0</v>
      </c>
      <c r="I1159" s="33" t="s">
        <v>10970</v>
      </c>
    </row>
    <row r="1160" spans="1:9" x14ac:dyDescent="0.25">
      <c r="A1160" s="44" t="s">
        <v>11590</v>
      </c>
      <c r="B1160" s="41" t="s">
        <v>12343</v>
      </c>
      <c r="C1160" s="26">
        <v>32504</v>
      </c>
      <c r="D1160" s="25" t="s">
        <v>3960</v>
      </c>
      <c r="E1160" s="27">
        <v>665.6</v>
      </c>
      <c r="F1160" s="39" t="s">
        <v>11590</v>
      </c>
      <c r="G1160" s="27">
        <v>665.6</v>
      </c>
      <c r="H1160" s="45">
        <f t="shared" si="18"/>
        <v>0</v>
      </c>
      <c r="I1160" s="28" t="s">
        <v>10970</v>
      </c>
    </row>
    <row r="1161" spans="1:9" x14ac:dyDescent="0.25">
      <c r="A1161" s="43" t="s">
        <v>11590</v>
      </c>
      <c r="B1161" s="40" t="s">
        <v>12344</v>
      </c>
      <c r="C1161" s="30">
        <v>32505</v>
      </c>
      <c r="D1161" s="29" t="s">
        <v>3964</v>
      </c>
      <c r="E1161" s="31">
        <v>1517.5</v>
      </c>
      <c r="F1161" s="38" t="s">
        <v>11590</v>
      </c>
      <c r="G1161" s="31">
        <v>1517.5</v>
      </c>
      <c r="H1161" s="32">
        <f t="shared" si="18"/>
        <v>0</v>
      </c>
      <c r="I1161" s="33" t="s">
        <v>10970</v>
      </c>
    </row>
    <row r="1162" spans="1:9" x14ac:dyDescent="0.25">
      <c r="A1162" s="44" t="s">
        <v>11590</v>
      </c>
      <c r="B1162" s="41" t="s">
        <v>12345</v>
      </c>
      <c r="C1162" s="26">
        <v>32506</v>
      </c>
      <c r="D1162" s="25" t="s">
        <v>3964</v>
      </c>
      <c r="E1162" s="27">
        <v>1583.2</v>
      </c>
      <c r="F1162" s="39" t="s">
        <v>11590</v>
      </c>
      <c r="G1162" s="27">
        <v>1583.2</v>
      </c>
      <c r="H1162" s="45">
        <f t="shared" si="18"/>
        <v>0</v>
      </c>
      <c r="I1162" s="28" t="s">
        <v>10970</v>
      </c>
    </row>
    <row r="1163" spans="1:9" x14ac:dyDescent="0.25">
      <c r="A1163" s="43" t="s">
        <v>11590</v>
      </c>
      <c r="B1163" s="40" t="s">
        <v>12346</v>
      </c>
      <c r="C1163" s="30">
        <v>32507</v>
      </c>
      <c r="D1163" s="29" t="s">
        <v>3964</v>
      </c>
      <c r="E1163" s="31">
        <v>740</v>
      </c>
      <c r="F1163" s="38" t="s">
        <v>11590</v>
      </c>
      <c r="G1163" s="31">
        <v>740</v>
      </c>
      <c r="H1163" s="32">
        <f t="shared" si="18"/>
        <v>0</v>
      </c>
      <c r="I1163" s="33" t="s">
        <v>10970</v>
      </c>
    </row>
    <row r="1164" spans="1:9" x14ac:dyDescent="0.25">
      <c r="A1164" s="44" t="s">
        <v>11590</v>
      </c>
      <c r="B1164" s="41" t="s">
        <v>12347</v>
      </c>
      <c r="C1164" s="26">
        <v>32508</v>
      </c>
      <c r="D1164" s="25" t="s">
        <v>3964</v>
      </c>
      <c r="E1164" s="27">
        <v>776</v>
      </c>
      <c r="F1164" s="39" t="s">
        <v>11590</v>
      </c>
      <c r="G1164" s="27">
        <v>776</v>
      </c>
      <c r="H1164" s="45">
        <f t="shared" si="18"/>
        <v>0</v>
      </c>
      <c r="I1164" s="28" t="s">
        <v>10970</v>
      </c>
    </row>
    <row r="1165" spans="1:9" x14ac:dyDescent="0.25">
      <c r="A1165" s="43" t="s">
        <v>11590</v>
      </c>
      <c r="B1165" s="40" t="s">
        <v>12348</v>
      </c>
      <c r="C1165" s="30">
        <v>32509</v>
      </c>
      <c r="D1165" s="29" t="s">
        <v>3982</v>
      </c>
      <c r="E1165" s="31">
        <v>3038.1</v>
      </c>
      <c r="F1165" s="38" t="s">
        <v>11590</v>
      </c>
      <c r="G1165" s="31">
        <v>3038.1</v>
      </c>
      <c r="H1165" s="32">
        <f t="shared" si="18"/>
        <v>0</v>
      </c>
      <c r="I1165" s="33" t="s">
        <v>10970</v>
      </c>
    </row>
    <row r="1166" spans="1:9" x14ac:dyDescent="0.25">
      <c r="A1166" s="44" t="s">
        <v>11590</v>
      </c>
      <c r="B1166" s="41" t="s">
        <v>12349</v>
      </c>
      <c r="C1166" s="26">
        <v>32510</v>
      </c>
      <c r="D1166" s="25" t="s">
        <v>3971</v>
      </c>
      <c r="E1166" s="27">
        <v>3787.9</v>
      </c>
      <c r="F1166" s="39" t="s">
        <v>11590</v>
      </c>
      <c r="G1166" s="27">
        <v>3787.9</v>
      </c>
      <c r="H1166" s="45">
        <f t="shared" si="18"/>
        <v>0</v>
      </c>
      <c r="I1166" s="28" t="s">
        <v>10970</v>
      </c>
    </row>
    <row r="1167" spans="1:9" x14ac:dyDescent="0.25">
      <c r="A1167" s="43" t="s">
        <v>11590</v>
      </c>
      <c r="B1167" s="40" t="s">
        <v>12350</v>
      </c>
      <c r="C1167" s="30">
        <v>32511</v>
      </c>
      <c r="D1167" s="29" t="s">
        <v>3972</v>
      </c>
      <c r="E1167" s="31">
        <v>5009</v>
      </c>
      <c r="F1167" s="38" t="s">
        <v>11590</v>
      </c>
      <c r="G1167" s="31">
        <v>5009</v>
      </c>
      <c r="H1167" s="32">
        <f t="shared" si="18"/>
        <v>0</v>
      </c>
      <c r="I1167" s="33" t="s">
        <v>10970</v>
      </c>
    </row>
    <row r="1168" spans="1:9" x14ac:dyDescent="0.25">
      <c r="A1168" s="44" t="s">
        <v>11590</v>
      </c>
      <c r="B1168" s="41" t="s">
        <v>12351</v>
      </c>
      <c r="C1168" s="26">
        <v>32512</v>
      </c>
      <c r="D1168" s="25" t="s">
        <v>4030</v>
      </c>
      <c r="E1168" s="27">
        <v>635.6</v>
      </c>
      <c r="F1168" s="39" t="s">
        <v>11590</v>
      </c>
      <c r="G1168" s="27">
        <v>635.6</v>
      </c>
      <c r="H1168" s="45">
        <f t="shared" si="18"/>
        <v>0</v>
      </c>
      <c r="I1168" s="28" t="s">
        <v>10970</v>
      </c>
    </row>
    <row r="1169" spans="1:9" x14ac:dyDescent="0.25">
      <c r="A1169" s="43" t="s">
        <v>11590</v>
      </c>
      <c r="B1169" s="40" t="s">
        <v>12352</v>
      </c>
      <c r="C1169" s="30">
        <v>32513</v>
      </c>
      <c r="D1169" s="29" t="s">
        <v>4041</v>
      </c>
      <c r="E1169" s="31">
        <v>3076.6</v>
      </c>
      <c r="F1169" s="38" t="s">
        <v>11590</v>
      </c>
      <c r="G1169" s="31">
        <v>3076.6</v>
      </c>
      <c r="H1169" s="32">
        <f t="shared" si="18"/>
        <v>0</v>
      </c>
      <c r="I1169" s="33" t="s">
        <v>10970</v>
      </c>
    </row>
    <row r="1170" spans="1:9" x14ac:dyDescent="0.25">
      <c r="A1170" s="44" t="s">
        <v>11590</v>
      </c>
      <c r="B1170" s="41" t="s">
        <v>12353</v>
      </c>
      <c r="C1170" s="26">
        <v>32514</v>
      </c>
      <c r="D1170" s="25" t="s">
        <v>4083</v>
      </c>
      <c r="E1170" s="27">
        <v>3345.4</v>
      </c>
      <c r="F1170" s="39" t="s">
        <v>11590</v>
      </c>
      <c r="G1170" s="27">
        <v>3345.4</v>
      </c>
      <c r="H1170" s="45">
        <f t="shared" si="18"/>
        <v>0</v>
      </c>
      <c r="I1170" s="28" t="s">
        <v>10970</v>
      </c>
    </row>
    <row r="1171" spans="1:9" x14ac:dyDescent="0.25">
      <c r="A1171" s="43" t="s">
        <v>11590</v>
      </c>
      <c r="B1171" s="40" t="s">
        <v>12354</v>
      </c>
      <c r="C1171" s="30">
        <v>32515</v>
      </c>
      <c r="D1171" s="29" t="s">
        <v>3974</v>
      </c>
      <c r="E1171" s="31">
        <v>14700</v>
      </c>
      <c r="F1171" s="38" t="s">
        <v>11590</v>
      </c>
      <c r="G1171" s="31">
        <v>14700</v>
      </c>
      <c r="H1171" s="32">
        <f t="shared" si="18"/>
        <v>0</v>
      </c>
      <c r="I1171" s="33" t="s">
        <v>10970</v>
      </c>
    </row>
    <row r="1172" spans="1:9" x14ac:dyDescent="0.25">
      <c r="A1172" s="44" t="s">
        <v>11590</v>
      </c>
      <c r="B1172" s="41" t="s">
        <v>12355</v>
      </c>
      <c r="C1172" s="26">
        <v>32516</v>
      </c>
      <c r="D1172" s="25" t="s">
        <v>4036</v>
      </c>
      <c r="E1172" s="27">
        <v>3268</v>
      </c>
      <c r="F1172" s="39" t="s">
        <v>11590</v>
      </c>
      <c r="G1172" s="27">
        <v>3268</v>
      </c>
      <c r="H1172" s="45">
        <f t="shared" si="18"/>
        <v>0</v>
      </c>
      <c r="I1172" s="28" t="s">
        <v>10970</v>
      </c>
    </row>
    <row r="1173" spans="1:9" x14ac:dyDescent="0.25">
      <c r="A1173" s="43" t="s">
        <v>11590</v>
      </c>
      <c r="B1173" s="40" t="s">
        <v>12356</v>
      </c>
      <c r="C1173" s="30">
        <v>32517</v>
      </c>
      <c r="D1173" s="29" t="s">
        <v>3967</v>
      </c>
      <c r="E1173" s="31">
        <v>7150</v>
      </c>
      <c r="F1173" s="38" t="s">
        <v>11590</v>
      </c>
      <c r="G1173" s="31">
        <v>7150</v>
      </c>
      <c r="H1173" s="32">
        <f t="shared" si="18"/>
        <v>0</v>
      </c>
      <c r="I1173" s="33" t="s">
        <v>10970</v>
      </c>
    </row>
    <row r="1174" spans="1:9" x14ac:dyDescent="0.25">
      <c r="A1174" s="44" t="s">
        <v>11590</v>
      </c>
      <c r="B1174" s="41" t="s">
        <v>12357</v>
      </c>
      <c r="C1174" s="26">
        <v>32518</v>
      </c>
      <c r="D1174" s="25" t="s">
        <v>4321</v>
      </c>
      <c r="E1174" s="27">
        <v>6015.6</v>
      </c>
      <c r="F1174" s="39" t="s">
        <v>11590</v>
      </c>
      <c r="G1174" s="27">
        <v>6015.6</v>
      </c>
      <c r="H1174" s="45">
        <f t="shared" si="18"/>
        <v>0</v>
      </c>
      <c r="I1174" s="28" t="s">
        <v>10970</v>
      </c>
    </row>
    <row r="1175" spans="1:9" x14ac:dyDescent="0.25">
      <c r="A1175" s="43" t="s">
        <v>11590</v>
      </c>
      <c r="B1175" s="40" t="s">
        <v>12358</v>
      </c>
      <c r="C1175" s="30">
        <v>32519</v>
      </c>
      <c r="D1175" s="29" t="s">
        <v>4086</v>
      </c>
      <c r="E1175" s="31">
        <v>1877.2</v>
      </c>
      <c r="F1175" s="38" t="s">
        <v>11590</v>
      </c>
      <c r="G1175" s="31">
        <v>1877.2</v>
      </c>
      <c r="H1175" s="32">
        <f t="shared" si="18"/>
        <v>0</v>
      </c>
      <c r="I1175" s="33" t="s">
        <v>10970</v>
      </c>
    </row>
    <row r="1176" spans="1:9" x14ac:dyDescent="0.25">
      <c r="A1176" s="44" t="s">
        <v>11590</v>
      </c>
      <c r="B1176" s="41" t="s">
        <v>12359</v>
      </c>
      <c r="C1176" s="26">
        <v>32520</v>
      </c>
      <c r="D1176" s="25" t="s">
        <v>4125</v>
      </c>
      <c r="E1176" s="27">
        <v>1284.8</v>
      </c>
      <c r="F1176" s="39" t="s">
        <v>11590</v>
      </c>
      <c r="G1176" s="27">
        <v>1284.8</v>
      </c>
      <c r="H1176" s="45">
        <f t="shared" si="18"/>
        <v>0</v>
      </c>
      <c r="I1176" s="28" t="s">
        <v>10970</v>
      </c>
    </row>
    <row r="1177" spans="1:9" x14ac:dyDescent="0.25">
      <c r="A1177" s="43" t="s">
        <v>11590</v>
      </c>
      <c r="B1177" s="40" t="s">
        <v>12360</v>
      </c>
      <c r="C1177" s="30">
        <v>32521</v>
      </c>
      <c r="D1177" s="29" t="s">
        <v>3969</v>
      </c>
      <c r="E1177" s="31">
        <v>7689</v>
      </c>
      <c r="F1177" s="38" t="s">
        <v>11590</v>
      </c>
      <c r="G1177" s="31">
        <v>7689</v>
      </c>
      <c r="H1177" s="32">
        <f t="shared" si="18"/>
        <v>0</v>
      </c>
      <c r="I1177" s="33" t="s">
        <v>10970</v>
      </c>
    </row>
    <row r="1178" spans="1:9" x14ac:dyDescent="0.25">
      <c r="A1178" s="44" t="s">
        <v>11590</v>
      </c>
      <c r="B1178" s="41" t="s">
        <v>12361</v>
      </c>
      <c r="C1178" s="26">
        <v>32522</v>
      </c>
      <c r="D1178" s="25" t="s">
        <v>3969</v>
      </c>
      <c r="E1178" s="27">
        <v>2448.6</v>
      </c>
      <c r="F1178" s="39" t="s">
        <v>11590</v>
      </c>
      <c r="G1178" s="27">
        <v>2448.6</v>
      </c>
      <c r="H1178" s="45">
        <f t="shared" si="18"/>
        <v>0</v>
      </c>
      <c r="I1178" s="28" t="s">
        <v>10970</v>
      </c>
    </row>
    <row r="1179" spans="1:9" x14ac:dyDescent="0.25">
      <c r="A1179" s="43" t="s">
        <v>11590</v>
      </c>
      <c r="B1179" s="40" t="s">
        <v>12362</v>
      </c>
      <c r="C1179" s="30">
        <v>32523</v>
      </c>
      <c r="D1179" s="29" t="s">
        <v>3964</v>
      </c>
      <c r="E1179" s="31">
        <v>2450</v>
      </c>
      <c r="F1179" s="38" t="s">
        <v>11590</v>
      </c>
      <c r="G1179" s="31">
        <v>2450</v>
      </c>
      <c r="H1179" s="32">
        <f t="shared" si="18"/>
        <v>0</v>
      </c>
      <c r="I1179" s="33" t="s">
        <v>10970</v>
      </c>
    </row>
    <row r="1180" spans="1:9" x14ac:dyDescent="0.25">
      <c r="A1180" s="44" t="s">
        <v>11590</v>
      </c>
      <c r="B1180" s="41" t="s">
        <v>12363</v>
      </c>
      <c r="C1180" s="26">
        <v>32524</v>
      </c>
      <c r="D1180" s="25" t="s">
        <v>4172</v>
      </c>
      <c r="E1180" s="27">
        <v>4512.8</v>
      </c>
      <c r="F1180" s="39" t="s">
        <v>11590</v>
      </c>
      <c r="G1180" s="27">
        <v>4512.8</v>
      </c>
      <c r="H1180" s="45">
        <f t="shared" si="18"/>
        <v>0</v>
      </c>
      <c r="I1180" s="28" t="s">
        <v>10970</v>
      </c>
    </row>
    <row r="1181" spans="1:9" x14ac:dyDescent="0.25">
      <c r="A1181" s="43" t="s">
        <v>11590</v>
      </c>
      <c r="B1181" s="40" t="s">
        <v>12364</v>
      </c>
      <c r="C1181" s="30">
        <v>32525</v>
      </c>
      <c r="D1181" s="29" t="s">
        <v>3956</v>
      </c>
      <c r="E1181" s="31">
        <v>5385</v>
      </c>
      <c r="F1181" s="38" t="s">
        <v>11590</v>
      </c>
      <c r="G1181" s="31">
        <v>5385</v>
      </c>
      <c r="H1181" s="32">
        <f t="shared" si="18"/>
        <v>0</v>
      </c>
      <c r="I1181" s="33" t="s">
        <v>10970</v>
      </c>
    </row>
    <row r="1182" spans="1:9" x14ac:dyDescent="0.25">
      <c r="A1182" s="44" t="s">
        <v>11590</v>
      </c>
      <c r="B1182" s="41" t="s">
        <v>12365</v>
      </c>
      <c r="C1182" s="26">
        <v>32526</v>
      </c>
      <c r="D1182" s="25" t="s">
        <v>3957</v>
      </c>
      <c r="E1182" s="27">
        <v>3920</v>
      </c>
      <c r="F1182" s="39" t="s">
        <v>11590</v>
      </c>
      <c r="G1182" s="27">
        <v>3920</v>
      </c>
      <c r="H1182" s="45">
        <f t="shared" si="18"/>
        <v>0</v>
      </c>
      <c r="I1182" s="28" t="s">
        <v>10970</v>
      </c>
    </row>
    <row r="1183" spans="1:9" x14ac:dyDescent="0.25">
      <c r="A1183" s="43" t="s">
        <v>11590</v>
      </c>
      <c r="B1183" s="40" t="s">
        <v>12366</v>
      </c>
      <c r="C1183" s="30">
        <v>32527</v>
      </c>
      <c r="D1183" s="29" t="s">
        <v>4033</v>
      </c>
      <c r="E1183" s="31">
        <v>1097.2</v>
      </c>
      <c r="F1183" s="38" t="s">
        <v>11590</v>
      </c>
      <c r="G1183" s="31">
        <v>1097.2</v>
      </c>
      <c r="H1183" s="32">
        <f t="shared" si="18"/>
        <v>0</v>
      </c>
      <c r="I1183" s="33" t="s">
        <v>10970</v>
      </c>
    </row>
    <row r="1184" spans="1:9" x14ac:dyDescent="0.25">
      <c r="A1184" s="44" t="s">
        <v>11590</v>
      </c>
      <c r="B1184" s="41" t="s">
        <v>12367</v>
      </c>
      <c r="C1184" s="26">
        <v>32528</v>
      </c>
      <c r="D1184" s="25" t="s">
        <v>3991</v>
      </c>
      <c r="E1184" s="27">
        <v>2256.3000000000002</v>
      </c>
      <c r="F1184" s="39" t="s">
        <v>11590</v>
      </c>
      <c r="G1184" s="27">
        <v>2256.3000000000002</v>
      </c>
      <c r="H1184" s="45">
        <f t="shared" si="18"/>
        <v>0</v>
      </c>
      <c r="I1184" s="28" t="s">
        <v>10970</v>
      </c>
    </row>
    <row r="1185" spans="1:9" x14ac:dyDescent="0.25">
      <c r="A1185" s="43" t="s">
        <v>11590</v>
      </c>
      <c r="B1185" s="40" t="s">
        <v>12368</v>
      </c>
      <c r="C1185" s="30">
        <v>32529</v>
      </c>
      <c r="D1185" s="29" t="s">
        <v>4175</v>
      </c>
      <c r="E1185" s="31">
        <v>0</v>
      </c>
      <c r="F1185" s="38" t="s">
        <v>4219</v>
      </c>
      <c r="G1185" s="31">
        <v>0</v>
      </c>
      <c r="H1185" s="32">
        <f t="shared" si="18"/>
        <v>0</v>
      </c>
      <c r="I1185" s="33" t="s">
        <v>7662</v>
      </c>
    </row>
    <row r="1186" spans="1:9" x14ac:dyDescent="0.25">
      <c r="A1186" s="44" t="s">
        <v>11590</v>
      </c>
      <c r="B1186" s="41" t="s">
        <v>12369</v>
      </c>
      <c r="C1186" s="26">
        <v>32530</v>
      </c>
      <c r="D1186" s="25" t="s">
        <v>3978</v>
      </c>
      <c r="E1186" s="27">
        <v>14157.8</v>
      </c>
      <c r="F1186" s="39" t="s">
        <v>11590</v>
      </c>
      <c r="G1186" s="27">
        <v>14157.8</v>
      </c>
      <c r="H1186" s="45">
        <f t="shared" si="18"/>
        <v>0</v>
      </c>
      <c r="I1186" s="28" t="s">
        <v>10970</v>
      </c>
    </row>
    <row r="1187" spans="1:9" x14ac:dyDescent="0.25">
      <c r="A1187" s="43" t="s">
        <v>11590</v>
      </c>
      <c r="B1187" s="40" t="s">
        <v>12370</v>
      </c>
      <c r="C1187" s="30">
        <v>32531</v>
      </c>
      <c r="D1187" s="29" t="s">
        <v>4175</v>
      </c>
      <c r="E1187" s="31">
        <v>8022.96</v>
      </c>
      <c r="F1187" s="38" t="s">
        <v>11590</v>
      </c>
      <c r="G1187" s="31">
        <v>8022.96</v>
      </c>
      <c r="H1187" s="32">
        <f t="shared" si="18"/>
        <v>0</v>
      </c>
      <c r="I1187" s="33" t="s">
        <v>10970</v>
      </c>
    </row>
    <row r="1188" spans="1:9" x14ac:dyDescent="0.25">
      <c r="A1188" s="44" t="s">
        <v>11590</v>
      </c>
      <c r="B1188" s="41" t="s">
        <v>12371</v>
      </c>
      <c r="C1188" s="26">
        <v>32532</v>
      </c>
      <c r="D1188" s="25" t="s">
        <v>4034</v>
      </c>
      <c r="E1188" s="27">
        <v>0</v>
      </c>
      <c r="F1188" s="39" t="s">
        <v>4219</v>
      </c>
      <c r="G1188" s="27">
        <v>0</v>
      </c>
      <c r="H1188" s="45">
        <f t="shared" si="18"/>
        <v>0</v>
      </c>
      <c r="I1188" s="28" t="s">
        <v>7662</v>
      </c>
    </row>
    <row r="1189" spans="1:9" x14ac:dyDescent="0.25">
      <c r="A1189" s="43" t="s">
        <v>11590</v>
      </c>
      <c r="B1189" s="40" t="s">
        <v>12372</v>
      </c>
      <c r="C1189" s="30">
        <v>32533</v>
      </c>
      <c r="D1189" s="29" t="s">
        <v>3965</v>
      </c>
      <c r="E1189" s="31">
        <v>735</v>
      </c>
      <c r="F1189" s="38" t="s">
        <v>11590</v>
      </c>
      <c r="G1189" s="31">
        <v>735</v>
      </c>
      <c r="H1189" s="32">
        <f t="shared" si="18"/>
        <v>0</v>
      </c>
      <c r="I1189" s="33" t="s">
        <v>10970</v>
      </c>
    </row>
    <row r="1190" spans="1:9" x14ac:dyDescent="0.25">
      <c r="A1190" s="44" t="s">
        <v>11590</v>
      </c>
      <c r="B1190" s="41" t="s">
        <v>12373</v>
      </c>
      <c r="C1190" s="26">
        <v>32534</v>
      </c>
      <c r="D1190" s="25" t="s">
        <v>4048</v>
      </c>
      <c r="E1190" s="27">
        <v>35400</v>
      </c>
      <c r="F1190" s="39" t="s">
        <v>11590</v>
      </c>
      <c r="G1190" s="27">
        <v>35400</v>
      </c>
      <c r="H1190" s="45">
        <f t="shared" si="18"/>
        <v>0</v>
      </c>
      <c r="I1190" s="28" t="s">
        <v>10970</v>
      </c>
    </row>
    <row r="1191" spans="1:9" x14ac:dyDescent="0.25">
      <c r="A1191" s="43" t="s">
        <v>11590</v>
      </c>
      <c r="B1191" s="40" t="s">
        <v>12374</v>
      </c>
      <c r="C1191" s="30">
        <v>32535</v>
      </c>
      <c r="D1191" s="29" t="s">
        <v>3994</v>
      </c>
      <c r="E1191" s="31">
        <v>1963.8</v>
      </c>
      <c r="F1191" s="38" t="s">
        <v>11590</v>
      </c>
      <c r="G1191" s="31">
        <v>1963.8</v>
      </c>
      <c r="H1191" s="32">
        <f t="shared" si="18"/>
        <v>0</v>
      </c>
      <c r="I1191" s="33" t="s">
        <v>10970</v>
      </c>
    </row>
    <row r="1192" spans="1:9" x14ac:dyDescent="0.25">
      <c r="A1192" s="44" t="s">
        <v>11590</v>
      </c>
      <c r="B1192" s="41" t="s">
        <v>12375</v>
      </c>
      <c r="C1192" s="26">
        <v>32536</v>
      </c>
      <c r="D1192" s="25" t="s">
        <v>3994</v>
      </c>
      <c r="E1192" s="27">
        <v>195</v>
      </c>
      <c r="F1192" s="39" t="s">
        <v>11590</v>
      </c>
      <c r="G1192" s="27">
        <v>195</v>
      </c>
      <c r="H1192" s="45">
        <f t="shared" si="18"/>
        <v>0</v>
      </c>
      <c r="I1192" s="28" t="s">
        <v>10970</v>
      </c>
    </row>
    <row r="1193" spans="1:9" x14ac:dyDescent="0.25">
      <c r="A1193" s="43" t="s">
        <v>11590</v>
      </c>
      <c r="B1193" s="40" t="s">
        <v>12376</v>
      </c>
      <c r="C1193" s="30">
        <v>32537</v>
      </c>
      <c r="D1193" s="29" t="s">
        <v>4034</v>
      </c>
      <c r="E1193" s="31">
        <v>885.1</v>
      </c>
      <c r="F1193" s="38" t="s">
        <v>11590</v>
      </c>
      <c r="G1193" s="31">
        <v>885.1</v>
      </c>
      <c r="H1193" s="32">
        <f t="shared" si="18"/>
        <v>0</v>
      </c>
      <c r="I1193" s="33" t="s">
        <v>10970</v>
      </c>
    </row>
    <row r="1194" spans="1:9" x14ac:dyDescent="0.25">
      <c r="A1194" s="44" t="s">
        <v>11590</v>
      </c>
      <c r="B1194" s="41" t="s">
        <v>12377</v>
      </c>
      <c r="C1194" s="26">
        <v>32538</v>
      </c>
      <c r="D1194" s="25" t="s">
        <v>4045</v>
      </c>
      <c r="E1194" s="27">
        <v>3236.4</v>
      </c>
      <c r="F1194" s="39" t="s">
        <v>11590</v>
      </c>
      <c r="G1194" s="27">
        <v>3236.4</v>
      </c>
      <c r="H1194" s="45">
        <f t="shared" si="18"/>
        <v>0</v>
      </c>
      <c r="I1194" s="28" t="s">
        <v>10970</v>
      </c>
    </row>
    <row r="1195" spans="1:9" x14ac:dyDescent="0.25">
      <c r="A1195" s="43" t="s">
        <v>11590</v>
      </c>
      <c r="B1195" s="40" t="s">
        <v>12378</v>
      </c>
      <c r="C1195" s="30">
        <v>32539</v>
      </c>
      <c r="D1195" s="29" t="s">
        <v>3989</v>
      </c>
      <c r="E1195" s="31">
        <v>1064.5</v>
      </c>
      <c r="F1195" s="38" t="s">
        <v>11590</v>
      </c>
      <c r="G1195" s="31">
        <v>1064.5</v>
      </c>
      <c r="H1195" s="32">
        <f t="shared" si="18"/>
        <v>0</v>
      </c>
      <c r="I1195" s="33" t="s">
        <v>10970</v>
      </c>
    </row>
    <row r="1196" spans="1:9" x14ac:dyDescent="0.25">
      <c r="A1196" s="44" t="s">
        <v>11590</v>
      </c>
      <c r="B1196" s="41" t="s">
        <v>12379</v>
      </c>
      <c r="C1196" s="26">
        <v>32540</v>
      </c>
      <c r="D1196" s="25" t="s">
        <v>3975</v>
      </c>
      <c r="E1196" s="27">
        <v>4900</v>
      </c>
      <c r="F1196" s="39" t="s">
        <v>11590</v>
      </c>
      <c r="G1196" s="27">
        <v>4900</v>
      </c>
      <c r="H1196" s="45">
        <f t="shared" si="18"/>
        <v>0</v>
      </c>
      <c r="I1196" s="28" t="s">
        <v>10970</v>
      </c>
    </row>
    <row r="1197" spans="1:9" x14ac:dyDescent="0.25">
      <c r="A1197" s="43" t="s">
        <v>11590</v>
      </c>
      <c r="B1197" s="40" t="s">
        <v>12380</v>
      </c>
      <c r="C1197" s="30">
        <v>32541</v>
      </c>
      <c r="D1197" s="29" t="s">
        <v>4037</v>
      </c>
      <c r="E1197" s="31">
        <v>1852.3</v>
      </c>
      <c r="F1197" s="38" t="s">
        <v>11590</v>
      </c>
      <c r="G1197" s="31">
        <v>1852.3</v>
      </c>
      <c r="H1197" s="32">
        <f t="shared" si="18"/>
        <v>0</v>
      </c>
      <c r="I1197" s="33" t="s">
        <v>10970</v>
      </c>
    </row>
    <row r="1198" spans="1:9" x14ac:dyDescent="0.25">
      <c r="A1198" s="44" t="s">
        <v>11590</v>
      </c>
      <c r="B1198" s="41" t="s">
        <v>12381</v>
      </c>
      <c r="C1198" s="26">
        <v>32542</v>
      </c>
      <c r="D1198" s="25" t="s">
        <v>4095</v>
      </c>
      <c r="E1198" s="27">
        <v>4669.6000000000004</v>
      </c>
      <c r="F1198" s="39" t="s">
        <v>11590</v>
      </c>
      <c r="G1198" s="27">
        <v>4669.6000000000004</v>
      </c>
      <c r="H1198" s="45">
        <f t="shared" si="18"/>
        <v>0</v>
      </c>
      <c r="I1198" s="28" t="s">
        <v>10970</v>
      </c>
    </row>
    <row r="1199" spans="1:9" x14ac:dyDescent="0.25">
      <c r="A1199" s="43" t="s">
        <v>11590</v>
      </c>
      <c r="B1199" s="40" t="s">
        <v>12382</v>
      </c>
      <c r="C1199" s="30">
        <v>32543</v>
      </c>
      <c r="D1199" s="29" t="s">
        <v>4053</v>
      </c>
      <c r="E1199" s="31">
        <v>2867</v>
      </c>
      <c r="F1199" s="38" t="s">
        <v>11590</v>
      </c>
      <c r="G1199" s="31">
        <v>2867</v>
      </c>
      <c r="H1199" s="32">
        <f t="shared" si="18"/>
        <v>0</v>
      </c>
      <c r="I1199" s="33" t="s">
        <v>10970</v>
      </c>
    </row>
    <row r="1200" spans="1:9" x14ac:dyDescent="0.25">
      <c r="A1200" s="44" t="s">
        <v>11590</v>
      </c>
      <c r="B1200" s="41" t="s">
        <v>12383</v>
      </c>
      <c r="C1200" s="26">
        <v>32544</v>
      </c>
      <c r="D1200" s="25" t="s">
        <v>4057</v>
      </c>
      <c r="E1200" s="27">
        <v>2820.3</v>
      </c>
      <c r="F1200" s="39" t="s">
        <v>11590</v>
      </c>
      <c r="G1200" s="27">
        <v>2820.3</v>
      </c>
      <c r="H1200" s="45">
        <f t="shared" si="18"/>
        <v>0</v>
      </c>
      <c r="I1200" s="28" t="s">
        <v>10970</v>
      </c>
    </row>
    <row r="1201" spans="1:9" x14ac:dyDescent="0.25">
      <c r="A1201" s="43" t="s">
        <v>11590</v>
      </c>
      <c r="B1201" s="40" t="s">
        <v>12384</v>
      </c>
      <c r="C1201" s="30">
        <v>32545</v>
      </c>
      <c r="D1201" s="29" t="s">
        <v>4051</v>
      </c>
      <c r="E1201" s="31">
        <v>435.2</v>
      </c>
      <c r="F1201" s="38" t="s">
        <v>11590</v>
      </c>
      <c r="G1201" s="31">
        <v>435.2</v>
      </c>
      <c r="H1201" s="32">
        <f t="shared" si="18"/>
        <v>0</v>
      </c>
      <c r="I1201" s="33" t="s">
        <v>10970</v>
      </c>
    </row>
    <row r="1202" spans="1:9" x14ac:dyDescent="0.25">
      <c r="A1202" s="44" t="s">
        <v>11590</v>
      </c>
      <c r="B1202" s="41" t="s">
        <v>12385</v>
      </c>
      <c r="C1202" s="26">
        <v>32546</v>
      </c>
      <c r="D1202" s="25" t="s">
        <v>4121</v>
      </c>
      <c r="E1202" s="27">
        <v>2337.3000000000002</v>
      </c>
      <c r="F1202" s="39" t="s">
        <v>11590</v>
      </c>
      <c r="G1202" s="27">
        <v>2337.3000000000002</v>
      </c>
      <c r="H1202" s="45">
        <f t="shared" si="18"/>
        <v>0</v>
      </c>
      <c r="I1202" s="28" t="s">
        <v>10970</v>
      </c>
    </row>
    <row r="1203" spans="1:9" x14ac:dyDescent="0.25">
      <c r="A1203" s="43" t="s">
        <v>11590</v>
      </c>
      <c r="B1203" s="40" t="s">
        <v>12386</v>
      </c>
      <c r="C1203" s="30">
        <v>32547</v>
      </c>
      <c r="D1203" s="29" t="s">
        <v>4053</v>
      </c>
      <c r="E1203" s="31">
        <v>644</v>
      </c>
      <c r="F1203" s="38" t="s">
        <v>11590</v>
      </c>
      <c r="G1203" s="31">
        <v>644</v>
      </c>
      <c r="H1203" s="32">
        <f t="shared" si="18"/>
        <v>0</v>
      </c>
      <c r="I1203" s="33" t="s">
        <v>10970</v>
      </c>
    </row>
    <row r="1204" spans="1:9" x14ac:dyDescent="0.25">
      <c r="A1204" s="44" t="s">
        <v>11590</v>
      </c>
      <c r="B1204" s="41" t="s">
        <v>12387</v>
      </c>
      <c r="C1204" s="26">
        <v>32548</v>
      </c>
      <c r="D1204" s="25" t="s">
        <v>4000</v>
      </c>
      <c r="E1204" s="27">
        <v>980</v>
      </c>
      <c r="F1204" s="39" t="s">
        <v>12155</v>
      </c>
      <c r="G1204" s="27">
        <v>980</v>
      </c>
      <c r="H1204" s="45">
        <f t="shared" si="18"/>
        <v>0</v>
      </c>
      <c r="I1204" s="28" t="s">
        <v>10970</v>
      </c>
    </row>
    <row r="1205" spans="1:9" x14ac:dyDescent="0.25">
      <c r="A1205" s="43" t="s">
        <v>11590</v>
      </c>
      <c r="B1205" s="40" t="s">
        <v>12388</v>
      </c>
      <c r="C1205" s="30">
        <v>32549</v>
      </c>
      <c r="D1205" s="29" t="s">
        <v>4121</v>
      </c>
      <c r="E1205" s="31">
        <v>453.6</v>
      </c>
      <c r="F1205" s="38" t="s">
        <v>11590</v>
      </c>
      <c r="G1205" s="31">
        <v>453.6</v>
      </c>
      <c r="H1205" s="32">
        <f t="shared" si="18"/>
        <v>0</v>
      </c>
      <c r="I1205" s="33" t="s">
        <v>10970</v>
      </c>
    </row>
    <row r="1206" spans="1:9" x14ac:dyDescent="0.25">
      <c r="A1206" s="44" t="s">
        <v>11590</v>
      </c>
      <c r="B1206" s="41" t="s">
        <v>12389</v>
      </c>
      <c r="C1206" s="26">
        <v>32550</v>
      </c>
      <c r="D1206" s="25" t="s">
        <v>4001</v>
      </c>
      <c r="E1206" s="27">
        <v>8330</v>
      </c>
      <c r="F1206" s="39" t="s">
        <v>12155</v>
      </c>
      <c r="G1206" s="27">
        <v>8330</v>
      </c>
      <c r="H1206" s="45">
        <f t="shared" si="18"/>
        <v>0</v>
      </c>
      <c r="I1206" s="28" t="s">
        <v>10970</v>
      </c>
    </row>
    <row r="1207" spans="1:9" x14ac:dyDescent="0.25">
      <c r="A1207" s="43" t="s">
        <v>11590</v>
      </c>
      <c r="B1207" s="40" t="s">
        <v>12390</v>
      </c>
      <c r="C1207" s="30">
        <v>32551</v>
      </c>
      <c r="D1207" s="29" t="s">
        <v>4002</v>
      </c>
      <c r="E1207" s="31">
        <v>2450</v>
      </c>
      <c r="F1207" s="38" t="s">
        <v>12155</v>
      </c>
      <c r="G1207" s="31">
        <v>2450</v>
      </c>
      <c r="H1207" s="32">
        <f t="shared" si="18"/>
        <v>0</v>
      </c>
      <c r="I1207" s="33" t="s">
        <v>10970</v>
      </c>
    </row>
    <row r="1208" spans="1:9" x14ac:dyDescent="0.25">
      <c r="A1208" s="44" t="s">
        <v>11590</v>
      </c>
      <c r="B1208" s="41" t="s">
        <v>12391</v>
      </c>
      <c r="C1208" s="26">
        <v>32552</v>
      </c>
      <c r="D1208" s="25" t="s">
        <v>4100</v>
      </c>
      <c r="E1208" s="27">
        <v>1470</v>
      </c>
      <c r="F1208" s="39" t="s">
        <v>12155</v>
      </c>
      <c r="G1208" s="27">
        <v>1470</v>
      </c>
      <c r="H1208" s="45">
        <f t="shared" si="18"/>
        <v>0</v>
      </c>
      <c r="I1208" s="28" t="s">
        <v>10970</v>
      </c>
    </row>
    <row r="1209" spans="1:9" x14ac:dyDescent="0.25">
      <c r="A1209" s="43" t="s">
        <v>11590</v>
      </c>
      <c r="B1209" s="40" t="s">
        <v>12392</v>
      </c>
      <c r="C1209" s="30">
        <v>32553</v>
      </c>
      <c r="D1209" s="29" t="s">
        <v>4121</v>
      </c>
      <c r="E1209" s="31">
        <v>3318</v>
      </c>
      <c r="F1209" s="38" t="s">
        <v>11590</v>
      </c>
      <c r="G1209" s="31">
        <v>3318</v>
      </c>
      <c r="H1209" s="32">
        <f t="shared" si="18"/>
        <v>0</v>
      </c>
      <c r="I1209" s="33" t="s">
        <v>10970</v>
      </c>
    </row>
    <row r="1210" spans="1:9" x14ac:dyDescent="0.25">
      <c r="A1210" s="44" t="s">
        <v>11590</v>
      </c>
      <c r="B1210" s="41" t="s">
        <v>12393</v>
      </c>
      <c r="C1210" s="26">
        <v>32554</v>
      </c>
      <c r="D1210" s="25" t="s">
        <v>4066</v>
      </c>
      <c r="E1210" s="27">
        <v>4126</v>
      </c>
      <c r="F1210" s="39" t="s">
        <v>11590</v>
      </c>
      <c r="G1210" s="27">
        <v>4126</v>
      </c>
      <c r="H1210" s="45">
        <f t="shared" si="18"/>
        <v>0</v>
      </c>
      <c r="I1210" s="28" t="s">
        <v>10970</v>
      </c>
    </row>
    <row r="1211" spans="1:9" x14ac:dyDescent="0.25">
      <c r="A1211" s="43" t="s">
        <v>11590</v>
      </c>
      <c r="B1211" s="40" t="s">
        <v>12394</v>
      </c>
      <c r="C1211" s="30">
        <v>32555</v>
      </c>
      <c r="D1211" s="29" t="s">
        <v>4213</v>
      </c>
      <c r="E1211" s="31">
        <v>3532</v>
      </c>
      <c r="F1211" s="38" t="s">
        <v>11590</v>
      </c>
      <c r="G1211" s="31">
        <v>3532</v>
      </c>
      <c r="H1211" s="32">
        <f t="shared" si="18"/>
        <v>0</v>
      </c>
      <c r="I1211" s="33" t="s">
        <v>10970</v>
      </c>
    </row>
    <row r="1212" spans="1:9" x14ac:dyDescent="0.25">
      <c r="A1212" s="44" t="s">
        <v>11590</v>
      </c>
      <c r="B1212" s="41" t="s">
        <v>12395</v>
      </c>
      <c r="C1212" s="26">
        <v>32556</v>
      </c>
      <c r="D1212" s="25" t="s">
        <v>4009</v>
      </c>
      <c r="E1212" s="27">
        <v>1426</v>
      </c>
      <c r="F1212" s="39" t="s">
        <v>12155</v>
      </c>
      <c r="G1212" s="27">
        <v>1426</v>
      </c>
      <c r="H1212" s="45">
        <f t="shared" si="18"/>
        <v>0</v>
      </c>
      <c r="I1212" s="28" t="s">
        <v>10970</v>
      </c>
    </row>
    <row r="1213" spans="1:9" x14ac:dyDescent="0.25">
      <c r="A1213" s="43" t="s">
        <v>11590</v>
      </c>
      <c r="B1213" s="40" t="s">
        <v>12396</v>
      </c>
      <c r="C1213" s="30">
        <v>32557</v>
      </c>
      <c r="D1213" s="29" t="s">
        <v>4133</v>
      </c>
      <c r="E1213" s="31">
        <v>1078</v>
      </c>
      <c r="F1213" s="38" t="s">
        <v>11590</v>
      </c>
      <c r="G1213" s="31">
        <v>1078</v>
      </c>
      <c r="H1213" s="32">
        <f t="shared" si="18"/>
        <v>0</v>
      </c>
      <c r="I1213" s="33" t="s">
        <v>10970</v>
      </c>
    </row>
    <row r="1214" spans="1:9" x14ac:dyDescent="0.25">
      <c r="A1214" s="44" t="s">
        <v>11590</v>
      </c>
      <c r="B1214" s="41" t="s">
        <v>12397</v>
      </c>
      <c r="C1214" s="26">
        <v>32558</v>
      </c>
      <c r="D1214" s="25" t="s">
        <v>3964</v>
      </c>
      <c r="E1214" s="27">
        <v>735</v>
      </c>
      <c r="F1214" s="39" t="s">
        <v>11590</v>
      </c>
      <c r="G1214" s="27">
        <v>735</v>
      </c>
      <c r="H1214" s="45">
        <f t="shared" si="18"/>
        <v>0</v>
      </c>
      <c r="I1214" s="28" t="s">
        <v>10970</v>
      </c>
    </row>
    <row r="1215" spans="1:9" x14ac:dyDescent="0.25">
      <c r="A1215" s="43" t="s">
        <v>11590</v>
      </c>
      <c r="B1215" s="40" t="s">
        <v>12398</v>
      </c>
      <c r="C1215" s="30">
        <v>32559</v>
      </c>
      <c r="D1215" s="29" t="s">
        <v>4024</v>
      </c>
      <c r="E1215" s="31">
        <v>38001.9</v>
      </c>
      <c r="F1215" s="38" t="s">
        <v>11590</v>
      </c>
      <c r="G1215" s="31">
        <v>38001.9</v>
      </c>
      <c r="H1215" s="32">
        <f t="shared" si="18"/>
        <v>0</v>
      </c>
      <c r="I1215" s="33" t="s">
        <v>10970</v>
      </c>
    </row>
    <row r="1216" spans="1:9" x14ac:dyDescent="0.25">
      <c r="A1216" s="44" t="s">
        <v>11590</v>
      </c>
      <c r="B1216" s="41" t="s">
        <v>12399</v>
      </c>
      <c r="C1216" s="26">
        <v>32560</v>
      </c>
      <c r="D1216" s="25" t="s">
        <v>4097</v>
      </c>
      <c r="E1216" s="27">
        <v>2390.4</v>
      </c>
      <c r="F1216" s="39" t="s">
        <v>11590</v>
      </c>
      <c r="G1216" s="27">
        <v>2390.4</v>
      </c>
      <c r="H1216" s="45">
        <f t="shared" si="18"/>
        <v>0</v>
      </c>
      <c r="I1216" s="28" t="s">
        <v>10970</v>
      </c>
    </row>
    <row r="1217" spans="1:9" x14ac:dyDescent="0.25">
      <c r="A1217" s="43" t="s">
        <v>11590</v>
      </c>
      <c r="B1217" s="40" t="s">
        <v>12400</v>
      </c>
      <c r="C1217" s="30">
        <v>32561</v>
      </c>
      <c r="D1217" s="29" t="s">
        <v>4001</v>
      </c>
      <c r="E1217" s="31">
        <v>1250</v>
      </c>
      <c r="F1217" s="38" t="s">
        <v>12155</v>
      </c>
      <c r="G1217" s="31">
        <v>1250</v>
      </c>
      <c r="H1217" s="32">
        <f t="shared" si="18"/>
        <v>0</v>
      </c>
      <c r="I1217" s="33" t="s">
        <v>10970</v>
      </c>
    </row>
    <row r="1218" spans="1:9" x14ac:dyDescent="0.25">
      <c r="A1218" s="44" t="s">
        <v>11590</v>
      </c>
      <c r="B1218" s="41" t="s">
        <v>12401</v>
      </c>
      <c r="C1218" s="26">
        <v>32562</v>
      </c>
      <c r="D1218" s="25" t="s">
        <v>4099</v>
      </c>
      <c r="E1218" s="27">
        <v>3177.5</v>
      </c>
      <c r="F1218" s="39" t="s">
        <v>11590</v>
      </c>
      <c r="G1218" s="27">
        <v>3177.5</v>
      </c>
      <c r="H1218" s="45">
        <f t="shared" si="18"/>
        <v>0</v>
      </c>
      <c r="I1218" s="28" t="s">
        <v>10970</v>
      </c>
    </row>
    <row r="1219" spans="1:9" x14ac:dyDescent="0.25">
      <c r="A1219" s="43" t="s">
        <v>11590</v>
      </c>
      <c r="B1219" s="40" t="s">
        <v>12402</v>
      </c>
      <c r="C1219" s="30">
        <v>32563</v>
      </c>
      <c r="D1219" s="29" t="s">
        <v>4061</v>
      </c>
      <c r="E1219" s="31">
        <v>9878.4</v>
      </c>
      <c r="F1219" s="38" t="s">
        <v>11590</v>
      </c>
      <c r="G1219" s="31">
        <v>9878.4</v>
      </c>
      <c r="H1219" s="32">
        <f t="shared" si="18"/>
        <v>0</v>
      </c>
      <c r="I1219" s="33" t="s">
        <v>10970</v>
      </c>
    </row>
    <row r="1220" spans="1:9" x14ac:dyDescent="0.25">
      <c r="A1220" s="44" t="s">
        <v>11590</v>
      </c>
      <c r="B1220" s="41" t="s">
        <v>12403</v>
      </c>
      <c r="C1220" s="26">
        <v>32564</v>
      </c>
      <c r="D1220" s="25" t="s">
        <v>3954</v>
      </c>
      <c r="E1220" s="27">
        <v>3249.6</v>
      </c>
      <c r="F1220" s="39" t="s">
        <v>11590</v>
      </c>
      <c r="G1220" s="27">
        <v>3249.6</v>
      </c>
      <c r="H1220" s="45">
        <f t="shared" ref="H1220:H1283" si="19">E1220-G1220</f>
        <v>0</v>
      </c>
      <c r="I1220" s="28" t="s">
        <v>10970</v>
      </c>
    </row>
    <row r="1221" spans="1:9" x14ac:dyDescent="0.25">
      <c r="A1221" s="43" t="s">
        <v>11590</v>
      </c>
      <c r="B1221" s="40" t="s">
        <v>12404</v>
      </c>
      <c r="C1221" s="30">
        <v>32565</v>
      </c>
      <c r="D1221" s="29" t="s">
        <v>4116</v>
      </c>
      <c r="E1221" s="31">
        <v>19023.04</v>
      </c>
      <c r="F1221" s="38" t="s">
        <v>11968</v>
      </c>
      <c r="G1221" s="31">
        <v>19023.04</v>
      </c>
      <c r="H1221" s="32">
        <f t="shared" si="19"/>
        <v>0</v>
      </c>
      <c r="I1221" s="33" t="s">
        <v>10970</v>
      </c>
    </row>
    <row r="1222" spans="1:9" x14ac:dyDescent="0.25">
      <c r="A1222" s="44" t="s">
        <v>11590</v>
      </c>
      <c r="B1222" s="41" t="s">
        <v>12405</v>
      </c>
      <c r="C1222" s="26">
        <v>32566</v>
      </c>
      <c r="D1222" s="25" t="s">
        <v>4085</v>
      </c>
      <c r="E1222" s="27">
        <v>15686.4</v>
      </c>
      <c r="F1222" s="39" t="s">
        <v>12155</v>
      </c>
      <c r="G1222" s="27">
        <v>15686.4</v>
      </c>
      <c r="H1222" s="45">
        <f t="shared" si="19"/>
        <v>0</v>
      </c>
      <c r="I1222" s="28" t="s">
        <v>10970</v>
      </c>
    </row>
    <row r="1223" spans="1:9" x14ac:dyDescent="0.25">
      <c r="A1223" s="43" t="s">
        <v>11590</v>
      </c>
      <c r="B1223" s="40" t="s">
        <v>12406</v>
      </c>
      <c r="C1223" s="30">
        <v>32567</v>
      </c>
      <c r="D1223" s="29" t="s">
        <v>4044</v>
      </c>
      <c r="E1223" s="31">
        <v>7010.4</v>
      </c>
      <c r="F1223" s="38" t="s">
        <v>12155</v>
      </c>
      <c r="G1223" s="31">
        <v>7010.4</v>
      </c>
      <c r="H1223" s="32">
        <f t="shared" si="19"/>
        <v>0</v>
      </c>
      <c r="I1223" s="33" t="s">
        <v>10970</v>
      </c>
    </row>
    <row r="1224" spans="1:9" x14ac:dyDescent="0.25">
      <c r="A1224" s="44" t="s">
        <v>11590</v>
      </c>
      <c r="B1224" s="41" t="s">
        <v>12407</v>
      </c>
      <c r="C1224" s="26">
        <v>32568</v>
      </c>
      <c r="D1224" s="25" t="s">
        <v>4046</v>
      </c>
      <c r="E1224" s="27">
        <v>1662.3</v>
      </c>
      <c r="F1224" s="39" t="s">
        <v>12155</v>
      </c>
      <c r="G1224" s="27">
        <v>1662.3</v>
      </c>
      <c r="H1224" s="45">
        <f t="shared" si="19"/>
        <v>0</v>
      </c>
      <c r="I1224" s="28" t="s">
        <v>10970</v>
      </c>
    </row>
    <row r="1225" spans="1:9" x14ac:dyDescent="0.25">
      <c r="A1225" s="43" t="s">
        <v>11590</v>
      </c>
      <c r="B1225" s="40" t="s">
        <v>12408</v>
      </c>
      <c r="C1225" s="30">
        <v>32569</v>
      </c>
      <c r="D1225" s="29" t="s">
        <v>3954</v>
      </c>
      <c r="E1225" s="31">
        <v>330</v>
      </c>
      <c r="F1225" s="38" t="s">
        <v>11590</v>
      </c>
      <c r="G1225" s="31">
        <v>330</v>
      </c>
      <c r="H1225" s="32">
        <f t="shared" si="19"/>
        <v>0</v>
      </c>
      <c r="I1225" s="33" t="s">
        <v>10970</v>
      </c>
    </row>
    <row r="1226" spans="1:9" x14ac:dyDescent="0.25">
      <c r="A1226" s="44" t="s">
        <v>11590</v>
      </c>
      <c r="B1226" s="41" t="s">
        <v>12409</v>
      </c>
      <c r="C1226" s="26">
        <v>32570</v>
      </c>
      <c r="D1226" s="25" t="s">
        <v>3964</v>
      </c>
      <c r="E1226" s="27">
        <v>2505.6999999999998</v>
      </c>
      <c r="F1226" s="39" t="s">
        <v>11590</v>
      </c>
      <c r="G1226" s="27">
        <v>2505.6999999999998</v>
      </c>
      <c r="H1226" s="45">
        <f t="shared" si="19"/>
        <v>0</v>
      </c>
      <c r="I1226" s="28" t="s">
        <v>10970</v>
      </c>
    </row>
    <row r="1227" spans="1:9" x14ac:dyDescent="0.25">
      <c r="A1227" s="43" t="s">
        <v>11590</v>
      </c>
      <c r="B1227" s="40" t="s">
        <v>12410</v>
      </c>
      <c r="C1227" s="30">
        <v>32571</v>
      </c>
      <c r="D1227" s="29" t="s">
        <v>4010</v>
      </c>
      <c r="E1227" s="31">
        <v>1748.4</v>
      </c>
      <c r="F1227" s="38" t="s">
        <v>12155</v>
      </c>
      <c r="G1227" s="31">
        <v>1748.4</v>
      </c>
      <c r="H1227" s="32">
        <f t="shared" si="19"/>
        <v>0</v>
      </c>
      <c r="I1227" s="33" t="s">
        <v>10970</v>
      </c>
    </row>
    <row r="1228" spans="1:9" x14ac:dyDescent="0.25">
      <c r="A1228" s="44" t="s">
        <v>11590</v>
      </c>
      <c r="B1228" s="41" t="s">
        <v>12411</v>
      </c>
      <c r="C1228" s="26">
        <v>32572</v>
      </c>
      <c r="D1228" s="25" t="s">
        <v>4004</v>
      </c>
      <c r="E1228" s="27">
        <v>3491.6</v>
      </c>
      <c r="F1228" s="39" t="s">
        <v>12155</v>
      </c>
      <c r="G1228" s="27">
        <v>3491.6</v>
      </c>
      <c r="H1228" s="45">
        <f t="shared" si="19"/>
        <v>0</v>
      </c>
      <c r="I1228" s="28" t="s">
        <v>10970</v>
      </c>
    </row>
    <row r="1229" spans="1:9" x14ac:dyDescent="0.25">
      <c r="A1229" s="43" t="s">
        <v>11590</v>
      </c>
      <c r="B1229" s="40" t="s">
        <v>12412</v>
      </c>
      <c r="C1229" s="30">
        <v>32573</v>
      </c>
      <c r="D1229" s="29" t="s">
        <v>3986</v>
      </c>
      <c r="E1229" s="31">
        <v>1648.4</v>
      </c>
      <c r="F1229" s="38" t="s">
        <v>11968</v>
      </c>
      <c r="G1229" s="31">
        <v>1648.4</v>
      </c>
      <c r="H1229" s="32">
        <f t="shared" si="19"/>
        <v>0</v>
      </c>
      <c r="I1229" s="33" t="s">
        <v>10970</v>
      </c>
    </row>
    <row r="1230" spans="1:9" x14ac:dyDescent="0.25">
      <c r="A1230" s="44" t="s">
        <v>11590</v>
      </c>
      <c r="B1230" s="41" t="s">
        <v>12413</v>
      </c>
      <c r="C1230" s="26">
        <v>32574</v>
      </c>
      <c r="D1230" s="25" t="s">
        <v>3963</v>
      </c>
      <c r="E1230" s="27">
        <v>1621.8</v>
      </c>
      <c r="F1230" s="39" t="s">
        <v>11590</v>
      </c>
      <c r="G1230" s="27">
        <v>1621.8</v>
      </c>
      <c r="H1230" s="45">
        <f t="shared" si="19"/>
        <v>0</v>
      </c>
      <c r="I1230" s="28" t="s">
        <v>10970</v>
      </c>
    </row>
    <row r="1231" spans="1:9" x14ac:dyDescent="0.25">
      <c r="A1231" s="43" t="s">
        <v>11590</v>
      </c>
      <c r="B1231" s="40" t="s">
        <v>12414</v>
      </c>
      <c r="C1231" s="30">
        <v>32575</v>
      </c>
      <c r="D1231" s="29" t="s">
        <v>3943</v>
      </c>
      <c r="E1231" s="31">
        <v>1980.8</v>
      </c>
      <c r="F1231" s="38" t="s">
        <v>11590</v>
      </c>
      <c r="G1231" s="31">
        <v>1980.8</v>
      </c>
      <c r="H1231" s="32">
        <f t="shared" si="19"/>
        <v>0</v>
      </c>
      <c r="I1231" s="33" t="s">
        <v>10970</v>
      </c>
    </row>
    <row r="1232" spans="1:9" x14ac:dyDescent="0.25">
      <c r="A1232" s="44" t="s">
        <v>11590</v>
      </c>
      <c r="B1232" s="41" t="s">
        <v>12415</v>
      </c>
      <c r="C1232" s="26">
        <v>32576</v>
      </c>
      <c r="D1232" s="25" t="s">
        <v>4052</v>
      </c>
      <c r="E1232" s="27">
        <v>16294</v>
      </c>
      <c r="F1232" s="39" t="s">
        <v>11968</v>
      </c>
      <c r="G1232" s="27">
        <v>16294</v>
      </c>
      <c r="H1232" s="45">
        <f t="shared" si="19"/>
        <v>0</v>
      </c>
      <c r="I1232" s="28" t="s">
        <v>10970</v>
      </c>
    </row>
    <row r="1233" spans="1:9" x14ac:dyDescent="0.25">
      <c r="A1233" s="43" t="s">
        <v>11590</v>
      </c>
      <c r="B1233" s="40" t="s">
        <v>12416</v>
      </c>
      <c r="C1233" s="30">
        <v>32577</v>
      </c>
      <c r="D1233" s="29" t="s">
        <v>3987</v>
      </c>
      <c r="E1233" s="31">
        <v>3640</v>
      </c>
      <c r="F1233" s="38" t="s">
        <v>11968</v>
      </c>
      <c r="G1233" s="31">
        <v>3640</v>
      </c>
      <c r="H1233" s="32">
        <f t="shared" si="19"/>
        <v>0</v>
      </c>
      <c r="I1233" s="33" t="s">
        <v>10970</v>
      </c>
    </row>
    <row r="1234" spans="1:9" x14ac:dyDescent="0.25">
      <c r="A1234" s="44" t="s">
        <v>11590</v>
      </c>
      <c r="B1234" s="41" t="s">
        <v>12417</v>
      </c>
      <c r="C1234" s="26">
        <v>32578</v>
      </c>
      <c r="D1234" s="25" t="s">
        <v>3987</v>
      </c>
      <c r="E1234" s="27">
        <v>2272.1999999999998</v>
      </c>
      <c r="F1234" s="39" t="s">
        <v>11968</v>
      </c>
      <c r="G1234" s="27">
        <v>2272.1999999999998</v>
      </c>
      <c r="H1234" s="45">
        <f t="shared" si="19"/>
        <v>0</v>
      </c>
      <c r="I1234" s="28" t="s">
        <v>10970</v>
      </c>
    </row>
    <row r="1235" spans="1:9" x14ac:dyDescent="0.25">
      <c r="A1235" s="43" t="s">
        <v>11590</v>
      </c>
      <c r="B1235" s="40" t="s">
        <v>12418</v>
      </c>
      <c r="C1235" s="30">
        <v>32579</v>
      </c>
      <c r="D1235" s="29" t="s">
        <v>4023</v>
      </c>
      <c r="E1235" s="31">
        <v>12834</v>
      </c>
      <c r="F1235" s="38" t="s">
        <v>11590</v>
      </c>
      <c r="G1235" s="31">
        <v>12834</v>
      </c>
      <c r="H1235" s="32">
        <f t="shared" si="19"/>
        <v>0</v>
      </c>
      <c r="I1235" s="33" t="s">
        <v>10970</v>
      </c>
    </row>
    <row r="1236" spans="1:9" x14ac:dyDescent="0.25">
      <c r="A1236" s="44" t="s">
        <v>11590</v>
      </c>
      <c r="B1236" s="41" t="s">
        <v>12419</v>
      </c>
      <c r="C1236" s="26">
        <v>32580</v>
      </c>
      <c r="D1236" s="25" t="s">
        <v>3985</v>
      </c>
      <c r="E1236" s="27">
        <v>1792.8</v>
      </c>
      <c r="F1236" s="39" t="s">
        <v>11968</v>
      </c>
      <c r="G1236" s="27">
        <v>1792.8</v>
      </c>
      <c r="H1236" s="45">
        <f t="shared" si="19"/>
        <v>0</v>
      </c>
      <c r="I1236" s="28" t="s">
        <v>10970</v>
      </c>
    </row>
    <row r="1237" spans="1:9" x14ac:dyDescent="0.25">
      <c r="A1237" s="43" t="s">
        <v>11590</v>
      </c>
      <c r="B1237" s="40" t="s">
        <v>12420</v>
      </c>
      <c r="C1237" s="30">
        <v>32581</v>
      </c>
      <c r="D1237" s="29" t="s">
        <v>3983</v>
      </c>
      <c r="E1237" s="31">
        <v>8463.9</v>
      </c>
      <c r="F1237" s="38" t="s">
        <v>11968</v>
      </c>
      <c r="G1237" s="31">
        <v>8463.9</v>
      </c>
      <c r="H1237" s="32">
        <f t="shared" si="19"/>
        <v>0</v>
      </c>
      <c r="I1237" s="33" t="s">
        <v>10970</v>
      </c>
    </row>
    <row r="1238" spans="1:9" x14ac:dyDescent="0.25">
      <c r="A1238" s="44" t="s">
        <v>11590</v>
      </c>
      <c r="B1238" s="41" t="s">
        <v>12421</v>
      </c>
      <c r="C1238" s="26">
        <v>32582</v>
      </c>
      <c r="D1238" s="25" t="s">
        <v>4150</v>
      </c>
      <c r="E1238" s="27">
        <v>7308.8</v>
      </c>
      <c r="F1238" s="46">
        <v>44245</v>
      </c>
      <c r="G1238" s="47">
        <v>7308.8</v>
      </c>
      <c r="H1238" s="45">
        <f t="shared" si="19"/>
        <v>0</v>
      </c>
      <c r="I1238" s="28" t="s">
        <v>12422</v>
      </c>
    </row>
    <row r="1239" spans="1:9" x14ac:dyDescent="0.25">
      <c r="A1239" s="43" t="s">
        <v>11590</v>
      </c>
      <c r="B1239" s="40" t="s">
        <v>12423</v>
      </c>
      <c r="C1239" s="30">
        <v>32583</v>
      </c>
      <c r="D1239" s="29" t="s">
        <v>6088</v>
      </c>
      <c r="E1239" s="31">
        <v>2990</v>
      </c>
      <c r="F1239" s="38" t="s">
        <v>11590</v>
      </c>
      <c r="G1239" s="31">
        <v>2990</v>
      </c>
      <c r="H1239" s="32">
        <f t="shared" si="19"/>
        <v>0</v>
      </c>
      <c r="I1239" s="33" t="s">
        <v>10970</v>
      </c>
    </row>
    <row r="1240" spans="1:9" x14ac:dyDescent="0.25">
      <c r="A1240" s="44" t="s">
        <v>11590</v>
      </c>
      <c r="B1240" s="41" t="s">
        <v>12424</v>
      </c>
      <c r="C1240" s="26">
        <v>32584</v>
      </c>
      <c r="D1240" s="25" t="s">
        <v>3984</v>
      </c>
      <c r="E1240" s="27">
        <v>1439.2</v>
      </c>
      <c r="F1240" s="39" t="s">
        <v>11968</v>
      </c>
      <c r="G1240" s="27">
        <v>1439.2</v>
      </c>
      <c r="H1240" s="45">
        <f t="shared" si="19"/>
        <v>0</v>
      </c>
      <c r="I1240" s="28" t="s">
        <v>10970</v>
      </c>
    </row>
    <row r="1241" spans="1:9" x14ac:dyDescent="0.25">
      <c r="A1241" s="43" t="s">
        <v>11590</v>
      </c>
      <c r="B1241" s="40" t="s">
        <v>12425</v>
      </c>
      <c r="C1241" s="30">
        <v>32585</v>
      </c>
      <c r="D1241" s="29" t="s">
        <v>3964</v>
      </c>
      <c r="E1241" s="31">
        <v>132.6</v>
      </c>
      <c r="F1241" s="38" t="s">
        <v>11590</v>
      </c>
      <c r="G1241" s="31">
        <v>132.6</v>
      </c>
      <c r="H1241" s="32">
        <f t="shared" si="19"/>
        <v>0</v>
      </c>
      <c r="I1241" s="33" t="s">
        <v>10970</v>
      </c>
    </row>
    <row r="1242" spans="1:9" x14ac:dyDescent="0.25">
      <c r="A1242" s="44" t="s">
        <v>11590</v>
      </c>
      <c r="B1242" s="41" t="s">
        <v>12426</v>
      </c>
      <c r="C1242" s="26">
        <v>32586</v>
      </c>
      <c r="D1242" s="25" t="s">
        <v>4017</v>
      </c>
      <c r="E1242" s="27">
        <v>200979.44</v>
      </c>
      <c r="F1242" s="39" t="s">
        <v>12035</v>
      </c>
      <c r="G1242" s="27">
        <v>200979.44</v>
      </c>
      <c r="H1242" s="45">
        <f t="shared" si="19"/>
        <v>0</v>
      </c>
      <c r="I1242" s="28" t="s">
        <v>10970</v>
      </c>
    </row>
    <row r="1243" spans="1:9" x14ac:dyDescent="0.25">
      <c r="A1243" s="43" t="s">
        <v>11590</v>
      </c>
      <c r="B1243" s="40" t="s">
        <v>12427</v>
      </c>
      <c r="C1243" s="30">
        <v>32587</v>
      </c>
      <c r="D1243" s="29" t="s">
        <v>3998</v>
      </c>
      <c r="E1243" s="31">
        <v>29400</v>
      </c>
      <c r="F1243" s="38" t="s">
        <v>11590</v>
      </c>
      <c r="G1243" s="31">
        <v>29400</v>
      </c>
      <c r="H1243" s="32">
        <f t="shared" si="19"/>
        <v>0</v>
      </c>
      <c r="I1243" s="33" t="s">
        <v>10970</v>
      </c>
    </row>
    <row r="1244" spans="1:9" x14ac:dyDescent="0.25">
      <c r="A1244" s="44" t="s">
        <v>11590</v>
      </c>
      <c r="B1244" s="41" t="s">
        <v>12428</v>
      </c>
      <c r="C1244" s="26">
        <v>32588</v>
      </c>
      <c r="D1244" s="25" t="s">
        <v>3964</v>
      </c>
      <c r="E1244" s="27">
        <v>204.4</v>
      </c>
      <c r="F1244" s="39" t="s">
        <v>11590</v>
      </c>
      <c r="G1244" s="27">
        <v>204.4</v>
      </c>
      <c r="H1244" s="45">
        <f t="shared" si="19"/>
        <v>0</v>
      </c>
      <c r="I1244" s="28" t="s">
        <v>10970</v>
      </c>
    </row>
    <row r="1245" spans="1:9" x14ac:dyDescent="0.25">
      <c r="A1245" s="43" t="s">
        <v>11590</v>
      </c>
      <c r="B1245" s="40" t="s">
        <v>12429</v>
      </c>
      <c r="C1245" s="30">
        <v>32589</v>
      </c>
      <c r="D1245" s="29" t="s">
        <v>4072</v>
      </c>
      <c r="E1245" s="31">
        <v>2410.4</v>
      </c>
      <c r="F1245" s="38" t="s">
        <v>11590</v>
      </c>
      <c r="G1245" s="31">
        <v>2410.4</v>
      </c>
      <c r="H1245" s="32">
        <f t="shared" si="19"/>
        <v>0</v>
      </c>
      <c r="I1245" s="33" t="s">
        <v>10970</v>
      </c>
    </row>
    <row r="1246" spans="1:9" x14ac:dyDescent="0.25">
      <c r="A1246" s="44" t="s">
        <v>11590</v>
      </c>
      <c r="B1246" s="41" t="s">
        <v>12430</v>
      </c>
      <c r="C1246" s="26">
        <v>32590</v>
      </c>
      <c r="D1246" s="25" t="s">
        <v>3964</v>
      </c>
      <c r="E1246" s="27">
        <v>316.2</v>
      </c>
      <c r="F1246" s="39" t="s">
        <v>11590</v>
      </c>
      <c r="G1246" s="27">
        <v>316.2</v>
      </c>
      <c r="H1246" s="45">
        <f t="shared" si="19"/>
        <v>0</v>
      </c>
      <c r="I1246" s="28" t="s">
        <v>10970</v>
      </c>
    </row>
    <row r="1247" spans="1:9" x14ac:dyDescent="0.25">
      <c r="A1247" s="43" t="s">
        <v>11590</v>
      </c>
      <c r="B1247" s="40" t="s">
        <v>12431</v>
      </c>
      <c r="C1247" s="30">
        <v>32591</v>
      </c>
      <c r="D1247" s="29" t="s">
        <v>4069</v>
      </c>
      <c r="E1247" s="31">
        <v>33979.1</v>
      </c>
      <c r="F1247" s="38" t="s">
        <v>11783</v>
      </c>
      <c r="G1247" s="31">
        <v>33979.1</v>
      </c>
      <c r="H1247" s="32">
        <f t="shared" si="19"/>
        <v>0</v>
      </c>
      <c r="I1247" s="33" t="s">
        <v>10970</v>
      </c>
    </row>
    <row r="1248" spans="1:9" x14ac:dyDescent="0.25">
      <c r="A1248" s="44" t="s">
        <v>11590</v>
      </c>
      <c r="B1248" s="41" t="s">
        <v>12432</v>
      </c>
      <c r="C1248" s="26">
        <v>32592</v>
      </c>
      <c r="D1248" s="25" t="s">
        <v>4019</v>
      </c>
      <c r="E1248" s="27">
        <v>63985.599999999999</v>
      </c>
      <c r="F1248" s="39" t="s">
        <v>12035</v>
      </c>
      <c r="G1248" s="27">
        <v>63985.599999999999</v>
      </c>
      <c r="H1248" s="45">
        <f t="shared" si="19"/>
        <v>0</v>
      </c>
      <c r="I1248" s="28" t="s">
        <v>10970</v>
      </c>
    </row>
    <row r="1249" spans="1:9" x14ac:dyDescent="0.25">
      <c r="A1249" s="43" t="s">
        <v>11590</v>
      </c>
      <c r="B1249" s="40" t="s">
        <v>12433</v>
      </c>
      <c r="C1249" s="30">
        <v>32593</v>
      </c>
      <c r="D1249" s="29" t="s">
        <v>3953</v>
      </c>
      <c r="E1249" s="31">
        <v>3920</v>
      </c>
      <c r="F1249" s="38" t="s">
        <v>11968</v>
      </c>
      <c r="G1249" s="31">
        <v>3920</v>
      </c>
      <c r="H1249" s="32">
        <f t="shared" si="19"/>
        <v>0</v>
      </c>
      <c r="I1249" s="33" t="s">
        <v>10970</v>
      </c>
    </row>
    <row r="1250" spans="1:9" x14ac:dyDescent="0.25">
      <c r="A1250" s="44" t="s">
        <v>11590</v>
      </c>
      <c r="B1250" s="41" t="s">
        <v>12434</v>
      </c>
      <c r="C1250" s="26">
        <v>32594</v>
      </c>
      <c r="D1250" s="25" t="s">
        <v>3964</v>
      </c>
      <c r="E1250" s="27">
        <v>1990.8</v>
      </c>
      <c r="F1250" s="39" t="s">
        <v>11590</v>
      </c>
      <c r="G1250" s="27">
        <v>1990.8</v>
      </c>
      <c r="H1250" s="45">
        <f t="shared" si="19"/>
        <v>0</v>
      </c>
      <c r="I1250" s="28" t="s">
        <v>10970</v>
      </c>
    </row>
    <row r="1251" spans="1:9" x14ac:dyDescent="0.25">
      <c r="A1251" s="43" t="s">
        <v>11590</v>
      </c>
      <c r="B1251" s="40" t="s">
        <v>12435</v>
      </c>
      <c r="C1251" s="30">
        <v>32595</v>
      </c>
      <c r="D1251" s="29" t="s">
        <v>3959</v>
      </c>
      <c r="E1251" s="31">
        <v>35459.599999999999</v>
      </c>
      <c r="F1251" s="38" t="s">
        <v>12436</v>
      </c>
      <c r="G1251" s="31">
        <v>35459.599999999999</v>
      </c>
      <c r="H1251" s="32">
        <f t="shared" si="19"/>
        <v>0</v>
      </c>
      <c r="I1251" s="33" t="s">
        <v>10970</v>
      </c>
    </row>
    <row r="1252" spans="1:9" x14ac:dyDescent="0.25">
      <c r="A1252" s="44" t="s">
        <v>11590</v>
      </c>
      <c r="B1252" s="41" t="s">
        <v>12437</v>
      </c>
      <c r="C1252" s="26">
        <v>32596</v>
      </c>
      <c r="D1252" s="25" t="s">
        <v>3959</v>
      </c>
      <c r="E1252" s="27">
        <v>0</v>
      </c>
      <c r="F1252" s="39" t="s">
        <v>4219</v>
      </c>
      <c r="G1252" s="27">
        <v>0</v>
      </c>
      <c r="H1252" s="45">
        <f t="shared" si="19"/>
        <v>0</v>
      </c>
      <c r="I1252" s="28" t="s">
        <v>7662</v>
      </c>
    </row>
    <row r="1253" spans="1:9" x14ac:dyDescent="0.25">
      <c r="A1253" s="43" t="s">
        <v>11590</v>
      </c>
      <c r="B1253" s="40" t="s">
        <v>12438</v>
      </c>
      <c r="C1253" s="30">
        <v>32597</v>
      </c>
      <c r="D1253" s="29" t="s">
        <v>4110</v>
      </c>
      <c r="E1253" s="31">
        <v>938.4</v>
      </c>
      <c r="F1253" s="38" t="s">
        <v>11590</v>
      </c>
      <c r="G1253" s="31">
        <v>938.4</v>
      </c>
      <c r="H1253" s="32">
        <f t="shared" si="19"/>
        <v>0</v>
      </c>
      <c r="I1253" s="33" t="s">
        <v>10970</v>
      </c>
    </row>
    <row r="1254" spans="1:9" x14ac:dyDescent="0.25">
      <c r="A1254" s="44" t="s">
        <v>11590</v>
      </c>
      <c r="B1254" s="41" t="s">
        <v>12439</v>
      </c>
      <c r="C1254" s="26">
        <v>32598</v>
      </c>
      <c r="D1254" s="25" t="s">
        <v>3964</v>
      </c>
      <c r="E1254" s="27">
        <v>1008.8</v>
      </c>
      <c r="F1254" s="39" t="s">
        <v>11590</v>
      </c>
      <c r="G1254" s="27">
        <v>1008.8</v>
      </c>
      <c r="H1254" s="45">
        <f t="shared" si="19"/>
        <v>0</v>
      </c>
      <c r="I1254" s="28" t="s">
        <v>10970</v>
      </c>
    </row>
    <row r="1255" spans="1:9" x14ac:dyDescent="0.25">
      <c r="A1255" s="43" t="s">
        <v>11590</v>
      </c>
      <c r="B1255" s="40" t="s">
        <v>12440</v>
      </c>
      <c r="C1255" s="30">
        <v>32599</v>
      </c>
      <c r="D1255" s="29" t="s">
        <v>6758</v>
      </c>
      <c r="E1255" s="31">
        <v>4810</v>
      </c>
      <c r="F1255" s="38" t="s">
        <v>12035</v>
      </c>
      <c r="G1255" s="31">
        <v>4810</v>
      </c>
      <c r="H1255" s="32">
        <f t="shared" si="19"/>
        <v>0</v>
      </c>
      <c r="I1255" s="33" t="s">
        <v>10970</v>
      </c>
    </row>
    <row r="1256" spans="1:9" x14ac:dyDescent="0.25">
      <c r="A1256" s="44" t="s">
        <v>11590</v>
      </c>
      <c r="B1256" s="41" t="s">
        <v>12441</v>
      </c>
      <c r="C1256" s="26">
        <v>32600</v>
      </c>
      <c r="D1256" s="25" t="s">
        <v>4092</v>
      </c>
      <c r="E1256" s="27">
        <v>1519</v>
      </c>
      <c r="F1256" s="39" t="s">
        <v>11590</v>
      </c>
      <c r="G1256" s="27">
        <v>1519</v>
      </c>
      <c r="H1256" s="45">
        <f t="shared" si="19"/>
        <v>0</v>
      </c>
      <c r="I1256" s="28" t="s">
        <v>10970</v>
      </c>
    </row>
    <row r="1257" spans="1:9" x14ac:dyDescent="0.25">
      <c r="A1257" s="43" t="s">
        <v>11590</v>
      </c>
      <c r="B1257" s="40" t="s">
        <v>12442</v>
      </c>
      <c r="C1257" s="30">
        <v>32601</v>
      </c>
      <c r="D1257" s="29" t="s">
        <v>3964</v>
      </c>
      <c r="E1257" s="31">
        <v>5459</v>
      </c>
      <c r="F1257" s="38" t="s">
        <v>11590</v>
      </c>
      <c r="G1257" s="31">
        <v>5459</v>
      </c>
      <c r="H1257" s="32">
        <f t="shared" si="19"/>
        <v>0</v>
      </c>
      <c r="I1257" s="33" t="s">
        <v>10970</v>
      </c>
    </row>
    <row r="1258" spans="1:9" x14ac:dyDescent="0.25">
      <c r="A1258" s="44" t="s">
        <v>11590</v>
      </c>
      <c r="B1258" s="41" t="s">
        <v>12443</v>
      </c>
      <c r="C1258" s="26">
        <v>32602</v>
      </c>
      <c r="D1258" s="25" t="s">
        <v>3964</v>
      </c>
      <c r="E1258" s="27">
        <v>237.6</v>
      </c>
      <c r="F1258" s="39" t="s">
        <v>11590</v>
      </c>
      <c r="G1258" s="27">
        <v>237.6</v>
      </c>
      <c r="H1258" s="45">
        <f t="shared" si="19"/>
        <v>0</v>
      </c>
      <c r="I1258" s="28" t="s">
        <v>10970</v>
      </c>
    </row>
    <row r="1259" spans="1:9" x14ac:dyDescent="0.25">
      <c r="A1259" s="43" t="s">
        <v>11590</v>
      </c>
      <c r="B1259" s="40" t="s">
        <v>12444</v>
      </c>
      <c r="C1259" s="30">
        <v>32603</v>
      </c>
      <c r="D1259" s="29" t="s">
        <v>3964</v>
      </c>
      <c r="E1259" s="31">
        <v>837.2</v>
      </c>
      <c r="F1259" s="38" t="s">
        <v>12155</v>
      </c>
      <c r="G1259" s="31">
        <v>837.2</v>
      </c>
      <c r="H1259" s="32">
        <f t="shared" si="19"/>
        <v>0</v>
      </c>
      <c r="I1259" s="33" t="s">
        <v>10970</v>
      </c>
    </row>
    <row r="1260" spans="1:9" x14ac:dyDescent="0.25">
      <c r="A1260" s="44" t="s">
        <v>11590</v>
      </c>
      <c r="B1260" s="41" t="s">
        <v>12445</v>
      </c>
      <c r="C1260" s="26">
        <v>32604</v>
      </c>
      <c r="D1260" s="25" t="s">
        <v>3935</v>
      </c>
      <c r="E1260" s="27">
        <v>11692</v>
      </c>
      <c r="F1260" s="39" t="s">
        <v>11968</v>
      </c>
      <c r="G1260" s="27">
        <v>11692</v>
      </c>
      <c r="H1260" s="45">
        <f t="shared" si="19"/>
        <v>0</v>
      </c>
      <c r="I1260" s="28" t="s">
        <v>10970</v>
      </c>
    </row>
    <row r="1261" spans="1:9" x14ac:dyDescent="0.25">
      <c r="A1261" s="43" t="s">
        <v>12155</v>
      </c>
      <c r="B1261" s="40" t="s">
        <v>12446</v>
      </c>
      <c r="C1261" s="30">
        <v>32605</v>
      </c>
      <c r="D1261" s="29" t="s">
        <v>3964</v>
      </c>
      <c r="E1261" s="31">
        <v>641.5</v>
      </c>
      <c r="F1261" s="38" t="s">
        <v>12155</v>
      </c>
      <c r="G1261" s="31">
        <v>641.5</v>
      </c>
      <c r="H1261" s="32">
        <f t="shared" si="19"/>
        <v>0</v>
      </c>
      <c r="I1261" s="33" t="s">
        <v>10970</v>
      </c>
    </row>
    <row r="1262" spans="1:9" x14ac:dyDescent="0.25">
      <c r="A1262" s="44" t="s">
        <v>12155</v>
      </c>
      <c r="B1262" s="41" t="s">
        <v>12447</v>
      </c>
      <c r="C1262" s="26">
        <v>32606</v>
      </c>
      <c r="D1262" s="25" t="s">
        <v>12448</v>
      </c>
      <c r="E1262" s="27">
        <v>8455</v>
      </c>
      <c r="F1262" s="39" t="s">
        <v>12155</v>
      </c>
      <c r="G1262" s="27">
        <v>8455</v>
      </c>
      <c r="H1262" s="45">
        <f t="shared" si="19"/>
        <v>0</v>
      </c>
      <c r="I1262" s="28" t="s">
        <v>10970</v>
      </c>
    </row>
    <row r="1263" spans="1:9" x14ac:dyDescent="0.25">
      <c r="A1263" s="43" t="s">
        <v>12155</v>
      </c>
      <c r="B1263" s="40" t="s">
        <v>12449</v>
      </c>
      <c r="C1263" s="30">
        <v>32607</v>
      </c>
      <c r="D1263" s="29" t="s">
        <v>12448</v>
      </c>
      <c r="E1263" s="31">
        <v>1835.6</v>
      </c>
      <c r="F1263" s="38" t="s">
        <v>12155</v>
      </c>
      <c r="G1263" s="31">
        <v>1835.6</v>
      </c>
      <c r="H1263" s="32">
        <f t="shared" si="19"/>
        <v>0</v>
      </c>
      <c r="I1263" s="33" t="s">
        <v>10970</v>
      </c>
    </row>
    <row r="1264" spans="1:9" x14ac:dyDescent="0.25">
      <c r="A1264" s="44" t="s">
        <v>12155</v>
      </c>
      <c r="B1264" s="41" t="s">
        <v>12450</v>
      </c>
      <c r="C1264" s="26">
        <v>32608</v>
      </c>
      <c r="D1264" s="25" t="s">
        <v>4067</v>
      </c>
      <c r="E1264" s="27">
        <v>4900</v>
      </c>
      <c r="F1264" s="39" t="s">
        <v>12155</v>
      </c>
      <c r="G1264" s="27">
        <v>4900</v>
      </c>
      <c r="H1264" s="45">
        <f t="shared" si="19"/>
        <v>0</v>
      </c>
      <c r="I1264" s="28" t="s">
        <v>10970</v>
      </c>
    </row>
    <row r="1265" spans="1:9" x14ac:dyDescent="0.25">
      <c r="A1265" s="43" t="s">
        <v>12155</v>
      </c>
      <c r="B1265" s="40" t="s">
        <v>12451</v>
      </c>
      <c r="C1265" s="30">
        <v>32609</v>
      </c>
      <c r="D1265" s="29" t="s">
        <v>3951</v>
      </c>
      <c r="E1265" s="31">
        <v>9602.7999999999993</v>
      </c>
      <c r="F1265" s="38" t="s">
        <v>12155</v>
      </c>
      <c r="G1265" s="31">
        <v>9602.7999999999993</v>
      </c>
      <c r="H1265" s="32">
        <f t="shared" si="19"/>
        <v>0</v>
      </c>
      <c r="I1265" s="33" t="s">
        <v>10970</v>
      </c>
    </row>
    <row r="1266" spans="1:9" x14ac:dyDescent="0.25">
      <c r="A1266" s="44" t="s">
        <v>12155</v>
      </c>
      <c r="B1266" s="41" t="s">
        <v>12452</v>
      </c>
      <c r="C1266" s="26">
        <v>32610</v>
      </c>
      <c r="D1266" s="25" t="s">
        <v>3950</v>
      </c>
      <c r="E1266" s="27">
        <v>38125.9</v>
      </c>
      <c r="F1266" s="39" t="s">
        <v>11796</v>
      </c>
      <c r="G1266" s="27">
        <v>38125.9</v>
      </c>
      <c r="H1266" s="45">
        <f t="shared" si="19"/>
        <v>0</v>
      </c>
      <c r="I1266" s="28" t="s">
        <v>10970</v>
      </c>
    </row>
    <row r="1267" spans="1:9" x14ac:dyDescent="0.25">
      <c r="A1267" s="43" t="s">
        <v>12155</v>
      </c>
      <c r="B1267" s="40" t="s">
        <v>12453</v>
      </c>
      <c r="C1267" s="30">
        <v>32611</v>
      </c>
      <c r="D1267" s="29" t="s">
        <v>3935</v>
      </c>
      <c r="E1267" s="31">
        <v>0</v>
      </c>
      <c r="F1267" s="38" t="s">
        <v>4219</v>
      </c>
      <c r="G1267" s="31">
        <v>0</v>
      </c>
      <c r="H1267" s="32">
        <f t="shared" si="19"/>
        <v>0</v>
      </c>
      <c r="I1267" s="33" t="s">
        <v>7662</v>
      </c>
    </row>
    <row r="1268" spans="1:9" x14ac:dyDescent="0.25">
      <c r="A1268" s="44" t="s">
        <v>12155</v>
      </c>
      <c r="B1268" s="41" t="s">
        <v>12454</v>
      </c>
      <c r="C1268" s="26">
        <v>32612</v>
      </c>
      <c r="D1268" s="25" t="s">
        <v>4028</v>
      </c>
      <c r="E1268" s="27">
        <v>3538</v>
      </c>
      <c r="F1268" s="39" t="s">
        <v>12155</v>
      </c>
      <c r="G1268" s="27">
        <v>3538</v>
      </c>
      <c r="H1268" s="45">
        <f t="shared" si="19"/>
        <v>0</v>
      </c>
      <c r="I1268" s="28" t="s">
        <v>10970</v>
      </c>
    </row>
    <row r="1269" spans="1:9" x14ac:dyDescent="0.25">
      <c r="A1269" s="43" t="s">
        <v>12155</v>
      </c>
      <c r="B1269" s="40" t="s">
        <v>12455</v>
      </c>
      <c r="C1269" s="30">
        <v>32613</v>
      </c>
      <c r="D1269" s="29" t="s">
        <v>4154</v>
      </c>
      <c r="E1269" s="31">
        <v>2510.4</v>
      </c>
      <c r="F1269" s="38" t="s">
        <v>12155</v>
      </c>
      <c r="G1269" s="31">
        <v>2510.4</v>
      </c>
      <c r="H1269" s="32">
        <f t="shared" si="19"/>
        <v>0</v>
      </c>
      <c r="I1269" s="33" t="s">
        <v>10970</v>
      </c>
    </row>
    <row r="1270" spans="1:9" x14ac:dyDescent="0.25">
      <c r="A1270" s="44" t="s">
        <v>12155</v>
      </c>
      <c r="B1270" s="41" t="s">
        <v>12456</v>
      </c>
      <c r="C1270" s="26">
        <v>32614</v>
      </c>
      <c r="D1270" s="25" t="s">
        <v>3937</v>
      </c>
      <c r="E1270" s="27">
        <v>57295.65</v>
      </c>
      <c r="F1270" s="39" t="s">
        <v>11968</v>
      </c>
      <c r="G1270" s="27">
        <v>57295.65</v>
      </c>
      <c r="H1270" s="45">
        <f t="shared" si="19"/>
        <v>0</v>
      </c>
      <c r="I1270" s="28" t="s">
        <v>10970</v>
      </c>
    </row>
    <row r="1271" spans="1:9" x14ac:dyDescent="0.25">
      <c r="A1271" s="43" t="s">
        <v>12155</v>
      </c>
      <c r="B1271" s="40" t="s">
        <v>12457</v>
      </c>
      <c r="C1271" s="30">
        <v>32615</v>
      </c>
      <c r="D1271" s="29" t="s">
        <v>3964</v>
      </c>
      <c r="E1271" s="31">
        <v>1270</v>
      </c>
      <c r="F1271" s="38" t="s">
        <v>12155</v>
      </c>
      <c r="G1271" s="31">
        <v>1270</v>
      </c>
      <c r="H1271" s="32">
        <f t="shared" si="19"/>
        <v>0</v>
      </c>
      <c r="I1271" s="33" t="s">
        <v>10970</v>
      </c>
    </row>
    <row r="1272" spans="1:9" x14ac:dyDescent="0.25">
      <c r="A1272" s="44" t="s">
        <v>12155</v>
      </c>
      <c r="B1272" s="41" t="s">
        <v>12458</v>
      </c>
      <c r="C1272" s="26">
        <v>32616</v>
      </c>
      <c r="D1272" s="25" t="s">
        <v>5021</v>
      </c>
      <c r="E1272" s="27">
        <v>1972</v>
      </c>
      <c r="F1272" s="39" t="s">
        <v>12155</v>
      </c>
      <c r="G1272" s="27">
        <v>1972</v>
      </c>
      <c r="H1272" s="45">
        <f t="shared" si="19"/>
        <v>0</v>
      </c>
      <c r="I1272" s="28" t="s">
        <v>10970</v>
      </c>
    </row>
    <row r="1273" spans="1:9" x14ac:dyDescent="0.25">
      <c r="A1273" s="43" t="s">
        <v>12155</v>
      </c>
      <c r="B1273" s="40" t="s">
        <v>12459</v>
      </c>
      <c r="C1273" s="30">
        <v>32617</v>
      </c>
      <c r="D1273" s="29" t="s">
        <v>3955</v>
      </c>
      <c r="E1273" s="31">
        <v>1195.4000000000001</v>
      </c>
      <c r="F1273" s="38" t="s">
        <v>12155</v>
      </c>
      <c r="G1273" s="31">
        <v>1195.4000000000001</v>
      </c>
      <c r="H1273" s="32">
        <f t="shared" si="19"/>
        <v>0</v>
      </c>
      <c r="I1273" s="33" t="s">
        <v>10970</v>
      </c>
    </row>
    <row r="1274" spans="1:9" x14ac:dyDescent="0.25">
      <c r="A1274" s="44" t="s">
        <v>12155</v>
      </c>
      <c r="B1274" s="41" t="s">
        <v>12460</v>
      </c>
      <c r="C1274" s="26">
        <v>32618</v>
      </c>
      <c r="D1274" s="25" t="s">
        <v>4187</v>
      </c>
      <c r="E1274" s="27">
        <v>10741.6</v>
      </c>
      <c r="F1274" s="39" t="s">
        <v>12155</v>
      </c>
      <c r="G1274" s="27">
        <v>10741.6</v>
      </c>
      <c r="H1274" s="45">
        <f t="shared" si="19"/>
        <v>0</v>
      </c>
      <c r="I1274" s="28" t="s">
        <v>10970</v>
      </c>
    </row>
    <row r="1275" spans="1:9" x14ac:dyDescent="0.25">
      <c r="A1275" s="43" t="s">
        <v>12155</v>
      </c>
      <c r="B1275" s="40" t="s">
        <v>12461</v>
      </c>
      <c r="C1275" s="30">
        <v>32619</v>
      </c>
      <c r="D1275" s="29" t="s">
        <v>4012</v>
      </c>
      <c r="E1275" s="31">
        <v>1476</v>
      </c>
      <c r="F1275" s="38" t="s">
        <v>12155</v>
      </c>
      <c r="G1275" s="31">
        <v>1476</v>
      </c>
      <c r="H1275" s="32">
        <f t="shared" si="19"/>
        <v>0</v>
      </c>
      <c r="I1275" s="33" t="s">
        <v>10970</v>
      </c>
    </row>
    <row r="1276" spans="1:9" x14ac:dyDescent="0.25">
      <c r="A1276" s="44" t="s">
        <v>12155</v>
      </c>
      <c r="B1276" s="41" t="s">
        <v>12462</v>
      </c>
      <c r="C1276" s="26">
        <v>32620</v>
      </c>
      <c r="D1276" s="25" t="s">
        <v>3962</v>
      </c>
      <c r="E1276" s="27">
        <v>10030.299999999999</v>
      </c>
      <c r="F1276" s="39" t="s">
        <v>12155</v>
      </c>
      <c r="G1276" s="27">
        <v>10030.299999999999</v>
      </c>
      <c r="H1276" s="45">
        <f t="shared" si="19"/>
        <v>0</v>
      </c>
      <c r="I1276" s="28" t="s">
        <v>10970</v>
      </c>
    </row>
    <row r="1277" spans="1:9" x14ac:dyDescent="0.25">
      <c r="A1277" s="43" t="s">
        <v>12155</v>
      </c>
      <c r="B1277" s="40" t="s">
        <v>12463</v>
      </c>
      <c r="C1277" s="30">
        <v>32621</v>
      </c>
      <c r="D1277" s="29" t="s">
        <v>3958</v>
      </c>
      <c r="E1277" s="31">
        <v>2059.6999999999998</v>
      </c>
      <c r="F1277" s="38" t="s">
        <v>12155</v>
      </c>
      <c r="G1277" s="31">
        <v>2059.6999999999998</v>
      </c>
      <c r="H1277" s="32">
        <f t="shared" si="19"/>
        <v>0</v>
      </c>
      <c r="I1277" s="33" t="s">
        <v>10970</v>
      </c>
    </row>
    <row r="1278" spans="1:9" x14ac:dyDescent="0.25">
      <c r="A1278" s="44" t="s">
        <v>12155</v>
      </c>
      <c r="B1278" s="41" t="s">
        <v>12464</v>
      </c>
      <c r="C1278" s="26">
        <v>32622</v>
      </c>
      <c r="D1278" s="25" t="s">
        <v>3937</v>
      </c>
      <c r="E1278" s="27">
        <v>36848</v>
      </c>
      <c r="F1278" s="39" t="s">
        <v>11968</v>
      </c>
      <c r="G1278" s="27">
        <v>36848</v>
      </c>
      <c r="H1278" s="45">
        <f t="shared" si="19"/>
        <v>0</v>
      </c>
      <c r="I1278" s="28" t="s">
        <v>10970</v>
      </c>
    </row>
    <row r="1279" spans="1:9" x14ac:dyDescent="0.25">
      <c r="A1279" s="43" t="s">
        <v>12155</v>
      </c>
      <c r="B1279" s="40" t="s">
        <v>12465</v>
      </c>
      <c r="C1279" s="30">
        <v>32623</v>
      </c>
      <c r="D1279" s="29" t="s">
        <v>4036</v>
      </c>
      <c r="E1279" s="31">
        <v>3104.6</v>
      </c>
      <c r="F1279" s="38" t="s">
        <v>12155</v>
      </c>
      <c r="G1279" s="31">
        <v>3104.6</v>
      </c>
      <c r="H1279" s="32">
        <f t="shared" si="19"/>
        <v>0</v>
      </c>
      <c r="I1279" s="33" t="s">
        <v>10970</v>
      </c>
    </row>
    <row r="1280" spans="1:9" x14ac:dyDescent="0.25">
      <c r="A1280" s="44" t="s">
        <v>12155</v>
      </c>
      <c r="B1280" s="41" t="s">
        <v>12466</v>
      </c>
      <c r="C1280" s="26">
        <v>32624</v>
      </c>
      <c r="D1280" s="25" t="s">
        <v>3964</v>
      </c>
      <c r="E1280" s="27">
        <v>1161</v>
      </c>
      <c r="F1280" s="39" t="s">
        <v>12155</v>
      </c>
      <c r="G1280" s="27">
        <v>1161</v>
      </c>
      <c r="H1280" s="45">
        <f t="shared" si="19"/>
        <v>0</v>
      </c>
      <c r="I1280" s="28" t="s">
        <v>10970</v>
      </c>
    </row>
    <row r="1281" spans="1:9" x14ac:dyDescent="0.25">
      <c r="A1281" s="43" t="s">
        <v>12155</v>
      </c>
      <c r="B1281" s="40" t="s">
        <v>12467</v>
      </c>
      <c r="C1281" s="30">
        <v>32625</v>
      </c>
      <c r="D1281" s="29" t="s">
        <v>11937</v>
      </c>
      <c r="E1281" s="31">
        <v>1998</v>
      </c>
      <c r="F1281" s="38" t="s">
        <v>12155</v>
      </c>
      <c r="G1281" s="31">
        <v>1998</v>
      </c>
      <c r="H1281" s="32">
        <f t="shared" si="19"/>
        <v>0</v>
      </c>
      <c r="I1281" s="33" t="s">
        <v>10970</v>
      </c>
    </row>
    <row r="1282" spans="1:9" x14ac:dyDescent="0.25">
      <c r="A1282" s="44" t="s">
        <v>12155</v>
      </c>
      <c r="B1282" s="41" t="s">
        <v>12468</v>
      </c>
      <c r="C1282" s="26">
        <v>32626</v>
      </c>
      <c r="D1282" s="25" t="s">
        <v>3964</v>
      </c>
      <c r="E1282" s="27">
        <v>2325</v>
      </c>
      <c r="F1282" s="39" t="s">
        <v>12155</v>
      </c>
      <c r="G1282" s="27">
        <v>2325</v>
      </c>
      <c r="H1282" s="45">
        <f t="shared" si="19"/>
        <v>0</v>
      </c>
      <c r="I1282" s="28" t="s">
        <v>10970</v>
      </c>
    </row>
    <row r="1283" spans="1:9" x14ac:dyDescent="0.25">
      <c r="A1283" s="43" t="s">
        <v>12155</v>
      </c>
      <c r="B1283" s="40" t="s">
        <v>12469</v>
      </c>
      <c r="C1283" s="30">
        <v>32627</v>
      </c>
      <c r="D1283" s="29" t="s">
        <v>3964</v>
      </c>
      <c r="E1283" s="31">
        <v>5923.2</v>
      </c>
      <c r="F1283" s="38" t="s">
        <v>12155</v>
      </c>
      <c r="G1283" s="31">
        <v>5923.2</v>
      </c>
      <c r="H1283" s="32">
        <f t="shared" si="19"/>
        <v>0</v>
      </c>
      <c r="I1283" s="33" t="s">
        <v>10970</v>
      </c>
    </row>
    <row r="1284" spans="1:9" x14ac:dyDescent="0.25">
      <c r="A1284" s="44" t="s">
        <v>12155</v>
      </c>
      <c r="B1284" s="41" t="s">
        <v>12470</v>
      </c>
      <c r="C1284" s="26">
        <v>32628</v>
      </c>
      <c r="D1284" s="25" t="s">
        <v>3954</v>
      </c>
      <c r="E1284" s="27">
        <v>2800</v>
      </c>
      <c r="F1284" s="39" t="s">
        <v>12155</v>
      </c>
      <c r="G1284" s="27">
        <v>2800</v>
      </c>
      <c r="H1284" s="45">
        <f t="shared" ref="H1284:H1347" si="20">E1284-G1284</f>
        <v>0</v>
      </c>
      <c r="I1284" s="28" t="s">
        <v>10970</v>
      </c>
    </row>
    <row r="1285" spans="1:9" x14ac:dyDescent="0.25">
      <c r="A1285" s="43" t="s">
        <v>12155</v>
      </c>
      <c r="B1285" s="40" t="s">
        <v>12471</v>
      </c>
      <c r="C1285" s="30">
        <v>32629</v>
      </c>
      <c r="D1285" s="29" t="s">
        <v>3969</v>
      </c>
      <c r="E1285" s="31">
        <v>16377.2</v>
      </c>
      <c r="F1285" s="38" t="s">
        <v>12155</v>
      </c>
      <c r="G1285" s="31">
        <v>16377.2</v>
      </c>
      <c r="H1285" s="32">
        <f t="shared" si="20"/>
        <v>0</v>
      </c>
      <c r="I1285" s="33" t="s">
        <v>10970</v>
      </c>
    </row>
    <row r="1286" spans="1:9" x14ac:dyDescent="0.25">
      <c r="A1286" s="44" t="s">
        <v>12155</v>
      </c>
      <c r="B1286" s="41" t="s">
        <v>12472</v>
      </c>
      <c r="C1286" s="26">
        <v>32630</v>
      </c>
      <c r="D1286" s="25" t="s">
        <v>3964</v>
      </c>
      <c r="E1286" s="27">
        <v>2986.8</v>
      </c>
      <c r="F1286" s="39" t="s">
        <v>12155</v>
      </c>
      <c r="G1286" s="27">
        <v>2986.8</v>
      </c>
      <c r="H1286" s="45">
        <f t="shared" si="20"/>
        <v>0</v>
      </c>
      <c r="I1286" s="28" t="s">
        <v>10970</v>
      </c>
    </row>
    <row r="1287" spans="1:9" x14ac:dyDescent="0.25">
      <c r="A1287" s="43" t="s">
        <v>12155</v>
      </c>
      <c r="B1287" s="40" t="s">
        <v>12473</v>
      </c>
      <c r="C1287" s="30">
        <v>32631</v>
      </c>
      <c r="D1287" s="29" t="s">
        <v>3996</v>
      </c>
      <c r="E1287" s="31">
        <v>20767.2</v>
      </c>
      <c r="F1287" s="38" t="s">
        <v>12155</v>
      </c>
      <c r="G1287" s="31">
        <v>20767.2</v>
      </c>
      <c r="H1287" s="32">
        <f t="shared" si="20"/>
        <v>0</v>
      </c>
      <c r="I1287" s="33" t="s">
        <v>10970</v>
      </c>
    </row>
    <row r="1288" spans="1:9" x14ac:dyDescent="0.25">
      <c r="A1288" s="44" t="s">
        <v>12155</v>
      </c>
      <c r="B1288" s="41" t="s">
        <v>12474</v>
      </c>
      <c r="C1288" s="26">
        <v>32632</v>
      </c>
      <c r="D1288" s="25" t="s">
        <v>3977</v>
      </c>
      <c r="E1288" s="27">
        <v>2492</v>
      </c>
      <c r="F1288" s="39" t="s">
        <v>12155</v>
      </c>
      <c r="G1288" s="27">
        <v>2492</v>
      </c>
      <c r="H1288" s="45">
        <f t="shared" si="20"/>
        <v>0</v>
      </c>
      <c r="I1288" s="28" t="s">
        <v>10970</v>
      </c>
    </row>
    <row r="1289" spans="1:9" x14ac:dyDescent="0.25">
      <c r="A1289" s="43" t="s">
        <v>12155</v>
      </c>
      <c r="B1289" s="40" t="s">
        <v>12475</v>
      </c>
      <c r="C1289" s="30">
        <v>32633</v>
      </c>
      <c r="D1289" s="29" t="s">
        <v>3964</v>
      </c>
      <c r="E1289" s="31">
        <v>1912</v>
      </c>
      <c r="F1289" s="38" t="s">
        <v>12155</v>
      </c>
      <c r="G1289" s="31">
        <v>1912</v>
      </c>
      <c r="H1289" s="32">
        <f t="shared" si="20"/>
        <v>0</v>
      </c>
      <c r="I1289" s="33" t="s">
        <v>10970</v>
      </c>
    </row>
    <row r="1290" spans="1:9" x14ac:dyDescent="0.25">
      <c r="A1290" s="44" t="s">
        <v>12155</v>
      </c>
      <c r="B1290" s="41" t="s">
        <v>12476</v>
      </c>
      <c r="C1290" s="26">
        <v>32634</v>
      </c>
      <c r="D1290" s="25" t="s">
        <v>4113</v>
      </c>
      <c r="E1290" s="27">
        <v>1202.4000000000001</v>
      </c>
      <c r="F1290" s="39" t="s">
        <v>12155</v>
      </c>
      <c r="G1290" s="27">
        <v>1202.4000000000001</v>
      </c>
      <c r="H1290" s="45">
        <f t="shared" si="20"/>
        <v>0</v>
      </c>
      <c r="I1290" s="28" t="s">
        <v>10970</v>
      </c>
    </row>
    <row r="1291" spans="1:9" x14ac:dyDescent="0.25">
      <c r="A1291" s="43" t="s">
        <v>12155</v>
      </c>
      <c r="B1291" s="40" t="s">
        <v>12477</v>
      </c>
      <c r="C1291" s="30">
        <v>32635</v>
      </c>
      <c r="D1291" s="29" t="s">
        <v>4042</v>
      </c>
      <c r="E1291" s="31">
        <v>54910.7</v>
      </c>
      <c r="F1291" s="38" t="s">
        <v>12155</v>
      </c>
      <c r="G1291" s="31">
        <v>54910.7</v>
      </c>
      <c r="H1291" s="32">
        <f t="shared" si="20"/>
        <v>0</v>
      </c>
      <c r="I1291" s="33" t="s">
        <v>10970</v>
      </c>
    </row>
    <row r="1292" spans="1:9" x14ac:dyDescent="0.25">
      <c r="A1292" s="44" t="s">
        <v>12155</v>
      </c>
      <c r="B1292" s="41" t="s">
        <v>12478</v>
      </c>
      <c r="C1292" s="26">
        <v>32636</v>
      </c>
      <c r="D1292" s="25" t="s">
        <v>4037</v>
      </c>
      <c r="E1292" s="27">
        <v>2905.1</v>
      </c>
      <c r="F1292" s="39" t="s">
        <v>12155</v>
      </c>
      <c r="G1292" s="27">
        <v>2905.1</v>
      </c>
      <c r="H1292" s="45">
        <f t="shared" si="20"/>
        <v>0</v>
      </c>
      <c r="I1292" s="28" t="s">
        <v>10970</v>
      </c>
    </row>
    <row r="1293" spans="1:9" x14ac:dyDescent="0.25">
      <c r="A1293" s="43" t="s">
        <v>12155</v>
      </c>
      <c r="B1293" s="40" t="s">
        <v>12479</v>
      </c>
      <c r="C1293" s="30">
        <v>32637</v>
      </c>
      <c r="D1293" s="29" t="s">
        <v>4057</v>
      </c>
      <c r="E1293" s="31">
        <v>2670.5</v>
      </c>
      <c r="F1293" s="38" t="s">
        <v>12155</v>
      </c>
      <c r="G1293" s="31">
        <v>2670.5</v>
      </c>
      <c r="H1293" s="32">
        <f t="shared" si="20"/>
        <v>0</v>
      </c>
      <c r="I1293" s="33" t="s">
        <v>10970</v>
      </c>
    </row>
    <row r="1294" spans="1:9" x14ac:dyDescent="0.25">
      <c r="A1294" s="44" t="s">
        <v>12155</v>
      </c>
      <c r="B1294" s="41" t="s">
        <v>12480</v>
      </c>
      <c r="C1294" s="26">
        <v>32638</v>
      </c>
      <c r="D1294" s="25" t="s">
        <v>3997</v>
      </c>
      <c r="E1294" s="27">
        <v>410.8</v>
      </c>
      <c r="F1294" s="39" t="s">
        <v>12155</v>
      </c>
      <c r="G1294" s="27">
        <v>410.8</v>
      </c>
      <c r="H1294" s="45">
        <f t="shared" si="20"/>
        <v>0</v>
      </c>
      <c r="I1294" s="28" t="s">
        <v>10970</v>
      </c>
    </row>
    <row r="1295" spans="1:9" x14ac:dyDescent="0.25">
      <c r="A1295" s="43" t="s">
        <v>12155</v>
      </c>
      <c r="B1295" s="40" t="s">
        <v>12481</v>
      </c>
      <c r="C1295" s="30">
        <v>32639</v>
      </c>
      <c r="D1295" s="29" t="s">
        <v>4133</v>
      </c>
      <c r="E1295" s="31">
        <v>1078</v>
      </c>
      <c r="F1295" s="38" t="s">
        <v>12155</v>
      </c>
      <c r="G1295" s="31">
        <v>1078</v>
      </c>
      <c r="H1295" s="32">
        <f t="shared" si="20"/>
        <v>0</v>
      </c>
      <c r="I1295" s="33" t="s">
        <v>10970</v>
      </c>
    </row>
    <row r="1296" spans="1:9" x14ac:dyDescent="0.25">
      <c r="A1296" s="44" t="s">
        <v>12155</v>
      </c>
      <c r="B1296" s="41" t="s">
        <v>12482</v>
      </c>
      <c r="C1296" s="26">
        <v>32640</v>
      </c>
      <c r="D1296" s="25" t="s">
        <v>3964</v>
      </c>
      <c r="E1296" s="27">
        <v>490</v>
      </c>
      <c r="F1296" s="39" t="s">
        <v>12155</v>
      </c>
      <c r="G1296" s="27">
        <v>490</v>
      </c>
      <c r="H1296" s="45">
        <f t="shared" si="20"/>
        <v>0</v>
      </c>
      <c r="I1296" s="28" t="s">
        <v>10970</v>
      </c>
    </row>
    <row r="1297" spans="1:9" x14ac:dyDescent="0.25">
      <c r="A1297" s="43" t="s">
        <v>12155</v>
      </c>
      <c r="B1297" s="40" t="s">
        <v>12483</v>
      </c>
      <c r="C1297" s="30">
        <v>32641</v>
      </c>
      <c r="D1297" s="29" t="s">
        <v>3964</v>
      </c>
      <c r="E1297" s="31">
        <v>2923.2</v>
      </c>
      <c r="F1297" s="38" t="s">
        <v>12155</v>
      </c>
      <c r="G1297" s="31">
        <v>2923.2</v>
      </c>
      <c r="H1297" s="32">
        <f t="shared" si="20"/>
        <v>0</v>
      </c>
      <c r="I1297" s="33" t="s">
        <v>10970</v>
      </c>
    </row>
    <row r="1298" spans="1:9" x14ac:dyDescent="0.25">
      <c r="A1298" s="44" t="s">
        <v>12155</v>
      </c>
      <c r="B1298" s="41" t="s">
        <v>12484</v>
      </c>
      <c r="C1298" s="26">
        <v>32642</v>
      </c>
      <c r="D1298" s="25" t="s">
        <v>4047</v>
      </c>
      <c r="E1298" s="27">
        <v>1327.36</v>
      </c>
      <c r="F1298" s="39" t="s">
        <v>12155</v>
      </c>
      <c r="G1298" s="27">
        <v>1327.36</v>
      </c>
      <c r="H1298" s="45">
        <f t="shared" si="20"/>
        <v>0</v>
      </c>
      <c r="I1298" s="28" t="s">
        <v>10970</v>
      </c>
    </row>
    <row r="1299" spans="1:9" x14ac:dyDescent="0.25">
      <c r="A1299" s="43" t="s">
        <v>12155</v>
      </c>
      <c r="B1299" s="40" t="s">
        <v>12485</v>
      </c>
      <c r="C1299" s="30">
        <v>32643</v>
      </c>
      <c r="D1299" s="29" t="s">
        <v>4121</v>
      </c>
      <c r="E1299" s="31">
        <v>4628.3999999999996</v>
      </c>
      <c r="F1299" s="38" t="s">
        <v>12155</v>
      </c>
      <c r="G1299" s="31">
        <v>4628.3999999999996</v>
      </c>
      <c r="H1299" s="32">
        <f t="shared" si="20"/>
        <v>0</v>
      </c>
      <c r="I1299" s="33" t="s">
        <v>10970</v>
      </c>
    </row>
    <row r="1300" spans="1:9" x14ac:dyDescent="0.25">
      <c r="A1300" s="44" t="s">
        <v>12155</v>
      </c>
      <c r="B1300" s="41" t="s">
        <v>12486</v>
      </c>
      <c r="C1300" s="26">
        <v>32644</v>
      </c>
      <c r="D1300" s="25" t="s">
        <v>3958</v>
      </c>
      <c r="E1300" s="27">
        <v>2305</v>
      </c>
      <c r="F1300" s="39" t="s">
        <v>12155</v>
      </c>
      <c r="G1300" s="27">
        <v>2305</v>
      </c>
      <c r="H1300" s="45">
        <f t="shared" si="20"/>
        <v>0</v>
      </c>
      <c r="I1300" s="28" t="s">
        <v>10970</v>
      </c>
    </row>
    <row r="1301" spans="1:9" x14ac:dyDescent="0.25">
      <c r="A1301" s="43" t="s">
        <v>12155</v>
      </c>
      <c r="B1301" s="40" t="s">
        <v>12487</v>
      </c>
      <c r="C1301" s="30">
        <v>32645</v>
      </c>
      <c r="D1301" s="29" t="s">
        <v>3964</v>
      </c>
      <c r="E1301" s="31">
        <v>282</v>
      </c>
      <c r="F1301" s="38" t="s">
        <v>12155</v>
      </c>
      <c r="G1301" s="31">
        <v>282</v>
      </c>
      <c r="H1301" s="32">
        <f t="shared" si="20"/>
        <v>0</v>
      </c>
      <c r="I1301" s="33" t="s">
        <v>10970</v>
      </c>
    </row>
    <row r="1302" spans="1:9" x14ac:dyDescent="0.25">
      <c r="A1302" s="44" t="s">
        <v>12155</v>
      </c>
      <c r="B1302" s="41" t="s">
        <v>12488</v>
      </c>
      <c r="C1302" s="26">
        <v>32646</v>
      </c>
      <c r="D1302" s="25" t="s">
        <v>4099</v>
      </c>
      <c r="E1302" s="27">
        <v>1016.4</v>
      </c>
      <c r="F1302" s="39" t="s">
        <v>12155</v>
      </c>
      <c r="G1302" s="27">
        <v>1016.4</v>
      </c>
      <c r="H1302" s="45">
        <f t="shared" si="20"/>
        <v>0</v>
      </c>
      <c r="I1302" s="28" t="s">
        <v>10970</v>
      </c>
    </row>
    <row r="1303" spans="1:9" x14ac:dyDescent="0.25">
      <c r="A1303" s="43" t="s">
        <v>12155</v>
      </c>
      <c r="B1303" s="40" t="s">
        <v>12489</v>
      </c>
      <c r="C1303" s="30">
        <v>32647</v>
      </c>
      <c r="D1303" s="29" t="s">
        <v>3935</v>
      </c>
      <c r="E1303" s="31">
        <v>0</v>
      </c>
      <c r="F1303" s="38" t="s">
        <v>4219</v>
      </c>
      <c r="G1303" s="31">
        <v>0</v>
      </c>
      <c r="H1303" s="32">
        <f t="shared" si="20"/>
        <v>0</v>
      </c>
      <c r="I1303" s="33" t="s">
        <v>7662</v>
      </c>
    </row>
    <row r="1304" spans="1:9" x14ac:dyDescent="0.25">
      <c r="A1304" s="44" t="s">
        <v>12155</v>
      </c>
      <c r="B1304" s="41" t="s">
        <v>12490</v>
      </c>
      <c r="C1304" s="26">
        <v>32648</v>
      </c>
      <c r="D1304" s="25" t="s">
        <v>4061</v>
      </c>
      <c r="E1304" s="27">
        <v>9643.2000000000007</v>
      </c>
      <c r="F1304" s="39" t="s">
        <v>12155</v>
      </c>
      <c r="G1304" s="27">
        <v>9643.2000000000007</v>
      </c>
      <c r="H1304" s="45">
        <f t="shared" si="20"/>
        <v>0</v>
      </c>
      <c r="I1304" s="28" t="s">
        <v>10970</v>
      </c>
    </row>
    <row r="1305" spans="1:9" x14ac:dyDescent="0.25">
      <c r="A1305" s="43" t="s">
        <v>12155</v>
      </c>
      <c r="B1305" s="40" t="s">
        <v>12491</v>
      </c>
      <c r="C1305" s="30">
        <v>32649</v>
      </c>
      <c r="D1305" s="29" t="s">
        <v>4066</v>
      </c>
      <c r="E1305" s="31">
        <v>2852</v>
      </c>
      <c r="F1305" s="38" t="s">
        <v>12155</v>
      </c>
      <c r="G1305" s="31">
        <v>2852</v>
      </c>
      <c r="H1305" s="32">
        <f t="shared" si="20"/>
        <v>0</v>
      </c>
      <c r="I1305" s="33" t="s">
        <v>10970</v>
      </c>
    </row>
    <row r="1306" spans="1:9" x14ac:dyDescent="0.25">
      <c r="A1306" s="44" t="s">
        <v>12155</v>
      </c>
      <c r="B1306" s="41" t="s">
        <v>12492</v>
      </c>
      <c r="C1306" s="26">
        <v>32650</v>
      </c>
      <c r="D1306" s="25" t="s">
        <v>4037</v>
      </c>
      <c r="E1306" s="27">
        <v>324</v>
      </c>
      <c r="F1306" s="39" t="s">
        <v>12155</v>
      </c>
      <c r="G1306" s="27">
        <v>324</v>
      </c>
      <c r="H1306" s="45">
        <f t="shared" si="20"/>
        <v>0</v>
      </c>
      <c r="I1306" s="28" t="s">
        <v>10970</v>
      </c>
    </row>
    <row r="1307" spans="1:9" x14ac:dyDescent="0.25">
      <c r="A1307" s="43" t="s">
        <v>12155</v>
      </c>
      <c r="B1307" s="40" t="s">
        <v>12493</v>
      </c>
      <c r="C1307" s="30">
        <v>32651</v>
      </c>
      <c r="D1307" s="29" t="s">
        <v>4049</v>
      </c>
      <c r="E1307" s="31">
        <v>1118</v>
      </c>
      <c r="F1307" s="38" t="s">
        <v>12155</v>
      </c>
      <c r="G1307" s="31">
        <v>1118</v>
      </c>
      <c r="H1307" s="32">
        <f t="shared" si="20"/>
        <v>0</v>
      </c>
      <c r="I1307" s="33" t="s">
        <v>10970</v>
      </c>
    </row>
    <row r="1308" spans="1:9" x14ac:dyDescent="0.25">
      <c r="A1308" s="44" t="s">
        <v>12155</v>
      </c>
      <c r="B1308" s="41" t="s">
        <v>12494</v>
      </c>
      <c r="C1308" s="26">
        <v>32652</v>
      </c>
      <c r="D1308" s="25" t="s">
        <v>4109</v>
      </c>
      <c r="E1308" s="27">
        <v>606.29999999999995</v>
      </c>
      <c r="F1308" s="39" t="s">
        <v>12155</v>
      </c>
      <c r="G1308" s="27">
        <v>606.29999999999995</v>
      </c>
      <c r="H1308" s="45">
        <f t="shared" si="20"/>
        <v>0</v>
      </c>
      <c r="I1308" s="28" t="s">
        <v>10970</v>
      </c>
    </row>
    <row r="1309" spans="1:9" x14ac:dyDescent="0.25">
      <c r="A1309" s="43" t="s">
        <v>12155</v>
      </c>
      <c r="B1309" s="40" t="s">
        <v>12495</v>
      </c>
      <c r="C1309" s="30">
        <v>32653</v>
      </c>
      <c r="D1309" s="29" t="s">
        <v>4129</v>
      </c>
      <c r="E1309" s="31">
        <v>5110</v>
      </c>
      <c r="F1309" s="38" t="s">
        <v>12155</v>
      </c>
      <c r="G1309" s="31">
        <v>5110</v>
      </c>
      <c r="H1309" s="32">
        <f t="shared" si="20"/>
        <v>0</v>
      </c>
      <c r="I1309" s="33" t="s">
        <v>10970</v>
      </c>
    </row>
    <row r="1310" spans="1:9" x14ac:dyDescent="0.25">
      <c r="A1310" s="44" t="s">
        <v>12155</v>
      </c>
      <c r="B1310" s="41" t="s">
        <v>12496</v>
      </c>
      <c r="C1310" s="26">
        <v>32654</v>
      </c>
      <c r="D1310" s="25" t="s">
        <v>3935</v>
      </c>
      <c r="E1310" s="27">
        <v>59604</v>
      </c>
      <c r="F1310" s="39" t="s">
        <v>11796</v>
      </c>
      <c r="G1310" s="27">
        <v>59604</v>
      </c>
      <c r="H1310" s="45">
        <f t="shared" si="20"/>
        <v>0</v>
      </c>
      <c r="I1310" s="28" t="s">
        <v>10970</v>
      </c>
    </row>
    <row r="1311" spans="1:9" x14ac:dyDescent="0.25">
      <c r="A1311" s="43" t="s">
        <v>12155</v>
      </c>
      <c r="B1311" s="40" t="s">
        <v>12497</v>
      </c>
      <c r="C1311" s="30">
        <v>32655</v>
      </c>
      <c r="D1311" s="29" t="s">
        <v>4022</v>
      </c>
      <c r="E1311" s="31">
        <v>800.3</v>
      </c>
      <c r="F1311" s="38" t="s">
        <v>12155</v>
      </c>
      <c r="G1311" s="31">
        <v>800.3</v>
      </c>
      <c r="H1311" s="32">
        <f t="shared" si="20"/>
        <v>0</v>
      </c>
      <c r="I1311" s="33" t="s">
        <v>10970</v>
      </c>
    </row>
    <row r="1312" spans="1:9" x14ac:dyDescent="0.25">
      <c r="A1312" s="44" t="s">
        <v>12155</v>
      </c>
      <c r="B1312" s="41" t="s">
        <v>12498</v>
      </c>
      <c r="C1312" s="26">
        <v>32656</v>
      </c>
      <c r="D1312" s="25" t="s">
        <v>4109</v>
      </c>
      <c r="E1312" s="27">
        <v>494</v>
      </c>
      <c r="F1312" s="39" t="s">
        <v>12155</v>
      </c>
      <c r="G1312" s="27">
        <v>494</v>
      </c>
      <c r="H1312" s="45">
        <f t="shared" si="20"/>
        <v>0</v>
      </c>
      <c r="I1312" s="28" t="s">
        <v>10970</v>
      </c>
    </row>
    <row r="1313" spans="1:9" x14ac:dyDescent="0.25">
      <c r="A1313" s="43" t="s">
        <v>12155</v>
      </c>
      <c r="B1313" s="40" t="s">
        <v>12499</v>
      </c>
      <c r="C1313" s="30">
        <v>32657</v>
      </c>
      <c r="D1313" s="29" t="s">
        <v>4074</v>
      </c>
      <c r="E1313" s="31">
        <v>19000</v>
      </c>
      <c r="F1313" s="38" t="s">
        <v>12155</v>
      </c>
      <c r="G1313" s="31">
        <v>19000</v>
      </c>
      <c r="H1313" s="32">
        <f t="shared" si="20"/>
        <v>0</v>
      </c>
      <c r="I1313" s="33" t="s">
        <v>10970</v>
      </c>
    </row>
    <row r="1314" spans="1:9" x14ac:dyDescent="0.25">
      <c r="A1314" s="44" t="s">
        <v>11968</v>
      </c>
      <c r="B1314" s="41" t="s">
        <v>12500</v>
      </c>
      <c r="C1314" s="26">
        <v>32658</v>
      </c>
      <c r="D1314" s="25" t="s">
        <v>3935</v>
      </c>
      <c r="E1314" s="27">
        <v>79532</v>
      </c>
      <c r="F1314" s="39" t="s">
        <v>11796</v>
      </c>
      <c r="G1314" s="27">
        <v>79532</v>
      </c>
      <c r="H1314" s="45">
        <f t="shared" si="20"/>
        <v>0</v>
      </c>
      <c r="I1314" s="28" t="s">
        <v>10970</v>
      </c>
    </row>
    <row r="1315" spans="1:9" x14ac:dyDescent="0.25">
      <c r="A1315" s="43" t="s">
        <v>11968</v>
      </c>
      <c r="B1315" s="40" t="s">
        <v>12501</v>
      </c>
      <c r="C1315" s="30">
        <v>32659</v>
      </c>
      <c r="D1315" s="29" t="s">
        <v>4228</v>
      </c>
      <c r="E1315" s="31">
        <v>10735.2</v>
      </c>
      <c r="F1315" s="38" t="s">
        <v>11968</v>
      </c>
      <c r="G1315" s="31">
        <v>10735.2</v>
      </c>
      <c r="H1315" s="32">
        <f t="shared" si="20"/>
        <v>0</v>
      </c>
      <c r="I1315" s="33" t="s">
        <v>10970</v>
      </c>
    </row>
    <row r="1316" spans="1:9" x14ac:dyDescent="0.25">
      <c r="A1316" s="44" t="s">
        <v>11968</v>
      </c>
      <c r="B1316" s="41" t="s">
        <v>12502</v>
      </c>
      <c r="C1316" s="26">
        <v>32660</v>
      </c>
      <c r="D1316" s="25" t="s">
        <v>3947</v>
      </c>
      <c r="E1316" s="27">
        <v>3340</v>
      </c>
      <c r="F1316" s="39" t="s">
        <v>11968</v>
      </c>
      <c r="G1316" s="27">
        <v>3340</v>
      </c>
      <c r="H1316" s="45">
        <f t="shared" si="20"/>
        <v>0</v>
      </c>
      <c r="I1316" s="28" t="s">
        <v>10970</v>
      </c>
    </row>
    <row r="1317" spans="1:9" x14ac:dyDescent="0.25">
      <c r="A1317" s="43" t="s">
        <v>11968</v>
      </c>
      <c r="B1317" s="40" t="s">
        <v>12503</v>
      </c>
      <c r="C1317" s="30">
        <v>32661</v>
      </c>
      <c r="D1317" s="29" t="s">
        <v>4029</v>
      </c>
      <c r="E1317" s="31">
        <v>3312</v>
      </c>
      <c r="F1317" s="38" t="s">
        <v>11968</v>
      </c>
      <c r="G1317" s="31">
        <v>3312</v>
      </c>
      <c r="H1317" s="32">
        <f t="shared" si="20"/>
        <v>0</v>
      </c>
      <c r="I1317" s="33" t="s">
        <v>10970</v>
      </c>
    </row>
    <row r="1318" spans="1:9" x14ac:dyDescent="0.25">
      <c r="A1318" s="44" t="s">
        <v>11968</v>
      </c>
      <c r="B1318" s="41" t="s">
        <v>12504</v>
      </c>
      <c r="C1318" s="26">
        <v>32662</v>
      </c>
      <c r="D1318" s="25" t="s">
        <v>3945</v>
      </c>
      <c r="E1318" s="27">
        <v>3768</v>
      </c>
      <c r="F1318" s="39" t="s">
        <v>11796</v>
      </c>
      <c r="G1318" s="27">
        <v>3768</v>
      </c>
      <c r="H1318" s="45">
        <f t="shared" si="20"/>
        <v>0</v>
      </c>
      <c r="I1318" s="28" t="s">
        <v>10970</v>
      </c>
    </row>
    <row r="1319" spans="1:9" x14ac:dyDescent="0.25">
      <c r="A1319" s="43" t="s">
        <v>11968</v>
      </c>
      <c r="B1319" s="40" t="s">
        <v>12505</v>
      </c>
      <c r="C1319" s="30">
        <v>32663</v>
      </c>
      <c r="D1319" s="29" t="s">
        <v>4630</v>
      </c>
      <c r="E1319" s="31">
        <v>7096</v>
      </c>
      <c r="F1319" s="38" t="s">
        <v>11796</v>
      </c>
      <c r="G1319" s="31">
        <v>7096</v>
      </c>
      <c r="H1319" s="32">
        <f t="shared" si="20"/>
        <v>0</v>
      </c>
      <c r="I1319" s="33" t="s">
        <v>10970</v>
      </c>
    </row>
    <row r="1320" spans="1:9" x14ac:dyDescent="0.25">
      <c r="A1320" s="44" t="s">
        <v>11968</v>
      </c>
      <c r="B1320" s="41" t="s">
        <v>12506</v>
      </c>
      <c r="C1320" s="26">
        <v>32664</v>
      </c>
      <c r="D1320" s="25" t="s">
        <v>3940</v>
      </c>
      <c r="E1320" s="27">
        <v>3544</v>
      </c>
      <c r="F1320" s="39" t="s">
        <v>12099</v>
      </c>
      <c r="G1320" s="27">
        <v>3544</v>
      </c>
      <c r="H1320" s="45">
        <f t="shared" si="20"/>
        <v>0</v>
      </c>
      <c r="I1320" s="28" t="s">
        <v>10970</v>
      </c>
    </row>
    <row r="1321" spans="1:9" x14ac:dyDescent="0.25">
      <c r="A1321" s="43" t="s">
        <v>11968</v>
      </c>
      <c r="B1321" s="40" t="s">
        <v>12507</v>
      </c>
      <c r="C1321" s="30">
        <v>32665</v>
      </c>
      <c r="D1321" s="29" t="s">
        <v>4228</v>
      </c>
      <c r="E1321" s="31">
        <v>125</v>
      </c>
      <c r="F1321" s="38" t="s">
        <v>11968</v>
      </c>
      <c r="G1321" s="31">
        <v>125</v>
      </c>
      <c r="H1321" s="32">
        <f t="shared" si="20"/>
        <v>0</v>
      </c>
      <c r="I1321" s="33" t="s">
        <v>10970</v>
      </c>
    </row>
    <row r="1322" spans="1:9" x14ac:dyDescent="0.25">
      <c r="A1322" s="44" t="s">
        <v>11968</v>
      </c>
      <c r="B1322" s="41" t="s">
        <v>12508</v>
      </c>
      <c r="C1322" s="26">
        <v>32666</v>
      </c>
      <c r="D1322" s="25" t="s">
        <v>3994</v>
      </c>
      <c r="E1322" s="27">
        <v>6048.1</v>
      </c>
      <c r="F1322" s="39" t="s">
        <v>11968</v>
      </c>
      <c r="G1322" s="27">
        <v>6048.1</v>
      </c>
      <c r="H1322" s="45">
        <f t="shared" si="20"/>
        <v>0</v>
      </c>
      <c r="I1322" s="28" t="s">
        <v>10970</v>
      </c>
    </row>
    <row r="1323" spans="1:9" x14ac:dyDescent="0.25">
      <c r="A1323" s="43" t="s">
        <v>11968</v>
      </c>
      <c r="B1323" s="40" t="s">
        <v>12509</v>
      </c>
      <c r="C1323" s="30">
        <v>32667</v>
      </c>
      <c r="D1323" s="29" t="s">
        <v>3959</v>
      </c>
      <c r="E1323" s="31">
        <v>10342.799999999999</v>
      </c>
      <c r="F1323" s="38" t="s">
        <v>11796</v>
      </c>
      <c r="G1323" s="31">
        <v>10342.799999999999</v>
      </c>
      <c r="H1323" s="32">
        <f t="shared" si="20"/>
        <v>0</v>
      </c>
      <c r="I1323" s="33" t="s">
        <v>10970</v>
      </c>
    </row>
    <row r="1324" spans="1:9" x14ac:dyDescent="0.25">
      <c r="A1324" s="44" t="s">
        <v>11968</v>
      </c>
      <c r="B1324" s="41" t="s">
        <v>12510</v>
      </c>
      <c r="C1324" s="26">
        <v>32668</v>
      </c>
      <c r="D1324" s="25" t="s">
        <v>4321</v>
      </c>
      <c r="E1324" s="27">
        <v>21012.48</v>
      </c>
      <c r="F1324" s="39" t="s">
        <v>11968</v>
      </c>
      <c r="G1324" s="27">
        <v>21012.48</v>
      </c>
      <c r="H1324" s="45">
        <f t="shared" si="20"/>
        <v>0</v>
      </c>
      <c r="I1324" s="28" t="s">
        <v>10970</v>
      </c>
    </row>
    <row r="1325" spans="1:9" x14ac:dyDescent="0.25">
      <c r="A1325" s="43" t="s">
        <v>11968</v>
      </c>
      <c r="B1325" s="40" t="s">
        <v>12511</v>
      </c>
      <c r="C1325" s="30">
        <v>32669</v>
      </c>
      <c r="D1325" s="29" t="s">
        <v>3946</v>
      </c>
      <c r="E1325" s="31">
        <v>5328.4</v>
      </c>
      <c r="F1325" s="38" t="s">
        <v>11796</v>
      </c>
      <c r="G1325" s="31">
        <v>5328.4</v>
      </c>
      <c r="H1325" s="32">
        <f t="shared" si="20"/>
        <v>0</v>
      </c>
      <c r="I1325" s="33" t="s">
        <v>10970</v>
      </c>
    </row>
    <row r="1326" spans="1:9" x14ac:dyDescent="0.25">
      <c r="A1326" s="44" t="s">
        <v>11968</v>
      </c>
      <c r="B1326" s="41" t="s">
        <v>12512</v>
      </c>
      <c r="C1326" s="26">
        <v>32670</v>
      </c>
      <c r="D1326" s="25" t="s">
        <v>3951</v>
      </c>
      <c r="E1326" s="27">
        <v>8785.7999999999993</v>
      </c>
      <c r="F1326" s="39" t="s">
        <v>11968</v>
      </c>
      <c r="G1326" s="27">
        <v>8785.7999999999993</v>
      </c>
      <c r="H1326" s="45">
        <f t="shared" si="20"/>
        <v>0</v>
      </c>
      <c r="I1326" s="28" t="s">
        <v>10970</v>
      </c>
    </row>
    <row r="1327" spans="1:9" x14ac:dyDescent="0.25">
      <c r="A1327" s="43" t="s">
        <v>11968</v>
      </c>
      <c r="B1327" s="40" t="s">
        <v>12513</v>
      </c>
      <c r="C1327" s="30">
        <v>32671</v>
      </c>
      <c r="D1327" s="29" t="s">
        <v>3937</v>
      </c>
      <c r="E1327" s="31">
        <v>72057.75</v>
      </c>
      <c r="F1327" s="38" t="s">
        <v>11796</v>
      </c>
      <c r="G1327" s="31">
        <v>72057.75</v>
      </c>
      <c r="H1327" s="32">
        <f t="shared" si="20"/>
        <v>0</v>
      </c>
      <c r="I1327" s="33" t="s">
        <v>10970</v>
      </c>
    </row>
    <row r="1328" spans="1:9" x14ac:dyDescent="0.25">
      <c r="A1328" s="44" t="s">
        <v>11968</v>
      </c>
      <c r="B1328" s="41" t="s">
        <v>12514</v>
      </c>
      <c r="C1328" s="26">
        <v>32672</v>
      </c>
      <c r="D1328" s="25" t="s">
        <v>3954</v>
      </c>
      <c r="E1328" s="27">
        <v>7510</v>
      </c>
      <c r="F1328" s="39" t="s">
        <v>11968</v>
      </c>
      <c r="G1328" s="27">
        <v>7510</v>
      </c>
      <c r="H1328" s="45">
        <f t="shared" si="20"/>
        <v>0</v>
      </c>
      <c r="I1328" s="28" t="s">
        <v>10970</v>
      </c>
    </row>
    <row r="1329" spans="1:9" x14ac:dyDescent="0.25">
      <c r="A1329" s="43" t="s">
        <v>11968</v>
      </c>
      <c r="B1329" s="40" t="s">
        <v>12515</v>
      </c>
      <c r="C1329" s="30">
        <v>32673</v>
      </c>
      <c r="D1329" s="29" t="s">
        <v>4031</v>
      </c>
      <c r="E1329" s="31">
        <v>2205</v>
      </c>
      <c r="F1329" s="38" t="s">
        <v>11968</v>
      </c>
      <c r="G1329" s="31">
        <v>2205</v>
      </c>
      <c r="H1329" s="32">
        <f t="shared" si="20"/>
        <v>0</v>
      </c>
      <c r="I1329" s="33" t="s">
        <v>10970</v>
      </c>
    </row>
    <row r="1330" spans="1:9" x14ac:dyDescent="0.25">
      <c r="A1330" s="44" t="s">
        <v>11968</v>
      </c>
      <c r="B1330" s="41" t="s">
        <v>12516</v>
      </c>
      <c r="C1330" s="26">
        <v>32674</v>
      </c>
      <c r="D1330" s="25" t="s">
        <v>3948</v>
      </c>
      <c r="E1330" s="27">
        <v>10229.6</v>
      </c>
      <c r="F1330" s="39" t="s">
        <v>11975</v>
      </c>
      <c r="G1330" s="27">
        <v>10229.6</v>
      </c>
      <c r="H1330" s="45">
        <f t="shared" si="20"/>
        <v>0</v>
      </c>
      <c r="I1330" s="28" t="s">
        <v>10970</v>
      </c>
    </row>
    <row r="1331" spans="1:9" x14ac:dyDescent="0.25">
      <c r="A1331" s="43" t="s">
        <v>11968</v>
      </c>
      <c r="B1331" s="40" t="s">
        <v>12517</v>
      </c>
      <c r="C1331" s="30">
        <v>32675</v>
      </c>
      <c r="D1331" s="29" t="s">
        <v>3941</v>
      </c>
      <c r="E1331" s="31">
        <v>0</v>
      </c>
      <c r="F1331" s="38" t="s">
        <v>4219</v>
      </c>
      <c r="G1331" s="31">
        <v>0</v>
      </c>
      <c r="H1331" s="32">
        <f t="shared" si="20"/>
        <v>0</v>
      </c>
      <c r="I1331" s="33" t="s">
        <v>7662</v>
      </c>
    </row>
    <row r="1332" spans="1:9" x14ac:dyDescent="0.25">
      <c r="A1332" s="44" t="s">
        <v>11968</v>
      </c>
      <c r="B1332" s="41" t="s">
        <v>12518</v>
      </c>
      <c r="C1332" s="26">
        <v>32676</v>
      </c>
      <c r="D1332" s="25" t="s">
        <v>3949</v>
      </c>
      <c r="E1332" s="27">
        <v>27212.400000000001</v>
      </c>
      <c r="F1332" s="39" t="s">
        <v>12099</v>
      </c>
      <c r="G1332" s="27">
        <v>27212.400000000001</v>
      </c>
      <c r="H1332" s="45">
        <f t="shared" si="20"/>
        <v>0</v>
      </c>
      <c r="I1332" s="28" t="s">
        <v>10970</v>
      </c>
    </row>
    <row r="1333" spans="1:9" x14ac:dyDescent="0.25">
      <c r="A1333" s="43" t="s">
        <v>11968</v>
      </c>
      <c r="B1333" s="40" t="s">
        <v>12519</v>
      </c>
      <c r="C1333" s="30">
        <v>32677</v>
      </c>
      <c r="D1333" s="29" t="s">
        <v>3941</v>
      </c>
      <c r="E1333" s="31">
        <v>4932</v>
      </c>
      <c r="F1333" s="38" t="s">
        <v>11796</v>
      </c>
      <c r="G1333" s="31">
        <v>4932</v>
      </c>
      <c r="H1333" s="32">
        <f t="shared" si="20"/>
        <v>0</v>
      </c>
      <c r="I1333" s="33" t="s">
        <v>10970</v>
      </c>
    </row>
    <row r="1334" spans="1:9" x14ac:dyDescent="0.25">
      <c r="A1334" s="44" t="s">
        <v>11968</v>
      </c>
      <c r="B1334" s="41" t="s">
        <v>12520</v>
      </c>
      <c r="C1334" s="26">
        <v>32678</v>
      </c>
      <c r="D1334" s="25" t="s">
        <v>3947</v>
      </c>
      <c r="E1334" s="27">
        <v>2478</v>
      </c>
      <c r="F1334" s="39" t="s">
        <v>11968</v>
      </c>
      <c r="G1334" s="27">
        <v>2478</v>
      </c>
      <c r="H1334" s="45">
        <f t="shared" si="20"/>
        <v>0</v>
      </c>
      <c r="I1334" s="28" t="s">
        <v>10970</v>
      </c>
    </row>
    <row r="1335" spans="1:9" x14ac:dyDescent="0.25">
      <c r="A1335" s="43" t="s">
        <v>11968</v>
      </c>
      <c r="B1335" s="40" t="s">
        <v>12521</v>
      </c>
      <c r="C1335" s="30">
        <v>32679</v>
      </c>
      <c r="D1335" s="29" t="s">
        <v>4217</v>
      </c>
      <c r="E1335" s="31">
        <v>500</v>
      </c>
      <c r="F1335" s="38" t="s">
        <v>11968</v>
      </c>
      <c r="G1335" s="31">
        <v>500</v>
      </c>
      <c r="H1335" s="32">
        <f t="shared" si="20"/>
        <v>0</v>
      </c>
      <c r="I1335" s="33" t="s">
        <v>10970</v>
      </c>
    </row>
    <row r="1336" spans="1:9" x14ac:dyDescent="0.25">
      <c r="A1336" s="44" t="s">
        <v>11968</v>
      </c>
      <c r="B1336" s="41" t="s">
        <v>12522</v>
      </c>
      <c r="C1336" s="26">
        <v>32680</v>
      </c>
      <c r="D1336" s="25" t="s">
        <v>3944</v>
      </c>
      <c r="E1336" s="27">
        <v>4819.6000000000004</v>
      </c>
      <c r="F1336" s="39" t="s">
        <v>11796</v>
      </c>
      <c r="G1336" s="27">
        <v>4819.6000000000004</v>
      </c>
      <c r="H1336" s="45">
        <f t="shared" si="20"/>
        <v>0</v>
      </c>
      <c r="I1336" s="28" t="s">
        <v>10970</v>
      </c>
    </row>
    <row r="1337" spans="1:9" x14ac:dyDescent="0.25">
      <c r="A1337" s="43" t="s">
        <v>11968</v>
      </c>
      <c r="B1337" s="40" t="s">
        <v>12523</v>
      </c>
      <c r="C1337" s="30">
        <v>32681</v>
      </c>
      <c r="D1337" s="29" t="s">
        <v>3950</v>
      </c>
      <c r="E1337" s="31">
        <v>50612.9</v>
      </c>
      <c r="F1337" s="38" t="s">
        <v>11796</v>
      </c>
      <c r="G1337" s="31">
        <v>50612.9</v>
      </c>
      <c r="H1337" s="32">
        <f t="shared" si="20"/>
        <v>0</v>
      </c>
      <c r="I1337" s="33" t="s">
        <v>10970</v>
      </c>
    </row>
    <row r="1338" spans="1:9" x14ac:dyDescent="0.25">
      <c r="A1338" s="44" t="s">
        <v>11968</v>
      </c>
      <c r="B1338" s="41" t="s">
        <v>12524</v>
      </c>
      <c r="C1338" s="26">
        <v>32682</v>
      </c>
      <c r="D1338" s="25" t="s">
        <v>3975</v>
      </c>
      <c r="E1338" s="27">
        <v>3920</v>
      </c>
      <c r="F1338" s="39" t="s">
        <v>11968</v>
      </c>
      <c r="G1338" s="27">
        <v>3920</v>
      </c>
      <c r="H1338" s="45">
        <f t="shared" si="20"/>
        <v>0</v>
      </c>
      <c r="I1338" s="28" t="s">
        <v>10970</v>
      </c>
    </row>
    <row r="1339" spans="1:9" x14ac:dyDescent="0.25">
      <c r="A1339" s="43" t="s">
        <v>11968</v>
      </c>
      <c r="B1339" s="40" t="s">
        <v>12525</v>
      </c>
      <c r="C1339" s="30">
        <v>32683</v>
      </c>
      <c r="D1339" s="29" t="s">
        <v>4016</v>
      </c>
      <c r="E1339" s="31">
        <v>2600</v>
      </c>
      <c r="F1339" s="38" t="s">
        <v>11968</v>
      </c>
      <c r="G1339" s="31">
        <v>2600</v>
      </c>
      <c r="H1339" s="32">
        <f t="shared" si="20"/>
        <v>0</v>
      </c>
      <c r="I1339" s="33" t="s">
        <v>10970</v>
      </c>
    </row>
    <row r="1340" spans="1:9" x14ac:dyDescent="0.25">
      <c r="A1340" s="44" t="s">
        <v>11968</v>
      </c>
      <c r="B1340" s="41" t="s">
        <v>12526</v>
      </c>
      <c r="C1340" s="26">
        <v>32684</v>
      </c>
      <c r="D1340" s="25" t="s">
        <v>4187</v>
      </c>
      <c r="E1340" s="27">
        <v>14936.7</v>
      </c>
      <c r="F1340" s="39" t="s">
        <v>11968</v>
      </c>
      <c r="G1340" s="27">
        <v>14936.7</v>
      </c>
      <c r="H1340" s="45">
        <f t="shared" si="20"/>
        <v>0</v>
      </c>
      <c r="I1340" s="28" t="s">
        <v>10970</v>
      </c>
    </row>
    <row r="1341" spans="1:9" x14ac:dyDescent="0.25">
      <c r="A1341" s="43" t="s">
        <v>11968</v>
      </c>
      <c r="B1341" s="40" t="s">
        <v>12527</v>
      </c>
      <c r="C1341" s="30">
        <v>32685</v>
      </c>
      <c r="D1341" s="29" t="s">
        <v>4327</v>
      </c>
      <c r="E1341" s="31">
        <v>13624</v>
      </c>
      <c r="F1341" s="38" t="s">
        <v>11968</v>
      </c>
      <c r="G1341" s="31">
        <v>13624</v>
      </c>
      <c r="H1341" s="32">
        <f t="shared" si="20"/>
        <v>0</v>
      </c>
      <c r="I1341" s="33" t="s">
        <v>10970</v>
      </c>
    </row>
    <row r="1342" spans="1:9" x14ac:dyDescent="0.25">
      <c r="A1342" s="44" t="s">
        <v>11968</v>
      </c>
      <c r="B1342" s="41" t="s">
        <v>12528</v>
      </c>
      <c r="C1342" s="26">
        <v>32686</v>
      </c>
      <c r="D1342" s="25" t="s">
        <v>3964</v>
      </c>
      <c r="E1342" s="27">
        <v>802.4</v>
      </c>
      <c r="F1342" s="39" t="s">
        <v>11968</v>
      </c>
      <c r="G1342" s="27">
        <v>802.4</v>
      </c>
      <c r="H1342" s="45">
        <f t="shared" si="20"/>
        <v>0</v>
      </c>
      <c r="I1342" s="28" t="s">
        <v>10970</v>
      </c>
    </row>
    <row r="1343" spans="1:9" x14ac:dyDescent="0.25">
      <c r="A1343" s="43" t="s">
        <v>11968</v>
      </c>
      <c r="B1343" s="40" t="s">
        <v>12529</v>
      </c>
      <c r="C1343" s="30">
        <v>32687</v>
      </c>
      <c r="D1343" s="29" t="s">
        <v>3987</v>
      </c>
      <c r="E1343" s="31">
        <v>2037</v>
      </c>
      <c r="F1343" s="38" t="s">
        <v>11968</v>
      </c>
      <c r="G1343" s="31">
        <v>2037</v>
      </c>
      <c r="H1343" s="32">
        <f t="shared" si="20"/>
        <v>0</v>
      </c>
      <c r="I1343" s="33" t="s">
        <v>10970</v>
      </c>
    </row>
    <row r="1344" spans="1:9" x14ac:dyDescent="0.25">
      <c r="A1344" s="44" t="s">
        <v>11968</v>
      </c>
      <c r="B1344" s="41" t="s">
        <v>12530</v>
      </c>
      <c r="C1344" s="26">
        <v>32688</v>
      </c>
      <c r="D1344" s="25" t="s">
        <v>3962</v>
      </c>
      <c r="E1344" s="27">
        <v>2726.2</v>
      </c>
      <c r="F1344" s="39" t="s">
        <v>11968</v>
      </c>
      <c r="G1344" s="27">
        <v>2726.2</v>
      </c>
      <c r="H1344" s="45">
        <f t="shared" si="20"/>
        <v>0</v>
      </c>
      <c r="I1344" s="28" t="s">
        <v>10970</v>
      </c>
    </row>
    <row r="1345" spans="1:9" x14ac:dyDescent="0.25">
      <c r="A1345" s="43" t="s">
        <v>11968</v>
      </c>
      <c r="B1345" s="40" t="s">
        <v>12531</v>
      </c>
      <c r="C1345" s="30">
        <v>32689</v>
      </c>
      <c r="D1345" s="29" t="s">
        <v>4142</v>
      </c>
      <c r="E1345" s="31">
        <v>2100</v>
      </c>
      <c r="F1345" s="38" t="s">
        <v>11968</v>
      </c>
      <c r="G1345" s="31">
        <v>2100</v>
      </c>
      <c r="H1345" s="32">
        <f t="shared" si="20"/>
        <v>0</v>
      </c>
      <c r="I1345" s="33" t="s">
        <v>10970</v>
      </c>
    </row>
    <row r="1346" spans="1:9" x14ac:dyDescent="0.25">
      <c r="A1346" s="44" t="s">
        <v>11968</v>
      </c>
      <c r="B1346" s="41" t="s">
        <v>12532</v>
      </c>
      <c r="C1346" s="26">
        <v>32690</v>
      </c>
      <c r="D1346" s="25" t="s">
        <v>4036</v>
      </c>
      <c r="E1346" s="27">
        <v>2455.3000000000002</v>
      </c>
      <c r="F1346" s="39" t="s">
        <v>11968</v>
      </c>
      <c r="G1346" s="27">
        <v>2455.3000000000002</v>
      </c>
      <c r="H1346" s="45">
        <f t="shared" si="20"/>
        <v>0</v>
      </c>
      <c r="I1346" s="28" t="s">
        <v>10970</v>
      </c>
    </row>
    <row r="1347" spans="1:9" x14ac:dyDescent="0.25">
      <c r="A1347" s="43" t="s">
        <v>11968</v>
      </c>
      <c r="B1347" s="40" t="s">
        <v>12533</v>
      </c>
      <c r="C1347" s="30">
        <v>32691</v>
      </c>
      <c r="D1347" s="29" t="s">
        <v>3952</v>
      </c>
      <c r="E1347" s="31">
        <v>2028</v>
      </c>
      <c r="F1347" s="38" t="s">
        <v>11968</v>
      </c>
      <c r="G1347" s="31">
        <v>2028</v>
      </c>
      <c r="H1347" s="32">
        <f t="shared" si="20"/>
        <v>0</v>
      </c>
      <c r="I1347" s="33" t="s">
        <v>10970</v>
      </c>
    </row>
    <row r="1348" spans="1:9" x14ac:dyDescent="0.25">
      <c r="A1348" s="44" t="s">
        <v>11968</v>
      </c>
      <c r="B1348" s="41" t="s">
        <v>12534</v>
      </c>
      <c r="C1348" s="26">
        <v>32692</v>
      </c>
      <c r="D1348" s="25" t="s">
        <v>4086</v>
      </c>
      <c r="E1348" s="27">
        <v>1086.8</v>
      </c>
      <c r="F1348" s="39" t="s">
        <v>11968</v>
      </c>
      <c r="G1348" s="27">
        <v>1086.8</v>
      </c>
      <c r="H1348" s="45">
        <f t="shared" ref="H1348:H1411" si="21">E1348-G1348</f>
        <v>0</v>
      </c>
      <c r="I1348" s="28" t="s">
        <v>10970</v>
      </c>
    </row>
    <row r="1349" spans="1:9" x14ac:dyDescent="0.25">
      <c r="A1349" s="43" t="s">
        <v>11968</v>
      </c>
      <c r="B1349" s="40" t="s">
        <v>12535</v>
      </c>
      <c r="C1349" s="30">
        <v>32693</v>
      </c>
      <c r="D1349" s="29" t="s">
        <v>4083</v>
      </c>
      <c r="E1349" s="31">
        <v>3661.3</v>
      </c>
      <c r="F1349" s="38" t="s">
        <v>11968</v>
      </c>
      <c r="G1349" s="31">
        <v>3661.3</v>
      </c>
      <c r="H1349" s="32">
        <f t="shared" si="21"/>
        <v>0</v>
      </c>
      <c r="I1349" s="33" t="s">
        <v>10970</v>
      </c>
    </row>
    <row r="1350" spans="1:9" x14ac:dyDescent="0.25">
      <c r="A1350" s="44" t="s">
        <v>11968</v>
      </c>
      <c r="B1350" s="41" t="s">
        <v>12536</v>
      </c>
      <c r="C1350" s="26">
        <v>32694</v>
      </c>
      <c r="D1350" s="25" t="s">
        <v>3973</v>
      </c>
      <c r="E1350" s="27">
        <v>490</v>
      </c>
      <c r="F1350" s="39" t="s">
        <v>11968</v>
      </c>
      <c r="G1350" s="27">
        <v>490</v>
      </c>
      <c r="H1350" s="45">
        <f t="shared" si="21"/>
        <v>0</v>
      </c>
      <c r="I1350" s="28" t="s">
        <v>10970</v>
      </c>
    </row>
    <row r="1351" spans="1:9" x14ac:dyDescent="0.25">
      <c r="A1351" s="43" t="s">
        <v>11968</v>
      </c>
      <c r="B1351" s="40" t="s">
        <v>12537</v>
      </c>
      <c r="C1351" s="30">
        <v>32695</v>
      </c>
      <c r="D1351" s="29" t="s">
        <v>3974</v>
      </c>
      <c r="E1351" s="31">
        <v>5390</v>
      </c>
      <c r="F1351" s="38" t="s">
        <v>11968</v>
      </c>
      <c r="G1351" s="31">
        <v>5390</v>
      </c>
      <c r="H1351" s="32">
        <f t="shared" si="21"/>
        <v>0</v>
      </c>
      <c r="I1351" s="33" t="s">
        <v>10970</v>
      </c>
    </row>
    <row r="1352" spans="1:9" x14ac:dyDescent="0.25">
      <c r="A1352" s="44" t="s">
        <v>11968</v>
      </c>
      <c r="B1352" s="41" t="s">
        <v>12538</v>
      </c>
      <c r="C1352" s="26">
        <v>32696</v>
      </c>
      <c r="D1352" s="25" t="s">
        <v>4042</v>
      </c>
      <c r="E1352" s="27">
        <v>10000</v>
      </c>
      <c r="F1352" s="39" t="s">
        <v>11968</v>
      </c>
      <c r="G1352" s="27">
        <v>10000</v>
      </c>
      <c r="H1352" s="45">
        <f t="shared" si="21"/>
        <v>0</v>
      </c>
      <c r="I1352" s="28" t="s">
        <v>10970</v>
      </c>
    </row>
    <row r="1353" spans="1:9" x14ac:dyDescent="0.25">
      <c r="A1353" s="43" t="s">
        <v>11968</v>
      </c>
      <c r="B1353" s="40" t="s">
        <v>12539</v>
      </c>
      <c r="C1353" s="30">
        <v>32697</v>
      </c>
      <c r="D1353" s="29" t="s">
        <v>4083</v>
      </c>
      <c r="E1353" s="31">
        <v>300</v>
      </c>
      <c r="F1353" s="38" t="s">
        <v>11968</v>
      </c>
      <c r="G1353" s="31">
        <v>300</v>
      </c>
      <c r="H1353" s="32">
        <f t="shared" si="21"/>
        <v>0</v>
      </c>
      <c r="I1353" s="33" t="s">
        <v>10970</v>
      </c>
    </row>
    <row r="1354" spans="1:9" x14ac:dyDescent="0.25">
      <c r="A1354" s="44" t="s">
        <v>11968</v>
      </c>
      <c r="B1354" s="41" t="s">
        <v>12540</v>
      </c>
      <c r="C1354" s="26">
        <v>32698</v>
      </c>
      <c r="D1354" s="25" t="s">
        <v>3937</v>
      </c>
      <c r="E1354" s="27">
        <v>21179.599999999999</v>
      </c>
      <c r="F1354" s="39" t="s">
        <v>11796</v>
      </c>
      <c r="G1354" s="27">
        <v>21179.599999999999</v>
      </c>
      <c r="H1354" s="45">
        <f t="shared" si="21"/>
        <v>0</v>
      </c>
      <c r="I1354" s="28" t="s">
        <v>10970</v>
      </c>
    </row>
    <row r="1355" spans="1:9" x14ac:dyDescent="0.25">
      <c r="A1355" s="43" t="s">
        <v>11968</v>
      </c>
      <c r="B1355" s="40" t="s">
        <v>12541</v>
      </c>
      <c r="C1355" s="30">
        <v>32699</v>
      </c>
      <c r="D1355" s="29" t="s">
        <v>4091</v>
      </c>
      <c r="E1355" s="31">
        <v>4797.5</v>
      </c>
      <c r="F1355" s="38" t="s">
        <v>11968</v>
      </c>
      <c r="G1355" s="31">
        <v>4797.5</v>
      </c>
      <c r="H1355" s="32">
        <f t="shared" si="21"/>
        <v>0</v>
      </c>
      <c r="I1355" s="33" t="s">
        <v>10970</v>
      </c>
    </row>
    <row r="1356" spans="1:9" x14ac:dyDescent="0.25">
      <c r="A1356" s="44" t="s">
        <v>11968</v>
      </c>
      <c r="B1356" s="41" t="s">
        <v>12542</v>
      </c>
      <c r="C1356" s="26">
        <v>32700</v>
      </c>
      <c r="D1356" s="25" t="s">
        <v>4041</v>
      </c>
      <c r="E1356" s="27">
        <v>1829.2</v>
      </c>
      <c r="F1356" s="39" t="s">
        <v>11968</v>
      </c>
      <c r="G1356" s="27">
        <v>1829.2</v>
      </c>
      <c r="H1356" s="45">
        <f t="shared" si="21"/>
        <v>0</v>
      </c>
      <c r="I1356" s="28" t="s">
        <v>10970</v>
      </c>
    </row>
    <row r="1357" spans="1:9" x14ac:dyDescent="0.25">
      <c r="A1357" s="43" t="s">
        <v>11968</v>
      </c>
      <c r="B1357" s="40" t="s">
        <v>12543</v>
      </c>
      <c r="C1357" s="30">
        <v>32701</v>
      </c>
      <c r="D1357" s="29" t="s">
        <v>4045</v>
      </c>
      <c r="E1357" s="31">
        <v>4330.1000000000004</v>
      </c>
      <c r="F1357" s="38" t="s">
        <v>11968</v>
      </c>
      <c r="G1357" s="31">
        <v>4330.1000000000004</v>
      </c>
      <c r="H1357" s="32">
        <f t="shared" si="21"/>
        <v>0</v>
      </c>
      <c r="I1357" s="33" t="s">
        <v>10970</v>
      </c>
    </row>
    <row r="1358" spans="1:9" x14ac:dyDescent="0.25">
      <c r="A1358" s="44" t="s">
        <v>11968</v>
      </c>
      <c r="B1358" s="41" t="s">
        <v>12544</v>
      </c>
      <c r="C1358" s="26">
        <v>32702</v>
      </c>
      <c r="D1358" s="25" t="s">
        <v>4046</v>
      </c>
      <c r="E1358" s="27">
        <v>741.7</v>
      </c>
      <c r="F1358" s="39" t="s">
        <v>11968</v>
      </c>
      <c r="G1358" s="27">
        <v>741.7</v>
      </c>
      <c r="H1358" s="45">
        <f t="shared" si="21"/>
        <v>0</v>
      </c>
      <c r="I1358" s="28" t="s">
        <v>10970</v>
      </c>
    </row>
    <row r="1359" spans="1:9" x14ac:dyDescent="0.25">
      <c r="A1359" s="43" t="s">
        <v>11968</v>
      </c>
      <c r="B1359" s="40" t="s">
        <v>12545</v>
      </c>
      <c r="C1359" s="30">
        <v>32703</v>
      </c>
      <c r="D1359" s="29" t="s">
        <v>4046</v>
      </c>
      <c r="E1359" s="31">
        <v>3331.2</v>
      </c>
      <c r="F1359" s="38" t="s">
        <v>11968</v>
      </c>
      <c r="G1359" s="31">
        <v>3331.2</v>
      </c>
      <c r="H1359" s="32">
        <f t="shared" si="21"/>
        <v>0</v>
      </c>
      <c r="I1359" s="33" t="s">
        <v>10970</v>
      </c>
    </row>
    <row r="1360" spans="1:9" x14ac:dyDescent="0.25">
      <c r="A1360" s="44" t="s">
        <v>11968</v>
      </c>
      <c r="B1360" s="41" t="s">
        <v>12546</v>
      </c>
      <c r="C1360" s="26">
        <v>32704</v>
      </c>
      <c r="D1360" s="25" t="s">
        <v>3958</v>
      </c>
      <c r="E1360" s="27">
        <v>2470.4</v>
      </c>
      <c r="F1360" s="39" t="s">
        <v>11968</v>
      </c>
      <c r="G1360" s="27">
        <v>2470.4</v>
      </c>
      <c r="H1360" s="45">
        <f t="shared" si="21"/>
        <v>0</v>
      </c>
      <c r="I1360" s="28" t="s">
        <v>10970</v>
      </c>
    </row>
    <row r="1361" spans="1:9" x14ac:dyDescent="0.25">
      <c r="A1361" s="43" t="s">
        <v>11968</v>
      </c>
      <c r="B1361" s="40" t="s">
        <v>12547</v>
      </c>
      <c r="C1361" s="30">
        <v>32705</v>
      </c>
      <c r="D1361" s="29" t="s">
        <v>4142</v>
      </c>
      <c r="E1361" s="31">
        <v>5624.4</v>
      </c>
      <c r="F1361" s="38" t="s">
        <v>11968</v>
      </c>
      <c r="G1361" s="31">
        <v>5624.4</v>
      </c>
      <c r="H1361" s="32">
        <f t="shared" si="21"/>
        <v>0</v>
      </c>
      <c r="I1361" s="33" t="s">
        <v>10970</v>
      </c>
    </row>
    <row r="1362" spans="1:9" x14ac:dyDescent="0.25">
      <c r="A1362" s="44" t="s">
        <v>11968</v>
      </c>
      <c r="B1362" s="41" t="s">
        <v>12548</v>
      </c>
      <c r="C1362" s="26">
        <v>32706</v>
      </c>
      <c r="D1362" s="25" t="s">
        <v>4142</v>
      </c>
      <c r="E1362" s="27">
        <v>5641.6</v>
      </c>
      <c r="F1362" s="39" t="s">
        <v>11968</v>
      </c>
      <c r="G1362" s="27">
        <v>5641.6</v>
      </c>
      <c r="H1362" s="45">
        <f t="shared" si="21"/>
        <v>0</v>
      </c>
      <c r="I1362" s="28" t="s">
        <v>10970</v>
      </c>
    </row>
    <row r="1363" spans="1:9" x14ac:dyDescent="0.25">
      <c r="A1363" s="43" t="s">
        <v>11968</v>
      </c>
      <c r="B1363" s="40" t="s">
        <v>12549</v>
      </c>
      <c r="C1363" s="30">
        <v>32707</v>
      </c>
      <c r="D1363" s="29" t="s">
        <v>4142</v>
      </c>
      <c r="E1363" s="31">
        <v>8823.6</v>
      </c>
      <c r="F1363" s="38" t="s">
        <v>11968</v>
      </c>
      <c r="G1363" s="31">
        <v>8823.6</v>
      </c>
      <c r="H1363" s="32">
        <f t="shared" si="21"/>
        <v>0</v>
      </c>
      <c r="I1363" s="33" t="s">
        <v>10970</v>
      </c>
    </row>
    <row r="1364" spans="1:9" x14ac:dyDescent="0.25">
      <c r="A1364" s="44" t="s">
        <v>11968</v>
      </c>
      <c r="B1364" s="41" t="s">
        <v>12550</v>
      </c>
      <c r="C1364" s="26">
        <v>32708</v>
      </c>
      <c r="D1364" s="25" t="s">
        <v>3982</v>
      </c>
      <c r="E1364" s="27">
        <v>1253</v>
      </c>
      <c r="F1364" s="39" t="s">
        <v>11968</v>
      </c>
      <c r="G1364" s="27">
        <v>1253</v>
      </c>
      <c r="H1364" s="45">
        <f t="shared" si="21"/>
        <v>0</v>
      </c>
      <c r="I1364" s="28" t="s">
        <v>10970</v>
      </c>
    </row>
    <row r="1365" spans="1:9" x14ac:dyDescent="0.25">
      <c r="A1365" s="43" t="s">
        <v>11968</v>
      </c>
      <c r="B1365" s="40" t="s">
        <v>12551</v>
      </c>
      <c r="C1365" s="30">
        <v>32709</v>
      </c>
      <c r="D1365" s="29" t="s">
        <v>3977</v>
      </c>
      <c r="E1365" s="31">
        <v>5464</v>
      </c>
      <c r="F1365" s="38" t="s">
        <v>11968</v>
      </c>
      <c r="G1365" s="31">
        <v>5464</v>
      </c>
      <c r="H1365" s="32">
        <f t="shared" si="21"/>
        <v>0</v>
      </c>
      <c r="I1365" s="33" t="s">
        <v>10970</v>
      </c>
    </row>
    <row r="1366" spans="1:9" x14ac:dyDescent="0.25">
      <c r="A1366" s="44" t="s">
        <v>11968</v>
      </c>
      <c r="B1366" s="41" t="s">
        <v>12552</v>
      </c>
      <c r="C1366" s="26">
        <v>32710</v>
      </c>
      <c r="D1366" s="25" t="s">
        <v>3971</v>
      </c>
      <c r="E1366" s="27">
        <v>3268.8</v>
      </c>
      <c r="F1366" s="39" t="s">
        <v>11968</v>
      </c>
      <c r="G1366" s="27">
        <v>3268.8</v>
      </c>
      <c r="H1366" s="45">
        <f t="shared" si="21"/>
        <v>0</v>
      </c>
      <c r="I1366" s="28" t="s">
        <v>10970</v>
      </c>
    </row>
    <row r="1367" spans="1:9" x14ac:dyDescent="0.25">
      <c r="A1367" s="43" t="s">
        <v>11968</v>
      </c>
      <c r="B1367" s="40" t="s">
        <v>12553</v>
      </c>
      <c r="C1367" s="30">
        <v>32711</v>
      </c>
      <c r="D1367" s="29" t="s">
        <v>3972</v>
      </c>
      <c r="E1367" s="31">
        <v>2956.8</v>
      </c>
      <c r="F1367" s="38" t="s">
        <v>11968</v>
      </c>
      <c r="G1367" s="31">
        <v>2956.8</v>
      </c>
      <c r="H1367" s="32">
        <f t="shared" si="21"/>
        <v>0</v>
      </c>
      <c r="I1367" s="33" t="s">
        <v>10970</v>
      </c>
    </row>
    <row r="1368" spans="1:9" x14ac:dyDescent="0.25">
      <c r="A1368" s="44" t="s">
        <v>11968</v>
      </c>
      <c r="B1368" s="41" t="s">
        <v>12554</v>
      </c>
      <c r="C1368" s="26">
        <v>32712</v>
      </c>
      <c r="D1368" s="25" t="s">
        <v>4030</v>
      </c>
      <c r="E1368" s="27">
        <v>2812.8</v>
      </c>
      <c r="F1368" s="39" t="s">
        <v>11968</v>
      </c>
      <c r="G1368" s="27">
        <v>2812.8</v>
      </c>
      <c r="H1368" s="45">
        <f t="shared" si="21"/>
        <v>0</v>
      </c>
      <c r="I1368" s="28" t="s">
        <v>10970</v>
      </c>
    </row>
    <row r="1369" spans="1:9" x14ac:dyDescent="0.25">
      <c r="A1369" s="43" t="s">
        <v>11968</v>
      </c>
      <c r="B1369" s="40" t="s">
        <v>12555</v>
      </c>
      <c r="C1369" s="30">
        <v>32713</v>
      </c>
      <c r="D1369" s="29" t="s">
        <v>3937</v>
      </c>
      <c r="E1369" s="31">
        <v>13296.3</v>
      </c>
      <c r="F1369" s="38" t="s">
        <v>11796</v>
      </c>
      <c r="G1369" s="31">
        <v>13296.3</v>
      </c>
      <c r="H1369" s="32">
        <f t="shared" si="21"/>
        <v>0</v>
      </c>
      <c r="I1369" s="33" t="s">
        <v>10970</v>
      </c>
    </row>
    <row r="1370" spans="1:9" x14ac:dyDescent="0.25">
      <c r="A1370" s="44" t="s">
        <v>11968</v>
      </c>
      <c r="B1370" s="41" t="s">
        <v>12556</v>
      </c>
      <c r="C1370" s="26">
        <v>32714</v>
      </c>
      <c r="D1370" s="25" t="s">
        <v>3956</v>
      </c>
      <c r="E1370" s="27">
        <v>3550</v>
      </c>
      <c r="F1370" s="39" t="s">
        <v>11968</v>
      </c>
      <c r="G1370" s="27">
        <v>3550</v>
      </c>
      <c r="H1370" s="45">
        <f t="shared" si="21"/>
        <v>0</v>
      </c>
      <c r="I1370" s="28" t="s">
        <v>10970</v>
      </c>
    </row>
    <row r="1371" spans="1:9" x14ac:dyDescent="0.25">
      <c r="A1371" s="43" t="s">
        <v>11968</v>
      </c>
      <c r="B1371" s="40" t="s">
        <v>12557</v>
      </c>
      <c r="C1371" s="30">
        <v>32715</v>
      </c>
      <c r="D1371" s="29" t="s">
        <v>4156</v>
      </c>
      <c r="E1371" s="31">
        <v>1496.4</v>
      </c>
      <c r="F1371" s="38" t="s">
        <v>11968</v>
      </c>
      <c r="G1371" s="31">
        <v>1496.4</v>
      </c>
      <c r="H1371" s="32">
        <f t="shared" si="21"/>
        <v>0</v>
      </c>
      <c r="I1371" s="33" t="s">
        <v>10970</v>
      </c>
    </row>
    <row r="1372" spans="1:9" x14ac:dyDescent="0.25">
      <c r="A1372" s="44" t="s">
        <v>11968</v>
      </c>
      <c r="B1372" s="41" t="s">
        <v>12558</v>
      </c>
      <c r="C1372" s="26">
        <v>32716</v>
      </c>
      <c r="D1372" s="25" t="s">
        <v>3937</v>
      </c>
      <c r="E1372" s="27">
        <v>600</v>
      </c>
      <c r="F1372" s="39" t="s">
        <v>11968</v>
      </c>
      <c r="G1372" s="27">
        <v>600</v>
      </c>
      <c r="H1372" s="45">
        <f t="shared" si="21"/>
        <v>0</v>
      </c>
      <c r="I1372" s="28" t="s">
        <v>10970</v>
      </c>
    </row>
    <row r="1373" spans="1:9" x14ac:dyDescent="0.25">
      <c r="A1373" s="43" t="s">
        <v>11968</v>
      </c>
      <c r="B1373" s="40" t="s">
        <v>12559</v>
      </c>
      <c r="C1373" s="30">
        <v>32717</v>
      </c>
      <c r="D1373" s="29" t="s">
        <v>3976</v>
      </c>
      <c r="E1373" s="31">
        <v>1525</v>
      </c>
      <c r="F1373" s="38" t="s">
        <v>11968</v>
      </c>
      <c r="G1373" s="31">
        <v>1525</v>
      </c>
      <c r="H1373" s="32">
        <f t="shared" si="21"/>
        <v>0</v>
      </c>
      <c r="I1373" s="33" t="s">
        <v>10970</v>
      </c>
    </row>
    <row r="1374" spans="1:9" x14ac:dyDescent="0.25">
      <c r="A1374" s="44" t="s">
        <v>11968</v>
      </c>
      <c r="B1374" s="41" t="s">
        <v>12560</v>
      </c>
      <c r="C1374" s="26">
        <v>32718</v>
      </c>
      <c r="D1374" s="25" t="s">
        <v>4056</v>
      </c>
      <c r="E1374" s="27">
        <v>1258.4000000000001</v>
      </c>
      <c r="F1374" s="39" t="s">
        <v>11968</v>
      </c>
      <c r="G1374" s="27">
        <v>1258.4000000000001</v>
      </c>
      <c r="H1374" s="45">
        <f t="shared" si="21"/>
        <v>0</v>
      </c>
      <c r="I1374" s="28" t="s">
        <v>10970</v>
      </c>
    </row>
    <row r="1375" spans="1:9" x14ac:dyDescent="0.25">
      <c r="A1375" s="43" t="s">
        <v>11968</v>
      </c>
      <c r="B1375" s="40" t="s">
        <v>12561</v>
      </c>
      <c r="C1375" s="30">
        <v>32719</v>
      </c>
      <c r="D1375" s="29" t="s">
        <v>3978</v>
      </c>
      <c r="E1375" s="31">
        <v>0</v>
      </c>
      <c r="F1375" s="38" t="s">
        <v>4219</v>
      </c>
      <c r="G1375" s="31">
        <v>0</v>
      </c>
      <c r="H1375" s="32">
        <f t="shared" si="21"/>
        <v>0</v>
      </c>
      <c r="I1375" s="33" t="s">
        <v>7662</v>
      </c>
    </row>
    <row r="1376" spans="1:9" x14ac:dyDescent="0.25">
      <c r="A1376" s="44" t="s">
        <v>11968</v>
      </c>
      <c r="B1376" s="41" t="s">
        <v>12562</v>
      </c>
      <c r="C1376" s="26">
        <v>32720</v>
      </c>
      <c r="D1376" s="25" t="s">
        <v>4049</v>
      </c>
      <c r="E1376" s="27">
        <v>2934.1</v>
      </c>
      <c r="F1376" s="39" t="s">
        <v>11968</v>
      </c>
      <c r="G1376" s="27">
        <v>2934.1</v>
      </c>
      <c r="H1376" s="45">
        <f t="shared" si="21"/>
        <v>0</v>
      </c>
      <c r="I1376" s="28" t="s">
        <v>10970</v>
      </c>
    </row>
    <row r="1377" spans="1:9" x14ac:dyDescent="0.25">
      <c r="A1377" s="43" t="s">
        <v>11968</v>
      </c>
      <c r="B1377" s="40" t="s">
        <v>12563</v>
      </c>
      <c r="C1377" s="30">
        <v>32721</v>
      </c>
      <c r="D1377" s="29" t="s">
        <v>3953</v>
      </c>
      <c r="E1377" s="31">
        <v>2205</v>
      </c>
      <c r="F1377" s="38" t="s">
        <v>11968</v>
      </c>
      <c r="G1377" s="31">
        <v>2205</v>
      </c>
      <c r="H1377" s="32">
        <f t="shared" si="21"/>
        <v>0</v>
      </c>
      <c r="I1377" s="33" t="s">
        <v>10970</v>
      </c>
    </row>
    <row r="1378" spans="1:9" x14ac:dyDescent="0.25">
      <c r="A1378" s="44" t="s">
        <v>11968</v>
      </c>
      <c r="B1378" s="41" t="s">
        <v>12564</v>
      </c>
      <c r="C1378" s="26">
        <v>32722</v>
      </c>
      <c r="D1378" s="25" t="s">
        <v>4056</v>
      </c>
      <c r="E1378" s="27">
        <v>292.39999999999998</v>
      </c>
      <c r="F1378" s="39" t="s">
        <v>11968</v>
      </c>
      <c r="G1378" s="27">
        <v>292.39999999999998</v>
      </c>
      <c r="H1378" s="45">
        <f t="shared" si="21"/>
        <v>0</v>
      </c>
      <c r="I1378" s="28" t="s">
        <v>10970</v>
      </c>
    </row>
    <row r="1379" spans="1:9" x14ac:dyDescent="0.25">
      <c r="A1379" s="43" t="s">
        <v>11968</v>
      </c>
      <c r="B1379" s="40" t="s">
        <v>12565</v>
      </c>
      <c r="C1379" s="30">
        <v>32723</v>
      </c>
      <c r="D1379" s="29" t="s">
        <v>3960</v>
      </c>
      <c r="E1379" s="31">
        <v>14659.4</v>
      </c>
      <c r="F1379" s="38" t="s">
        <v>11968</v>
      </c>
      <c r="G1379" s="31">
        <v>14659.4</v>
      </c>
      <c r="H1379" s="32">
        <f t="shared" si="21"/>
        <v>0</v>
      </c>
      <c r="I1379" s="33" t="s">
        <v>10970</v>
      </c>
    </row>
    <row r="1380" spans="1:9" x14ac:dyDescent="0.25">
      <c r="A1380" s="44" t="s">
        <v>11968</v>
      </c>
      <c r="B1380" s="41" t="s">
        <v>12566</v>
      </c>
      <c r="C1380" s="26">
        <v>32724</v>
      </c>
      <c r="D1380" s="25" t="s">
        <v>3963</v>
      </c>
      <c r="E1380" s="27">
        <v>2006.6</v>
      </c>
      <c r="F1380" s="39" t="s">
        <v>11968</v>
      </c>
      <c r="G1380" s="27">
        <v>2006.6</v>
      </c>
      <c r="H1380" s="45">
        <f t="shared" si="21"/>
        <v>0</v>
      </c>
      <c r="I1380" s="28" t="s">
        <v>10970</v>
      </c>
    </row>
    <row r="1381" spans="1:9" x14ac:dyDescent="0.25">
      <c r="A1381" s="43" t="s">
        <v>11968</v>
      </c>
      <c r="B1381" s="40" t="s">
        <v>12567</v>
      </c>
      <c r="C1381" s="30">
        <v>32725</v>
      </c>
      <c r="D1381" s="29" t="s">
        <v>4059</v>
      </c>
      <c r="E1381" s="31">
        <v>2986.4</v>
      </c>
      <c r="F1381" s="38" t="s">
        <v>11968</v>
      </c>
      <c r="G1381" s="31">
        <v>2986.4</v>
      </c>
      <c r="H1381" s="32">
        <f t="shared" si="21"/>
        <v>0</v>
      </c>
      <c r="I1381" s="33" t="s">
        <v>10970</v>
      </c>
    </row>
    <row r="1382" spans="1:9" x14ac:dyDescent="0.25">
      <c r="A1382" s="44" t="s">
        <v>11968</v>
      </c>
      <c r="B1382" s="41" t="s">
        <v>12568</v>
      </c>
      <c r="C1382" s="26">
        <v>32726</v>
      </c>
      <c r="D1382" s="25" t="s">
        <v>4171</v>
      </c>
      <c r="E1382" s="27">
        <v>2040</v>
      </c>
      <c r="F1382" s="39" t="s">
        <v>11968</v>
      </c>
      <c r="G1382" s="27">
        <v>2040</v>
      </c>
      <c r="H1382" s="45">
        <f t="shared" si="21"/>
        <v>0</v>
      </c>
      <c r="I1382" s="28" t="s">
        <v>10970</v>
      </c>
    </row>
    <row r="1383" spans="1:9" x14ac:dyDescent="0.25">
      <c r="A1383" s="43" t="s">
        <v>11968</v>
      </c>
      <c r="B1383" s="40" t="s">
        <v>12569</v>
      </c>
      <c r="C1383" s="30">
        <v>32727</v>
      </c>
      <c r="D1383" s="29" t="s">
        <v>3964</v>
      </c>
      <c r="E1383" s="31">
        <v>2450</v>
      </c>
      <c r="F1383" s="38" t="s">
        <v>11968</v>
      </c>
      <c r="G1383" s="31">
        <v>2450</v>
      </c>
      <c r="H1383" s="32">
        <f t="shared" si="21"/>
        <v>0</v>
      </c>
      <c r="I1383" s="33" t="s">
        <v>10970</v>
      </c>
    </row>
    <row r="1384" spans="1:9" x14ac:dyDescent="0.25">
      <c r="A1384" s="44" t="s">
        <v>11968</v>
      </c>
      <c r="B1384" s="41" t="s">
        <v>12570</v>
      </c>
      <c r="C1384" s="26">
        <v>32728</v>
      </c>
      <c r="D1384" s="25" t="s">
        <v>3942</v>
      </c>
      <c r="E1384" s="27">
        <v>3357.9</v>
      </c>
      <c r="F1384" s="39" t="s">
        <v>11975</v>
      </c>
      <c r="G1384" s="27">
        <v>3357.9</v>
      </c>
      <c r="H1384" s="45">
        <f t="shared" si="21"/>
        <v>0</v>
      </c>
      <c r="I1384" s="28" t="s">
        <v>10970</v>
      </c>
    </row>
    <row r="1385" spans="1:9" x14ac:dyDescent="0.25">
      <c r="A1385" s="43" t="s">
        <v>11968</v>
      </c>
      <c r="B1385" s="40" t="s">
        <v>12571</v>
      </c>
      <c r="C1385" s="30">
        <v>32729</v>
      </c>
      <c r="D1385" s="29" t="s">
        <v>4102</v>
      </c>
      <c r="E1385" s="31">
        <v>36637.599999999999</v>
      </c>
      <c r="F1385" s="38" t="s">
        <v>11968</v>
      </c>
      <c r="G1385" s="31">
        <v>36637.599999999999</v>
      </c>
      <c r="H1385" s="32">
        <f t="shared" si="21"/>
        <v>0</v>
      </c>
      <c r="I1385" s="33" t="s">
        <v>10970</v>
      </c>
    </row>
    <row r="1386" spans="1:9" x14ac:dyDescent="0.25">
      <c r="A1386" s="44" t="s">
        <v>11968</v>
      </c>
      <c r="B1386" s="41" t="s">
        <v>12572</v>
      </c>
      <c r="C1386" s="26">
        <v>32730</v>
      </c>
      <c r="D1386" s="25" t="s">
        <v>3969</v>
      </c>
      <c r="E1386" s="27">
        <v>7854.7</v>
      </c>
      <c r="F1386" s="39" t="s">
        <v>11968</v>
      </c>
      <c r="G1386" s="27">
        <v>7854.7</v>
      </c>
      <c r="H1386" s="45">
        <f t="shared" si="21"/>
        <v>0</v>
      </c>
      <c r="I1386" s="28" t="s">
        <v>10970</v>
      </c>
    </row>
    <row r="1387" spans="1:9" x14ac:dyDescent="0.25">
      <c r="A1387" s="43" t="s">
        <v>11968</v>
      </c>
      <c r="B1387" s="40" t="s">
        <v>12573</v>
      </c>
      <c r="C1387" s="30">
        <v>32731</v>
      </c>
      <c r="D1387" s="29" t="s">
        <v>3962</v>
      </c>
      <c r="E1387" s="31">
        <v>5444.2</v>
      </c>
      <c r="F1387" s="38" t="s">
        <v>11968</v>
      </c>
      <c r="G1387" s="31">
        <v>5444.2</v>
      </c>
      <c r="H1387" s="32">
        <f t="shared" si="21"/>
        <v>0</v>
      </c>
      <c r="I1387" s="33" t="s">
        <v>10970</v>
      </c>
    </row>
    <row r="1388" spans="1:9" x14ac:dyDescent="0.25">
      <c r="A1388" s="44" t="s">
        <v>11968</v>
      </c>
      <c r="B1388" s="41" t="s">
        <v>12574</v>
      </c>
      <c r="C1388" s="26">
        <v>32732</v>
      </c>
      <c r="D1388" s="25" t="s">
        <v>3989</v>
      </c>
      <c r="E1388" s="27">
        <v>607.6</v>
      </c>
      <c r="F1388" s="39" t="s">
        <v>11968</v>
      </c>
      <c r="G1388" s="27">
        <v>607.6</v>
      </c>
      <c r="H1388" s="45">
        <f t="shared" si="21"/>
        <v>0</v>
      </c>
      <c r="I1388" s="28" t="s">
        <v>10970</v>
      </c>
    </row>
    <row r="1389" spans="1:9" x14ac:dyDescent="0.25">
      <c r="A1389" s="43" t="s">
        <v>11968</v>
      </c>
      <c r="B1389" s="40" t="s">
        <v>12575</v>
      </c>
      <c r="C1389" s="30">
        <v>32733</v>
      </c>
      <c r="D1389" s="29" t="s">
        <v>4102</v>
      </c>
      <c r="E1389" s="31">
        <v>600</v>
      </c>
      <c r="F1389" s="38" t="s">
        <v>11968</v>
      </c>
      <c r="G1389" s="31">
        <v>600</v>
      </c>
      <c r="H1389" s="32">
        <f t="shared" si="21"/>
        <v>0</v>
      </c>
      <c r="I1389" s="33" t="s">
        <v>10970</v>
      </c>
    </row>
    <row r="1390" spans="1:9" x14ac:dyDescent="0.25">
      <c r="A1390" s="44" t="s">
        <v>11968</v>
      </c>
      <c r="B1390" s="41" t="s">
        <v>12576</v>
      </c>
      <c r="C1390" s="26">
        <v>32734</v>
      </c>
      <c r="D1390" s="25" t="s">
        <v>3947</v>
      </c>
      <c r="E1390" s="27">
        <v>3050.4</v>
      </c>
      <c r="F1390" s="39" t="s">
        <v>11968</v>
      </c>
      <c r="G1390" s="27">
        <v>3050.4</v>
      </c>
      <c r="H1390" s="45">
        <f t="shared" si="21"/>
        <v>0</v>
      </c>
      <c r="I1390" s="28" t="s">
        <v>10970</v>
      </c>
    </row>
    <row r="1391" spans="1:9" x14ac:dyDescent="0.25">
      <c r="A1391" s="43" t="s">
        <v>11968</v>
      </c>
      <c r="B1391" s="40" t="s">
        <v>12577</v>
      </c>
      <c r="C1391" s="30">
        <v>32735</v>
      </c>
      <c r="D1391" s="29" t="s">
        <v>4147</v>
      </c>
      <c r="E1391" s="31">
        <v>2350</v>
      </c>
      <c r="F1391" s="38" t="s">
        <v>11968</v>
      </c>
      <c r="G1391" s="31">
        <v>2350</v>
      </c>
      <c r="H1391" s="32">
        <f t="shared" si="21"/>
        <v>0</v>
      </c>
      <c r="I1391" s="33" t="s">
        <v>10970</v>
      </c>
    </row>
    <row r="1392" spans="1:9" x14ac:dyDescent="0.25">
      <c r="A1392" s="44" t="s">
        <v>11968</v>
      </c>
      <c r="B1392" s="41" t="s">
        <v>12578</v>
      </c>
      <c r="C1392" s="26">
        <v>32736</v>
      </c>
      <c r="D1392" s="25" t="s">
        <v>4162</v>
      </c>
      <c r="E1392" s="27">
        <v>388.5</v>
      </c>
      <c r="F1392" s="39" t="s">
        <v>11968</v>
      </c>
      <c r="G1392" s="27">
        <v>388.5</v>
      </c>
      <c r="H1392" s="45">
        <f t="shared" si="21"/>
        <v>0</v>
      </c>
      <c r="I1392" s="28" t="s">
        <v>10970</v>
      </c>
    </row>
    <row r="1393" spans="1:9" x14ac:dyDescent="0.25">
      <c r="A1393" s="43" t="s">
        <v>11968</v>
      </c>
      <c r="B1393" s="40" t="s">
        <v>12579</v>
      </c>
      <c r="C1393" s="30">
        <v>32737</v>
      </c>
      <c r="D1393" s="29" t="s">
        <v>3999</v>
      </c>
      <c r="E1393" s="31">
        <v>5261.5</v>
      </c>
      <c r="F1393" s="38" t="s">
        <v>11968</v>
      </c>
      <c r="G1393" s="31">
        <v>5261.5</v>
      </c>
      <c r="H1393" s="32">
        <f t="shared" si="21"/>
        <v>0</v>
      </c>
      <c r="I1393" s="33" t="s">
        <v>10970</v>
      </c>
    </row>
    <row r="1394" spans="1:9" x14ac:dyDescent="0.25">
      <c r="A1394" s="44" t="s">
        <v>11968</v>
      </c>
      <c r="B1394" s="41" t="s">
        <v>12580</v>
      </c>
      <c r="C1394" s="26">
        <v>32738</v>
      </c>
      <c r="D1394" s="25" t="s">
        <v>3996</v>
      </c>
      <c r="E1394" s="27">
        <v>11511.9</v>
      </c>
      <c r="F1394" s="39" t="s">
        <v>11968</v>
      </c>
      <c r="G1394" s="27">
        <v>11511.9</v>
      </c>
      <c r="H1394" s="45">
        <f t="shared" si="21"/>
        <v>0</v>
      </c>
      <c r="I1394" s="28" t="s">
        <v>10970</v>
      </c>
    </row>
    <row r="1395" spans="1:9" x14ac:dyDescent="0.25">
      <c r="A1395" s="43" t="s">
        <v>11968</v>
      </c>
      <c r="B1395" s="40" t="s">
        <v>12581</v>
      </c>
      <c r="C1395" s="30">
        <v>32739</v>
      </c>
      <c r="D1395" s="29" t="s">
        <v>4043</v>
      </c>
      <c r="E1395" s="31">
        <v>31660.400000000001</v>
      </c>
      <c r="F1395" s="38" t="s">
        <v>11975</v>
      </c>
      <c r="G1395" s="31">
        <v>31660.400000000001</v>
      </c>
      <c r="H1395" s="32">
        <f t="shared" si="21"/>
        <v>0</v>
      </c>
      <c r="I1395" s="33" t="s">
        <v>10970</v>
      </c>
    </row>
    <row r="1396" spans="1:9" x14ac:dyDescent="0.25">
      <c r="A1396" s="44" t="s">
        <v>11968</v>
      </c>
      <c r="B1396" s="41" t="s">
        <v>12582</v>
      </c>
      <c r="C1396" s="26">
        <v>32740</v>
      </c>
      <c r="D1396" s="25" t="s">
        <v>3964</v>
      </c>
      <c r="E1396" s="27">
        <v>740</v>
      </c>
      <c r="F1396" s="39" t="s">
        <v>11968</v>
      </c>
      <c r="G1396" s="27">
        <v>740</v>
      </c>
      <c r="H1396" s="45">
        <f t="shared" si="21"/>
        <v>0</v>
      </c>
      <c r="I1396" s="28" t="s">
        <v>10970</v>
      </c>
    </row>
    <row r="1397" spans="1:9" x14ac:dyDescent="0.25">
      <c r="A1397" s="43" t="s">
        <v>11968</v>
      </c>
      <c r="B1397" s="40" t="s">
        <v>12583</v>
      </c>
      <c r="C1397" s="30">
        <v>32741</v>
      </c>
      <c r="D1397" s="29" t="s">
        <v>4039</v>
      </c>
      <c r="E1397" s="31">
        <v>10701.44</v>
      </c>
      <c r="F1397" s="38" t="s">
        <v>11975</v>
      </c>
      <c r="G1397" s="31">
        <v>10701.44</v>
      </c>
      <c r="H1397" s="32">
        <f t="shared" si="21"/>
        <v>0</v>
      </c>
      <c r="I1397" s="33" t="s">
        <v>10970</v>
      </c>
    </row>
    <row r="1398" spans="1:9" x14ac:dyDescent="0.25">
      <c r="A1398" s="44" t="s">
        <v>11968</v>
      </c>
      <c r="B1398" s="41" t="s">
        <v>12584</v>
      </c>
      <c r="C1398" s="26">
        <v>32742</v>
      </c>
      <c r="D1398" s="25" t="s">
        <v>4490</v>
      </c>
      <c r="E1398" s="27">
        <v>6584.6</v>
      </c>
      <c r="F1398" s="39" t="s">
        <v>11968</v>
      </c>
      <c r="G1398" s="27">
        <v>6584.6</v>
      </c>
      <c r="H1398" s="45">
        <f t="shared" si="21"/>
        <v>0</v>
      </c>
      <c r="I1398" s="28" t="s">
        <v>10970</v>
      </c>
    </row>
    <row r="1399" spans="1:9" x14ac:dyDescent="0.25">
      <c r="A1399" s="43" t="s">
        <v>11968</v>
      </c>
      <c r="B1399" s="40" t="s">
        <v>12585</v>
      </c>
      <c r="C1399" s="30">
        <v>32743</v>
      </c>
      <c r="D1399" s="29" t="s">
        <v>4039</v>
      </c>
      <c r="E1399" s="31">
        <v>8756.1</v>
      </c>
      <c r="F1399" s="38" t="s">
        <v>11975</v>
      </c>
      <c r="G1399" s="31">
        <v>8756.1</v>
      </c>
      <c r="H1399" s="32">
        <f t="shared" si="21"/>
        <v>0</v>
      </c>
      <c r="I1399" s="33" t="s">
        <v>10970</v>
      </c>
    </row>
    <row r="1400" spans="1:9" x14ac:dyDescent="0.25">
      <c r="A1400" s="44" t="s">
        <v>11968</v>
      </c>
      <c r="B1400" s="41" t="s">
        <v>12586</v>
      </c>
      <c r="C1400" s="26">
        <v>32744</v>
      </c>
      <c r="D1400" s="25" t="s">
        <v>4053</v>
      </c>
      <c r="E1400" s="27">
        <v>3134.9</v>
      </c>
      <c r="F1400" s="39" t="s">
        <v>11968</v>
      </c>
      <c r="G1400" s="27">
        <v>3134.9</v>
      </c>
      <c r="H1400" s="45">
        <f t="shared" si="21"/>
        <v>0</v>
      </c>
      <c r="I1400" s="28" t="s">
        <v>10970</v>
      </c>
    </row>
    <row r="1401" spans="1:9" x14ac:dyDescent="0.25">
      <c r="A1401" s="43" t="s">
        <v>11968</v>
      </c>
      <c r="B1401" s="40" t="s">
        <v>12587</v>
      </c>
      <c r="C1401" s="30">
        <v>32745</v>
      </c>
      <c r="D1401" s="29" t="s">
        <v>3991</v>
      </c>
      <c r="E1401" s="31">
        <v>5917.6</v>
      </c>
      <c r="F1401" s="38" t="s">
        <v>11968</v>
      </c>
      <c r="G1401" s="31">
        <v>5917.6</v>
      </c>
      <c r="H1401" s="32">
        <f t="shared" si="21"/>
        <v>0</v>
      </c>
      <c r="I1401" s="33" t="s">
        <v>10970</v>
      </c>
    </row>
    <row r="1402" spans="1:9" x14ac:dyDescent="0.25">
      <c r="A1402" s="44" t="s">
        <v>11968</v>
      </c>
      <c r="B1402" s="41" t="s">
        <v>12588</v>
      </c>
      <c r="C1402" s="26">
        <v>32746</v>
      </c>
      <c r="D1402" s="25" t="s">
        <v>3965</v>
      </c>
      <c r="E1402" s="27">
        <v>980</v>
      </c>
      <c r="F1402" s="39" t="s">
        <v>11968</v>
      </c>
      <c r="G1402" s="27">
        <v>980</v>
      </c>
      <c r="H1402" s="45">
        <f t="shared" si="21"/>
        <v>0</v>
      </c>
      <c r="I1402" s="28" t="s">
        <v>10970</v>
      </c>
    </row>
    <row r="1403" spans="1:9" x14ac:dyDescent="0.25">
      <c r="A1403" s="43" t="s">
        <v>11968</v>
      </c>
      <c r="B1403" s="40" t="s">
        <v>12589</v>
      </c>
      <c r="C1403" s="30">
        <v>32747</v>
      </c>
      <c r="D1403" s="29" t="s">
        <v>3964</v>
      </c>
      <c r="E1403" s="31">
        <v>30445.1</v>
      </c>
      <c r="F1403" s="38" t="s">
        <v>11796</v>
      </c>
      <c r="G1403" s="31">
        <v>30445.1</v>
      </c>
      <c r="H1403" s="32">
        <f t="shared" si="21"/>
        <v>0</v>
      </c>
      <c r="I1403" s="33" t="s">
        <v>10970</v>
      </c>
    </row>
    <row r="1404" spans="1:9" x14ac:dyDescent="0.25">
      <c r="A1404" s="44" t="s">
        <v>11968</v>
      </c>
      <c r="B1404" s="41" t="s">
        <v>12590</v>
      </c>
      <c r="C1404" s="26">
        <v>32748</v>
      </c>
      <c r="D1404" s="25" t="s">
        <v>4040</v>
      </c>
      <c r="E1404" s="27">
        <v>37553.300000000003</v>
      </c>
      <c r="F1404" s="39" t="s">
        <v>11783</v>
      </c>
      <c r="G1404" s="27">
        <v>37553.300000000003</v>
      </c>
      <c r="H1404" s="45">
        <f t="shared" si="21"/>
        <v>0</v>
      </c>
      <c r="I1404" s="28" t="s">
        <v>10970</v>
      </c>
    </row>
    <row r="1405" spans="1:9" x14ac:dyDescent="0.25">
      <c r="A1405" s="43" t="s">
        <v>11968</v>
      </c>
      <c r="B1405" s="40" t="s">
        <v>12591</v>
      </c>
      <c r="C1405" s="30">
        <v>32749</v>
      </c>
      <c r="D1405" s="29" t="s">
        <v>3966</v>
      </c>
      <c r="E1405" s="31">
        <v>582.5</v>
      </c>
      <c r="F1405" s="38" t="s">
        <v>11968</v>
      </c>
      <c r="G1405" s="31">
        <v>582.5</v>
      </c>
      <c r="H1405" s="32">
        <f t="shared" si="21"/>
        <v>0</v>
      </c>
      <c r="I1405" s="33" t="s">
        <v>10970</v>
      </c>
    </row>
    <row r="1406" spans="1:9" x14ac:dyDescent="0.25">
      <c r="A1406" s="44" t="s">
        <v>11968</v>
      </c>
      <c r="B1406" s="41" t="s">
        <v>12592</v>
      </c>
      <c r="C1406" s="26">
        <v>32750</v>
      </c>
      <c r="D1406" s="25" t="s">
        <v>3964</v>
      </c>
      <c r="E1406" s="27">
        <v>1078</v>
      </c>
      <c r="F1406" s="39" t="s">
        <v>11968</v>
      </c>
      <c r="G1406" s="27">
        <v>1078</v>
      </c>
      <c r="H1406" s="45">
        <f t="shared" si="21"/>
        <v>0</v>
      </c>
      <c r="I1406" s="28" t="s">
        <v>10970</v>
      </c>
    </row>
    <row r="1407" spans="1:9" x14ac:dyDescent="0.25">
      <c r="A1407" s="43" t="s">
        <v>11968</v>
      </c>
      <c r="B1407" s="40" t="s">
        <v>12593</v>
      </c>
      <c r="C1407" s="30">
        <v>32751</v>
      </c>
      <c r="D1407" s="29" t="s">
        <v>4061</v>
      </c>
      <c r="E1407" s="31">
        <v>8746.5</v>
      </c>
      <c r="F1407" s="38" t="s">
        <v>11968</v>
      </c>
      <c r="G1407" s="31">
        <v>8746.5</v>
      </c>
      <c r="H1407" s="32">
        <f t="shared" si="21"/>
        <v>0</v>
      </c>
      <c r="I1407" s="33" t="s">
        <v>10970</v>
      </c>
    </row>
    <row r="1408" spans="1:9" x14ac:dyDescent="0.25">
      <c r="A1408" s="44" t="s">
        <v>11968</v>
      </c>
      <c r="B1408" s="41" t="s">
        <v>12594</v>
      </c>
      <c r="C1408" s="26">
        <v>32752</v>
      </c>
      <c r="D1408" s="25" t="s">
        <v>4062</v>
      </c>
      <c r="E1408" s="27">
        <v>11005.2</v>
      </c>
      <c r="F1408" s="39" t="s">
        <v>11796</v>
      </c>
      <c r="G1408" s="27">
        <v>11005.2</v>
      </c>
      <c r="H1408" s="45">
        <f t="shared" si="21"/>
        <v>0</v>
      </c>
      <c r="I1408" s="28" t="s">
        <v>10970</v>
      </c>
    </row>
    <row r="1409" spans="1:9" x14ac:dyDescent="0.25">
      <c r="A1409" s="43" t="s">
        <v>11968</v>
      </c>
      <c r="B1409" s="40" t="s">
        <v>12595</v>
      </c>
      <c r="C1409" s="30">
        <v>32753</v>
      </c>
      <c r="D1409" s="29" t="s">
        <v>4038</v>
      </c>
      <c r="E1409" s="31">
        <v>25870.36</v>
      </c>
      <c r="F1409" s="38" t="s">
        <v>11975</v>
      </c>
      <c r="G1409" s="31">
        <v>25870.36</v>
      </c>
      <c r="H1409" s="32">
        <f t="shared" si="21"/>
        <v>0</v>
      </c>
      <c r="I1409" s="33" t="s">
        <v>10970</v>
      </c>
    </row>
    <row r="1410" spans="1:9" x14ac:dyDescent="0.25">
      <c r="A1410" s="44" t="s">
        <v>11968</v>
      </c>
      <c r="B1410" s="41" t="s">
        <v>12596</v>
      </c>
      <c r="C1410" s="26">
        <v>32754</v>
      </c>
      <c r="D1410" s="25" t="s">
        <v>4064</v>
      </c>
      <c r="E1410" s="27">
        <v>0</v>
      </c>
      <c r="F1410" s="39" t="s">
        <v>4219</v>
      </c>
      <c r="G1410" s="27">
        <v>0</v>
      </c>
      <c r="H1410" s="45">
        <f t="shared" si="21"/>
        <v>0</v>
      </c>
      <c r="I1410" s="28" t="s">
        <v>7662</v>
      </c>
    </row>
    <row r="1411" spans="1:9" x14ac:dyDescent="0.25">
      <c r="A1411" s="43" t="s">
        <v>11968</v>
      </c>
      <c r="B1411" s="40" t="s">
        <v>12597</v>
      </c>
      <c r="C1411" s="30">
        <v>32755</v>
      </c>
      <c r="D1411" s="29" t="s">
        <v>4076</v>
      </c>
      <c r="E1411" s="31">
        <v>2959</v>
      </c>
      <c r="F1411" s="38" t="s">
        <v>11968</v>
      </c>
      <c r="G1411" s="31">
        <v>2959</v>
      </c>
      <c r="H1411" s="32">
        <f t="shared" si="21"/>
        <v>0</v>
      </c>
      <c r="I1411" s="33" t="s">
        <v>10970</v>
      </c>
    </row>
    <row r="1412" spans="1:9" x14ac:dyDescent="0.25">
      <c r="A1412" s="44" t="s">
        <v>11968</v>
      </c>
      <c r="B1412" s="41" t="s">
        <v>12598</v>
      </c>
      <c r="C1412" s="26">
        <v>32756</v>
      </c>
      <c r="D1412" s="25" t="s">
        <v>4064</v>
      </c>
      <c r="E1412" s="27">
        <v>18051.599999999999</v>
      </c>
      <c r="F1412" s="39" t="s">
        <v>11975</v>
      </c>
      <c r="G1412" s="27">
        <v>18051.599999999999</v>
      </c>
      <c r="H1412" s="45">
        <f t="shared" ref="H1412:H1475" si="22">E1412-G1412</f>
        <v>0</v>
      </c>
      <c r="I1412" s="28" t="s">
        <v>10970</v>
      </c>
    </row>
    <row r="1413" spans="1:9" x14ac:dyDescent="0.25">
      <c r="A1413" s="43" t="s">
        <v>11968</v>
      </c>
      <c r="B1413" s="40" t="s">
        <v>12599</v>
      </c>
      <c r="C1413" s="30">
        <v>32757</v>
      </c>
      <c r="D1413" s="29" t="s">
        <v>4063</v>
      </c>
      <c r="E1413" s="31">
        <v>43705.599999999999</v>
      </c>
      <c r="F1413" s="38" t="s">
        <v>11796</v>
      </c>
      <c r="G1413" s="31">
        <v>43705.599999999999</v>
      </c>
      <c r="H1413" s="32">
        <f t="shared" si="22"/>
        <v>0</v>
      </c>
      <c r="I1413" s="33" t="s">
        <v>10970</v>
      </c>
    </row>
    <row r="1414" spans="1:9" x14ac:dyDescent="0.25">
      <c r="A1414" s="44" t="s">
        <v>11968</v>
      </c>
      <c r="B1414" s="41" t="s">
        <v>12600</v>
      </c>
      <c r="C1414" s="26">
        <v>32758</v>
      </c>
      <c r="D1414" s="25" t="s">
        <v>3964</v>
      </c>
      <c r="E1414" s="27">
        <v>9630</v>
      </c>
      <c r="F1414" s="39" t="s">
        <v>12099</v>
      </c>
      <c r="G1414" s="27">
        <v>9630</v>
      </c>
      <c r="H1414" s="45">
        <f t="shared" si="22"/>
        <v>0</v>
      </c>
      <c r="I1414" s="28" t="s">
        <v>10970</v>
      </c>
    </row>
    <row r="1415" spans="1:9" x14ac:dyDescent="0.25">
      <c r="A1415" s="43" t="s">
        <v>11968</v>
      </c>
      <c r="B1415" s="40" t="s">
        <v>12601</v>
      </c>
      <c r="C1415" s="30">
        <v>32759</v>
      </c>
      <c r="D1415" s="29" t="s">
        <v>3943</v>
      </c>
      <c r="E1415" s="31">
        <v>2097</v>
      </c>
      <c r="F1415" s="38" t="s">
        <v>11968</v>
      </c>
      <c r="G1415" s="31">
        <v>2097</v>
      </c>
      <c r="H1415" s="32">
        <f t="shared" si="22"/>
        <v>0</v>
      </c>
      <c r="I1415" s="33" t="s">
        <v>10970</v>
      </c>
    </row>
    <row r="1416" spans="1:9" x14ac:dyDescent="0.25">
      <c r="A1416" s="44" t="s">
        <v>11968</v>
      </c>
      <c r="B1416" s="41" t="s">
        <v>12602</v>
      </c>
      <c r="C1416" s="26">
        <v>32760</v>
      </c>
      <c r="D1416" s="25" t="s">
        <v>4121</v>
      </c>
      <c r="E1416" s="27">
        <v>4578.7</v>
      </c>
      <c r="F1416" s="39" t="s">
        <v>11968</v>
      </c>
      <c r="G1416" s="27">
        <v>4578.7</v>
      </c>
      <c r="H1416" s="45">
        <f t="shared" si="22"/>
        <v>0</v>
      </c>
      <c r="I1416" s="28" t="s">
        <v>10970</v>
      </c>
    </row>
    <row r="1417" spans="1:9" x14ac:dyDescent="0.25">
      <c r="A1417" s="43" t="s">
        <v>11968</v>
      </c>
      <c r="B1417" s="40" t="s">
        <v>12603</v>
      </c>
      <c r="C1417" s="30">
        <v>32761</v>
      </c>
      <c r="D1417" s="29" t="s">
        <v>4003</v>
      </c>
      <c r="E1417" s="31">
        <v>21521.68</v>
      </c>
      <c r="F1417" s="38" t="s">
        <v>12604</v>
      </c>
      <c r="G1417" s="31">
        <v>21521.68</v>
      </c>
      <c r="H1417" s="32">
        <f t="shared" si="22"/>
        <v>0</v>
      </c>
      <c r="I1417" s="33" t="s">
        <v>10970</v>
      </c>
    </row>
    <row r="1418" spans="1:9" x14ac:dyDescent="0.25">
      <c r="A1418" s="44" t="s">
        <v>11968</v>
      </c>
      <c r="B1418" s="41" t="s">
        <v>12605</v>
      </c>
      <c r="C1418" s="26">
        <v>32762</v>
      </c>
      <c r="D1418" s="25" t="s">
        <v>4105</v>
      </c>
      <c r="E1418" s="27">
        <v>44638.8</v>
      </c>
      <c r="F1418" s="39" t="s">
        <v>11796</v>
      </c>
      <c r="G1418" s="27">
        <v>44638.8</v>
      </c>
      <c r="H1418" s="45">
        <f t="shared" si="22"/>
        <v>0</v>
      </c>
      <c r="I1418" s="28" t="s">
        <v>10970</v>
      </c>
    </row>
    <row r="1419" spans="1:9" x14ac:dyDescent="0.25">
      <c r="A1419" s="43" t="s">
        <v>11968</v>
      </c>
      <c r="B1419" s="40" t="s">
        <v>12606</v>
      </c>
      <c r="C1419" s="30">
        <v>32763</v>
      </c>
      <c r="D1419" s="29" t="s">
        <v>3964</v>
      </c>
      <c r="E1419" s="31">
        <v>5158.3999999999996</v>
      </c>
      <c r="F1419" s="38" t="s">
        <v>11796</v>
      </c>
      <c r="G1419" s="31">
        <v>5158.3999999999996</v>
      </c>
      <c r="H1419" s="32">
        <f t="shared" si="22"/>
        <v>0</v>
      </c>
      <c r="I1419" s="33" t="s">
        <v>10970</v>
      </c>
    </row>
    <row r="1420" spans="1:9" x14ac:dyDescent="0.25">
      <c r="A1420" s="44" t="s">
        <v>11968</v>
      </c>
      <c r="B1420" s="41" t="s">
        <v>12607</v>
      </c>
      <c r="C1420" s="26">
        <v>32764</v>
      </c>
      <c r="D1420" s="25" t="s">
        <v>4085</v>
      </c>
      <c r="E1420" s="27">
        <v>10429.200000000001</v>
      </c>
      <c r="F1420" s="39" t="s">
        <v>11796</v>
      </c>
      <c r="G1420" s="27">
        <v>10429.200000000001</v>
      </c>
      <c r="H1420" s="45">
        <f t="shared" si="22"/>
        <v>0</v>
      </c>
      <c r="I1420" s="28" t="s">
        <v>10970</v>
      </c>
    </row>
    <row r="1421" spans="1:9" x14ac:dyDescent="0.25">
      <c r="A1421" s="43" t="s">
        <v>11968</v>
      </c>
      <c r="B1421" s="40" t="s">
        <v>12608</v>
      </c>
      <c r="C1421" s="30">
        <v>32765</v>
      </c>
      <c r="D1421" s="29" t="s">
        <v>4009</v>
      </c>
      <c r="E1421" s="31">
        <v>686</v>
      </c>
      <c r="F1421" s="38" t="s">
        <v>11796</v>
      </c>
      <c r="G1421" s="31">
        <v>686</v>
      </c>
      <c r="H1421" s="32">
        <f t="shared" si="22"/>
        <v>0</v>
      </c>
      <c r="I1421" s="33" t="s">
        <v>10970</v>
      </c>
    </row>
    <row r="1422" spans="1:9" x14ac:dyDescent="0.25">
      <c r="A1422" s="44" t="s">
        <v>11968</v>
      </c>
      <c r="B1422" s="41" t="s">
        <v>12609</v>
      </c>
      <c r="C1422" s="26">
        <v>32766</v>
      </c>
      <c r="D1422" s="25" t="s">
        <v>4012</v>
      </c>
      <c r="E1422" s="27">
        <v>1587</v>
      </c>
      <c r="F1422" s="39" t="s">
        <v>11968</v>
      </c>
      <c r="G1422" s="27">
        <v>1587</v>
      </c>
      <c r="H1422" s="45">
        <f t="shared" si="22"/>
        <v>0</v>
      </c>
      <c r="I1422" s="28" t="s">
        <v>10970</v>
      </c>
    </row>
    <row r="1423" spans="1:9" x14ac:dyDescent="0.25">
      <c r="A1423" s="43" t="s">
        <v>11968</v>
      </c>
      <c r="B1423" s="40" t="s">
        <v>12610</v>
      </c>
      <c r="C1423" s="30">
        <v>32767</v>
      </c>
      <c r="D1423" s="29" t="s">
        <v>4012</v>
      </c>
      <c r="E1423" s="31">
        <v>300</v>
      </c>
      <c r="F1423" s="38" t="s">
        <v>11968</v>
      </c>
      <c r="G1423" s="31">
        <v>300</v>
      </c>
      <c r="H1423" s="32">
        <f t="shared" si="22"/>
        <v>0</v>
      </c>
      <c r="I1423" s="33" t="s">
        <v>10970</v>
      </c>
    </row>
    <row r="1424" spans="1:9" x14ac:dyDescent="0.25">
      <c r="A1424" s="44" t="s">
        <v>11968</v>
      </c>
      <c r="B1424" s="41" t="s">
        <v>12611</v>
      </c>
      <c r="C1424" s="26">
        <v>32768</v>
      </c>
      <c r="D1424" s="25" t="s">
        <v>4007</v>
      </c>
      <c r="E1424" s="27">
        <v>270</v>
      </c>
      <c r="F1424" s="39" t="s">
        <v>11796</v>
      </c>
      <c r="G1424" s="27">
        <v>270</v>
      </c>
      <c r="H1424" s="45">
        <f t="shared" si="22"/>
        <v>0</v>
      </c>
      <c r="I1424" s="28" t="s">
        <v>10970</v>
      </c>
    </row>
    <row r="1425" spans="1:9" x14ac:dyDescent="0.25">
      <c r="A1425" s="43" t="s">
        <v>11968</v>
      </c>
      <c r="B1425" s="40" t="s">
        <v>12612</v>
      </c>
      <c r="C1425" s="30">
        <v>32769</v>
      </c>
      <c r="D1425" s="29" t="s">
        <v>4049</v>
      </c>
      <c r="E1425" s="31">
        <v>24587.200000000001</v>
      </c>
      <c r="F1425" s="38" t="s">
        <v>11968</v>
      </c>
      <c r="G1425" s="31">
        <v>24587.200000000001</v>
      </c>
      <c r="H1425" s="32">
        <f t="shared" si="22"/>
        <v>0</v>
      </c>
      <c r="I1425" s="33" t="s">
        <v>10970</v>
      </c>
    </row>
    <row r="1426" spans="1:9" x14ac:dyDescent="0.25">
      <c r="A1426" s="44" t="s">
        <v>11968</v>
      </c>
      <c r="B1426" s="41" t="s">
        <v>12613</v>
      </c>
      <c r="C1426" s="26">
        <v>32770</v>
      </c>
      <c r="D1426" s="25" t="s">
        <v>4136</v>
      </c>
      <c r="E1426" s="27">
        <v>9322</v>
      </c>
      <c r="F1426" s="39" t="s">
        <v>11968</v>
      </c>
      <c r="G1426" s="27">
        <v>9322</v>
      </c>
      <c r="H1426" s="45">
        <f t="shared" si="22"/>
        <v>0</v>
      </c>
      <c r="I1426" s="28" t="s">
        <v>10970</v>
      </c>
    </row>
    <row r="1427" spans="1:9" x14ac:dyDescent="0.25">
      <c r="A1427" s="43" t="s">
        <v>11968</v>
      </c>
      <c r="B1427" s="40" t="s">
        <v>12614</v>
      </c>
      <c r="C1427" s="30">
        <v>32771</v>
      </c>
      <c r="D1427" s="29" t="s">
        <v>4099</v>
      </c>
      <c r="E1427" s="31">
        <v>546</v>
      </c>
      <c r="F1427" s="38" t="s">
        <v>11968</v>
      </c>
      <c r="G1427" s="31">
        <v>546</v>
      </c>
      <c r="H1427" s="32">
        <f t="shared" si="22"/>
        <v>0</v>
      </c>
      <c r="I1427" s="33" t="s">
        <v>10970</v>
      </c>
    </row>
    <row r="1428" spans="1:9" x14ac:dyDescent="0.25">
      <c r="A1428" s="44" t="s">
        <v>11968</v>
      </c>
      <c r="B1428" s="41" t="s">
        <v>12615</v>
      </c>
      <c r="C1428" s="26">
        <v>32772</v>
      </c>
      <c r="D1428" s="25" t="s">
        <v>3964</v>
      </c>
      <c r="E1428" s="27">
        <v>490</v>
      </c>
      <c r="F1428" s="39" t="s">
        <v>11968</v>
      </c>
      <c r="G1428" s="27">
        <v>490</v>
      </c>
      <c r="H1428" s="45">
        <f t="shared" si="22"/>
        <v>0</v>
      </c>
      <c r="I1428" s="28" t="s">
        <v>10970</v>
      </c>
    </row>
    <row r="1429" spans="1:9" x14ac:dyDescent="0.25">
      <c r="A1429" s="43" t="s">
        <v>11968</v>
      </c>
      <c r="B1429" s="40" t="s">
        <v>12616</v>
      </c>
      <c r="C1429" s="30">
        <v>32773</v>
      </c>
      <c r="D1429" s="29" t="s">
        <v>3978</v>
      </c>
      <c r="E1429" s="31">
        <v>3362</v>
      </c>
      <c r="F1429" s="38" t="s">
        <v>11968</v>
      </c>
      <c r="G1429" s="31">
        <v>3362</v>
      </c>
      <c r="H1429" s="32">
        <f t="shared" si="22"/>
        <v>0</v>
      </c>
      <c r="I1429" s="33" t="s">
        <v>10970</v>
      </c>
    </row>
    <row r="1430" spans="1:9" x14ac:dyDescent="0.25">
      <c r="A1430" s="44" t="s">
        <v>11968</v>
      </c>
      <c r="B1430" s="41" t="s">
        <v>12617</v>
      </c>
      <c r="C1430" s="26">
        <v>32774</v>
      </c>
      <c r="D1430" s="25" t="s">
        <v>3986</v>
      </c>
      <c r="E1430" s="27">
        <v>0</v>
      </c>
      <c r="F1430" s="39" t="s">
        <v>4219</v>
      </c>
      <c r="G1430" s="27">
        <v>0</v>
      </c>
      <c r="H1430" s="45">
        <f t="shared" si="22"/>
        <v>0</v>
      </c>
      <c r="I1430" s="28" t="s">
        <v>7662</v>
      </c>
    </row>
    <row r="1431" spans="1:9" x14ac:dyDescent="0.25">
      <c r="A1431" s="43" t="s">
        <v>11968</v>
      </c>
      <c r="B1431" s="40" t="s">
        <v>12618</v>
      </c>
      <c r="C1431" s="30">
        <v>32775</v>
      </c>
      <c r="D1431" s="29" t="s">
        <v>4052</v>
      </c>
      <c r="E1431" s="31">
        <v>11373.5</v>
      </c>
      <c r="F1431" s="38" t="s">
        <v>11796</v>
      </c>
      <c r="G1431" s="31">
        <v>11373.5</v>
      </c>
      <c r="H1431" s="32">
        <f t="shared" si="22"/>
        <v>0</v>
      </c>
      <c r="I1431" s="33" t="s">
        <v>10970</v>
      </c>
    </row>
    <row r="1432" spans="1:9" x14ac:dyDescent="0.25">
      <c r="A1432" s="44" t="s">
        <v>11968</v>
      </c>
      <c r="B1432" s="41" t="s">
        <v>12619</v>
      </c>
      <c r="C1432" s="26">
        <v>32776</v>
      </c>
      <c r="D1432" s="25" t="s">
        <v>4042</v>
      </c>
      <c r="E1432" s="27">
        <v>6958</v>
      </c>
      <c r="F1432" s="39" t="s">
        <v>11968</v>
      </c>
      <c r="G1432" s="27">
        <v>6958</v>
      </c>
      <c r="H1432" s="45">
        <f t="shared" si="22"/>
        <v>0</v>
      </c>
      <c r="I1432" s="28" t="s">
        <v>10970</v>
      </c>
    </row>
    <row r="1433" spans="1:9" x14ac:dyDescent="0.25">
      <c r="A1433" s="43" t="s">
        <v>11968</v>
      </c>
      <c r="B1433" s="40" t="s">
        <v>12620</v>
      </c>
      <c r="C1433" s="30">
        <v>32777</v>
      </c>
      <c r="D1433" s="29" t="s">
        <v>3964</v>
      </c>
      <c r="E1433" s="31">
        <v>1234.2</v>
      </c>
      <c r="F1433" s="38" t="s">
        <v>11968</v>
      </c>
      <c r="G1433" s="31">
        <v>1234.2</v>
      </c>
      <c r="H1433" s="32">
        <f t="shared" si="22"/>
        <v>0</v>
      </c>
      <c r="I1433" s="33" t="s">
        <v>10970</v>
      </c>
    </row>
    <row r="1434" spans="1:9" x14ac:dyDescent="0.25">
      <c r="A1434" s="44" t="s">
        <v>11968</v>
      </c>
      <c r="B1434" s="41" t="s">
        <v>12621</v>
      </c>
      <c r="C1434" s="26">
        <v>32778</v>
      </c>
      <c r="D1434" s="25" t="s">
        <v>3964</v>
      </c>
      <c r="E1434" s="27">
        <v>4817.7</v>
      </c>
      <c r="F1434" s="39" t="s">
        <v>11968</v>
      </c>
      <c r="G1434" s="27">
        <v>4817.7</v>
      </c>
      <c r="H1434" s="45">
        <f t="shared" si="22"/>
        <v>0</v>
      </c>
      <c r="I1434" s="28" t="s">
        <v>10970</v>
      </c>
    </row>
    <row r="1435" spans="1:9" x14ac:dyDescent="0.25">
      <c r="A1435" s="43" t="s">
        <v>11968</v>
      </c>
      <c r="B1435" s="40" t="s">
        <v>12622</v>
      </c>
      <c r="C1435" s="30">
        <v>32779</v>
      </c>
      <c r="D1435" s="29" t="s">
        <v>4097</v>
      </c>
      <c r="E1435" s="31">
        <v>4174.3999999999996</v>
      </c>
      <c r="F1435" s="38" t="s">
        <v>11968</v>
      </c>
      <c r="G1435" s="31">
        <v>4174.3999999999996</v>
      </c>
      <c r="H1435" s="32">
        <f t="shared" si="22"/>
        <v>0</v>
      </c>
      <c r="I1435" s="33" t="s">
        <v>10970</v>
      </c>
    </row>
    <row r="1436" spans="1:9" x14ac:dyDescent="0.25">
      <c r="A1436" s="44" t="s">
        <v>11968</v>
      </c>
      <c r="B1436" s="41" t="s">
        <v>12623</v>
      </c>
      <c r="C1436" s="26">
        <v>32780</v>
      </c>
      <c r="D1436" s="25" t="s">
        <v>4097</v>
      </c>
      <c r="E1436" s="27">
        <v>1080</v>
      </c>
      <c r="F1436" s="39" t="s">
        <v>11968</v>
      </c>
      <c r="G1436" s="27">
        <v>1080</v>
      </c>
      <c r="H1436" s="45">
        <f t="shared" si="22"/>
        <v>0</v>
      </c>
      <c r="I1436" s="28" t="s">
        <v>10970</v>
      </c>
    </row>
    <row r="1437" spans="1:9" x14ac:dyDescent="0.25">
      <c r="A1437" s="43" t="s">
        <v>11968</v>
      </c>
      <c r="B1437" s="40" t="s">
        <v>12624</v>
      </c>
      <c r="C1437" s="30">
        <v>32781</v>
      </c>
      <c r="D1437" s="29" t="s">
        <v>4011</v>
      </c>
      <c r="E1437" s="31">
        <v>3494.4</v>
      </c>
      <c r="F1437" s="38" t="s">
        <v>11796</v>
      </c>
      <c r="G1437" s="31">
        <v>3494.4</v>
      </c>
      <c r="H1437" s="32">
        <f t="shared" si="22"/>
        <v>0</v>
      </c>
      <c r="I1437" s="33" t="s">
        <v>10970</v>
      </c>
    </row>
    <row r="1438" spans="1:9" x14ac:dyDescent="0.25">
      <c r="A1438" s="44" t="s">
        <v>11968</v>
      </c>
      <c r="B1438" s="41" t="s">
        <v>12625</v>
      </c>
      <c r="C1438" s="26">
        <v>32782</v>
      </c>
      <c r="D1438" s="25" t="s">
        <v>4001</v>
      </c>
      <c r="E1438" s="27">
        <v>3920</v>
      </c>
      <c r="F1438" s="39" t="s">
        <v>11796</v>
      </c>
      <c r="G1438" s="27">
        <v>3920</v>
      </c>
      <c r="H1438" s="45">
        <f t="shared" si="22"/>
        <v>0</v>
      </c>
      <c r="I1438" s="28" t="s">
        <v>10970</v>
      </c>
    </row>
    <row r="1439" spans="1:9" x14ac:dyDescent="0.25">
      <c r="A1439" s="43" t="s">
        <v>11968</v>
      </c>
      <c r="B1439" s="40" t="s">
        <v>12626</v>
      </c>
      <c r="C1439" s="30">
        <v>32783</v>
      </c>
      <c r="D1439" s="29" t="s">
        <v>4025</v>
      </c>
      <c r="E1439" s="31">
        <v>3314</v>
      </c>
      <c r="F1439" s="38" t="s">
        <v>11968</v>
      </c>
      <c r="G1439" s="31">
        <v>3314</v>
      </c>
      <c r="H1439" s="32">
        <f t="shared" si="22"/>
        <v>0</v>
      </c>
      <c r="I1439" s="33" t="s">
        <v>10970</v>
      </c>
    </row>
    <row r="1440" spans="1:9" x14ac:dyDescent="0.25">
      <c r="A1440" s="44" t="s">
        <v>11968</v>
      </c>
      <c r="B1440" s="41" t="s">
        <v>12627</v>
      </c>
      <c r="C1440" s="26">
        <v>32784</v>
      </c>
      <c r="D1440" s="25" t="s">
        <v>3964</v>
      </c>
      <c r="E1440" s="27">
        <v>2984.8</v>
      </c>
      <c r="F1440" s="39" t="s">
        <v>11968</v>
      </c>
      <c r="G1440" s="27">
        <v>2984.8</v>
      </c>
      <c r="H1440" s="45">
        <f t="shared" si="22"/>
        <v>0</v>
      </c>
      <c r="I1440" s="28" t="s">
        <v>10970</v>
      </c>
    </row>
    <row r="1441" spans="1:9" x14ac:dyDescent="0.25">
      <c r="A1441" s="43" t="s">
        <v>11968</v>
      </c>
      <c r="B1441" s="40" t="s">
        <v>12628</v>
      </c>
      <c r="C1441" s="30">
        <v>32785</v>
      </c>
      <c r="D1441" s="29" t="s">
        <v>4139</v>
      </c>
      <c r="E1441" s="31">
        <v>14440.8</v>
      </c>
      <c r="F1441" s="38" t="s">
        <v>11968</v>
      </c>
      <c r="G1441" s="31">
        <v>14440.8</v>
      </c>
      <c r="H1441" s="32">
        <f t="shared" si="22"/>
        <v>0</v>
      </c>
      <c r="I1441" s="33" t="s">
        <v>10970</v>
      </c>
    </row>
    <row r="1442" spans="1:9" x14ac:dyDescent="0.25">
      <c r="A1442" s="44" t="s">
        <v>11968</v>
      </c>
      <c r="B1442" s="41" t="s">
        <v>12629</v>
      </c>
      <c r="C1442" s="26">
        <v>32786</v>
      </c>
      <c r="D1442" s="25" t="s">
        <v>3964</v>
      </c>
      <c r="E1442" s="27">
        <v>204</v>
      </c>
      <c r="F1442" s="39" t="s">
        <v>11968</v>
      </c>
      <c r="G1442" s="27">
        <v>204</v>
      </c>
      <c r="H1442" s="45">
        <f t="shared" si="22"/>
        <v>0</v>
      </c>
      <c r="I1442" s="28" t="s">
        <v>10970</v>
      </c>
    </row>
    <row r="1443" spans="1:9" x14ac:dyDescent="0.25">
      <c r="A1443" s="43" t="s">
        <v>11968</v>
      </c>
      <c r="B1443" s="40" t="s">
        <v>12630</v>
      </c>
      <c r="C1443" s="30">
        <v>32787</v>
      </c>
      <c r="D1443" s="29" t="s">
        <v>4017</v>
      </c>
      <c r="E1443" s="31">
        <v>65985.600000000006</v>
      </c>
      <c r="F1443" s="38" t="s">
        <v>12035</v>
      </c>
      <c r="G1443" s="31">
        <v>65985.600000000006</v>
      </c>
      <c r="H1443" s="32">
        <f t="shared" si="22"/>
        <v>0</v>
      </c>
      <c r="I1443" s="33" t="s">
        <v>10970</v>
      </c>
    </row>
    <row r="1444" spans="1:9" x14ac:dyDescent="0.25">
      <c r="A1444" s="44" t="s">
        <v>11968</v>
      </c>
      <c r="B1444" s="41" t="s">
        <v>12631</v>
      </c>
      <c r="C1444" s="26">
        <v>32788</v>
      </c>
      <c r="D1444" s="25" t="s">
        <v>4042</v>
      </c>
      <c r="E1444" s="27">
        <v>4900</v>
      </c>
      <c r="F1444" s="39" t="s">
        <v>11796</v>
      </c>
      <c r="G1444" s="27">
        <v>4900</v>
      </c>
      <c r="H1444" s="45">
        <f t="shared" si="22"/>
        <v>0</v>
      </c>
      <c r="I1444" s="28" t="s">
        <v>10970</v>
      </c>
    </row>
    <row r="1445" spans="1:9" x14ac:dyDescent="0.25">
      <c r="A1445" s="43" t="s">
        <v>11968</v>
      </c>
      <c r="B1445" s="40" t="s">
        <v>12632</v>
      </c>
      <c r="C1445" s="30">
        <v>32789</v>
      </c>
      <c r="D1445" s="29" t="s">
        <v>3955</v>
      </c>
      <c r="E1445" s="31">
        <v>254.8</v>
      </c>
      <c r="F1445" s="38" t="s">
        <v>11968</v>
      </c>
      <c r="G1445" s="31">
        <v>254.8</v>
      </c>
      <c r="H1445" s="32">
        <f t="shared" si="22"/>
        <v>0</v>
      </c>
      <c r="I1445" s="33" t="s">
        <v>10970</v>
      </c>
    </row>
    <row r="1446" spans="1:9" x14ac:dyDescent="0.25">
      <c r="A1446" s="44" t="s">
        <v>11968</v>
      </c>
      <c r="B1446" s="41" t="s">
        <v>12633</v>
      </c>
      <c r="C1446" s="26">
        <v>32790</v>
      </c>
      <c r="D1446" s="25" t="s">
        <v>4203</v>
      </c>
      <c r="E1446" s="27">
        <v>3000</v>
      </c>
      <c r="F1446" s="39" t="s">
        <v>11968</v>
      </c>
      <c r="G1446" s="27">
        <v>3000</v>
      </c>
      <c r="H1446" s="45">
        <f t="shared" si="22"/>
        <v>0</v>
      </c>
      <c r="I1446" s="28" t="s">
        <v>10970</v>
      </c>
    </row>
    <row r="1447" spans="1:9" x14ac:dyDescent="0.25">
      <c r="A1447" s="43" t="s">
        <v>11968</v>
      </c>
      <c r="B1447" s="40" t="s">
        <v>12634</v>
      </c>
      <c r="C1447" s="30">
        <v>32791</v>
      </c>
      <c r="D1447" s="29" t="s">
        <v>4073</v>
      </c>
      <c r="E1447" s="31">
        <v>8456.4</v>
      </c>
      <c r="F1447" s="38" t="s">
        <v>11968</v>
      </c>
      <c r="G1447" s="31">
        <v>8456.4</v>
      </c>
      <c r="H1447" s="32">
        <f t="shared" si="22"/>
        <v>0</v>
      </c>
      <c r="I1447" s="33" t="s">
        <v>10970</v>
      </c>
    </row>
    <row r="1448" spans="1:9" x14ac:dyDescent="0.25">
      <c r="A1448" s="44" t="s">
        <v>11968</v>
      </c>
      <c r="B1448" s="41" t="s">
        <v>12635</v>
      </c>
      <c r="C1448" s="26">
        <v>32792</v>
      </c>
      <c r="D1448" s="25" t="s">
        <v>4130</v>
      </c>
      <c r="E1448" s="27">
        <v>75709.8</v>
      </c>
      <c r="F1448" s="39" t="s">
        <v>12035</v>
      </c>
      <c r="G1448" s="27">
        <v>75709.8</v>
      </c>
      <c r="H1448" s="45">
        <f t="shared" si="22"/>
        <v>0</v>
      </c>
      <c r="I1448" s="28" t="s">
        <v>10970</v>
      </c>
    </row>
    <row r="1449" spans="1:9" x14ac:dyDescent="0.25">
      <c r="A1449" s="43" t="s">
        <v>11968</v>
      </c>
      <c r="B1449" s="40" t="s">
        <v>12636</v>
      </c>
      <c r="C1449" s="30">
        <v>32793</v>
      </c>
      <c r="D1449" s="29" t="s">
        <v>4164</v>
      </c>
      <c r="E1449" s="31">
        <v>21178.799999999999</v>
      </c>
      <c r="F1449" s="38" t="s">
        <v>11968</v>
      </c>
      <c r="G1449" s="31">
        <v>21178.799999999999</v>
      </c>
      <c r="H1449" s="32">
        <f t="shared" si="22"/>
        <v>0</v>
      </c>
      <c r="I1449" s="33" t="s">
        <v>10970</v>
      </c>
    </row>
    <row r="1450" spans="1:9" x14ac:dyDescent="0.25">
      <c r="A1450" s="44" t="s">
        <v>11968</v>
      </c>
      <c r="B1450" s="41" t="s">
        <v>12637</v>
      </c>
      <c r="C1450" s="26">
        <v>32794</v>
      </c>
      <c r="D1450" s="25" t="s">
        <v>4015</v>
      </c>
      <c r="E1450" s="27">
        <v>2110</v>
      </c>
      <c r="F1450" s="39" t="s">
        <v>11968</v>
      </c>
      <c r="G1450" s="27">
        <v>2110</v>
      </c>
      <c r="H1450" s="45">
        <f t="shared" si="22"/>
        <v>0</v>
      </c>
      <c r="I1450" s="28" t="s">
        <v>10970</v>
      </c>
    </row>
    <row r="1451" spans="1:9" x14ac:dyDescent="0.25">
      <c r="A1451" s="43" t="s">
        <v>11968</v>
      </c>
      <c r="B1451" s="40" t="s">
        <v>12638</v>
      </c>
      <c r="C1451" s="30">
        <v>32795</v>
      </c>
      <c r="D1451" s="29" t="s">
        <v>3998</v>
      </c>
      <c r="E1451" s="31">
        <v>6076.4</v>
      </c>
      <c r="F1451" s="38" t="s">
        <v>11796</v>
      </c>
      <c r="G1451" s="31">
        <v>6076.4</v>
      </c>
      <c r="H1451" s="32">
        <f t="shared" si="22"/>
        <v>0</v>
      </c>
      <c r="I1451" s="33" t="s">
        <v>10970</v>
      </c>
    </row>
    <row r="1452" spans="1:9" x14ac:dyDescent="0.25">
      <c r="A1452" s="44" t="s">
        <v>11968</v>
      </c>
      <c r="B1452" s="41" t="s">
        <v>12639</v>
      </c>
      <c r="C1452" s="26">
        <v>32796</v>
      </c>
      <c r="D1452" s="25" t="s">
        <v>4042</v>
      </c>
      <c r="E1452" s="27">
        <v>2002</v>
      </c>
      <c r="F1452" s="39" t="s">
        <v>11796</v>
      </c>
      <c r="G1452" s="27">
        <v>2002</v>
      </c>
      <c r="H1452" s="45">
        <f t="shared" si="22"/>
        <v>0</v>
      </c>
      <c r="I1452" s="28" t="s">
        <v>10970</v>
      </c>
    </row>
    <row r="1453" spans="1:9" x14ac:dyDescent="0.25">
      <c r="A1453" s="43" t="s">
        <v>11968</v>
      </c>
      <c r="B1453" s="40" t="s">
        <v>12640</v>
      </c>
      <c r="C1453" s="30">
        <v>32797</v>
      </c>
      <c r="D1453" s="29" t="s">
        <v>3986</v>
      </c>
      <c r="E1453" s="31">
        <v>1045.8</v>
      </c>
      <c r="F1453" s="38" t="s">
        <v>11796</v>
      </c>
      <c r="G1453" s="31">
        <v>1045.8</v>
      </c>
      <c r="H1453" s="32">
        <f t="shared" si="22"/>
        <v>0</v>
      </c>
      <c r="I1453" s="33" t="s">
        <v>10970</v>
      </c>
    </row>
    <row r="1454" spans="1:9" x14ac:dyDescent="0.25">
      <c r="A1454" s="44" t="s">
        <v>11796</v>
      </c>
      <c r="B1454" s="41" t="s">
        <v>12641</v>
      </c>
      <c r="C1454" s="26">
        <v>32798</v>
      </c>
      <c r="D1454" s="25" t="s">
        <v>3943</v>
      </c>
      <c r="E1454" s="27">
        <v>12978</v>
      </c>
      <c r="F1454" s="39" t="s">
        <v>11796</v>
      </c>
      <c r="G1454" s="27">
        <v>12978</v>
      </c>
      <c r="H1454" s="45">
        <f t="shared" si="22"/>
        <v>0</v>
      </c>
      <c r="I1454" s="28" t="s">
        <v>10970</v>
      </c>
    </row>
    <row r="1455" spans="1:9" x14ac:dyDescent="0.25">
      <c r="A1455" s="43" t="s">
        <v>11796</v>
      </c>
      <c r="B1455" s="40" t="s">
        <v>12642</v>
      </c>
      <c r="C1455" s="30">
        <v>32799</v>
      </c>
      <c r="D1455" s="29" t="s">
        <v>3936</v>
      </c>
      <c r="E1455" s="31">
        <v>6568.2</v>
      </c>
      <c r="F1455" s="38" t="s">
        <v>12099</v>
      </c>
      <c r="G1455" s="31">
        <v>6568.2</v>
      </c>
      <c r="H1455" s="32">
        <f t="shared" si="22"/>
        <v>0</v>
      </c>
      <c r="I1455" s="33" t="s">
        <v>10970</v>
      </c>
    </row>
    <row r="1456" spans="1:9" x14ac:dyDescent="0.25">
      <c r="A1456" s="44" t="s">
        <v>11796</v>
      </c>
      <c r="B1456" s="41" t="s">
        <v>12643</v>
      </c>
      <c r="C1456" s="26">
        <v>32800</v>
      </c>
      <c r="D1456" s="25" t="s">
        <v>3935</v>
      </c>
      <c r="E1456" s="27">
        <v>59919.6</v>
      </c>
      <c r="F1456" s="39" t="s">
        <v>11975</v>
      </c>
      <c r="G1456" s="27">
        <v>59919.6</v>
      </c>
      <c r="H1456" s="45">
        <f t="shared" si="22"/>
        <v>0</v>
      </c>
      <c r="I1456" s="28" t="s">
        <v>10970</v>
      </c>
    </row>
    <row r="1457" spans="1:9" x14ac:dyDescent="0.25">
      <c r="A1457" s="43" t="s">
        <v>11796</v>
      </c>
      <c r="B1457" s="40" t="s">
        <v>12644</v>
      </c>
      <c r="C1457" s="30">
        <v>32801</v>
      </c>
      <c r="D1457" s="29" t="s">
        <v>3964</v>
      </c>
      <c r="E1457" s="31">
        <v>4990</v>
      </c>
      <c r="F1457" s="38" t="s">
        <v>11796</v>
      </c>
      <c r="G1457" s="31">
        <v>4990</v>
      </c>
      <c r="H1457" s="32">
        <f t="shared" si="22"/>
        <v>0</v>
      </c>
      <c r="I1457" s="33" t="s">
        <v>10970</v>
      </c>
    </row>
    <row r="1458" spans="1:9" x14ac:dyDescent="0.25">
      <c r="A1458" s="44" t="s">
        <v>11796</v>
      </c>
      <c r="B1458" s="41" t="s">
        <v>12645</v>
      </c>
      <c r="C1458" s="26">
        <v>32802</v>
      </c>
      <c r="D1458" s="25" t="s">
        <v>3937</v>
      </c>
      <c r="E1458" s="27">
        <v>51015.25</v>
      </c>
      <c r="F1458" s="39" t="s">
        <v>12099</v>
      </c>
      <c r="G1458" s="27">
        <v>51015.25</v>
      </c>
      <c r="H1458" s="45">
        <f t="shared" si="22"/>
        <v>0</v>
      </c>
      <c r="I1458" s="28" t="s">
        <v>10970</v>
      </c>
    </row>
    <row r="1459" spans="1:9" x14ac:dyDescent="0.25">
      <c r="A1459" s="43" t="s">
        <v>11796</v>
      </c>
      <c r="B1459" s="40" t="s">
        <v>12646</v>
      </c>
      <c r="C1459" s="30">
        <v>32803</v>
      </c>
      <c r="D1459" s="29" t="s">
        <v>3973</v>
      </c>
      <c r="E1459" s="31">
        <v>540</v>
      </c>
      <c r="F1459" s="38" t="s">
        <v>11796</v>
      </c>
      <c r="G1459" s="31">
        <v>540</v>
      </c>
      <c r="H1459" s="32">
        <f t="shared" si="22"/>
        <v>0</v>
      </c>
      <c r="I1459" s="33" t="s">
        <v>10970</v>
      </c>
    </row>
    <row r="1460" spans="1:9" x14ac:dyDescent="0.25">
      <c r="A1460" s="44" t="s">
        <v>11796</v>
      </c>
      <c r="B1460" s="41" t="s">
        <v>12647</v>
      </c>
      <c r="C1460" s="26">
        <v>32804</v>
      </c>
      <c r="D1460" s="25" t="s">
        <v>4006</v>
      </c>
      <c r="E1460" s="27">
        <v>4604.2</v>
      </c>
      <c r="F1460" s="39" t="s">
        <v>11796</v>
      </c>
      <c r="G1460" s="27">
        <v>4604.2</v>
      </c>
      <c r="H1460" s="45">
        <f t="shared" si="22"/>
        <v>0</v>
      </c>
      <c r="I1460" s="28" t="s">
        <v>10970</v>
      </c>
    </row>
    <row r="1461" spans="1:9" x14ac:dyDescent="0.25">
      <c r="A1461" s="43" t="s">
        <v>11796</v>
      </c>
      <c r="B1461" s="40" t="s">
        <v>12648</v>
      </c>
      <c r="C1461" s="30">
        <v>32805</v>
      </c>
      <c r="D1461" s="29" t="s">
        <v>3974</v>
      </c>
      <c r="E1461" s="31">
        <v>4410</v>
      </c>
      <c r="F1461" s="38" t="s">
        <v>11796</v>
      </c>
      <c r="G1461" s="31">
        <v>4410</v>
      </c>
      <c r="H1461" s="32">
        <f t="shared" si="22"/>
        <v>0</v>
      </c>
      <c r="I1461" s="33" t="s">
        <v>10970</v>
      </c>
    </row>
    <row r="1462" spans="1:9" x14ac:dyDescent="0.25">
      <c r="A1462" s="44" t="s">
        <v>11796</v>
      </c>
      <c r="B1462" s="41" t="s">
        <v>12649</v>
      </c>
      <c r="C1462" s="26">
        <v>32806</v>
      </c>
      <c r="D1462" s="25" t="s">
        <v>3954</v>
      </c>
      <c r="E1462" s="27">
        <v>8470.9</v>
      </c>
      <c r="F1462" s="39" t="s">
        <v>11796</v>
      </c>
      <c r="G1462" s="27">
        <v>8470.9</v>
      </c>
      <c r="H1462" s="45">
        <f t="shared" si="22"/>
        <v>0</v>
      </c>
      <c r="I1462" s="28" t="s">
        <v>10970</v>
      </c>
    </row>
    <row r="1463" spans="1:9" x14ac:dyDescent="0.25">
      <c r="A1463" s="43" t="s">
        <v>11796</v>
      </c>
      <c r="B1463" s="40" t="s">
        <v>12650</v>
      </c>
      <c r="C1463" s="30">
        <v>32807</v>
      </c>
      <c r="D1463" s="29" t="s">
        <v>4083</v>
      </c>
      <c r="E1463" s="31">
        <v>1014.8</v>
      </c>
      <c r="F1463" s="38" t="s">
        <v>11796</v>
      </c>
      <c r="G1463" s="31">
        <v>1014.8</v>
      </c>
      <c r="H1463" s="32">
        <f t="shared" si="22"/>
        <v>0</v>
      </c>
      <c r="I1463" s="33" t="s">
        <v>10970</v>
      </c>
    </row>
    <row r="1464" spans="1:9" x14ac:dyDescent="0.25">
      <c r="A1464" s="44" t="s">
        <v>11796</v>
      </c>
      <c r="B1464" s="41" t="s">
        <v>12651</v>
      </c>
      <c r="C1464" s="26">
        <v>32808</v>
      </c>
      <c r="D1464" s="25" t="s">
        <v>3952</v>
      </c>
      <c r="E1464" s="27">
        <v>22013.4</v>
      </c>
      <c r="F1464" s="39" t="s">
        <v>11796</v>
      </c>
      <c r="G1464" s="27">
        <v>22013.4</v>
      </c>
      <c r="H1464" s="45">
        <f t="shared" si="22"/>
        <v>0</v>
      </c>
      <c r="I1464" s="28" t="s">
        <v>10970</v>
      </c>
    </row>
    <row r="1465" spans="1:9" x14ac:dyDescent="0.25">
      <c r="A1465" s="43" t="s">
        <v>11796</v>
      </c>
      <c r="B1465" s="40" t="s">
        <v>12652</v>
      </c>
      <c r="C1465" s="30">
        <v>32809</v>
      </c>
      <c r="D1465" s="29" t="s">
        <v>3975</v>
      </c>
      <c r="E1465" s="31">
        <v>1960</v>
      </c>
      <c r="F1465" s="38" t="s">
        <v>11796</v>
      </c>
      <c r="G1465" s="31">
        <v>1960</v>
      </c>
      <c r="H1465" s="32">
        <f t="shared" si="22"/>
        <v>0</v>
      </c>
      <c r="I1465" s="33" t="s">
        <v>10970</v>
      </c>
    </row>
    <row r="1466" spans="1:9" x14ac:dyDescent="0.25">
      <c r="A1466" s="44" t="s">
        <v>11796</v>
      </c>
      <c r="B1466" s="41" t="s">
        <v>12653</v>
      </c>
      <c r="C1466" s="26">
        <v>32810</v>
      </c>
      <c r="D1466" s="25" t="s">
        <v>3969</v>
      </c>
      <c r="E1466" s="27">
        <v>0</v>
      </c>
      <c r="F1466" s="39" t="s">
        <v>4219</v>
      </c>
      <c r="G1466" s="27">
        <v>0</v>
      </c>
      <c r="H1466" s="45">
        <f t="shared" si="22"/>
        <v>0</v>
      </c>
      <c r="I1466" s="28" t="s">
        <v>7662</v>
      </c>
    </row>
    <row r="1467" spans="1:9" x14ac:dyDescent="0.25">
      <c r="A1467" s="43" t="s">
        <v>11796</v>
      </c>
      <c r="B1467" s="40" t="s">
        <v>12654</v>
      </c>
      <c r="C1467" s="30">
        <v>32811</v>
      </c>
      <c r="D1467" s="29" t="s">
        <v>3964</v>
      </c>
      <c r="E1467" s="31">
        <v>0</v>
      </c>
      <c r="F1467" s="38" t="s">
        <v>4219</v>
      </c>
      <c r="G1467" s="31">
        <v>0</v>
      </c>
      <c r="H1467" s="32">
        <f t="shared" si="22"/>
        <v>0</v>
      </c>
      <c r="I1467" s="33" t="s">
        <v>7662</v>
      </c>
    </row>
    <row r="1468" spans="1:9" x14ac:dyDescent="0.25">
      <c r="A1468" s="44" t="s">
        <v>11796</v>
      </c>
      <c r="B1468" s="41" t="s">
        <v>12655</v>
      </c>
      <c r="C1468" s="26">
        <v>32812</v>
      </c>
      <c r="D1468" s="25" t="s">
        <v>4037</v>
      </c>
      <c r="E1468" s="27">
        <v>15511.1</v>
      </c>
      <c r="F1468" s="39" t="s">
        <v>12656</v>
      </c>
      <c r="G1468" s="27">
        <v>15511.1</v>
      </c>
      <c r="H1468" s="45">
        <f t="shared" si="22"/>
        <v>0</v>
      </c>
      <c r="I1468" s="28" t="s">
        <v>10970</v>
      </c>
    </row>
    <row r="1469" spans="1:9" x14ac:dyDescent="0.25">
      <c r="A1469" s="43" t="s">
        <v>11796</v>
      </c>
      <c r="B1469" s="40" t="s">
        <v>12657</v>
      </c>
      <c r="C1469" s="30">
        <v>32813</v>
      </c>
      <c r="D1469" s="29" t="s">
        <v>3951</v>
      </c>
      <c r="E1469" s="31">
        <v>8948.7000000000007</v>
      </c>
      <c r="F1469" s="38" t="s">
        <v>11796</v>
      </c>
      <c r="G1469" s="31">
        <v>8948.7000000000007</v>
      </c>
      <c r="H1469" s="32">
        <f t="shared" si="22"/>
        <v>0</v>
      </c>
      <c r="I1469" s="33" t="s">
        <v>10970</v>
      </c>
    </row>
    <row r="1470" spans="1:9" x14ac:dyDescent="0.25">
      <c r="A1470" s="44" t="s">
        <v>11796</v>
      </c>
      <c r="B1470" s="41" t="s">
        <v>12658</v>
      </c>
      <c r="C1470" s="26">
        <v>32814</v>
      </c>
      <c r="D1470" s="25" t="s">
        <v>3944</v>
      </c>
      <c r="E1470" s="27">
        <v>4216.6000000000004</v>
      </c>
      <c r="F1470" s="39" t="s">
        <v>12099</v>
      </c>
      <c r="G1470" s="27">
        <v>4216.6000000000004</v>
      </c>
      <c r="H1470" s="45">
        <f t="shared" si="22"/>
        <v>0</v>
      </c>
      <c r="I1470" s="28" t="s">
        <v>10970</v>
      </c>
    </row>
    <row r="1471" spans="1:9" x14ac:dyDescent="0.25">
      <c r="A1471" s="43" t="s">
        <v>11796</v>
      </c>
      <c r="B1471" s="40" t="s">
        <v>12659</v>
      </c>
      <c r="C1471" s="30">
        <v>32815</v>
      </c>
      <c r="D1471" s="29" t="s">
        <v>4031</v>
      </c>
      <c r="E1471" s="31">
        <v>1960</v>
      </c>
      <c r="F1471" s="38" t="s">
        <v>11796</v>
      </c>
      <c r="G1471" s="31">
        <v>1960</v>
      </c>
      <c r="H1471" s="32">
        <f t="shared" si="22"/>
        <v>0</v>
      </c>
      <c r="I1471" s="33" t="s">
        <v>10970</v>
      </c>
    </row>
    <row r="1472" spans="1:9" x14ac:dyDescent="0.25">
      <c r="A1472" s="44" t="s">
        <v>11796</v>
      </c>
      <c r="B1472" s="41" t="s">
        <v>12660</v>
      </c>
      <c r="C1472" s="26">
        <v>32816</v>
      </c>
      <c r="D1472" s="25" t="s">
        <v>3957</v>
      </c>
      <c r="E1472" s="27">
        <v>1470</v>
      </c>
      <c r="F1472" s="39" t="s">
        <v>11796</v>
      </c>
      <c r="G1472" s="27">
        <v>1470</v>
      </c>
      <c r="H1472" s="45">
        <f t="shared" si="22"/>
        <v>0</v>
      </c>
      <c r="I1472" s="28" t="s">
        <v>10970</v>
      </c>
    </row>
    <row r="1473" spans="1:9" x14ac:dyDescent="0.25">
      <c r="A1473" s="43" t="s">
        <v>11796</v>
      </c>
      <c r="B1473" s="40" t="s">
        <v>12661</v>
      </c>
      <c r="C1473" s="30">
        <v>32817</v>
      </c>
      <c r="D1473" s="29" t="s">
        <v>3944</v>
      </c>
      <c r="E1473" s="31">
        <v>739.2</v>
      </c>
      <c r="F1473" s="38" t="s">
        <v>12099</v>
      </c>
      <c r="G1473" s="31">
        <v>739.2</v>
      </c>
      <c r="H1473" s="32">
        <f t="shared" si="22"/>
        <v>0</v>
      </c>
      <c r="I1473" s="33" t="s">
        <v>10970</v>
      </c>
    </row>
    <row r="1474" spans="1:9" x14ac:dyDescent="0.25">
      <c r="A1474" s="44" t="s">
        <v>11796</v>
      </c>
      <c r="B1474" s="41" t="s">
        <v>12662</v>
      </c>
      <c r="C1474" s="26">
        <v>32818</v>
      </c>
      <c r="D1474" s="25" t="s">
        <v>4126</v>
      </c>
      <c r="E1474" s="27">
        <v>567</v>
      </c>
      <c r="F1474" s="39" t="s">
        <v>11975</v>
      </c>
      <c r="G1474" s="27">
        <v>567</v>
      </c>
      <c r="H1474" s="45">
        <f t="shared" si="22"/>
        <v>0</v>
      </c>
      <c r="I1474" s="28" t="s">
        <v>10970</v>
      </c>
    </row>
    <row r="1475" spans="1:9" x14ac:dyDescent="0.25">
      <c r="A1475" s="43" t="s">
        <v>11796</v>
      </c>
      <c r="B1475" s="40" t="s">
        <v>12663</v>
      </c>
      <c r="C1475" s="30">
        <v>32819</v>
      </c>
      <c r="D1475" s="29" t="s">
        <v>3946</v>
      </c>
      <c r="E1475" s="31">
        <v>5764.7</v>
      </c>
      <c r="F1475" s="38" t="s">
        <v>11975</v>
      </c>
      <c r="G1475" s="31">
        <v>5764.7</v>
      </c>
      <c r="H1475" s="32">
        <f t="shared" si="22"/>
        <v>0</v>
      </c>
      <c r="I1475" s="33" t="s">
        <v>10970</v>
      </c>
    </row>
    <row r="1476" spans="1:9" x14ac:dyDescent="0.25">
      <c r="A1476" s="44" t="s">
        <v>11796</v>
      </c>
      <c r="B1476" s="41" t="s">
        <v>12664</v>
      </c>
      <c r="C1476" s="26">
        <v>32820</v>
      </c>
      <c r="D1476" s="25" t="s">
        <v>3938</v>
      </c>
      <c r="E1476" s="27">
        <v>2849.5</v>
      </c>
      <c r="F1476" s="39" t="s">
        <v>12099</v>
      </c>
      <c r="G1476" s="27">
        <v>2849.5</v>
      </c>
      <c r="H1476" s="45">
        <f t="shared" ref="H1476:H1539" si="23">E1476-G1476</f>
        <v>0</v>
      </c>
      <c r="I1476" s="28" t="s">
        <v>10970</v>
      </c>
    </row>
    <row r="1477" spans="1:9" x14ac:dyDescent="0.25">
      <c r="A1477" s="43" t="s">
        <v>11796</v>
      </c>
      <c r="B1477" s="40" t="s">
        <v>12665</v>
      </c>
      <c r="C1477" s="30">
        <v>32821</v>
      </c>
      <c r="D1477" s="29" t="s">
        <v>3953</v>
      </c>
      <c r="E1477" s="31">
        <v>2450</v>
      </c>
      <c r="F1477" s="38" t="s">
        <v>11796</v>
      </c>
      <c r="G1477" s="31">
        <v>2450</v>
      </c>
      <c r="H1477" s="32">
        <f t="shared" si="23"/>
        <v>0</v>
      </c>
      <c r="I1477" s="33" t="s">
        <v>10970</v>
      </c>
    </row>
    <row r="1478" spans="1:9" x14ac:dyDescent="0.25">
      <c r="A1478" s="44" t="s">
        <v>11796</v>
      </c>
      <c r="B1478" s="41" t="s">
        <v>12666</v>
      </c>
      <c r="C1478" s="26">
        <v>32822</v>
      </c>
      <c r="D1478" s="25" t="s">
        <v>3983</v>
      </c>
      <c r="E1478" s="27">
        <v>4833.6000000000004</v>
      </c>
      <c r="F1478" s="39" t="s">
        <v>11796</v>
      </c>
      <c r="G1478" s="27">
        <v>4833.6000000000004</v>
      </c>
      <c r="H1478" s="45">
        <f t="shared" si="23"/>
        <v>0</v>
      </c>
      <c r="I1478" s="28" t="s">
        <v>10970</v>
      </c>
    </row>
    <row r="1479" spans="1:9" x14ac:dyDescent="0.25">
      <c r="A1479" s="43" t="s">
        <v>11796</v>
      </c>
      <c r="B1479" s="40" t="s">
        <v>12667</v>
      </c>
      <c r="C1479" s="30">
        <v>32823</v>
      </c>
      <c r="D1479" s="29" t="s">
        <v>3950</v>
      </c>
      <c r="E1479" s="31">
        <v>20584.2</v>
      </c>
      <c r="F1479" s="38" t="s">
        <v>12099</v>
      </c>
      <c r="G1479" s="31">
        <v>20584.2</v>
      </c>
      <c r="H1479" s="32">
        <f t="shared" si="23"/>
        <v>0</v>
      </c>
      <c r="I1479" s="33" t="s">
        <v>10970</v>
      </c>
    </row>
    <row r="1480" spans="1:9" x14ac:dyDescent="0.25">
      <c r="A1480" s="44" t="s">
        <v>11796</v>
      </c>
      <c r="B1480" s="41" t="s">
        <v>12668</v>
      </c>
      <c r="C1480" s="26">
        <v>32824</v>
      </c>
      <c r="D1480" s="25" t="s">
        <v>3942</v>
      </c>
      <c r="E1480" s="27">
        <v>3108</v>
      </c>
      <c r="F1480" s="39" t="s">
        <v>11783</v>
      </c>
      <c r="G1480" s="27">
        <v>3108</v>
      </c>
      <c r="H1480" s="45">
        <f t="shared" si="23"/>
        <v>0</v>
      </c>
      <c r="I1480" s="28" t="s">
        <v>10970</v>
      </c>
    </row>
    <row r="1481" spans="1:9" x14ac:dyDescent="0.25">
      <c r="A1481" s="43" t="s">
        <v>11796</v>
      </c>
      <c r="B1481" s="40" t="s">
        <v>12669</v>
      </c>
      <c r="C1481" s="30">
        <v>32825</v>
      </c>
      <c r="D1481" s="29" t="s">
        <v>4082</v>
      </c>
      <c r="E1481" s="31">
        <v>3263.4</v>
      </c>
      <c r="F1481" s="38" t="s">
        <v>11975</v>
      </c>
      <c r="G1481" s="31">
        <v>3263.4</v>
      </c>
      <c r="H1481" s="32">
        <f t="shared" si="23"/>
        <v>0</v>
      </c>
      <c r="I1481" s="33" t="s">
        <v>10970</v>
      </c>
    </row>
    <row r="1482" spans="1:9" x14ac:dyDescent="0.25">
      <c r="A1482" s="44" t="s">
        <v>11796</v>
      </c>
      <c r="B1482" s="41" t="s">
        <v>12670</v>
      </c>
      <c r="C1482" s="26">
        <v>32826</v>
      </c>
      <c r="D1482" s="25" t="s">
        <v>3948</v>
      </c>
      <c r="E1482" s="27">
        <v>9928.7999999999993</v>
      </c>
      <c r="F1482" s="39" t="s">
        <v>11975</v>
      </c>
      <c r="G1482" s="27">
        <v>9928.7999999999993</v>
      </c>
      <c r="H1482" s="45">
        <f t="shared" si="23"/>
        <v>0</v>
      </c>
      <c r="I1482" s="28" t="s">
        <v>10970</v>
      </c>
    </row>
    <row r="1483" spans="1:9" x14ac:dyDescent="0.25">
      <c r="A1483" s="43" t="s">
        <v>11796</v>
      </c>
      <c r="B1483" s="40" t="s">
        <v>12671</v>
      </c>
      <c r="C1483" s="30">
        <v>32827</v>
      </c>
      <c r="D1483" s="29" t="s">
        <v>3967</v>
      </c>
      <c r="E1483" s="31">
        <v>5811.4</v>
      </c>
      <c r="F1483" s="38" t="s">
        <v>11796</v>
      </c>
      <c r="G1483" s="31">
        <v>5811.4</v>
      </c>
      <c r="H1483" s="32">
        <f t="shared" si="23"/>
        <v>0</v>
      </c>
      <c r="I1483" s="33" t="s">
        <v>10970</v>
      </c>
    </row>
    <row r="1484" spans="1:9" x14ac:dyDescent="0.25">
      <c r="A1484" s="44" t="s">
        <v>11796</v>
      </c>
      <c r="B1484" s="41" t="s">
        <v>12672</v>
      </c>
      <c r="C1484" s="26">
        <v>32828</v>
      </c>
      <c r="D1484" s="25" t="s">
        <v>3949</v>
      </c>
      <c r="E1484" s="27">
        <v>17081.400000000001</v>
      </c>
      <c r="F1484" s="39" t="s">
        <v>12099</v>
      </c>
      <c r="G1484" s="27">
        <v>17081.400000000001</v>
      </c>
      <c r="H1484" s="45">
        <f t="shared" si="23"/>
        <v>0</v>
      </c>
      <c r="I1484" s="28" t="s">
        <v>10970</v>
      </c>
    </row>
    <row r="1485" spans="1:9" x14ac:dyDescent="0.25">
      <c r="A1485" s="43" t="s">
        <v>11796</v>
      </c>
      <c r="B1485" s="40" t="s">
        <v>12673</v>
      </c>
      <c r="C1485" s="30">
        <v>32829</v>
      </c>
      <c r="D1485" s="29" t="s">
        <v>4213</v>
      </c>
      <c r="E1485" s="31">
        <v>7293.9</v>
      </c>
      <c r="F1485" s="38" t="s">
        <v>11796</v>
      </c>
      <c r="G1485" s="31">
        <v>7293.9</v>
      </c>
      <c r="H1485" s="32">
        <f t="shared" si="23"/>
        <v>0</v>
      </c>
      <c r="I1485" s="33" t="s">
        <v>10970</v>
      </c>
    </row>
    <row r="1486" spans="1:9" x14ac:dyDescent="0.25">
      <c r="A1486" s="44" t="s">
        <v>11796</v>
      </c>
      <c r="B1486" s="41" t="s">
        <v>12674</v>
      </c>
      <c r="C1486" s="26">
        <v>32830</v>
      </c>
      <c r="D1486" s="25" t="s">
        <v>3962</v>
      </c>
      <c r="E1486" s="27">
        <v>6465</v>
      </c>
      <c r="F1486" s="39" t="s">
        <v>11796</v>
      </c>
      <c r="G1486" s="27">
        <v>6465</v>
      </c>
      <c r="H1486" s="45">
        <f t="shared" si="23"/>
        <v>0</v>
      </c>
      <c r="I1486" s="28" t="s">
        <v>10970</v>
      </c>
    </row>
    <row r="1487" spans="1:9" x14ac:dyDescent="0.25">
      <c r="A1487" s="43" t="s">
        <v>11796</v>
      </c>
      <c r="B1487" s="40" t="s">
        <v>12675</v>
      </c>
      <c r="C1487" s="30">
        <v>32831</v>
      </c>
      <c r="D1487" s="29" t="s">
        <v>4116</v>
      </c>
      <c r="E1487" s="31">
        <v>6613.3</v>
      </c>
      <c r="F1487" s="38" t="s">
        <v>11796</v>
      </c>
      <c r="G1487" s="31">
        <v>6613.3</v>
      </c>
      <c r="H1487" s="32">
        <f t="shared" si="23"/>
        <v>0</v>
      </c>
      <c r="I1487" s="33" t="s">
        <v>10970</v>
      </c>
    </row>
    <row r="1488" spans="1:9" x14ac:dyDescent="0.25">
      <c r="A1488" s="44" t="s">
        <v>11796</v>
      </c>
      <c r="B1488" s="41" t="s">
        <v>12676</v>
      </c>
      <c r="C1488" s="26">
        <v>32832</v>
      </c>
      <c r="D1488" s="25" t="s">
        <v>4030</v>
      </c>
      <c r="E1488" s="27">
        <v>1036</v>
      </c>
      <c r="F1488" s="39" t="s">
        <v>11796</v>
      </c>
      <c r="G1488" s="27">
        <v>1036</v>
      </c>
      <c r="H1488" s="45">
        <f t="shared" si="23"/>
        <v>0</v>
      </c>
      <c r="I1488" s="28" t="s">
        <v>10970</v>
      </c>
    </row>
    <row r="1489" spans="1:9" x14ac:dyDescent="0.25">
      <c r="A1489" s="43" t="s">
        <v>11796</v>
      </c>
      <c r="B1489" s="40" t="s">
        <v>12677</v>
      </c>
      <c r="C1489" s="30">
        <v>32833</v>
      </c>
      <c r="D1489" s="29" t="s">
        <v>3972</v>
      </c>
      <c r="E1489" s="31">
        <v>1277.4000000000001</v>
      </c>
      <c r="F1489" s="38" t="s">
        <v>11796</v>
      </c>
      <c r="G1489" s="31">
        <v>1277.4000000000001</v>
      </c>
      <c r="H1489" s="32">
        <f t="shared" si="23"/>
        <v>0</v>
      </c>
      <c r="I1489" s="33" t="s">
        <v>10970</v>
      </c>
    </row>
    <row r="1490" spans="1:9" x14ac:dyDescent="0.25">
      <c r="A1490" s="44" t="s">
        <v>11796</v>
      </c>
      <c r="B1490" s="41" t="s">
        <v>12678</v>
      </c>
      <c r="C1490" s="26">
        <v>32834</v>
      </c>
      <c r="D1490" s="25" t="s">
        <v>3985</v>
      </c>
      <c r="E1490" s="27">
        <v>3604.2</v>
      </c>
      <c r="F1490" s="39" t="s">
        <v>11796</v>
      </c>
      <c r="G1490" s="27">
        <v>3604.2</v>
      </c>
      <c r="H1490" s="45">
        <f t="shared" si="23"/>
        <v>0</v>
      </c>
      <c r="I1490" s="28" t="s">
        <v>10970</v>
      </c>
    </row>
    <row r="1491" spans="1:9" x14ac:dyDescent="0.25">
      <c r="A1491" s="43" t="s">
        <v>11796</v>
      </c>
      <c r="B1491" s="40" t="s">
        <v>12679</v>
      </c>
      <c r="C1491" s="30">
        <v>32835</v>
      </c>
      <c r="D1491" s="29" t="s">
        <v>4036</v>
      </c>
      <c r="E1491" s="31">
        <v>2382.1999999999998</v>
      </c>
      <c r="F1491" s="38" t="s">
        <v>11796</v>
      </c>
      <c r="G1491" s="31">
        <v>2382.1999999999998</v>
      </c>
      <c r="H1491" s="32">
        <f t="shared" si="23"/>
        <v>0</v>
      </c>
      <c r="I1491" s="33" t="s">
        <v>10970</v>
      </c>
    </row>
    <row r="1492" spans="1:9" x14ac:dyDescent="0.25">
      <c r="A1492" s="44" t="s">
        <v>11796</v>
      </c>
      <c r="B1492" s="41" t="s">
        <v>12680</v>
      </c>
      <c r="C1492" s="26">
        <v>32836</v>
      </c>
      <c r="D1492" s="25" t="s">
        <v>3980</v>
      </c>
      <c r="E1492" s="27">
        <v>3260.4</v>
      </c>
      <c r="F1492" s="39" t="s">
        <v>11796</v>
      </c>
      <c r="G1492" s="27">
        <v>3260.4</v>
      </c>
      <c r="H1492" s="45">
        <f t="shared" si="23"/>
        <v>0</v>
      </c>
      <c r="I1492" s="28" t="s">
        <v>10970</v>
      </c>
    </row>
    <row r="1493" spans="1:9" x14ac:dyDescent="0.25">
      <c r="A1493" s="43" t="s">
        <v>11796</v>
      </c>
      <c r="B1493" s="40" t="s">
        <v>12681</v>
      </c>
      <c r="C1493" s="30">
        <v>32837</v>
      </c>
      <c r="D1493" s="29" t="s">
        <v>3981</v>
      </c>
      <c r="E1493" s="31">
        <v>0</v>
      </c>
      <c r="F1493" s="38" t="s">
        <v>4219</v>
      </c>
      <c r="G1493" s="31">
        <v>0</v>
      </c>
      <c r="H1493" s="32">
        <f t="shared" si="23"/>
        <v>0</v>
      </c>
      <c r="I1493" s="33" t="s">
        <v>7662</v>
      </c>
    </row>
    <row r="1494" spans="1:9" x14ac:dyDescent="0.25">
      <c r="A1494" s="44" t="s">
        <v>11796</v>
      </c>
      <c r="B1494" s="41" t="s">
        <v>12682</v>
      </c>
      <c r="C1494" s="26">
        <v>32838</v>
      </c>
      <c r="D1494" s="25" t="s">
        <v>3990</v>
      </c>
      <c r="E1494" s="27">
        <v>1139.7</v>
      </c>
      <c r="F1494" s="39" t="s">
        <v>11796</v>
      </c>
      <c r="G1494" s="27">
        <v>1139.7</v>
      </c>
      <c r="H1494" s="45">
        <f t="shared" si="23"/>
        <v>0</v>
      </c>
      <c r="I1494" s="28" t="s">
        <v>10970</v>
      </c>
    </row>
    <row r="1495" spans="1:9" x14ac:dyDescent="0.25">
      <c r="A1495" s="43" t="s">
        <v>11796</v>
      </c>
      <c r="B1495" s="40" t="s">
        <v>12683</v>
      </c>
      <c r="C1495" s="30">
        <v>32839</v>
      </c>
      <c r="D1495" s="29" t="s">
        <v>3964</v>
      </c>
      <c r="E1495" s="31">
        <v>2662.2</v>
      </c>
      <c r="F1495" s="38" t="s">
        <v>11796</v>
      </c>
      <c r="G1495" s="31">
        <v>2662.2</v>
      </c>
      <c r="H1495" s="32">
        <f t="shared" si="23"/>
        <v>0</v>
      </c>
      <c r="I1495" s="33" t="s">
        <v>10970</v>
      </c>
    </row>
    <row r="1496" spans="1:9" x14ac:dyDescent="0.25">
      <c r="A1496" s="44" t="s">
        <v>11796</v>
      </c>
      <c r="B1496" s="41" t="s">
        <v>12684</v>
      </c>
      <c r="C1496" s="26">
        <v>32840</v>
      </c>
      <c r="D1496" s="25" t="s">
        <v>4089</v>
      </c>
      <c r="E1496" s="27">
        <v>1144</v>
      </c>
      <c r="F1496" s="39" t="s">
        <v>11796</v>
      </c>
      <c r="G1496" s="27">
        <v>1144</v>
      </c>
      <c r="H1496" s="45">
        <f t="shared" si="23"/>
        <v>0</v>
      </c>
      <c r="I1496" s="28" t="s">
        <v>10970</v>
      </c>
    </row>
    <row r="1497" spans="1:9" x14ac:dyDescent="0.25">
      <c r="A1497" s="43" t="s">
        <v>11796</v>
      </c>
      <c r="B1497" s="40" t="s">
        <v>12685</v>
      </c>
      <c r="C1497" s="30">
        <v>32841</v>
      </c>
      <c r="D1497" s="29" t="s">
        <v>3958</v>
      </c>
      <c r="E1497" s="31">
        <v>0</v>
      </c>
      <c r="F1497" s="38" t="s">
        <v>4219</v>
      </c>
      <c r="G1497" s="31">
        <v>0</v>
      </c>
      <c r="H1497" s="32">
        <f t="shared" si="23"/>
        <v>0</v>
      </c>
      <c r="I1497" s="33" t="s">
        <v>7662</v>
      </c>
    </row>
    <row r="1498" spans="1:9" x14ac:dyDescent="0.25">
      <c r="A1498" s="44" t="s">
        <v>11796</v>
      </c>
      <c r="B1498" s="41" t="s">
        <v>12686</v>
      </c>
      <c r="C1498" s="26">
        <v>32842</v>
      </c>
      <c r="D1498" s="25" t="s">
        <v>3958</v>
      </c>
      <c r="E1498" s="27">
        <v>2566</v>
      </c>
      <c r="F1498" s="39" t="s">
        <v>11796</v>
      </c>
      <c r="G1498" s="27">
        <v>2566</v>
      </c>
      <c r="H1498" s="45">
        <f t="shared" si="23"/>
        <v>0</v>
      </c>
      <c r="I1498" s="28" t="s">
        <v>10970</v>
      </c>
    </row>
    <row r="1499" spans="1:9" x14ac:dyDescent="0.25">
      <c r="A1499" s="43" t="s">
        <v>11796</v>
      </c>
      <c r="B1499" s="40" t="s">
        <v>12687</v>
      </c>
      <c r="C1499" s="30">
        <v>32843</v>
      </c>
      <c r="D1499" s="29" t="s">
        <v>3958</v>
      </c>
      <c r="E1499" s="31">
        <v>524</v>
      </c>
      <c r="F1499" s="38" t="s">
        <v>11796</v>
      </c>
      <c r="G1499" s="31">
        <v>524</v>
      </c>
      <c r="H1499" s="32">
        <f t="shared" si="23"/>
        <v>0</v>
      </c>
      <c r="I1499" s="33" t="s">
        <v>10970</v>
      </c>
    </row>
    <row r="1500" spans="1:9" x14ac:dyDescent="0.25">
      <c r="A1500" s="44" t="s">
        <v>11796</v>
      </c>
      <c r="B1500" s="41" t="s">
        <v>12688</v>
      </c>
      <c r="C1500" s="26">
        <v>32844</v>
      </c>
      <c r="D1500" s="25" t="s">
        <v>3994</v>
      </c>
      <c r="E1500" s="27">
        <v>1181</v>
      </c>
      <c r="F1500" s="39" t="s">
        <v>11796</v>
      </c>
      <c r="G1500" s="27">
        <v>1181</v>
      </c>
      <c r="H1500" s="45">
        <f t="shared" si="23"/>
        <v>0</v>
      </c>
      <c r="I1500" s="28" t="s">
        <v>10970</v>
      </c>
    </row>
    <row r="1501" spans="1:9" x14ac:dyDescent="0.25">
      <c r="A1501" s="43" t="s">
        <v>11796</v>
      </c>
      <c r="B1501" s="40" t="s">
        <v>12689</v>
      </c>
      <c r="C1501" s="30">
        <v>32845</v>
      </c>
      <c r="D1501" s="29" t="s">
        <v>3994</v>
      </c>
      <c r="E1501" s="31">
        <v>130</v>
      </c>
      <c r="F1501" s="38" t="s">
        <v>11796</v>
      </c>
      <c r="G1501" s="31">
        <v>130</v>
      </c>
      <c r="H1501" s="32">
        <f t="shared" si="23"/>
        <v>0</v>
      </c>
      <c r="I1501" s="33" t="s">
        <v>10970</v>
      </c>
    </row>
    <row r="1502" spans="1:9" x14ac:dyDescent="0.25">
      <c r="A1502" s="44" t="s">
        <v>11796</v>
      </c>
      <c r="B1502" s="41" t="s">
        <v>12690</v>
      </c>
      <c r="C1502" s="26">
        <v>32846</v>
      </c>
      <c r="D1502" s="25" t="s">
        <v>6194</v>
      </c>
      <c r="E1502" s="27">
        <v>14443.2</v>
      </c>
      <c r="F1502" s="39" t="s">
        <v>11796</v>
      </c>
      <c r="G1502" s="27">
        <v>14443.2</v>
      </c>
      <c r="H1502" s="45">
        <f t="shared" si="23"/>
        <v>0</v>
      </c>
      <c r="I1502" s="28" t="s">
        <v>10970</v>
      </c>
    </row>
    <row r="1503" spans="1:9" x14ac:dyDescent="0.25">
      <c r="A1503" s="43" t="s">
        <v>11796</v>
      </c>
      <c r="B1503" s="40" t="s">
        <v>12691</v>
      </c>
      <c r="C1503" s="30">
        <v>32847</v>
      </c>
      <c r="D1503" s="29" t="s">
        <v>3959</v>
      </c>
      <c r="E1503" s="31">
        <v>17967.2</v>
      </c>
      <c r="F1503" s="38" t="s">
        <v>11796</v>
      </c>
      <c r="G1503" s="31">
        <v>17967.2</v>
      </c>
      <c r="H1503" s="32">
        <f t="shared" si="23"/>
        <v>0</v>
      </c>
      <c r="I1503" s="33" t="s">
        <v>10970</v>
      </c>
    </row>
    <row r="1504" spans="1:9" x14ac:dyDescent="0.25">
      <c r="A1504" s="44" t="s">
        <v>11796</v>
      </c>
      <c r="B1504" s="41" t="s">
        <v>12692</v>
      </c>
      <c r="C1504" s="26">
        <v>32848</v>
      </c>
      <c r="D1504" s="25" t="s">
        <v>4061</v>
      </c>
      <c r="E1504" s="27">
        <v>2285</v>
      </c>
      <c r="F1504" s="39" t="s">
        <v>11796</v>
      </c>
      <c r="G1504" s="27">
        <v>2285</v>
      </c>
      <c r="H1504" s="45">
        <f t="shared" si="23"/>
        <v>0</v>
      </c>
      <c r="I1504" s="28" t="s">
        <v>10970</v>
      </c>
    </row>
    <row r="1505" spans="1:9" x14ac:dyDescent="0.25">
      <c r="A1505" s="43" t="s">
        <v>11796</v>
      </c>
      <c r="B1505" s="40" t="s">
        <v>12693</v>
      </c>
      <c r="C1505" s="30">
        <v>32849</v>
      </c>
      <c r="D1505" s="29" t="s">
        <v>3964</v>
      </c>
      <c r="E1505" s="31">
        <v>720</v>
      </c>
      <c r="F1505" s="38" t="s">
        <v>11796</v>
      </c>
      <c r="G1505" s="31">
        <v>720</v>
      </c>
      <c r="H1505" s="32">
        <f t="shared" si="23"/>
        <v>0</v>
      </c>
      <c r="I1505" s="33" t="s">
        <v>10970</v>
      </c>
    </row>
    <row r="1506" spans="1:9" x14ac:dyDescent="0.25">
      <c r="A1506" s="44" t="s">
        <v>11796</v>
      </c>
      <c r="B1506" s="41" t="s">
        <v>12694</v>
      </c>
      <c r="C1506" s="26">
        <v>32850</v>
      </c>
      <c r="D1506" s="25" t="s">
        <v>3964</v>
      </c>
      <c r="E1506" s="27">
        <v>10549.7</v>
      </c>
      <c r="F1506" s="39" t="s">
        <v>11796</v>
      </c>
      <c r="G1506" s="27">
        <v>10549.7</v>
      </c>
      <c r="H1506" s="45">
        <f t="shared" si="23"/>
        <v>0</v>
      </c>
      <c r="I1506" s="28" t="s">
        <v>10970</v>
      </c>
    </row>
    <row r="1507" spans="1:9" x14ac:dyDescent="0.25">
      <c r="A1507" s="43" t="s">
        <v>11796</v>
      </c>
      <c r="B1507" s="40" t="s">
        <v>12695</v>
      </c>
      <c r="C1507" s="30">
        <v>32851</v>
      </c>
      <c r="D1507" s="29" t="s">
        <v>4076</v>
      </c>
      <c r="E1507" s="31">
        <v>19155</v>
      </c>
      <c r="F1507" s="38" t="s">
        <v>4247</v>
      </c>
      <c r="G1507" s="31">
        <v>19155</v>
      </c>
      <c r="H1507" s="32">
        <f t="shared" si="23"/>
        <v>0</v>
      </c>
      <c r="I1507" s="33" t="s">
        <v>10970</v>
      </c>
    </row>
    <row r="1508" spans="1:9" x14ac:dyDescent="0.25">
      <c r="A1508" s="44" t="s">
        <v>11796</v>
      </c>
      <c r="B1508" s="41" t="s">
        <v>12696</v>
      </c>
      <c r="C1508" s="26">
        <v>32852</v>
      </c>
      <c r="D1508" s="25" t="s">
        <v>3964</v>
      </c>
      <c r="E1508" s="27">
        <v>57.5</v>
      </c>
      <c r="F1508" s="39" t="s">
        <v>11796</v>
      </c>
      <c r="G1508" s="27">
        <v>57.5</v>
      </c>
      <c r="H1508" s="45">
        <f t="shared" si="23"/>
        <v>0</v>
      </c>
      <c r="I1508" s="28" t="s">
        <v>10970</v>
      </c>
    </row>
    <row r="1509" spans="1:9" x14ac:dyDescent="0.25">
      <c r="A1509" s="43" t="s">
        <v>11796</v>
      </c>
      <c r="B1509" s="40" t="s">
        <v>12697</v>
      </c>
      <c r="C1509" s="30">
        <v>32853</v>
      </c>
      <c r="D1509" s="29" t="s">
        <v>4026</v>
      </c>
      <c r="E1509" s="31">
        <v>853.3</v>
      </c>
      <c r="F1509" s="38" t="s">
        <v>11796</v>
      </c>
      <c r="G1509" s="31">
        <v>853.3</v>
      </c>
      <c r="H1509" s="32">
        <f t="shared" si="23"/>
        <v>0</v>
      </c>
      <c r="I1509" s="33" t="s">
        <v>10970</v>
      </c>
    </row>
    <row r="1510" spans="1:9" x14ac:dyDescent="0.25">
      <c r="A1510" s="44" t="s">
        <v>11796</v>
      </c>
      <c r="B1510" s="41" t="s">
        <v>12698</v>
      </c>
      <c r="C1510" s="26">
        <v>32854</v>
      </c>
      <c r="D1510" s="25" t="s">
        <v>3969</v>
      </c>
      <c r="E1510" s="27">
        <v>2535</v>
      </c>
      <c r="F1510" s="39" t="s">
        <v>11796</v>
      </c>
      <c r="G1510" s="27">
        <v>2535</v>
      </c>
      <c r="H1510" s="45">
        <f t="shared" si="23"/>
        <v>0</v>
      </c>
      <c r="I1510" s="28" t="s">
        <v>10970</v>
      </c>
    </row>
    <row r="1511" spans="1:9" x14ac:dyDescent="0.25">
      <c r="A1511" s="43" t="s">
        <v>11796</v>
      </c>
      <c r="B1511" s="40" t="s">
        <v>12699</v>
      </c>
      <c r="C1511" s="30">
        <v>32855</v>
      </c>
      <c r="D1511" s="29" t="s">
        <v>4017</v>
      </c>
      <c r="E1511" s="31">
        <v>36035.4</v>
      </c>
      <c r="F1511" s="38" t="s">
        <v>12035</v>
      </c>
      <c r="G1511" s="31">
        <v>36035.4</v>
      </c>
      <c r="H1511" s="32">
        <f t="shared" si="23"/>
        <v>0</v>
      </c>
      <c r="I1511" s="33" t="s">
        <v>10970</v>
      </c>
    </row>
    <row r="1512" spans="1:9" x14ac:dyDescent="0.25">
      <c r="A1512" s="44" t="s">
        <v>11796</v>
      </c>
      <c r="B1512" s="41" t="s">
        <v>12700</v>
      </c>
      <c r="C1512" s="26">
        <v>32856</v>
      </c>
      <c r="D1512" s="25" t="s">
        <v>4061</v>
      </c>
      <c r="E1512" s="27">
        <v>2194.4</v>
      </c>
      <c r="F1512" s="39" t="s">
        <v>11796</v>
      </c>
      <c r="G1512" s="27">
        <v>2194.4</v>
      </c>
      <c r="H1512" s="45">
        <f t="shared" si="23"/>
        <v>0</v>
      </c>
      <c r="I1512" s="28" t="s">
        <v>10970</v>
      </c>
    </row>
    <row r="1513" spans="1:9" x14ac:dyDescent="0.25">
      <c r="A1513" s="43" t="s">
        <v>11796</v>
      </c>
      <c r="B1513" s="40" t="s">
        <v>12701</v>
      </c>
      <c r="C1513" s="30">
        <v>32857</v>
      </c>
      <c r="D1513" s="29" t="s">
        <v>3977</v>
      </c>
      <c r="E1513" s="31">
        <v>0</v>
      </c>
      <c r="F1513" s="38" t="s">
        <v>4219</v>
      </c>
      <c r="G1513" s="31">
        <v>0</v>
      </c>
      <c r="H1513" s="32">
        <f t="shared" si="23"/>
        <v>0</v>
      </c>
      <c r="I1513" s="33" t="s">
        <v>7662</v>
      </c>
    </row>
    <row r="1514" spans="1:9" x14ac:dyDescent="0.25">
      <c r="A1514" s="44" t="s">
        <v>11796</v>
      </c>
      <c r="B1514" s="41" t="s">
        <v>12702</v>
      </c>
      <c r="C1514" s="26">
        <v>32858</v>
      </c>
      <c r="D1514" s="25" t="s">
        <v>4047</v>
      </c>
      <c r="E1514" s="27">
        <v>1559</v>
      </c>
      <c r="F1514" s="39" t="s">
        <v>11796</v>
      </c>
      <c r="G1514" s="27">
        <v>1559</v>
      </c>
      <c r="H1514" s="45">
        <f t="shared" si="23"/>
        <v>0</v>
      </c>
      <c r="I1514" s="28" t="s">
        <v>10970</v>
      </c>
    </row>
    <row r="1515" spans="1:9" x14ac:dyDescent="0.25">
      <c r="A1515" s="43" t="s">
        <v>11796</v>
      </c>
      <c r="B1515" s="40" t="s">
        <v>12703</v>
      </c>
      <c r="C1515" s="30">
        <v>32859</v>
      </c>
      <c r="D1515" s="29" t="s">
        <v>3977</v>
      </c>
      <c r="E1515" s="31">
        <v>5086.1000000000004</v>
      </c>
      <c r="F1515" s="38" t="s">
        <v>11796</v>
      </c>
      <c r="G1515" s="31">
        <v>5086.1000000000004</v>
      </c>
      <c r="H1515" s="32">
        <f t="shared" si="23"/>
        <v>0</v>
      </c>
      <c r="I1515" s="33" t="s">
        <v>10970</v>
      </c>
    </row>
    <row r="1516" spans="1:9" x14ac:dyDescent="0.25">
      <c r="A1516" s="44" t="s">
        <v>11796</v>
      </c>
      <c r="B1516" s="41" t="s">
        <v>12704</v>
      </c>
      <c r="C1516" s="26">
        <v>32860</v>
      </c>
      <c r="D1516" s="25" t="s">
        <v>3978</v>
      </c>
      <c r="E1516" s="27">
        <v>7308.6</v>
      </c>
      <c r="F1516" s="39" t="s">
        <v>11796</v>
      </c>
      <c r="G1516" s="27">
        <v>7308.6</v>
      </c>
      <c r="H1516" s="45">
        <f t="shared" si="23"/>
        <v>0</v>
      </c>
      <c r="I1516" s="28" t="s">
        <v>10970</v>
      </c>
    </row>
    <row r="1517" spans="1:9" x14ac:dyDescent="0.25">
      <c r="A1517" s="43" t="s">
        <v>11796</v>
      </c>
      <c r="B1517" s="40" t="s">
        <v>12705</v>
      </c>
      <c r="C1517" s="30">
        <v>32861</v>
      </c>
      <c r="D1517" s="29" t="s">
        <v>4175</v>
      </c>
      <c r="E1517" s="31">
        <v>8751.4</v>
      </c>
      <c r="F1517" s="38" t="s">
        <v>11796</v>
      </c>
      <c r="G1517" s="31">
        <v>8751.4</v>
      </c>
      <c r="H1517" s="32">
        <f t="shared" si="23"/>
        <v>0</v>
      </c>
      <c r="I1517" s="33" t="s">
        <v>10970</v>
      </c>
    </row>
    <row r="1518" spans="1:9" x14ac:dyDescent="0.25">
      <c r="A1518" s="44" t="s">
        <v>11796</v>
      </c>
      <c r="B1518" s="41" t="s">
        <v>12706</v>
      </c>
      <c r="C1518" s="26">
        <v>32862</v>
      </c>
      <c r="D1518" s="25" t="s">
        <v>4054</v>
      </c>
      <c r="E1518" s="27">
        <v>36123.300000000003</v>
      </c>
      <c r="F1518" s="39" t="s">
        <v>11796</v>
      </c>
      <c r="G1518" s="27">
        <v>36123.300000000003</v>
      </c>
      <c r="H1518" s="45">
        <f t="shared" si="23"/>
        <v>0</v>
      </c>
      <c r="I1518" s="28" t="s">
        <v>10970</v>
      </c>
    </row>
    <row r="1519" spans="1:9" x14ac:dyDescent="0.25">
      <c r="A1519" s="43" t="s">
        <v>11796</v>
      </c>
      <c r="B1519" s="40" t="s">
        <v>12707</v>
      </c>
      <c r="C1519" s="30">
        <v>32863</v>
      </c>
      <c r="D1519" s="29" t="s">
        <v>3982</v>
      </c>
      <c r="E1519" s="31">
        <v>3393.1</v>
      </c>
      <c r="F1519" s="38" t="s">
        <v>11796</v>
      </c>
      <c r="G1519" s="31">
        <v>3393.1</v>
      </c>
      <c r="H1519" s="32">
        <f t="shared" si="23"/>
        <v>0</v>
      </c>
      <c r="I1519" s="33" t="s">
        <v>10970</v>
      </c>
    </row>
    <row r="1520" spans="1:9" x14ac:dyDescent="0.25">
      <c r="A1520" s="44" t="s">
        <v>11796</v>
      </c>
      <c r="B1520" s="41" t="s">
        <v>12708</v>
      </c>
      <c r="C1520" s="26">
        <v>32864</v>
      </c>
      <c r="D1520" s="25" t="s">
        <v>3971</v>
      </c>
      <c r="E1520" s="27">
        <v>3834.1</v>
      </c>
      <c r="F1520" s="39" t="s">
        <v>11796</v>
      </c>
      <c r="G1520" s="27">
        <v>3834.1</v>
      </c>
      <c r="H1520" s="45">
        <f t="shared" si="23"/>
        <v>0</v>
      </c>
      <c r="I1520" s="28" t="s">
        <v>10970</v>
      </c>
    </row>
    <row r="1521" spans="1:9" x14ac:dyDescent="0.25">
      <c r="A1521" s="43" t="s">
        <v>11796</v>
      </c>
      <c r="B1521" s="40" t="s">
        <v>12709</v>
      </c>
      <c r="C1521" s="30">
        <v>32865</v>
      </c>
      <c r="D1521" s="29" t="s">
        <v>4049</v>
      </c>
      <c r="E1521" s="31">
        <v>2177.3000000000002</v>
      </c>
      <c r="F1521" s="38" t="s">
        <v>11796</v>
      </c>
      <c r="G1521" s="31">
        <v>2177.3000000000002</v>
      </c>
      <c r="H1521" s="32">
        <f t="shared" si="23"/>
        <v>0</v>
      </c>
      <c r="I1521" s="33" t="s">
        <v>10970</v>
      </c>
    </row>
    <row r="1522" spans="1:9" x14ac:dyDescent="0.25">
      <c r="A1522" s="44" t="s">
        <v>11796</v>
      </c>
      <c r="B1522" s="41" t="s">
        <v>12710</v>
      </c>
      <c r="C1522" s="26">
        <v>32866</v>
      </c>
      <c r="D1522" s="25" t="s">
        <v>7973</v>
      </c>
      <c r="E1522" s="27">
        <v>0</v>
      </c>
      <c r="F1522" s="39" t="s">
        <v>4219</v>
      </c>
      <c r="G1522" s="27">
        <v>0</v>
      </c>
      <c r="H1522" s="45">
        <f t="shared" si="23"/>
        <v>0</v>
      </c>
      <c r="I1522" s="28" t="s">
        <v>7662</v>
      </c>
    </row>
    <row r="1523" spans="1:9" x14ac:dyDescent="0.25">
      <c r="A1523" s="43" t="s">
        <v>11796</v>
      </c>
      <c r="B1523" s="40" t="s">
        <v>12711</v>
      </c>
      <c r="C1523" s="30">
        <v>32867</v>
      </c>
      <c r="D1523" s="29" t="s">
        <v>4079</v>
      </c>
      <c r="E1523" s="31">
        <v>12720</v>
      </c>
      <c r="F1523" s="38" t="s">
        <v>11796</v>
      </c>
      <c r="G1523" s="31">
        <v>12720</v>
      </c>
      <c r="H1523" s="32">
        <f t="shared" si="23"/>
        <v>0</v>
      </c>
      <c r="I1523" s="33" t="s">
        <v>10970</v>
      </c>
    </row>
    <row r="1524" spans="1:9" x14ac:dyDescent="0.25">
      <c r="A1524" s="44" t="s">
        <v>11796</v>
      </c>
      <c r="B1524" s="41" t="s">
        <v>12712</v>
      </c>
      <c r="C1524" s="26">
        <v>32868</v>
      </c>
      <c r="D1524" s="25" t="s">
        <v>4099</v>
      </c>
      <c r="E1524" s="27">
        <v>2605</v>
      </c>
      <c r="F1524" s="39" t="s">
        <v>11796</v>
      </c>
      <c r="G1524" s="27">
        <v>2605</v>
      </c>
      <c r="H1524" s="45">
        <f t="shared" si="23"/>
        <v>0</v>
      </c>
      <c r="I1524" s="28" t="s">
        <v>10970</v>
      </c>
    </row>
    <row r="1525" spans="1:9" x14ac:dyDescent="0.25">
      <c r="A1525" s="43" t="s">
        <v>11796</v>
      </c>
      <c r="B1525" s="40" t="s">
        <v>12713</v>
      </c>
      <c r="C1525" s="30">
        <v>32869</v>
      </c>
      <c r="D1525" s="29" t="s">
        <v>3991</v>
      </c>
      <c r="E1525" s="31">
        <v>4209.6000000000004</v>
      </c>
      <c r="F1525" s="38" t="s">
        <v>11796</v>
      </c>
      <c r="G1525" s="31">
        <v>4209.6000000000004</v>
      </c>
      <c r="H1525" s="32">
        <f t="shared" si="23"/>
        <v>0</v>
      </c>
      <c r="I1525" s="33" t="s">
        <v>10970</v>
      </c>
    </row>
    <row r="1526" spans="1:9" x14ac:dyDescent="0.25">
      <c r="A1526" s="44" t="s">
        <v>11796</v>
      </c>
      <c r="B1526" s="41" t="s">
        <v>12714</v>
      </c>
      <c r="C1526" s="26">
        <v>32870</v>
      </c>
      <c r="D1526" s="25" t="s">
        <v>4121</v>
      </c>
      <c r="E1526" s="27">
        <v>3362.6</v>
      </c>
      <c r="F1526" s="39" t="s">
        <v>11796</v>
      </c>
      <c r="G1526" s="27">
        <v>3362.6</v>
      </c>
      <c r="H1526" s="45">
        <f t="shared" si="23"/>
        <v>0</v>
      </c>
      <c r="I1526" s="28" t="s">
        <v>10970</v>
      </c>
    </row>
    <row r="1527" spans="1:9" x14ac:dyDescent="0.25">
      <c r="A1527" s="43" t="s">
        <v>11796</v>
      </c>
      <c r="B1527" s="40" t="s">
        <v>12715</v>
      </c>
      <c r="C1527" s="30">
        <v>32871</v>
      </c>
      <c r="D1527" s="29" t="s">
        <v>4044</v>
      </c>
      <c r="E1527" s="31">
        <v>6007.8</v>
      </c>
      <c r="F1527" s="38" t="s">
        <v>12099</v>
      </c>
      <c r="G1527" s="31">
        <v>6007.8</v>
      </c>
      <c r="H1527" s="32">
        <f t="shared" si="23"/>
        <v>0</v>
      </c>
      <c r="I1527" s="33" t="s">
        <v>10970</v>
      </c>
    </row>
    <row r="1528" spans="1:9" x14ac:dyDescent="0.25">
      <c r="A1528" s="44" t="s">
        <v>11796</v>
      </c>
      <c r="B1528" s="41" t="s">
        <v>12716</v>
      </c>
      <c r="C1528" s="26">
        <v>32872</v>
      </c>
      <c r="D1528" s="25" t="s">
        <v>4121</v>
      </c>
      <c r="E1528" s="27">
        <v>2230.8000000000002</v>
      </c>
      <c r="F1528" s="39" t="s">
        <v>11796</v>
      </c>
      <c r="G1528" s="27">
        <v>2230.8000000000002</v>
      </c>
      <c r="H1528" s="45">
        <f t="shared" si="23"/>
        <v>0</v>
      </c>
      <c r="I1528" s="28" t="s">
        <v>10970</v>
      </c>
    </row>
    <row r="1529" spans="1:9" x14ac:dyDescent="0.25">
      <c r="A1529" s="43" t="s">
        <v>11796</v>
      </c>
      <c r="B1529" s="40" t="s">
        <v>12717</v>
      </c>
      <c r="C1529" s="30">
        <v>32873</v>
      </c>
      <c r="D1529" s="29" t="s">
        <v>4002</v>
      </c>
      <c r="E1529" s="31">
        <v>1880</v>
      </c>
      <c r="F1529" s="38" t="s">
        <v>12099</v>
      </c>
      <c r="G1529" s="31">
        <v>1880</v>
      </c>
      <c r="H1529" s="32">
        <f t="shared" si="23"/>
        <v>0</v>
      </c>
      <c r="I1529" s="33" t="s">
        <v>10970</v>
      </c>
    </row>
    <row r="1530" spans="1:9" x14ac:dyDescent="0.25">
      <c r="A1530" s="44" t="s">
        <v>11796</v>
      </c>
      <c r="B1530" s="41" t="s">
        <v>12718</v>
      </c>
      <c r="C1530" s="26">
        <v>32874</v>
      </c>
      <c r="D1530" s="25" t="s">
        <v>4001</v>
      </c>
      <c r="E1530" s="27">
        <v>1410</v>
      </c>
      <c r="F1530" s="39" t="s">
        <v>12099</v>
      </c>
      <c r="G1530" s="27">
        <v>1410</v>
      </c>
      <c r="H1530" s="45">
        <f t="shared" si="23"/>
        <v>0</v>
      </c>
      <c r="I1530" s="28" t="s">
        <v>10970</v>
      </c>
    </row>
    <row r="1531" spans="1:9" x14ac:dyDescent="0.25">
      <c r="A1531" s="43" t="s">
        <v>11796</v>
      </c>
      <c r="B1531" s="40" t="s">
        <v>12719</v>
      </c>
      <c r="C1531" s="30">
        <v>32875</v>
      </c>
      <c r="D1531" s="29" t="s">
        <v>4111</v>
      </c>
      <c r="E1531" s="31">
        <v>1526.8</v>
      </c>
      <c r="F1531" s="38" t="s">
        <v>12099</v>
      </c>
      <c r="G1531" s="31">
        <v>1526.8</v>
      </c>
      <c r="H1531" s="32">
        <f t="shared" si="23"/>
        <v>0</v>
      </c>
      <c r="I1531" s="33" t="s">
        <v>10970</v>
      </c>
    </row>
    <row r="1532" spans="1:9" x14ac:dyDescent="0.25">
      <c r="A1532" s="44" t="s">
        <v>11796</v>
      </c>
      <c r="B1532" s="41" t="s">
        <v>12720</v>
      </c>
      <c r="C1532" s="26">
        <v>32876</v>
      </c>
      <c r="D1532" s="25" t="s">
        <v>4085</v>
      </c>
      <c r="E1532" s="27">
        <v>1252.5</v>
      </c>
      <c r="F1532" s="39" t="s">
        <v>12099</v>
      </c>
      <c r="G1532" s="27">
        <v>1252.5</v>
      </c>
      <c r="H1532" s="45">
        <f t="shared" si="23"/>
        <v>0</v>
      </c>
      <c r="I1532" s="28" t="s">
        <v>10970</v>
      </c>
    </row>
    <row r="1533" spans="1:9" x14ac:dyDescent="0.25">
      <c r="A1533" s="43" t="s">
        <v>11796</v>
      </c>
      <c r="B1533" s="40" t="s">
        <v>12721</v>
      </c>
      <c r="C1533" s="30">
        <v>32877</v>
      </c>
      <c r="D1533" s="29" t="s">
        <v>3955</v>
      </c>
      <c r="E1533" s="31">
        <v>363</v>
      </c>
      <c r="F1533" s="38" t="s">
        <v>11796</v>
      </c>
      <c r="G1533" s="31">
        <v>363</v>
      </c>
      <c r="H1533" s="32">
        <f t="shared" si="23"/>
        <v>0</v>
      </c>
      <c r="I1533" s="33" t="s">
        <v>10970</v>
      </c>
    </row>
    <row r="1534" spans="1:9" x14ac:dyDescent="0.25">
      <c r="A1534" s="44" t="s">
        <v>11796</v>
      </c>
      <c r="B1534" s="41" t="s">
        <v>12722</v>
      </c>
      <c r="C1534" s="26">
        <v>32878</v>
      </c>
      <c r="D1534" s="25" t="s">
        <v>3955</v>
      </c>
      <c r="E1534" s="27">
        <v>121.8</v>
      </c>
      <c r="F1534" s="39" t="s">
        <v>11796</v>
      </c>
      <c r="G1534" s="27">
        <v>121.8</v>
      </c>
      <c r="H1534" s="45">
        <f t="shared" si="23"/>
        <v>0</v>
      </c>
      <c r="I1534" s="28" t="s">
        <v>10970</v>
      </c>
    </row>
    <row r="1535" spans="1:9" x14ac:dyDescent="0.25">
      <c r="A1535" s="43" t="s">
        <v>11796</v>
      </c>
      <c r="B1535" s="40" t="s">
        <v>12723</v>
      </c>
      <c r="C1535" s="30">
        <v>32879</v>
      </c>
      <c r="D1535" s="29" t="s">
        <v>4057</v>
      </c>
      <c r="E1535" s="31">
        <v>2785</v>
      </c>
      <c r="F1535" s="38" t="s">
        <v>11796</v>
      </c>
      <c r="G1535" s="31">
        <v>2785</v>
      </c>
      <c r="H1535" s="32">
        <f t="shared" si="23"/>
        <v>0</v>
      </c>
      <c r="I1535" s="33" t="s">
        <v>10970</v>
      </c>
    </row>
    <row r="1536" spans="1:9" x14ac:dyDescent="0.25">
      <c r="A1536" s="44" t="s">
        <v>11796</v>
      </c>
      <c r="B1536" s="41" t="s">
        <v>12724</v>
      </c>
      <c r="C1536" s="26">
        <v>32880</v>
      </c>
      <c r="D1536" s="25" t="s">
        <v>4097</v>
      </c>
      <c r="E1536" s="27">
        <v>1309.8</v>
      </c>
      <c r="F1536" s="39" t="s">
        <v>11796</v>
      </c>
      <c r="G1536" s="27">
        <v>1309.8</v>
      </c>
      <c r="H1536" s="45">
        <f t="shared" si="23"/>
        <v>0</v>
      </c>
      <c r="I1536" s="28" t="s">
        <v>10970</v>
      </c>
    </row>
    <row r="1537" spans="1:9" x14ac:dyDescent="0.25">
      <c r="A1537" s="43" t="s">
        <v>11796</v>
      </c>
      <c r="B1537" s="40" t="s">
        <v>12725</v>
      </c>
      <c r="C1537" s="30">
        <v>32881</v>
      </c>
      <c r="D1537" s="29" t="s">
        <v>4051</v>
      </c>
      <c r="E1537" s="31">
        <v>711.2</v>
      </c>
      <c r="F1537" s="38" t="s">
        <v>11796</v>
      </c>
      <c r="G1537" s="31">
        <v>711.2</v>
      </c>
      <c r="H1537" s="32">
        <f t="shared" si="23"/>
        <v>0</v>
      </c>
      <c r="I1537" s="33" t="s">
        <v>10970</v>
      </c>
    </row>
    <row r="1538" spans="1:9" x14ac:dyDescent="0.25">
      <c r="A1538" s="44" t="s">
        <v>11796</v>
      </c>
      <c r="B1538" s="41" t="s">
        <v>12726</v>
      </c>
      <c r="C1538" s="26">
        <v>32882</v>
      </c>
      <c r="D1538" s="25" t="s">
        <v>3964</v>
      </c>
      <c r="E1538" s="27">
        <v>216</v>
      </c>
      <c r="F1538" s="39" t="s">
        <v>11796</v>
      </c>
      <c r="G1538" s="27">
        <v>216</v>
      </c>
      <c r="H1538" s="45">
        <f t="shared" si="23"/>
        <v>0</v>
      </c>
      <c r="I1538" s="28" t="s">
        <v>10970</v>
      </c>
    </row>
    <row r="1539" spans="1:9" x14ac:dyDescent="0.25">
      <c r="A1539" s="43" t="s">
        <v>11796</v>
      </c>
      <c r="B1539" s="40" t="s">
        <v>12727</v>
      </c>
      <c r="C1539" s="30">
        <v>32883</v>
      </c>
      <c r="D1539" s="29" t="s">
        <v>3964</v>
      </c>
      <c r="E1539" s="31">
        <v>705</v>
      </c>
      <c r="F1539" s="38" t="s">
        <v>11796</v>
      </c>
      <c r="G1539" s="31">
        <v>705</v>
      </c>
      <c r="H1539" s="32">
        <f t="shared" si="23"/>
        <v>0</v>
      </c>
      <c r="I1539" s="33" t="s">
        <v>10970</v>
      </c>
    </row>
    <row r="1540" spans="1:9" x14ac:dyDescent="0.25">
      <c r="A1540" s="44" t="s">
        <v>11796</v>
      </c>
      <c r="B1540" s="41" t="s">
        <v>12728</v>
      </c>
      <c r="C1540" s="26">
        <v>32884</v>
      </c>
      <c r="D1540" s="25" t="s">
        <v>3964</v>
      </c>
      <c r="E1540" s="27">
        <v>1324.4</v>
      </c>
      <c r="F1540" s="39" t="s">
        <v>11796</v>
      </c>
      <c r="G1540" s="27">
        <v>1324.4</v>
      </c>
      <c r="H1540" s="45">
        <f t="shared" ref="H1540:H1603" si="24">E1540-G1540</f>
        <v>0</v>
      </c>
      <c r="I1540" s="28" t="s">
        <v>10970</v>
      </c>
    </row>
    <row r="1541" spans="1:9" x14ac:dyDescent="0.25">
      <c r="A1541" s="43" t="s">
        <v>11796</v>
      </c>
      <c r="B1541" s="40" t="s">
        <v>12729</v>
      </c>
      <c r="C1541" s="30">
        <v>32885</v>
      </c>
      <c r="D1541" s="29" t="s">
        <v>3965</v>
      </c>
      <c r="E1541" s="31">
        <v>705</v>
      </c>
      <c r="F1541" s="38" t="s">
        <v>11796</v>
      </c>
      <c r="G1541" s="31">
        <v>705</v>
      </c>
      <c r="H1541" s="32">
        <f t="shared" si="24"/>
        <v>0</v>
      </c>
      <c r="I1541" s="33" t="s">
        <v>10970</v>
      </c>
    </row>
    <row r="1542" spans="1:9" x14ac:dyDescent="0.25">
      <c r="A1542" s="44" t="s">
        <v>11796</v>
      </c>
      <c r="B1542" s="41" t="s">
        <v>12730</v>
      </c>
      <c r="C1542" s="26">
        <v>32886</v>
      </c>
      <c r="D1542" s="25" t="s">
        <v>3964</v>
      </c>
      <c r="E1542" s="27">
        <v>172.8</v>
      </c>
      <c r="F1542" s="39" t="s">
        <v>11796</v>
      </c>
      <c r="G1542" s="27">
        <v>172.8</v>
      </c>
      <c r="H1542" s="45">
        <f t="shared" si="24"/>
        <v>0</v>
      </c>
      <c r="I1542" s="28" t="s">
        <v>10970</v>
      </c>
    </row>
    <row r="1543" spans="1:9" x14ac:dyDescent="0.25">
      <c r="A1543" s="43" t="s">
        <v>11796</v>
      </c>
      <c r="B1543" s="40" t="s">
        <v>12731</v>
      </c>
      <c r="C1543" s="30">
        <v>32887</v>
      </c>
      <c r="D1543" s="29" t="s">
        <v>3981</v>
      </c>
      <c r="E1543" s="31">
        <v>4374.29</v>
      </c>
      <c r="F1543" s="38" t="s">
        <v>11796</v>
      </c>
      <c r="G1543" s="31">
        <v>4374.29</v>
      </c>
      <c r="H1543" s="32">
        <f t="shared" si="24"/>
        <v>0</v>
      </c>
      <c r="I1543" s="33" t="s">
        <v>10970</v>
      </c>
    </row>
    <row r="1544" spans="1:9" x14ac:dyDescent="0.25">
      <c r="A1544" s="44" t="s">
        <v>11796</v>
      </c>
      <c r="B1544" s="41" t="s">
        <v>12732</v>
      </c>
      <c r="C1544" s="26">
        <v>32888</v>
      </c>
      <c r="D1544" s="25" t="s">
        <v>3998</v>
      </c>
      <c r="E1544" s="27">
        <v>37600</v>
      </c>
      <c r="F1544" s="39" t="s">
        <v>11796</v>
      </c>
      <c r="G1544" s="27">
        <v>37600</v>
      </c>
      <c r="H1544" s="45">
        <f t="shared" si="24"/>
        <v>0</v>
      </c>
      <c r="I1544" s="28" t="s">
        <v>10970</v>
      </c>
    </row>
    <row r="1545" spans="1:9" x14ac:dyDescent="0.25">
      <c r="A1545" s="43" t="s">
        <v>11796</v>
      </c>
      <c r="B1545" s="40" t="s">
        <v>12733</v>
      </c>
      <c r="C1545" s="30">
        <v>32889</v>
      </c>
      <c r="D1545" s="29" t="s">
        <v>4068</v>
      </c>
      <c r="E1545" s="31">
        <v>12444.1</v>
      </c>
      <c r="F1545" s="38" t="s">
        <v>12734</v>
      </c>
      <c r="G1545" s="31">
        <v>12444.1</v>
      </c>
      <c r="H1545" s="32">
        <f t="shared" si="24"/>
        <v>0</v>
      </c>
      <c r="I1545" s="33" t="s">
        <v>10970</v>
      </c>
    </row>
    <row r="1546" spans="1:9" x14ac:dyDescent="0.25">
      <c r="A1546" s="44" t="s">
        <v>11796</v>
      </c>
      <c r="B1546" s="41" t="s">
        <v>12735</v>
      </c>
      <c r="C1546" s="26">
        <v>32890</v>
      </c>
      <c r="D1546" s="25" t="s">
        <v>3998</v>
      </c>
      <c r="E1546" s="27">
        <v>4284</v>
      </c>
      <c r="F1546" s="39" t="s">
        <v>11796</v>
      </c>
      <c r="G1546" s="27">
        <v>4284</v>
      </c>
      <c r="H1546" s="45">
        <f t="shared" si="24"/>
        <v>0</v>
      </c>
      <c r="I1546" s="28" t="s">
        <v>10970</v>
      </c>
    </row>
    <row r="1547" spans="1:9" x14ac:dyDescent="0.25">
      <c r="A1547" s="43" t="s">
        <v>11796</v>
      </c>
      <c r="B1547" s="40" t="s">
        <v>12736</v>
      </c>
      <c r="C1547" s="30">
        <v>32891</v>
      </c>
      <c r="D1547" s="29" t="s">
        <v>3992</v>
      </c>
      <c r="E1547" s="31">
        <v>3981</v>
      </c>
      <c r="F1547" s="38" t="s">
        <v>11796</v>
      </c>
      <c r="G1547" s="31">
        <v>3981</v>
      </c>
      <c r="H1547" s="32">
        <f t="shared" si="24"/>
        <v>0</v>
      </c>
      <c r="I1547" s="33" t="s">
        <v>10970</v>
      </c>
    </row>
    <row r="1548" spans="1:9" x14ac:dyDescent="0.25">
      <c r="A1548" s="44" t="s">
        <v>11796</v>
      </c>
      <c r="B1548" s="41" t="s">
        <v>12737</v>
      </c>
      <c r="C1548" s="26">
        <v>32892</v>
      </c>
      <c r="D1548" s="25" t="s">
        <v>3964</v>
      </c>
      <c r="E1548" s="27">
        <v>1380.5</v>
      </c>
      <c r="F1548" s="39" t="s">
        <v>11796</v>
      </c>
      <c r="G1548" s="27">
        <v>1380.5</v>
      </c>
      <c r="H1548" s="45">
        <f t="shared" si="24"/>
        <v>0</v>
      </c>
      <c r="I1548" s="28" t="s">
        <v>10970</v>
      </c>
    </row>
    <row r="1549" spans="1:9" x14ac:dyDescent="0.25">
      <c r="A1549" s="43" t="s">
        <v>11796</v>
      </c>
      <c r="B1549" s="40" t="s">
        <v>12738</v>
      </c>
      <c r="C1549" s="30">
        <v>32893</v>
      </c>
      <c r="D1549" s="29" t="s">
        <v>4023</v>
      </c>
      <c r="E1549" s="31">
        <v>3207</v>
      </c>
      <c r="F1549" s="38" t="s">
        <v>11796</v>
      </c>
      <c r="G1549" s="31">
        <v>3207</v>
      </c>
      <c r="H1549" s="32">
        <f t="shared" si="24"/>
        <v>0</v>
      </c>
      <c r="I1549" s="33" t="s">
        <v>10970</v>
      </c>
    </row>
    <row r="1550" spans="1:9" x14ac:dyDescent="0.25">
      <c r="A1550" s="44" t="s">
        <v>11796</v>
      </c>
      <c r="B1550" s="41" t="s">
        <v>12739</v>
      </c>
      <c r="C1550" s="26">
        <v>32894</v>
      </c>
      <c r="D1550" s="25" t="s">
        <v>11336</v>
      </c>
      <c r="E1550" s="27">
        <v>1696.8</v>
      </c>
      <c r="F1550" s="39" t="s">
        <v>11796</v>
      </c>
      <c r="G1550" s="27">
        <v>1696.8</v>
      </c>
      <c r="H1550" s="45">
        <f t="shared" si="24"/>
        <v>0</v>
      </c>
      <c r="I1550" s="28" t="s">
        <v>10970</v>
      </c>
    </row>
    <row r="1551" spans="1:9" x14ac:dyDescent="0.25">
      <c r="A1551" s="43" t="s">
        <v>11796</v>
      </c>
      <c r="B1551" s="40" t="s">
        <v>12740</v>
      </c>
      <c r="C1551" s="30">
        <v>32895</v>
      </c>
      <c r="D1551" s="29" t="s">
        <v>4022</v>
      </c>
      <c r="E1551" s="31">
        <v>2223.6</v>
      </c>
      <c r="F1551" s="38" t="s">
        <v>11796</v>
      </c>
      <c r="G1551" s="31">
        <v>2223.6</v>
      </c>
      <c r="H1551" s="32">
        <f t="shared" si="24"/>
        <v>0</v>
      </c>
      <c r="I1551" s="33" t="s">
        <v>10970</v>
      </c>
    </row>
    <row r="1552" spans="1:9" x14ac:dyDescent="0.25">
      <c r="A1552" s="44" t="s">
        <v>11796</v>
      </c>
      <c r="B1552" s="41" t="s">
        <v>12741</v>
      </c>
      <c r="C1552" s="26">
        <v>32896</v>
      </c>
      <c r="D1552" s="25" t="s">
        <v>4019</v>
      </c>
      <c r="E1552" s="27">
        <v>41270</v>
      </c>
      <c r="F1552" s="39" t="s">
        <v>11783</v>
      </c>
      <c r="G1552" s="27">
        <v>41270</v>
      </c>
      <c r="H1552" s="45">
        <f t="shared" si="24"/>
        <v>0</v>
      </c>
      <c r="I1552" s="28" t="s">
        <v>10970</v>
      </c>
    </row>
    <row r="1553" spans="1:9" x14ac:dyDescent="0.25">
      <c r="A1553" s="43" t="s">
        <v>11796</v>
      </c>
      <c r="B1553" s="40" t="s">
        <v>12742</v>
      </c>
      <c r="C1553" s="30">
        <v>32897</v>
      </c>
      <c r="D1553" s="29" t="s">
        <v>4018</v>
      </c>
      <c r="E1553" s="31">
        <v>33642.800000000003</v>
      </c>
      <c r="F1553" s="38" t="s">
        <v>11796</v>
      </c>
      <c r="G1553" s="31">
        <v>33642.800000000003</v>
      </c>
      <c r="H1553" s="32">
        <f t="shared" si="24"/>
        <v>0</v>
      </c>
      <c r="I1553" s="33" t="s">
        <v>10970</v>
      </c>
    </row>
    <row r="1554" spans="1:9" x14ac:dyDescent="0.25">
      <c r="A1554" s="44" t="s">
        <v>11796</v>
      </c>
      <c r="B1554" s="41" t="s">
        <v>12743</v>
      </c>
      <c r="C1554" s="26">
        <v>32898</v>
      </c>
      <c r="D1554" s="25" t="s">
        <v>6758</v>
      </c>
      <c r="E1554" s="27">
        <v>17934</v>
      </c>
      <c r="F1554" s="39" t="s">
        <v>11783</v>
      </c>
      <c r="G1554" s="27">
        <v>17934</v>
      </c>
      <c r="H1554" s="45">
        <f t="shared" si="24"/>
        <v>0</v>
      </c>
      <c r="I1554" s="28" t="s">
        <v>10970</v>
      </c>
    </row>
    <row r="1555" spans="1:9" x14ac:dyDescent="0.25">
      <c r="A1555" s="43" t="s">
        <v>11796</v>
      </c>
      <c r="B1555" s="40" t="s">
        <v>12744</v>
      </c>
      <c r="C1555" s="30">
        <v>32899</v>
      </c>
      <c r="D1555" s="29" t="s">
        <v>3935</v>
      </c>
      <c r="E1555" s="31">
        <v>10294.200000000001</v>
      </c>
      <c r="F1555" s="38" t="s">
        <v>11975</v>
      </c>
      <c r="G1555" s="31">
        <v>10294.200000000001</v>
      </c>
      <c r="H1555" s="32">
        <f t="shared" si="24"/>
        <v>0</v>
      </c>
      <c r="I1555" s="33" t="s">
        <v>10970</v>
      </c>
    </row>
    <row r="1556" spans="1:9" x14ac:dyDescent="0.25">
      <c r="A1556" s="44" t="s">
        <v>11796</v>
      </c>
      <c r="B1556" s="41" t="s">
        <v>12745</v>
      </c>
      <c r="C1556" s="26">
        <v>32900</v>
      </c>
      <c r="D1556" s="25" t="s">
        <v>3964</v>
      </c>
      <c r="E1556" s="27">
        <v>2350</v>
      </c>
      <c r="F1556" s="39" t="s">
        <v>11796</v>
      </c>
      <c r="G1556" s="27">
        <v>2350</v>
      </c>
      <c r="H1556" s="45">
        <f t="shared" si="24"/>
        <v>0</v>
      </c>
      <c r="I1556" s="28" t="s">
        <v>10970</v>
      </c>
    </row>
    <row r="1557" spans="1:9" x14ac:dyDescent="0.25">
      <c r="A1557" s="43" t="s">
        <v>11796</v>
      </c>
      <c r="B1557" s="40" t="s">
        <v>12746</v>
      </c>
      <c r="C1557" s="30">
        <v>32901</v>
      </c>
      <c r="D1557" s="29" t="s">
        <v>3964</v>
      </c>
      <c r="E1557" s="31">
        <v>360</v>
      </c>
      <c r="F1557" s="38" t="s">
        <v>11796</v>
      </c>
      <c r="G1557" s="31">
        <v>360</v>
      </c>
      <c r="H1557" s="32">
        <f t="shared" si="24"/>
        <v>0</v>
      </c>
      <c r="I1557" s="33" t="s">
        <v>10970</v>
      </c>
    </row>
    <row r="1558" spans="1:9" x14ac:dyDescent="0.25">
      <c r="A1558" s="44" t="s">
        <v>11796</v>
      </c>
      <c r="B1558" s="41" t="s">
        <v>12747</v>
      </c>
      <c r="C1558" s="26">
        <v>32902</v>
      </c>
      <c r="D1558" s="25" t="s">
        <v>3999</v>
      </c>
      <c r="E1558" s="27">
        <v>5292</v>
      </c>
      <c r="F1558" s="39" t="s">
        <v>11796</v>
      </c>
      <c r="G1558" s="27">
        <v>5292</v>
      </c>
      <c r="H1558" s="45">
        <f t="shared" si="24"/>
        <v>0</v>
      </c>
      <c r="I1558" s="28" t="s">
        <v>10970</v>
      </c>
    </row>
    <row r="1559" spans="1:9" x14ac:dyDescent="0.25">
      <c r="A1559" s="43" t="s">
        <v>11796</v>
      </c>
      <c r="B1559" s="40" t="s">
        <v>12748</v>
      </c>
      <c r="C1559" s="30">
        <v>32903</v>
      </c>
      <c r="D1559" s="29" t="s">
        <v>4017</v>
      </c>
      <c r="E1559" s="31">
        <v>177654.5</v>
      </c>
      <c r="F1559" s="38" t="s">
        <v>12035</v>
      </c>
      <c r="G1559" s="31">
        <v>177654.5</v>
      </c>
      <c r="H1559" s="32">
        <f t="shared" si="24"/>
        <v>0</v>
      </c>
      <c r="I1559" s="33" t="s">
        <v>10970</v>
      </c>
    </row>
    <row r="1560" spans="1:9" x14ac:dyDescent="0.25">
      <c r="A1560" s="44" t="s">
        <v>11796</v>
      </c>
      <c r="B1560" s="41" t="s">
        <v>12749</v>
      </c>
      <c r="C1560" s="26">
        <v>32904</v>
      </c>
      <c r="D1560" s="25" t="s">
        <v>3989</v>
      </c>
      <c r="E1560" s="27">
        <v>453.9</v>
      </c>
      <c r="F1560" s="39" t="s">
        <v>11796</v>
      </c>
      <c r="G1560" s="27">
        <v>453.9</v>
      </c>
      <c r="H1560" s="45">
        <f t="shared" si="24"/>
        <v>0</v>
      </c>
      <c r="I1560" s="28" t="s">
        <v>10970</v>
      </c>
    </row>
    <row r="1561" spans="1:9" x14ac:dyDescent="0.25">
      <c r="A1561" s="43" t="s">
        <v>11796</v>
      </c>
      <c r="B1561" s="40" t="s">
        <v>12750</v>
      </c>
      <c r="C1561" s="30">
        <v>32905</v>
      </c>
      <c r="D1561" s="29" t="s">
        <v>4015</v>
      </c>
      <c r="E1561" s="31">
        <v>908</v>
      </c>
      <c r="F1561" s="38" t="s">
        <v>11796</v>
      </c>
      <c r="G1561" s="31">
        <v>908</v>
      </c>
      <c r="H1561" s="32">
        <f t="shared" si="24"/>
        <v>0</v>
      </c>
      <c r="I1561" s="33" t="s">
        <v>10970</v>
      </c>
    </row>
    <row r="1562" spans="1:9" x14ac:dyDescent="0.25">
      <c r="A1562" s="44" t="s">
        <v>11796</v>
      </c>
      <c r="B1562" s="41" t="s">
        <v>12751</v>
      </c>
      <c r="C1562" s="26">
        <v>32906</v>
      </c>
      <c r="D1562" s="25" t="s">
        <v>7973</v>
      </c>
      <c r="E1562" s="27">
        <v>1579.92</v>
      </c>
      <c r="F1562" s="39" t="s">
        <v>11796</v>
      </c>
      <c r="G1562" s="27">
        <v>1579.92</v>
      </c>
      <c r="H1562" s="45">
        <f t="shared" si="24"/>
        <v>0</v>
      </c>
      <c r="I1562" s="28" t="s">
        <v>10970</v>
      </c>
    </row>
    <row r="1563" spans="1:9" x14ac:dyDescent="0.25">
      <c r="A1563" s="43" t="s">
        <v>11796</v>
      </c>
      <c r="B1563" s="40" t="s">
        <v>12752</v>
      </c>
      <c r="C1563" s="30">
        <v>32907</v>
      </c>
      <c r="D1563" s="29" t="s">
        <v>4100</v>
      </c>
      <c r="E1563" s="31">
        <v>470</v>
      </c>
      <c r="F1563" s="38" t="s">
        <v>12099</v>
      </c>
      <c r="G1563" s="31">
        <v>470</v>
      </c>
      <c r="H1563" s="32">
        <f t="shared" si="24"/>
        <v>0</v>
      </c>
      <c r="I1563" s="33" t="s">
        <v>10970</v>
      </c>
    </row>
    <row r="1564" spans="1:9" x14ac:dyDescent="0.25">
      <c r="A1564" s="44" t="s">
        <v>11796</v>
      </c>
      <c r="B1564" s="41" t="s">
        <v>12753</v>
      </c>
      <c r="C1564" s="26">
        <v>32908</v>
      </c>
      <c r="D1564" s="25" t="s">
        <v>3964</v>
      </c>
      <c r="E1564" s="27">
        <v>83.2</v>
      </c>
      <c r="F1564" s="39" t="s">
        <v>12099</v>
      </c>
      <c r="G1564" s="27">
        <v>83.2</v>
      </c>
      <c r="H1564" s="45">
        <f t="shared" si="24"/>
        <v>0</v>
      </c>
      <c r="I1564" s="28" t="s">
        <v>10970</v>
      </c>
    </row>
    <row r="1565" spans="1:9" x14ac:dyDescent="0.25">
      <c r="A1565" s="43" t="s">
        <v>11796</v>
      </c>
      <c r="B1565" s="40" t="s">
        <v>12754</v>
      </c>
      <c r="C1565" s="30">
        <v>32909</v>
      </c>
      <c r="D1565" s="29" t="s">
        <v>3964</v>
      </c>
      <c r="E1565" s="31">
        <v>320.7</v>
      </c>
      <c r="F1565" s="38" t="s">
        <v>12099</v>
      </c>
      <c r="G1565" s="31">
        <v>320.7</v>
      </c>
      <c r="H1565" s="32">
        <f t="shared" si="24"/>
        <v>0</v>
      </c>
      <c r="I1565" s="33" t="s">
        <v>10970</v>
      </c>
    </row>
    <row r="1566" spans="1:9" x14ac:dyDescent="0.25">
      <c r="A1566" s="44" t="s">
        <v>11796</v>
      </c>
      <c r="B1566" s="41" t="s">
        <v>12755</v>
      </c>
      <c r="C1566" s="26">
        <v>32910</v>
      </c>
      <c r="D1566" s="25" t="s">
        <v>4149</v>
      </c>
      <c r="E1566" s="27">
        <v>3348</v>
      </c>
      <c r="F1566" s="39" t="s">
        <v>12099</v>
      </c>
      <c r="G1566" s="27">
        <v>3348</v>
      </c>
      <c r="H1566" s="45">
        <f t="shared" si="24"/>
        <v>0</v>
      </c>
      <c r="I1566" s="28" t="s">
        <v>10970</v>
      </c>
    </row>
    <row r="1567" spans="1:9" x14ac:dyDescent="0.25">
      <c r="A1567" s="43" t="s">
        <v>12099</v>
      </c>
      <c r="B1567" s="40" t="s">
        <v>12756</v>
      </c>
      <c r="C1567" s="30">
        <v>32911</v>
      </c>
      <c r="D1567" s="29" t="s">
        <v>4028</v>
      </c>
      <c r="E1567" s="31">
        <v>1750</v>
      </c>
      <c r="F1567" s="38" t="s">
        <v>12099</v>
      </c>
      <c r="G1567" s="31">
        <v>1750</v>
      </c>
      <c r="H1567" s="32">
        <f t="shared" si="24"/>
        <v>0</v>
      </c>
      <c r="I1567" s="33" t="s">
        <v>10970</v>
      </c>
    </row>
    <row r="1568" spans="1:9" x14ac:dyDescent="0.25">
      <c r="A1568" s="44" t="s">
        <v>12099</v>
      </c>
      <c r="B1568" s="41" t="s">
        <v>12757</v>
      </c>
      <c r="C1568" s="26">
        <v>32912</v>
      </c>
      <c r="D1568" s="25" t="s">
        <v>3973</v>
      </c>
      <c r="E1568" s="27">
        <v>0</v>
      </c>
      <c r="F1568" s="39" t="s">
        <v>4219</v>
      </c>
      <c r="G1568" s="27">
        <v>0</v>
      </c>
      <c r="H1568" s="45">
        <f t="shared" si="24"/>
        <v>0</v>
      </c>
      <c r="I1568" s="28" t="s">
        <v>7662</v>
      </c>
    </row>
    <row r="1569" spans="1:9" x14ac:dyDescent="0.25">
      <c r="A1569" s="43" t="s">
        <v>12099</v>
      </c>
      <c r="B1569" s="40" t="s">
        <v>12758</v>
      </c>
      <c r="C1569" s="30">
        <v>32913</v>
      </c>
      <c r="D1569" s="29" t="s">
        <v>4083</v>
      </c>
      <c r="E1569" s="31">
        <v>5356.8</v>
      </c>
      <c r="F1569" s="38" t="s">
        <v>12099</v>
      </c>
      <c r="G1569" s="31">
        <v>5356.8</v>
      </c>
      <c r="H1569" s="32">
        <f t="shared" si="24"/>
        <v>0</v>
      </c>
      <c r="I1569" s="33" t="s">
        <v>10970</v>
      </c>
    </row>
    <row r="1570" spans="1:9" x14ac:dyDescent="0.25">
      <c r="A1570" s="44" t="s">
        <v>12099</v>
      </c>
      <c r="B1570" s="41" t="s">
        <v>12759</v>
      </c>
      <c r="C1570" s="26">
        <v>32914</v>
      </c>
      <c r="D1570" s="25" t="s">
        <v>3955</v>
      </c>
      <c r="E1570" s="27">
        <v>705</v>
      </c>
      <c r="F1570" s="39" t="s">
        <v>12099</v>
      </c>
      <c r="G1570" s="27">
        <v>705</v>
      </c>
      <c r="H1570" s="45">
        <f t="shared" si="24"/>
        <v>0</v>
      </c>
      <c r="I1570" s="28" t="s">
        <v>10970</v>
      </c>
    </row>
    <row r="1571" spans="1:9" x14ac:dyDescent="0.25">
      <c r="A1571" s="43" t="s">
        <v>12099</v>
      </c>
      <c r="B1571" s="40" t="s">
        <v>12760</v>
      </c>
      <c r="C1571" s="30">
        <v>32915</v>
      </c>
      <c r="D1571" s="29" t="s">
        <v>3936</v>
      </c>
      <c r="E1571" s="31">
        <v>6552</v>
      </c>
      <c r="F1571" s="38" t="s">
        <v>11975</v>
      </c>
      <c r="G1571" s="31">
        <v>6552</v>
      </c>
      <c r="H1571" s="32">
        <f t="shared" si="24"/>
        <v>0</v>
      </c>
      <c r="I1571" s="33" t="s">
        <v>10970</v>
      </c>
    </row>
    <row r="1572" spans="1:9" x14ac:dyDescent="0.25">
      <c r="A1572" s="44" t="s">
        <v>12099</v>
      </c>
      <c r="B1572" s="41" t="s">
        <v>12761</v>
      </c>
      <c r="C1572" s="26">
        <v>32916</v>
      </c>
      <c r="D1572" s="25" t="s">
        <v>3935</v>
      </c>
      <c r="E1572" s="27">
        <v>69677.600000000006</v>
      </c>
      <c r="F1572" s="39" t="s">
        <v>12035</v>
      </c>
      <c r="G1572" s="27">
        <v>69677.600000000006</v>
      </c>
      <c r="H1572" s="45">
        <f t="shared" si="24"/>
        <v>0</v>
      </c>
      <c r="I1572" s="28" t="s">
        <v>10970</v>
      </c>
    </row>
    <row r="1573" spans="1:9" x14ac:dyDescent="0.25">
      <c r="A1573" s="43" t="s">
        <v>12099</v>
      </c>
      <c r="B1573" s="40" t="s">
        <v>12762</v>
      </c>
      <c r="C1573" s="30">
        <v>32917</v>
      </c>
      <c r="D1573" s="29" t="s">
        <v>4055</v>
      </c>
      <c r="E1573" s="31">
        <v>22813.200000000001</v>
      </c>
      <c r="F1573" s="38" t="s">
        <v>12099</v>
      </c>
      <c r="G1573" s="31">
        <v>22813.200000000001</v>
      </c>
      <c r="H1573" s="32">
        <f t="shared" si="24"/>
        <v>0</v>
      </c>
      <c r="I1573" s="33" t="s">
        <v>10970</v>
      </c>
    </row>
    <row r="1574" spans="1:9" x14ac:dyDescent="0.25">
      <c r="A1574" s="44" t="s">
        <v>12099</v>
      </c>
      <c r="B1574" s="41" t="s">
        <v>12763</v>
      </c>
      <c r="C1574" s="26">
        <v>32918</v>
      </c>
      <c r="D1574" s="25" t="s">
        <v>3960</v>
      </c>
      <c r="E1574" s="27">
        <v>14539.2</v>
      </c>
      <c r="F1574" s="39" t="s">
        <v>12099</v>
      </c>
      <c r="G1574" s="27">
        <v>14539.2</v>
      </c>
      <c r="H1574" s="45">
        <f t="shared" si="24"/>
        <v>0</v>
      </c>
      <c r="I1574" s="28" t="s">
        <v>10970</v>
      </c>
    </row>
    <row r="1575" spans="1:9" x14ac:dyDescent="0.25">
      <c r="A1575" s="43" t="s">
        <v>12099</v>
      </c>
      <c r="B1575" s="40" t="s">
        <v>12764</v>
      </c>
      <c r="C1575" s="30">
        <v>32919</v>
      </c>
      <c r="D1575" s="29" t="s">
        <v>3940</v>
      </c>
      <c r="E1575" s="31">
        <v>3189.8</v>
      </c>
      <c r="F1575" s="38" t="s">
        <v>12035</v>
      </c>
      <c r="G1575" s="31">
        <v>3189.8</v>
      </c>
      <c r="H1575" s="32">
        <f t="shared" si="24"/>
        <v>0</v>
      </c>
      <c r="I1575" s="33" t="s">
        <v>10970</v>
      </c>
    </row>
    <row r="1576" spans="1:9" x14ac:dyDescent="0.25">
      <c r="A1576" s="44" t="s">
        <v>12099</v>
      </c>
      <c r="B1576" s="41" t="s">
        <v>12765</v>
      </c>
      <c r="C1576" s="26">
        <v>32920</v>
      </c>
      <c r="D1576" s="25" t="s">
        <v>3942</v>
      </c>
      <c r="E1576" s="27">
        <v>3494.4</v>
      </c>
      <c r="F1576" s="39" t="s">
        <v>11783</v>
      </c>
      <c r="G1576" s="27">
        <v>3494.4</v>
      </c>
      <c r="H1576" s="45">
        <f t="shared" si="24"/>
        <v>0</v>
      </c>
      <c r="I1576" s="28" t="s">
        <v>10970</v>
      </c>
    </row>
    <row r="1577" spans="1:9" x14ac:dyDescent="0.25">
      <c r="A1577" s="43" t="s">
        <v>12099</v>
      </c>
      <c r="B1577" s="40" t="s">
        <v>12766</v>
      </c>
      <c r="C1577" s="30">
        <v>32921</v>
      </c>
      <c r="D1577" s="29" t="s">
        <v>3937</v>
      </c>
      <c r="E1577" s="31">
        <v>49819.8</v>
      </c>
      <c r="F1577" s="38" t="s">
        <v>11975</v>
      </c>
      <c r="G1577" s="31">
        <v>49819.8</v>
      </c>
      <c r="H1577" s="32">
        <f t="shared" si="24"/>
        <v>0</v>
      </c>
      <c r="I1577" s="33" t="s">
        <v>10970</v>
      </c>
    </row>
    <row r="1578" spans="1:9" x14ac:dyDescent="0.25">
      <c r="A1578" s="44" t="s">
        <v>12099</v>
      </c>
      <c r="B1578" s="41" t="s">
        <v>12767</v>
      </c>
      <c r="C1578" s="26">
        <v>32922</v>
      </c>
      <c r="D1578" s="25" t="s">
        <v>3948</v>
      </c>
      <c r="E1578" s="27">
        <v>10185</v>
      </c>
      <c r="F1578" s="39" t="s">
        <v>11783</v>
      </c>
      <c r="G1578" s="27">
        <v>10185</v>
      </c>
      <c r="H1578" s="45">
        <f t="shared" si="24"/>
        <v>0</v>
      </c>
      <c r="I1578" s="28" t="s">
        <v>10970</v>
      </c>
    </row>
    <row r="1579" spans="1:9" x14ac:dyDescent="0.25">
      <c r="A1579" s="43" t="s">
        <v>12099</v>
      </c>
      <c r="B1579" s="40" t="s">
        <v>12768</v>
      </c>
      <c r="C1579" s="30">
        <v>32923</v>
      </c>
      <c r="D1579" s="29" t="s">
        <v>3938</v>
      </c>
      <c r="E1579" s="31">
        <v>9368.4</v>
      </c>
      <c r="F1579" s="38" t="s">
        <v>11975</v>
      </c>
      <c r="G1579" s="31">
        <v>9368.4</v>
      </c>
      <c r="H1579" s="32">
        <f t="shared" si="24"/>
        <v>0</v>
      </c>
      <c r="I1579" s="33" t="s">
        <v>10970</v>
      </c>
    </row>
    <row r="1580" spans="1:9" x14ac:dyDescent="0.25">
      <c r="A1580" s="44" t="s">
        <v>12099</v>
      </c>
      <c r="B1580" s="41" t="s">
        <v>12769</v>
      </c>
      <c r="C1580" s="26">
        <v>32924</v>
      </c>
      <c r="D1580" s="25" t="s">
        <v>4630</v>
      </c>
      <c r="E1580" s="27">
        <v>7093</v>
      </c>
      <c r="F1580" s="39" t="s">
        <v>12035</v>
      </c>
      <c r="G1580" s="27">
        <v>7093</v>
      </c>
      <c r="H1580" s="45">
        <f t="shared" si="24"/>
        <v>0</v>
      </c>
      <c r="I1580" s="28" t="s">
        <v>10970</v>
      </c>
    </row>
    <row r="1581" spans="1:9" x14ac:dyDescent="0.25">
      <c r="A1581" s="43" t="s">
        <v>12099</v>
      </c>
      <c r="B1581" s="40" t="s">
        <v>12770</v>
      </c>
      <c r="C1581" s="30">
        <v>32925</v>
      </c>
      <c r="D1581" s="29" t="s">
        <v>3949</v>
      </c>
      <c r="E1581" s="31">
        <v>17421</v>
      </c>
      <c r="F1581" s="38" t="s">
        <v>12035</v>
      </c>
      <c r="G1581" s="31">
        <v>17421</v>
      </c>
      <c r="H1581" s="32">
        <f t="shared" si="24"/>
        <v>0</v>
      </c>
      <c r="I1581" s="33" t="s">
        <v>10970</v>
      </c>
    </row>
    <row r="1582" spans="1:9" x14ac:dyDescent="0.25">
      <c r="A1582" s="44" t="s">
        <v>12099</v>
      </c>
      <c r="B1582" s="41" t="s">
        <v>12771</v>
      </c>
      <c r="C1582" s="26">
        <v>32926</v>
      </c>
      <c r="D1582" s="25" t="s">
        <v>3937</v>
      </c>
      <c r="E1582" s="27">
        <v>4068.2</v>
      </c>
      <c r="F1582" s="39" t="s">
        <v>11975</v>
      </c>
      <c r="G1582" s="27">
        <v>4068.2</v>
      </c>
      <c r="H1582" s="45">
        <f t="shared" si="24"/>
        <v>0</v>
      </c>
      <c r="I1582" s="28" t="s">
        <v>10970</v>
      </c>
    </row>
    <row r="1583" spans="1:9" x14ac:dyDescent="0.25">
      <c r="A1583" s="43" t="s">
        <v>12099</v>
      </c>
      <c r="B1583" s="40" t="s">
        <v>12772</v>
      </c>
      <c r="C1583" s="30">
        <v>32927</v>
      </c>
      <c r="D1583" s="29" t="s">
        <v>3941</v>
      </c>
      <c r="E1583" s="31">
        <v>4688.2</v>
      </c>
      <c r="F1583" s="38" t="s">
        <v>11975</v>
      </c>
      <c r="G1583" s="31">
        <v>4688.2</v>
      </c>
      <c r="H1583" s="32">
        <f t="shared" si="24"/>
        <v>0</v>
      </c>
      <c r="I1583" s="33" t="s">
        <v>10970</v>
      </c>
    </row>
    <row r="1584" spans="1:9" x14ac:dyDescent="0.25">
      <c r="A1584" s="44" t="s">
        <v>12099</v>
      </c>
      <c r="B1584" s="41" t="s">
        <v>12773</v>
      </c>
      <c r="C1584" s="26">
        <v>32928</v>
      </c>
      <c r="D1584" s="25" t="s">
        <v>4037</v>
      </c>
      <c r="E1584" s="27">
        <v>901.1</v>
      </c>
      <c r="F1584" s="39" t="s">
        <v>12099</v>
      </c>
      <c r="G1584" s="27">
        <v>901.1</v>
      </c>
      <c r="H1584" s="45">
        <f t="shared" si="24"/>
        <v>0</v>
      </c>
      <c r="I1584" s="28" t="s">
        <v>10970</v>
      </c>
    </row>
    <row r="1585" spans="1:9" x14ac:dyDescent="0.25">
      <c r="A1585" s="43" t="s">
        <v>12099</v>
      </c>
      <c r="B1585" s="40" t="s">
        <v>12774</v>
      </c>
      <c r="C1585" s="30">
        <v>32929</v>
      </c>
      <c r="D1585" s="29" t="s">
        <v>3947</v>
      </c>
      <c r="E1585" s="31">
        <v>5638.6</v>
      </c>
      <c r="F1585" s="38" t="s">
        <v>12099</v>
      </c>
      <c r="G1585" s="31">
        <v>5638.6</v>
      </c>
      <c r="H1585" s="32">
        <f t="shared" si="24"/>
        <v>0</v>
      </c>
      <c r="I1585" s="33" t="s">
        <v>10970</v>
      </c>
    </row>
    <row r="1586" spans="1:9" x14ac:dyDescent="0.25">
      <c r="A1586" s="44" t="s">
        <v>12099</v>
      </c>
      <c r="B1586" s="41" t="s">
        <v>12775</v>
      </c>
      <c r="C1586" s="26">
        <v>32930</v>
      </c>
      <c r="D1586" s="25" t="s">
        <v>4093</v>
      </c>
      <c r="E1586" s="27">
        <v>6455</v>
      </c>
      <c r="F1586" s="39" t="s">
        <v>12099</v>
      </c>
      <c r="G1586" s="27">
        <v>6455</v>
      </c>
      <c r="H1586" s="45">
        <f t="shared" si="24"/>
        <v>0</v>
      </c>
      <c r="I1586" s="28" t="s">
        <v>10970</v>
      </c>
    </row>
    <row r="1587" spans="1:9" x14ac:dyDescent="0.25">
      <c r="A1587" s="43" t="s">
        <v>12099</v>
      </c>
      <c r="B1587" s="40" t="s">
        <v>12776</v>
      </c>
      <c r="C1587" s="30">
        <v>32931</v>
      </c>
      <c r="D1587" s="29" t="s">
        <v>4092</v>
      </c>
      <c r="E1587" s="31">
        <v>2021</v>
      </c>
      <c r="F1587" s="38" t="s">
        <v>12099</v>
      </c>
      <c r="G1587" s="31">
        <v>2021</v>
      </c>
      <c r="H1587" s="32">
        <f t="shared" si="24"/>
        <v>0</v>
      </c>
      <c r="I1587" s="33" t="s">
        <v>10970</v>
      </c>
    </row>
    <row r="1588" spans="1:9" x14ac:dyDescent="0.25">
      <c r="A1588" s="44" t="s">
        <v>12099</v>
      </c>
      <c r="B1588" s="41" t="s">
        <v>12777</v>
      </c>
      <c r="C1588" s="26">
        <v>32932</v>
      </c>
      <c r="D1588" s="25" t="s">
        <v>3956</v>
      </c>
      <c r="E1588" s="27">
        <v>1175</v>
      </c>
      <c r="F1588" s="39" t="s">
        <v>12099</v>
      </c>
      <c r="G1588" s="27">
        <v>1175</v>
      </c>
      <c r="H1588" s="45">
        <f t="shared" si="24"/>
        <v>0</v>
      </c>
      <c r="I1588" s="28" t="s">
        <v>10970</v>
      </c>
    </row>
    <row r="1589" spans="1:9" x14ac:dyDescent="0.25">
      <c r="A1589" s="43" t="s">
        <v>12099</v>
      </c>
      <c r="B1589" s="40" t="s">
        <v>12778</v>
      </c>
      <c r="C1589" s="30">
        <v>32933</v>
      </c>
      <c r="D1589" s="29" t="s">
        <v>3945</v>
      </c>
      <c r="E1589" s="31">
        <v>686.7</v>
      </c>
      <c r="F1589" s="38" t="s">
        <v>12099</v>
      </c>
      <c r="G1589" s="31">
        <v>686.7</v>
      </c>
      <c r="H1589" s="32">
        <f t="shared" si="24"/>
        <v>0</v>
      </c>
      <c r="I1589" s="33" t="s">
        <v>10970</v>
      </c>
    </row>
    <row r="1590" spans="1:9" x14ac:dyDescent="0.25">
      <c r="A1590" s="44" t="s">
        <v>12099</v>
      </c>
      <c r="B1590" s="41" t="s">
        <v>12779</v>
      </c>
      <c r="C1590" s="26">
        <v>32934</v>
      </c>
      <c r="D1590" s="25" t="s">
        <v>3945</v>
      </c>
      <c r="E1590" s="27">
        <v>3915.5</v>
      </c>
      <c r="F1590" s="39" t="s">
        <v>11975</v>
      </c>
      <c r="G1590" s="27">
        <v>3915.5</v>
      </c>
      <c r="H1590" s="45">
        <f t="shared" si="24"/>
        <v>0</v>
      </c>
      <c r="I1590" s="28" t="s">
        <v>10970</v>
      </c>
    </row>
    <row r="1591" spans="1:9" x14ac:dyDescent="0.25">
      <c r="A1591" s="43" t="s">
        <v>12099</v>
      </c>
      <c r="B1591" s="40" t="s">
        <v>12780</v>
      </c>
      <c r="C1591" s="30">
        <v>32935</v>
      </c>
      <c r="D1591" s="29" t="s">
        <v>3944</v>
      </c>
      <c r="E1591" s="31">
        <v>4060.5</v>
      </c>
      <c r="F1591" s="38" t="s">
        <v>11975</v>
      </c>
      <c r="G1591" s="31">
        <v>4060.5</v>
      </c>
      <c r="H1591" s="32">
        <f t="shared" si="24"/>
        <v>0</v>
      </c>
      <c r="I1591" s="33" t="s">
        <v>10970</v>
      </c>
    </row>
    <row r="1592" spans="1:9" x14ac:dyDescent="0.25">
      <c r="A1592" s="44" t="s">
        <v>12099</v>
      </c>
      <c r="B1592" s="41" t="s">
        <v>12781</v>
      </c>
      <c r="C1592" s="26">
        <v>32936</v>
      </c>
      <c r="D1592" s="25" t="s">
        <v>3954</v>
      </c>
      <c r="E1592" s="27">
        <v>5248.4</v>
      </c>
      <c r="F1592" s="39" t="s">
        <v>12099</v>
      </c>
      <c r="G1592" s="27">
        <v>5248.4</v>
      </c>
      <c r="H1592" s="45">
        <f t="shared" si="24"/>
        <v>0</v>
      </c>
      <c r="I1592" s="28" t="s">
        <v>10970</v>
      </c>
    </row>
    <row r="1593" spans="1:9" x14ac:dyDescent="0.25">
      <c r="A1593" s="43" t="s">
        <v>12099</v>
      </c>
      <c r="B1593" s="40" t="s">
        <v>12782</v>
      </c>
      <c r="C1593" s="30">
        <v>32937</v>
      </c>
      <c r="D1593" s="29" t="s">
        <v>4033</v>
      </c>
      <c r="E1593" s="31">
        <v>2067</v>
      </c>
      <c r="F1593" s="38" t="s">
        <v>12099</v>
      </c>
      <c r="G1593" s="31">
        <v>2067</v>
      </c>
      <c r="H1593" s="32">
        <f t="shared" si="24"/>
        <v>0</v>
      </c>
      <c r="I1593" s="33" t="s">
        <v>10970</v>
      </c>
    </row>
    <row r="1594" spans="1:9" x14ac:dyDescent="0.25">
      <c r="A1594" s="44" t="s">
        <v>12099</v>
      </c>
      <c r="B1594" s="41" t="s">
        <v>12783</v>
      </c>
      <c r="C1594" s="26">
        <v>32938</v>
      </c>
      <c r="D1594" s="25" t="s">
        <v>3951</v>
      </c>
      <c r="E1594" s="27">
        <v>7992.7</v>
      </c>
      <c r="F1594" s="39" t="s">
        <v>12099</v>
      </c>
      <c r="G1594" s="27">
        <v>7992.7</v>
      </c>
      <c r="H1594" s="45">
        <f t="shared" si="24"/>
        <v>0</v>
      </c>
      <c r="I1594" s="28" t="s">
        <v>10970</v>
      </c>
    </row>
    <row r="1595" spans="1:9" x14ac:dyDescent="0.25">
      <c r="A1595" s="43" t="s">
        <v>12099</v>
      </c>
      <c r="B1595" s="40" t="s">
        <v>12784</v>
      </c>
      <c r="C1595" s="30">
        <v>32939</v>
      </c>
      <c r="D1595" s="29" t="s">
        <v>12785</v>
      </c>
      <c r="E1595" s="31">
        <v>15105</v>
      </c>
      <c r="F1595" s="38" t="s">
        <v>12099</v>
      </c>
      <c r="G1595" s="31">
        <v>15105</v>
      </c>
      <c r="H1595" s="32">
        <f t="shared" si="24"/>
        <v>0</v>
      </c>
      <c r="I1595" s="33" t="s">
        <v>10970</v>
      </c>
    </row>
    <row r="1596" spans="1:9" x14ac:dyDescent="0.25">
      <c r="A1596" s="44" t="s">
        <v>12099</v>
      </c>
      <c r="B1596" s="41" t="s">
        <v>12786</v>
      </c>
      <c r="C1596" s="26">
        <v>32940</v>
      </c>
      <c r="D1596" s="25" t="s">
        <v>4187</v>
      </c>
      <c r="E1596" s="27">
        <v>12962.2</v>
      </c>
      <c r="F1596" s="39" t="s">
        <v>12099</v>
      </c>
      <c r="G1596" s="27">
        <v>12962.2</v>
      </c>
      <c r="H1596" s="45">
        <f t="shared" si="24"/>
        <v>0</v>
      </c>
      <c r="I1596" s="28" t="s">
        <v>10970</v>
      </c>
    </row>
    <row r="1597" spans="1:9" x14ac:dyDescent="0.25">
      <c r="A1597" s="43" t="s">
        <v>12099</v>
      </c>
      <c r="B1597" s="40" t="s">
        <v>12787</v>
      </c>
      <c r="C1597" s="30">
        <v>32941</v>
      </c>
      <c r="D1597" s="29" t="s">
        <v>4154</v>
      </c>
      <c r="E1597" s="31">
        <v>3145.8</v>
      </c>
      <c r="F1597" s="38" t="s">
        <v>12099</v>
      </c>
      <c r="G1597" s="31">
        <v>3145.8</v>
      </c>
      <c r="H1597" s="32">
        <f t="shared" si="24"/>
        <v>0</v>
      </c>
      <c r="I1597" s="33" t="s">
        <v>10970</v>
      </c>
    </row>
    <row r="1598" spans="1:9" x14ac:dyDescent="0.25">
      <c r="A1598" s="44" t="s">
        <v>12099</v>
      </c>
      <c r="B1598" s="41" t="s">
        <v>12788</v>
      </c>
      <c r="C1598" s="26">
        <v>32942</v>
      </c>
      <c r="D1598" s="25" t="s">
        <v>3967</v>
      </c>
      <c r="E1598" s="27">
        <v>10937.4</v>
      </c>
      <c r="F1598" s="39" t="s">
        <v>12099</v>
      </c>
      <c r="G1598" s="27">
        <v>10937.4</v>
      </c>
      <c r="H1598" s="45">
        <f t="shared" si="24"/>
        <v>0</v>
      </c>
      <c r="I1598" s="28" t="s">
        <v>10970</v>
      </c>
    </row>
    <row r="1599" spans="1:9" x14ac:dyDescent="0.25">
      <c r="A1599" s="43" t="s">
        <v>12099</v>
      </c>
      <c r="B1599" s="40" t="s">
        <v>12789</v>
      </c>
      <c r="C1599" s="30">
        <v>32943</v>
      </c>
      <c r="D1599" s="29" t="s">
        <v>3964</v>
      </c>
      <c r="E1599" s="31">
        <v>9541</v>
      </c>
      <c r="F1599" s="38" t="s">
        <v>12099</v>
      </c>
      <c r="G1599" s="31">
        <v>9541</v>
      </c>
      <c r="H1599" s="32">
        <f t="shared" si="24"/>
        <v>0</v>
      </c>
      <c r="I1599" s="33" t="s">
        <v>10970</v>
      </c>
    </row>
    <row r="1600" spans="1:9" x14ac:dyDescent="0.25">
      <c r="A1600" s="44" t="s">
        <v>12099</v>
      </c>
      <c r="B1600" s="41" t="s">
        <v>12790</v>
      </c>
      <c r="C1600" s="26">
        <v>32944</v>
      </c>
      <c r="D1600" s="25" t="s">
        <v>3982</v>
      </c>
      <c r="E1600" s="27">
        <v>872.1</v>
      </c>
      <c r="F1600" s="39" t="s">
        <v>12099</v>
      </c>
      <c r="G1600" s="27">
        <v>872.1</v>
      </c>
      <c r="H1600" s="45">
        <f t="shared" si="24"/>
        <v>0</v>
      </c>
      <c r="I1600" s="28" t="s">
        <v>10970</v>
      </c>
    </row>
    <row r="1601" spans="1:9" x14ac:dyDescent="0.25">
      <c r="A1601" s="43" t="s">
        <v>12099</v>
      </c>
      <c r="B1601" s="40" t="s">
        <v>12791</v>
      </c>
      <c r="C1601" s="30">
        <v>32945</v>
      </c>
      <c r="D1601" s="29" t="s">
        <v>3971</v>
      </c>
      <c r="E1601" s="31">
        <v>3858.3</v>
      </c>
      <c r="F1601" s="38" t="s">
        <v>12099</v>
      </c>
      <c r="G1601" s="31">
        <v>3858.3</v>
      </c>
      <c r="H1601" s="32">
        <f t="shared" si="24"/>
        <v>0</v>
      </c>
      <c r="I1601" s="33" t="s">
        <v>10970</v>
      </c>
    </row>
    <row r="1602" spans="1:9" x14ac:dyDescent="0.25">
      <c r="A1602" s="44" t="s">
        <v>12099</v>
      </c>
      <c r="B1602" s="41" t="s">
        <v>12792</v>
      </c>
      <c r="C1602" s="26">
        <v>32946</v>
      </c>
      <c r="D1602" s="25" t="s">
        <v>3972</v>
      </c>
      <c r="E1602" s="27">
        <v>3018.4</v>
      </c>
      <c r="F1602" s="39" t="s">
        <v>12099</v>
      </c>
      <c r="G1602" s="27">
        <v>3018.4</v>
      </c>
      <c r="H1602" s="45">
        <f t="shared" si="24"/>
        <v>0</v>
      </c>
      <c r="I1602" s="28" t="s">
        <v>10970</v>
      </c>
    </row>
    <row r="1603" spans="1:9" x14ac:dyDescent="0.25">
      <c r="A1603" s="43" t="s">
        <v>12099</v>
      </c>
      <c r="B1603" s="40" t="s">
        <v>12793</v>
      </c>
      <c r="C1603" s="30">
        <v>32947</v>
      </c>
      <c r="D1603" s="29" t="s">
        <v>4030</v>
      </c>
      <c r="E1603" s="31">
        <v>210</v>
      </c>
      <c r="F1603" s="38" t="s">
        <v>12099</v>
      </c>
      <c r="G1603" s="31">
        <v>210</v>
      </c>
      <c r="H1603" s="32">
        <f t="shared" si="24"/>
        <v>0</v>
      </c>
      <c r="I1603" s="33" t="s">
        <v>10970</v>
      </c>
    </row>
    <row r="1604" spans="1:9" x14ac:dyDescent="0.25">
      <c r="A1604" s="44" t="s">
        <v>12099</v>
      </c>
      <c r="B1604" s="41" t="s">
        <v>12794</v>
      </c>
      <c r="C1604" s="26">
        <v>32948</v>
      </c>
      <c r="D1604" s="25" t="s">
        <v>4175</v>
      </c>
      <c r="E1604" s="27">
        <v>3170.3</v>
      </c>
      <c r="F1604" s="39" t="s">
        <v>12099</v>
      </c>
      <c r="G1604" s="27">
        <v>3170.3</v>
      </c>
      <c r="H1604" s="45">
        <f t="shared" ref="H1604:H1667" si="25">E1604-G1604</f>
        <v>0</v>
      </c>
      <c r="I1604" s="28" t="s">
        <v>10970</v>
      </c>
    </row>
    <row r="1605" spans="1:9" x14ac:dyDescent="0.25">
      <c r="A1605" s="43" t="s">
        <v>12099</v>
      </c>
      <c r="B1605" s="40" t="s">
        <v>12795</v>
      </c>
      <c r="C1605" s="30">
        <v>32949</v>
      </c>
      <c r="D1605" s="29" t="s">
        <v>4175</v>
      </c>
      <c r="E1605" s="31">
        <v>3258.5</v>
      </c>
      <c r="F1605" s="38" t="s">
        <v>12099</v>
      </c>
      <c r="G1605" s="31">
        <v>3258.5</v>
      </c>
      <c r="H1605" s="32">
        <f t="shared" si="25"/>
        <v>0</v>
      </c>
      <c r="I1605" s="33" t="s">
        <v>10970</v>
      </c>
    </row>
    <row r="1606" spans="1:9" x14ac:dyDescent="0.25">
      <c r="A1606" s="44" t="s">
        <v>12099</v>
      </c>
      <c r="B1606" s="41" t="s">
        <v>12796</v>
      </c>
      <c r="C1606" s="26">
        <v>32950</v>
      </c>
      <c r="D1606" s="25" t="s">
        <v>3953</v>
      </c>
      <c r="E1606" s="27">
        <v>2115</v>
      </c>
      <c r="F1606" s="39" t="s">
        <v>12099</v>
      </c>
      <c r="G1606" s="27">
        <v>2115</v>
      </c>
      <c r="H1606" s="45">
        <f t="shared" si="25"/>
        <v>0</v>
      </c>
      <c r="I1606" s="28" t="s">
        <v>10970</v>
      </c>
    </row>
    <row r="1607" spans="1:9" x14ac:dyDescent="0.25">
      <c r="A1607" s="43" t="s">
        <v>12099</v>
      </c>
      <c r="B1607" s="40" t="s">
        <v>12797</v>
      </c>
      <c r="C1607" s="30">
        <v>32951</v>
      </c>
      <c r="D1607" s="29" t="s">
        <v>3994</v>
      </c>
      <c r="E1607" s="31">
        <v>5783.4</v>
      </c>
      <c r="F1607" s="38" t="s">
        <v>12099</v>
      </c>
      <c r="G1607" s="31">
        <v>5783.4</v>
      </c>
      <c r="H1607" s="32">
        <f t="shared" si="25"/>
        <v>0</v>
      </c>
      <c r="I1607" s="33" t="s">
        <v>10970</v>
      </c>
    </row>
    <row r="1608" spans="1:9" x14ac:dyDescent="0.25">
      <c r="A1608" s="44" t="s">
        <v>12099</v>
      </c>
      <c r="B1608" s="41" t="s">
        <v>12798</v>
      </c>
      <c r="C1608" s="26">
        <v>32952</v>
      </c>
      <c r="D1608" s="25" t="s">
        <v>3959</v>
      </c>
      <c r="E1608" s="27">
        <v>11624.2</v>
      </c>
      <c r="F1608" s="39" t="s">
        <v>12656</v>
      </c>
      <c r="G1608" s="27">
        <v>11624.2</v>
      </c>
      <c r="H1608" s="45">
        <f t="shared" si="25"/>
        <v>0</v>
      </c>
      <c r="I1608" s="28" t="s">
        <v>10970</v>
      </c>
    </row>
    <row r="1609" spans="1:9" x14ac:dyDescent="0.25">
      <c r="A1609" s="43" t="s">
        <v>12099</v>
      </c>
      <c r="B1609" s="40" t="s">
        <v>12799</v>
      </c>
      <c r="C1609" s="30">
        <v>32953</v>
      </c>
      <c r="D1609" s="29" t="s">
        <v>3975</v>
      </c>
      <c r="E1609" s="31">
        <v>9314</v>
      </c>
      <c r="F1609" s="38" t="s">
        <v>12099</v>
      </c>
      <c r="G1609" s="31">
        <v>9314</v>
      </c>
      <c r="H1609" s="32">
        <f t="shared" si="25"/>
        <v>0</v>
      </c>
      <c r="I1609" s="33" t="s">
        <v>10970</v>
      </c>
    </row>
    <row r="1610" spans="1:9" x14ac:dyDescent="0.25">
      <c r="A1610" s="44" t="s">
        <v>12099</v>
      </c>
      <c r="B1610" s="41" t="s">
        <v>12800</v>
      </c>
      <c r="C1610" s="26">
        <v>32954</v>
      </c>
      <c r="D1610" s="25" t="s">
        <v>3962</v>
      </c>
      <c r="E1610" s="27">
        <v>5665</v>
      </c>
      <c r="F1610" s="39" t="s">
        <v>12099</v>
      </c>
      <c r="G1610" s="27">
        <v>5665</v>
      </c>
      <c r="H1610" s="45">
        <f t="shared" si="25"/>
        <v>0</v>
      </c>
      <c r="I1610" s="28" t="s">
        <v>10970</v>
      </c>
    </row>
    <row r="1611" spans="1:9" x14ac:dyDescent="0.25">
      <c r="A1611" s="43" t="s">
        <v>12099</v>
      </c>
      <c r="B1611" s="40" t="s">
        <v>12801</v>
      </c>
      <c r="C1611" s="30">
        <v>32955</v>
      </c>
      <c r="D1611" s="29" t="s">
        <v>3986</v>
      </c>
      <c r="E1611" s="31">
        <v>3490.12</v>
      </c>
      <c r="F1611" s="38" t="s">
        <v>11975</v>
      </c>
      <c r="G1611" s="31">
        <v>3490.12</v>
      </c>
      <c r="H1611" s="32">
        <f t="shared" si="25"/>
        <v>0</v>
      </c>
      <c r="I1611" s="33" t="s">
        <v>10970</v>
      </c>
    </row>
    <row r="1612" spans="1:9" x14ac:dyDescent="0.25">
      <c r="A1612" s="44" t="s">
        <v>12099</v>
      </c>
      <c r="B1612" s="41" t="s">
        <v>12802</v>
      </c>
      <c r="C1612" s="26">
        <v>32956</v>
      </c>
      <c r="D1612" s="25" t="s">
        <v>4116</v>
      </c>
      <c r="E1612" s="27">
        <v>6643.4</v>
      </c>
      <c r="F1612" s="39" t="s">
        <v>11975</v>
      </c>
      <c r="G1612" s="27">
        <v>6643.4</v>
      </c>
      <c r="H1612" s="45">
        <f t="shared" si="25"/>
        <v>0</v>
      </c>
      <c r="I1612" s="28" t="s">
        <v>10970</v>
      </c>
    </row>
    <row r="1613" spans="1:9" x14ac:dyDescent="0.25">
      <c r="A1613" s="43" t="s">
        <v>12099</v>
      </c>
      <c r="B1613" s="40" t="s">
        <v>12803</v>
      </c>
      <c r="C1613" s="30">
        <v>32957</v>
      </c>
      <c r="D1613" s="29" t="s">
        <v>3978</v>
      </c>
      <c r="E1613" s="31">
        <v>3455.4</v>
      </c>
      <c r="F1613" s="38" t="s">
        <v>12099</v>
      </c>
      <c r="G1613" s="31">
        <v>3455.4</v>
      </c>
      <c r="H1613" s="32">
        <f t="shared" si="25"/>
        <v>0</v>
      </c>
      <c r="I1613" s="33" t="s">
        <v>10970</v>
      </c>
    </row>
    <row r="1614" spans="1:9" x14ac:dyDescent="0.25">
      <c r="A1614" s="44" t="s">
        <v>12099</v>
      </c>
      <c r="B1614" s="41" t="s">
        <v>12804</v>
      </c>
      <c r="C1614" s="26">
        <v>32958</v>
      </c>
      <c r="D1614" s="25" t="s">
        <v>4213</v>
      </c>
      <c r="E1614" s="27">
        <v>3591.6</v>
      </c>
      <c r="F1614" s="39" t="s">
        <v>11975</v>
      </c>
      <c r="G1614" s="27">
        <v>3591.6</v>
      </c>
      <c r="H1614" s="45">
        <f t="shared" si="25"/>
        <v>0</v>
      </c>
      <c r="I1614" s="28" t="s">
        <v>10970</v>
      </c>
    </row>
    <row r="1615" spans="1:9" x14ac:dyDescent="0.25">
      <c r="A1615" s="43" t="s">
        <v>12099</v>
      </c>
      <c r="B1615" s="40" t="s">
        <v>12805</v>
      </c>
      <c r="C1615" s="30">
        <v>32959</v>
      </c>
      <c r="D1615" s="29" t="s">
        <v>4052</v>
      </c>
      <c r="E1615" s="31">
        <v>8798.4</v>
      </c>
      <c r="F1615" s="38" t="s">
        <v>11975</v>
      </c>
      <c r="G1615" s="31">
        <v>8798.4</v>
      </c>
      <c r="H1615" s="32">
        <f t="shared" si="25"/>
        <v>0</v>
      </c>
      <c r="I1615" s="33" t="s">
        <v>10970</v>
      </c>
    </row>
    <row r="1616" spans="1:9" x14ac:dyDescent="0.25">
      <c r="A1616" s="44" t="s">
        <v>12099</v>
      </c>
      <c r="B1616" s="41" t="s">
        <v>12806</v>
      </c>
      <c r="C1616" s="26">
        <v>32960</v>
      </c>
      <c r="D1616" s="25" t="s">
        <v>3985</v>
      </c>
      <c r="E1616" s="27">
        <v>1907.1</v>
      </c>
      <c r="F1616" s="39" t="s">
        <v>11975</v>
      </c>
      <c r="G1616" s="27">
        <v>1907.1</v>
      </c>
      <c r="H1616" s="45">
        <f t="shared" si="25"/>
        <v>0</v>
      </c>
      <c r="I1616" s="28" t="s">
        <v>10970</v>
      </c>
    </row>
    <row r="1617" spans="1:9" x14ac:dyDescent="0.25">
      <c r="A1617" s="43" t="s">
        <v>12099</v>
      </c>
      <c r="B1617" s="40" t="s">
        <v>12807</v>
      </c>
      <c r="C1617" s="30">
        <v>32961</v>
      </c>
      <c r="D1617" s="29" t="s">
        <v>3964</v>
      </c>
      <c r="E1617" s="31">
        <v>616</v>
      </c>
      <c r="F1617" s="38" t="s">
        <v>12099</v>
      </c>
      <c r="G1617" s="31">
        <v>616</v>
      </c>
      <c r="H1617" s="32">
        <f t="shared" si="25"/>
        <v>0</v>
      </c>
      <c r="I1617" s="33" t="s">
        <v>10970</v>
      </c>
    </row>
    <row r="1618" spans="1:9" x14ac:dyDescent="0.25">
      <c r="A1618" s="44" t="s">
        <v>12099</v>
      </c>
      <c r="B1618" s="41" t="s">
        <v>12808</v>
      </c>
      <c r="C1618" s="26">
        <v>32962</v>
      </c>
      <c r="D1618" s="25" t="s">
        <v>3980</v>
      </c>
      <c r="E1618" s="27">
        <v>2594.8000000000002</v>
      </c>
      <c r="F1618" s="39" t="s">
        <v>11975</v>
      </c>
      <c r="G1618" s="27">
        <v>2594.8000000000002</v>
      </c>
      <c r="H1618" s="45">
        <f t="shared" si="25"/>
        <v>0</v>
      </c>
      <c r="I1618" s="28" t="s">
        <v>10970</v>
      </c>
    </row>
    <row r="1619" spans="1:9" x14ac:dyDescent="0.25">
      <c r="A1619" s="43" t="s">
        <v>12099</v>
      </c>
      <c r="B1619" s="40" t="s">
        <v>12809</v>
      </c>
      <c r="C1619" s="30">
        <v>32963</v>
      </c>
      <c r="D1619" s="29" t="s">
        <v>3958</v>
      </c>
      <c r="E1619" s="31">
        <v>2598.9</v>
      </c>
      <c r="F1619" s="38" t="s">
        <v>12099</v>
      </c>
      <c r="G1619" s="31">
        <v>2598.9</v>
      </c>
      <c r="H1619" s="32">
        <f t="shared" si="25"/>
        <v>0</v>
      </c>
      <c r="I1619" s="33" t="s">
        <v>10970</v>
      </c>
    </row>
    <row r="1620" spans="1:9" x14ac:dyDescent="0.25">
      <c r="A1620" s="44" t="s">
        <v>12099</v>
      </c>
      <c r="B1620" s="41" t="s">
        <v>12810</v>
      </c>
      <c r="C1620" s="26">
        <v>32964</v>
      </c>
      <c r="D1620" s="25" t="s">
        <v>3987</v>
      </c>
      <c r="E1620" s="27">
        <v>7386.5</v>
      </c>
      <c r="F1620" s="39" t="s">
        <v>11975</v>
      </c>
      <c r="G1620" s="27">
        <v>7386.5</v>
      </c>
      <c r="H1620" s="45">
        <f t="shared" si="25"/>
        <v>0</v>
      </c>
      <c r="I1620" s="28" t="s">
        <v>10970</v>
      </c>
    </row>
    <row r="1621" spans="1:9" x14ac:dyDescent="0.25">
      <c r="A1621" s="43" t="s">
        <v>12099</v>
      </c>
      <c r="B1621" s="40" t="s">
        <v>12811</v>
      </c>
      <c r="C1621" s="30">
        <v>32965</v>
      </c>
      <c r="D1621" s="29" t="s">
        <v>4036</v>
      </c>
      <c r="E1621" s="31">
        <v>1436</v>
      </c>
      <c r="F1621" s="38" t="s">
        <v>12099</v>
      </c>
      <c r="G1621" s="31">
        <v>1436</v>
      </c>
      <c r="H1621" s="32">
        <f t="shared" si="25"/>
        <v>0</v>
      </c>
      <c r="I1621" s="33" t="s">
        <v>10970</v>
      </c>
    </row>
    <row r="1622" spans="1:9" x14ac:dyDescent="0.25">
      <c r="A1622" s="44" t="s">
        <v>12099</v>
      </c>
      <c r="B1622" s="41" t="s">
        <v>12812</v>
      </c>
      <c r="C1622" s="26">
        <v>32966</v>
      </c>
      <c r="D1622" s="25" t="s">
        <v>3980</v>
      </c>
      <c r="E1622" s="27">
        <v>316.39999999999998</v>
      </c>
      <c r="F1622" s="39" t="s">
        <v>11975</v>
      </c>
      <c r="G1622" s="27">
        <v>316.39999999999998</v>
      </c>
      <c r="H1622" s="45">
        <f t="shared" si="25"/>
        <v>0</v>
      </c>
      <c r="I1622" s="28" t="s">
        <v>10970</v>
      </c>
    </row>
    <row r="1623" spans="1:9" x14ac:dyDescent="0.25">
      <c r="A1623" s="43" t="s">
        <v>12099</v>
      </c>
      <c r="B1623" s="40" t="s">
        <v>12813</v>
      </c>
      <c r="C1623" s="30">
        <v>32967</v>
      </c>
      <c r="D1623" s="29" t="s">
        <v>4048</v>
      </c>
      <c r="E1623" s="31">
        <v>21679.919999999998</v>
      </c>
      <c r="F1623" s="38" t="s">
        <v>12099</v>
      </c>
      <c r="G1623" s="31">
        <v>21679.919999999998</v>
      </c>
      <c r="H1623" s="32">
        <f t="shared" si="25"/>
        <v>0</v>
      </c>
      <c r="I1623" s="33" t="s">
        <v>10970</v>
      </c>
    </row>
    <row r="1624" spans="1:9" x14ac:dyDescent="0.25">
      <c r="A1624" s="44" t="s">
        <v>12099</v>
      </c>
      <c r="B1624" s="41" t="s">
        <v>12814</v>
      </c>
      <c r="C1624" s="26">
        <v>32968</v>
      </c>
      <c r="D1624" s="25" t="s">
        <v>4063</v>
      </c>
      <c r="E1624" s="27">
        <v>41877.599999999999</v>
      </c>
      <c r="F1624" s="39" t="s">
        <v>11975</v>
      </c>
      <c r="G1624" s="27">
        <v>41877.599999999999</v>
      </c>
      <c r="H1624" s="45">
        <f t="shared" si="25"/>
        <v>0</v>
      </c>
      <c r="I1624" s="28" t="s">
        <v>10970</v>
      </c>
    </row>
    <row r="1625" spans="1:9" x14ac:dyDescent="0.25">
      <c r="A1625" s="43" t="s">
        <v>12099</v>
      </c>
      <c r="B1625" s="40" t="s">
        <v>12815</v>
      </c>
      <c r="C1625" s="30">
        <v>32969</v>
      </c>
      <c r="D1625" s="29" t="s">
        <v>3950</v>
      </c>
      <c r="E1625" s="31">
        <v>33024.6</v>
      </c>
      <c r="F1625" s="38" t="s">
        <v>12035</v>
      </c>
      <c r="G1625" s="31">
        <v>33024.6</v>
      </c>
      <c r="H1625" s="32">
        <f t="shared" si="25"/>
        <v>0</v>
      </c>
      <c r="I1625" s="33" t="s">
        <v>10970</v>
      </c>
    </row>
    <row r="1626" spans="1:9" x14ac:dyDescent="0.25">
      <c r="A1626" s="44" t="s">
        <v>12099</v>
      </c>
      <c r="B1626" s="41" t="s">
        <v>12816</v>
      </c>
      <c r="C1626" s="26">
        <v>32970</v>
      </c>
      <c r="D1626" s="25" t="s">
        <v>4064</v>
      </c>
      <c r="E1626" s="27">
        <v>9746.1</v>
      </c>
      <c r="F1626" s="39" t="s">
        <v>11783</v>
      </c>
      <c r="G1626" s="27">
        <v>9746.1</v>
      </c>
      <c r="H1626" s="45">
        <f t="shared" si="25"/>
        <v>0</v>
      </c>
      <c r="I1626" s="28" t="s">
        <v>10970</v>
      </c>
    </row>
    <row r="1627" spans="1:9" x14ac:dyDescent="0.25">
      <c r="A1627" s="43" t="s">
        <v>12099</v>
      </c>
      <c r="B1627" s="40" t="s">
        <v>12817</v>
      </c>
      <c r="C1627" s="30">
        <v>32971</v>
      </c>
      <c r="D1627" s="29" t="s">
        <v>4065</v>
      </c>
      <c r="E1627" s="31">
        <v>33116.800000000003</v>
      </c>
      <c r="F1627" s="38" t="s">
        <v>12818</v>
      </c>
      <c r="G1627" s="31">
        <v>33116.800000000003</v>
      </c>
      <c r="H1627" s="32">
        <f t="shared" si="25"/>
        <v>0</v>
      </c>
      <c r="I1627" s="33" t="s">
        <v>10970</v>
      </c>
    </row>
    <row r="1628" spans="1:9" x14ac:dyDescent="0.25">
      <c r="A1628" s="44" t="s">
        <v>12099</v>
      </c>
      <c r="B1628" s="41" t="s">
        <v>12819</v>
      </c>
      <c r="C1628" s="26">
        <v>32972</v>
      </c>
      <c r="D1628" s="25" t="s">
        <v>4191</v>
      </c>
      <c r="E1628" s="27">
        <v>16372.2</v>
      </c>
      <c r="F1628" s="39" t="s">
        <v>11975</v>
      </c>
      <c r="G1628" s="27">
        <v>16372.2</v>
      </c>
      <c r="H1628" s="45">
        <f t="shared" si="25"/>
        <v>0</v>
      </c>
      <c r="I1628" s="28" t="s">
        <v>10970</v>
      </c>
    </row>
    <row r="1629" spans="1:9" x14ac:dyDescent="0.25">
      <c r="A1629" s="43" t="s">
        <v>12099</v>
      </c>
      <c r="B1629" s="40" t="s">
        <v>12820</v>
      </c>
      <c r="C1629" s="30">
        <v>32973</v>
      </c>
      <c r="D1629" s="29" t="s">
        <v>3969</v>
      </c>
      <c r="E1629" s="31">
        <v>8265.4</v>
      </c>
      <c r="F1629" s="38" t="s">
        <v>12099</v>
      </c>
      <c r="G1629" s="31">
        <v>8265.4</v>
      </c>
      <c r="H1629" s="32">
        <f t="shared" si="25"/>
        <v>0</v>
      </c>
      <c r="I1629" s="33" t="s">
        <v>10970</v>
      </c>
    </row>
    <row r="1630" spans="1:9" x14ac:dyDescent="0.25">
      <c r="A1630" s="44" t="s">
        <v>12099</v>
      </c>
      <c r="B1630" s="41" t="s">
        <v>12821</v>
      </c>
      <c r="C1630" s="26">
        <v>32974</v>
      </c>
      <c r="D1630" s="25" t="s">
        <v>3964</v>
      </c>
      <c r="E1630" s="27">
        <v>7781.2</v>
      </c>
      <c r="F1630" s="39" t="s">
        <v>11975</v>
      </c>
      <c r="G1630" s="27">
        <v>7781.2</v>
      </c>
      <c r="H1630" s="45">
        <f t="shared" si="25"/>
        <v>0</v>
      </c>
      <c r="I1630" s="28" t="s">
        <v>10970</v>
      </c>
    </row>
    <row r="1631" spans="1:9" x14ac:dyDescent="0.25">
      <c r="A1631" s="43" t="s">
        <v>12099</v>
      </c>
      <c r="B1631" s="40" t="s">
        <v>12822</v>
      </c>
      <c r="C1631" s="30">
        <v>32975</v>
      </c>
      <c r="D1631" s="29" t="s">
        <v>3964</v>
      </c>
      <c r="E1631" s="31">
        <v>657.5</v>
      </c>
      <c r="F1631" s="38" t="s">
        <v>12099</v>
      </c>
      <c r="G1631" s="31">
        <v>657.5</v>
      </c>
      <c r="H1631" s="32">
        <f t="shared" si="25"/>
        <v>0</v>
      </c>
      <c r="I1631" s="33" t="s">
        <v>10970</v>
      </c>
    </row>
    <row r="1632" spans="1:9" x14ac:dyDescent="0.25">
      <c r="A1632" s="44" t="s">
        <v>12099</v>
      </c>
      <c r="B1632" s="41" t="s">
        <v>12823</v>
      </c>
      <c r="C1632" s="26">
        <v>32976</v>
      </c>
      <c r="D1632" s="25" t="s">
        <v>4135</v>
      </c>
      <c r="E1632" s="27">
        <v>7573.8</v>
      </c>
      <c r="F1632" s="39" t="s">
        <v>12099</v>
      </c>
      <c r="G1632" s="27">
        <v>7573.8</v>
      </c>
      <c r="H1632" s="45">
        <f t="shared" si="25"/>
        <v>0</v>
      </c>
      <c r="I1632" s="28" t="s">
        <v>10970</v>
      </c>
    </row>
    <row r="1633" spans="1:9" x14ac:dyDescent="0.25">
      <c r="A1633" s="43" t="s">
        <v>12099</v>
      </c>
      <c r="B1633" s="40" t="s">
        <v>12824</v>
      </c>
      <c r="C1633" s="30">
        <v>32977</v>
      </c>
      <c r="D1633" s="29" t="s">
        <v>4135</v>
      </c>
      <c r="E1633" s="31">
        <v>413.1</v>
      </c>
      <c r="F1633" s="38" t="s">
        <v>12099</v>
      </c>
      <c r="G1633" s="31">
        <v>413.1</v>
      </c>
      <c r="H1633" s="32">
        <f t="shared" si="25"/>
        <v>0</v>
      </c>
      <c r="I1633" s="33" t="s">
        <v>10970</v>
      </c>
    </row>
    <row r="1634" spans="1:9" x14ac:dyDescent="0.25">
      <c r="A1634" s="44" t="s">
        <v>12099</v>
      </c>
      <c r="B1634" s="41" t="s">
        <v>12825</v>
      </c>
      <c r="C1634" s="26">
        <v>32978</v>
      </c>
      <c r="D1634" s="25" t="s">
        <v>11967</v>
      </c>
      <c r="E1634" s="27">
        <v>10762.02</v>
      </c>
      <c r="F1634" s="39" t="s">
        <v>12826</v>
      </c>
      <c r="G1634" s="27">
        <v>10762.02</v>
      </c>
      <c r="H1634" s="45">
        <f t="shared" si="25"/>
        <v>0</v>
      </c>
      <c r="I1634" s="28" t="s">
        <v>10970</v>
      </c>
    </row>
    <row r="1635" spans="1:9" x14ac:dyDescent="0.25">
      <c r="A1635" s="43" t="s">
        <v>12099</v>
      </c>
      <c r="B1635" s="40" t="s">
        <v>12827</v>
      </c>
      <c r="C1635" s="30">
        <v>32979</v>
      </c>
      <c r="D1635" s="29" t="s">
        <v>3977</v>
      </c>
      <c r="E1635" s="31">
        <v>2050.8000000000002</v>
      </c>
      <c r="F1635" s="38" t="s">
        <v>12099</v>
      </c>
      <c r="G1635" s="31">
        <v>2050.8000000000002</v>
      </c>
      <c r="H1635" s="32">
        <f t="shared" si="25"/>
        <v>0</v>
      </c>
      <c r="I1635" s="33" t="s">
        <v>10970</v>
      </c>
    </row>
    <row r="1636" spans="1:9" x14ac:dyDescent="0.25">
      <c r="A1636" s="44" t="s">
        <v>12099</v>
      </c>
      <c r="B1636" s="41" t="s">
        <v>12828</v>
      </c>
      <c r="C1636" s="26">
        <v>32980</v>
      </c>
      <c r="D1636" s="25" t="s">
        <v>4051</v>
      </c>
      <c r="E1636" s="27">
        <v>546</v>
      </c>
      <c r="F1636" s="39" t="s">
        <v>12099</v>
      </c>
      <c r="G1636" s="27">
        <v>546</v>
      </c>
      <c r="H1636" s="45">
        <f t="shared" si="25"/>
        <v>0</v>
      </c>
      <c r="I1636" s="28" t="s">
        <v>10970</v>
      </c>
    </row>
    <row r="1637" spans="1:9" x14ac:dyDescent="0.25">
      <c r="A1637" s="43" t="s">
        <v>12099</v>
      </c>
      <c r="B1637" s="40" t="s">
        <v>12829</v>
      </c>
      <c r="C1637" s="30">
        <v>32981</v>
      </c>
      <c r="D1637" s="29" t="s">
        <v>4056</v>
      </c>
      <c r="E1637" s="31">
        <v>1155</v>
      </c>
      <c r="F1637" s="38" t="s">
        <v>12099</v>
      </c>
      <c r="G1637" s="31">
        <v>1155</v>
      </c>
      <c r="H1637" s="32">
        <f t="shared" si="25"/>
        <v>0</v>
      </c>
      <c r="I1637" s="33" t="s">
        <v>10970</v>
      </c>
    </row>
    <row r="1638" spans="1:9" x14ac:dyDescent="0.25">
      <c r="A1638" s="44" t="s">
        <v>12099</v>
      </c>
      <c r="B1638" s="41" t="s">
        <v>12830</v>
      </c>
      <c r="C1638" s="26">
        <v>32982</v>
      </c>
      <c r="D1638" s="25" t="s">
        <v>4191</v>
      </c>
      <c r="E1638" s="27">
        <v>1972.8</v>
      </c>
      <c r="F1638" s="39" t="s">
        <v>12099</v>
      </c>
      <c r="G1638" s="27">
        <v>1972.8</v>
      </c>
      <c r="H1638" s="45">
        <f t="shared" si="25"/>
        <v>0</v>
      </c>
      <c r="I1638" s="28" t="s">
        <v>10970</v>
      </c>
    </row>
    <row r="1639" spans="1:9" x14ac:dyDescent="0.25">
      <c r="A1639" s="43" t="s">
        <v>12099</v>
      </c>
      <c r="B1639" s="40" t="s">
        <v>12831</v>
      </c>
      <c r="C1639" s="30">
        <v>32983</v>
      </c>
      <c r="D1639" s="29" t="s">
        <v>4056</v>
      </c>
      <c r="E1639" s="31">
        <v>516.79999999999995</v>
      </c>
      <c r="F1639" s="38" t="s">
        <v>12099</v>
      </c>
      <c r="G1639" s="31">
        <v>516.79999999999995</v>
      </c>
      <c r="H1639" s="32">
        <f t="shared" si="25"/>
        <v>0</v>
      </c>
      <c r="I1639" s="33" t="s">
        <v>10970</v>
      </c>
    </row>
    <row r="1640" spans="1:9" x14ac:dyDescent="0.25">
      <c r="A1640" s="44" t="s">
        <v>12099</v>
      </c>
      <c r="B1640" s="41" t="s">
        <v>12832</v>
      </c>
      <c r="C1640" s="26">
        <v>32984</v>
      </c>
      <c r="D1640" s="25" t="s">
        <v>4043</v>
      </c>
      <c r="E1640" s="27">
        <v>0</v>
      </c>
      <c r="F1640" s="39" t="s">
        <v>4219</v>
      </c>
      <c r="G1640" s="27">
        <v>0</v>
      </c>
      <c r="H1640" s="45">
        <f t="shared" si="25"/>
        <v>0</v>
      </c>
      <c r="I1640" s="28" t="s">
        <v>7662</v>
      </c>
    </row>
    <row r="1641" spans="1:9" x14ac:dyDescent="0.25">
      <c r="A1641" s="43" t="s">
        <v>12099</v>
      </c>
      <c r="B1641" s="40" t="s">
        <v>12833</v>
      </c>
      <c r="C1641" s="30">
        <v>32985</v>
      </c>
      <c r="D1641" s="29" t="s">
        <v>3989</v>
      </c>
      <c r="E1641" s="31">
        <v>804</v>
      </c>
      <c r="F1641" s="38" t="s">
        <v>12099</v>
      </c>
      <c r="G1641" s="31">
        <v>804</v>
      </c>
      <c r="H1641" s="32">
        <f t="shared" si="25"/>
        <v>0</v>
      </c>
      <c r="I1641" s="33" t="s">
        <v>10970</v>
      </c>
    </row>
    <row r="1642" spans="1:9" x14ac:dyDescent="0.25">
      <c r="A1642" s="44" t="s">
        <v>12099</v>
      </c>
      <c r="B1642" s="41" t="s">
        <v>12834</v>
      </c>
      <c r="C1642" s="26">
        <v>32986</v>
      </c>
      <c r="D1642" s="25" t="s">
        <v>4046</v>
      </c>
      <c r="E1642" s="27">
        <v>2719.5</v>
      </c>
      <c r="F1642" s="39" t="s">
        <v>12099</v>
      </c>
      <c r="G1642" s="27">
        <v>2719.5</v>
      </c>
      <c r="H1642" s="45">
        <f t="shared" si="25"/>
        <v>0</v>
      </c>
      <c r="I1642" s="28" t="s">
        <v>10970</v>
      </c>
    </row>
    <row r="1643" spans="1:9" x14ac:dyDescent="0.25">
      <c r="A1643" s="43" t="s">
        <v>12099</v>
      </c>
      <c r="B1643" s="40" t="s">
        <v>12835</v>
      </c>
      <c r="C1643" s="30">
        <v>32987</v>
      </c>
      <c r="D1643" s="29" t="s">
        <v>4045</v>
      </c>
      <c r="E1643" s="31">
        <v>2832.2</v>
      </c>
      <c r="F1643" s="38" t="s">
        <v>12099</v>
      </c>
      <c r="G1643" s="31">
        <v>2832.2</v>
      </c>
      <c r="H1643" s="32">
        <f t="shared" si="25"/>
        <v>0</v>
      </c>
      <c r="I1643" s="33" t="s">
        <v>10970</v>
      </c>
    </row>
    <row r="1644" spans="1:9" x14ac:dyDescent="0.25">
      <c r="A1644" s="44" t="s">
        <v>12099</v>
      </c>
      <c r="B1644" s="41" t="s">
        <v>12836</v>
      </c>
      <c r="C1644" s="26">
        <v>32988</v>
      </c>
      <c r="D1644" s="25" t="s">
        <v>3989</v>
      </c>
      <c r="E1644" s="27">
        <v>360.4</v>
      </c>
      <c r="F1644" s="39" t="s">
        <v>12099</v>
      </c>
      <c r="G1644" s="27">
        <v>360.4</v>
      </c>
      <c r="H1644" s="45">
        <f t="shared" si="25"/>
        <v>0</v>
      </c>
      <c r="I1644" s="28" t="s">
        <v>10970</v>
      </c>
    </row>
    <row r="1645" spans="1:9" x14ac:dyDescent="0.25">
      <c r="A1645" s="43" t="s">
        <v>12099</v>
      </c>
      <c r="B1645" s="40" t="s">
        <v>12837</v>
      </c>
      <c r="C1645" s="30">
        <v>32989</v>
      </c>
      <c r="D1645" s="29" t="s">
        <v>4039</v>
      </c>
      <c r="E1645" s="31">
        <v>6014.4</v>
      </c>
      <c r="F1645" s="38" t="s">
        <v>11783</v>
      </c>
      <c r="G1645" s="31">
        <v>6014.4</v>
      </c>
      <c r="H1645" s="32">
        <f t="shared" si="25"/>
        <v>0</v>
      </c>
      <c r="I1645" s="33" t="s">
        <v>10970</v>
      </c>
    </row>
    <row r="1646" spans="1:9" x14ac:dyDescent="0.25">
      <c r="A1646" s="44" t="s">
        <v>12099</v>
      </c>
      <c r="B1646" s="41" t="s">
        <v>12838</v>
      </c>
      <c r="C1646" s="26">
        <v>32990</v>
      </c>
      <c r="D1646" s="25" t="s">
        <v>4043</v>
      </c>
      <c r="E1646" s="27">
        <v>26775.1</v>
      </c>
      <c r="F1646" s="39" t="s">
        <v>11783</v>
      </c>
      <c r="G1646" s="27">
        <v>26775.1</v>
      </c>
      <c r="H1646" s="45">
        <f t="shared" si="25"/>
        <v>0</v>
      </c>
      <c r="I1646" s="28" t="s">
        <v>10970</v>
      </c>
    </row>
    <row r="1647" spans="1:9" x14ac:dyDescent="0.25">
      <c r="A1647" s="43" t="s">
        <v>12099</v>
      </c>
      <c r="B1647" s="40" t="s">
        <v>12839</v>
      </c>
      <c r="C1647" s="30">
        <v>32991</v>
      </c>
      <c r="D1647" s="29" t="s">
        <v>4038</v>
      </c>
      <c r="E1647" s="31">
        <v>30052.36</v>
      </c>
      <c r="F1647" s="38" t="s">
        <v>11783</v>
      </c>
      <c r="G1647" s="31">
        <v>30052.36</v>
      </c>
      <c r="H1647" s="32">
        <f t="shared" si="25"/>
        <v>0</v>
      </c>
      <c r="I1647" s="33" t="s">
        <v>10970</v>
      </c>
    </row>
    <row r="1648" spans="1:9" x14ac:dyDescent="0.25">
      <c r="A1648" s="44" t="s">
        <v>12099</v>
      </c>
      <c r="B1648" s="41" t="s">
        <v>12840</v>
      </c>
      <c r="C1648" s="26">
        <v>32992</v>
      </c>
      <c r="D1648" s="25" t="s">
        <v>3964</v>
      </c>
      <c r="E1648" s="27">
        <v>540</v>
      </c>
      <c r="F1648" s="39" t="s">
        <v>12099</v>
      </c>
      <c r="G1648" s="27">
        <v>540</v>
      </c>
      <c r="H1648" s="45">
        <f t="shared" si="25"/>
        <v>0</v>
      </c>
      <c r="I1648" s="28" t="s">
        <v>10970</v>
      </c>
    </row>
    <row r="1649" spans="1:9" x14ac:dyDescent="0.25">
      <c r="A1649" s="43" t="s">
        <v>12099</v>
      </c>
      <c r="B1649" s="40" t="s">
        <v>12841</v>
      </c>
      <c r="C1649" s="30">
        <v>32993</v>
      </c>
      <c r="D1649" s="29" t="s">
        <v>3964</v>
      </c>
      <c r="E1649" s="31">
        <v>3598.5</v>
      </c>
      <c r="F1649" s="38" t="s">
        <v>12099</v>
      </c>
      <c r="G1649" s="31">
        <v>3598.5</v>
      </c>
      <c r="H1649" s="32">
        <f t="shared" si="25"/>
        <v>0</v>
      </c>
      <c r="I1649" s="33" t="s">
        <v>10970</v>
      </c>
    </row>
    <row r="1650" spans="1:9" x14ac:dyDescent="0.25">
      <c r="A1650" s="44" t="s">
        <v>12099</v>
      </c>
      <c r="B1650" s="41" t="s">
        <v>12842</v>
      </c>
      <c r="C1650" s="26">
        <v>32994</v>
      </c>
      <c r="D1650" s="25" t="s">
        <v>4040</v>
      </c>
      <c r="E1650" s="27">
        <v>39020.6</v>
      </c>
      <c r="F1650" s="39" t="s">
        <v>11783</v>
      </c>
      <c r="G1650" s="27">
        <v>39020.6</v>
      </c>
      <c r="H1650" s="45">
        <f t="shared" si="25"/>
        <v>0</v>
      </c>
      <c r="I1650" s="28" t="s">
        <v>10970</v>
      </c>
    </row>
    <row r="1651" spans="1:9" x14ac:dyDescent="0.25">
      <c r="A1651" s="43" t="s">
        <v>12099</v>
      </c>
      <c r="B1651" s="40" t="s">
        <v>12843</v>
      </c>
      <c r="C1651" s="30">
        <v>32995</v>
      </c>
      <c r="D1651" s="29" t="s">
        <v>4103</v>
      </c>
      <c r="E1651" s="31">
        <v>19759</v>
      </c>
      <c r="F1651" s="38" t="s">
        <v>12826</v>
      </c>
      <c r="G1651" s="31">
        <v>19759</v>
      </c>
      <c r="H1651" s="32">
        <f t="shared" si="25"/>
        <v>0</v>
      </c>
      <c r="I1651" s="33" t="s">
        <v>10970</v>
      </c>
    </row>
    <row r="1652" spans="1:9" x14ac:dyDescent="0.25">
      <c r="A1652" s="44" t="s">
        <v>12099</v>
      </c>
      <c r="B1652" s="41" t="s">
        <v>12844</v>
      </c>
      <c r="C1652" s="26">
        <v>32996</v>
      </c>
      <c r="D1652" s="25" t="s">
        <v>4058</v>
      </c>
      <c r="E1652" s="27">
        <v>4652.04</v>
      </c>
      <c r="F1652" s="39" t="s">
        <v>12099</v>
      </c>
      <c r="G1652" s="27">
        <v>4652.04</v>
      </c>
      <c r="H1652" s="45">
        <f t="shared" si="25"/>
        <v>0</v>
      </c>
      <c r="I1652" s="28" t="s">
        <v>10970</v>
      </c>
    </row>
    <row r="1653" spans="1:9" x14ac:dyDescent="0.25">
      <c r="A1653" s="43" t="s">
        <v>12099</v>
      </c>
      <c r="B1653" s="40" t="s">
        <v>12845</v>
      </c>
      <c r="C1653" s="30">
        <v>32997</v>
      </c>
      <c r="D1653" s="29" t="s">
        <v>4117</v>
      </c>
      <c r="E1653" s="31">
        <v>9904.4</v>
      </c>
      <c r="F1653" s="38" t="s">
        <v>12099</v>
      </c>
      <c r="G1653" s="31">
        <v>9904.4</v>
      </c>
      <c r="H1653" s="32">
        <f t="shared" si="25"/>
        <v>0</v>
      </c>
      <c r="I1653" s="33" t="s">
        <v>10970</v>
      </c>
    </row>
    <row r="1654" spans="1:9" x14ac:dyDescent="0.25">
      <c r="A1654" s="44" t="s">
        <v>12099</v>
      </c>
      <c r="B1654" s="41" t="s">
        <v>12846</v>
      </c>
      <c r="C1654" s="26">
        <v>32998</v>
      </c>
      <c r="D1654" s="25" t="s">
        <v>4005</v>
      </c>
      <c r="E1654" s="27">
        <v>3807.4</v>
      </c>
      <c r="F1654" s="39" t="s">
        <v>11975</v>
      </c>
      <c r="G1654" s="27">
        <v>3807.4</v>
      </c>
      <c r="H1654" s="45">
        <f t="shared" si="25"/>
        <v>0</v>
      </c>
      <c r="I1654" s="28" t="s">
        <v>10970</v>
      </c>
    </row>
    <row r="1655" spans="1:9" x14ac:dyDescent="0.25">
      <c r="A1655" s="43" t="s">
        <v>12099</v>
      </c>
      <c r="B1655" s="40" t="s">
        <v>12847</v>
      </c>
      <c r="C1655" s="30">
        <v>32999</v>
      </c>
      <c r="D1655" s="29" t="s">
        <v>4020</v>
      </c>
      <c r="E1655" s="31">
        <v>18535</v>
      </c>
      <c r="F1655" s="38" t="s">
        <v>11783</v>
      </c>
      <c r="G1655" s="31">
        <v>18535</v>
      </c>
      <c r="H1655" s="32">
        <f t="shared" si="25"/>
        <v>0</v>
      </c>
      <c r="I1655" s="33" t="s">
        <v>10970</v>
      </c>
    </row>
    <row r="1656" spans="1:9" x14ac:dyDescent="0.25">
      <c r="A1656" s="44" t="s">
        <v>12099</v>
      </c>
      <c r="B1656" s="41" t="s">
        <v>12848</v>
      </c>
      <c r="C1656" s="26">
        <v>33000</v>
      </c>
      <c r="D1656" s="25" t="s">
        <v>4085</v>
      </c>
      <c r="E1656" s="27">
        <v>8959.2000000000007</v>
      </c>
      <c r="F1656" s="39" t="s">
        <v>11975</v>
      </c>
      <c r="G1656" s="27">
        <v>8959.2000000000007</v>
      </c>
      <c r="H1656" s="45">
        <f t="shared" si="25"/>
        <v>0</v>
      </c>
      <c r="I1656" s="28" t="s">
        <v>10970</v>
      </c>
    </row>
    <row r="1657" spans="1:9" x14ac:dyDescent="0.25">
      <c r="A1657" s="43" t="s">
        <v>12099</v>
      </c>
      <c r="B1657" s="40" t="s">
        <v>12849</v>
      </c>
      <c r="C1657" s="30">
        <v>33001</v>
      </c>
      <c r="D1657" s="29" t="s">
        <v>3998</v>
      </c>
      <c r="E1657" s="31">
        <v>0</v>
      </c>
      <c r="F1657" s="38" t="s">
        <v>4219</v>
      </c>
      <c r="G1657" s="31">
        <v>0</v>
      </c>
      <c r="H1657" s="32">
        <f t="shared" si="25"/>
        <v>0</v>
      </c>
      <c r="I1657" s="33" t="s">
        <v>7662</v>
      </c>
    </row>
    <row r="1658" spans="1:9" x14ac:dyDescent="0.25">
      <c r="A1658" s="44" t="s">
        <v>12099</v>
      </c>
      <c r="B1658" s="41" t="s">
        <v>12850</v>
      </c>
      <c r="C1658" s="26">
        <v>33002</v>
      </c>
      <c r="D1658" s="25" t="s">
        <v>3998</v>
      </c>
      <c r="E1658" s="27">
        <v>21996</v>
      </c>
      <c r="F1658" s="39" t="s">
        <v>12099</v>
      </c>
      <c r="G1658" s="27">
        <v>21996</v>
      </c>
      <c r="H1658" s="45">
        <f t="shared" si="25"/>
        <v>0</v>
      </c>
      <c r="I1658" s="28" t="s">
        <v>10970</v>
      </c>
    </row>
    <row r="1659" spans="1:9" x14ac:dyDescent="0.25">
      <c r="A1659" s="43" t="s">
        <v>12099</v>
      </c>
      <c r="B1659" s="40" t="s">
        <v>12851</v>
      </c>
      <c r="C1659" s="30">
        <v>33003</v>
      </c>
      <c r="D1659" s="29" t="s">
        <v>3998</v>
      </c>
      <c r="E1659" s="31">
        <v>611</v>
      </c>
      <c r="F1659" s="38" t="s">
        <v>12099</v>
      </c>
      <c r="G1659" s="31">
        <v>611</v>
      </c>
      <c r="H1659" s="32">
        <f t="shared" si="25"/>
        <v>0</v>
      </c>
      <c r="I1659" s="33" t="s">
        <v>10970</v>
      </c>
    </row>
    <row r="1660" spans="1:9" x14ac:dyDescent="0.25">
      <c r="A1660" s="44" t="s">
        <v>12099</v>
      </c>
      <c r="B1660" s="41" t="s">
        <v>12852</v>
      </c>
      <c r="C1660" s="26">
        <v>33004</v>
      </c>
      <c r="D1660" s="25" t="s">
        <v>4105</v>
      </c>
      <c r="E1660" s="27">
        <v>28937.4</v>
      </c>
      <c r="F1660" s="39" t="s">
        <v>11975</v>
      </c>
      <c r="G1660" s="27">
        <v>28937.4</v>
      </c>
      <c r="H1660" s="45">
        <f t="shared" si="25"/>
        <v>0</v>
      </c>
      <c r="I1660" s="28" t="s">
        <v>10970</v>
      </c>
    </row>
    <row r="1661" spans="1:9" x14ac:dyDescent="0.25">
      <c r="A1661" s="43" t="s">
        <v>12099</v>
      </c>
      <c r="B1661" s="40" t="s">
        <v>12853</v>
      </c>
      <c r="C1661" s="30">
        <v>33005</v>
      </c>
      <c r="D1661" s="29" t="s">
        <v>4097</v>
      </c>
      <c r="E1661" s="31">
        <v>600</v>
      </c>
      <c r="F1661" s="38" t="s">
        <v>12099</v>
      </c>
      <c r="G1661" s="31">
        <v>600</v>
      </c>
      <c r="H1661" s="32">
        <f t="shared" si="25"/>
        <v>0</v>
      </c>
      <c r="I1661" s="33" t="s">
        <v>10970</v>
      </c>
    </row>
    <row r="1662" spans="1:9" x14ac:dyDescent="0.25">
      <c r="A1662" s="44" t="s">
        <v>12099</v>
      </c>
      <c r="B1662" s="41" t="s">
        <v>12854</v>
      </c>
      <c r="C1662" s="26">
        <v>33006</v>
      </c>
      <c r="D1662" s="25" t="s">
        <v>4002</v>
      </c>
      <c r="E1662" s="27">
        <v>1880</v>
      </c>
      <c r="F1662" s="39" t="s">
        <v>11975</v>
      </c>
      <c r="G1662" s="27">
        <v>1880</v>
      </c>
      <c r="H1662" s="45">
        <f t="shared" si="25"/>
        <v>0</v>
      </c>
      <c r="I1662" s="28" t="s">
        <v>10970</v>
      </c>
    </row>
    <row r="1663" spans="1:9" x14ac:dyDescent="0.25">
      <c r="A1663" s="43" t="s">
        <v>12099</v>
      </c>
      <c r="B1663" s="40" t="s">
        <v>12855</v>
      </c>
      <c r="C1663" s="30">
        <v>33007</v>
      </c>
      <c r="D1663" s="29" t="s">
        <v>4001</v>
      </c>
      <c r="E1663" s="31">
        <v>3760</v>
      </c>
      <c r="F1663" s="38" t="s">
        <v>11975</v>
      </c>
      <c r="G1663" s="31">
        <v>3760</v>
      </c>
      <c r="H1663" s="32">
        <f t="shared" si="25"/>
        <v>0</v>
      </c>
      <c r="I1663" s="33" t="s">
        <v>10970</v>
      </c>
    </row>
    <row r="1664" spans="1:9" x14ac:dyDescent="0.25">
      <c r="A1664" s="44" t="s">
        <v>12099</v>
      </c>
      <c r="B1664" s="41" t="s">
        <v>12856</v>
      </c>
      <c r="C1664" s="26">
        <v>33008</v>
      </c>
      <c r="D1664" s="25" t="s">
        <v>4150</v>
      </c>
      <c r="E1664" s="27">
        <v>11990</v>
      </c>
      <c r="F1664" s="39" t="s">
        <v>4240</v>
      </c>
      <c r="G1664" s="27">
        <v>11990</v>
      </c>
      <c r="H1664" s="45">
        <f t="shared" si="25"/>
        <v>0</v>
      </c>
      <c r="I1664" s="28" t="s">
        <v>10970</v>
      </c>
    </row>
    <row r="1665" spans="1:9" x14ac:dyDescent="0.25">
      <c r="A1665" s="43" t="s">
        <v>12099</v>
      </c>
      <c r="B1665" s="40" t="s">
        <v>12857</v>
      </c>
      <c r="C1665" s="30">
        <v>33009</v>
      </c>
      <c r="D1665" s="29" t="s">
        <v>4099</v>
      </c>
      <c r="E1665" s="31">
        <v>1474.2</v>
      </c>
      <c r="F1665" s="38" t="s">
        <v>12099</v>
      </c>
      <c r="G1665" s="31">
        <v>1474.2</v>
      </c>
      <c r="H1665" s="32">
        <f t="shared" si="25"/>
        <v>0</v>
      </c>
      <c r="I1665" s="33" t="s">
        <v>10970</v>
      </c>
    </row>
    <row r="1666" spans="1:9" x14ac:dyDescent="0.25">
      <c r="A1666" s="44" t="s">
        <v>12099</v>
      </c>
      <c r="B1666" s="41" t="s">
        <v>12858</v>
      </c>
      <c r="C1666" s="26">
        <v>33010</v>
      </c>
      <c r="D1666" s="25" t="s">
        <v>3964</v>
      </c>
      <c r="E1666" s="27">
        <v>600</v>
      </c>
      <c r="F1666" s="39" t="s">
        <v>11975</v>
      </c>
      <c r="G1666" s="27">
        <v>600</v>
      </c>
      <c r="H1666" s="45">
        <f t="shared" si="25"/>
        <v>0</v>
      </c>
      <c r="I1666" s="28" t="s">
        <v>10970</v>
      </c>
    </row>
    <row r="1667" spans="1:9" x14ac:dyDescent="0.25">
      <c r="A1667" s="43" t="s">
        <v>12099</v>
      </c>
      <c r="B1667" s="40" t="s">
        <v>12859</v>
      </c>
      <c r="C1667" s="30">
        <v>33011</v>
      </c>
      <c r="D1667" s="29" t="s">
        <v>3964</v>
      </c>
      <c r="E1667" s="31">
        <v>453.9</v>
      </c>
      <c r="F1667" s="38" t="s">
        <v>12099</v>
      </c>
      <c r="G1667" s="31">
        <v>453.9</v>
      </c>
      <c r="H1667" s="32">
        <f t="shared" si="25"/>
        <v>0</v>
      </c>
      <c r="I1667" s="33" t="s">
        <v>10970</v>
      </c>
    </row>
    <row r="1668" spans="1:9" x14ac:dyDescent="0.25">
      <c r="A1668" s="44" t="s">
        <v>12099</v>
      </c>
      <c r="B1668" s="41" t="s">
        <v>12860</v>
      </c>
      <c r="C1668" s="26">
        <v>33012</v>
      </c>
      <c r="D1668" s="25" t="s">
        <v>4012</v>
      </c>
      <c r="E1668" s="27">
        <v>1299.5999999999999</v>
      </c>
      <c r="F1668" s="39" t="s">
        <v>12099</v>
      </c>
      <c r="G1668" s="27">
        <v>1299.5999999999999</v>
      </c>
      <c r="H1668" s="45">
        <f t="shared" ref="H1668:H1731" si="26">E1668-G1668</f>
        <v>0</v>
      </c>
      <c r="I1668" s="28" t="s">
        <v>10970</v>
      </c>
    </row>
    <row r="1669" spans="1:9" x14ac:dyDescent="0.25">
      <c r="A1669" s="43" t="s">
        <v>12099</v>
      </c>
      <c r="B1669" s="40" t="s">
        <v>12861</v>
      </c>
      <c r="C1669" s="30">
        <v>33013</v>
      </c>
      <c r="D1669" s="29" t="s">
        <v>4104</v>
      </c>
      <c r="E1669" s="31">
        <v>3396.6</v>
      </c>
      <c r="F1669" s="38" t="s">
        <v>12099</v>
      </c>
      <c r="G1669" s="31">
        <v>3396.6</v>
      </c>
      <c r="H1669" s="32">
        <f t="shared" si="26"/>
        <v>0</v>
      </c>
      <c r="I1669" s="33" t="s">
        <v>10970</v>
      </c>
    </row>
    <row r="1670" spans="1:9" x14ac:dyDescent="0.25">
      <c r="A1670" s="44" t="s">
        <v>12099</v>
      </c>
      <c r="B1670" s="41" t="s">
        <v>12862</v>
      </c>
      <c r="C1670" s="26">
        <v>33014</v>
      </c>
      <c r="D1670" s="25" t="s">
        <v>4024</v>
      </c>
      <c r="E1670" s="27">
        <v>38000</v>
      </c>
      <c r="F1670" s="39" t="s">
        <v>12099</v>
      </c>
      <c r="G1670" s="27">
        <v>38000</v>
      </c>
      <c r="H1670" s="45">
        <f t="shared" si="26"/>
        <v>0</v>
      </c>
      <c r="I1670" s="28" t="s">
        <v>10970</v>
      </c>
    </row>
    <row r="1671" spans="1:9" x14ac:dyDescent="0.25">
      <c r="A1671" s="43" t="s">
        <v>12099</v>
      </c>
      <c r="B1671" s="40" t="s">
        <v>12863</v>
      </c>
      <c r="C1671" s="30">
        <v>33015</v>
      </c>
      <c r="D1671" s="29" t="s">
        <v>3964</v>
      </c>
      <c r="E1671" s="31">
        <v>0</v>
      </c>
      <c r="F1671" s="38" t="s">
        <v>4219</v>
      </c>
      <c r="G1671" s="31">
        <v>0</v>
      </c>
      <c r="H1671" s="32">
        <f t="shared" si="26"/>
        <v>0</v>
      </c>
      <c r="I1671" s="33" t="s">
        <v>7662</v>
      </c>
    </row>
    <row r="1672" spans="1:9" x14ac:dyDescent="0.25">
      <c r="A1672" s="44" t="s">
        <v>12099</v>
      </c>
      <c r="B1672" s="41" t="s">
        <v>12864</v>
      </c>
      <c r="C1672" s="26">
        <v>33016</v>
      </c>
      <c r="D1672" s="25" t="s">
        <v>3964</v>
      </c>
      <c r="E1672" s="27">
        <v>5345</v>
      </c>
      <c r="F1672" s="39" t="s">
        <v>12099</v>
      </c>
      <c r="G1672" s="27">
        <v>5345</v>
      </c>
      <c r="H1672" s="45">
        <f t="shared" si="26"/>
        <v>0</v>
      </c>
      <c r="I1672" s="28" t="s">
        <v>10970</v>
      </c>
    </row>
    <row r="1673" spans="1:9" x14ac:dyDescent="0.25">
      <c r="A1673" s="43" t="s">
        <v>12099</v>
      </c>
      <c r="B1673" s="40" t="s">
        <v>12865</v>
      </c>
      <c r="C1673" s="30">
        <v>33017</v>
      </c>
      <c r="D1673" s="29" t="s">
        <v>4490</v>
      </c>
      <c r="E1673" s="31">
        <v>1700</v>
      </c>
      <c r="F1673" s="38" t="s">
        <v>12099</v>
      </c>
      <c r="G1673" s="31">
        <v>1700</v>
      </c>
      <c r="H1673" s="32">
        <f t="shared" si="26"/>
        <v>0</v>
      </c>
      <c r="I1673" s="33" t="s">
        <v>10970</v>
      </c>
    </row>
    <row r="1674" spans="1:9" x14ac:dyDescent="0.25">
      <c r="A1674" s="44" t="s">
        <v>12099</v>
      </c>
      <c r="B1674" s="41" t="s">
        <v>12866</v>
      </c>
      <c r="C1674" s="26">
        <v>33018</v>
      </c>
      <c r="D1674" s="25" t="s">
        <v>4121</v>
      </c>
      <c r="E1674" s="27">
        <v>2351.6999999999998</v>
      </c>
      <c r="F1674" s="39" t="s">
        <v>12099</v>
      </c>
      <c r="G1674" s="27">
        <v>2351.6999999999998</v>
      </c>
      <c r="H1674" s="45">
        <f t="shared" si="26"/>
        <v>0</v>
      </c>
      <c r="I1674" s="28" t="s">
        <v>10970</v>
      </c>
    </row>
    <row r="1675" spans="1:9" x14ac:dyDescent="0.25">
      <c r="A1675" s="43" t="s">
        <v>12099</v>
      </c>
      <c r="B1675" s="40" t="s">
        <v>12867</v>
      </c>
      <c r="C1675" s="30">
        <v>33019</v>
      </c>
      <c r="D1675" s="29" t="s">
        <v>4158</v>
      </c>
      <c r="E1675" s="31">
        <v>1383.2</v>
      </c>
      <c r="F1675" s="38" t="s">
        <v>12099</v>
      </c>
      <c r="G1675" s="31">
        <v>1383.2</v>
      </c>
      <c r="H1675" s="32">
        <f t="shared" si="26"/>
        <v>0</v>
      </c>
      <c r="I1675" s="33" t="s">
        <v>10970</v>
      </c>
    </row>
    <row r="1676" spans="1:9" x14ac:dyDescent="0.25">
      <c r="A1676" s="44" t="s">
        <v>12099</v>
      </c>
      <c r="B1676" s="41" t="s">
        <v>12868</v>
      </c>
      <c r="C1676" s="26">
        <v>33020</v>
      </c>
      <c r="D1676" s="25" t="s">
        <v>4055</v>
      </c>
      <c r="E1676" s="27">
        <v>36360</v>
      </c>
      <c r="F1676" s="39" t="s">
        <v>11975</v>
      </c>
      <c r="G1676" s="27">
        <v>36360</v>
      </c>
      <c r="H1676" s="45">
        <f t="shared" si="26"/>
        <v>0</v>
      </c>
      <c r="I1676" s="28" t="s">
        <v>10970</v>
      </c>
    </row>
    <row r="1677" spans="1:9" x14ac:dyDescent="0.25">
      <c r="A1677" s="43" t="s">
        <v>12099</v>
      </c>
      <c r="B1677" s="40" t="s">
        <v>12869</v>
      </c>
      <c r="C1677" s="30">
        <v>33021</v>
      </c>
      <c r="D1677" s="29" t="s">
        <v>12870</v>
      </c>
      <c r="E1677" s="31">
        <v>5537.7</v>
      </c>
      <c r="F1677" s="38" t="s">
        <v>12099</v>
      </c>
      <c r="G1677" s="31">
        <v>5537.7</v>
      </c>
      <c r="H1677" s="32">
        <f t="shared" si="26"/>
        <v>0</v>
      </c>
      <c r="I1677" s="33" t="s">
        <v>10970</v>
      </c>
    </row>
    <row r="1678" spans="1:9" x14ac:dyDescent="0.25">
      <c r="A1678" s="44" t="s">
        <v>12099</v>
      </c>
      <c r="B1678" s="41" t="s">
        <v>12871</v>
      </c>
      <c r="C1678" s="26">
        <v>33022</v>
      </c>
      <c r="D1678" s="25" t="s">
        <v>4143</v>
      </c>
      <c r="E1678" s="27">
        <v>19678.400000000001</v>
      </c>
      <c r="F1678" s="39" t="s">
        <v>11975</v>
      </c>
      <c r="G1678" s="27">
        <v>19678.400000000001</v>
      </c>
      <c r="H1678" s="45">
        <f t="shared" si="26"/>
        <v>0</v>
      </c>
      <c r="I1678" s="28" t="s">
        <v>10970</v>
      </c>
    </row>
    <row r="1679" spans="1:9" x14ac:dyDescent="0.25">
      <c r="A1679" s="43" t="s">
        <v>12099</v>
      </c>
      <c r="B1679" s="40" t="s">
        <v>12872</v>
      </c>
      <c r="C1679" s="30">
        <v>33023</v>
      </c>
      <c r="D1679" s="29" t="s">
        <v>4069</v>
      </c>
      <c r="E1679" s="31">
        <v>23156.400000000001</v>
      </c>
      <c r="F1679" s="38" t="s">
        <v>12099</v>
      </c>
      <c r="G1679" s="31">
        <v>23156.400000000001</v>
      </c>
      <c r="H1679" s="32">
        <f t="shared" si="26"/>
        <v>0</v>
      </c>
      <c r="I1679" s="33" t="s">
        <v>10970</v>
      </c>
    </row>
    <row r="1680" spans="1:9" x14ac:dyDescent="0.25">
      <c r="A1680" s="44" t="s">
        <v>12099</v>
      </c>
      <c r="B1680" s="41" t="s">
        <v>12873</v>
      </c>
      <c r="C1680" s="26">
        <v>33024</v>
      </c>
      <c r="D1680" s="25" t="s">
        <v>4022</v>
      </c>
      <c r="E1680" s="27">
        <v>1550.4</v>
      </c>
      <c r="F1680" s="39" t="s">
        <v>12099</v>
      </c>
      <c r="G1680" s="27">
        <v>1550.4</v>
      </c>
      <c r="H1680" s="45">
        <f t="shared" si="26"/>
        <v>0</v>
      </c>
      <c r="I1680" s="28" t="s">
        <v>10970</v>
      </c>
    </row>
    <row r="1681" spans="1:9" x14ac:dyDescent="0.25">
      <c r="A1681" s="43" t="s">
        <v>12099</v>
      </c>
      <c r="B1681" s="40" t="s">
        <v>12874</v>
      </c>
      <c r="C1681" s="30">
        <v>33025</v>
      </c>
      <c r="D1681" s="29" t="s">
        <v>4036</v>
      </c>
      <c r="E1681" s="31">
        <v>1880</v>
      </c>
      <c r="F1681" s="38" t="s">
        <v>12099</v>
      </c>
      <c r="G1681" s="31">
        <v>1880</v>
      </c>
      <c r="H1681" s="32">
        <f t="shared" si="26"/>
        <v>0</v>
      </c>
      <c r="I1681" s="33" t="s">
        <v>10970</v>
      </c>
    </row>
    <row r="1682" spans="1:9" x14ac:dyDescent="0.25">
      <c r="A1682" s="44" t="s">
        <v>12099</v>
      </c>
      <c r="B1682" s="41" t="s">
        <v>12875</v>
      </c>
      <c r="C1682" s="26">
        <v>33026</v>
      </c>
      <c r="D1682" s="25" t="s">
        <v>4070</v>
      </c>
      <c r="E1682" s="27">
        <v>22125.599999999999</v>
      </c>
      <c r="F1682" s="39" t="s">
        <v>11975</v>
      </c>
      <c r="G1682" s="27">
        <v>22125.599999999999</v>
      </c>
      <c r="H1682" s="45">
        <f t="shared" si="26"/>
        <v>0</v>
      </c>
      <c r="I1682" s="28" t="s">
        <v>10970</v>
      </c>
    </row>
    <row r="1683" spans="1:9" x14ac:dyDescent="0.25">
      <c r="A1683" s="43" t="s">
        <v>12099</v>
      </c>
      <c r="B1683" s="40" t="s">
        <v>12876</v>
      </c>
      <c r="C1683" s="30">
        <v>33027</v>
      </c>
      <c r="D1683" s="29" t="s">
        <v>4071</v>
      </c>
      <c r="E1683" s="31">
        <v>7646.2</v>
      </c>
      <c r="F1683" s="38" t="s">
        <v>5985</v>
      </c>
      <c r="G1683" s="31">
        <v>7646.2</v>
      </c>
      <c r="H1683" s="32">
        <f t="shared" si="26"/>
        <v>0</v>
      </c>
      <c r="I1683" s="33" t="s">
        <v>10970</v>
      </c>
    </row>
    <row r="1684" spans="1:9" x14ac:dyDescent="0.25">
      <c r="A1684" s="44" t="s">
        <v>12099</v>
      </c>
      <c r="B1684" s="41" t="s">
        <v>12877</v>
      </c>
      <c r="C1684" s="26">
        <v>33028</v>
      </c>
      <c r="D1684" s="25" t="s">
        <v>3964</v>
      </c>
      <c r="E1684" s="27">
        <v>380.8</v>
      </c>
      <c r="F1684" s="39" t="s">
        <v>12099</v>
      </c>
      <c r="G1684" s="27">
        <v>380.8</v>
      </c>
      <c r="H1684" s="45">
        <f t="shared" si="26"/>
        <v>0</v>
      </c>
      <c r="I1684" s="28" t="s">
        <v>10970</v>
      </c>
    </row>
    <row r="1685" spans="1:9" x14ac:dyDescent="0.25">
      <c r="A1685" s="43" t="s">
        <v>12099</v>
      </c>
      <c r="B1685" s="40" t="s">
        <v>12878</v>
      </c>
      <c r="C1685" s="30">
        <v>33029</v>
      </c>
      <c r="D1685" s="29" t="s">
        <v>3964</v>
      </c>
      <c r="E1685" s="31">
        <v>1616.7</v>
      </c>
      <c r="F1685" s="38" t="s">
        <v>12099</v>
      </c>
      <c r="G1685" s="31">
        <v>1616.7</v>
      </c>
      <c r="H1685" s="32">
        <f t="shared" si="26"/>
        <v>0</v>
      </c>
      <c r="I1685" s="33" t="s">
        <v>10970</v>
      </c>
    </row>
    <row r="1686" spans="1:9" x14ac:dyDescent="0.25">
      <c r="A1686" s="44" t="s">
        <v>12099</v>
      </c>
      <c r="B1686" s="41" t="s">
        <v>12879</v>
      </c>
      <c r="C1686" s="26">
        <v>33030</v>
      </c>
      <c r="D1686" s="25" t="s">
        <v>4035</v>
      </c>
      <c r="E1686" s="27">
        <v>13940</v>
      </c>
      <c r="F1686" s="39" t="s">
        <v>11975</v>
      </c>
      <c r="G1686" s="27">
        <v>13940</v>
      </c>
      <c r="H1686" s="45">
        <f t="shared" si="26"/>
        <v>0</v>
      </c>
      <c r="I1686" s="28" t="s">
        <v>10970</v>
      </c>
    </row>
    <row r="1687" spans="1:9" x14ac:dyDescent="0.25">
      <c r="A1687" s="43" t="s">
        <v>12099</v>
      </c>
      <c r="B1687" s="40" t="s">
        <v>12880</v>
      </c>
      <c r="C1687" s="30">
        <v>33031</v>
      </c>
      <c r="D1687" s="29" t="s">
        <v>4073</v>
      </c>
      <c r="E1687" s="31">
        <v>9267</v>
      </c>
      <c r="F1687" s="38" t="s">
        <v>11975</v>
      </c>
      <c r="G1687" s="31">
        <v>9267</v>
      </c>
      <c r="H1687" s="32">
        <f t="shared" si="26"/>
        <v>0</v>
      </c>
      <c r="I1687" s="33" t="s">
        <v>10970</v>
      </c>
    </row>
    <row r="1688" spans="1:9" x14ac:dyDescent="0.25">
      <c r="A1688" s="44" t="s">
        <v>12099</v>
      </c>
      <c r="B1688" s="41" t="s">
        <v>12881</v>
      </c>
      <c r="C1688" s="26">
        <v>33032</v>
      </c>
      <c r="D1688" s="25" t="s">
        <v>4149</v>
      </c>
      <c r="E1688" s="27">
        <v>2793.6</v>
      </c>
      <c r="F1688" s="39" t="s">
        <v>11783</v>
      </c>
      <c r="G1688" s="27">
        <v>2793.6</v>
      </c>
      <c r="H1688" s="45">
        <f t="shared" si="26"/>
        <v>0</v>
      </c>
      <c r="I1688" s="28" t="s">
        <v>10970</v>
      </c>
    </row>
    <row r="1689" spans="1:9" x14ac:dyDescent="0.25">
      <c r="A1689" s="43" t="s">
        <v>12099</v>
      </c>
      <c r="B1689" s="40" t="s">
        <v>12882</v>
      </c>
      <c r="C1689" s="30">
        <v>33033</v>
      </c>
      <c r="D1689" s="29" t="s">
        <v>3935</v>
      </c>
      <c r="E1689" s="31">
        <v>27283.200000000001</v>
      </c>
      <c r="F1689" s="38" t="s">
        <v>12035</v>
      </c>
      <c r="G1689" s="31">
        <v>27283.200000000001</v>
      </c>
      <c r="H1689" s="32">
        <f t="shared" si="26"/>
        <v>0</v>
      </c>
      <c r="I1689" s="33" t="s">
        <v>10970</v>
      </c>
    </row>
    <row r="1690" spans="1:9" x14ac:dyDescent="0.25">
      <c r="A1690" s="44" t="s">
        <v>12099</v>
      </c>
      <c r="B1690" s="41" t="s">
        <v>12883</v>
      </c>
      <c r="C1690" s="26">
        <v>33034</v>
      </c>
      <c r="D1690" s="25" t="s">
        <v>4077</v>
      </c>
      <c r="E1690" s="27">
        <v>592.4</v>
      </c>
      <c r="F1690" s="39" t="s">
        <v>11975</v>
      </c>
      <c r="G1690" s="27">
        <v>592.4</v>
      </c>
      <c r="H1690" s="45">
        <f t="shared" si="26"/>
        <v>0</v>
      </c>
      <c r="I1690" s="28" t="s">
        <v>10970</v>
      </c>
    </row>
    <row r="1691" spans="1:9" x14ac:dyDescent="0.25">
      <c r="A1691" s="43" t="s">
        <v>12099</v>
      </c>
      <c r="B1691" s="40" t="s">
        <v>12884</v>
      </c>
      <c r="C1691" s="30">
        <v>33035</v>
      </c>
      <c r="D1691" s="29" t="s">
        <v>4023</v>
      </c>
      <c r="E1691" s="31">
        <v>8400</v>
      </c>
      <c r="F1691" s="38" t="s">
        <v>11975</v>
      </c>
      <c r="G1691" s="31">
        <v>8400</v>
      </c>
      <c r="H1691" s="32">
        <f t="shared" si="26"/>
        <v>0</v>
      </c>
      <c r="I1691" s="33" t="s">
        <v>10970</v>
      </c>
    </row>
    <row r="1692" spans="1:9" x14ac:dyDescent="0.25">
      <c r="A1692" s="44" t="s">
        <v>12099</v>
      </c>
      <c r="B1692" s="41" t="s">
        <v>12885</v>
      </c>
      <c r="C1692" s="26">
        <v>33036</v>
      </c>
      <c r="D1692" s="25" t="s">
        <v>3964</v>
      </c>
      <c r="E1692" s="27">
        <v>329.4</v>
      </c>
      <c r="F1692" s="39" t="s">
        <v>11975</v>
      </c>
      <c r="G1692" s="27">
        <v>329.4</v>
      </c>
      <c r="H1692" s="45">
        <f t="shared" si="26"/>
        <v>0</v>
      </c>
      <c r="I1692" s="28" t="s">
        <v>10970</v>
      </c>
    </row>
    <row r="1693" spans="1:9" x14ac:dyDescent="0.25">
      <c r="A1693" s="43" t="s">
        <v>11975</v>
      </c>
      <c r="B1693" s="40" t="s">
        <v>12886</v>
      </c>
      <c r="C1693" s="30">
        <v>33037</v>
      </c>
      <c r="D1693" s="29" t="s">
        <v>3936</v>
      </c>
      <c r="E1693" s="31">
        <v>3591</v>
      </c>
      <c r="F1693" s="38" t="s">
        <v>11783</v>
      </c>
      <c r="G1693" s="31">
        <v>3591</v>
      </c>
      <c r="H1693" s="32">
        <f t="shared" si="26"/>
        <v>0</v>
      </c>
      <c r="I1693" s="33" t="s">
        <v>10970</v>
      </c>
    </row>
    <row r="1694" spans="1:9" x14ac:dyDescent="0.25">
      <c r="A1694" s="44" t="s">
        <v>11975</v>
      </c>
      <c r="B1694" s="41" t="s">
        <v>12887</v>
      </c>
      <c r="C1694" s="26">
        <v>33038</v>
      </c>
      <c r="D1694" s="25" t="s">
        <v>3935</v>
      </c>
      <c r="E1694" s="27">
        <v>60411</v>
      </c>
      <c r="F1694" s="39" t="s">
        <v>12035</v>
      </c>
      <c r="G1694" s="27">
        <v>60411</v>
      </c>
      <c r="H1694" s="45">
        <f t="shared" si="26"/>
        <v>0</v>
      </c>
      <c r="I1694" s="28" t="s">
        <v>10970</v>
      </c>
    </row>
    <row r="1695" spans="1:9" x14ac:dyDescent="0.25">
      <c r="A1695" s="43" t="s">
        <v>11975</v>
      </c>
      <c r="B1695" s="40" t="s">
        <v>12888</v>
      </c>
      <c r="C1695" s="30">
        <v>33039</v>
      </c>
      <c r="D1695" s="29" t="s">
        <v>3973</v>
      </c>
      <c r="E1695" s="31">
        <v>1225</v>
      </c>
      <c r="F1695" s="38" t="s">
        <v>11975</v>
      </c>
      <c r="G1695" s="31">
        <v>1225</v>
      </c>
      <c r="H1695" s="32">
        <f t="shared" si="26"/>
        <v>0</v>
      </c>
      <c r="I1695" s="33" t="s">
        <v>10970</v>
      </c>
    </row>
    <row r="1696" spans="1:9" x14ac:dyDescent="0.25">
      <c r="A1696" s="44" t="s">
        <v>11975</v>
      </c>
      <c r="B1696" s="41" t="s">
        <v>12889</v>
      </c>
      <c r="C1696" s="26">
        <v>33040</v>
      </c>
      <c r="D1696" s="25" t="s">
        <v>3938</v>
      </c>
      <c r="E1696" s="27">
        <v>2988.9</v>
      </c>
      <c r="F1696" s="39" t="s">
        <v>12035</v>
      </c>
      <c r="G1696" s="27">
        <v>2988.9</v>
      </c>
      <c r="H1696" s="45">
        <f t="shared" si="26"/>
        <v>0</v>
      </c>
      <c r="I1696" s="28" t="s">
        <v>10970</v>
      </c>
    </row>
    <row r="1697" spans="1:9" x14ac:dyDescent="0.25">
      <c r="A1697" s="43" t="s">
        <v>11975</v>
      </c>
      <c r="B1697" s="40" t="s">
        <v>12890</v>
      </c>
      <c r="C1697" s="30">
        <v>33041</v>
      </c>
      <c r="D1697" s="29" t="s">
        <v>3942</v>
      </c>
      <c r="E1697" s="31">
        <v>3187.8</v>
      </c>
      <c r="F1697" s="38" t="s">
        <v>11783</v>
      </c>
      <c r="G1697" s="31">
        <v>3187.8</v>
      </c>
      <c r="H1697" s="32">
        <f t="shared" si="26"/>
        <v>0</v>
      </c>
      <c r="I1697" s="33" t="s">
        <v>10970</v>
      </c>
    </row>
    <row r="1698" spans="1:9" x14ac:dyDescent="0.25">
      <c r="A1698" s="44" t="s">
        <v>11975</v>
      </c>
      <c r="B1698" s="41" t="s">
        <v>12891</v>
      </c>
      <c r="C1698" s="26">
        <v>33042</v>
      </c>
      <c r="D1698" s="25" t="s">
        <v>4228</v>
      </c>
      <c r="E1698" s="27">
        <v>7842.2</v>
      </c>
      <c r="F1698" s="39" t="s">
        <v>11975</v>
      </c>
      <c r="G1698" s="27">
        <v>7842.2</v>
      </c>
      <c r="H1698" s="45">
        <f t="shared" si="26"/>
        <v>0</v>
      </c>
      <c r="I1698" s="28" t="s">
        <v>10970</v>
      </c>
    </row>
    <row r="1699" spans="1:9" x14ac:dyDescent="0.25">
      <c r="A1699" s="43" t="s">
        <v>11975</v>
      </c>
      <c r="B1699" s="40" t="s">
        <v>12892</v>
      </c>
      <c r="C1699" s="30">
        <v>33043</v>
      </c>
      <c r="D1699" s="29" t="s">
        <v>3974</v>
      </c>
      <c r="E1699" s="31">
        <v>5170</v>
      </c>
      <c r="F1699" s="38" t="s">
        <v>11975</v>
      </c>
      <c r="G1699" s="31">
        <v>5170</v>
      </c>
      <c r="H1699" s="32">
        <f t="shared" si="26"/>
        <v>0</v>
      </c>
      <c r="I1699" s="33" t="s">
        <v>10970</v>
      </c>
    </row>
    <row r="1700" spans="1:9" x14ac:dyDescent="0.25">
      <c r="A1700" s="44" t="s">
        <v>11975</v>
      </c>
      <c r="B1700" s="41" t="s">
        <v>12893</v>
      </c>
      <c r="C1700" s="26">
        <v>33044</v>
      </c>
      <c r="D1700" s="25" t="s">
        <v>4083</v>
      </c>
      <c r="E1700" s="27">
        <v>1916</v>
      </c>
      <c r="F1700" s="39" t="s">
        <v>11975</v>
      </c>
      <c r="G1700" s="27">
        <v>1916</v>
      </c>
      <c r="H1700" s="45">
        <f t="shared" si="26"/>
        <v>0</v>
      </c>
      <c r="I1700" s="28" t="s">
        <v>10970</v>
      </c>
    </row>
    <row r="1701" spans="1:9" x14ac:dyDescent="0.25">
      <c r="A1701" s="43" t="s">
        <v>11975</v>
      </c>
      <c r="B1701" s="40" t="s">
        <v>12894</v>
      </c>
      <c r="C1701" s="30">
        <v>33045</v>
      </c>
      <c r="D1701" s="29" t="s">
        <v>3941</v>
      </c>
      <c r="E1701" s="31">
        <v>8228.7000000000007</v>
      </c>
      <c r="F1701" s="38" t="s">
        <v>12035</v>
      </c>
      <c r="G1701" s="31">
        <v>8228.7000000000007</v>
      </c>
      <c r="H1701" s="32">
        <f t="shared" si="26"/>
        <v>0</v>
      </c>
      <c r="I1701" s="33" t="s">
        <v>10970</v>
      </c>
    </row>
    <row r="1702" spans="1:9" x14ac:dyDescent="0.25">
      <c r="A1702" s="44" t="s">
        <v>11975</v>
      </c>
      <c r="B1702" s="41" t="s">
        <v>12895</v>
      </c>
      <c r="C1702" s="26">
        <v>33046</v>
      </c>
      <c r="D1702" s="25" t="s">
        <v>4029</v>
      </c>
      <c r="E1702" s="27">
        <v>3489.1</v>
      </c>
      <c r="F1702" s="39" t="s">
        <v>11975</v>
      </c>
      <c r="G1702" s="27">
        <v>3489.1</v>
      </c>
      <c r="H1702" s="45">
        <f t="shared" si="26"/>
        <v>0</v>
      </c>
      <c r="I1702" s="28" t="s">
        <v>10970</v>
      </c>
    </row>
    <row r="1703" spans="1:9" x14ac:dyDescent="0.25">
      <c r="A1703" s="43" t="s">
        <v>11975</v>
      </c>
      <c r="B1703" s="40" t="s">
        <v>12896</v>
      </c>
      <c r="C1703" s="30">
        <v>33047</v>
      </c>
      <c r="D1703" s="29" t="s">
        <v>3947</v>
      </c>
      <c r="E1703" s="31">
        <v>6777.9</v>
      </c>
      <c r="F1703" s="38" t="s">
        <v>11975</v>
      </c>
      <c r="G1703" s="31">
        <v>6777.9</v>
      </c>
      <c r="H1703" s="32">
        <f t="shared" si="26"/>
        <v>0</v>
      </c>
      <c r="I1703" s="33" t="s">
        <v>10970</v>
      </c>
    </row>
    <row r="1704" spans="1:9" x14ac:dyDescent="0.25">
      <c r="A1704" s="44" t="s">
        <v>11975</v>
      </c>
      <c r="B1704" s="41" t="s">
        <v>12897</v>
      </c>
      <c r="C1704" s="26">
        <v>33048</v>
      </c>
      <c r="D1704" s="25" t="s">
        <v>3944</v>
      </c>
      <c r="E1704" s="27">
        <v>5052.3999999999996</v>
      </c>
      <c r="F1704" s="39" t="s">
        <v>12035</v>
      </c>
      <c r="G1704" s="27">
        <v>5052.3999999999996</v>
      </c>
      <c r="H1704" s="45">
        <f t="shared" si="26"/>
        <v>0</v>
      </c>
      <c r="I1704" s="28" t="s">
        <v>10970</v>
      </c>
    </row>
    <row r="1705" spans="1:9" x14ac:dyDescent="0.25">
      <c r="A1705" s="43" t="s">
        <v>11975</v>
      </c>
      <c r="B1705" s="40" t="s">
        <v>12898</v>
      </c>
      <c r="C1705" s="30">
        <v>33049</v>
      </c>
      <c r="D1705" s="29" t="s">
        <v>3946</v>
      </c>
      <c r="E1705" s="31">
        <v>7464.6</v>
      </c>
      <c r="F1705" s="38" t="s">
        <v>11783</v>
      </c>
      <c r="G1705" s="31">
        <v>7464.6</v>
      </c>
      <c r="H1705" s="32">
        <f t="shared" si="26"/>
        <v>0</v>
      </c>
      <c r="I1705" s="33" t="s">
        <v>10970</v>
      </c>
    </row>
    <row r="1706" spans="1:9" x14ac:dyDescent="0.25">
      <c r="A1706" s="44" t="s">
        <v>11975</v>
      </c>
      <c r="B1706" s="41" t="s">
        <v>12899</v>
      </c>
      <c r="C1706" s="26">
        <v>33050</v>
      </c>
      <c r="D1706" s="25" t="s">
        <v>3950</v>
      </c>
      <c r="E1706" s="27">
        <v>31340.400000000001</v>
      </c>
      <c r="F1706" s="39" t="s">
        <v>12035</v>
      </c>
      <c r="G1706" s="27">
        <v>31340.400000000001</v>
      </c>
      <c r="H1706" s="45">
        <f t="shared" si="26"/>
        <v>0</v>
      </c>
      <c r="I1706" s="28" t="s">
        <v>10970</v>
      </c>
    </row>
    <row r="1707" spans="1:9" x14ac:dyDescent="0.25">
      <c r="A1707" s="43" t="s">
        <v>11975</v>
      </c>
      <c r="B1707" s="40" t="s">
        <v>12900</v>
      </c>
      <c r="C1707" s="30">
        <v>33051</v>
      </c>
      <c r="D1707" s="29" t="s">
        <v>3948</v>
      </c>
      <c r="E1707" s="31">
        <v>10407.799999999999</v>
      </c>
      <c r="F1707" s="38" t="s">
        <v>11783</v>
      </c>
      <c r="G1707" s="31">
        <v>10407.799999999999</v>
      </c>
      <c r="H1707" s="32">
        <f t="shared" si="26"/>
        <v>0</v>
      </c>
      <c r="I1707" s="33" t="s">
        <v>10970</v>
      </c>
    </row>
    <row r="1708" spans="1:9" x14ac:dyDescent="0.25">
      <c r="A1708" s="44" t="s">
        <v>11975</v>
      </c>
      <c r="B1708" s="41" t="s">
        <v>12901</v>
      </c>
      <c r="C1708" s="26">
        <v>33052</v>
      </c>
      <c r="D1708" s="25" t="s">
        <v>4031</v>
      </c>
      <c r="E1708" s="27">
        <v>2585</v>
      </c>
      <c r="F1708" s="39" t="s">
        <v>11975</v>
      </c>
      <c r="G1708" s="27">
        <v>2585</v>
      </c>
      <c r="H1708" s="45">
        <f t="shared" si="26"/>
        <v>0</v>
      </c>
      <c r="I1708" s="28" t="s">
        <v>10970</v>
      </c>
    </row>
    <row r="1709" spans="1:9" x14ac:dyDescent="0.25">
      <c r="A1709" s="43" t="s">
        <v>11975</v>
      </c>
      <c r="B1709" s="40" t="s">
        <v>12902</v>
      </c>
      <c r="C1709" s="30">
        <v>33053</v>
      </c>
      <c r="D1709" s="29" t="s">
        <v>3954</v>
      </c>
      <c r="E1709" s="31">
        <v>5160</v>
      </c>
      <c r="F1709" s="38" t="s">
        <v>11975</v>
      </c>
      <c r="G1709" s="31">
        <v>5160</v>
      </c>
      <c r="H1709" s="32">
        <f t="shared" si="26"/>
        <v>0</v>
      </c>
      <c r="I1709" s="33" t="s">
        <v>10970</v>
      </c>
    </row>
    <row r="1710" spans="1:9" x14ac:dyDescent="0.25">
      <c r="A1710" s="44" t="s">
        <v>11975</v>
      </c>
      <c r="B1710" s="41" t="s">
        <v>12903</v>
      </c>
      <c r="C1710" s="26">
        <v>33054</v>
      </c>
      <c r="D1710" s="25" t="s">
        <v>3949</v>
      </c>
      <c r="E1710" s="27">
        <v>24104</v>
      </c>
      <c r="F1710" s="39" t="s">
        <v>12035</v>
      </c>
      <c r="G1710" s="27">
        <v>24104</v>
      </c>
      <c r="H1710" s="45">
        <f t="shared" si="26"/>
        <v>0</v>
      </c>
      <c r="I1710" s="28" t="s">
        <v>10970</v>
      </c>
    </row>
    <row r="1711" spans="1:9" x14ac:dyDescent="0.25">
      <c r="A1711" s="43" t="s">
        <v>11975</v>
      </c>
      <c r="B1711" s="40" t="s">
        <v>12904</v>
      </c>
      <c r="C1711" s="30">
        <v>33055</v>
      </c>
      <c r="D1711" s="29" t="s">
        <v>3975</v>
      </c>
      <c r="E1711" s="31">
        <v>3952</v>
      </c>
      <c r="F1711" s="38" t="s">
        <v>12035</v>
      </c>
      <c r="G1711" s="31">
        <v>3952</v>
      </c>
      <c r="H1711" s="32">
        <f t="shared" si="26"/>
        <v>0</v>
      </c>
      <c r="I1711" s="33" t="s">
        <v>10970</v>
      </c>
    </row>
    <row r="1712" spans="1:9" x14ac:dyDescent="0.25">
      <c r="A1712" s="44" t="s">
        <v>11975</v>
      </c>
      <c r="B1712" s="41" t="s">
        <v>12905</v>
      </c>
      <c r="C1712" s="26">
        <v>33056</v>
      </c>
      <c r="D1712" s="25" t="s">
        <v>3980</v>
      </c>
      <c r="E1712" s="27">
        <v>2404.8000000000002</v>
      </c>
      <c r="F1712" s="39" t="s">
        <v>12035</v>
      </c>
      <c r="G1712" s="27">
        <v>2404.8000000000002</v>
      </c>
      <c r="H1712" s="45">
        <f t="shared" si="26"/>
        <v>0</v>
      </c>
      <c r="I1712" s="28" t="s">
        <v>10970</v>
      </c>
    </row>
    <row r="1713" spans="1:9" x14ac:dyDescent="0.25">
      <c r="A1713" s="43" t="s">
        <v>11975</v>
      </c>
      <c r="B1713" s="40" t="s">
        <v>12906</v>
      </c>
      <c r="C1713" s="30">
        <v>33057</v>
      </c>
      <c r="D1713" s="29" t="s">
        <v>3967</v>
      </c>
      <c r="E1713" s="31">
        <v>9065</v>
      </c>
      <c r="F1713" s="38" t="s">
        <v>11975</v>
      </c>
      <c r="G1713" s="31">
        <v>9065</v>
      </c>
      <c r="H1713" s="32">
        <f t="shared" si="26"/>
        <v>0</v>
      </c>
      <c r="I1713" s="33" t="s">
        <v>10970</v>
      </c>
    </row>
    <row r="1714" spans="1:9" x14ac:dyDescent="0.25">
      <c r="A1714" s="44" t="s">
        <v>11975</v>
      </c>
      <c r="B1714" s="41" t="s">
        <v>12907</v>
      </c>
      <c r="C1714" s="26">
        <v>33058</v>
      </c>
      <c r="D1714" s="25" t="s">
        <v>3937</v>
      </c>
      <c r="E1714" s="27">
        <v>69821.45</v>
      </c>
      <c r="F1714" s="39" t="s">
        <v>12035</v>
      </c>
      <c r="G1714" s="27">
        <v>69821.45</v>
      </c>
      <c r="H1714" s="45">
        <f t="shared" si="26"/>
        <v>0</v>
      </c>
      <c r="I1714" s="28" t="s">
        <v>10970</v>
      </c>
    </row>
    <row r="1715" spans="1:9" x14ac:dyDescent="0.25">
      <c r="A1715" s="43" t="s">
        <v>11975</v>
      </c>
      <c r="B1715" s="40" t="s">
        <v>12908</v>
      </c>
      <c r="C1715" s="30">
        <v>33059</v>
      </c>
      <c r="D1715" s="29" t="s">
        <v>3987</v>
      </c>
      <c r="E1715" s="31">
        <v>5829.4</v>
      </c>
      <c r="F1715" s="38" t="s">
        <v>12035</v>
      </c>
      <c r="G1715" s="31">
        <v>5829.4</v>
      </c>
      <c r="H1715" s="32">
        <f t="shared" si="26"/>
        <v>0</v>
      </c>
      <c r="I1715" s="33" t="s">
        <v>10970</v>
      </c>
    </row>
    <row r="1716" spans="1:9" x14ac:dyDescent="0.25">
      <c r="A1716" s="44" t="s">
        <v>11975</v>
      </c>
      <c r="B1716" s="41" t="s">
        <v>12909</v>
      </c>
      <c r="C1716" s="26">
        <v>33060</v>
      </c>
      <c r="D1716" s="25" t="s">
        <v>3951</v>
      </c>
      <c r="E1716" s="27">
        <v>9507.4</v>
      </c>
      <c r="F1716" s="39" t="s">
        <v>11975</v>
      </c>
      <c r="G1716" s="27">
        <v>9507.4</v>
      </c>
      <c r="H1716" s="45">
        <f t="shared" si="26"/>
        <v>0</v>
      </c>
      <c r="I1716" s="28" t="s">
        <v>10970</v>
      </c>
    </row>
    <row r="1717" spans="1:9" x14ac:dyDescent="0.25">
      <c r="A1717" s="43" t="s">
        <v>11975</v>
      </c>
      <c r="B1717" s="40" t="s">
        <v>12910</v>
      </c>
      <c r="C1717" s="30">
        <v>33061</v>
      </c>
      <c r="D1717" s="29" t="s">
        <v>3956</v>
      </c>
      <c r="E1717" s="31">
        <v>2753</v>
      </c>
      <c r="F1717" s="38" t="s">
        <v>11975</v>
      </c>
      <c r="G1717" s="31">
        <v>2753</v>
      </c>
      <c r="H1717" s="32">
        <f t="shared" si="26"/>
        <v>0</v>
      </c>
      <c r="I1717" s="33" t="s">
        <v>10970</v>
      </c>
    </row>
    <row r="1718" spans="1:9" x14ac:dyDescent="0.25">
      <c r="A1718" s="44" t="s">
        <v>11975</v>
      </c>
      <c r="B1718" s="41" t="s">
        <v>12911</v>
      </c>
      <c r="C1718" s="26">
        <v>33062</v>
      </c>
      <c r="D1718" s="25" t="s">
        <v>3972</v>
      </c>
      <c r="E1718" s="27">
        <v>960.5</v>
      </c>
      <c r="F1718" s="39" t="s">
        <v>11975</v>
      </c>
      <c r="G1718" s="27">
        <v>960.5</v>
      </c>
      <c r="H1718" s="45">
        <f t="shared" si="26"/>
        <v>0</v>
      </c>
      <c r="I1718" s="28" t="s">
        <v>10970</v>
      </c>
    </row>
    <row r="1719" spans="1:9" x14ac:dyDescent="0.25">
      <c r="A1719" s="43" t="s">
        <v>11975</v>
      </c>
      <c r="B1719" s="40" t="s">
        <v>12912</v>
      </c>
      <c r="C1719" s="30">
        <v>33063</v>
      </c>
      <c r="D1719" s="29" t="s">
        <v>3971</v>
      </c>
      <c r="E1719" s="31">
        <v>756.9</v>
      </c>
      <c r="F1719" s="38" t="s">
        <v>11975</v>
      </c>
      <c r="G1719" s="31">
        <v>756.9</v>
      </c>
      <c r="H1719" s="32">
        <f t="shared" si="26"/>
        <v>0</v>
      </c>
      <c r="I1719" s="33" t="s">
        <v>10970</v>
      </c>
    </row>
    <row r="1720" spans="1:9" x14ac:dyDescent="0.25">
      <c r="A1720" s="44" t="s">
        <v>11975</v>
      </c>
      <c r="B1720" s="41" t="s">
        <v>12913</v>
      </c>
      <c r="C1720" s="26">
        <v>33064</v>
      </c>
      <c r="D1720" s="25" t="s">
        <v>3985</v>
      </c>
      <c r="E1720" s="27">
        <v>2592.9</v>
      </c>
      <c r="F1720" s="39" t="s">
        <v>12035</v>
      </c>
      <c r="G1720" s="27">
        <v>2592.9</v>
      </c>
      <c r="H1720" s="45">
        <f t="shared" si="26"/>
        <v>0</v>
      </c>
      <c r="I1720" s="28" t="s">
        <v>10970</v>
      </c>
    </row>
    <row r="1721" spans="1:9" x14ac:dyDescent="0.25">
      <c r="A1721" s="43" t="s">
        <v>11975</v>
      </c>
      <c r="B1721" s="40" t="s">
        <v>12914</v>
      </c>
      <c r="C1721" s="30">
        <v>33065</v>
      </c>
      <c r="D1721" s="29" t="s">
        <v>4187</v>
      </c>
      <c r="E1721" s="31">
        <v>2690</v>
      </c>
      <c r="F1721" s="38" t="s">
        <v>11975</v>
      </c>
      <c r="G1721" s="31">
        <v>2690</v>
      </c>
      <c r="H1721" s="32">
        <f t="shared" si="26"/>
        <v>0</v>
      </c>
      <c r="I1721" s="33" t="s">
        <v>10970</v>
      </c>
    </row>
    <row r="1722" spans="1:9" x14ac:dyDescent="0.25">
      <c r="A1722" s="44" t="s">
        <v>11975</v>
      </c>
      <c r="B1722" s="41" t="s">
        <v>12915</v>
      </c>
      <c r="C1722" s="26">
        <v>33066</v>
      </c>
      <c r="D1722" s="25" t="s">
        <v>3983</v>
      </c>
      <c r="E1722" s="27">
        <v>6446.4</v>
      </c>
      <c r="F1722" s="39" t="s">
        <v>12035</v>
      </c>
      <c r="G1722" s="27">
        <v>6446.4</v>
      </c>
      <c r="H1722" s="45">
        <f t="shared" si="26"/>
        <v>0</v>
      </c>
      <c r="I1722" s="28" t="s">
        <v>10970</v>
      </c>
    </row>
    <row r="1723" spans="1:9" x14ac:dyDescent="0.25">
      <c r="A1723" s="43" t="s">
        <v>11975</v>
      </c>
      <c r="B1723" s="40" t="s">
        <v>12916</v>
      </c>
      <c r="C1723" s="30">
        <v>33067</v>
      </c>
      <c r="D1723" s="29" t="s">
        <v>3986</v>
      </c>
      <c r="E1723" s="31">
        <v>1529.9</v>
      </c>
      <c r="F1723" s="38" t="s">
        <v>12035</v>
      </c>
      <c r="G1723" s="31">
        <v>1529.9</v>
      </c>
      <c r="H1723" s="32">
        <f t="shared" si="26"/>
        <v>0</v>
      </c>
      <c r="I1723" s="33" t="s">
        <v>10970</v>
      </c>
    </row>
    <row r="1724" spans="1:9" x14ac:dyDescent="0.25">
      <c r="A1724" s="44" t="s">
        <v>11975</v>
      </c>
      <c r="B1724" s="41" t="s">
        <v>12917</v>
      </c>
      <c r="C1724" s="26">
        <v>33068</v>
      </c>
      <c r="D1724" s="25" t="s">
        <v>3976</v>
      </c>
      <c r="E1724" s="27">
        <v>1996.2</v>
      </c>
      <c r="F1724" s="39" t="s">
        <v>11975</v>
      </c>
      <c r="G1724" s="27">
        <v>1996.2</v>
      </c>
      <c r="H1724" s="45">
        <f t="shared" si="26"/>
        <v>0</v>
      </c>
      <c r="I1724" s="28" t="s">
        <v>10970</v>
      </c>
    </row>
    <row r="1725" spans="1:9" x14ac:dyDescent="0.25">
      <c r="A1725" s="43" t="s">
        <v>11975</v>
      </c>
      <c r="B1725" s="40" t="s">
        <v>12918</v>
      </c>
      <c r="C1725" s="30">
        <v>33069</v>
      </c>
      <c r="D1725" s="29" t="s">
        <v>4030</v>
      </c>
      <c r="E1725" s="31">
        <v>3657.8</v>
      </c>
      <c r="F1725" s="38" t="s">
        <v>11975</v>
      </c>
      <c r="G1725" s="31">
        <v>3657.8</v>
      </c>
      <c r="H1725" s="32">
        <f t="shared" si="26"/>
        <v>0</v>
      </c>
      <c r="I1725" s="33" t="s">
        <v>10970</v>
      </c>
    </row>
    <row r="1726" spans="1:9" x14ac:dyDescent="0.25">
      <c r="A1726" s="44" t="s">
        <v>11975</v>
      </c>
      <c r="B1726" s="41" t="s">
        <v>12919</v>
      </c>
      <c r="C1726" s="26">
        <v>33070</v>
      </c>
      <c r="D1726" s="25" t="s">
        <v>4033</v>
      </c>
      <c r="E1726" s="27">
        <v>2120</v>
      </c>
      <c r="F1726" s="39" t="s">
        <v>11975</v>
      </c>
      <c r="G1726" s="27">
        <v>2120</v>
      </c>
      <c r="H1726" s="45">
        <f t="shared" si="26"/>
        <v>0</v>
      </c>
      <c r="I1726" s="28" t="s">
        <v>10970</v>
      </c>
    </row>
    <row r="1727" spans="1:9" x14ac:dyDescent="0.25">
      <c r="A1727" s="43" t="s">
        <v>11975</v>
      </c>
      <c r="B1727" s="40" t="s">
        <v>12920</v>
      </c>
      <c r="C1727" s="30">
        <v>33071</v>
      </c>
      <c r="D1727" s="29" t="s">
        <v>4071</v>
      </c>
      <c r="E1727" s="31">
        <v>2996</v>
      </c>
      <c r="F1727" s="38" t="s">
        <v>5985</v>
      </c>
      <c r="G1727" s="31">
        <v>2996</v>
      </c>
      <c r="H1727" s="32">
        <f t="shared" si="26"/>
        <v>0</v>
      </c>
      <c r="I1727" s="33" t="s">
        <v>10970</v>
      </c>
    </row>
    <row r="1728" spans="1:9" x14ac:dyDescent="0.25">
      <c r="A1728" s="44" t="s">
        <v>11975</v>
      </c>
      <c r="B1728" s="41" t="s">
        <v>12921</v>
      </c>
      <c r="C1728" s="26">
        <v>33072</v>
      </c>
      <c r="D1728" s="25" t="s">
        <v>3978</v>
      </c>
      <c r="E1728" s="27">
        <v>6481.8</v>
      </c>
      <c r="F1728" s="39" t="s">
        <v>11975</v>
      </c>
      <c r="G1728" s="27">
        <v>6481.8</v>
      </c>
      <c r="H1728" s="45">
        <f t="shared" si="26"/>
        <v>0</v>
      </c>
      <c r="I1728" s="28" t="s">
        <v>10970</v>
      </c>
    </row>
    <row r="1729" spans="1:9" x14ac:dyDescent="0.25">
      <c r="A1729" s="43" t="s">
        <v>11975</v>
      </c>
      <c r="B1729" s="40" t="s">
        <v>12922</v>
      </c>
      <c r="C1729" s="30">
        <v>33073</v>
      </c>
      <c r="D1729" s="29" t="s">
        <v>3962</v>
      </c>
      <c r="E1729" s="31">
        <v>6033.2</v>
      </c>
      <c r="F1729" s="38" t="s">
        <v>11975</v>
      </c>
      <c r="G1729" s="31">
        <v>6033.2</v>
      </c>
      <c r="H1729" s="32">
        <f t="shared" si="26"/>
        <v>0</v>
      </c>
      <c r="I1729" s="33" t="s">
        <v>10970</v>
      </c>
    </row>
    <row r="1730" spans="1:9" x14ac:dyDescent="0.25">
      <c r="A1730" s="44" t="s">
        <v>11975</v>
      </c>
      <c r="B1730" s="41" t="s">
        <v>12923</v>
      </c>
      <c r="C1730" s="26">
        <v>33074</v>
      </c>
      <c r="D1730" s="25" t="s">
        <v>4023</v>
      </c>
      <c r="E1730" s="27">
        <v>1658.4</v>
      </c>
      <c r="F1730" s="39" t="s">
        <v>11975</v>
      </c>
      <c r="G1730" s="27">
        <v>1658.4</v>
      </c>
      <c r="H1730" s="45">
        <f t="shared" si="26"/>
        <v>0</v>
      </c>
      <c r="I1730" s="28" t="s">
        <v>10970</v>
      </c>
    </row>
    <row r="1731" spans="1:9" x14ac:dyDescent="0.25">
      <c r="A1731" s="43" t="s">
        <v>11975</v>
      </c>
      <c r="B1731" s="40" t="s">
        <v>12924</v>
      </c>
      <c r="C1731" s="30">
        <v>33075</v>
      </c>
      <c r="D1731" s="29" t="s">
        <v>3962</v>
      </c>
      <c r="E1731" s="31">
        <v>740</v>
      </c>
      <c r="F1731" s="38" t="s">
        <v>11975</v>
      </c>
      <c r="G1731" s="31">
        <v>740</v>
      </c>
      <c r="H1731" s="32">
        <f t="shared" si="26"/>
        <v>0</v>
      </c>
      <c r="I1731" s="33" t="s">
        <v>10970</v>
      </c>
    </row>
    <row r="1732" spans="1:9" x14ac:dyDescent="0.25">
      <c r="A1732" s="44" t="s">
        <v>11975</v>
      </c>
      <c r="B1732" s="41" t="s">
        <v>12925</v>
      </c>
      <c r="C1732" s="26">
        <v>33076</v>
      </c>
      <c r="D1732" s="25" t="s">
        <v>3970</v>
      </c>
      <c r="E1732" s="27">
        <v>510</v>
      </c>
      <c r="F1732" s="39" t="s">
        <v>11975</v>
      </c>
      <c r="G1732" s="27">
        <v>510</v>
      </c>
      <c r="H1732" s="45">
        <f t="shared" ref="H1732:H1795" si="27">E1732-G1732</f>
        <v>0</v>
      </c>
      <c r="I1732" s="28" t="s">
        <v>10970</v>
      </c>
    </row>
    <row r="1733" spans="1:9" x14ac:dyDescent="0.25">
      <c r="A1733" s="43" t="s">
        <v>11975</v>
      </c>
      <c r="B1733" s="40" t="s">
        <v>12926</v>
      </c>
      <c r="C1733" s="30">
        <v>33077</v>
      </c>
      <c r="D1733" s="29" t="s">
        <v>4041</v>
      </c>
      <c r="E1733" s="31">
        <v>3521.9</v>
      </c>
      <c r="F1733" s="38" t="s">
        <v>11975</v>
      </c>
      <c r="G1733" s="31">
        <v>3521.9</v>
      </c>
      <c r="H1733" s="32">
        <f t="shared" si="27"/>
        <v>0</v>
      </c>
      <c r="I1733" s="33" t="s">
        <v>10970</v>
      </c>
    </row>
    <row r="1734" spans="1:9" x14ac:dyDescent="0.25">
      <c r="A1734" s="44" t="s">
        <v>11975</v>
      </c>
      <c r="B1734" s="41" t="s">
        <v>12927</v>
      </c>
      <c r="C1734" s="26">
        <v>33078</v>
      </c>
      <c r="D1734" s="25" t="s">
        <v>3982</v>
      </c>
      <c r="E1734" s="27">
        <v>3498.6</v>
      </c>
      <c r="F1734" s="39" t="s">
        <v>11975</v>
      </c>
      <c r="G1734" s="27">
        <v>3498.6</v>
      </c>
      <c r="H1734" s="45">
        <f t="shared" si="27"/>
        <v>0</v>
      </c>
      <c r="I1734" s="28" t="s">
        <v>10970</v>
      </c>
    </row>
    <row r="1735" spans="1:9" x14ac:dyDescent="0.25">
      <c r="A1735" s="43" t="s">
        <v>11975</v>
      </c>
      <c r="B1735" s="40" t="s">
        <v>12928</v>
      </c>
      <c r="C1735" s="30">
        <v>33079</v>
      </c>
      <c r="D1735" s="29" t="s">
        <v>4041</v>
      </c>
      <c r="E1735" s="31">
        <v>130</v>
      </c>
      <c r="F1735" s="38" t="s">
        <v>11975</v>
      </c>
      <c r="G1735" s="31">
        <v>130</v>
      </c>
      <c r="H1735" s="32">
        <f t="shared" si="27"/>
        <v>0</v>
      </c>
      <c r="I1735" s="33" t="s">
        <v>10970</v>
      </c>
    </row>
    <row r="1736" spans="1:9" x14ac:dyDescent="0.25">
      <c r="A1736" s="44" t="s">
        <v>11975</v>
      </c>
      <c r="B1736" s="41" t="s">
        <v>12929</v>
      </c>
      <c r="C1736" s="26">
        <v>33080</v>
      </c>
      <c r="D1736" s="25" t="s">
        <v>4009</v>
      </c>
      <c r="E1736" s="27">
        <v>752</v>
      </c>
      <c r="F1736" s="39" t="s">
        <v>12035</v>
      </c>
      <c r="G1736" s="27">
        <v>752</v>
      </c>
      <c r="H1736" s="45">
        <f t="shared" si="27"/>
        <v>0</v>
      </c>
      <c r="I1736" s="28" t="s">
        <v>10970</v>
      </c>
    </row>
    <row r="1737" spans="1:9" x14ac:dyDescent="0.25">
      <c r="A1737" s="43" t="s">
        <v>11975</v>
      </c>
      <c r="B1737" s="40" t="s">
        <v>12930</v>
      </c>
      <c r="C1737" s="30">
        <v>33081</v>
      </c>
      <c r="D1737" s="29" t="s">
        <v>3977</v>
      </c>
      <c r="E1737" s="31">
        <v>2474.3000000000002</v>
      </c>
      <c r="F1737" s="38" t="s">
        <v>11975</v>
      </c>
      <c r="G1737" s="31">
        <v>2474.3000000000002</v>
      </c>
      <c r="H1737" s="32">
        <f t="shared" si="27"/>
        <v>0</v>
      </c>
      <c r="I1737" s="33" t="s">
        <v>10970</v>
      </c>
    </row>
    <row r="1738" spans="1:9" x14ac:dyDescent="0.25">
      <c r="A1738" s="44" t="s">
        <v>11975</v>
      </c>
      <c r="B1738" s="41" t="s">
        <v>12931</v>
      </c>
      <c r="C1738" s="26">
        <v>33082</v>
      </c>
      <c r="D1738" s="25" t="s">
        <v>3953</v>
      </c>
      <c r="E1738" s="27">
        <v>2350</v>
      </c>
      <c r="F1738" s="39" t="s">
        <v>11975</v>
      </c>
      <c r="G1738" s="27">
        <v>2350</v>
      </c>
      <c r="H1738" s="45">
        <f t="shared" si="27"/>
        <v>0</v>
      </c>
      <c r="I1738" s="28" t="s">
        <v>10970</v>
      </c>
    </row>
    <row r="1739" spans="1:9" x14ac:dyDescent="0.25">
      <c r="A1739" s="43" t="s">
        <v>11975</v>
      </c>
      <c r="B1739" s="40" t="s">
        <v>12932</v>
      </c>
      <c r="C1739" s="30">
        <v>33083</v>
      </c>
      <c r="D1739" s="29" t="s">
        <v>3977</v>
      </c>
      <c r="E1739" s="31">
        <v>2624</v>
      </c>
      <c r="F1739" s="38" t="s">
        <v>11975</v>
      </c>
      <c r="G1739" s="31">
        <v>2624</v>
      </c>
      <c r="H1739" s="32">
        <f t="shared" si="27"/>
        <v>0</v>
      </c>
      <c r="I1739" s="33" t="s">
        <v>10970</v>
      </c>
    </row>
    <row r="1740" spans="1:9" x14ac:dyDescent="0.25">
      <c r="A1740" s="44" t="s">
        <v>11975</v>
      </c>
      <c r="B1740" s="41" t="s">
        <v>12933</v>
      </c>
      <c r="C1740" s="26">
        <v>33084</v>
      </c>
      <c r="D1740" s="25" t="s">
        <v>3966</v>
      </c>
      <c r="E1740" s="27">
        <v>540</v>
      </c>
      <c r="F1740" s="39" t="s">
        <v>11975</v>
      </c>
      <c r="G1740" s="27">
        <v>540</v>
      </c>
      <c r="H1740" s="45">
        <f t="shared" si="27"/>
        <v>0</v>
      </c>
      <c r="I1740" s="28" t="s">
        <v>10970</v>
      </c>
    </row>
    <row r="1741" spans="1:9" x14ac:dyDescent="0.25">
      <c r="A1741" s="43" t="s">
        <v>11975</v>
      </c>
      <c r="B1741" s="40" t="s">
        <v>12934</v>
      </c>
      <c r="C1741" s="30">
        <v>33085</v>
      </c>
      <c r="D1741" s="29" t="s">
        <v>3966</v>
      </c>
      <c r="E1741" s="31">
        <v>2528.4</v>
      </c>
      <c r="F1741" s="38" t="s">
        <v>11975</v>
      </c>
      <c r="G1741" s="31">
        <v>2528.4</v>
      </c>
      <c r="H1741" s="32">
        <f t="shared" si="27"/>
        <v>0</v>
      </c>
      <c r="I1741" s="33" t="s">
        <v>10970</v>
      </c>
    </row>
    <row r="1742" spans="1:9" x14ac:dyDescent="0.25">
      <c r="A1742" s="44" t="s">
        <v>11975</v>
      </c>
      <c r="B1742" s="41" t="s">
        <v>12935</v>
      </c>
      <c r="C1742" s="26">
        <v>33086</v>
      </c>
      <c r="D1742" s="25" t="s">
        <v>12936</v>
      </c>
      <c r="E1742" s="27">
        <v>0</v>
      </c>
      <c r="F1742" s="39" t="s">
        <v>4219</v>
      </c>
      <c r="G1742" s="27">
        <v>0</v>
      </c>
      <c r="H1742" s="45">
        <f t="shared" si="27"/>
        <v>0</v>
      </c>
      <c r="I1742" s="28" t="s">
        <v>7662</v>
      </c>
    </row>
    <row r="1743" spans="1:9" x14ac:dyDescent="0.25">
      <c r="A1743" s="43" t="s">
        <v>11975</v>
      </c>
      <c r="B1743" s="40" t="s">
        <v>12937</v>
      </c>
      <c r="C1743" s="30">
        <v>33087</v>
      </c>
      <c r="D1743" s="29" t="s">
        <v>4006</v>
      </c>
      <c r="E1743" s="31">
        <v>7646.5</v>
      </c>
      <c r="F1743" s="38" t="s">
        <v>12035</v>
      </c>
      <c r="G1743" s="31">
        <v>7646.5</v>
      </c>
      <c r="H1743" s="32">
        <f t="shared" si="27"/>
        <v>0</v>
      </c>
      <c r="I1743" s="33" t="s">
        <v>10970</v>
      </c>
    </row>
    <row r="1744" spans="1:9" x14ac:dyDescent="0.25">
      <c r="A1744" s="44" t="s">
        <v>11975</v>
      </c>
      <c r="B1744" s="41" t="s">
        <v>12938</v>
      </c>
      <c r="C1744" s="26">
        <v>33088</v>
      </c>
      <c r="D1744" s="25" t="s">
        <v>4002</v>
      </c>
      <c r="E1744" s="27">
        <v>3875</v>
      </c>
      <c r="F1744" s="39" t="s">
        <v>12035</v>
      </c>
      <c r="G1744" s="27">
        <v>3875</v>
      </c>
      <c r="H1744" s="45">
        <f t="shared" si="27"/>
        <v>0</v>
      </c>
      <c r="I1744" s="28" t="s">
        <v>10970</v>
      </c>
    </row>
    <row r="1745" spans="1:9" x14ac:dyDescent="0.25">
      <c r="A1745" s="43" t="s">
        <v>11975</v>
      </c>
      <c r="B1745" s="40" t="s">
        <v>12939</v>
      </c>
      <c r="C1745" s="30">
        <v>33089</v>
      </c>
      <c r="D1745" s="29" t="s">
        <v>4085</v>
      </c>
      <c r="E1745" s="31">
        <v>14829.7</v>
      </c>
      <c r="F1745" s="38" t="s">
        <v>12035</v>
      </c>
      <c r="G1745" s="31">
        <v>14829.7</v>
      </c>
      <c r="H1745" s="32">
        <f t="shared" si="27"/>
        <v>0</v>
      </c>
      <c r="I1745" s="33" t="s">
        <v>10970</v>
      </c>
    </row>
    <row r="1746" spans="1:9" x14ac:dyDescent="0.25">
      <c r="A1746" s="44" t="s">
        <v>11975</v>
      </c>
      <c r="B1746" s="41" t="s">
        <v>12940</v>
      </c>
      <c r="C1746" s="26">
        <v>33090</v>
      </c>
      <c r="D1746" s="25" t="s">
        <v>4037</v>
      </c>
      <c r="E1746" s="27">
        <v>918</v>
      </c>
      <c r="F1746" s="39" t="s">
        <v>11975</v>
      </c>
      <c r="G1746" s="27">
        <v>918</v>
      </c>
      <c r="H1746" s="45">
        <f t="shared" si="27"/>
        <v>0</v>
      </c>
      <c r="I1746" s="28" t="s">
        <v>10970</v>
      </c>
    </row>
    <row r="1747" spans="1:9" x14ac:dyDescent="0.25">
      <c r="A1747" s="43" t="s">
        <v>11975</v>
      </c>
      <c r="B1747" s="40" t="s">
        <v>12941</v>
      </c>
      <c r="C1747" s="30">
        <v>33091</v>
      </c>
      <c r="D1747" s="29" t="s">
        <v>12942</v>
      </c>
      <c r="E1747" s="31">
        <v>532</v>
      </c>
      <c r="F1747" s="38" t="s">
        <v>12035</v>
      </c>
      <c r="G1747" s="31">
        <v>532</v>
      </c>
      <c r="H1747" s="32">
        <f t="shared" si="27"/>
        <v>0</v>
      </c>
      <c r="I1747" s="33" t="s">
        <v>10970</v>
      </c>
    </row>
    <row r="1748" spans="1:9" x14ac:dyDescent="0.25">
      <c r="A1748" s="44" t="s">
        <v>11975</v>
      </c>
      <c r="B1748" s="41" t="s">
        <v>12943</v>
      </c>
      <c r="C1748" s="26">
        <v>33092</v>
      </c>
      <c r="D1748" s="25" t="s">
        <v>4006</v>
      </c>
      <c r="E1748" s="27">
        <v>1064</v>
      </c>
      <c r="F1748" s="39" t="s">
        <v>12035</v>
      </c>
      <c r="G1748" s="27">
        <v>1064</v>
      </c>
      <c r="H1748" s="45">
        <f t="shared" si="27"/>
        <v>0</v>
      </c>
      <c r="I1748" s="28" t="s">
        <v>10970</v>
      </c>
    </row>
    <row r="1749" spans="1:9" x14ac:dyDescent="0.25">
      <c r="A1749" s="43" t="s">
        <v>11975</v>
      </c>
      <c r="B1749" s="40" t="s">
        <v>12944</v>
      </c>
      <c r="C1749" s="30">
        <v>33093</v>
      </c>
      <c r="D1749" s="29" t="s">
        <v>4007</v>
      </c>
      <c r="E1749" s="31">
        <v>2260.4</v>
      </c>
      <c r="F1749" s="38" t="s">
        <v>12035</v>
      </c>
      <c r="G1749" s="31">
        <v>2260.4</v>
      </c>
      <c r="H1749" s="32">
        <f t="shared" si="27"/>
        <v>0</v>
      </c>
      <c r="I1749" s="33" t="s">
        <v>10970</v>
      </c>
    </row>
    <row r="1750" spans="1:9" x14ac:dyDescent="0.25">
      <c r="A1750" s="44" t="s">
        <v>11975</v>
      </c>
      <c r="B1750" s="41" t="s">
        <v>12945</v>
      </c>
      <c r="C1750" s="26">
        <v>33094</v>
      </c>
      <c r="D1750" s="25" t="s">
        <v>4052</v>
      </c>
      <c r="E1750" s="27">
        <v>5116.8</v>
      </c>
      <c r="F1750" s="39" t="s">
        <v>12035</v>
      </c>
      <c r="G1750" s="27">
        <v>5116.8</v>
      </c>
      <c r="H1750" s="45">
        <f t="shared" si="27"/>
        <v>0</v>
      </c>
      <c r="I1750" s="28" t="s">
        <v>10970</v>
      </c>
    </row>
    <row r="1751" spans="1:9" x14ac:dyDescent="0.25">
      <c r="A1751" s="43" t="s">
        <v>11975</v>
      </c>
      <c r="B1751" s="40" t="s">
        <v>12946</v>
      </c>
      <c r="C1751" s="30">
        <v>33095</v>
      </c>
      <c r="D1751" s="29" t="s">
        <v>4085</v>
      </c>
      <c r="E1751" s="31">
        <v>8104</v>
      </c>
      <c r="F1751" s="38" t="s">
        <v>12035</v>
      </c>
      <c r="G1751" s="31">
        <v>8104</v>
      </c>
      <c r="H1751" s="32">
        <f t="shared" si="27"/>
        <v>0</v>
      </c>
      <c r="I1751" s="33" t="s">
        <v>10970</v>
      </c>
    </row>
    <row r="1752" spans="1:9" x14ac:dyDescent="0.25">
      <c r="A1752" s="44" t="s">
        <v>11975</v>
      </c>
      <c r="B1752" s="41" t="s">
        <v>12947</v>
      </c>
      <c r="C1752" s="26">
        <v>33096</v>
      </c>
      <c r="D1752" s="25" t="s">
        <v>4157</v>
      </c>
      <c r="E1752" s="27">
        <v>16301.2</v>
      </c>
      <c r="F1752" s="39" t="s">
        <v>12035</v>
      </c>
      <c r="G1752" s="27">
        <v>16301.2</v>
      </c>
      <c r="H1752" s="45">
        <f t="shared" si="27"/>
        <v>0</v>
      </c>
      <c r="I1752" s="28" t="s">
        <v>10970</v>
      </c>
    </row>
    <row r="1753" spans="1:9" x14ac:dyDescent="0.25">
      <c r="A1753" s="43" t="s">
        <v>11975</v>
      </c>
      <c r="B1753" s="40" t="s">
        <v>12948</v>
      </c>
      <c r="C1753" s="30">
        <v>33097</v>
      </c>
      <c r="D1753" s="29" t="s">
        <v>4036</v>
      </c>
      <c r="E1753" s="31">
        <v>1432</v>
      </c>
      <c r="F1753" s="38" t="s">
        <v>11975</v>
      </c>
      <c r="G1753" s="31">
        <v>1432</v>
      </c>
      <c r="H1753" s="32">
        <f t="shared" si="27"/>
        <v>0</v>
      </c>
      <c r="I1753" s="33" t="s">
        <v>10970</v>
      </c>
    </row>
    <row r="1754" spans="1:9" x14ac:dyDescent="0.25">
      <c r="A1754" s="44" t="s">
        <v>11975</v>
      </c>
      <c r="B1754" s="41" t="s">
        <v>12949</v>
      </c>
      <c r="C1754" s="26">
        <v>33098</v>
      </c>
      <c r="D1754" s="25" t="s">
        <v>4087</v>
      </c>
      <c r="E1754" s="27">
        <v>4690</v>
      </c>
      <c r="F1754" s="39" t="s">
        <v>11975</v>
      </c>
      <c r="G1754" s="27">
        <v>4690</v>
      </c>
      <c r="H1754" s="45">
        <f t="shared" si="27"/>
        <v>0</v>
      </c>
      <c r="I1754" s="28" t="s">
        <v>10970</v>
      </c>
    </row>
    <row r="1755" spans="1:9" x14ac:dyDescent="0.25">
      <c r="A1755" s="43" t="s">
        <v>11975</v>
      </c>
      <c r="B1755" s="40" t="s">
        <v>12950</v>
      </c>
      <c r="C1755" s="30">
        <v>33099</v>
      </c>
      <c r="D1755" s="29" t="s">
        <v>4001</v>
      </c>
      <c r="E1755" s="31">
        <v>5640</v>
      </c>
      <c r="F1755" s="38" t="s">
        <v>12035</v>
      </c>
      <c r="G1755" s="31">
        <v>5640</v>
      </c>
      <c r="H1755" s="32">
        <f t="shared" si="27"/>
        <v>0</v>
      </c>
      <c r="I1755" s="33" t="s">
        <v>10970</v>
      </c>
    </row>
    <row r="1756" spans="1:9" x14ac:dyDescent="0.25">
      <c r="A1756" s="44" t="s">
        <v>11975</v>
      </c>
      <c r="B1756" s="41" t="s">
        <v>12951</v>
      </c>
      <c r="C1756" s="26">
        <v>33100</v>
      </c>
      <c r="D1756" s="25" t="s">
        <v>4112</v>
      </c>
      <c r="E1756" s="27">
        <v>9189.24</v>
      </c>
      <c r="F1756" s="39" t="s">
        <v>11975</v>
      </c>
      <c r="G1756" s="27">
        <v>9189.24</v>
      </c>
      <c r="H1756" s="45">
        <f t="shared" si="27"/>
        <v>0</v>
      </c>
      <c r="I1756" s="28" t="s">
        <v>10970</v>
      </c>
    </row>
    <row r="1757" spans="1:9" x14ac:dyDescent="0.25">
      <c r="A1757" s="43" t="s">
        <v>11975</v>
      </c>
      <c r="B1757" s="40" t="s">
        <v>12952</v>
      </c>
      <c r="C1757" s="30">
        <v>33101</v>
      </c>
      <c r="D1757" s="29" t="s">
        <v>3965</v>
      </c>
      <c r="E1757" s="31">
        <v>705</v>
      </c>
      <c r="F1757" s="38" t="s">
        <v>11975</v>
      </c>
      <c r="G1757" s="31">
        <v>705</v>
      </c>
      <c r="H1757" s="32">
        <f t="shared" si="27"/>
        <v>0</v>
      </c>
      <c r="I1757" s="33" t="s">
        <v>10970</v>
      </c>
    </row>
    <row r="1758" spans="1:9" x14ac:dyDescent="0.25">
      <c r="A1758" s="44" t="s">
        <v>11975</v>
      </c>
      <c r="B1758" s="41" t="s">
        <v>12953</v>
      </c>
      <c r="C1758" s="26">
        <v>33102</v>
      </c>
      <c r="D1758" s="25" t="s">
        <v>4010</v>
      </c>
      <c r="E1758" s="27">
        <v>1567</v>
      </c>
      <c r="F1758" s="39" t="s">
        <v>12035</v>
      </c>
      <c r="G1758" s="27">
        <v>1567</v>
      </c>
      <c r="H1758" s="45">
        <f t="shared" si="27"/>
        <v>0</v>
      </c>
      <c r="I1758" s="28" t="s">
        <v>10970</v>
      </c>
    </row>
    <row r="1759" spans="1:9" x14ac:dyDescent="0.25">
      <c r="A1759" s="43" t="s">
        <v>11975</v>
      </c>
      <c r="B1759" s="40" t="s">
        <v>12954</v>
      </c>
      <c r="C1759" s="30">
        <v>33103</v>
      </c>
      <c r="D1759" s="29" t="s">
        <v>4048</v>
      </c>
      <c r="E1759" s="31">
        <v>23600</v>
      </c>
      <c r="F1759" s="38" t="s">
        <v>11975</v>
      </c>
      <c r="G1759" s="31">
        <v>23600</v>
      </c>
      <c r="H1759" s="32">
        <f t="shared" si="27"/>
        <v>0</v>
      </c>
      <c r="I1759" s="33" t="s">
        <v>10970</v>
      </c>
    </row>
    <row r="1760" spans="1:9" x14ac:dyDescent="0.25">
      <c r="A1760" s="44" t="s">
        <v>11975</v>
      </c>
      <c r="B1760" s="41" t="s">
        <v>12955</v>
      </c>
      <c r="C1760" s="26">
        <v>33104</v>
      </c>
      <c r="D1760" s="25" t="s">
        <v>4016</v>
      </c>
      <c r="E1760" s="27">
        <v>2079</v>
      </c>
      <c r="F1760" s="39" t="s">
        <v>11975</v>
      </c>
      <c r="G1760" s="27">
        <v>2079</v>
      </c>
      <c r="H1760" s="45">
        <f t="shared" si="27"/>
        <v>0</v>
      </c>
      <c r="I1760" s="28" t="s">
        <v>10970</v>
      </c>
    </row>
    <row r="1761" spans="1:9" x14ac:dyDescent="0.25">
      <c r="A1761" s="43" t="s">
        <v>11975</v>
      </c>
      <c r="B1761" s="40" t="s">
        <v>12956</v>
      </c>
      <c r="C1761" s="30">
        <v>33105</v>
      </c>
      <c r="D1761" s="29" t="s">
        <v>4091</v>
      </c>
      <c r="E1761" s="31">
        <v>9383</v>
      </c>
      <c r="F1761" s="38" t="s">
        <v>11975</v>
      </c>
      <c r="G1761" s="31">
        <v>9383</v>
      </c>
      <c r="H1761" s="32">
        <f t="shared" si="27"/>
        <v>0</v>
      </c>
      <c r="I1761" s="33" t="s">
        <v>10970</v>
      </c>
    </row>
    <row r="1762" spans="1:9" x14ac:dyDescent="0.25">
      <c r="A1762" s="44" t="s">
        <v>11975</v>
      </c>
      <c r="B1762" s="41" t="s">
        <v>12957</v>
      </c>
      <c r="C1762" s="26">
        <v>33106</v>
      </c>
      <c r="D1762" s="25" t="s">
        <v>4042</v>
      </c>
      <c r="E1762" s="27">
        <v>13142.6</v>
      </c>
      <c r="F1762" s="39" t="s">
        <v>11975</v>
      </c>
      <c r="G1762" s="27">
        <v>13142.6</v>
      </c>
      <c r="H1762" s="45">
        <f t="shared" si="27"/>
        <v>0</v>
      </c>
      <c r="I1762" s="28" t="s">
        <v>10970</v>
      </c>
    </row>
    <row r="1763" spans="1:9" x14ac:dyDescent="0.25">
      <c r="A1763" s="43" t="s">
        <v>11975</v>
      </c>
      <c r="B1763" s="40" t="s">
        <v>12958</v>
      </c>
      <c r="C1763" s="30">
        <v>33107</v>
      </c>
      <c r="D1763" s="29" t="s">
        <v>3969</v>
      </c>
      <c r="E1763" s="31">
        <v>8235</v>
      </c>
      <c r="F1763" s="38" t="s">
        <v>11975</v>
      </c>
      <c r="G1763" s="31">
        <v>8235</v>
      </c>
      <c r="H1763" s="32">
        <f t="shared" si="27"/>
        <v>0</v>
      </c>
      <c r="I1763" s="33" t="s">
        <v>10970</v>
      </c>
    </row>
    <row r="1764" spans="1:9" x14ac:dyDescent="0.25">
      <c r="A1764" s="44" t="s">
        <v>11975</v>
      </c>
      <c r="B1764" s="41" t="s">
        <v>12959</v>
      </c>
      <c r="C1764" s="26">
        <v>33108</v>
      </c>
      <c r="D1764" s="25" t="s">
        <v>3996</v>
      </c>
      <c r="E1764" s="27">
        <v>20995.599999999999</v>
      </c>
      <c r="F1764" s="39" t="s">
        <v>11975</v>
      </c>
      <c r="G1764" s="27">
        <v>20995.599999999999</v>
      </c>
      <c r="H1764" s="45">
        <f t="shared" si="27"/>
        <v>0</v>
      </c>
      <c r="I1764" s="28" t="s">
        <v>10970</v>
      </c>
    </row>
    <row r="1765" spans="1:9" x14ac:dyDescent="0.25">
      <c r="A1765" s="43" t="s">
        <v>11975</v>
      </c>
      <c r="B1765" s="40" t="s">
        <v>12960</v>
      </c>
      <c r="C1765" s="30">
        <v>33109</v>
      </c>
      <c r="D1765" s="29" t="s">
        <v>4070</v>
      </c>
      <c r="E1765" s="31">
        <v>2683.2</v>
      </c>
      <c r="F1765" s="38" t="s">
        <v>11975</v>
      </c>
      <c r="G1765" s="31">
        <v>2683.2</v>
      </c>
      <c r="H1765" s="32">
        <f t="shared" si="27"/>
        <v>0</v>
      </c>
      <c r="I1765" s="33" t="s">
        <v>10970</v>
      </c>
    </row>
    <row r="1766" spans="1:9" x14ac:dyDescent="0.25">
      <c r="A1766" s="44" t="s">
        <v>11975</v>
      </c>
      <c r="B1766" s="41" t="s">
        <v>12961</v>
      </c>
      <c r="C1766" s="26">
        <v>33110</v>
      </c>
      <c r="D1766" s="25" t="s">
        <v>4049</v>
      </c>
      <c r="E1766" s="27">
        <v>2216.6</v>
      </c>
      <c r="F1766" s="39" t="s">
        <v>11975</v>
      </c>
      <c r="G1766" s="27">
        <v>2216.6</v>
      </c>
      <c r="H1766" s="45">
        <f t="shared" si="27"/>
        <v>0</v>
      </c>
      <c r="I1766" s="28" t="s">
        <v>10970</v>
      </c>
    </row>
    <row r="1767" spans="1:9" x14ac:dyDescent="0.25">
      <c r="A1767" s="43" t="s">
        <v>11975</v>
      </c>
      <c r="B1767" s="40" t="s">
        <v>12962</v>
      </c>
      <c r="C1767" s="30">
        <v>33111</v>
      </c>
      <c r="D1767" s="29" t="s">
        <v>3996</v>
      </c>
      <c r="E1767" s="31">
        <v>2770</v>
      </c>
      <c r="F1767" s="38" t="s">
        <v>11975</v>
      </c>
      <c r="G1767" s="31">
        <v>2770</v>
      </c>
      <c r="H1767" s="32">
        <f t="shared" si="27"/>
        <v>0</v>
      </c>
      <c r="I1767" s="33" t="s">
        <v>10970</v>
      </c>
    </row>
    <row r="1768" spans="1:9" x14ac:dyDescent="0.25">
      <c r="A1768" s="44" t="s">
        <v>11975</v>
      </c>
      <c r="B1768" s="41" t="s">
        <v>12963</v>
      </c>
      <c r="C1768" s="26">
        <v>33112</v>
      </c>
      <c r="D1768" s="25" t="s">
        <v>3989</v>
      </c>
      <c r="E1768" s="27">
        <v>515.1</v>
      </c>
      <c r="F1768" s="39" t="s">
        <v>11975</v>
      </c>
      <c r="G1768" s="27">
        <v>515.1</v>
      </c>
      <c r="H1768" s="45">
        <f t="shared" si="27"/>
        <v>0</v>
      </c>
      <c r="I1768" s="28" t="s">
        <v>10970</v>
      </c>
    </row>
    <row r="1769" spans="1:9" x14ac:dyDescent="0.25">
      <c r="A1769" s="43" t="s">
        <v>11975</v>
      </c>
      <c r="B1769" s="40" t="s">
        <v>12964</v>
      </c>
      <c r="C1769" s="30">
        <v>33113</v>
      </c>
      <c r="D1769" s="29" t="s">
        <v>3963</v>
      </c>
      <c r="E1769" s="31">
        <v>1497.9</v>
      </c>
      <c r="F1769" s="38" t="s">
        <v>11975</v>
      </c>
      <c r="G1769" s="31">
        <v>1497.9</v>
      </c>
      <c r="H1769" s="32">
        <f t="shared" si="27"/>
        <v>0</v>
      </c>
      <c r="I1769" s="33" t="s">
        <v>10970</v>
      </c>
    </row>
    <row r="1770" spans="1:9" x14ac:dyDescent="0.25">
      <c r="A1770" s="44" t="s">
        <v>11975</v>
      </c>
      <c r="B1770" s="41" t="s">
        <v>12965</v>
      </c>
      <c r="C1770" s="26">
        <v>33114</v>
      </c>
      <c r="D1770" s="25" t="s">
        <v>3964</v>
      </c>
      <c r="E1770" s="27">
        <v>3290</v>
      </c>
      <c r="F1770" s="39" t="s">
        <v>11975</v>
      </c>
      <c r="G1770" s="27">
        <v>3290</v>
      </c>
      <c r="H1770" s="45">
        <f t="shared" si="27"/>
        <v>0</v>
      </c>
      <c r="I1770" s="28" t="s">
        <v>10970</v>
      </c>
    </row>
    <row r="1771" spans="1:9" x14ac:dyDescent="0.25">
      <c r="A1771" s="43" t="s">
        <v>11975</v>
      </c>
      <c r="B1771" s="40" t="s">
        <v>12966</v>
      </c>
      <c r="C1771" s="30">
        <v>33115</v>
      </c>
      <c r="D1771" s="29" t="s">
        <v>3964</v>
      </c>
      <c r="E1771" s="31">
        <v>720</v>
      </c>
      <c r="F1771" s="38" t="s">
        <v>11975</v>
      </c>
      <c r="G1771" s="31">
        <v>720</v>
      </c>
      <c r="H1771" s="32">
        <f t="shared" si="27"/>
        <v>0</v>
      </c>
      <c r="I1771" s="33" t="s">
        <v>10970</v>
      </c>
    </row>
    <row r="1772" spans="1:9" x14ac:dyDescent="0.25">
      <c r="A1772" s="44" t="s">
        <v>11975</v>
      </c>
      <c r="B1772" s="41" t="s">
        <v>12967</v>
      </c>
      <c r="C1772" s="26">
        <v>33116</v>
      </c>
      <c r="D1772" s="25" t="s">
        <v>4095</v>
      </c>
      <c r="E1772" s="27">
        <v>4959</v>
      </c>
      <c r="F1772" s="39" t="s">
        <v>11975</v>
      </c>
      <c r="G1772" s="27">
        <v>4959</v>
      </c>
      <c r="H1772" s="45">
        <f t="shared" si="27"/>
        <v>0</v>
      </c>
      <c r="I1772" s="28" t="s">
        <v>10970</v>
      </c>
    </row>
    <row r="1773" spans="1:9" x14ac:dyDescent="0.25">
      <c r="A1773" s="43" t="s">
        <v>11975</v>
      </c>
      <c r="B1773" s="40" t="s">
        <v>12968</v>
      </c>
      <c r="C1773" s="30">
        <v>33117</v>
      </c>
      <c r="D1773" s="29" t="s">
        <v>3991</v>
      </c>
      <c r="E1773" s="31">
        <v>6176</v>
      </c>
      <c r="F1773" s="38" t="s">
        <v>11975</v>
      </c>
      <c r="G1773" s="31">
        <v>6176</v>
      </c>
      <c r="H1773" s="32">
        <f t="shared" si="27"/>
        <v>0</v>
      </c>
      <c r="I1773" s="33" t="s">
        <v>10970</v>
      </c>
    </row>
    <row r="1774" spans="1:9" x14ac:dyDescent="0.25">
      <c r="A1774" s="44" t="s">
        <v>11975</v>
      </c>
      <c r="B1774" s="41" t="s">
        <v>12969</v>
      </c>
      <c r="C1774" s="26">
        <v>33118</v>
      </c>
      <c r="D1774" s="25" t="s">
        <v>4061</v>
      </c>
      <c r="E1774" s="27">
        <v>17654</v>
      </c>
      <c r="F1774" s="39" t="s">
        <v>11975</v>
      </c>
      <c r="G1774" s="27">
        <v>17654</v>
      </c>
      <c r="H1774" s="45">
        <f t="shared" si="27"/>
        <v>0</v>
      </c>
      <c r="I1774" s="28" t="s">
        <v>10970</v>
      </c>
    </row>
    <row r="1775" spans="1:9" x14ac:dyDescent="0.25">
      <c r="A1775" s="43" t="s">
        <v>11975</v>
      </c>
      <c r="B1775" s="40" t="s">
        <v>12970</v>
      </c>
      <c r="C1775" s="30">
        <v>33119</v>
      </c>
      <c r="D1775" s="29" t="s">
        <v>4061</v>
      </c>
      <c r="E1775" s="31">
        <v>1509.6</v>
      </c>
      <c r="F1775" s="38" t="s">
        <v>11975</v>
      </c>
      <c r="G1775" s="31">
        <v>1509.6</v>
      </c>
      <c r="H1775" s="32">
        <f t="shared" si="27"/>
        <v>0</v>
      </c>
      <c r="I1775" s="33" t="s">
        <v>10970</v>
      </c>
    </row>
    <row r="1776" spans="1:9" x14ac:dyDescent="0.25">
      <c r="A1776" s="44" t="s">
        <v>11975</v>
      </c>
      <c r="B1776" s="41" t="s">
        <v>12971</v>
      </c>
      <c r="C1776" s="26">
        <v>33120</v>
      </c>
      <c r="D1776" s="25" t="s">
        <v>3964</v>
      </c>
      <c r="E1776" s="27">
        <v>1548.8</v>
      </c>
      <c r="F1776" s="39" t="s">
        <v>11975</v>
      </c>
      <c r="G1776" s="27">
        <v>1548.8</v>
      </c>
      <c r="H1776" s="45">
        <f t="shared" si="27"/>
        <v>0</v>
      </c>
      <c r="I1776" s="28" t="s">
        <v>10970</v>
      </c>
    </row>
    <row r="1777" spans="1:9" x14ac:dyDescent="0.25">
      <c r="A1777" s="43" t="s">
        <v>11975</v>
      </c>
      <c r="B1777" s="40" t="s">
        <v>12972</v>
      </c>
      <c r="C1777" s="30">
        <v>33121</v>
      </c>
      <c r="D1777" s="29" t="s">
        <v>3964</v>
      </c>
      <c r="E1777" s="31">
        <v>4017.6</v>
      </c>
      <c r="F1777" s="38" t="s">
        <v>11975</v>
      </c>
      <c r="G1777" s="31">
        <v>4017.6</v>
      </c>
      <c r="H1777" s="32">
        <f t="shared" si="27"/>
        <v>0</v>
      </c>
      <c r="I1777" s="33" t="s">
        <v>10970</v>
      </c>
    </row>
    <row r="1778" spans="1:9" x14ac:dyDescent="0.25">
      <c r="A1778" s="44" t="s">
        <v>11975</v>
      </c>
      <c r="B1778" s="41" t="s">
        <v>12973</v>
      </c>
      <c r="C1778" s="26">
        <v>33122</v>
      </c>
      <c r="D1778" s="25" t="s">
        <v>3964</v>
      </c>
      <c r="E1778" s="27">
        <v>418.2</v>
      </c>
      <c r="F1778" s="39" t="s">
        <v>11975</v>
      </c>
      <c r="G1778" s="27">
        <v>418.2</v>
      </c>
      <c r="H1778" s="45">
        <f t="shared" si="27"/>
        <v>0</v>
      </c>
      <c r="I1778" s="28" t="s">
        <v>10970</v>
      </c>
    </row>
    <row r="1779" spans="1:9" x14ac:dyDescent="0.25">
      <c r="A1779" s="43" t="s">
        <v>11975</v>
      </c>
      <c r="B1779" s="40" t="s">
        <v>12974</v>
      </c>
      <c r="C1779" s="30">
        <v>33123</v>
      </c>
      <c r="D1779" s="29" t="s">
        <v>4121</v>
      </c>
      <c r="E1779" s="31">
        <v>7030.8</v>
      </c>
      <c r="F1779" s="38" t="s">
        <v>11975</v>
      </c>
      <c r="G1779" s="31">
        <v>7030.8</v>
      </c>
      <c r="H1779" s="32">
        <f t="shared" si="27"/>
        <v>0</v>
      </c>
      <c r="I1779" s="33" t="s">
        <v>10970</v>
      </c>
    </row>
    <row r="1780" spans="1:9" x14ac:dyDescent="0.25">
      <c r="A1780" s="44" t="s">
        <v>11975</v>
      </c>
      <c r="B1780" s="41" t="s">
        <v>12975</v>
      </c>
      <c r="C1780" s="26">
        <v>33124</v>
      </c>
      <c r="D1780" s="25" t="s">
        <v>3964</v>
      </c>
      <c r="E1780" s="27">
        <v>473</v>
      </c>
      <c r="F1780" s="39" t="s">
        <v>11975</v>
      </c>
      <c r="G1780" s="27">
        <v>473</v>
      </c>
      <c r="H1780" s="45">
        <f t="shared" si="27"/>
        <v>0</v>
      </c>
      <c r="I1780" s="28" t="s">
        <v>10970</v>
      </c>
    </row>
    <row r="1781" spans="1:9" x14ac:dyDescent="0.25">
      <c r="A1781" s="43" t="s">
        <v>11975</v>
      </c>
      <c r="B1781" s="40" t="s">
        <v>12976</v>
      </c>
      <c r="C1781" s="30">
        <v>33125</v>
      </c>
      <c r="D1781" s="29" t="s">
        <v>3935</v>
      </c>
      <c r="E1781" s="31">
        <v>0</v>
      </c>
      <c r="F1781" s="38" t="s">
        <v>4219</v>
      </c>
      <c r="G1781" s="31">
        <v>0</v>
      </c>
      <c r="H1781" s="32">
        <f t="shared" si="27"/>
        <v>0</v>
      </c>
      <c r="I1781" s="33" t="s">
        <v>7662</v>
      </c>
    </row>
    <row r="1782" spans="1:9" x14ac:dyDescent="0.25">
      <c r="A1782" s="44" t="s">
        <v>11975</v>
      </c>
      <c r="B1782" s="41" t="s">
        <v>12977</v>
      </c>
      <c r="C1782" s="26">
        <v>33126</v>
      </c>
      <c r="D1782" s="25" t="s">
        <v>3964</v>
      </c>
      <c r="E1782" s="27">
        <v>1198.5999999999999</v>
      </c>
      <c r="F1782" s="39" t="s">
        <v>11975</v>
      </c>
      <c r="G1782" s="27">
        <v>1198.5999999999999</v>
      </c>
      <c r="H1782" s="45">
        <f t="shared" si="27"/>
        <v>0</v>
      </c>
      <c r="I1782" s="28" t="s">
        <v>10970</v>
      </c>
    </row>
    <row r="1783" spans="1:9" x14ac:dyDescent="0.25">
      <c r="A1783" s="43" t="s">
        <v>11975</v>
      </c>
      <c r="B1783" s="40" t="s">
        <v>12978</v>
      </c>
      <c r="C1783" s="30">
        <v>33127</v>
      </c>
      <c r="D1783" s="29" t="s">
        <v>3958</v>
      </c>
      <c r="E1783" s="31">
        <v>1479.8</v>
      </c>
      <c r="F1783" s="38" t="s">
        <v>11975</v>
      </c>
      <c r="G1783" s="31">
        <v>1479.8</v>
      </c>
      <c r="H1783" s="32">
        <f t="shared" si="27"/>
        <v>0</v>
      </c>
      <c r="I1783" s="33" t="s">
        <v>10970</v>
      </c>
    </row>
    <row r="1784" spans="1:9" x14ac:dyDescent="0.25">
      <c r="A1784" s="44" t="s">
        <v>11975</v>
      </c>
      <c r="B1784" s="41" t="s">
        <v>12979</v>
      </c>
      <c r="C1784" s="26">
        <v>33128</v>
      </c>
      <c r="D1784" s="25" t="s">
        <v>4040</v>
      </c>
      <c r="E1784" s="27">
        <v>0</v>
      </c>
      <c r="F1784" s="39" t="s">
        <v>4219</v>
      </c>
      <c r="G1784" s="27">
        <v>0</v>
      </c>
      <c r="H1784" s="45">
        <f t="shared" si="27"/>
        <v>0</v>
      </c>
      <c r="I1784" s="28" t="s">
        <v>7662</v>
      </c>
    </row>
    <row r="1785" spans="1:9" x14ac:dyDescent="0.25">
      <c r="A1785" s="43" t="s">
        <v>11975</v>
      </c>
      <c r="B1785" s="40" t="s">
        <v>12980</v>
      </c>
      <c r="C1785" s="30">
        <v>33129</v>
      </c>
      <c r="D1785" s="29" t="s">
        <v>4040</v>
      </c>
      <c r="E1785" s="31">
        <v>27028.799999999999</v>
      </c>
      <c r="F1785" s="38" t="s">
        <v>11783</v>
      </c>
      <c r="G1785" s="31">
        <v>27028.799999999999</v>
      </c>
      <c r="H1785" s="32">
        <f t="shared" si="27"/>
        <v>0</v>
      </c>
      <c r="I1785" s="33" t="s">
        <v>10970</v>
      </c>
    </row>
    <row r="1786" spans="1:9" x14ac:dyDescent="0.25">
      <c r="A1786" s="44" t="s">
        <v>11975</v>
      </c>
      <c r="B1786" s="41" t="s">
        <v>12981</v>
      </c>
      <c r="C1786" s="26">
        <v>33130</v>
      </c>
      <c r="D1786" s="25" t="s">
        <v>4097</v>
      </c>
      <c r="E1786" s="27">
        <v>1572</v>
      </c>
      <c r="F1786" s="39" t="s">
        <v>11975</v>
      </c>
      <c r="G1786" s="27">
        <v>1572</v>
      </c>
      <c r="H1786" s="45">
        <f t="shared" si="27"/>
        <v>0</v>
      </c>
      <c r="I1786" s="28" t="s">
        <v>10970</v>
      </c>
    </row>
    <row r="1787" spans="1:9" x14ac:dyDescent="0.25">
      <c r="A1787" s="43" t="s">
        <v>11975</v>
      </c>
      <c r="B1787" s="40" t="s">
        <v>12982</v>
      </c>
      <c r="C1787" s="30">
        <v>33131</v>
      </c>
      <c r="D1787" s="29" t="s">
        <v>4097</v>
      </c>
      <c r="E1787" s="31">
        <v>340</v>
      </c>
      <c r="F1787" s="38" t="s">
        <v>11975</v>
      </c>
      <c r="G1787" s="31">
        <v>340</v>
      </c>
      <c r="H1787" s="32">
        <f t="shared" si="27"/>
        <v>0</v>
      </c>
      <c r="I1787" s="33" t="s">
        <v>10970</v>
      </c>
    </row>
    <row r="1788" spans="1:9" x14ac:dyDescent="0.25">
      <c r="A1788" s="44" t="s">
        <v>11975</v>
      </c>
      <c r="B1788" s="41" t="s">
        <v>12983</v>
      </c>
      <c r="C1788" s="26">
        <v>33132</v>
      </c>
      <c r="D1788" s="25" t="s">
        <v>4038</v>
      </c>
      <c r="E1788" s="27">
        <v>24561.599999999999</v>
      </c>
      <c r="F1788" s="39" t="s">
        <v>12656</v>
      </c>
      <c r="G1788" s="27">
        <v>24561.599999999999</v>
      </c>
      <c r="H1788" s="45">
        <f t="shared" si="27"/>
        <v>0</v>
      </c>
      <c r="I1788" s="28" t="s">
        <v>10970</v>
      </c>
    </row>
    <row r="1789" spans="1:9" x14ac:dyDescent="0.25">
      <c r="A1789" s="43" t="s">
        <v>11975</v>
      </c>
      <c r="B1789" s="40" t="s">
        <v>12984</v>
      </c>
      <c r="C1789" s="30">
        <v>33133</v>
      </c>
      <c r="D1789" s="29" t="s">
        <v>4490</v>
      </c>
      <c r="E1789" s="31">
        <v>13725.6</v>
      </c>
      <c r="F1789" s="38" t="s">
        <v>11975</v>
      </c>
      <c r="G1789" s="31">
        <v>13725.6</v>
      </c>
      <c r="H1789" s="32">
        <f t="shared" si="27"/>
        <v>0</v>
      </c>
      <c r="I1789" s="33" t="s">
        <v>10970</v>
      </c>
    </row>
    <row r="1790" spans="1:9" x14ac:dyDescent="0.25">
      <c r="A1790" s="44" t="s">
        <v>11975</v>
      </c>
      <c r="B1790" s="41" t="s">
        <v>12985</v>
      </c>
      <c r="C1790" s="26">
        <v>33134</v>
      </c>
      <c r="D1790" s="25" t="s">
        <v>3964</v>
      </c>
      <c r="E1790" s="27">
        <v>940</v>
      </c>
      <c r="F1790" s="39" t="s">
        <v>11975</v>
      </c>
      <c r="G1790" s="27">
        <v>940</v>
      </c>
      <c r="H1790" s="45">
        <f t="shared" si="27"/>
        <v>0</v>
      </c>
      <c r="I1790" s="28" t="s">
        <v>10970</v>
      </c>
    </row>
    <row r="1791" spans="1:9" x14ac:dyDescent="0.25">
      <c r="A1791" s="43" t="s">
        <v>11975</v>
      </c>
      <c r="B1791" s="40" t="s">
        <v>12986</v>
      </c>
      <c r="C1791" s="30">
        <v>33135</v>
      </c>
      <c r="D1791" s="29" t="s">
        <v>3995</v>
      </c>
      <c r="E1791" s="31">
        <v>101347.2</v>
      </c>
      <c r="F1791" s="38" t="s">
        <v>12656</v>
      </c>
      <c r="G1791" s="31">
        <v>101347.2</v>
      </c>
      <c r="H1791" s="32">
        <f t="shared" si="27"/>
        <v>0</v>
      </c>
      <c r="I1791" s="33" t="s">
        <v>10970</v>
      </c>
    </row>
    <row r="1792" spans="1:9" x14ac:dyDescent="0.25">
      <c r="A1792" s="44" t="s">
        <v>11975</v>
      </c>
      <c r="B1792" s="41" t="s">
        <v>12987</v>
      </c>
      <c r="C1792" s="26">
        <v>33136</v>
      </c>
      <c r="D1792" s="25" t="s">
        <v>3964</v>
      </c>
      <c r="E1792" s="27">
        <v>7159.1</v>
      </c>
      <c r="F1792" s="39" t="s">
        <v>11975</v>
      </c>
      <c r="G1792" s="27">
        <v>7159.1</v>
      </c>
      <c r="H1792" s="45">
        <f t="shared" si="27"/>
        <v>0</v>
      </c>
      <c r="I1792" s="28" t="s">
        <v>10970</v>
      </c>
    </row>
    <row r="1793" spans="1:9" x14ac:dyDescent="0.25">
      <c r="A1793" s="43" t="s">
        <v>11975</v>
      </c>
      <c r="B1793" s="40" t="s">
        <v>12988</v>
      </c>
      <c r="C1793" s="30">
        <v>33137</v>
      </c>
      <c r="D1793" s="29" t="s">
        <v>3964</v>
      </c>
      <c r="E1793" s="31">
        <v>1116.9000000000001</v>
      </c>
      <c r="F1793" s="38" t="s">
        <v>11975</v>
      </c>
      <c r="G1793" s="31">
        <v>1116.9000000000001</v>
      </c>
      <c r="H1793" s="32">
        <f t="shared" si="27"/>
        <v>0</v>
      </c>
      <c r="I1793" s="33" t="s">
        <v>10970</v>
      </c>
    </row>
    <row r="1794" spans="1:9" x14ac:dyDescent="0.25">
      <c r="A1794" s="44" t="s">
        <v>11975</v>
      </c>
      <c r="B1794" s="41" t="s">
        <v>12989</v>
      </c>
      <c r="C1794" s="26">
        <v>33138</v>
      </c>
      <c r="D1794" s="25" t="s">
        <v>4099</v>
      </c>
      <c r="E1794" s="27">
        <v>2170</v>
      </c>
      <c r="F1794" s="39" t="s">
        <v>11975</v>
      </c>
      <c r="G1794" s="27">
        <v>2170</v>
      </c>
      <c r="H1794" s="45">
        <f t="shared" si="27"/>
        <v>0</v>
      </c>
      <c r="I1794" s="28" t="s">
        <v>10970</v>
      </c>
    </row>
    <row r="1795" spans="1:9" x14ac:dyDescent="0.25">
      <c r="A1795" s="43" t="s">
        <v>11975</v>
      </c>
      <c r="B1795" s="40" t="s">
        <v>12990</v>
      </c>
      <c r="C1795" s="30">
        <v>33139</v>
      </c>
      <c r="D1795" s="29" t="s">
        <v>4090</v>
      </c>
      <c r="E1795" s="31">
        <v>561.6</v>
      </c>
      <c r="F1795" s="38" t="s">
        <v>11975</v>
      </c>
      <c r="G1795" s="31">
        <v>561.6</v>
      </c>
      <c r="H1795" s="32">
        <f t="shared" si="27"/>
        <v>0</v>
      </c>
      <c r="I1795" s="33" t="s">
        <v>10970</v>
      </c>
    </row>
    <row r="1796" spans="1:9" x14ac:dyDescent="0.25">
      <c r="A1796" s="44" t="s">
        <v>11975</v>
      </c>
      <c r="B1796" s="41" t="s">
        <v>12991</v>
      </c>
      <c r="C1796" s="26">
        <v>33140</v>
      </c>
      <c r="D1796" s="25" t="s">
        <v>6088</v>
      </c>
      <c r="E1796" s="27">
        <v>6223.6</v>
      </c>
      <c r="F1796" s="39" t="s">
        <v>11975</v>
      </c>
      <c r="G1796" s="27">
        <v>6223.6</v>
      </c>
      <c r="H1796" s="45">
        <f t="shared" ref="H1796:H1859" si="28">E1796-G1796</f>
        <v>0</v>
      </c>
      <c r="I1796" s="28" t="s">
        <v>10970</v>
      </c>
    </row>
    <row r="1797" spans="1:9" x14ac:dyDescent="0.25">
      <c r="A1797" s="43" t="s">
        <v>11975</v>
      </c>
      <c r="B1797" s="40" t="s">
        <v>12992</v>
      </c>
      <c r="C1797" s="30">
        <v>33141</v>
      </c>
      <c r="D1797" s="29" t="s">
        <v>3964</v>
      </c>
      <c r="E1797" s="31">
        <v>536</v>
      </c>
      <c r="F1797" s="38" t="s">
        <v>11975</v>
      </c>
      <c r="G1797" s="31">
        <v>536</v>
      </c>
      <c r="H1797" s="32">
        <f t="shared" si="28"/>
        <v>0</v>
      </c>
      <c r="I1797" s="33" t="s">
        <v>10970</v>
      </c>
    </row>
    <row r="1798" spans="1:9" x14ac:dyDescent="0.25">
      <c r="A1798" s="44" t="s">
        <v>11975</v>
      </c>
      <c r="B1798" s="41" t="s">
        <v>12993</v>
      </c>
      <c r="C1798" s="26">
        <v>33142</v>
      </c>
      <c r="D1798" s="25" t="s">
        <v>3959</v>
      </c>
      <c r="E1798" s="27">
        <v>160214.25</v>
      </c>
      <c r="F1798" s="39" t="s">
        <v>12436</v>
      </c>
      <c r="G1798" s="27">
        <v>160214.25</v>
      </c>
      <c r="H1798" s="45">
        <f t="shared" si="28"/>
        <v>0</v>
      </c>
      <c r="I1798" s="28" t="s">
        <v>10970</v>
      </c>
    </row>
    <row r="1799" spans="1:9" x14ac:dyDescent="0.25">
      <c r="A1799" s="43" t="s">
        <v>11975</v>
      </c>
      <c r="B1799" s="40" t="s">
        <v>12994</v>
      </c>
      <c r="C1799" s="30">
        <v>33143</v>
      </c>
      <c r="D1799" s="29" t="s">
        <v>4012</v>
      </c>
      <c r="E1799" s="31">
        <v>2300</v>
      </c>
      <c r="F1799" s="38" t="s">
        <v>11975</v>
      </c>
      <c r="G1799" s="31">
        <v>2300</v>
      </c>
      <c r="H1799" s="32">
        <f t="shared" si="28"/>
        <v>0</v>
      </c>
      <c r="I1799" s="33" t="s">
        <v>10970</v>
      </c>
    </row>
    <row r="1800" spans="1:9" x14ac:dyDescent="0.25">
      <c r="A1800" s="44" t="s">
        <v>11975</v>
      </c>
      <c r="B1800" s="41" t="s">
        <v>12995</v>
      </c>
      <c r="C1800" s="26">
        <v>33144</v>
      </c>
      <c r="D1800" s="25" t="s">
        <v>4151</v>
      </c>
      <c r="E1800" s="27">
        <v>31490.6</v>
      </c>
      <c r="F1800" s="39" t="s">
        <v>12035</v>
      </c>
      <c r="G1800" s="27">
        <v>31490.6</v>
      </c>
      <c r="H1800" s="45">
        <f t="shared" si="28"/>
        <v>0</v>
      </c>
      <c r="I1800" s="28" t="s">
        <v>10970</v>
      </c>
    </row>
    <row r="1801" spans="1:9" x14ac:dyDescent="0.25">
      <c r="A1801" s="43" t="s">
        <v>11975</v>
      </c>
      <c r="B1801" s="40" t="s">
        <v>12996</v>
      </c>
      <c r="C1801" s="30">
        <v>33145</v>
      </c>
      <c r="D1801" s="29" t="s">
        <v>4025</v>
      </c>
      <c r="E1801" s="31">
        <v>3782</v>
      </c>
      <c r="F1801" s="38" t="s">
        <v>11975</v>
      </c>
      <c r="G1801" s="31">
        <v>3782</v>
      </c>
      <c r="H1801" s="32">
        <f t="shared" si="28"/>
        <v>0</v>
      </c>
      <c r="I1801" s="33" t="s">
        <v>10970</v>
      </c>
    </row>
    <row r="1802" spans="1:9" x14ac:dyDescent="0.25">
      <c r="A1802" s="44" t="s">
        <v>11975</v>
      </c>
      <c r="B1802" s="41" t="s">
        <v>12997</v>
      </c>
      <c r="C1802" s="26">
        <v>33146</v>
      </c>
      <c r="D1802" s="25" t="s">
        <v>4099</v>
      </c>
      <c r="E1802" s="27">
        <v>5150</v>
      </c>
      <c r="F1802" s="39" t="s">
        <v>11975</v>
      </c>
      <c r="G1802" s="27">
        <v>5150</v>
      </c>
      <c r="H1802" s="45">
        <f t="shared" si="28"/>
        <v>0</v>
      </c>
      <c r="I1802" s="28" t="s">
        <v>10970</v>
      </c>
    </row>
    <row r="1803" spans="1:9" x14ac:dyDescent="0.25">
      <c r="A1803" s="43" t="s">
        <v>11975</v>
      </c>
      <c r="B1803" s="40" t="s">
        <v>12998</v>
      </c>
      <c r="C1803" s="30">
        <v>33147</v>
      </c>
      <c r="D1803" s="29" t="s">
        <v>3964</v>
      </c>
      <c r="E1803" s="31">
        <v>940</v>
      </c>
      <c r="F1803" s="38" t="s">
        <v>11975</v>
      </c>
      <c r="G1803" s="31">
        <v>940</v>
      </c>
      <c r="H1803" s="32">
        <f t="shared" si="28"/>
        <v>0</v>
      </c>
      <c r="I1803" s="33" t="s">
        <v>10970</v>
      </c>
    </row>
    <row r="1804" spans="1:9" x14ac:dyDescent="0.25">
      <c r="A1804" s="44" t="s">
        <v>11975</v>
      </c>
      <c r="B1804" s="41" t="s">
        <v>12999</v>
      </c>
      <c r="C1804" s="26">
        <v>33148</v>
      </c>
      <c r="D1804" s="25" t="s">
        <v>12785</v>
      </c>
      <c r="E1804" s="27">
        <v>13122.8</v>
      </c>
      <c r="F1804" s="39" t="s">
        <v>11975</v>
      </c>
      <c r="G1804" s="27">
        <v>13122.8</v>
      </c>
      <c r="H1804" s="45">
        <f t="shared" si="28"/>
        <v>0</v>
      </c>
      <c r="I1804" s="28" t="s">
        <v>10970</v>
      </c>
    </row>
    <row r="1805" spans="1:9" x14ac:dyDescent="0.25">
      <c r="A1805" s="43" t="s">
        <v>11975</v>
      </c>
      <c r="B1805" s="40" t="s">
        <v>13000</v>
      </c>
      <c r="C1805" s="30">
        <v>33149</v>
      </c>
      <c r="D1805" s="29" t="s">
        <v>3964</v>
      </c>
      <c r="E1805" s="31">
        <v>786.1</v>
      </c>
      <c r="F1805" s="38" t="s">
        <v>11975</v>
      </c>
      <c r="G1805" s="31">
        <v>786.1</v>
      </c>
      <c r="H1805" s="32">
        <f t="shared" si="28"/>
        <v>0</v>
      </c>
      <c r="I1805" s="33" t="s">
        <v>10970</v>
      </c>
    </row>
    <row r="1806" spans="1:9" x14ac:dyDescent="0.25">
      <c r="A1806" s="44" t="s">
        <v>11975</v>
      </c>
      <c r="B1806" s="41" t="s">
        <v>13001</v>
      </c>
      <c r="C1806" s="26">
        <v>33150</v>
      </c>
      <c r="D1806" s="25" t="s">
        <v>3964</v>
      </c>
      <c r="E1806" s="27">
        <v>249.6</v>
      </c>
      <c r="F1806" s="39" t="s">
        <v>11975</v>
      </c>
      <c r="G1806" s="27">
        <v>249.6</v>
      </c>
      <c r="H1806" s="45">
        <f t="shared" si="28"/>
        <v>0</v>
      </c>
      <c r="I1806" s="28" t="s">
        <v>10970</v>
      </c>
    </row>
    <row r="1807" spans="1:9" x14ac:dyDescent="0.25">
      <c r="A1807" s="43" t="s">
        <v>11975</v>
      </c>
      <c r="B1807" s="40" t="s">
        <v>13002</v>
      </c>
      <c r="C1807" s="30">
        <v>33151</v>
      </c>
      <c r="D1807" s="29" t="s">
        <v>4066</v>
      </c>
      <c r="E1807" s="31">
        <v>2031</v>
      </c>
      <c r="F1807" s="38" t="s">
        <v>11975</v>
      </c>
      <c r="G1807" s="31">
        <v>2031</v>
      </c>
      <c r="H1807" s="32">
        <f t="shared" si="28"/>
        <v>0</v>
      </c>
      <c r="I1807" s="33" t="s">
        <v>10970</v>
      </c>
    </row>
    <row r="1808" spans="1:9" x14ac:dyDescent="0.25">
      <c r="A1808" s="44" t="s">
        <v>11975</v>
      </c>
      <c r="B1808" s="41" t="s">
        <v>13003</v>
      </c>
      <c r="C1808" s="26">
        <v>33152</v>
      </c>
      <c r="D1808" s="25" t="s">
        <v>4098</v>
      </c>
      <c r="E1808" s="27">
        <v>8549.2000000000007</v>
      </c>
      <c r="F1808" s="39" t="s">
        <v>11975</v>
      </c>
      <c r="G1808" s="27">
        <v>8549.2000000000007</v>
      </c>
      <c r="H1808" s="45">
        <f t="shared" si="28"/>
        <v>0</v>
      </c>
      <c r="I1808" s="28" t="s">
        <v>10970</v>
      </c>
    </row>
    <row r="1809" spans="1:9" x14ac:dyDescent="0.25">
      <c r="A1809" s="43" t="s">
        <v>11975</v>
      </c>
      <c r="B1809" s="40" t="s">
        <v>13004</v>
      </c>
      <c r="C1809" s="30">
        <v>33153</v>
      </c>
      <c r="D1809" s="29" t="s">
        <v>4110</v>
      </c>
      <c r="E1809" s="31">
        <v>1725.6</v>
      </c>
      <c r="F1809" s="38" t="s">
        <v>12035</v>
      </c>
      <c r="G1809" s="31">
        <v>1725.6</v>
      </c>
      <c r="H1809" s="32">
        <f t="shared" si="28"/>
        <v>0</v>
      </c>
      <c r="I1809" s="33" t="s">
        <v>10970</v>
      </c>
    </row>
    <row r="1810" spans="1:9" x14ac:dyDescent="0.25">
      <c r="A1810" s="44" t="s">
        <v>11975</v>
      </c>
      <c r="B1810" s="41" t="s">
        <v>13005</v>
      </c>
      <c r="C1810" s="26">
        <v>33154</v>
      </c>
      <c r="D1810" s="25" t="s">
        <v>4073</v>
      </c>
      <c r="E1810" s="27">
        <v>6573</v>
      </c>
      <c r="F1810" s="39" t="s">
        <v>12035</v>
      </c>
      <c r="G1810" s="27">
        <v>6573</v>
      </c>
      <c r="H1810" s="45">
        <f t="shared" si="28"/>
        <v>0</v>
      </c>
      <c r="I1810" s="28" t="s">
        <v>10970</v>
      </c>
    </row>
    <row r="1811" spans="1:9" x14ac:dyDescent="0.25">
      <c r="A1811" s="43" t="s">
        <v>11975</v>
      </c>
      <c r="B1811" s="40" t="s">
        <v>13006</v>
      </c>
      <c r="C1811" s="30">
        <v>33155</v>
      </c>
      <c r="D1811" s="29" t="s">
        <v>3964</v>
      </c>
      <c r="E1811" s="31">
        <v>1759.5</v>
      </c>
      <c r="F1811" s="38" t="s">
        <v>12035</v>
      </c>
      <c r="G1811" s="31">
        <v>1759.5</v>
      </c>
      <c r="H1811" s="32">
        <f t="shared" si="28"/>
        <v>0</v>
      </c>
      <c r="I1811" s="33" t="s">
        <v>10970</v>
      </c>
    </row>
    <row r="1812" spans="1:9" x14ac:dyDescent="0.25">
      <c r="A1812" s="44" t="s">
        <v>11975</v>
      </c>
      <c r="B1812" s="41" t="s">
        <v>13007</v>
      </c>
      <c r="C1812" s="26">
        <v>33156</v>
      </c>
      <c r="D1812" s="25" t="s">
        <v>4015</v>
      </c>
      <c r="E1812" s="27">
        <v>2287.6</v>
      </c>
      <c r="F1812" s="39" t="s">
        <v>12035</v>
      </c>
      <c r="G1812" s="27">
        <v>2287.6</v>
      </c>
      <c r="H1812" s="45">
        <f t="shared" si="28"/>
        <v>0</v>
      </c>
      <c r="I1812" s="28" t="s">
        <v>10970</v>
      </c>
    </row>
    <row r="1813" spans="1:9" x14ac:dyDescent="0.25">
      <c r="A1813" s="43" t="s">
        <v>11975</v>
      </c>
      <c r="B1813" s="40" t="s">
        <v>13008</v>
      </c>
      <c r="C1813" s="30">
        <v>33157</v>
      </c>
      <c r="D1813" s="29" t="s">
        <v>4049</v>
      </c>
      <c r="E1813" s="31">
        <v>11561</v>
      </c>
      <c r="F1813" s="38" t="s">
        <v>12035</v>
      </c>
      <c r="G1813" s="31">
        <v>11561</v>
      </c>
      <c r="H1813" s="32">
        <f t="shared" si="28"/>
        <v>0</v>
      </c>
      <c r="I1813" s="33" t="s">
        <v>10970</v>
      </c>
    </row>
    <row r="1814" spans="1:9" x14ac:dyDescent="0.25">
      <c r="A1814" s="44" t="s">
        <v>11975</v>
      </c>
      <c r="B1814" s="41" t="s">
        <v>13009</v>
      </c>
      <c r="C1814" s="26">
        <v>33158</v>
      </c>
      <c r="D1814" s="25" t="s">
        <v>3935</v>
      </c>
      <c r="E1814" s="27">
        <v>14742</v>
      </c>
      <c r="F1814" s="39" t="s">
        <v>11783</v>
      </c>
      <c r="G1814" s="27">
        <v>14742</v>
      </c>
      <c r="H1814" s="45">
        <f t="shared" si="28"/>
        <v>0</v>
      </c>
      <c r="I1814" s="28" t="s">
        <v>10970</v>
      </c>
    </row>
    <row r="1815" spans="1:9" x14ac:dyDescent="0.25">
      <c r="A1815" s="43" t="s">
        <v>11975</v>
      </c>
      <c r="B1815" s="40" t="s">
        <v>13010</v>
      </c>
      <c r="C1815" s="30">
        <v>33159</v>
      </c>
      <c r="D1815" s="29" t="s">
        <v>4074</v>
      </c>
      <c r="E1815" s="31">
        <v>3110.4</v>
      </c>
      <c r="F1815" s="38" t="s">
        <v>12035</v>
      </c>
      <c r="G1815" s="31">
        <v>3110.4</v>
      </c>
      <c r="H1815" s="32">
        <f t="shared" si="28"/>
        <v>0</v>
      </c>
      <c r="I1815" s="33" t="s">
        <v>10970</v>
      </c>
    </row>
    <row r="1816" spans="1:9" x14ac:dyDescent="0.25">
      <c r="A1816" s="44" t="s">
        <v>12035</v>
      </c>
      <c r="B1816" s="41" t="s">
        <v>13011</v>
      </c>
      <c r="C1816" s="26">
        <v>33160</v>
      </c>
      <c r="D1816" s="25" t="s">
        <v>4028</v>
      </c>
      <c r="E1816" s="27">
        <v>1846.4</v>
      </c>
      <c r="F1816" s="39" t="s">
        <v>12035</v>
      </c>
      <c r="G1816" s="27">
        <v>1846.4</v>
      </c>
      <c r="H1816" s="45">
        <f t="shared" si="28"/>
        <v>0</v>
      </c>
      <c r="I1816" s="28" t="s">
        <v>10970</v>
      </c>
    </row>
    <row r="1817" spans="1:9" x14ac:dyDescent="0.25">
      <c r="A1817" s="43" t="s">
        <v>12035</v>
      </c>
      <c r="B1817" s="40" t="s">
        <v>13012</v>
      </c>
      <c r="C1817" s="30">
        <v>33161</v>
      </c>
      <c r="D1817" s="29" t="s">
        <v>4228</v>
      </c>
      <c r="E1817" s="31">
        <v>15891.4</v>
      </c>
      <c r="F1817" s="38" t="s">
        <v>12035</v>
      </c>
      <c r="G1817" s="31">
        <v>15891.4</v>
      </c>
      <c r="H1817" s="32">
        <f t="shared" si="28"/>
        <v>0</v>
      </c>
      <c r="I1817" s="33" t="s">
        <v>10970</v>
      </c>
    </row>
    <row r="1818" spans="1:9" x14ac:dyDescent="0.25">
      <c r="A1818" s="44" t="s">
        <v>12035</v>
      </c>
      <c r="B1818" s="41" t="s">
        <v>13013</v>
      </c>
      <c r="C1818" s="26">
        <v>33162</v>
      </c>
      <c r="D1818" s="25" t="s">
        <v>3936</v>
      </c>
      <c r="E1818" s="27">
        <v>3649.8</v>
      </c>
      <c r="F1818" s="39" t="s">
        <v>11783</v>
      </c>
      <c r="G1818" s="27">
        <v>3649.8</v>
      </c>
      <c r="H1818" s="45">
        <f t="shared" si="28"/>
        <v>0</v>
      </c>
      <c r="I1818" s="28" t="s">
        <v>10970</v>
      </c>
    </row>
    <row r="1819" spans="1:9" x14ac:dyDescent="0.25">
      <c r="A1819" s="43" t="s">
        <v>12035</v>
      </c>
      <c r="B1819" s="40" t="s">
        <v>13014</v>
      </c>
      <c r="C1819" s="30">
        <v>33163</v>
      </c>
      <c r="D1819" s="29" t="s">
        <v>3935</v>
      </c>
      <c r="E1819" s="31">
        <v>62924.4</v>
      </c>
      <c r="F1819" s="38" t="s">
        <v>13015</v>
      </c>
      <c r="G1819" s="31">
        <v>62924.4</v>
      </c>
      <c r="H1819" s="32">
        <f t="shared" si="28"/>
        <v>0</v>
      </c>
      <c r="I1819" s="33" t="s">
        <v>10970</v>
      </c>
    </row>
    <row r="1820" spans="1:9" x14ac:dyDescent="0.25">
      <c r="A1820" s="44" t="s">
        <v>12035</v>
      </c>
      <c r="B1820" s="41" t="s">
        <v>13016</v>
      </c>
      <c r="C1820" s="26">
        <v>33164</v>
      </c>
      <c r="D1820" s="25" t="s">
        <v>3964</v>
      </c>
      <c r="E1820" s="27">
        <v>10740.6</v>
      </c>
      <c r="F1820" s="39" t="s">
        <v>12035</v>
      </c>
      <c r="G1820" s="27">
        <v>10740.6</v>
      </c>
      <c r="H1820" s="45">
        <f t="shared" si="28"/>
        <v>0</v>
      </c>
      <c r="I1820" s="28" t="s">
        <v>10970</v>
      </c>
    </row>
    <row r="1821" spans="1:9" x14ac:dyDescent="0.25">
      <c r="A1821" s="43" t="s">
        <v>12035</v>
      </c>
      <c r="B1821" s="40" t="s">
        <v>13017</v>
      </c>
      <c r="C1821" s="30">
        <v>33165</v>
      </c>
      <c r="D1821" s="29" t="s">
        <v>3964</v>
      </c>
      <c r="E1821" s="31">
        <v>1085.4000000000001</v>
      </c>
      <c r="F1821" s="38" t="s">
        <v>12035</v>
      </c>
      <c r="G1821" s="31">
        <v>1085.4000000000001</v>
      </c>
      <c r="H1821" s="32">
        <f t="shared" si="28"/>
        <v>0</v>
      </c>
      <c r="I1821" s="33" t="s">
        <v>10970</v>
      </c>
    </row>
    <row r="1822" spans="1:9" x14ac:dyDescent="0.25">
      <c r="A1822" s="44" t="s">
        <v>12035</v>
      </c>
      <c r="B1822" s="41" t="s">
        <v>13018</v>
      </c>
      <c r="C1822" s="26">
        <v>33166</v>
      </c>
      <c r="D1822" s="25" t="s">
        <v>3959</v>
      </c>
      <c r="E1822" s="27">
        <v>14578</v>
      </c>
      <c r="F1822" s="39" t="s">
        <v>4240</v>
      </c>
      <c r="G1822" s="27">
        <v>14578</v>
      </c>
      <c r="H1822" s="45">
        <f t="shared" si="28"/>
        <v>0</v>
      </c>
      <c r="I1822" s="28" t="s">
        <v>10970</v>
      </c>
    </row>
    <row r="1823" spans="1:9" x14ac:dyDescent="0.25">
      <c r="A1823" s="43" t="s">
        <v>12035</v>
      </c>
      <c r="B1823" s="40" t="s">
        <v>13019</v>
      </c>
      <c r="C1823" s="30">
        <v>33167</v>
      </c>
      <c r="D1823" s="29" t="s">
        <v>3973</v>
      </c>
      <c r="E1823" s="31">
        <v>2685</v>
      </c>
      <c r="F1823" s="38" t="s">
        <v>12035</v>
      </c>
      <c r="G1823" s="31">
        <v>2685</v>
      </c>
      <c r="H1823" s="32">
        <f t="shared" si="28"/>
        <v>0</v>
      </c>
      <c r="I1823" s="33" t="s">
        <v>10970</v>
      </c>
    </row>
    <row r="1824" spans="1:9" x14ac:dyDescent="0.25">
      <c r="A1824" s="44" t="s">
        <v>12035</v>
      </c>
      <c r="B1824" s="41" t="s">
        <v>13020</v>
      </c>
      <c r="C1824" s="26">
        <v>33168</v>
      </c>
      <c r="D1824" s="25" t="s">
        <v>3974</v>
      </c>
      <c r="E1824" s="27">
        <v>6580</v>
      </c>
      <c r="F1824" s="39" t="s">
        <v>12035</v>
      </c>
      <c r="G1824" s="27">
        <v>6580</v>
      </c>
      <c r="H1824" s="45">
        <f t="shared" si="28"/>
        <v>0</v>
      </c>
      <c r="I1824" s="28" t="s">
        <v>10970</v>
      </c>
    </row>
    <row r="1825" spans="1:9" x14ac:dyDescent="0.25">
      <c r="A1825" s="43" t="s">
        <v>12035</v>
      </c>
      <c r="B1825" s="40" t="s">
        <v>13021</v>
      </c>
      <c r="C1825" s="30">
        <v>33169</v>
      </c>
      <c r="D1825" s="29" t="s">
        <v>3940</v>
      </c>
      <c r="E1825" s="31">
        <v>3381</v>
      </c>
      <c r="F1825" s="38" t="s">
        <v>11783</v>
      </c>
      <c r="G1825" s="31">
        <v>3381</v>
      </c>
      <c r="H1825" s="32">
        <f t="shared" si="28"/>
        <v>0</v>
      </c>
      <c r="I1825" s="33" t="s">
        <v>10970</v>
      </c>
    </row>
    <row r="1826" spans="1:9" x14ac:dyDescent="0.25">
      <c r="A1826" s="44" t="s">
        <v>12035</v>
      </c>
      <c r="B1826" s="41" t="s">
        <v>13022</v>
      </c>
      <c r="C1826" s="26">
        <v>33170</v>
      </c>
      <c r="D1826" s="25" t="s">
        <v>3942</v>
      </c>
      <c r="E1826" s="27">
        <v>3057.6</v>
      </c>
      <c r="F1826" s="39" t="s">
        <v>11783</v>
      </c>
      <c r="G1826" s="27">
        <v>3057.6</v>
      </c>
      <c r="H1826" s="45">
        <f t="shared" si="28"/>
        <v>0</v>
      </c>
      <c r="I1826" s="28" t="s">
        <v>10970</v>
      </c>
    </row>
    <row r="1827" spans="1:9" x14ac:dyDescent="0.25">
      <c r="A1827" s="43" t="s">
        <v>12035</v>
      </c>
      <c r="B1827" s="40" t="s">
        <v>13023</v>
      </c>
      <c r="C1827" s="30">
        <v>33171</v>
      </c>
      <c r="D1827" s="29" t="s">
        <v>4029</v>
      </c>
      <c r="E1827" s="31">
        <v>3919.6</v>
      </c>
      <c r="F1827" s="38" t="s">
        <v>12035</v>
      </c>
      <c r="G1827" s="31">
        <v>3919.6</v>
      </c>
      <c r="H1827" s="32">
        <f t="shared" si="28"/>
        <v>0</v>
      </c>
      <c r="I1827" s="33" t="s">
        <v>10970</v>
      </c>
    </row>
    <row r="1828" spans="1:9" x14ac:dyDescent="0.25">
      <c r="A1828" s="44" t="s">
        <v>12035</v>
      </c>
      <c r="B1828" s="41" t="s">
        <v>13024</v>
      </c>
      <c r="C1828" s="26">
        <v>33172</v>
      </c>
      <c r="D1828" s="25" t="s">
        <v>4083</v>
      </c>
      <c r="E1828" s="27">
        <v>1560</v>
      </c>
      <c r="F1828" s="39" t="s">
        <v>12035</v>
      </c>
      <c r="G1828" s="27">
        <v>1560</v>
      </c>
      <c r="H1828" s="45">
        <f t="shared" si="28"/>
        <v>0</v>
      </c>
      <c r="I1828" s="28" t="s">
        <v>10970</v>
      </c>
    </row>
    <row r="1829" spans="1:9" x14ac:dyDescent="0.25">
      <c r="A1829" s="43" t="s">
        <v>12035</v>
      </c>
      <c r="B1829" s="40" t="s">
        <v>13025</v>
      </c>
      <c r="C1829" s="30">
        <v>33173</v>
      </c>
      <c r="D1829" s="29" t="s">
        <v>3952</v>
      </c>
      <c r="E1829" s="31">
        <v>604.79999999999995</v>
      </c>
      <c r="F1829" s="38" t="s">
        <v>12035</v>
      </c>
      <c r="G1829" s="31">
        <v>604.79999999999995</v>
      </c>
      <c r="H1829" s="32">
        <f t="shared" si="28"/>
        <v>0</v>
      </c>
      <c r="I1829" s="33" t="s">
        <v>10970</v>
      </c>
    </row>
    <row r="1830" spans="1:9" x14ac:dyDescent="0.25">
      <c r="A1830" s="44" t="s">
        <v>12035</v>
      </c>
      <c r="B1830" s="41" t="s">
        <v>13026</v>
      </c>
      <c r="C1830" s="26">
        <v>33174</v>
      </c>
      <c r="D1830" s="25" t="s">
        <v>3938</v>
      </c>
      <c r="E1830" s="27">
        <v>3931.9</v>
      </c>
      <c r="F1830" s="39" t="s">
        <v>11783</v>
      </c>
      <c r="G1830" s="27">
        <v>3931.9</v>
      </c>
      <c r="H1830" s="45">
        <f t="shared" si="28"/>
        <v>0</v>
      </c>
      <c r="I1830" s="28" t="s">
        <v>10970</v>
      </c>
    </row>
    <row r="1831" spans="1:9" x14ac:dyDescent="0.25">
      <c r="A1831" s="43" t="s">
        <v>12035</v>
      </c>
      <c r="B1831" s="40" t="s">
        <v>13027</v>
      </c>
      <c r="C1831" s="30">
        <v>33175</v>
      </c>
      <c r="D1831" s="29" t="s">
        <v>3941</v>
      </c>
      <c r="E1831" s="31">
        <v>4800.5</v>
      </c>
      <c r="F1831" s="38" t="s">
        <v>11783</v>
      </c>
      <c r="G1831" s="31">
        <v>4800.5</v>
      </c>
      <c r="H1831" s="32">
        <f t="shared" si="28"/>
        <v>0</v>
      </c>
      <c r="I1831" s="33" t="s">
        <v>10970</v>
      </c>
    </row>
    <row r="1832" spans="1:9" x14ac:dyDescent="0.25">
      <c r="A1832" s="44" t="s">
        <v>12035</v>
      </c>
      <c r="B1832" s="41" t="s">
        <v>13028</v>
      </c>
      <c r="C1832" s="26">
        <v>33176</v>
      </c>
      <c r="D1832" s="25" t="s">
        <v>3947</v>
      </c>
      <c r="E1832" s="27">
        <v>5534.4</v>
      </c>
      <c r="F1832" s="39" t="s">
        <v>12826</v>
      </c>
      <c r="G1832" s="27">
        <v>5534.4</v>
      </c>
      <c r="H1832" s="45">
        <f t="shared" si="28"/>
        <v>0</v>
      </c>
      <c r="I1832" s="28" t="s">
        <v>10970</v>
      </c>
    </row>
    <row r="1833" spans="1:9" x14ac:dyDescent="0.25">
      <c r="A1833" s="43" t="s">
        <v>12035</v>
      </c>
      <c r="B1833" s="40" t="s">
        <v>13029</v>
      </c>
      <c r="C1833" s="30">
        <v>33177</v>
      </c>
      <c r="D1833" s="29" t="s">
        <v>4031</v>
      </c>
      <c r="E1833" s="31">
        <v>2585</v>
      </c>
      <c r="F1833" s="38" t="s">
        <v>12035</v>
      </c>
      <c r="G1833" s="31">
        <v>2585</v>
      </c>
      <c r="H1833" s="32">
        <f t="shared" si="28"/>
        <v>0</v>
      </c>
      <c r="I1833" s="33" t="s">
        <v>10970</v>
      </c>
    </row>
    <row r="1834" spans="1:9" x14ac:dyDescent="0.25">
      <c r="A1834" s="44" t="s">
        <v>12035</v>
      </c>
      <c r="B1834" s="41" t="s">
        <v>13030</v>
      </c>
      <c r="C1834" s="26">
        <v>33178</v>
      </c>
      <c r="D1834" s="25" t="s">
        <v>3950</v>
      </c>
      <c r="E1834" s="27">
        <v>37430.400000000001</v>
      </c>
      <c r="F1834" s="39" t="s">
        <v>13015</v>
      </c>
      <c r="G1834" s="27">
        <v>37430.400000000001</v>
      </c>
      <c r="H1834" s="45">
        <f t="shared" si="28"/>
        <v>0</v>
      </c>
      <c r="I1834" s="28" t="s">
        <v>10970</v>
      </c>
    </row>
    <row r="1835" spans="1:9" x14ac:dyDescent="0.25">
      <c r="A1835" s="43" t="s">
        <v>12035</v>
      </c>
      <c r="B1835" s="40" t="s">
        <v>13031</v>
      </c>
      <c r="C1835" s="30">
        <v>33179</v>
      </c>
      <c r="D1835" s="29" t="s">
        <v>3935</v>
      </c>
      <c r="E1835" s="31">
        <v>6690.6</v>
      </c>
      <c r="F1835" s="38" t="s">
        <v>11783</v>
      </c>
      <c r="G1835" s="31">
        <v>6690.6</v>
      </c>
      <c r="H1835" s="32">
        <f t="shared" si="28"/>
        <v>0</v>
      </c>
      <c r="I1835" s="33" t="s">
        <v>10970</v>
      </c>
    </row>
    <row r="1836" spans="1:9" x14ac:dyDescent="0.25">
      <c r="A1836" s="44" t="s">
        <v>12035</v>
      </c>
      <c r="B1836" s="41" t="s">
        <v>13032</v>
      </c>
      <c r="C1836" s="26">
        <v>33180</v>
      </c>
      <c r="D1836" s="25" t="s">
        <v>3954</v>
      </c>
      <c r="E1836" s="27">
        <v>3906.8</v>
      </c>
      <c r="F1836" s="39" t="s">
        <v>12035</v>
      </c>
      <c r="G1836" s="27">
        <v>3906.8</v>
      </c>
      <c r="H1836" s="45">
        <f t="shared" si="28"/>
        <v>0</v>
      </c>
      <c r="I1836" s="28" t="s">
        <v>10970</v>
      </c>
    </row>
    <row r="1837" spans="1:9" x14ac:dyDescent="0.25">
      <c r="A1837" s="43" t="s">
        <v>12035</v>
      </c>
      <c r="B1837" s="40" t="s">
        <v>13033</v>
      </c>
      <c r="C1837" s="30">
        <v>33181</v>
      </c>
      <c r="D1837" s="29" t="s">
        <v>3956</v>
      </c>
      <c r="E1837" s="31">
        <v>3928</v>
      </c>
      <c r="F1837" s="38" t="s">
        <v>12035</v>
      </c>
      <c r="G1837" s="31">
        <v>3928</v>
      </c>
      <c r="H1837" s="32">
        <f t="shared" si="28"/>
        <v>0</v>
      </c>
      <c r="I1837" s="33" t="s">
        <v>10970</v>
      </c>
    </row>
    <row r="1838" spans="1:9" x14ac:dyDescent="0.25">
      <c r="A1838" s="44" t="s">
        <v>12035</v>
      </c>
      <c r="B1838" s="41" t="s">
        <v>13034</v>
      </c>
      <c r="C1838" s="26">
        <v>33182</v>
      </c>
      <c r="D1838" s="25" t="s">
        <v>3944</v>
      </c>
      <c r="E1838" s="27">
        <v>4836.3</v>
      </c>
      <c r="F1838" s="39" t="s">
        <v>11783</v>
      </c>
      <c r="G1838" s="27">
        <v>4836.3</v>
      </c>
      <c r="H1838" s="45">
        <f t="shared" si="28"/>
        <v>0</v>
      </c>
      <c r="I1838" s="28" t="s">
        <v>10970</v>
      </c>
    </row>
    <row r="1839" spans="1:9" x14ac:dyDescent="0.25">
      <c r="A1839" s="43" t="s">
        <v>12035</v>
      </c>
      <c r="B1839" s="40" t="s">
        <v>13035</v>
      </c>
      <c r="C1839" s="30">
        <v>33183</v>
      </c>
      <c r="D1839" s="29" t="s">
        <v>3948</v>
      </c>
      <c r="E1839" s="31">
        <v>10082</v>
      </c>
      <c r="F1839" s="38" t="s">
        <v>11783</v>
      </c>
      <c r="G1839" s="31">
        <v>10082</v>
      </c>
      <c r="H1839" s="32">
        <f t="shared" si="28"/>
        <v>0</v>
      </c>
      <c r="I1839" s="33" t="s">
        <v>10970</v>
      </c>
    </row>
    <row r="1840" spans="1:9" x14ac:dyDescent="0.25">
      <c r="A1840" s="44" t="s">
        <v>12035</v>
      </c>
      <c r="B1840" s="41" t="s">
        <v>13036</v>
      </c>
      <c r="C1840" s="26">
        <v>33184</v>
      </c>
      <c r="D1840" s="25" t="s">
        <v>4080</v>
      </c>
      <c r="E1840" s="27">
        <v>4487.3999999999996</v>
      </c>
      <c r="F1840" s="39" t="s">
        <v>11783</v>
      </c>
      <c r="G1840" s="27">
        <v>4487.3999999999996</v>
      </c>
      <c r="H1840" s="45">
        <f t="shared" si="28"/>
        <v>0</v>
      </c>
      <c r="I1840" s="28" t="s">
        <v>10970</v>
      </c>
    </row>
    <row r="1841" spans="1:9" x14ac:dyDescent="0.25">
      <c r="A1841" s="43" t="s">
        <v>12035</v>
      </c>
      <c r="B1841" s="40" t="s">
        <v>13037</v>
      </c>
      <c r="C1841" s="30">
        <v>33185</v>
      </c>
      <c r="D1841" s="29" t="s">
        <v>3951</v>
      </c>
      <c r="E1841" s="31">
        <v>9449.6</v>
      </c>
      <c r="F1841" s="38" t="s">
        <v>12035</v>
      </c>
      <c r="G1841" s="31">
        <v>9449.6</v>
      </c>
      <c r="H1841" s="32">
        <f t="shared" si="28"/>
        <v>0</v>
      </c>
      <c r="I1841" s="33" t="s">
        <v>10970</v>
      </c>
    </row>
    <row r="1842" spans="1:9" x14ac:dyDescent="0.25">
      <c r="A1842" s="44" t="s">
        <v>12035</v>
      </c>
      <c r="B1842" s="41" t="s">
        <v>13038</v>
      </c>
      <c r="C1842" s="26">
        <v>33186</v>
      </c>
      <c r="D1842" s="25" t="s">
        <v>3949</v>
      </c>
      <c r="E1842" s="27">
        <v>22379.200000000001</v>
      </c>
      <c r="F1842" s="39" t="s">
        <v>13015</v>
      </c>
      <c r="G1842" s="27">
        <v>22379.200000000001</v>
      </c>
      <c r="H1842" s="45">
        <f t="shared" si="28"/>
        <v>0</v>
      </c>
      <c r="I1842" s="28" t="s">
        <v>10970</v>
      </c>
    </row>
    <row r="1843" spans="1:9" x14ac:dyDescent="0.25">
      <c r="A1843" s="43" t="s">
        <v>12035</v>
      </c>
      <c r="B1843" s="40" t="s">
        <v>13039</v>
      </c>
      <c r="C1843" s="30">
        <v>33187</v>
      </c>
      <c r="D1843" s="29" t="s">
        <v>3985</v>
      </c>
      <c r="E1843" s="31">
        <v>4079.3</v>
      </c>
      <c r="F1843" s="38" t="s">
        <v>11783</v>
      </c>
      <c r="G1843" s="31">
        <v>4079.3</v>
      </c>
      <c r="H1843" s="32">
        <f t="shared" si="28"/>
        <v>0</v>
      </c>
      <c r="I1843" s="33" t="s">
        <v>10970</v>
      </c>
    </row>
    <row r="1844" spans="1:9" x14ac:dyDescent="0.25">
      <c r="A1844" s="44" t="s">
        <v>12035</v>
      </c>
      <c r="B1844" s="41" t="s">
        <v>13040</v>
      </c>
      <c r="C1844" s="26">
        <v>33188</v>
      </c>
      <c r="D1844" s="25" t="s">
        <v>3945</v>
      </c>
      <c r="E1844" s="27">
        <v>4818.8999999999996</v>
      </c>
      <c r="F1844" s="39" t="s">
        <v>11783</v>
      </c>
      <c r="G1844" s="27">
        <v>4818.8999999999996</v>
      </c>
      <c r="H1844" s="45">
        <f t="shared" si="28"/>
        <v>0</v>
      </c>
      <c r="I1844" s="28" t="s">
        <v>10970</v>
      </c>
    </row>
    <row r="1845" spans="1:9" x14ac:dyDescent="0.25">
      <c r="A1845" s="43" t="s">
        <v>12035</v>
      </c>
      <c r="B1845" s="40" t="s">
        <v>13041</v>
      </c>
      <c r="C1845" s="30">
        <v>33189</v>
      </c>
      <c r="D1845" s="29" t="s">
        <v>3957</v>
      </c>
      <c r="E1845" s="31">
        <v>2115</v>
      </c>
      <c r="F1845" s="38" t="s">
        <v>12035</v>
      </c>
      <c r="G1845" s="31">
        <v>2115</v>
      </c>
      <c r="H1845" s="32">
        <f t="shared" si="28"/>
        <v>0</v>
      </c>
      <c r="I1845" s="33" t="s">
        <v>10970</v>
      </c>
    </row>
    <row r="1846" spans="1:9" x14ac:dyDescent="0.25">
      <c r="A1846" s="44" t="s">
        <v>12035</v>
      </c>
      <c r="B1846" s="41" t="s">
        <v>13042</v>
      </c>
      <c r="C1846" s="26">
        <v>33190</v>
      </c>
      <c r="D1846" s="25" t="s">
        <v>4046</v>
      </c>
      <c r="E1846" s="27">
        <v>2481</v>
      </c>
      <c r="F1846" s="39" t="s">
        <v>12035</v>
      </c>
      <c r="G1846" s="27">
        <v>2481</v>
      </c>
      <c r="H1846" s="45">
        <f t="shared" si="28"/>
        <v>0</v>
      </c>
      <c r="I1846" s="28" t="s">
        <v>10970</v>
      </c>
    </row>
    <row r="1847" spans="1:9" x14ac:dyDescent="0.25">
      <c r="A1847" s="43" t="s">
        <v>12035</v>
      </c>
      <c r="B1847" s="40" t="s">
        <v>13043</v>
      </c>
      <c r="C1847" s="30">
        <v>33191</v>
      </c>
      <c r="D1847" s="29" t="s">
        <v>4045</v>
      </c>
      <c r="E1847" s="31">
        <v>280.8</v>
      </c>
      <c r="F1847" s="38" t="s">
        <v>12035</v>
      </c>
      <c r="G1847" s="31">
        <v>280.8</v>
      </c>
      <c r="H1847" s="32">
        <f t="shared" si="28"/>
        <v>0</v>
      </c>
      <c r="I1847" s="33" t="s">
        <v>10970</v>
      </c>
    </row>
    <row r="1848" spans="1:9" x14ac:dyDescent="0.25">
      <c r="A1848" s="44" t="s">
        <v>12035</v>
      </c>
      <c r="B1848" s="41" t="s">
        <v>13044</v>
      </c>
      <c r="C1848" s="26">
        <v>33192</v>
      </c>
      <c r="D1848" s="25" t="s">
        <v>4017</v>
      </c>
      <c r="E1848" s="27">
        <v>86177.34</v>
      </c>
      <c r="F1848" s="39" t="s">
        <v>13045</v>
      </c>
      <c r="G1848" s="27">
        <v>86177.34</v>
      </c>
      <c r="H1848" s="45">
        <f t="shared" si="28"/>
        <v>0</v>
      </c>
      <c r="I1848" s="28" t="s">
        <v>10970</v>
      </c>
    </row>
    <row r="1849" spans="1:9" x14ac:dyDescent="0.25">
      <c r="A1849" s="43" t="s">
        <v>12035</v>
      </c>
      <c r="B1849" s="40" t="s">
        <v>13046</v>
      </c>
      <c r="C1849" s="30">
        <v>33193</v>
      </c>
      <c r="D1849" s="29" t="s">
        <v>4016</v>
      </c>
      <c r="E1849" s="31">
        <v>3256.9</v>
      </c>
      <c r="F1849" s="38" t="s">
        <v>11783</v>
      </c>
      <c r="G1849" s="31">
        <v>3256.9</v>
      </c>
      <c r="H1849" s="32">
        <f t="shared" si="28"/>
        <v>0</v>
      </c>
      <c r="I1849" s="33" t="s">
        <v>10970</v>
      </c>
    </row>
    <row r="1850" spans="1:9" x14ac:dyDescent="0.25">
      <c r="A1850" s="44" t="s">
        <v>12035</v>
      </c>
      <c r="B1850" s="41" t="s">
        <v>13047</v>
      </c>
      <c r="C1850" s="26">
        <v>33194</v>
      </c>
      <c r="D1850" s="25" t="s">
        <v>3982</v>
      </c>
      <c r="E1850" s="27">
        <v>187</v>
      </c>
      <c r="F1850" s="39" t="s">
        <v>12035</v>
      </c>
      <c r="G1850" s="27">
        <v>187</v>
      </c>
      <c r="H1850" s="45">
        <f t="shared" si="28"/>
        <v>0</v>
      </c>
      <c r="I1850" s="28" t="s">
        <v>10970</v>
      </c>
    </row>
    <row r="1851" spans="1:9" x14ac:dyDescent="0.25">
      <c r="A1851" s="43" t="s">
        <v>12035</v>
      </c>
      <c r="B1851" s="40" t="s">
        <v>13048</v>
      </c>
      <c r="C1851" s="30">
        <v>33195</v>
      </c>
      <c r="D1851" s="29" t="s">
        <v>4030</v>
      </c>
      <c r="E1851" s="31">
        <v>300</v>
      </c>
      <c r="F1851" s="38" t="s">
        <v>12035</v>
      </c>
      <c r="G1851" s="31">
        <v>300</v>
      </c>
      <c r="H1851" s="32">
        <f t="shared" si="28"/>
        <v>0</v>
      </c>
      <c r="I1851" s="33" t="s">
        <v>10970</v>
      </c>
    </row>
    <row r="1852" spans="1:9" x14ac:dyDescent="0.25">
      <c r="A1852" s="44" t="s">
        <v>12035</v>
      </c>
      <c r="B1852" s="41" t="s">
        <v>13049</v>
      </c>
      <c r="C1852" s="26">
        <v>33196</v>
      </c>
      <c r="D1852" s="25" t="s">
        <v>3987</v>
      </c>
      <c r="E1852" s="27">
        <v>2874.3</v>
      </c>
      <c r="F1852" s="39" t="s">
        <v>11783</v>
      </c>
      <c r="G1852" s="27">
        <v>2874.3</v>
      </c>
      <c r="H1852" s="45">
        <f t="shared" si="28"/>
        <v>0</v>
      </c>
      <c r="I1852" s="28" t="s">
        <v>10970</v>
      </c>
    </row>
    <row r="1853" spans="1:9" x14ac:dyDescent="0.25">
      <c r="A1853" s="43" t="s">
        <v>12035</v>
      </c>
      <c r="B1853" s="40" t="s">
        <v>13050</v>
      </c>
      <c r="C1853" s="30">
        <v>33197</v>
      </c>
      <c r="D1853" s="29" t="s">
        <v>3977</v>
      </c>
      <c r="E1853" s="31">
        <v>1640.4</v>
      </c>
      <c r="F1853" s="38" t="s">
        <v>12035</v>
      </c>
      <c r="G1853" s="31">
        <v>1640.4</v>
      </c>
      <c r="H1853" s="32">
        <f t="shared" si="28"/>
        <v>0</v>
      </c>
      <c r="I1853" s="33" t="s">
        <v>10970</v>
      </c>
    </row>
    <row r="1854" spans="1:9" x14ac:dyDescent="0.25">
      <c r="A1854" s="44" t="s">
        <v>12035</v>
      </c>
      <c r="B1854" s="41" t="s">
        <v>13051</v>
      </c>
      <c r="C1854" s="26">
        <v>33198</v>
      </c>
      <c r="D1854" s="25" t="s">
        <v>4033</v>
      </c>
      <c r="E1854" s="27">
        <v>5247.6</v>
      </c>
      <c r="F1854" s="39" t="s">
        <v>12035</v>
      </c>
      <c r="G1854" s="27">
        <v>5247.6</v>
      </c>
      <c r="H1854" s="45">
        <f t="shared" si="28"/>
        <v>0</v>
      </c>
      <c r="I1854" s="28" t="s">
        <v>10970</v>
      </c>
    </row>
    <row r="1855" spans="1:9" x14ac:dyDescent="0.25">
      <c r="A1855" s="43" t="s">
        <v>12035</v>
      </c>
      <c r="B1855" s="40" t="s">
        <v>13052</v>
      </c>
      <c r="C1855" s="30">
        <v>33199</v>
      </c>
      <c r="D1855" s="29" t="s">
        <v>3971</v>
      </c>
      <c r="E1855" s="31">
        <v>2935.1</v>
      </c>
      <c r="F1855" s="38" t="s">
        <v>12035</v>
      </c>
      <c r="G1855" s="31">
        <v>2935.1</v>
      </c>
      <c r="H1855" s="32">
        <f t="shared" si="28"/>
        <v>0</v>
      </c>
      <c r="I1855" s="33" t="s">
        <v>10970</v>
      </c>
    </row>
    <row r="1856" spans="1:9" x14ac:dyDescent="0.25">
      <c r="A1856" s="44" t="s">
        <v>12035</v>
      </c>
      <c r="B1856" s="41" t="s">
        <v>13053</v>
      </c>
      <c r="C1856" s="26">
        <v>33200</v>
      </c>
      <c r="D1856" s="25" t="s">
        <v>3971</v>
      </c>
      <c r="E1856" s="27">
        <v>2650.9</v>
      </c>
      <c r="F1856" s="39" t="s">
        <v>12035</v>
      </c>
      <c r="G1856" s="27">
        <v>2650.9</v>
      </c>
      <c r="H1856" s="45">
        <f t="shared" si="28"/>
        <v>0</v>
      </c>
      <c r="I1856" s="28" t="s">
        <v>10970</v>
      </c>
    </row>
    <row r="1857" spans="1:9" x14ac:dyDescent="0.25">
      <c r="A1857" s="43" t="s">
        <v>12035</v>
      </c>
      <c r="B1857" s="40" t="s">
        <v>13054</v>
      </c>
      <c r="C1857" s="30">
        <v>33201</v>
      </c>
      <c r="D1857" s="29" t="s">
        <v>3937</v>
      </c>
      <c r="E1857" s="31">
        <v>102552.6</v>
      </c>
      <c r="F1857" s="38" t="s">
        <v>11783</v>
      </c>
      <c r="G1857" s="31">
        <v>102552.6</v>
      </c>
      <c r="H1857" s="32">
        <f t="shared" si="28"/>
        <v>0</v>
      </c>
      <c r="I1857" s="33" t="s">
        <v>10970</v>
      </c>
    </row>
    <row r="1858" spans="1:9" x14ac:dyDescent="0.25">
      <c r="A1858" s="44" t="s">
        <v>12035</v>
      </c>
      <c r="B1858" s="41" t="s">
        <v>13055</v>
      </c>
      <c r="C1858" s="26">
        <v>33202</v>
      </c>
      <c r="D1858" s="25" t="s">
        <v>4154</v>
      </c>
      <c r="E1858" s="27">
        <v>2910.6</v>
      </c>
      <c r="F1858" s="39" t="s">
        <v>12035</v>
      </c>
      <c r="G1858" s="27">
        <v>2910.6</v>
      </c>
      <c r="H1858" s="45">
        <f t="shared" si="28"/>
        <v>0</v>
      </c>
      <c r="I1858" s="28" t="s">
        <v>10970</v>
      </c>
    </row>
    <row r="1859" spans="1:9" x14ac:dyDescent="0.25">
      <c r="A1859" s="43" t="s">
        <v>12035</v>
      </c>
      <c r="B1859" s="40" t="s">
        <v>13056</v>
      </c>
      <c r="C1859" s="30">
        <v>33203</v>
      </c>
      <c r="D1859" s="29" t="s">
        <v>4113</v>
      </c>
      <c r="E1859" s="31">
        <v>1725</v>
      </c>
      <c r="F1859" s="38" t="s">
        <v>12035</v>
      </c>
      <c r="G1859" s="31">
        <v>1725</v>
      </c>
      <c r="H1859" s="32">
        <f t="shared" si="28"/>
        <v>0</v>
      </c>
      <c r="I1859" s="33" t="s">
        <v>10970</v>
      </c>
    </row>
    <row r="1860" spans="1:9" x14ac:dyDescent="0.25">
      <c r="A1860" s="44" t="s">
        <v>12035</v>
      </c>
      <c r="B1860" s="41" t="s">
        <v>13057</v>
      </c>
      <c r="C1860" s="26">
        <v>33204</v>
      </c>
      <c r="D1860" s="25" t="s">
        <v>4116</v>
      </c>
      <c r="E1860" s="27">
        <v>4660.5</v>
      </c>
      <c r="F1860" s="39" t="s">
        <v>11783</v>
      </c>
      <c r="G1860" s="27">
        <v>4660.5</v>
      </c>
      <c r="H1860" s="45">
        <f t="shared" ref="H1860:H1923" si="29">E1860-G1860</f>
        <v>0</v>
      </c>
      <c r="I1860" s="28" t="s">
        <v>10970</v>
      </c>
    </row>
    <row r="1861" spans="1:9" x14ac:dyDescent="0.25">
      <c r="A1861" s="43" t="s">
        <v>12035</v>
      </c>
      <c r="B1861" s="40" t="s">
        <v>13058</v>
      </c>
      <c r="C1861" s="30">
        <v>33205</v>
      </c>
      <c r="D1861" s="29" t="s">
        <v>3964</v>
      </c>
      <c r="E1861" s="31">
        <v>1080</v>
      </c>
      <c r="F1861" s="38" t="s">
        <v>12035</v>
      </c>
      <c r="G1861" s="31">
        <v>1080</v>
      </c>
      <c r="H1861" s="32">
        <f t="shared" si="29"/>
        <v>0</v>
      </c>
      <c r="I1861" s="33" t="s">
        <v>10970</v>
      </c>
    </row>
    <row r="1862" spans="1:9" x14ac:dyDescent="0.25">
      <c r="A1862" s="44" t="s">
        <v>12035</v>
      </c>
      <c r="B1862" s="41" t="s">
        <v>13059</v>
      </c>
      <c r="C1862" s="26">
        <v>33206</v>
      </c>
      <c r="D1862" s="25" t="s">
        <v>4213</v>
      </c>
      <c r="E1862" s="27">
        <v>5920.4</v>
      </c>
      <c r="F1862" s="39" t="s">
        <v>11783</v>
      </c>
      <c r="G1862" s="27">
        <v>5920.4</v>
      </c>
      <c r="H1862" s="45">
        <f t="shared" si="29"/>
        <v>0</v>
      </c>
      <c r="I1862" s="28" t="s">
        <v>10970</v>
      </c>
    </row>
    <row r="1863" spans="1:9" x14ac:dyDescent="0.25">
      <c r="A1863" s="43" t="s">
        <v>12035</v>
      </c>
      <c r="B1863" s="40" t="s">
        <v>13060</v>
      </c>
      <c r="C1863" s="30">
        <v>33207</v>
      </c>
      <c r="D1863" s="29" t="s">
        <v>3964</v>
      </c>
      <c r="E1863" s="31">
        <v>886</v>
      </c>
      <c r="F1863" s="38" t="s">
        <v>12035</v>
      </c>
      <c r="G1863" s="31">
        <v>886</v>
      </c>
      <c r="H1863" s="32">
        <f t="shared" si="29"/>
        <v>0</v>
      </c>
      <c r="I1863" s="33" t="s">
        <v>10970</v>
      </c>
    </row>
    <row r="1864" spans="1:9" x14ac:dyDescent="0.25">
      <c r="A1864" s="44" t="s">
        <v>12035</v>
      </c>
      <c r="B1864" s="41" t="s">
        <v>13061</v>
      </c>
      <c r="C1864" s="26">
        <v>33208</v>
      </c>
      <c r="D1864" s="25" t="s">
        <v>3962</v>
      </c>
      <c r="E1864" s="27">
        <v>8125</v>
      </c>
      <c r="F1864" s="39" t="s">
        <v>12035</v>
      </c>
      <c r="G1864" s="27">
        <v>8125</v>
      </c>
      <c r="H1864" s="45">
        <f t="shared" si="29"/>
        <v>0</v>
      </c>
      <c r="I1864" s="28" t="s">
        <v>10970</v>
      </c>
    </row>
    <row r="1865" spans="1:9" x14ac:dyDescent="0.25">
      <c r="A1865" s="43" t="s">
        <v>12035</v>
      </c>
      <c r="B1865" s="40" t="s">
        <v>13062</v>
      </c>
      <c r="C1865" s="30">
        <v>33209</v>
      </c>
      <c r="D1865" s="29" t="s">
        <v>4037</v>
      </c>
      <c r="E1865" s="31">
        <v>2933.6</v>
      </c>
      <c r="F1865" s="38" t="s">
        <v>12035</v>
      </c>
      <c r="G1865" s="31">
        <v>2933.6</v>
      </c>
      <c r="H1865" s="32">
        <f t="shared" si="29"/>
        <v>0</v>
      </c>
      <c r="I1865" s="33" t="s">
        <v>10970</v>
      </c>
    </row>
    <row r="1866" spans="1:9" x14ac:dyDescent="0.25">
      <c r="A1866" s="44" t="s">
        <v>12035</v>
      </c>
      <c r="B1866" s="41" t="s">
        <v>13063</v>
      </c>
      <c r="C1866" s="26">
        <v>33210</v>
      </c>
      <c r="D1866" s="25" t="s">
        <v>4036</v>
      </c>
      <c r="E1866" s="27">
        <v>1840</v>
      </c>
      <c r="F1866" s="39" t="s">
        <v>12035</v>
      </c>
      <c r="G1866" s="27">
        <v>1840</v>
      </c>
      <c r="H1866" s="45">
        <f t="shared" si="29"/>
        <v>0</v>
      </c>
      <c r="I1866" s="28" t="s">
        <v>10970</v>
      </c>
    </row>
    <row r="1867" spans="1:9" x14ac:dyDescent="0.25">
      <c r="A1867" s="43" t="s">
        <v>12035</v>
      </c>
      <c r="B1867" s="40" t="s">
        <v>13064</v>
      </c>
      <c r="C1867" s="30">
        <v>33211</v>
      </c>
      <c r="D1867" s="29" t="s">
        <v>3953</v>
      </c>
      <c r="E1867" s="31">
        <v>1880</v>
      </c>
      <c r="F1867" s="38" t="s">
        <v>12035</v>
      </c>
      <c r="G1867" s="31">
        <v>1880</v>
      </c>
      <c r="H1867" s="32">
        <f t="shared" si="29"/>
        <v>0</v>
      </c>
      <c r="I1867" s="33" t="s">
        <v>10970</v>
      </c>
    </row>
    <row r="1868" spans="1:9" x14ac:dyDescent="0.25">
      <c r="A1868" s="44" t="s">
        <v>12035</v>
      </c>
      <c r="B1868" s="41" t="s">
        <v>13065</v>
      </c>
      <c r="C1868" s="26">
        <v>33212</v>
      </c>
      <c r="D1868" s="25" t="s">
        <v>3964</v>
      </c>
      <c r="E1868" s="27">
        <v>10289.1</v>
      </c>
      <c r="F1868" s="39" t="s">
        <v>12035</v>
      </c>
      <c r="G1868" s="27">
        <v>10289.1</v>
      </c>
      <c r="H1868" s="45">
        <f t="shared" si="29"/>
        <v>0</v>
      </c>
      <c r="I1868" s="28" t="s">
        <v>10970</v>
      </c>
    </row>
    <row r="1869" spans="1:9" x14ac:dyDescent="0.25">
      <c r="A1869" s="43" t="s">
        <v>12035</v>
      </c>
      <c r="B1869" s="40" t="s">
        <v>13066</v>
      </c>
      <c r="C1869" s="30">
        <v>33213</v>
      </c>
      <c r="D1869" s="29" t="s">
        <v>3975</v>
      </c>
      <c r="E1869" s="31">
        <v>7650</v>
      </c>
      <c r="F1869" s="38" t="s">
        <v>11783</v>
      </c>
      <c r="G1869" s="31">
        <v>7650</v>
      </c>
      <c r="H1869" s="32">
        <f t="shared" si="29"/>
        <v>0</v>
      </c>
      <c r="I1869" s="33" t="s">
        <v>10970</v>
      </c>
    </row>
    <row r="1870" spans="1:9" x14ac:dyDescent="0.25">
      <c r="A1870" s="44" t="s">
        <v>12035</v>
      </c>
      <c r="B1870" s="41" t="s">
        <v>13067</v>
      </c>
      <c r="C1870" s="26">
        <v>33214</v>
      </c>
      <c r="D1870" s="25" t="s">
        <v>3983</v>
      </c>
      <c r="E1870" s="27">
        <v>9201.6200000000008</v>
      </c>
      <c r="F1870" s="39" t="s">
        <v>11783</v>
      </c>
      <c r="G1870" s="27">
        <v>9201.6200000000008</v>
      </c>
      <c r="H1870" s="45">
        <f t="shared" si="29"/>
        <v>0</v>
      </c>
      <c r="I1870" s="28" t="s">
        <v>10970</v>
      </c>
    </row>
    <row r="1871" spans="1:9" x14ac:dyDescent="0.25">
      <c r="A1871" s="43" t="s">
        <v>12035</v>
      </c>
      <c r="B1871" s="40" t="s">
        <v>13068</v>
      </c>
      <c r="C1871" s="30">
        <v>33215</v>
      </c>
      <c r="D1871" s="29" t="s">
        <v>3994</v>
      </c>
      <c r="E1871" s="31">
        <v>299.2</v>
      </c>
      <c r="F1871" s="38" t="s">
        <v>12035</v>
      </c>
      <c r="G1871" s="31">
        <v>299.2</v>
      </c>
      <c r="H1871" s="32">
        <f t="shared" si="29"/>
        <v>0</v>
      </c>
      <c r="I1871" s="33" t="s">
        <v>10970</v>
      </c>
    </row>
    <row r="1872" spans="1:9" x14ac:dyDescent="0.25">
      <c r="A1872" s="44" t="s">
        <v>12035</v>
      </c>
      <c r="B1872" s="41" t="s">
        <v>13069</v>
      </c>
      <c r="C1872" s="26">
        <v>33216</v>
      </c>
      <c r="D1872" s="25" t="s">
        <v>3960</v>
      </c>
      <c r="E1872" s="27">
        <v>0</v>
      </c>
      <c r="F1872" s="39" t="s">
        <v>4219</v>
      </c>
      <c r="G1872" s="27">
        <v>0</v>
      </c>
      <c r="H1872" s="45">
        <f t="shared" si="29"/>
        <v>0</v>
      </c>
      <c r="I1872" s="28" t="s">
        <v>7662</v>
      </c>
    </row>
    <row r="1873" spans="1:9" x14ac:dyDescent="0.25">
      <c r="A1873" s="43" t="s">
        <v>12035</v>
      </c>
      <c r="B1873" s="40" t="s">
        <v>13070</v>
      </c>
      <c r="C1873" s="30">
        <v>33217</v>
      </c>
      <c r="D1873" s="29" t="s">
        <v>3960</v>
      </c>
      <c r="E1873" s="31">
        <v>13899</v>
      </c>
      <c r="F1873" s="38" t="s">
        <v>12035</v>
      </c>
      <c r="G1873" s="31">
        <v>13899</v>
      </c>
      <c r="H1873" s="32">
        <f t="shared" si="29"/>
        <v>0</v>
      </c>
      <c r="I1873" s="33" t="s">
        <v>10970</v>
      </c>
    </row>
    <row r="1874" spans="1:9" x14ac:dyDescent="0.25">
      <c r="A1874" s="44" t="s">
        <v>12035</v>
      </c>
      <c r="B1874" s="41" t="s">
        <v>13071</v>
      </c>
      <c r="C1874" s="26">
        <v>33218</v>
      </c>
      <c r="D1874" s="25" t="s">
        <v>4120</v>
      </c>
      <c r="E1874" s="27">
        <v>10829.5</v>
      </c>
      <c r="F1874" s="39" t="s">
        <v>11783</v>
      </c>
      <c r="G1874" s="27">
        <v>10829.5</v>
      </c>
      <c r="H1874" s="45">
        <f t="shared" si="29"/>
        <v>0</v>
      </c>
      <c r="I1874" s="28" t="s">
        <v>10970</v>
      </c>
    </row>
    <row r="1875" spans="1:9" x14ac:dyDescent="0.25">
      <c r="A1875" s="43" t="s">
        <v>12035</v>
      </c>
      <c r="B1875" s="40" t="s">
        <v>13072</v>
      </c>
      <c r="C1875" s="30">
        <v>33219</v>
      </c>
      <c r="D1875" s="29" t="s">
        <v>4086</v>
      </c>
      <c r="E1875" s="31">
        <v>1728</v>
      </c>
      <c r="F1875" s="38" t="s">
        <v>12035</v>
      </c>
      <c r="G1875" s="31">
        <v>1728</v>
      </c>
      <c r="H1875" s="32">
        <f t="shared" si="29"/>
        <v>0</v>
      </c>
      <c r="I1875" s="33" t="s">
        <v>10970</v>
      </c>
    </row>
    <row r="1876" spans="1:9" x14ac:dyDescent="0.25">
      <c r="A1876" s="44" t="s">
        <v>12035</v>
      </c>
      <c r="B1876" s="41" t="s">
        <v>13073</v>
      </c>
      <c r="C1876" s="26">
        <v>33220</v>
      </c>
      <c r="D1876" s="25" t="s">
        <v>3981</v>
      </c>
      <c r="E1876" s="27">
        <v>7982.72</v>
      </c>
      <c r="F1876" s="39" t="s">
        <v>11783</v>
      </c>
      <c r="G1876" s="27">
        <v>7982.72</v>
      </c>
      <c r="H1876" s="45">
        <f t="shared" si="29"/>
        <v>0</v>
      </c>
      <c r="I1876" s="28" t="s">
        <v>10970</v>
      </c>
    </row>
    <row r="1877" spans="1:9" x14ac:dyDescent="0.25">
      <c r="A1877" s="43" t="s">
        <v>12035</v>
      </c>
      <c r="B1877" s="40" t="s">
        <v>13074</v>
      </c>
      <c r="C1877" s="30">
        <v>33221</v>
      </c>
      <c r="D1877" s="29" t="s">
        <v>4052</v>
      </c>
      <c r="E1877" s="31">
        <v>8812.7999999999993</v>
      </c>
      <c r="F1877" s="38" t="s">
        <v>11783</v>
      </c>
      <c r="G1877" s="31">
        <v>8812.7999999999993</v>
      </c>
      <c r="H1877" s="32">
        <f t="shared" si="29"/>
        <v>0</v>
      </c>
      <c r="I1877" s="33" t="s">
        <v>10970</v>
      </c>
    </row>
    <row r="1878" spans="1:9" x14ac:dyDescent="0.25">
      <c r="A1878" s="44" t="s">
        <v>12035</v>
      </c>
      <c r="B1878" s="41" t="s">
        <v>13075</v>
      </c>
      <c r="C1878" s="26">
        <v>33222</v>
      </c>
      <c r="D1878" s="25" t="s">
        <v>4052</v>
      </c>
      <c r="E1878" s="27">
        <v>2889.9</v>
      </c>
      <c r="F1878" s="39" t="s">
        <v>11783</v>
      </c>
      <c r="G1878" s="27">
        <v>2889.9</v>
      </c>
      <c r="H1878" s="45">
        <f t="shared" si="29"/>
        <v>0</v>
      </c>
      <c r="I1878" s="28" t="s">
        <v>10970</v>
      </c>
    </row>
    <row r="1879" spans="1:9" x14ac:dyDescent="0.25">
      <c r="A1879" s="43" t="s">
        <v>12035</v>
      </c>
      <c r="B1879" s="40" t="s">
        <v>13076</v>
      </c>
      <c r="C1879" s="30">
        <v>33223</v>
      </c>
      <c r="D1879" s="29" t="s">
        <v>3964</v>
      </c>
      <c r="E1879" s="31">
        <v>596</v>
      </c>
      <c r="F1879" s="38" t="s">
        <v>12035</v>
      </c>
      <c r="G1879" s="31">
        <v>596</v>
      </c>
      <c r="H1879" s="32">
        <f t="shared" si="29"/>
        <v>0</v>
      </c>
      <c r="I1879" s="33" t="s">
        <v>10970</v>
      </c>
    </row>
    <row r="1880" spans="1:9" x14ac:dyDescent="0.25">
      <c r="A1880" s="44" t="s">
        <v>12035</v>
      </c>
      <c r="B1880" s="41" t="s">
        <v>13077</v>
      </c>
      <c r="C1880" s="26">
        <v>33224</v>
      </c>
      <c r="D1880" s="25" t="s">
        <v>3964</v>
      </c>
      <c r="E1880" s="27">
        <v>228.9</v>
      </c>
      <c r="F1880" s="39" t="s">
        <v>12035</v>
      </c>
      <c r="G1880" s="27">
        <v>228.9</v>
      </c>
      <c r="H1880" s="45">
        <f t="shared" si="29"/>
        <v>0</v>
      </c>
      <c r="I1880" s="28" t="s">
        <v>10970</v>
      </c>
    </row>
    <row r="1881" spans="1:9" x14ac:dyDescent="0.25">
      <c r="A1881" s="43" t="s">
        <v>12035</v>
      </c>
      <c r="B1881" s="40" t="s">
        <v>13078</v>
      </c>
      <c r="C1881" s="30">
        <v>33225</v>
      </c>
      <c r="D1881" s="29" t="s">
        <v>3964</v>
      </c>
      <c r="E1881" s="31">
        <v>16867.2</v>
      </c>
      <c r="F1881" s="38" t="s">
        <v>12035</v>
      </c>
      <c r="G1881" s="31">
        <v>16867.2</v>
      </c>
      <c r="H1881" s="32">
        <f t="shared" si="29"/>
        <v>0</v>
      </c>
      <c r="I1881" s="33" t="s">
        <v>10970</v>
      </c>
    </row>
    <row r="1882" spans="1:9" x14ac:dyDescent="0.25">
      <c r="A1882" s="44" t="s">
        <v>12035</v>
      </c>
      <c r="B1882" s="41" t="s">
        <v>13079</v>
      </c>
      <c r="C1882" s="26">
        <v>33226</v>
      </c>
      <c r="D1882" s="25" t="s">
        <v>3964</v>
      </c>
      <c r="E1882" s="27">
        <v>998.8</v>
      </c>
      <c r="F1882" s="39" t="s">
        <v>12035</v>
      </c>
      <c r="G1882" s="27">
        <v>998.8</v>
      </c>
      <c r="H1882" s="45">
        <f t="shared" si="29"/>
        <v>0</v>
      </c>
      <c r="I1882" s="28" t="s">
        <v>10970</v>
      </c>
    </row>
    <row r="1883" spans="1:9" x14ac:dyDescent="0.25">
      <c r="A1883" s="43" t="s">
        <v>12035</v>
      </c>
      <c r="B1883" s="40" t="s">
        <v>13080</v>
      </c>
      <c r="C1883" s="30">
        <v>33227</v>
      </c>
      <c r="D1883" s="29" t="s">
        <v>3980</v>
      </c>
      <c r="E1883" s="31">
        <v>2128</v>
      </c>
      <c r="F1883" s="38" t="s">
        <v>11783</v>
      </c>
      <c r="G1883" s="31">
        <v>2128</v>
      </c>
      <c r="H1883" s="32">
        <f t="shared" si="29"/>
        <v>0</v>
      </c>
      <c r="I1883" s="33" t="s">
        <v>10970</v>
      </c>
    </row>
    <row r="1884" spans="1:9" x14ac:dyDescent="0.25">
      <c r="A1884" s="44" t="s">
        <v>12035</v>
      </c>
      <c r="B1884" s="41" t="s">
        <v>13081</v>
      </c>
      <c r="C1884" s="26">
        <v>33228</v>
      </c>
      <c r="D1884" s="25" t="s">
        <v>3964</v>
      </c>
      <c r="E1884" s="27">
        <v>309</v>
      </c>
      <c r="F1884" s="39" t="s">
        <v>12035</v>
      </c>
      <c r="G1884" s="27">
        <v>309</v>
      </c>
      <c r="H1884" s="45">
        <f t="shared" si="29"/>
        <v>0</v>
      </c>
      <c r="I1884" s="28" t="s">
        <v>10970</v>
      </c>
    </row>
    <row r="1885" spans="1:9" x14ac:dyDescent="0.25">
      <c r="A1885" s="43" t="s">
        <v>12035</v>
      </c>
      <c r="B1885" s="40" t="s">
        <v>13082</v>
      </c>
      <c r="C1885" s="30">
        <v>33229</v>
      </c>
      <c r="D1885" s="29" t="s">
        <v>3964</v>
      </c>
      <c r="E1885" s="31">
        <v>4136.1000000000004</v>
      </c>
      <c r="F1885" s="38" t="s">
        <v>12035</v>
      </c>
      <c r="G1885" s="31">
        <v>4136.1000000000004</v>
      </c>
      <c r="H1885" s="32">
        <f t="shared" si="29"/>
        <v>0</v>
      </c>
      <c r="I1885" s="33" t="s">
        <v>10970</v>
      </c>
    </row>
    <row r="1886" spans="1:9" x14ac:dyDescent="0.25">
      <c r="A1886" s="44" t="s">
        <v>12035</v>
      </c>
      <c r="B1886" s="41" t="s">
        <v>13083</v>
      </c>
      <c r="C1886" s="26">
        <v>33230</v>
      </c>
      <c r="D1886" s="25" t="s">
        <v>3952</v>
      </c>
      <c r="E1886" s="27">
        <v>5854.2</v>
      </c>
      <c r="F1886" s="39" t="s">
        <v>12035</v>
      </c>
      <c r="G1886" s="27">
        <v>5854.2</v>
      </c>
      <c r="H1886" s="45">
        <f t="shared" si="29"/>
        <v>0</v>
      </c>
      <c r="I1886" s="28" t="s">
        <v>10970</v>
      </c>
    </row>
    <row r="1887" spans="1:9" x14ac:dyDescent="0.25">
      <c r="A1887" s="43" t="s">
        <v>12035</v>
      </c>
      <c r="B1887" s="40" t="s">
        <v>13084</v>
      </c>
      <c r="C1887" s="30">
        <v>33231</v>
      </c>
      <c r="D1887" s="29" t="s">
        <v>4175</v>
      </c>
      <c r="E1887" s="31">
        <v>9133.6</v>
      </c>
      <c r="F1887" s="38" t="s">
        <v>12035</v>
      </c>
      <c r="G1887" s="31">
        <v>9133.6</v>
      </c>
      <c r="H1887" s="32">
        <f t="shared" si="29"/>
        <v>0</v>
      </c>
      <c r="I1887" s="33" t="s">
        <v>10970</v>
      </c>
    </row>
    <row r="1888" spans="1:9" x14ac:dyDescent="0.25">
      <c r="A1888" s="44" t="s">
        <v>12035</v>
      </c>
      <c r="B1888" s="41" t="s">
        <v>13085</v>
      </c>
      <c r="C1888" s="26">
        <v>33232</v>
      </c>
      <c r="D1888" s="25" t="s">
        <v>4175</v>
      </c>
      <c r="E1888" s="27">
        <v>9447.2000000000007</v>
      </c>
      <c r="F1888" s="39" t="s">
        <v>12035</v>
      </c>
      <c r="G1888" s="27">
        <v>9447.2000000000007</v>
      </c>
      <c r="H1888" s="45">
        <f t="shared" si="29"/>
        <v>0</v>
      </c>
      <c r="I1888" s="28" t="s">
        <v>10970</v>
      </c>
    </row>
    <row r="1889" spans="1:9" x14ac:dyDescent="0.25">
      <c r="A1889" s="43" t="s">
        <v>12035</v>
      </c>
      <c r="B1889" s="40" t="s">
        <v>13086</v>
      </c>
      <c r="C1889" s="30">
        <v>33233</v>
      </c>
      <c r="D1889" s="29" t="s">
        <v>3969</v>
      </c>
      <c r="E1889" s="31">
        <v>7656.1</v>
      </c>
      <c r="F1889" s="38" t="s">
        <v>12035</v>
      </c>
      <c r="G1889" s="31">
        <v>7656.1</v>
      </c>
      <c r="H1889" s="32">
        <f t="shared" si="29"/>
        <v>0</v>
      </c>
      <c r="I1889" s="33" t="s">
        <v>10970</v>
      </c>
    </row>
    <row r="1890" spans="1:9" x14ac:dyDescent="0.25">
      <c r="A1890" s="44" t="s">
        <v>12035</v>
      </c>
      <c r="B1890" s="41" t="s">
        <v>13087</v>
      </c>
      <c r="C1890" s="26">
        <v>33234</v>
      </c>
      <c r="D1890" s="25" t="s">
        <v>4043</v>
      </c>
      <c r="E1890" s="27">
        <v>95888.4</v>
      </c>
      <c r="F1890" s="39" t="s">
        <v>12818</v>
      </c>
      <c r="G1890" s="27">
        <v>95888.4</v>
      </c>
      <c r="H1890" s="45">
        <f t="shared" si="29"/>
        <v>0</v>
      </c>
      <c r="I1890" s="28" t="s">
        <v>10970</v>
      </c>
    </row>
    <row r="1891" spans="1:9" x14ac:dyDescent="0.25">
      <c r="A1891" s="43" t="s">
        <v>12035</v>
      </c>
      <c r="B1891" s="40" t="s">
        <v>13088</v>
      </c>
      <c r="C1891" s="30">
        <v>33235</v>
      </c>
      <c r="D1891" s="29" t="s">
        <v>4041</v>
      </c>
      <c r="E1891" s="31">
        <v>3209.1</v>
      </c>
      <c r="F1891" s="38" t="s">
        <v>12035</v>
      </c>
      <c r="G1891" s="31">
        <v>3209.1</v>
      </c>
      <c r="H1891" s="32">
        <f t="shared" si="29"/>
        <v>0</v>
      </c>
      <c r="I1891" s="33" t="s">
        <v>10970</v>
      </c>
    </row>
    <row r="1892" spans="1:9" x14ac:dyDescent="0.25">
      <c r="A1892" s="44" t="s">
        <v>12035</v>
      </c>
      <c r="B1892" s="41" t="s">
        <v>13089</v>
      </c>
      <c r="C1892" s="26">
        <v>33236</v>
      </c>
      <c r="D1892" s="25" t="s">
        <v>4051</v>
      </c>
      <c r="E1892" s="27">
        <v>348</v>
      </c>
      <c r="F1892" s="39" t="s">
        <v>12035</v>
      </c>
      <c r="G1892" s="27">
        <v>348</v>
      </c>
      <c r="H1892" s="45">
        <f t="shared" si="29"/>
        <v>0</v>
      </c>
      <c r="I1892" s="28" t="s">
        <v>10970</v>
      </c>
    </row>
    <row r="1893" spans="1:9" x14ac:dyDescent="0.25">
      <c r="A1893" s="43" t="s">
        <v>12035</v>
      </c>
      <c r="B1893" s="40" t="s">
        <v>13090</v>
      </c>
      <c r="C1893" s="30">
        <v>33237</v>
      </c>
      <c r="D1893" s="29" t="s">
        <v>4039</v>
      </c>
      <c r="E1893" s="31">
        <v>32864.6</v>
      </c>
      <c r="F1893" s="38" t="s">
        <v>12656</v>
      </c>
      <c r="G1893" s="31">
        <v>32864.6</v>
      </c>
      <c r="H1893" s="32">
        <f t="shared" si="29"/>
        <v>0</v>
      </c>
      <c r="I1893" s="33" t="s">
        <v>10970</v>
      </c>
    </row>
    <row r="1894" spans="1:9" x14ac:dyDescent="0.25">
      <c r="A1894" s="44" t="s">
        <v>12035</v>
      </c>
      <c r="B1894" s="41" t="s">
        <v>13091</v>
      </c>
      <c r="C1894" s="26">
        <v>33238</v>
      </c>
      <c r="D1894" s="25" t="s">
        <v>4057</v>
      </c>
      <c r="E1894" s="27">
        <v>2385</v>
      </c>
      <c r="F1894" s="39" t="s">
        <v>12035</v>
      </c>
      <c r="G1894" s="27">
        <v>2385</v>
      </c>
      <c r="H1894" s="45">
        <f t="shared" si="29"/>
        <v>0</v>
      </c>
      <c r="I1894" s="28" t="s">
        <v>10970</v>
      </c>
    </row>
    <row r="1895" spans="1:9" x14ac:dyDescent="0.25">
      <c r="A1895" s="43" t="s">
        <v>12035</v>
      </c>
      <c r="B1895" s="40" t="s">
        <v>13092</v>
      </c>
      <c r="C1895" s="30">
        <v>33239</v>
      </c>
      <c r="D1895" s="29" t="s">
        <v>4040</v>
      </c>
      <c r="E1895" s="31">
        <v>40702.199999999997</v>
      </c>
      <c r="F1895" s="38" t="s">
        <v>12734</v>
      </c>
      <c r="G1895" s="31">
        <v>40702.199999999997</v>
      </c>
      <c r="H1895" s="32">
        <f t="shared" si="29"/>
        <v>0</v>
      </c>
      <c r="I1895" s="33" t="s">
        <v>10970</v>
      </c>
    </row>
    <row r="1896" spans="1:9" x14ac:dyDescent="0.25">
      <c r="A1896" s="44" t="s">
        <v>12035</v>
      </c>
      <c r="B1896" s="41" t="s">
        <v>13093</v>
      </c>
      <c r="C1896" s="26">
        <v>33240</v>
      </c>
      <c r="D1896" s="25" t="s">
        <v>4049</v>
      </c>
      <c r="E1896" s="27">
        <v>2473.5</v>
      </c>
      <c r="F1896" s="39" t="s">
        <v>12035</v>
      </c>
      <c r="G1896" s="27">
        <v>2473.5</v>
      </c>
      <c r="H1896" s="45">
        <f t="shared" si="29"/>
        <v>0</v>
      </c>
      <c r="I1896" s="28" t="s">
        <v>10970</v>
      </c>
    </row>
    <row r="1897" spans="1:9" x14ac:dyDescent="0.25">
      <c r="A1897" s="43" t="s">
        <v>12035</v>
      </c>
      <c r="B1897" s="40" t="s">
        <v>13094</v>
      </c>
      <c r="C1897" s="30">
        <v>33241</v>
      </c>
      <c r="D1897" s="29" t="s">
        <v>3943</v>
      </c>
      <c r="E1897" s="31">
        <v>4075.2</v>
      </c>
      <c r="F1897" s="38" t="s">
        <v>12035</v>
      </c>
      <c r="G1897" s="31">
        <v>4075.2</v>
      </c>
      <c r="H1897" s="32">
        <f t="shared" si="29"/>
        <v>0</v>
      </c>
      <c r="I1897" s="33" t="s">
        <v>10970</v>
      </c>
    </row>
    <row r="1898" spans="1:9" x14ac:dyDescent="0.25">
      <c r="A1898" s="44" t="s">
        <v>12035</v>
      </c>
      <c r="B1898" s="41" t="s">
        <v>13095</v>
      </c>
      <c r="C1898" s="26">
        <v>33242</v>
      </c>
      <c r="D1898" s="25" t="s">
        <v>3997</v>
      </c>
      <c r="E1898" s="27">
        <v>4317.2</v>
      </c>
      <c r="F1898" s="39" t="s">
        <v>12035</v>
      </c>
      <c r="G1898" s="27">
        <v>4317.2</v>
      </c>
      <c r="H1898" s="45">
        <f t="shared" si="29"/>
        <v>0</v>
      </c>
      <c r="I1898" s="28" t="s">
        <v>10970</v>
      </c>
    </row>
    <row r="1899" spans="1:9" x14ac:dyDescent="0.25">
      <c r="A1899" s="43" t="s">
        <v>12035</v>
      </c>
      <c r="B1899" s="40" t="s">
        <v>13096</v>
      </c>
      <c r="C1899" s="30">
        <v>33243</v>
      </c>
      <c r="D1899" s="29" t="s">
        <v>3937</v>
      </c>
      <c r="E1899" s="31">
        <v>3288</v>
      </c>
      <c r="F1899" s="38" t="s">
        <v>11783</v>
      </c>
      <c r="G1899" s="31">
        <v>3288</v>
      </c>
      <c r="H1899" s="32">
        <f t="shared" si="29"/>
        <v>0</v>
      </c>
      <c r="I1899" s="33" t="s">
        <v>10970</v>
      </c>
    </row>
    <row r="1900" spans="1:9" x14ac:dyDescent="0.25">
      <c r="A1900" s="44" t="s">
        <v>12035</v>
      </c>
      <c r="B1900" s="41" t="s">
        <v>13097</v>
      </c>
      <c r="C1900" s="26">
        <v>33244</v>
      </c>
      <c r="D1900" s="25" t="s">
        <v>4062</v>
      </c>
      <c r="E1900" s="27">
        <v>16200</v>
      </c>
      <c r="F1900" s="39" t="s">
        <v>11783</v>
      </c>
      <c r="G1900" s="27">
        <v>16200</v>
      </c>
      <c r="H1900" s="45">
        <f t="shared" si="29"/>
        <v>0</v>
      </c>
      <c r="I1900" s="28" t="s">
        <v>10970</v>
      </c>
    </row>
    <row r="1901" spans="1:9" x14ac:dyDescent="0.25">
      <c r="A1901" s="43" t="s">
        <v>12035</v>
      </c>
      <c r="B1901" s="40" t="s">
        <v>13098</v>
      </c>
      <c r="C1901" s="30">
        <v>33245</v>
      </c>
      <c r="D1901" s="29" t="s">
        <v>4059</v>
      </c>
      <c r="E1901" s="31">
        <v>12523.8</v>
      </c>
      <c r="F1901" s="38" t="s">
        <v>12818</v>
      </c>
      <c r="G1901" s="31">
        <v>12523.8</v>
      </c>
      <c r="H1901" s="32">
        <f t="shared" si="29"/>
        <v>0</v>
      </c>
      <c r="I1901" s="33" t="s">
        <v>10970</v>
      </c>
    </row>
    <row r="1902" spans="1:9" x14ac:dyDescent="0.25">
      <c r="A1902" s="44" t="s">
        <v>12035</v>
      </c>
      <c r="B1902" s="41" t="s">
        <v>13099</v>
      </c>
      <c r="C1902" s="26">
        <v>33246</v>
      </c>
      <c r="D1902" s="25" t="s">
        <v>3997</v>
      </c>
      <c r="E1902" s="27">
        <v>2622.3</v>
      </c>
      <c r="F1902" s="39" t="s">
        <v>12035</v>
      </c>
      <c r="G1902" s="27">
        <v>2622.3</v>
      </c>
      <c r="H1902" s="45">
        <f t="shared" si="29"/>
        <v>0</v>
      </c>
      <c r="I1902" s="28" t="s">
        <v>10970</v>
      </c>
    </row>
    <row r="1903" spans="1:9" x14ac:dyDescent="0.25">
      <c r="A1903" s="43" t="s">
        <v>12035</v>
      </c>
      <c r="B1903" s="40" t="s">
        <v>13100</v>
      </c>
      <c r="C1903" s="30">
        <v>33247</v>
      </c>
      <c r="D1903" s="29" t="s">
        <v>3999</v>
      </c>
      <c r="E1903" s="31">
        <v>4262.3999999999996</v>
      </c>
      <c r="F1903" s="38" t="s">
        <v>12035</v>
      </c>
      <c r="G1903" s="31">
        <v>4262.3999999999996</v>
      </c>
      <c r="H1903" s="32">
        <f t="shared" si="29"/>
        <v>0</v>
      </c>
      <c r="I1903" s="33" t="s">
        <v>10970</v>
      </c>
    </row>
    <row r="1904" spans="1:9" x14ac:dyDescent="0.25">
      <c r="A1904" s="44" t="s">
        <v>12035</v>
      </c>
      <c r="B1904" s="41" t="s">
        <v>13101</v>
      </c>
      <c r="C1904" s="26">
        <v>33248</v>
      </c>
      <c r="D1904" s="25" t="s">
        <v>3991</v>
      </c>
      <c r="E1904" s="27">
        <v>3111.6</v>
      </c>
      <c r="F1904" s="39" t="s">
        <v>12035</v>
      </c>
      <c r="G1904" s="27">
        <v>3111.6</v>
      </c>
      <c r="H1904" s="45">
        <f t="shared" si="29"/>
        <v>0</v>
      </c>
      <c r="I1904" s="28" t="s">
        <v>10970</v>
      </c>
    </row>
    <row r="1905" spans="1:9" x14ac:dyDescent="0.25">
      <c r="A1905" s="43" t="s">
        <v>12035</v>
      </c>
      <c r="B1905" s="40" t="s">
        <v>13102</v>
      </c>
      <c r="C1905" s="30">
        <v>33249</v>
      </c>
      <c r="D1905" s="29" t="s">
        <v>3998</v>
      </c>
      <c r="E1905" s="31">
        <v>0</v>
      </c>
      <c r="F1905" s="38" t="s">
        <v>4219</v>
      </c>
      <c r="G1905" s="31">
        <v>0</v>
      </c>
      <c r="H1905" s="32">
        <f t="shared" si="29"/>
        <v>0</v>
      </c>
      <c r="I1905" s="33" t="s">
        <v>7662</v>
      </c>
    </row>
    <row r="1906" spans="1:9" x14ac:dyDescent="0.25">
      <c r="A1906" s="44" t="s">
        <v>12035</v>
      </c>
      <c r="B1906" s="41" t="s">
        <v>13103</v>
      </c>
      <c r="C1906" s="26">
        <v>33250</v>
      </c>
      <c r="D1906" s="25" t="s">
        <v>3978</v>
      </c>
      <c r="E1906" s="27">
        <v>6747.2</v>
      </c>
      <c r="F1906" s="39" t="s">
        <v>11783</v>
      </c>
      <c r="G1906" s="27">
        <v>6747.2</v>
      </c>
      <c r="H1906" s="45">
        <f t="shared" si="29"/>
        <v>0</v>
      </c>
      <c r="I1906" s="28" t="s">
        <v>10970</v>
      </c>
    </row>
    <row r="1907" spans="1:9" x14ac:dyDescent="0.25">
      <c r="A1907" s="43" t="s">
        <v>12035</v>
      </c>
      <c r="B1907" s="40" t="s">
        <v>13104</v>
      </c>
      <c r="C1907" s="30">
        <v>33251</v>
      </c>
      <c r="D1907" s="29" t="s">
        <v>4156</v>
      </c>
      <c r="E1907" s="31">
        <v>5001.8999999999996</v>
      </c>
      <c r="F1907" s="38" t="s">
        <v>11783</v>
      </c>
      <c r="G1907" s="31">
        <v>5001.8999999999996</v>
      </c>
      <c r="H1907" s="32">
        <f t="shared" si="29"/>
        <v>0</v>
      </c>
      <c r="I1907" s="33" t="s">
        <v>10970</v>
      </c>
    </row>
    <row r="1908" spans="1:9" x14ac:dyDescent="0.25">
      <c r="A1908" s="44" t="s">
        <v>12035</v>
      </c>
      <c r="B1908" s="41" t="s">
        <v>13105</v>
      </c>
      <c r="C1908" s="26">
        <v>33252</v>
      </c>
      <c r="D1908" s="25" t="s">
        <v>3989</v>
      </c>
      <c r="E1908" s="27">
        <v>988.9</v>
      </c>
      <c r="F1908" s="39" t="s">
        <v>12035</v>
      </c>
      <c r="G1908" s="27">
        <v>988.9</v>
      </c>
      <c r="H1908" s="45">
        <f t="shared" si="29"/>
        <v>0</v>
      </c>
      <c r="I1908" s="28" t="s">
        <v>10970</v>
      </c>
    </row>
    <row r="1909" spans="1:9" x14ac:dyDescent="0.25">
      <c r="A1909" s="43" t="s">
        <v>12035</v>
      </c>
      <c r="B1909" s="40" t="s">
        <v>13106</v>
      </c>
      <c r="C1909" s="30">
        <v>33253</v>
      </c>
      <c r="D1909" s="29" t="s">
        <v>4109</v>
      </c>
      <c r="E1909" s="31">
        <v>7614.4</v>
      </c>
      <c r="F1909" s="38" t="s">
        <v>12035</v>
      </c>
      <c r="G1909" s="31">
        <v>7614.4</v>
      </c>
      <c r="H1909" s="32">
        <f t="shared" si="29"/>
        <v>0</v>
      </c>
      <c r="I1909" s="33" t="s">
        <v>10970</v>
      </c>
    </row>
    <row r="1910" spans="1:9" x14ac:dyDescent="0.25">
      <c r="A1910" s="44" t="s">
        <v>12035</v>
      </c>
      <c r="B1910" s="41" t="s">
        <v>13107</v>
      </c>
      <c r="C1910" s="26">
        <v>33254</v>
      </c>
      <c r="D1910" s="25" t="s">
        <v>4061</v>
      </c>
      <c r="E1910" s="27">
        <v>1950</v>
      </c>
      <c r="F1910" s="39" t="s">
        <v>12035</v>
      </c>
      <c r="G1910" s="27">
        <v>1950</v>
      </c>
      <c r="H1910" s="45">
        <f t="shared" si="29"/>
        <v>0</v>
      </c>
      <c r="I1910" s="28" t="s">
        <v>10970</v>
      </c>
    </row>
    <row r="1911" spans="1:9" x14ac:dyDescent="0.25">
      <c r="A1911" s="43" t="s">
        <v>12035</v>
      </c>
      <c r="B1911" s="40" t="s">
        <v>13108</v>
      </c>
      <c r="C1911" s="30">
        <v>33255</v>
      </c>
      <c r="D1911" s="29" t="s">
        <v>4108</v>
      </c>
      <c r="E1911" s="31">
        <v>20000</v>
      </c>
      <c r="F1911" s="38" t="s">
        <v>12035</v>
      </c>
      <c r="G1911" s="31">
        <v>20000</v>
      </c>
      <c r="H1911" s="32">
        <f t="shared" si="29"/>
        <v>0</v>
      </c>
      <c r="I1911" s="33" t="s">
        <v>10970</v>
      </c>
    </row>
    <row r="1912" spans="1:9" x14ac:dyDescent="0.25">
      <c r="A1912" s="44" t="s">
        <v>12035</v>
      </c>
      <c r="B1912" s="41" t="s">
        <v>13109</v>
      </c>
      <c r="C1912" s="26">
        <v>33256</v>
      </c>
      <c r="D1912" s="25" t="s">
        <v>4017</v>
      </c>
      <c r="E1912" s="27">
        <v>11891</v>
      </c>
      <c r="F1912" s="39" t="s">
        <v>13045</v>
      </c>
      <c r="G1912" s="27">
        <v>11891</v>
      </c>
      <c r="H1912" s="45">
        <f t="shared" si="29"/>
        <v>0</v>
      </c>
      <c r="I1912" s="28" t="s">
        <v>10970</v>
      </c>
    </row>
    <row r="1913" spans="1:9" x14ac:dyDescent="0.25">
      <c r="A1913" s="43" t="s">
        <v>12035</v>
      </c>
      <c r="B1913" s="40" t="s">
        <v>13110</v>
      </c>
      <c r="C1913" s="30">
        <v>33257</v>
      </c>
      <c r="D1913" s="29" t="s">
        <v>9533</v>
      </c>
      <c r="E1913" s="31">
        <v>1300</v>
      </c>
      <c r="F1913" s="38" t="s">
        <v>12035</v>
      </c>
      <c r="G1913" s="31">
        <v>1300</v>
      </c>
      <c r="H1913" s="32">
        <f t="shared" si="29"/>
        <v>0</v>
      </c>
      <c r="I1913" s="33" t="s">
        <v>10970</v>
      </c>
    </row>
    <row r="1914" spans="1:9" x14ac:dyDescent="0.25">
      <c r="A1914" s="44" t="s">
        <v>12035</v>
      </c>
      <c r="B1914" s="41" t="s">
        <v>13111</v>
      </c>
      <c r="C1914" s="26">
        <v>33258</v>
      </c>
      <c r="D1914" s="25" t="s">
        <v>3963</v>
      </c>
      <c r="E1914" s="27">
        <v>1689.3</v>
      </c>
      <c r="F1914" s="39" t="s">
        <v>12035</v>
      </c>
      <c r="G1914" s="27">
        <v>1689.3</v>
      </c>
      <c r="H1914" s="45">
        <f t="shared" si="29"/>
        <v>0</v>
      </c>
      <c r="I1914" s="28" t="s">
        <v>10970</v>
      </c>
    </row>
    <row r="1915" spans="1:9" x14ac:dyDescent="0.25">
      <c r="A1915" s="43" t="s">
        <v>12035</v>
      </c>
      <c r="B1915" s="40" t="s">
        <v>13112</v>
      </c>
      <c r="C1915" s="30">
        <v>33259</v>
      </c>
      <c r="D1915" s="29" t="s">
        <v>3998</v>
      </c>
      <c r="E1915" s="31">
        <v>25349.919999999998</v>
      </c>
      <c r="F1915" s="38" t="s">
        <v>12035</v>
      </c>
      <c r="G1915" s="31">
        <v>25349.919999999998</v>
      </c>
      <c r="H1915" s="32">
        <f t="shared" si="29"/>
        <v>0</v>
      </c>
      <c r="I1915" s="33" t="s">
        <v>10970</v>
      </c>
    </row>
    <row r="1916" spans="1:9" x14ac:dyDescent="0.25">
      <c r="A1916" s="44" t="s">
        <v>12035</v>
      </c>
      <c r="B1916" s="41" t="s">
        <v>13113</v>
      </c>
      <c r="C1916" s="26">
        <v>33260</v>
      </c>
      <c r="D1916" s="25" t="s">
        <v>4061</v>
      </c>
      <c r="E1916" s="27">
        <v>11435</v>
      </c>
      <c r="F1916" s="39" t="s">
        <v>12035</v>
      </c>
      <c r="G1916" s="27">
        <v>11435</v>
      </c>
      <c r="H1916" s="45">
        <f t="shared" si="29"/>
        <v>0</v>
      </c>
      <c r="I1916" s="28" t="s">
        <v>10970</v>
      </c>
    </row>
    <row r="1917" spans="1:9" x14ac:dyDescent="0.25">
      <c r="A1917" s="43" t="s">
        <v>12035</v>
      </c>
      <c r="B1917" s="40" t="s">
        <v>13114</v>
      </c>
      <c r="C1917" s="30">
        <v>33261</v>
      </c>
      <c r="D1917" s="29" t="s">
        <v>3964</v>
      </c>
      <c r="E1917" s="31">
        <v>1743.9</v>
      </c>
      <c r="F1917" s="38" t="s">
        <v>12035</v>
      </c>
      <c r="G1917" s="31">
        <v>1743.9</v>
      </c>
      <c r="H1917" s="32">
        <f t="shared" si="29"/>
        <v>0</v>
      </c>
      <c r="I1917" s="33" t="s">
        <v>10970</v>
      </c>
    </row>
    <row r="1918" spans="1:9" x14ac:dyDescent="0.25">
      <c r="A1918" s="44" t="s">
        <v>12035</v>
      </c>
      <c r="B1918" s="41" t="s">
        <v>13115</v>
      </c>
      <c r="C1918" s="26">
        <v>33262</v>
      </c>
      <c r="D1918" s="25" t="s">
        <v>3964</v>
      </c>
      <c r="E1918" s="27">
        <v>16292.5</v>
      </c>
      <c r="F1918" s="39" t="s">
        <v>11783</v>
      </c>
      <c r="G1918" s="27">
        <v>16292.5</v>
      </c>
      <c r="H1918" s="45">
        <f t="shared" si="29"/>
        <v>0</v>
      </c>
      <c r="I1918" s="28" t="s">
        <v>10970</v>
      </c>
    </row>
    <row r="1919" spans="1:9" x14ac:dyDescent="0.25">
      <c r="A1919" s="43" t="s">
        <v>12035</v>
      </c>
      <c r="B1919" s="40" t="s">
        <v>13116</v>
      </c>
      <c r="C1919" s="30">
        <v>33263</v>
      </c>
      <c r="D1919" s="29" t="s">
        <v>4063</v>
      </c>
      <c r="E1919" s="31">
        <v>47656.7</v>
      </c>
      <c r="F1919" s="38" t="s">
        <v>11783</v>
      </c>
      <c r="G1919" s="31">
        <v>47656.7</v>
      </c>
      <c r="H1919" s="32">
        <f t="shared" si="29"/>
        <v>0</v>
      </c>
      <c r="I1919" s="33" t="s">
        <v>10970</v>
      </c>
    </row>
    <row r="1920" spans="1:9" x14ac:dyDescent="0.25">
      <c r="A1920" s="44" t="s">
        <v>12035</v>
      </c>
      <c r="B1920" s="41" t="s">
        <v>13117</v>
      </c>
      <c r="C1920" s="26">
        <v>33264</v>
      </c>
      <c r="D1920" s="25" t="s">
        <v>3943</v>
      </c>
      <c r="E1920" s="27">
        <v>982.5</v>
      </c>
      <c r="F1920" s="39" t="s">
        <v>12035</v>
      </c>
      <c r="G1920" s="27">
        <v>982.5</v>
      </c>
      <c r="H1920" s="45">
        <f t="shared" si="29"/>
        <v>0</v>
      </c>
      <c r="I1920" s="28" t="s">
        <v>10970</v>
      </c>
    </row>
    <row r="1921" spans="1:9" x14ac:dyDescent="0.25">
      <c r="A1921" s="43" t="s">
        <v>12035</v>
      </c>
      <c r="B1921" s="40" t="s">
        <v>13118</v>
      </c>
      <c r="C1921" s="30">
        <v>33265</v>
      </c>
      <c r="D1921" s="29" t="s">
        <v>4119</v>
      </c>
      <c r="E1921" s="31">
        <v>4453.2</v>
      </c>
      <c r="F1921" s="38" t="s">
        <v>12035</v>
      </c>
      <c r="G1921" s="31">
        <v>4453.2</v>
      </c>
      <c r="H1921" s="32">
        <f t="shared" si="29"/>
        <v>0</v>
      </c>
      <c r="I1921" s="33" t="s">
        <v>10970</v>
      </c>
    </row>
    <row r="1922" spans="1:9" x14ac:dyDescent="0.25">
      <c r="A1922" s="44" t="s">
        <v>12035</v>
      </c>
      <c r="B1922" s="41" t="s">
        <v>13119</v>
      </c>
      <c r="C1922" s="26">
        <v>33266</v>
      </c>
      <c r="D1922" s="25" t="s">
        <v>4097</v>
      </c>
      <c r="E1922" s="27">
        <v>4977.3999999999996</v>
      </c>
      <c r="F1922" s="39" t="s">
        <v>12035</v>
      </c>
      <c r="G1922" s="27">
        <v>4977.3999999999996</v>
      </c>
      <c r="H1922" s="45">
        <f t="shared" si="29"/>
        <v>0</v>
      </c>
      <c r="I1922" s="28" t="s">
        <v>10970</v>
      </c>
    </row>
    <row r="1923" spans="1:9" x14ac:dyDescent="0.25">
      <c r="A1923" s="43" t="s">
        <v>12035</v>
      </c>
      <c r="B1923" s="40" t="s">
        <v>13120</v>
      </c>
      <c r="C1923" s="30">
        <v>33267</v>
      </c>
      <c r="D1923" s="29" t="s">
        <v>3935</v>
      </c>
      <c r="E1923" s="31">
        <v>13347.6</v>
      </c>
      <c r="F1923" s="38" t="s">
        <v>11783</v>
      </c>
      <c r="G1923" s="31">
        <v>13347.6</v>
      </c>
      <c r="H1923" s="32">
        <f t="shared" si="29"/>
        <v>0</v>
      </c>
      <c r="I1923" s="33" t="s">
        <v>10970</v>
      </c>
    </row>
    <row r="1924" spans="1:9" x14ac:dyDescent="0.25">
      <c r="A1924" s="44" t="s">
        <v>12035</v>
      </c>
      <c r="B1924" s="41" t="s">
        <v>13121</v>
      </c>
      <c r="C1924" s="26">
        <v>33268</v>
      </c>
      <c r="D1924" s="25" t="s">
        <v>3965</v>
      </c>
      <c r="E1924" s="27">
        <v>940</v>
      </c>
      <c r="F1924" s="39" t="s">
        <v>12035</v>
      </c>
      <c r="G1924" s="27">
        <v>940</v>
      </c>
      <c r="H1924" s="45">
        <f t="shared" ref="H1924:H1987" si="30">E1924-G1924</f>
        <v>0</v>
      </c>
      <c r="I1924" s="28" t="s">
        <v>10970</v>
      </c>
    </row>
    <row r="1925" spans="1:9" x14ac:dyDescent="0.25">
      <c r="A1925" s="43" t="s">
        <v>12035</v>
      </c>
      <c r="B1925" s="40" t="s">
        <v>13122</v>
      </c>
      <c r="C1925" s="30">
        <v>33269</v>
      </c>
      <c r="D1925" s="29" t="s">
        <v>4097</v>
      </c>
      <c r="E1925" s="31">
        <v>900</v>
      </c>
      <c r="F1925" s="38" t="s">
        <v>12035</v>
      </c>
      <c r="G1925" s="31">
        <v>900</v>
      </c>
      <c r="H1925" s="32">
        <f t="shared" si="30"/>
        <v>0</v>
      </c>
      <c r="I1925" s="33" t="s">
        <v>10970</v>
      </c>
    </row>
    <row r="1926" spans="1:9" x14ac:dyDescent="0.25">
      <c r="A1926" s="44" t="s">
        <v>12035</v>
      </c>
      <c r="B1926" s="41" t="s">
        <v>13123</v>
      </c>
      <c r="C1926" s="26">
        <v>33270</v>
      </c>
      <c r="D1926" s="25" t="s">
        <v>3964</v>
      </c>
      <c r="E1926" s="27">
        <v>705</v>
      </c>
      <c r="F1926" s="39" t="s">
        <v>12035</v>
      </c>
      <c r="G1926" s="27">
        <v>705</v>
      </c>
      <c r="H1926" s="45">
        <f t="shared" si="30"/>
        <v>0</v>
      </c>
      <c r="I1926" s="28" t="s">
        <v>10970</v>
      </c>
    </row>
    <row r="1927" spans="1:9" x14ac:dyDescent="0.25">
      <c r="A1927" s="43" t="s">
        <v>12035</v>
      </c>
      <c r="B1927" s="40" t="s">
        <v>13124</v>
      </c>
      <c r="C1927" s="30">
        <v>33271</v>
      </c>
      <c r="D1927" s="29" t="s">
        <v>4064</v>
      </c>
      <c r="E1927" s="31">
        <v>20501.099999999999</v>
      </c>
      <c r="F1927" s="38" t="s">
        <v>12656</v>
      </c>
      <c r="G1927" s="31">
        <v>20501.099999999999</v>
      </c>
      <c r="H1927" s="32">
        <f t="shared" si="30"/>
        <v>0</v>
      </c>
      <c r="I1927" s="33" t="s">
        <v>10970</v>
      </c>
    </row>
    <row r="1928" spans="1:9" x14ac:dyDescent="0.25">
      <c r="A1928" s="44" t="s">
        <v>12035</v>
      </c>
      <c r="B1928" s="41" t="s">
        <v>13125</v>
      </c>
      <c r="C1928" s="26">
        <v>33272</v>
      </c>
      <c r="D1928" s="25" t="s">
        <v>4001</v>
      </c>
      <c r="E1928" s="27">
        <v>6580</v>
      </c>
      <c r="F1928" s="39" t="s">
        <v>11783</v>
      </c>
      <c r="G1928" s="27">
        <v>6580</v>
      </c>
      <c r="H1928" s="45">
        <f t="shared" si="30"/>
        <v>0</v>
      </c>
      <c r="I1928" s="28" t="s">
        <v>10970</v>
      </c>
    </row>
    <row r="1929" spans="1:9" x14ac:dyDescent="0.25">
      <c r="A1929" s="43" t="s">
        <v>12035</v>
      </c>
      <c r="B1929" s="40" t="s">
        <v>13126</v>
      </c>
      <c r="C1929" s="30">
        <v>33273</v>
      </c>
      <c r="D1929" s="29" t="s">
        <v>3937</v>
      </c>
      <c r="E1929" s="31">
        <v>2326</v>
      </c>
      <c r="F1929" s="38" t="s">
        <v>11783</v>
      </c>
      <c r="G1929" s="31">
        <v>2326</v>
      </c>
      <c r="H1929" s="32">
        <f t="shared" si="30"/>
        <v>0</v>
      </c>
      <c r="I1929" s="33" t="s">
        <v>10970</v>
      </c>
    </row>
    <row r="1930" spans="1:9" x14ac:dyDescent="0.25">
      <c r="A1930" s="44" t="s">
        <v>12035</v>
      </c>
      <c r="B1930" s="41" t="s">
        <v>13127</v>
      </c>
      <c r="C1930" s="26">
        <v>33274</v>
      </c>
      <c r="D1930" s="25" t="s">
        <v>4040</v>
      </c>
      <c r="E1930" s="27">
        <v>44849.2</v>
      </c>
      <c r="F1930" s="39" t="s">
        <v>12734</v>
      </c>
      <c r="G1930" s="27">
        <v>44849.2</v>
      </c>
      <c r="H1930" s="45">
        <f t="shared" si="30"/>
        <v>0</v>
      </c>
      <c r="I1930" s="28" t="s">
        <v>10970</v>
      </c>
    </row>
    <row r="1931" spans="1:9" x14ac:dyDescent="0.25">
      <c r="A1931" s="43" t="s">
        <v>12035</v>
      </c>
      <c r="B1931" s="40" t="s">
        <v>13128</v>
      </c>
      <c r="C1931" s="30">
        <v>33275</v>
      </c>
      <c r="D1931" s="29" t="s">
        <v>4009</v>
      </c>
      <c r="E1931" s="31">
        <v>658</v>
      </c>
      <c r="F1931" s="38" t="s">
        <v>11783</v>
      </c>
      <c r="G1931" s="31">
        <v>658</v>
      </c>
      <c r="H1931" s="32">
        <f t="shared" si="30"/>
        <v>0</v>
      </c>
      <c r="I1931" s="33" t="s">
        <v>10970</v>
      </c>
    </row>
    <row r="1932" spans="1:9" x14ac:dyDescent="0.25">
      <c r="A1932" s="44" t="s">
        <v>12035</v>
      </c>
      <c r="B1932" s="41" t="s">
        <v>13129</v>
      </c>
      <c r="C1932" s="26">
        <v>33276</v>
      </c>
      <c r="D1932" s="25" t="s">
        <v>4100</v>
      </c>
      <c r="E1932" s="27">
        <v>940</v>
      </c>
      <c r="F1932" s="39" t="s">
        <v>11783</v>
      </c>
      <c r="G1932" s="27">
        <v>940</v>
      </c>
      <c r="H1932" s="45">
        <f t="shared" si="30"/>
        <v>0</v>
      </c>
      <c r="I1932" s="28" t="s">
        <v>10970</v>
      </c>
    </row>
    <row r="1933" spans="1:9" x14ac:dyDescent="0.25">
      <c r="A1933" s="43" t="s">
        <v>12035</v>
      </c>
      <c r="B1933" s="40" t="s">
        <v>13130</v>
      </c>
      <c r="C1933" s="30">
        <v>33277</v>
      </c>
      <c r="D1933" s="29" t="s">
        <v>4000</v>
      </c>
      <c r="E1933" s="31">
        <v>940</v>
      </c>
      <c r="F1933" s="38" t="s">
        <v>11783</v>
      </c>
      <c r="G1933" s="31">
        <v>940</v>
      </c>
      <c r="H1933" s="32">
        <f t="shared" si="30"/>
        <v>0</v>
      </c>
      <c r="I1933" s="33" t="s">
        <v>10970</v>
      </c>
    </row>
    <row r="1934" spans="1:9" x14ac:dyDescent="0.25">
      <c r="A1934" s="44" t="s">
        <v>12035</v>
      </c>
      <c r="B1934" s="41" t="s">
        <v>13131</v>
      </c>
      <c r="C1934" s="26">
        <v>33278</v>
      </c>
      <c r="D1934" s="25" t="s">
        <v>4002</v>
      </c>
      <c r="E1934" s="27">
        <v>2820</v>
      </c>
      <c r="F1934" s="39" t="s">
        <v>11783</v>
      </c>
      <c r="G1934" s="27">
        <v>2820</v>
      </c>
      <c r="H1934" s="45">
        <f t="shared" si="30"/>
        <v>0</v>
      </c>
      <c r="I1934" s="28" t="s">
        <v>10970</v>
      </c>
    </row>
    <row r="1935" spans="1:9" x14ac:dyDescent="0.25">
      <c r="A1935" s="43" t="s">
        <v>12035</v>
      </c>
      <c r="B1935" s="40" t="s">
        <v>13132</v>
      </c>
      <c r="C1935" s="30">
        <v>33279</v>
      </c>
      <c r="D1935" s="29" t="s">
        <v>3964</v>
      </c>
      <c r="E1935" s="31">
        <v>611</v>
      </c>
      <c r="F1935" s="38" t="s">
        <v>12035</v>
      </c>
      <c r="G1935" s="31">
        <v>611</v>
      </c>
      <c r="H1935" s="32">
        <f t="shared" si="30"/>
        <v>0</v>
      </c>
      <c r="I1935" s="33" t="s">
        <v>10970</v>
      </c>
    </row>
    <row r="1936" spans="1:9" x14ac:dyDescent="0.25">
      <c r="A1936" s="44" t="s">
        <v>12035</v>
      </c>
      <c r="B1936" s="41" t="s">
        <v>13133</v>
      </c>
      <c r="C1936" s="26">
        <v>33280</v>
      </c>
      <c r="D1936" s="25" t="s">
        <v>4014</v>
      </c>
      <c r="E1936" s="27">
        <v>1806</v>
      </c>
      <c r="F1936" s="39" t="s">
        <v>11783</v>
      </c>
      <c r="G1936" s="27">
        <v>1806</v>
      </c>
      <c r="H1936" s="45">
        <f t="shared" si="30"/>
        <v>0</v>
      </c>
      <c r="I1936" s="28" t="s">
        <v>10970</v>
      </c>
    </row>
    <row r="1937" spans="1:9" x14ac:dyDescent="0.25">
      <c r="A1937" s="43" t="s">
        <v>12035</v>
      </c>
      <c r="B1937" s="40" t="s">
        <v>13134</v>
      </c>
      <c r="C1937" s="30">
        <v>33281</v>
      </c>
      <c r="D1937" s="29" t="s">
        <v>3964</v>
      </c>
      <c r="E1937" s="31">
        <v>161.69999999999999</v>
      </c>
      <c r="F1937" s="38" t="s">
        <v>12035</v>
      </c>
      <c r="G1937" s="31">
        <v>161.69999999999999</v>
      </c>
      <c r="H1937" s="32">
        <f t="shared" si="30"/>
        <v>0</v>
      </c>
      <c r="I1937" s="33" t="s">
        <v>10970</v>
      </c>
    </row>
    <row r="1938" spans="1:9" x14ac:dyDescent="0.25">
      <c r="A1938" s="44" t="s">
        <v>12035</v>
      </c>
      <c r="B1938" s="41" t="s">
        <v>13135</v>
      </c>
      <c r="C1938" s="26">
        <v>33282</v>
      </c>
      <c r="D1938" s="25" t="s">
        <v>3964</v>
      </c>
      <c r="E1938" s="27">
        <v>1410</v>
      </c>
      <c r="F1938" s="39" t="s">
        <v>12035</v>
      </c>
      <c r="G1938" s="27">
        <v>1410</v>
      </c>
      <c r="H1938" s="45">
        <f t="shared" si="30"/>
        <v>0</v>
      </c>
      <c r="I1938" s="28" t="s">
        <v>10970</v>
      </c>
    </row>
    <row r="1939" spans="1:9" x14ac:dyDescent="0.25">
      <c r="A1939" s="43" t="s">
        <v>12035</v>
      </c>
      <c r="B1939" s="40" t="s">
        <v>13136</v>
      </c>
      <c r="C1939" s="30">
        <v>33283</v>
      </c>
      <c r="D1939" s="29" t="s">
        <v>4099</v>
      </c>
      <c r="E1939" s="31">
        <v>1280.8</v>
      </c>
      <c r="F1939" s="38" t="s">
        <v>12035</v>
      </c>
      <c r="G1939" s="31">
        <v>1280.8</v>
      </c>
      <c r="H1939" s="32">
        <f t="shared" si="30"/>
        <v>0</v>
      </c>
      <c r="I1939" s="33" t="s">
        <v>10970</v>
      </c>
    </row>
    <row r="1940" spans="1:9" x14ac:dyDescent="0.25">
      <c r="A1940" s="44" t="s">
        <v>12035</v>
      </c>
      <c r="B1940" s="41" t="s">
        <v>13137</v>
      </c>
      <c r="C1940" s="26">
        <v>33284</v>
      </c>
      <c r="D1940" s="25" t="s">
        <v>3964</v>
      </c>
      <c r="E1940" s="27">
        <v>2611.1999999999998</v>
      </c>
      <c r="F1940" s="39" t="s">
        <v>12035</v>
      </c>
      <c r="G1940" s="27">
        <v>2611.1999999999998</v>
      </c>
      <c r="H1940" s="45">
        <f t="shared" si="30"/>
        <v>0</v>
      </c>
      <c r="I1940" s="28" t="s">
        <v>10970</v>
      </c>
    </row>
    <row r="1941" spans="1:9" x14ac:dyDescent="0.25">
      <c r="A1941" s="43" t="s">
        <v>12035</v>
      </c>
      <c r="B1941" s="40" t="s">
        <v>13138</v>
      </c>
      <c r="C1941" s="30">
        <v>33285</v>
      </c>
      <c r="D1941" s="29" t="s">
        <v>3955</v>
      </c>
      <c r="E1941" s="31">
        <v>390</v>
      </c>
      <c r="F1941" s="38" t="s">
        <v>12035</v>
      </c>
      <c r="G1941" s="31">
        <v>390</v>
      </c>
      <c r="H1941" s="32">
        <f t="shared" si="30"/>
        <v>0</v>
      </c>
      <c r="I1941" s="33" t="s">
        <v>10970</v>
      </c>
    </row>
    <row r="1942" spans="1:9" x14ac:dyDescent="0.25">
      <c r="A1942" s="44" t="s">
        <v>12035</v>
      </c>
      <c r="B1942" s="41" t="s">
        <v>13139</v>
      </c>
      <c r="C1942" s="26">
        <v>33286</v>
      </c>
      <c r="D1942" s="25" t="s">
        <v>3955</v>
      </c>
      <c r="E1942" s="27">
        <v>132.30000000000001</v>
      </c>
      <c r="F1942" s="39" t="s">
        <v>12035</v>
      </c>
      <c r="G1942" s="27">
        <v>132.30000000000001</v>
      </c>
      <c r="H1942" s="45">
        <f t="shared" si="30"/>
        <v>0</v>
      </c>
      <c r="I1942" s="28" t="s">
        <v>10970</v>
      </c>
    </row>
    <row r="1943" spans="1:9" x14ac:dyDescent="0.25">
      <c r="A1943" s="43" t="s">
        <v>12035</v>
      </c>
      <c r="B1943" s="40" t="s">
        <v>13140</v>
      </c>
      <c r="C1943" s="30">
        <v>33287</v>
      </c>
      <c r="D1943" s="29" t="s">
        <v>3964</v>
      </c>
      <c r="E1943" s="31">
        <v>1037.4000000000001</v>
      </c>
      <c r="F1943" s="38" t="s">
        <v>12035</v>
      </c>
      <c r="G1943" s="31">
        <v>1037.4000000000001</v>
      </c>
      <c r="H1943" s="32">
        <f t="shared" si="30"/>
        <v>0</v>
      </c>
      <c r="I1943" s="33" t="s">
        <v>10970</v>
      </c>
    </row>
    <row r="1944" spans="1:9" x14ac:dyDescent="0.25">
      <c r="A1944" s="44" t="s">
        <v>12035</v>
      </c>
      <c r="B1944" s="41" t="s">
        <v>13141</v>
      </c>
      <c r="C1944" s="26">
        <v>33288</v>
      </c>
      <c r="D1944" s="25" t="s">
        <v>4047</v>
      </c>
      <c r="E1944" s="27">
        <v>3060.2</v>
      </c>
      <c r="F1944" s="39" t="s">
        <v>12035</v>
      </c>
      <c r="G1944" s="27">
        <v>3060.2</v>
      </c>
      <c r="H1944" s="45">
        <f t="shared" si="30"/>
        <v>0</v>
      </c>
      <c r="I1944" s="28" t="s">
        <v>10970</v>
      </c>
    </row>
    <row r="1945" spans="1:9" x14ac:dyDescent="0.25">
      <c r="A1945" s="43" t="s">
        <v>12035</v>
      </c>
      <c r="B1945" s="40" t="s">
        <v>13142</v>
      </c>
      <c r="C1945" s="30">
        <v>33289</v>
      </c>
      <c r="D1945" s="29" t="s">
        <v>4042</v>
      </c>
      <c r="E1945" s="31">
        <v>15931.3</v>
      </c>
      <c r="F1945" s="38" t="s">
        <v>12035</v>
      </c>
      <c r="G1945" s="31">
        <v>15931.3</v>
      </c>
      <c r="H1945" s="32">
        <f t="shared" si="30"/>
        <v>0</v>
      </c>
      <c r="I1945" s="33" t="s">
        <v>10970</v>
      </c>
    </row>
    <row r="1946" spans="1:9" x14ac:dyDescent="0.25">
      <c r="A1946" s="44" t="s">
        <v>12035</v>
      </c>
      <c r="B1946" s="41" t="s">
        <v>13143</v>
      </c>
      <c r="C1946" s="26">
        <v>33290</v>
      </c>
      <c r="D1946" s="25" t="s">
        <v>4054</v>
      </c>
      <c r="E1946" s="27">
        <v>35080.400000000001</v>
      </c>
      <c r="F1946" s="39" t="s">
        <v>11783</v>
      </c>
      <c r="G1946" s="27">
        <v>35080.400000000001</v>
      </c>
      <c r="H1946" s="45">
        <f t="shared" si="30"/>
        <v>0</v>
      </c>
      <c r="I1946" s="28" t="s">
        <v>10970</v>
      </c>
    </row>
    <row r="1947" spans="1:9" x14ac:dyDescent="0.25">
      <c r="A1947" s="43" t="s">
        <v>12035</v>
      </c>
      <c r="B1947" s="40" t="s">
        <v>13144</v>
      </c>
      <c r="C1947" s="30">
        <v>33291</v>
      </c>
      <c r="D1947" s="29" t="s">
        <v>4066</v>
      </c>
      <c r="E1947" s="31">
        <v>3018</v>
      </c>
      <c r="F1947" s="38" t="s">
        <v>12035</v>
      </c>
      <c r="G1947" s="31">
        <v>3018</v>
      </c>
      <c r="H1947" s="32">
        <f t="shared" si="30"/>
        <v>0</v>
      </c>
      <c r="I1947" s="33" t="s">
        <v>10970</v>
      </c>
    </row>
    <row r="1948" spans="1:9" x14ac:dyDescent="0.25">
      <c r="A1948" s="44" t="s">
        <v>12035</v>
      </c>
      <c r="B1948" s="41" t="s">
        <v>13145</v>
      </c>
      <c r="C1948" s="26">
        <v>33292</v>
      </c>
      <c r="D1948" s="25" t="s">
        <v>4048</v>
      </c>
      <c r="E1948" s="27">
        <v>27000</v>
      </c>
      <c r="F1948" s="39" t="s">
        <v>11783</v>
      </c>
      <c r="G1948" s="27">
        <v>27000</v>
      </c>
      <c r="H1948" s="45">
        <f t="shared" si="30"/>
        <v>0</v>
      </c>
      <c r="I1948" s="28" t="s">
        <v>10970</v>
      </c>
    </row>
    <row r="1949" spans="1:9" x14ac:dyDescent="0.25">
      <c r="A1949" s="43" t="s">
        <v>12035</v>
      </c>
      <c r="B1949" s="40" t="s">
        <v>13146</v>
      </c>
      <c r="C1949" s="30">
        <v>33293</v>
      </c>
      <c r="D1949" s="29" t="s">
        <v>3964</v>
      </c>
      <c r="E1949" s="31">
        <v>2135.1999999999998</v>
      </c>
      <c r="F1949" s="38" t="s">
        <v>11783</v>
      </c>
      <c r="G1949" s="31">
        <v>2135.1999999999998</v>
      </c>
      <c r="H1949" s="32">
        <f t="shared" si="30"/>
        <v>0</v>
      </c>
      <c r="I1949" s="33" t="s">
        <v>10970</v>
      </c>
    </row>
    <row r="1950" spans="1:9" x14ac:dyDescent="0.25">
      <c r="A1950" s="44" t="s">
        <v>12035</v>
      </c>
      <c r="B1950" s="41" t="s">
        <v>13147</v>
      </c>
      <c r="C1950" s="26">
        <v>33294</v>
      </c>
      <c r="D1950" s="25" t="s">
        <v>4044</v>
      </c>
      <c r="E1950" s="27">
        <v>6826.4</v>
      </c>
      <c r="F1950" s="39" t="s">
        <v>11783</v>
      </c>
      <c r="G1950" s="27">
        <v>6826.4</v>
      </c>
      <c r="H1950" s="45">
        <f t="shared" si="30"/>
        <v>0</v>
      </c>
      <c r="I1950" s="28" t="s">
        <v>10970</v>
      </c>
    </row>
    <row r="1951" spans="1:9" x14ac:dyDescent="0.25">
      <c r="A1951" s="43" t="s">
        <v>12035</v>
      </c>
      <c r="B1951" s="40" t="s">
        <v>13148</v>
      </c>
      <c r="C1951" s="30">
        <v>33295</v>
      </c>
      <c r="D1951" s="29" t="s">
        <v>4007</v>
      </c>
      <c r="E1951" s="31">
        <v>1494.7</v>
      </c>
      <c r="F1951" s="38" t="s">
        <v>11783</v>
      </c>
      <c r="G1951" s="31">
        <v>1494.7</v>
      </c>
      <c r="H1951" s="32">
        <f t="shared" si="30"/>
        <v>0</v>
      </c>
      <c r="I1951" s="33" t="s">
        <v>10970</v>
      </c>
    </row>
    <row r="1952" spans="1:9" x14ac:dyDescent="0.25">
      <c r="A1952" s="44" t="s">
        <v>12035</v>
      </c>
      <c r="B1952" s="41" t="s">
        <v>13149</v>
      </c>
      <c r="C1952" s="26">
        <v>33296</v>
      </c>
      <c r="D1952" s="25" t="s">
        <v>4085</v>
      </c>
      <c r="E1952" s="27">
        <v>20896.8</v>
      </c>
      <c r="F1952" s="39" t="s">
        <v>11783</v>
      </c>
      <c r="G1952" s="27">
        <v>20896.8</v>
      </c>
      <c r="H1952" s="45">
        <f t="shared" si="30"/>
        <v>0</v>
      </c>
      <c r="I1952" s="28" t="s">
        <v>10970</v>
      </c>
    </row>
    <row r="1953" spans="1:9" x14ac:dyDescent="0.25">
      <c r="A1953" s="43" t="s">
        <v>12035</v>
      </c>
      <c r="B1953" s="40" t="s">
        <v>13150</v>
      </c>
      <c r="C1953" s="30">
        <v>33297</v>
      </c>
      <c r="D1953" s="29" t="s">
        <v>4010</v>
      </c>
      <c r="E1953" s="31">
        <v>2286.1999999999998</v>
      </c>
      <c r="F1953" s="38" t="s">
        <v>11783</v>
      </c>
      <c r="G1953" s="31">
        <v>2286.1999999999998</v>
      </c>
      <c r="H1953" s="32">
        <f t="shared" si="30"/>
        <v>0</v>
      </c>
      <c r="I1953" s="33" t="s">
        <v>10970</v>
      </c>
    </row>
    <row r="1954" spans="1:9" x14ac:dyDescent="0.25">
      <c r="A1954" s="44" t="s">
        <v>12035</v>
      </c>
      <c r="B1954" s="41" t="s">
        <v>13151</v>
      </c>
      <c r="C1954" s="26">
        <v>33298</v>
      </c>
      <c r="D1954" s="25" t="s">
        <v>3964</v>
      </c>
      <c r="E1954" s="27">
        <v>470</v>
      </c>
      <c r="F1954" s="39" t="s">
        <v>12035</v>
      </c>
      <c r="G1954" s="27">
        <v>470</v>
      </c>
      <c r="H1954" s="45">
        <f t="shared" si="30"/>
        <v>0</v>
      </c>
      <c r="I1954" s="28" t="s">
        <v>10970</v>
      </c>
    </row>
    <row r="1955" spans="1:9" x14ac:dyDescent="0.25">
      <c r="A1955" s="43" t="s">
        <v>12035</v>
      </c>
      <c r="B1955" s="40" t="s">
        <v>13152</v>
      </c>
      <c r="C1955" s="30">
        <v>33299</v>
      </c>
      <c r="D1955" s="29" t="s">
        <v>4121</v>
      </c>
      <c r="E1955" s="31">
        <v>4477.2</v>
      </c>
      <c r="F1955" s="38" t="s">
        <v>12035</v>
      </c>
      <c r="G1955" s="31">
        <v>4477.2</v>
      </c>
      <c r="H1955" s="32">
        <f t="shared" si="30"/>
        <v>0</v>
      </c>
      <c r="I1955" s="33" t="s">
        <v>10970</v>
      </c>
    </row>
    <row r="1956" spans="1:9" x14ac:dyDescent="0.25">
      <c r="A1956" s="44" t="s">
        <v>12035</v>
      </c>
      <c r="B1956" s="41" t="s">
        <v>13153</v>
      </c>
      <c r="C1956" s="26">
        <v>33300</v>
      </c>
      <c r="D1956" s="25" t="s">
        <v>3964</v>
      </c>
      <c r="E1956" s="27">
        <v>1410</v>
      </c>
      <c r="F1956" s="39" t="s">
        <v>12035</v>
      </c>
      <c r="G1956" s="27">
        <v>1410</v>
      </c>
      <c r="H1956" s="45">
        <f t="shared" si="30"/>
        <v>0</v>
      </c>
      <c r="I1956" s="28" t="s">
        <v>10970</v>
      </c>
    </row>
    <row r="1957" spans="1:9" x14ac:dyDescent="0.25">
      <c r="A1957" s="43" t="s">
        <v>12035</v>
      </c>
      <c r="B1957" s="40" t="s">
        <v>13154</v>
      </c>
      <c r="C1957" s="30">
        <v>33301</v>
      </c>
      <c r="D1957" s="29" t="s">
        <v>4013</v>
      </c>
      <c r="E1957" s="31">
        <v>12099.2</v>
      </c>
      <c r="F1957" s="38" t="s">
        <v>12035</v>
      </c>
      <c r="G1957" s="31">
        <v>12099.2</v>
      </c>
      <c r="H1957" s="32">
        <f t="shared" si="30"/>
        <v>0</v>
      </c>
      <c r="I1957" s="33" t="s">
        <v>10970</v>
      </c>
    </row>
    <row r="1958" spans="1:9" x14ac:dyDescent="0.25">
      <c r="A1958" s="44" t="s">
        <v>12035</v>
      </c>
      <c r="B1958" s="41" t="s">
        <v>13155</v>
      </c>
      <c r="C1958" s="26">
        <v>33302</v>
      </c>
      <c r="D1958" s="25" t="s">
        <v>4123</v>
      </c>
      <c r="E1958" s="27">
        <v>4763.7</v>
      </c>
      <c r="F1958" s="39" t="s">
        <v>12035</v>
      </c>
      <c r="G1958" s="27">
        <v>4763.7</v>
      </c>
      <c r="H1958" s="45">
        <f t="shared" si="30"/>
        <v>0</v>
      </c>
      <c r="I1958" s="28" t="s">
        <v>10970</v>
      </c>
    </row>
    <row r="1959" spans="1:9" x14ac:dyDescent="0.25">
      <c r="A1959" s="43" t="s">
        <v>12035</v>
      </c>
      <c r="B1959" s="40" t="s">
        <v>13156</v>
      </c>
      <c r="C1959" s="30">
        <v>33303</v>
      </c>
      <c r="D1959" s="29" t="s">
        <v>3964</v>
      </c>
      <c r="E1959" s="31">
        <v>4160</v>
      </c>
      <c r="F1959" s="38" t="s">
        <v>12035</v>
      </c>
      <c r="G1959" s="31">
        <v>4160</v>
      </c>
      <c r="H1959" s="32">
        <f t="shared" si="30"/>
        <v>0</v>
      </c>
      <c r="I1959" s="33" t="s">
        <v>10970</v>
      </c>
    </row>
    <row r="1960" spans="1:9" x14ac:dyDescent="0.25">
      <c r="A1960" s="44" t="s">
        <v>12035</v>
      </c>
      <c r="B1960" s="41" t="s">
        <v>13157</v>
      </c>
      <c r="C1960" s="26">
        <v>33304</v>
      </c>
      <c r="D1960" s="25" t="s">
        <v>3964</v>
      </c>
      <c r="E1960" s="27">
        <v>2657.2</v>
      </c>
      <c r="F1960" s="39" t="s">
        <v>12035</v>
      </c>
      <c r="G1960" s="27">
        <v>2657.2</v>
      </c>
      <c r="H1960" s="45">
        <f t="shared" si="30"/>
        <v>0</v>
      </c>
      <c r="I1960" s="28" t="s">
        <v>10970</v>
      </c>
    </row>
    <row r="1961" spans="1:9" x14ac:dyDescent="0.25">
      <c r="A1961" s="43" t="s">
        <v>12035</v>
      </c>
      <c r="B1961" s="40" t="s">
        <v>13158</v>
      </c>
      <c r="C1961" s="30">
        <v>33305</v>
      </c>
      <c r="D1961" s="29" t="s">
        <v>4110</v>
      </c>
      <c r="E1961" s="31">
        <v>2424</v>
      </c>
      <c r="F1961" s="38" t="s">
        <v>12035</v>
      </c>
      <c r="G1961" s="31">
        <v>2424</v>
      </c>
      <c r="H1961" s="32">
        <f t="shared" si="30"/>
        <v>0</v>
      </c>
      <c r="I1961" s="33" t="s">
        <v>10970</v>
      </c>
    </row>
    <row r="1962" spans="1:9" x14ac:dyDescent="0.25">
      <c r="A1962" s="44" t="s">
        <v>12035</v>
      </c>
      <c r="B1962" s="41" t="s">
        <v>13159</v>
      </c>
      <c r="C1962" s="26">
        <v>33306</v>
      </c>
      <c r="D1962" s="25" t="s">
        <v>4012</v>
      </c>
      <c r="E1962" s="27">
        <v>2644.4</v>
      </c>
      <c r="F1962" s="39" t="s">
        <v>12035</v>
      </c>
      <c r="G1962" s="27">
        <v>2644.4</v>
      </c>
      <c r="H1962" s="45">
        <f t="shared" si="30"/>
        <v>0</v>
      </c>
      <c r="I1962" s="28" t="s">
        <v>10970</v>
      </c>
    </row>
    <row r="1963" spans="1:9" x14ac:dyDescent="0.25">
      <c r="A1963" s="43" t="s">
        <v>12035</v>
      </c>
      <c r="B1963" s="40" t="s">
        <v>13160</v>
      </c>
      <c r="C1963" s="30">
        <v>33307</v>
      </c>
      <c r="D1963" s="29" t="s">
        <v>4015</v>
      </c>
      <c r="E1963" s="31">
        <v>1139.7</v>
      </c>
      <c r="F1963" s="38" t="s">
        <v>12035</v>
      </c>
      <c r="G1963" s="31">
        <v>1139.7</v>
      </c>
      <c r="H1963" s="32">
        <f t="shared" si="30"/>
        <v>0</v>
      </c>
      <c r="I1963" s="33" t="s">
        <v>10970</v>
      </c>
    </row>
    <row r="1964" spans="1:9" x14ac:dyDescent="0.25">
      <c r="A1964" s="44" t="s">
        <v>12035</v>
      </c>
      <c r="B1964" s="41" t="s">
        <v>13161</v>
      </c>
      <c r="C1964" s="26">
        <v>33308</v>
      </c>
      <c r="D1964" s="25" t="s">
        <v>4015</v>
      </c>
      <c r="E1964" s="27">
        <v>130</v>
      </c>
      <c r="F1964" s="39" t="s">
        <v>12035</v>
      </c>
      <c r="G1964" s="27">
        <v>130</v>
      </c>
      <c r="H1964" s="45">
        <f t="shared" si="30"/>
        <v>0</v>
      </c>
      <c r="I1964" s="28" t="s">
        <v>10970</v>
      </c>
    </row>
    <row r="1965" spans="1:9" x14ac:dyDescent="0.25">
      <c r="A1965" s="43" t="s">
        <v>12035</v>
      </c>
      <c r="B1965" s="40" t="s">
        <v>13162</v>
      </c>
      <c r="C1965" s="30">
        <v>33309</v>
      </c>
      <c r="D1965" s="29" t="s">
        <v>4073</v>
      </c>
      <c r="E1965" s="31">
        <v>8700</v>
      </c>
      <c r="F1965" s="38" t="s">
        <v>12035</v>
      </c>
      <c r="G1965" s="31">
        <v>8700</v>
      </c>
      <c r="H1965" s="32">
        <f t="shared" si="30"/>
        <v>0</v>
      </c>
      <c r="I1965" s="33" t="s">
        <v>10970</v>
      </c>
    </row>
    <row r="1966" spans="1:9" x14ac:dyDescent="0.25">
      <c r="A1966" s="44" t="s">
        <v>12035</v>
      </c>
      <c r="B1966" s="41" t="s">
        <v>13163</v>
      </c>
      <c r="C1966" s="26">
        <v>33310</v>
      </c>
      <c r="D1966" s="25" t="s">
        <v>4102</v>
      </c>
      <c r="E1966" s="27">
        <v>3815.2</v>
      </c>
      <c r="F1966" s="39" t="s">
        <v>12035</v>
      </c>
      <c r="G1966" s="27">
        <v>3815.2</v>
      </c>
      <c r="H1966" s="45">
        <f t="shared" si="30"/>
        <v>0</v>
      </c>
      <c r="I1966" s="28" t="s">
        <v>10970</v>
      </c>
    </row>
    <row r="1967" spans="1:9" x14ac:dyDescent="0.25">
      <c r="A1967" s="43" t="s">
        <v>12035</v>
      </c>
      <c r="B1967" s="40" t="s">
        <v>13164</v>
      </c>
      <c r="C1967" s="30">
        <v>33311</v>
      </c>
      <c r="D1967" s="29" t="s">
        <v>4049</v>
      </c>
      <c r="E1967" s="31">
        <v>1016.2</v>
      </c>
      <c r="F1967" s="38" t="s">
        <v>11783</v>
      </c>
      <c r="G1967" s="31">
        <v>1016.2</v>
      </c>
      <c r="H1967" s="32">
        <f t="shared" si="30"/>
        <v>0</v>
      </c>
      <c r="I1967" s="33" t="s">
        <v>10970</v>
      </c>
    </row>
    <row r="1968" spans="1:9" x14ac:dyDescent="0.25">
      <c r="A1968" s="44" t="s">
        <v>12035</v>
      </c>
      <c r="B1968" s="41" t="s">
        <v>13165</v>
      </c>
      <c r="C1968" s="26">
        <v>33312</v>
      </c>
      <c r="D1968" s="25" t="s">
        <v>3964</v>
      </c>
      <c r="E1968" s="27">
        <v>540</v>
      </c>
      <c r="F1968" s="39" t="s">
        <v>11783</v>
      </c>
      <c r="G1968" s="27">
        <v>540</v>
      </c>
      <c r="H1968" s="45">
        <f t="shared" si="30"/>
        <v>0</v>
      </c>
      <c r="I1968" s="28" t="s">
        <v>10970</v>
      </c>
    </row>
    <row r="1969" spans="1:9" x14ac:dyDescent="0.25">
      <c r="A1969" s="43" t="s">
        <v>12035</v>
      </c>
      <c r="B1969" s="40" t="s">
        <v>13166</v>
      </c>
      <c r="C1969" s="30">
        <v>33313</v>
      </c>
      <c r="D1969" s="29" t="s">
        <v>3962</v>
      </c>
      <c r="E1969" s="31">
        <v>8359.1</v>
      </c>
      <c r="F1969" s="38" t="s">
        <v>11783</v>
      </c>
      <c r="G1969" s="31">
        <v>8359.1</v>
      </c>
      <c r="H1969" s="32">
        <f t="shared" si="30"/>
        <v>0</v>
      </c>
      <c r="I1969" s="33" t="s">
        <v>10970</v>
      </c>
    </row>
    <row r="1970" spans="1:9" x14ac:dyDescent="0.25">
      <c r="A1970" s="44" t="s">
        <v>12035</v>
      </c>
      <c r="B1970" s="41" t="s">
        <v>13167</v>
      </c>
      <c r="C1970" s="26">
        <v>33314</v>
      </c>
      <c r="D1970" s="25" t="s">
        <v>3935</v>
      </c>
      <c r="E1970" s="27">
        <v>20454</v>
      </c>
      <c r="F1970" s="39" t="s">
        <v>11783</v>
      </c>
      <c r="G1970" s="27">
        <v>20454</v>
      </c>
      <c r="H1970" s="45">
        <f t="shared" si="30"/>
        <v>0</v>
      </c>
      <c r="I1970" s="28" t="s">
        <v>10970</v>
      </c>
    </row>
    <row r="1971" spans="1:9" x14ac:dyDescent="0.25">
      <c r="A1971" s="43" t="s">
        <v>12035</v>
      </c>
      <c r="B1971" s="40" t="s">
        <v>13168</v>
      </c>
      <c r="C1971" s="30">
        <v>33315</v>
      </c>
      <c r="D1971" s="29" t="s">
        <v>4076</v>
      </c>
      <c r="E1971" s="31">
        <v>5748</v>
      </c>
      <c r="F1971" s="38" t="s">
        <v>11783</v>
      </c>
      <c r="G1971" s="31">
        <v>5748</v>
      </c>
      <c r="H1971" s="32">
        <f t="shared" si="30"/>
        <v>0</v>
      </c>
      <c r="I1971" s="33" t="s">
        <v>10970</v>
      </c>
    </row>
    <row r="1972" spans="1:9" x14ac:dyDescent="0.25">
      <c r="A1972" s="44" t="s">
        <v>11783</v>
      </c>
      <c r="B1972" s="41" t="s">
        <v>13169</v>
      </c>
      <c r="C1972" s="26">
        <v>33316</v>
      </c>
      <c r="D1972" s="25" t="s">
        <v>3935</v>
      </c>
      <c r="E1972" s="27">
        <v>67298.2</v>
      </c>
      <c r="F1972" s="39" t="s">
        <v>13015</v>
      </c>
      <c r="G1972" s="27">
        <v>67298.2</v>
      </c>
      <c r="H1972" s="45">
        <f t="shared" si="30"/>
        <v>0</v>
      </c>
      <c r="I1972" s="28" t="s">
        <v>10970</v>
      </c>
    </row>
    <row r="1973" spans="1:9" x14ac:dyDescent="0.25">
      <c r="A1973" s="43" t="s">
        <v>11783</v>
      </c>
      <c r="B1973" s="40" t="s">
        <v>13170</v>
      </c>
      <c r="C1973" s="30">
        <v>33317</v>
      </c>
      <c r="D1973" s="29" t="s">
        <v>3936</v>
      </c>
      <c r="E1973" s="31">
        <v>13320.2</v>
      </c>
      <c r="F1973" s="38" t="s">
        <v>12826</v>
      </c>
      <c r="G1973" s="31">
        <v>13320.2</v>
      </c>
      <c r="H1973" s="32">
        <f t="shared" si="30"/>
        <v>0</v>
      </c>
      <c r="I1973" s="33" t="s">
        <v>10970</v>
      </c>
    </row>
    <row r="1974" spans="1:9" x14ac:dyDescent="0.25">
      <c r="A1974" s="44" t="s">
        <v>11783</v>
      </c>
      <c r="B1974" s="41" t="s">
        <v>13171</v>
      </c>
      <c r="C1974" s="26">
        <v>33318</v>
      </c>
      <c r="D1974" s="25" t="s">
        <v>4228</v>
      </c>
      <c r="E1974" s="27">
        <v>13351.2</v>
      </c>
      <c r="F1974" s="39" t="s">
        <v>11783</v>
      </c>
      <c r="G1974" s="27">
        <v>13351.2</v>
      </c>
      <c r="H1974" s="45">
        <f t="shared" si="30"/>
        <v>0</v>
      </c>
      <c r="I1974" s="28" t="s">
        <v>10970</v>
      </c>
    </row>
    <row r="1975" spans="1:9" x14ac:dyDescent="0.25">
      <c r="A1975" s="43" t="s">
        <v>11783</v>
      </c>
      <c r="B1975" s="40" t="s">
        <v>13172</v>
      </c>
      <c r="C1975" s="30">
        <v>33319</v>
      </c>
      <c r="D1975" s="29" t="s">
        <v>3937</v>
      </c>
      <c r="E1975" s="31">
        <v>140092.5</v>
      </c>
      <c r="F1975" s="38" t="s">
        <v>13015</v>
      </c>
      <c r="G1975" s="31">
        <v>140092.5</v>
      </c>
      <c r="H1975" s="32">
        <f t="shared" si="30"/>
        <v>0</v>
      </c>
      <c r="I1975" s="33" t="s">
        <v>10970</v>
      </c>
    </row>
    <row r="1976" spans="1:9" x14ac:dyDescent="0.25">
      <c r="A1976" s="44" t="s">
        <v>11783</v>
      </c>
      <c r="B1976" s="41" t="s">
        <v>13173</v>
      </c>
      <c r="C1976" s="26">
        <v>33320</v>
      </c>
      <c r="D1976" s="25" t="s">
        <v>3952</v>
      </c>
      <c r="E1976" s="27">
        <v>25565.4</v>
      </c>
      <c r="F1976" s="39" t="s">
        <v>12436</v>
      </c>
      <c r="G1976" s="27">
        <v>25565.4</v>
      </c>
      <c r="H1976" s="45">
        <f t="shared" si="30"/>
        <v>0</v>
      </c>
      <c r="I1976" s="28" t="s">
        <v>10970</v>
      </c>
    </row>
    <row r="1977" spans="1:9" x14ac:dyDescent="0.25">
      <c r="A1977" s="43" t="s">
        <v>11783</v>
      </c>
      <c r="B1977" s="40" t="s">
        <v>13174</v>
      </c>
      <c r="C1977" s="30">
        <v>33321</v>
      </c>
      <c r="D1977" s="29" t="s">
        <v>3953</v>
      </c>
      <c r="E1977" s="31">
        <v>4655</v>
      </c>
      <c r="F1977" s="38" t="s">
        <v>11783</v>
      </c>
      <c r="G1977" s="31">
        <v>4655</v>
      </c>
      <c r="H1977" s="32">
        <f t="shared" si="30"/>
        <v>0</v>
      </c>
      <c r="I1977" s="33" t="s">
        <v>10970</v>
      </c>
    </row>
    <row r="1978" spans="1:9" x14ac:dyDescent="0.25">
      <c r="A1978" s="44" t="s">
        <v>11783</v>
      </c>
      <c r="B1978" s="41" t="s">
        <v>13175</v>
      </c>
      <c r="C1978" s="26">
        <v>33322</v>
      </c>
      <c r="D1978" s="25" t="s">
        <v>3952</v>
      </c>
      <c r="E1978" s="27">
        <v>1773.6</v>
      </c>
      <c r="F1978" s="39" t="s">
        <v>11783</v>
      </c>
      <c r="G1978" s="27">
        <v>1773.6</v>
      </c>
      <c r="H1978" s="45">
        <f t="shared" si="30"/>
        <v>0</v>
      </c>
      <c r="I1978" s="28" t="s">
        <v>10970</v>
      </c>
    </row>
    <row r="1979" spans="1:9" x14ac:dyDescent="0.25">
      <c r="A1979" s="43" t="s">
        <v>11783</v>
      </c>
      <c r="B1979" s="40" t="s">
        <v>13176</v>
      </c>
      <c r="C1979" s="30">
        <v>33323</v>
      </c>
      <c r="D1979" s="29" t="s">
        <v>4228</v>
      </c>
      <c r="E1979" s="31">
        <v>285.60000000000002</v>
      </c>
      <c r="F1979" s="38" t="s">
        <v>11783</v>
      </c>
      <c r="G1979" s="31">
        <v>285.60000000000002</v>
      </c>
      <c r="H1979" s="32">
        <f t="shared" si="30"/>
        <v>0</v>
      </c>
      <c r="I1979" s="33" t="s">
        <v>10970</v>
      </c>
    </row>
    <row r="1980" spans="1:9" x14ac:dyDescent="0.25">
      <c r="A1980" s="44" t="s">
        <v>11783</v>
      </c>
      <c r="B1980" s="41" t="s">
        <v>13177</v>
      </c>
      <c r="C1980" s="26">
        <v>33324</v>
      </c>
      <c r="D1980" s="25" t="s">
        <v>3940</v>
      </c>
      <c r="E1980" s="27">
        <v>3481.8</v>
      </c>
      <c r="F1980" s="39" t="s">
        <v>12826</v>
      </c>
      <c r="G1980" s="27">
        <v>3481.8</v>
      </c>
      <c r="H1980" s="45">
        <f t="shared" si="30"/>
        <v>0</v>
      </c>
      <c r="I1980" s="28" t="s">
        <v>10970</v>
      </c>
    </row>
    <row r="1981" spans="1:9" x14ac:dyDescent="0.25">
      <c r="A1981" s="43" t="s">
        <v>11783</v>
      </c>
      <c r="B1981" s="40" t="s">
        <v>13178</v>
      </c>
      <c r="C1981" s="30">
        <v>33325</v>
      </c>
      <c r="D1981" s="29" t="s">
        <v>3939</v>
      </c>
      <c r="E1981" s="31">
        <v>7117.6</v>
      </c>
      <c r="F1981" s="38" t="s">
        <v>12826</v>
      </c>
      <c r="G1981" s="31">
        <v>7117.6</v>
      </c>
      <c r="H1981" s="32">
        <f t="shared" si="30"/>
        <v>0</v>
      </c>
      <c r="I1981" s="33" t="s">
        <v>10970</v>
      </c>
    </row>
    <row r="1982" spans="1:9" x14ac:dyDescent="0.25">
      <c r="A1982" s="44" t="s">
        <v>11783</v>
      </c>
      <c r="B1982" s="41" t="s">
        <v>13179</v>
      </c>
      <c r="C1982" s="26">
        <v>33326</v>
      </c>
      <c r="D1982" s="25" t="s">
        <v>3938</v>
      </c>
      <c r="E1982" s="27">
        <v>3247.2</v>
      </c>
      <c r="F1982" s="39" t="s">
        <v>12826</v>
      </c>
      <c r="G1982" s="27">
        <v>3247.2</v>
      </c>
      <c r="H1982" s="45">
        <f t="shared" si="30"/>
        <v>0</v>
      </c>
      <c r="I1982" s="28" t="s">
        <v>10970</v>
      </c>
    </row>
    <row r="1983" spans="1:9" x14ac:dyDescent="0.25">
      <c r="A1983" s="43" t="s">
        <v>11783</v>
      </c>
      <c r="B1983" s="40" t="s">
        <v>13180</v>
      </c>
      <c r="C1983" s="30">
        <v>33327</v>
      </c>
      <c r="D1983" s="29" t="s">
        <v>3964</v>
      </c>
      <c r="E1983" s="31">
        <v>1529.2</v>
      </c>
      <c r="F1983" s="38" t="s">
        <v>11783</v>
      </c>
      <c r="G1983" s="31">
        <v>1529.2</v>
      </c>
      <c r="H1983" s="32">
        <f t="shared" si="30"/>
        <v>0</v>
      </c>
      <c r="I1983" s="33" t="s">
        <v>10970</v>
      </c>
    </row>
    <row r="1984" spans="1:9" x14ac:dyDescent="0.25">
      <c r="A1984" s="44" t="s">
        <v>11783</v>
      </c>
      <c r="B1984" s="41" t="s">
        <v>13181</v>
      </c>
      <c r="C1984" s="26">
        <v>33328</v>
      </c>
      <c r="D1984" s="25" t="s">
        <v>3974</v>
      </c>
      <c r="E1984" s="27">
        <v>14700</v>
      </c>
      <c r="F1984" s="39" t="s">
        <v>11783</v>
      </c>
      <c r="G1984" s="27">
        <v>14700</v>
      </c>
      <c r="H1984" s="45">
        <f t="shared" si="30"/>
        <v>0</v>
      </c>
      <c r="I1984" s="28" t="s">
        <v>10970</v>
      </c>
    </row>
    <row r="1985" spans="1:9" x14ac:dyDescent="0.25">
      <c r="A1985" s="43" t="s">
        <v>11783</v>
      </c>
      <c r="B1985" s="40" t="s">
        <v>13182</v>
      </c>
      <c r="C1985" s="30">
        <v>33329</v>
      </c>
      <c r="D1985" s="29" t="s">
        <v>3950</v>
      </c>
      <c r="E1985" s="31">
        <v>48232.800000000003</v>
      </c>
      <c r="F1985" s="38" t="s">
        <v>13015</v>
      </c>
      <c r="G1985" s="31">
        <v>48232.800000000003</v>
      </c>
      <c r="H1985" s="32">
        <f t="shared" si="30"/>
        <v>0</v>
      </c>
      <c r="I1985" s="33" t="s">
        <v>10970</v>
      </c>
    </row>
    <row r="1986" spans="1:9" x14ac:dyDescent="0.25">
      <c r="A1986" s="44" t="s">
        <v>11783</v>
      </c>
      <c r="B1986" s="41" t="s">
        <v>13183</v>
      </c>
      <c r="C1986" s="26">
        <v>33330</v>
      </c>
      <c r="D1986" s="25" t="s">
        <v>4082</v>
      </c>
      <c r="E1986" s="27">
        <v>10159.799999999999</v>
      </c>
      <c r="F1986" s="39" t="s">
        <v>12826</v>
      </c>
      <c r="G1986" s="27">
        <v>10159.799999999999</v>
      </c>
      <c r="H1986" s="45">
        <f t="shared" si="30"/>
        <v>0</v>
      </c>
      <c r="I1986" s="28" t="s">
        <v>10970</v>
      </c>
    </row>
    <row r="1987" spans="1:9" x14ac:dyDescent="0.25">
      <c r="A1987" s="43" t="s">
        <v>11783</v>
      </c>
      <c r="B1987" s="40" t="s">
        <v>13184</v>
      </c>
      <c r="C1987" s="30">
        <v>33331</v>
      </c>
      <c r="D1987" s="29" t="s">
        <v>3946</v>
      </c>
      <c r="E1987" s="31">
        <v>5389.8</v>
      </c>
      <c r="F1987" s="38" t="s">
        <v>12826</v>
      </c>
      <c r="G1987" s="31">
        <v>5389.8</v>
      </c>
      <c r="H1987" s="32">
        <f t="shared" si="30"/>
        <v>0</v>
      </c>
      <c r="I1987" s="33" t="s">
        <v>10970</v>
      </c>
    </row>
    <row r="1988" spans="1:9" x14ac:dyDescent="0.25">
      <c r="A1988" s="44" t="s">
        <v>11783</v>
      </c>
      <c r="B1988" s="41" t="s">
        <v>13185</v>
      </c>
      <c r="C1988" s="26">
        <v>33332</v>
      </c>
      <c r="D1988" s="25" t="s">
        <v>3946</v>
      </c>
      <c r="E1988" s="27">
        <v>3271.8</v>
      </c>
      <c r="F1988" s="39" t="s">
        <v>12826</v>
      </c>
      <c r="G1988" s="27">
        <v>3271.8</v>
      </c>
      <c r="H1988" s="45">
        <f t="shared" ref="H1988:H2051" si="31">E1988-G1988</f>
        <v>0</v>
      </c>
      <c r="I1988" s="28" t="s">
        <v>10970</v>
      </c>
    </row>
    <row r="1989" spans="1:9" x14ac:dyDescent="0.25">
      <c r="A1989" s="43" t="s">
        <v>11783</v>
      </c>
      <c r="B1989" s="40" t="s">
        <v>13186</v>
      </c>
      <c r="C1989" s="30">
        <v>33333</v>
      </c>
      <c r="D1989" s="29" t="s">
        <v>3949</v>
      </c>
      <c r="E1989" s="31">
        <v>54715.8</v>
      </c>
      <c r="F1989" s="38" t="s">
        <v>12734</v>
      </c>
      <c r="G1989" s="31">
        <v>54715.8</v>
      </c>
      <c r="H1989" s="32">
        <f t="shared" si="31"/>
        <v>0</v>
      </c>
      <c r="I1989" s="33" t="s">
        <v>10970</v>
      </c>
    </row>
    <row r="1990" spans="1:9" x14ac:dyDescent="0.25">
      <c r="A1990" s="44" t="s">
        <v>11783</v>
      </c>
      <c r="B1990" s="41" t="s">
        <v>13187</v>
      </c>
      <c r="C1990" s="26">
        <v>33334</v>
      </c>
      <c r="D1990" s="25" t="s">
        <v>3948</v>
      </c>
      <c r="E1990" s="27">
        <v>20445.400000000001</v>
      </c>
      <c r="F1990" s="39" t="s">
        <v>12826</v>
      </c>
      <c r="G1990" s="27">
        <v>20445.400000000001</v>
      </c>
      <c r="H1990" s="45">
        <f t="shared" si="31"/>
        <v>0</v>
      </c>
      <c r="I1990" s="28" t="s">
        <v>10970</v>
      </c>
    </row>
    <row r="1991" spans="1:9" x14ac:dyDescent="0.25">
      <c r="A1991" s="43" t="s">
        <v>11783</v>
      </c>
      <c r="B1991" s="40" t="s">
        <v>13188</v>
      </c>
      <c r="C1991" s="30">
        <v>33335</v>
      </c>
      <c r="D1991" s="29" t="s">
        <v>3945</v>
      </c>
      <c r="E1991" s="31">
        <v>9022.2999999999993</v>
      </c>
      <c r="F1991" s="38" t="s">
        <v>12826</v>
      </c>
      <c r="G1991" s="31">
        <v>9022.2999999999993</v>
      </c>
      <c r="H1991" s="32">
        <f t="shared" si="31"/>
        <v>0</v>
      </c>
      <c r="I1991" s="33" t="s">
        <v>10970</v>
      </c>
    </row>
    <row r="1992" spans="1:9" x14ac:dyDescent="0.25">
      <c r="A1992" s="44" t="s">
        <v>11783</v>
      </c>
      <c r="B1992" s="41" t="s">
        <v>13189</v>
      </c>
      <c r="C1992" s="26">
        <v>33336</v>
      </c>
      <c r="D1992" s="25" t="s">
        <v>3942</v>
      </c>
      <c r="E1992" s="27">
        <v>10155.799999999999</v>
      </c>
      <c r="F1992" s="39" t="s">
        <v>12826</v>
      </c>
      <c r="G1992" s="27">
        <v>10155.799999999999</v>
      </c>
      <c r="H1992" s="45">
        <f t="shared" si="31"/>
        <v>0</v>
      </c>
      <c r="I1992" s="28" t="s">
        <v>10970</v>
      </c>
    </row>
    <row r="1993" spans="1:9" x14ac:dyDescent="0.25">
      <c r="A1993" s="43" t="s">
        <v>11783</v>
      </c>
      <c r="B1993" s="40" t="s">
        <v>13190</v>
      </c>
      <c r="C1993" s="30">
        <v>33337</v>
      </c>
      <c r="D1993" s="29" t="s">
        <v>4630</v>
      </c>
      <c r="E1993" s="31">
        <v>6836.9</v>
      </c>
      <c r="F1993" s="38" t="s">
        <v>12826</v>
      </c>
      <c r="G1993" s="31">
        <v>6836.9</v>
      </c>
      <c r="H1993" s="32">
        <f t="shared" si="31"/>
        <v>0</v>
      </c>
      <c r="I1993" s="33" t="s">
        <v>10970</v>
      </c>
    </row>
    <row r="1994" spans="1:9" x14ac:dyDescent="0.25">
      <c r="A1994" s="44" t="s">
        <v>11783</v>
      </c>
      <c r="B1994" s="41" t="s">
        <v>13191</v>
      </c>
      <c r="C1994" s="26">
        <v>33338</v>
      </c>
      <c r="D1994" s="25" t="s">
        <v>3944</v>
      </c>
      <c r="E1994" s="27">
        <v>10802.4</v>
      </c>
      <c r="F1994" s="39" t="s">
        <v>12826</v>
      </c>
      <c r="G1994" s="27">
        <v>10802.4</v>
      </c>
      <c r="H1994" s="45">
        <f t="shared" si="31"/>
        <v>0</v>
      </c>
      <c r="I1994" s="28" t="s">
        <v>10970</v>
      </c>
    </row>
    <row r="1995" spans="1:9" x14ac:dyDescent="0.25">
      <c r="A1995" s="43" t="s">
        <v>11783</v>
      </c>
      <c r="B1995" s="40" t="s">
        <v>13192</v>
      </c>
      <c r="C1995" s="30">
        <v>33339</v>
      </c>
      <c r="D1995" s="29" t="s">
        <v>4004</v>
      </c>
      <c r="E1995" s="31">
        <v>4338.8999999999996</v>
      </c>
      <c r="F1995" s="38" t="s">
        <v>11783</v>
      </c>
      <c r="G1995" s="31">
        <v>4338.8999999999996</v>
      </c>
      <c r="H1995" s="32">
        <f t="shared" si="31"/>
        <v>0</v>
      </c>
      <c r="I1995" s="33" t="s">
        <v>10970</v>
      </c>
    </row>
    <row r="1996" spans="1:9" x14ac:dyDescent="0.25">
      <c r="A1996" s="44" t="s">
        <v>11783</v>
      </c>
      <c r="B1996" s="41" t="s">
        <v>13193</v>
      </c>
      <c r="C1996" s="26">
        <v>33340</v>
      </c>
      <c r="D1996" s="25" t="s">
        <v>4045</v>
      </c>
      <c r="E1996" s="27">
        <v>1694.8</v>
      </c>
      <c r="F1996" s="39" t="s">
        <v>11783</v>
      </c>
      <c r="G1996" s="27">
        <v>1694.8</v>
      </c>
      <c r="H1996" s="45">
        <f t="shared" si="31"/>
        <v>0</v>
      </c>
      <c r="I1996" s="28" t="s">
        <v>10970</v>
      </c>
    </row>
    <row r="1997" spans="1:9" x14ac:dyDescent="0.25">
      <c r="A1997" s="43" t="s">
        <v>11783</v>
      </c>
      <c r="B1997" s="40" t="s">
        <v>13194</v>
      </c>
      <c r="C1997" s="30">
        <v>33341</v>
      </c>
      <c r="D1997" s="29" t="s">
        <v>3973</v>
      </c>
      <c r="E1997" s="31">
        <v>3920</v>
      </c>
      <c r="F1997" s="38" t="s">
        <v>11783</v>
      </c>
      <c r="G1997" s="31">
        <v>3920</v>
      </c>
      <c r="H1997" s="32">
        <f t="shared" si="31"/>
        <v>0</v>
      </c>
      <c r="I1997" s="33" t="s">
        <v>10970</v>
      </c>
    </row>
    <row r="1998" spans="1:9" x14ac:dyDescent="0.25">
      <c r="A1998" s="44" t="s">
        <v>11783</v>
      </c>
      <c r="B1998" s="41" t="s">
        <v>13195</v>
      </c>
      <c r="C1998" s="26">
        <v>33342</v>
      </c>
      <c r="D1998" s="25" t="s">
        <v>4128</v>
      </c>
      <c r="E1998" s="27">
        <v>44230.5</v>
      </c>
      <c r="F1998" s="39" t="s">
        <v>12826</v>
      </c>
      <c r="G1998" s="27">
        <v>44230.5</v>
      </c>
      <c r="H1998" s="45">
        <f t="shared" si="31"/>
        <v>0</v>
      </c>
      <c r="I1998" s="28" t="s">
        <v>10970</v>
      </c>
    </row>
    <row r="1999" spans="1:9" x14ac:dyDescent="0.25">
      <c r="A1999" s="43" t="s">
        <v>11783</v>
      </c>
      <c r="B1999" s="40" t="s">
        <v>13196</v>
      </c>
      <c r="C1999" s="30">
        <v>33343</v>
      </c>
      <c r="D1999" s="29" t="s">
        <v>3941</v>
      </c>
      <c r="E1999" s="31">
        <v>8896.2000000000007</v>
      </c>
      <c r="F1999" s="38" t="s">
        <v>12826</v>
      </c>
      <c r="G1999" s="31">
        <v>8896.2000000000007</v>
      </c>
      <c r="H1999" s="32">
        <f t="shared" si="31"/>
        <v>0</v>
      </c>
      <c r="I1999" s="33" t="s">
        <v>10970</v>
      </c>
    </row>
    <row r="2000" spans="1:9" x14ac:dyDescent="0.25">
      <c r="A2000" s="44" t="s">
        <v>11783</v>
      </c>
      <c r="B2000" s="41" t="s">
        <v>13197</v>
      </c>
      <c r="C2000" s="26">
        <v>33344</v>
      </c>
      <c r="D2000" s="25" t="s">
        <v>3986</v>
      </c>
      <c r="E2000" s="27">
        <v>1611.6</v>
      </c>
      <c r="F2000" s="39" t="s">
        <v>11783</v>
      </c>
      <c r="G2000" s="27">
        <v>1611.6</v>
      </c>
      <c r="H2000" s="45">
        <f t="shared" si="31"/>
        <v>0</v>
      </c>
      <c r="I2000" s="28" t="s">
        <v>10970</v>
      </c>
    </row>
    <row r="2001" spans="1:9" x14ac:dyDescent="0.25">
      <c r="A2001" s="43" t="s">
        <v>11783</v>
      </c>
      <c r="B2001" s="40" t="s">
        <v>13198</v>
      </c>
      <c r="C2001" s="30">
        <v>33345</v>
      </c>
      <c r="D2001" s="29" t="s">
        <v>3988</v>
      </c>
      <c r="E2001" s="31">
        <v>3268.8</v>
      </c>
      <c r="F2001" s="38" t="s">
        <v>11783</v>
      </c>
      <c r="G2001" s="31">
        <v>3268.8</v>
      </c>
      <c r="H2001" s="32">
        <f t="shared" si="31"/>
        <v>0</v>
      </c>
      <c r="I2001" s="33" t="s">
        <v>10970</v>
      </c>
    </row>
    <row r="2002" spans="1:9" x14ac:dyDescent="0.25">
      <c r="A2002" s="44" t="s">
        <v>11783</v>
      </c>
      <c r="B2002" s="41" t="s">
        <v>13199</v>
      </c>
      <c r="C2002" s="26">
        <v>33346</v>
      </c>
      <c r="D2002" s="25" t="s">
        <v>4116</v>
      </c>
      <c r="E2002" s="27">
        <v>9092.2000000000007</v>
      </c>
      <c r="F2002" s="39" t="s">
        <v>11783</v>
      </c>
      <c r="G2002" s="27">
        <v>9092.2000000000007</v>
      </c>
      <c r="H2002" s="45">
        <f t="shared" si="31"/>
        <v>0</v>
      </c>
      <c r="I2002" s="28" t="s">
        <v>10970</v>
      </c>
    </row>
    <row r="2003" spans="1:9" x14ac:dyDescent="0.25">
      <c r="A2003" s="43" t="s">
        <v>11783</v>
      </c>
      <c r="B2003" s="40" t="s">
        <v>13200</v>
      </c>
      <c r="C2003" s="30">
        <v>33347</v>
      </c>
      <c r="D2003" s="29" t="s">
        <v>4048</v>
      </c>
      <c r="E2003" s="31">
        <v>38608</v>
      </c>
      <c r="F2003" s="38" t="s">
        <v>11783</v>
      </c>
      <c r="G2003" s="31">
        <v>38608</v>
      </c>
      <c r="H2003" s="32">
        <f t="shared" si="31"/>
        <v>0</v>
      </c>
      <c r="I2003" s="33" t="s">
        <v>10970</v>
      </c>
    </row>
    <row r="2004" spans="1:9" x14ac:dyDescent="0.25">
      <c r="A2004" s="44" t="s">
        <v>11783</v>
      </c>
      <c r="B2004" s="41" t="s">
        <v>13201</v>
      </c>
      <c r="C2004" s="26">
        <v>33348</v>
      </c>
      <c r="D2004" s="25" t="s">
        <v>3951</v>
      </c>
      <c r="E2004" s="27">
        <v>12243.1</v>
      </c>
      <c r="F2004" s="39" t="s">
        <v>11783</v>
      </c>
      <c r="G2004" s="27">
        <v>12243.1</v>
      </c>
      <c r="H2004" s="45">
        <f t="shared" si="31"/>
        <v>0</v>
      </c>
      <c r="I2004" s="28" t="s">
        <v>10970</v>
      </c>
    </row>
    <row r="2005" spans="1:9" x14ac:dyDescent="0.25">
      <c r="A2005" s="43" t="s">
        <v>11783</v>
      </c>
      <c r="B2005" s="40" t="s">
        <v>13202</v>
      </c>
      <c r="C2005" s="30">
        <v>33349</v>
      </c>
      <c r="D2005" s="29" t="s">
        <v>4033</v>
      </c>
      <c r="E2005" s="31">
        <v>1080</v>
      </c>
      <c r="F2005" s="38" t="s">
        <v>11783</v>
      </c>
      <c r="G2005" s="31">
        <v>1080</v>
      </c>
      <c r="H2005" s="32">
        <f t="shared" si="31"/>
        <v>0</v>
      </c>
      <c r="I2005" s="33" t="s">
        <v>10970</v>
      </c>
    </row>
    <row r="2006" spans="1:9" x14ac:dyDescent="0.25">
      <c r="A2006" s="44" t="s">
        <v>11783</v>
      </c>
      <c r="B2006" s="41" t="s">
        <v>13203</v>
      </c>
      <c r="C2006" s="26">
        <v>33350</v>
      </c>
      <c r="D2006" s="25" t="s">
        <v>3954</v>
      </c>
      <c r="E2006" s="27">
        <v>4050</v>
      </c>
      <c r="F2006" s="39" t="s">
        <v>11783</v>
      </c>
      <c r="G2006" s="27">
        <v>4050</v>
      </c>
      <c r="H2006" s="45">
        <f t="shared" si="31"/>
        <v>0</v>
      </c>
      <c r="I2006" s="28" t="s">
        <v>10970</v>
      </c>
    </row>
    <row r="2007" spans="1:9" x14ac:dyDescent="0.25">
      <c r="A2007" s="43" t="s">
        <v>11783</v>
      </c>
      <c r="B2007" s="40" t="s">
        <v>13204</v>
      </c>
      <c r="C2007" s="30">
        <v>33351</v>
      </c>
      <c r="D2007" s="29" t="s">
        <v>3956</v>
      </c>
      <c r="E2007" s="31">
        <v>4357</v>
      </c>
      <c r="F2007" s="38" t="s">
        <v>11783</v>
      </c>
      <c r="G2007" s="31">
        <v>4357</v>
      </c>
      <c r="H2007" s="32">
        <f t="shared" si="31"/>
        <v>0</v>
      </c>
      <c r="I2007" s="33" t="s">
        <v>10970</v>
      </c>
    </row>
    <row r="2008" spans="1:9" x14ac:dyDescent="0.25">
      <c r="A2008" s="44" t="s">
        <v>11783</v>
      </c>
      <c r="B2008" s="41" t="s">
        <v>13205</v>
      </c>
      <c r="C2008" s="26">
        <v>33352</v>
      </c>
      <c r="D2008" s="25" t="s">
        <v>3957</v>
      </c>
      <c r="E2008" s="27">
        <v>3920</v>
      </c>
      <c r="F2008" s="39" t="s">
        <v>11783</v>
      </c>
      <c r="G2008" s="27">
        <v>3920</v>
      </c>
      <c r="H2008" s="45">
        <f t="shared" si="31"/>
        <v>0</v>
      </c>
      <c r="I2008" s="28" t="s">
        <v>10970</v>
      </c>
    </row>
    <row r="2009" spans="1:9" x14ac:dyDescent="0.25">
      <c r="A2009" s="43" t="s">
        <v>11783</v>
      </c>
      <c r="B2009" s="40" t="s">
        <v>13206</v>
      </c>
      <c r="C2009" s="30">
        <v>33353</v>
      </c>
      <c r="D2009" s="29" t="s">
        <v>4215</v>
      </c>
      <c r="E2009" s="31">
        <v>1462</v>
      </c>
      <c r="F2009" s="38" t="s">
        <v>11783</v>
      </c>
      <c r="G2009" s="31">
        <v>1462</v>
      </c>
      <c r="H2009" s="32">
        <f t="shared" si="31"/>
        <v>0</v>
      </c>
      <c r="I2009" s="33" t="s">
        <v>10970</v>
      </c>
    </row>
    <row r="2010" spans="1:9" x14ac:dyDescent="0.25">
      <c r="A2010" s="44" t="s">
        <v>11783</v>
      </c>
      <c r="B2010" s="41" t="s">
        <v>13207</v>
      </c>
      <c r="C2010" s="26">
        <v>33354</v>
      </c>
      <c r="D2010" s="25" t="s">
        <v>4016</v>
      </c>
      <c r="E2010" s="27">
        <v>3770</v>
      </c>
      <c r="F2010" s="39" t="s">
        <v>11783</v>
      </c>
      <c r="G2010" s="27">
        <v>3770</v>
      </c>
      <c r="H2010" s="45">
        <f t="shared" si="31"/>
        <v>0</v>
      </c>
      <c r="I2010" s="28" t="s">
        <v>10970</v>
      </c>
    </row>
    <row r="2011" spans="1:9" x14ac:dyDescent="0.25">
      <c r="A2011" s="43" t="s">
        <v>11783</v>
      </c>
      <c r="B2011" s="40" t="s">
        <v>13208</v>
      </c>
      <c r="C2011" s="30">
        <v>33355</v>
      </c>
      <c r="D2011" s="29" t="s">
        <v>3958</v>
      </c>
      <c r="E2011" s="31">
        <v>1053.0999999999999</v>
      </c>
      <c r="F2011" s="38" t="s">
        <v>11783</v>
      </c>
      <c r="G2011" s="31">
        <v>1053.0999999999999</v>
      </c>
      <c r="H2011" s="32">
        <f t="shared" si="31"/>
        <v>0</v>
      </c>
      <c r="I2011" s="33" t="s">
        <v>10970</v>
      </c>
    </row>
    <row r="2012" spans="1:9" x14ac:dyDescent="0.25">
      <c r="A2012" s="44" t="s">
        <v>11783</v>
      </c>
      <c r="B2012" s="41" t="s">
        <v>13209</v>
      </c>
      <c r="C2012" s="26">
        <v>33356</v>
      </c>
      <c r="D2012" s="25" t="s">
        <v>4138</v>
      </c>
      <c r="E2012" s="27">
        <v>576.79999999999995</v>
      </c>
      <c r="F2012" s="39" t="s">
        <v>11783</v>
      </c>
      <c r="G2012" s="27">
        <v>576.79999999999995</v>
      </c>
      <c r="H2012" s="45">
        <f t="shared" si="31"/>
        <v>0</v>
      </c>
      <c r="I2012" s="28" t="s">
        <v>10970</v>
      </c>
    </row>
    <row r="2013" spans="1:9" x14ac:dyDescent="0.25">
      <c r="A2013" s="43" t="s">
        <v>11783</v>
      </c>
      <c r="B2013" s="40" t="s">
        <v>13210</v>
      </c>
      <c r="C2013" s="30">
        <v>33357</v>
      </c>
      <c r="D2013" s="29" t="s">
        <v>4044</v>
      </c>
      <c r="E2013" s="31">
        <v>6898.9</v>
      </c>
      <c r="F2013" s="38" t="s">
        <v>11783</v>
      </c>
      <c r="G2013" s="31">
        <v>6898.9</v>
      </c>
      <c r="H2013" s="32">
        <f t="shared" si="31"/>
        <v>0</v>
      </c>
      <c r="I2013" s="33" t="s">
        <v>10970</v>
      </c>
    </row>
    <row r="2014" spans="1:9" x14ac:dyDescent="0.25">
      <c r="A2014" s="44" t="s">
        <v>11783</v>
      </c>
      <c r="B2014" s="41" t="s">
        <v>13211</v>
      </c>
      <c r="C2014" s="26">
        <v>33358</v>
      </c>
      <c r="D2014" s="25" t="s">
        <v>4052</v>
      </c>
      <c r="E2014" s="27">
        <v>6451.2</v>
      </c>
      <c r="F2014" s="39" t="s">
        <v>11783</v>
      </c>
      <c r="G2014" s="27">
        <v>6451.2</v>
      </c>
      <c r="H2014" s="45">
        <f t="shared" si="31"/>
        <v>0</v>
      </c>
      <c r="I2014" s="28" t="s">
        <v>10970</v>
      </c>
    </row>
    <row r="2015" spans="1:9" x14ac:dyDescent="0.25">
      <c r="A2015" s="43" t="s">
        <v>11783</v>
      </c>
      <c r="B2015" s="40" t="s">
        <v>13212</v>
      </c>
      <c r="C2015" s="30">
        <v>33359</v>
      </c>
      <c r="D2015" s="29" t="s">
        <v>3964</v>
      </c>
      <c r="E2015" s="31">
        <v>1217.4000000000001</v>
      </c>
      <c r="F2015" s="38" t="s">
        <v>11783</v>
      </c>
      <c r="G2015" s="31">
        <v>1217.4000000000001</v>
      </c>
      <c r="H2015" s="32">
        <f t="shared" si="31"/>
        <v>0</v>
      </c>
      <c r="I2015" s="33" t="s">
        <v>10970</v>
      </c>
    </row>
    <row r="2016" spans="1:9" x14ac:dyDescent="0.25">
      <c r="A2016" s="44" t="s">
        <v>11783</v>
      </c>
      <c r="B2016" s="41" t="s">
        <v>13213</v>
      </c>
      <c r="C2016" s="26">
        <v>33360</v>
      </c>
      <c r="D2016" s="25" t="s">
        <v>3973</v>
      </c>
      <c r="E2016" s="27">
        <v>100</v>
      </c>
      <c r="F2016" s="39" t="s">
        <v>11783</v>
      </c>
      <c r="G2016" s="27">
        <v>100</v>
      </c>
      <c r="H2016" s="45">
        <f t="shared" si="31"/>
        <v>0</v>
      </c>
      <c r="I2016" s="28" t="s">
        <v>10970</v>
      </c>
    </row>
    <row r="2017" spans="1:9" x14ac:dyDescent="0.25">
      <c r="A2017" s="43" t="s">
        <v>11783</v>
      </c>
      <c r="B2017" s="40" t="s">
        <v>13214</v>
      </c>
      <c r="C2017" s="30">
        <v>33361</v>
      </c>
      <c r="D2017" s="29" t="s">
        <v>3975</v>
      </c>
      <c r="E2017" s="31">
        <v>7350</v>
      </c>
      <c r="F2017" s="38" t="s">
        <v>11783</v>
      </c>
      <c r="G2017" s="31">
        <v>7350</v>
      </c>
      <c r="H2017" s="32">
        <f t="shared" si="31"/>
        <v>0</v>
      </c>
      <c r="I2017" s="33" t="s">
        <v>10970</v>
      </c>
    </row>
    <row r="2018" spans="1:9" x14ac:dyDescent="0.25">
      <c r="A2018" s="44" t="s">
        <v>11783</v>
      </c>
      <c r="B2018" s="41" t="s">
        <v>13215</v>
      </c>
      <c r="C2018" s="26">
        <v>33362</v>
      </c>
      <c r="D2018" s="25" t="s">
        <v>4052</v>
      </c>
      <c r="E2018" s="27">
        <v>5906.6</v>
      </c>
      <c r="F2018" s="39" t="s">
        <v>11783</v>
      </c>
      <c r="G2018" s="27">
        <v>5906.6</v>
      </c>
      <c r="H2018" s="45">
        <f t="shared" si="31"/>
        <v>0</v>
      </c>
      <c r="I2018" s="28" t="s">
        <v>10970</v>
      </c>
    </row>
    <row r="2019" spans="1:9" x14ac:dyDescent="0.25">
      <c r="A2019" s="43" t="s">
        <v>11783</v>
      </c>
      <c r="B2019" s="40" t="s">
        <v>13216</v>
      </c>
      <c r="C2019" s="30">
        <v>33363</v>
      </c>
      <c r="D2019" s="29" t="s">
        <v>3971</v>
      </c>
      <c r="E2019" s="31">
        <v>3784.5</v>
      </c>
      <c r="F2019" s="38" t="s">
        <v>11783</v>
      </c>
      <c r="G2019" s="31">
        <v>3784.5</v>
      </c>
      <c r="H2019" s="32">
        <f t="shared" si="31"/>
        <v>0</v>
      </c>
      <c r="I2019" s="33" t="s">
        <v>10970</v>
      </c>
    </row>
    <row r="2020" spans="1:9" x14ac:dyDescent="0.25">
      <c r="A2020" s="44" t="s">
        <v>11783</v>
      </c>
      <c r="B2020" s="41" t="s">
        <v>13217</v>
      </c>
      <c r="C2020" s="26">
        <v>33364</v>
      </c>
      <c r="D2020" s="25" t="s">
        <v>3972</v>
      </c>
      <c r="E2020" s="27">
        <v>0</v>
      </c>
      <c r="F2020" s="39" t="s">
        <v>4219</v>
      </c>
      <c r="G2020" s="27">
        <v>0</v>
      </c>
      <c r="H2020" s="45">
        <f t="shared" si="31"/>
        <v>0</v>
      </c>
      <c r="I2020" s="28" t="s">
        <v>7662</v>
      </c>
    </row>
    <row r="2021" spans="1:9" x14ac:dyDescent="0.25">
      <c r="A2021" s="43" t="s">
        <v>11783</v>
      </c>
      <c r="B2021" s="40" t="s">
        <v>13218</v>
      </c>
      <c r="C2021" s="30">
        <v>33365</v>
      </c>
      <c r="D2021" s="29" t="s">
        <v>4010</v>
      </c>
      <c r="E2021" s="31">
        <v>1400</v>
      </c>
      <c r="F2021" s="38" t="s">
        <v>11783</v>
      </c>
      <c r="G2021" s="31">
        <v>1400</v>
      </c>
      <c r="H2021" s="32">
        <f t="shared" si="31"/>
        <v>0</v>
      </c>
      <c r="I2021" s="33" t="s">
        <v>10970</v>
      </c>
    </row>
    <row r="2022" spans="1:9" x14ac:dyDescent="0.25">
      <c r="A2022" s="44" t="s">
        <v>11783</v>
      </c>
      <c r="B2022" s="41" t="s">
        <v>13219</v>
      </c>
      <c r="C2022" s="26">
        <v>33366</v>
      </c>
      <c r="D2022" s="25" t="s">
        <v>3985</v>
      </c>
      <c r="E2022" s="27">
        <v>2651.8</v>
      </c>
      <c r="F2022" s="39" t="s">
        <v>11783</v>
      </c>
      <c r="G2022" s="27">
        <v>2651.8</v>
      </c>
      <c r="H2022" s="45">
        <f t="shared" si="31"/>
        <v>0</v>
      </c>
      <c r="I2022" s="28" t="s">
        <v>10970</v>
      </c>
    </row>
    <row r="2023" spans="1:9" x14ac:dyDescent="0.25">
      <c r="A2023" s="43" t="s">
        <v>11783</v>
      </c>
      <c r="B2023" s="40" t="s">
        <v>13220</v>
      </c>
      <c r="C2023" s="30">
        <v>33367</v>
      </c>
      <c r="D2023" s="29" t="s">
        <v>3959</v>
      </c>
      <c r="E2023" s="31">
        <v>19924.2</v>
      </c>
      <c r="F2023" s="38" t="s">
        <v>4240</v>
      </c>
      <c r="G2023" s="31">
        <v>19924.2</v>
      </c>
      <c r="H2023" s="32">
        <f t="shared" si="31"/>
        <v>0</v>
      </c>
      <c r="I2023" s="33" t="s">
        <v>10970</v>
      </c>
    </row>
    <row r="2024" spans="1:9" x14ac:dyDescent="0.25">
      <c r="A2024" s="44" t="s">
        <v>11783</v>
      </c>
      <c r="B2024" s="41" t="s">
        <v>13221</v>
      </c>
      <c r="C2024" s="26">
        <v>33368</v>
      </c>
      <c r="D2024" s="25" t="s">
        <v>4036</v>
      </c>
      <c r="E2024" s="27">
        <v>2238.6</v>
      </c>
      <c r="F2024" s="39" t="s">
        <v>11783</v>
      </c>
      <c r="G2024" s="27">
        <v>2238.6</v>
      </c>
      <c r="H2024" s="45">
        <f t="shared" si="31"/>
        <v>0</v>
      </c>
      <c r="I2024" s="28" t="s">
        <v>10970</v>
      </c>
    </row>
    <row r="2025" spans="1:9" x14ac:dyDescent="0.25">
      <c r="A2025" s="43" t="s">
        <v>11783</v>
      </c>
      <c r="B2025" s="40" t="s">
        <v>13222</v>
      </c>
      <c r="C2025" s="30">
        <v>33369</v>
      </c>
      <c r="D2025" s="29" t="s">
        <v>4067</v>
      </c>
      <c r="E2025" s="31">
        <v>3920</v>
      </c>
      <c r="F2025" s="38" t="s">
        <v>11783</v>
      </c>
      <c r="G2025" s="31">
        <v>3920</v>
      </c>
      <c r="H2025" s="32">
        <f t="shared" si="31"/>
        <v>0</v>
      </c>
      <c r="I2025" s="33" t="s">
        <v>10970</v>
      </c>
    </row>
    <row r="2026" spans="1:9" x14ac:dyDescent="0.25">
      <c r="A2026" s="44" t="s">
        <v>11783</v>
      </c>
      <c r="B2026" s="41" t="s">
        <v>13223</v>
      </c>
      <c r="C2026" s="26">
        <v>33370</v>
      </c>
      <c r="D2026" s="25" t="s">
        <v>3984</v>
      </c>
      <c r="E2026" s="27">
        <v>754.8</v>
      </c>
      <c r="F2026" s="39" t="s">
        <v>11783</v>
      </c>
      <c r="G2026" s="27">
        <v>754.8</v>
      </c>
      <c r="H2026" s="45">
        <f t="shared" si="31"/>
        <v>0</v>
      </c>
      <c r="I2026" s="28" t="s">
        <v>10970</v>
      </c>
    </row>
    <row r="2027" spans="1:9" x14ac:dyDescent="0.25">
      <c r="A2027" s="43" t="s">
        <v>11783</v>
      </c>
      <c r="B2027" s="40" t="s">
        <v>13224</v>
      </c>
      <c r="C2027" s="30">
        <v>33371</v>
      </c>
      <c r="D2027" s="29" t="s">
        <v>3980</v>
      </c>
      <c r="E2027" s="31">
        <v>7714.8</v>
      </c>
      <c r="F2027" s="38" t="s">
        <v>11783</v>
      </c>
      <c r="G2027" s="31">
        <v>7714.8</v>
      </c>
      <c r="H2027" s="32">
        <f t="shared" si="31"/>
        <v>0</v>
      </c>
      <c r="I2027" s="33" t="s">
        <v>10970</v>
      </c>
    </row>
    <row r="2028" spans="1:9" x14ac:dyDescent="0.25">
      <c r="A2028" s="44" t="s">
        <v>11783</v>
      </c>
      <c r="B2028" s="41" t="s">
        <v>13225</v>
      </c>
      <c r="C2028" s="26">
        <v>33372</v>
      </c>
      <c r="D2028" s="25" t="s">
        <v>4009</v>
      </c>
      <c r="E2028" s="27">
        <v>1559.5</v>
      </c>
      <c r="F2028" s="39" t="s">
        <v>11783</v>
      </c>
      <c r="G2028" s="27">
        <v>1559.5</v>
      </c>
      <c r="H2028" s="45">
        <f t="shared" si="31"/>
        <v>0</v>
      </c>
      <c r="I2028" s="28" t="s">
        <v>10970</v>
      </c>
    </row>
    <row r="2029" spans="1:9" x14ac:dyDescent="0.25">
      <c r="A2029" s="43" t="s">
        <v>11783</v>
      </c>
      <c r="B2029" s="40" t="s">
        <v>13226</v>
      </c>
      <c r="C2029" s="30">
        <v>33373</v>
      </c>
      <c r="D2029" s="29" t="s">
        <v>3972</v>
      </c>
      <c r="E2029" s="31">
        <v>4421.6000000000004</v>
      </c>
      <c r="F2029" s="38" t="s">
        <v>11783</v>
      </c>
      <c r="G2029" s="31">
        <v>4421.6000000000004</v>
      </c>
      <c r="H2029" s="32">
        <f t="shared" si="31"/>
        <v>0</v>
      </c>
      <c r="I2029" s="33" t="s">
        <v>10970</v>
      </c>
    </row>
    <row r="2030" spans="1:9" x14ac:dyDescent="0.25">
      <c r="A2030" s="44" t="s">
        <v>11783</v>
      </c>
      <c r="B2030" s="41" t="s">
        <v>13227</v>
      </c>
      <c r="C2030" s="26">
        <v>33374</v>
      </c>
      <c r="D2030" s="25" t="s">
        <v>3999</v>
      </c>
      <c r="E2030" s="27">
        <v>5314.64</v>
      </c>
      <c r="F2030" s="39" t="s">
        <v>11783</v>
      </c>
      <c r="G2030" s="27">
        <v>5314.64</v>
      </c>
      <c r="H2030" s="45">
        <f t="shared" si="31"/>
        <v>0</v>
      </c>
      <c r="I2030" s="28" t="s">
        <v>10970</v>
      </c>
    </row>
    <row r="2031" spans="1:9" x14ac:dyDescent="0.25">
      <c r="A2031" s="43" t="s">
        <v>11783</v>
      </c>
      <c r="B2031" s="40" t="s">
        <v>13228</v>
      </c>
      <c r="C2031" s="30">
        <v>33375</v>
      </c>
      <c r="D2031" s="29" t="s">
        <v>4017</v>
      </c>
      <c r="E2031" s="31">
        <v>136431.29999999999</v>
      </c>
      <c r="F2031" s="38" t="s">
        <v>13045</v>
      </c>
      <c r="G2031" s="31">
        <v>136431.29999999999</v>
      </c>
      <c r="H2031" s="32">
        <f t="shared" si="31"/>
        <v>0</v>
      </c>
      <c r="I2031" s="33" t="s">
        <v>10970</v>
      </c>
    </row>
    <row r="2032" spans="1:9" x14ac:dyDescent="0.25">
      <c r="A2032" s="44" t="s">
        <v>11783</v>
      </c>
      <c r="B2032" s="41" t="s">
        <v>13229</v>
      </c>
      <c r="C2032" s="26">
        <v>33376</v>
      </c>
      <c r="D2032" s="25" t="s">
        <v>13230</v>
      </c>
      <c r="E2032" s="27">
        <v>5200</v>
      </c>
      <c r="F2032" s="39" t="s">
        <v>11783</v>
      </c>
      <c r="G2032" s="27">
        <v>5200</v>
      </c>
      <c r="H2032" s="45">
        <f t="shared" si="31"/>
        <v>0</v>
      </c>
      <c r="I2032" s="28" t="s">
        <v>10970</v>
      </c>
    </row>
    <row r="2033" spans="1:9" x14ac:dyDescent="0.25">
      <c r="A2033" s="43" t="s">
        <v>11783</v>
      </c>
      <c r="B2033" s="40" t="s">
        <v>13231</v>
      </c>
      <c r="C2033" s="30">
        <v>33377</v>
      </c>
      <c r="D2033" s="29" t="s">
        <v>3941</v>
      </c>
      <c r="E2033" s="31">
        <v>7235</v>
      </c>
      <c r="F2033" s="38" t="s">
        <v>11783</v>
      </c>
      <c r="G2033" s="31">
        <v>7235</v>
      </c>
      <c r="H2033" s="32">
        <f t="shared" si="31"/>
        <v>0</v>
      </c>
      <c r="I2033" s="33" t="s">
        <v>10970</v>
      </c>
    </row>
    <row r="2034" spans="1:9" x14ac:dyDescent="0.25">
      <c r="A2034" s="44" t="s">
        <v>11783</v>
      </c>
      <c r="B2034" s="41" t="s">
        <v>13232</v>
      </c>
      <c r="C2034" s="26">
        <v>33378</v>
      </c>
      <c r="D2034" s="25" t="s">
        <v>4031</v>
      </c>
      <c r="E2034" s="27">
        <v>4900</v>
      </c>
      <c r="F2034" s="39" t="s">
        <v>11783</v>
      </c>
      <c r="G2034" s="27">
        <v>4900</v>
      </c>
      <c r="H2034" s="45">
        <f t="shared" si="31"/>
        <v>0</v>
      </c>
      <c r="I2034" s="28" t="s">
        <v>10970</v>
      </c>
    </row>
    <row r="2035" spans="1:9" x14ac:dyDescent="0.25">
      <c r="A2035" s="43" t="s">
        <v>11783</v>
      </c>
      <c r="B2035" s="40" t="s">
        <v>13233</v>
      </c>
      <c r="C2035" s="30">
        <v>33379</v>
      </c>
      <c r="D2035" s="29" t="s">
        <v>4017</v>
      </c>
      <c r="E2035" s="31">
        <v>2970</v>
      </c>
      <c r="F2035" s="38" t="s">
        <v>13045</v>
      </c>
      <c r="G2035" s="31">
        <v>2970</v>
      </c>
      <c r="H2035" s="32">
        <f t="shared" si="31"/>
        <v>0</v>
      </c>
      <c r="I2035" s="33" t="s">
        <v>10970</v>
      </c>
    </row>
    <row r="2036" spans="1:9" x14ac:dyDescent="0.25">
      <c r="A2036" s="44" t="s">
        <v>11783</v>
      </c>
      <c r="B2036" s="41" t="s">
        <v>13234</v>
      </c>
      <c r="C2036" s="26">
        <v>33380</v>
      </c>
      <c r="D2036" s="25" t="s">
        <v>3937</v>
      </c>
      <c r="E2036" s="27">
        <v>1129.8</v>
      </c>
      <c r="F2036" s="39" t="s">
        <v>11783</v>
      </c>
      <c r="G2036" s="27">
        <v>1129.8</v>
      </c>
      <c r="H2036" s="45">
        <f t="shared" si="31"/>
        <v>0</v>
      </c>
      <c r="I2036" s="28" t="s">
        <v>10970</v>
      </c>
    </row>
    <row r="2037" spans="1:9" x14ac:dyDescent="0.25">
      <c r="A2037" s="43" t="s">
        <v>11783</v>
      </c>
      <c r="B2037" s="40" t="s">
        <v>13235</v>
      </c>
      <c r="C2037" s="30">
        <v>33381</v>
      </c>
      <c r="D2037" s="29" t="s">
        <v>4085</v>
      </c>
      <c r="E2037" s="31">
        <v>17175.2</v>
      </c>
      <c r="F2037" s="38" t="s">
        <v>11783</v>
      </c>
      <c r="G2037" s="31">
        <v>17175.2</v>
      </c>
      <c r="H2037" s="32">
        <f t="shared" si="31"/>
        <v>0</v>
      </c>
      <c r="I2037" s="33" t="s">
        <v>10970</v>
      </c>
    </row>
    <row r="2038" spans="1:9" x14ac:dyDescent="0.25">
      <c r="A2038" s="44" t="s">
        <v>11783</v>
      </c>
      <c r="B2038" s="41" t="s">
        <v>13236</v>
      </c>
      <c r="C2038" s="26">
        <v>33382</v>
      </c>
      <c r="D2038" s="25" t="s">
        <v>3959</v>
      </c>
      <c r="E2038" s="27">
        <v>0</v>
      </c>
      <c r="F2038" s="39" t="s">
        <v>4219</v>
      </c>
      <c r="G2038" s="27">
        <v>0</v>
      </c>
      <c r="H2038" s="45">
        <f t="shared" si="31"/>
        <v>0</v>
      </c>
      <c r="I2038" s="28" t="s">
        <v>7662</v>
      </c>
    </row>
    <row r="2039" spans="1:9" x14ac:dyDescent="0.25">
      <c r="A2039" s="43" t="s">
        <v>11783</v>
      </c>
      <c r="B2039" s="40" t="s">
        <v>13237</v>
      </c>
      <c r="C2039" s="30">
        <v>33383</v>
      </c>
      <c r="D2039" s="29" t="s">
        <v>4083</v>
      </c>
      <c r="E2039" s="31">
        <v>2987</v>
      </c>
      <c r="F2039" s="38" t="s">
        <v>11783</v>
      </c>
      <c r="G2039" s="31">
        <v>2987</v>
      </c>
      <c r="H2039" s="32">
        <f t="shared" si="31"/>
        <v>0</v>
      </c>
      <c r="I2039" s="33" t="s">
        <v>10970</v>
      </c>
    </row>
    <row r="2040" spans="1:9" x14ac:dyDescent="0.25">
      <c r="A2040" s="44" t="s">
        <v>11783</v>
      </c>
      <c r="B2040" s="41" t="s">
        <v>13238</v>
      </c>
      <c r="C2040" s="26">
        <v>33384</v>
      </c>
      <c r="D2040" s="25" t="s">
        <v>3971</v>
      </c>
      <c r="E2040" s="27">
        <v>525</v>
      </c>
      <c r="F2040" s="39" t="s">
        <v>11783</v>
      </c>
      <c r="G2040" s="27">
        <v>525</v>
      </c>
      <c r="H2040" s="45">
        <f t="shared" si="31"/>
        <v>0</v>
      </c>
      <c r="I2040" s="28" t="s">
        <v>10970</v>
      </c>
    </row>
    <row r="2041" spans="1:9" x14ac:dyDescent="0.25">
      <c r="A2041" s="43" t="s">
        <v>11783</v>
      </c>
      <c r="B2041" s="40" t="s">
        <v>13239</v>
      </c>
      <c r="C2041" s="30">
        <v>33385</v>
      </c>
      <c r="D2041" s="29" t="s">
        <v>4175</v>
      </c>
      <c r="E2041" s="31">
        <v>17996.240000000002</v>
      </c>
      <c r="F2041" s="38" t="s">
        <v>11783</v>
      </c>
      <c r="G2041" s="31">
        <v>17996.240000000002</v>
      </c>
      <c r="H2041" s="32">
        <f t="shared" si="31"/>
        <v>0</v>
      </c>
      <c r="I2041" s="33" t="s">
        <v>10970</v>
      </c>
    </row>
    <row r="2042" spans="1:9" x14ac:dyDescent="0.25">
      <c r="A2042" s="44" t="s">
        <v>11783</v>
      </c>
      <c r="B2042" s="41" t="s">
        <v>13240</v>
      </c>
      <c r="C2042" s="26">
        <v>33386</v>
      </c>
      <c r="D2042" s="25" t="s">
        <v>3978</v>
      </c>
      <c r="E2042" s="27">
        <v>10949</v>
      </c>
      <c r="F2042" s="39" t="s">
        <v>11783</v>
      </c>
      <c r="G2042" s="27">
        <v>10949</v>
      </c>
      <c r="H2042" s="45">
        <f t="shared" si="31"/>
        <v>0</v>
      </c>
      <c r="I2042" s="28" t="s">
        <v>10970</v>
      </c>
    </row>
    <row r="2043" spans="1:9" x14ac:dyDescent="0.25">
      <c r="A2043" s="43" t="s">
        <v>11783</v>
      </c>
      <c r="B2043" s="40" t="s">
        <v>13241</v>
      </c>
      <c r="C2043" s="30">
        <v>33387</v>
      </c>
      <c r="D2043" s="29" t="s">
        <v>3964</v>
      </c>
      <c r="E2043" s="31">
        <v>5318.8</v>
      </c>
      <c r="F2043" s="38" t="s">
        <v>11783</v>
      </c>
      <c r="G2043" s="31">
        <v>5318.8</v>
      </c>
      <c r="H2043" s="32">
        <f t="shared" si="31"/>
        <v>0</v>
      </c>
      <c r="I2043" s="33" t="s">
        <v>10970</v>
      </c>
    </row>
    <row r="2044" spans="1:9" x14ac:dyDescent="0.25">
      <c r="A2044" s="44" t="s">
        <v>11783</v>
      </c>
      <c r="B2044" s="41" t="s">
        <v>13242</v>
      </c>
      <c r="C2044" s="26">
        <v>33388</v>
      </c>
      <c r="D2044" s="25" t="s">
        <v>3964</v>
      </c>
      <c r="E2044" s="27">
        <v>380</v>
      </c>
      <c r="F2044" s="39" t="s">
        <v>11783</v>
      </c>
      <c r="G2044" s="27">
        <v>380</v>
      </c>
      <c r="H2044" s="45">
        <f t="shared" si="31"/>
        <v>0</v>
      </c>
      <c r="I2044" s="28" t="s">
        <v>10970</v>
      </c>
    </row>
    <row r="2045" spans="1:9" x14ac:dyDescent="0.25">
      <c r="A2045" s="43" t="s">
        <v>11783</v>
      </c>
      <c r="B2045" s="40" t="s">
        <v>13243</v>
      </c>
      <c r="C2045" s="30">
        <v>33389</v>
      </c>
      <c r="D2045" s="29" t="s">
        <v>3977</v>
      </c>
      <c r="E2045" s="31">
        <v>3943.5</v>
      </c>
      <c r="F2045" s="38" t="s">
        <v>11783</v>
      </c>
      <c r="G2045" s="31">
        <v>3943.5</v>
      </c>
      <c r="H2045" s="32">
        <f t="shared" si="31"/>
        <v>0</v>
      </c>
      <c r="I2045" s="33" t="s">
        <v>10970</v>
      </c>
    </row>
    <row r="2046" spans="1:9" x14ac:dyDescent="0.25">
      <c r="A2046" s="44" t="s">
        <v>11783</v>
      </c>
      <c r="B2046" s="41" t="s">
        <v>13244</v>
      </c>
      <c r="C2046" s="26">
        <v>33390</v>
      </c>
      <c r="D2046" s="25" t="s">
        <v>3964</v>
      </c>
      <c r="E2046" s="27">
        <v>2450</v>
      </c>
      <c r="F2046" s="39" t="s">
        <v>11783</v>
      </c>
      <c r="G2046" s="27">
        <v>2450</v>
      </c>
      <c r="H2046" s="45">
        <f t="shared" si="31"/>
        <v>0</v>
      </c>
      <c r="I2046" s="28" t="s">
        <v>10970</v>
      </c>
    </row>
    <row r="2047" spans="1:9" x14ac:dyDescent="0.25">
      <c r="A2047" s="43" t="s">
        <v>11783</v>
      </c>
      <c r="B2047" s="40" t="s">
        <v>13245</v>
      </c>
      <c r="C2047" s="30">
        <v>33391</v>
      </c>
      <c r="D2047" s="29" t="s">
        <v>3969</v>
      </c>
      <c r="E2047" s="31">
        <v>10492.3</v>
      </c>
      <c r="F2047" s="38" t="s">
        <v>11783</v>
      </c>
      <c r="G2047" s="31">
        <v>10492.3</v>
      </c>
      <c r="H2047" s="32">
        <f t="shared" si="31"/>
        <v>0</v>
      </c>
      <c r="I2047" s="33" t="s">
        <v>10970</v>
      </c>
    </row>
    <row r="2048" spans="1:9" x14ac:dyDescent="0.25">
      <c r="A2048" s="44" t="s">
        <v>11783</v>
      </c>
      <c r="B2048" s="41" t="s">
        <v>13246</v>
      </c>
      <c r="C2048" s="26">
        <v>33392</v>
      </c>
      <c r="D2048" s="25" t="s">
        <v>4020</v>
      </c>
      <c r="E2048" s="27">
        <v>13623.5</v>
      </c>
      <c r="F2048" s="39" t="s">
        <v>12734</v>
      </c>
      <c r="G2048" s="27">
        <v>13623.5</v>
      </c>
      <c r="H2048" s="45">
        <f t="shared" si="31"/>
        <v>0</v>
      </c>
      <c r="I2048" s="28" t="s">
        <v>10970</v>
      </c>
    </row>
    <row r="2049" spans="1:9" x14ac:dyDescent="0.25">
      <c r="A2049" s="43" t="s">
        <v>11783</v>
      </c>
      <c r="B2049" s="40" t="s">
        <v>13247</v>
      </c>
      <c r="C2049" s="30">
        <v>33393</v>
      </c>
      <c r="D2049" s="29" t="s">
        <v>4125</v>
      </c>
      <c r="E2049" s="31">
        <v>1470</v>
      </c>
      <c r="F2049" s="38" t="s">
        <v>11783</v>
      </c>
      <c r="G2049" s="31">
        <v>1470</v>
      </c>
      <c r="H2049" s="32">
        <f t="shared" si="31"/>
        <v>0</v>
      </c>
      <c r="I2049" s="33" t="s">
        <v>10970</v>
      </c>
    </row>
    <row r="2050" spans="1:9" x14ac:dyDescent="0.25">
      <c r="A2050" s="44" t="s">
        <v>11783</v>
      </c>
      <c r="B2050" s="41" t="s">
        <v>13248</v>
      </c>
      <c r="C2050" s="26">
        <v>33394</v>
      </c>
      <c r="D2050" s="25" t="s">
        <v>3964</v>
      </c>
      <c r="E2050" s="27">
        <v>6986.9</v>
      </c>
      <c r="F2050" s="39" t="s">
        <v>11783</v>
      </c>
      <c r="G2050" s="27">
        <v>6986.9</v>
      </c>
      <c r="H2050" s="45">
        <f t="shared" si="31"/>
        <v>0</v>
      </c>
      <c r="I2050" s="28" t="s">
        <v>10970</v>
      </c>
    </row>
    <row r="2051" spans="1:9" x14ac:dyDescent="0.25">
      <c r="A2051" s="43" t="s">
        <v>11783</v>
      </c>
      <c r="B2051" s="40" t="s">
        <v>13249</v>
      </c>
      <c r="C2051" s="30">
        <v>33395</v>
      </c>
      <c r="D2051" s="29" t="s">
        <v>4088</v>
      </c>
      <c r="E2051" s="31">
        <v>2450</v>
      </c>
      <c r="F2051" s="38" t="s">
        <v>11783</v>
      </c>
      <c r="G2051" s="31">
        <v>2450</v>
      </c>
      <c r="H2051" s="32">
        <f t="shared" si="31"/>
        <v>0</v>
      </c>
      <c r="I2051" s="33" t="s">
        <v>10970</v>
      </c>
    </row>
    <row r="2052" spans="1:9" x14ac:dyDescent="0.25">
      <c r="A2052" s="44" t="s">
        <v>11783</v>
      </c>
      <c r="B2052" s="41" t="s">
        <v>13250</v>
      </c>
      <c r="C2052" s="26">
        <v>33396</v>
      </c>
      <c r="D2052" s="25" t="s">
        <v>3965</v>
      </c>
      <c r="E2052" s="27">
        <v>980</v>
      </c>
      <c r="F2052" s="39" t="s">
        <v>11783</v>
      </c>
      <c r="G2052" s="27">
        <v>980</v>
      </c>
      <c r="H2052" s="45">
        <f t="shared" ref="H2052:H2115" si="32">E2052-G2052</f>
        <v>0</v>
      </c>
      <c r="I2052" s="28" t="s">
        <v>10970</v>
      </c>
    </row>
    <row r="2053" spans="1:9" x14ac:dyDescent="0.25">
      <c r="A2053" s="43" t="s">
        <v>11783</v>
      </c>
      <c r="B2053" s="40" t="s">
        <v>13251</v>
      </c>
      <c r="C2053" s="30">
        <v>33397</v>
      </c>
      <c r="D2053" s="29" t="s">
        <v>3991</v>
      </c>
      <c r="E2053" s="31">
        <v>2650</v>
      </c>
      <c r="F2053" s="38" t="s">
        <v>11783</v>
      </c>
      <c r="G2053" s="31">
        <v>2650</v>
      </c>
      <c r="H2053" s="32">
        <f t="shared" si="32"/>
        <v>0</v>
      </c>
      <c r="I2053" s="33" t="s">
        <v>10970</v>
      </c>
    </row>
    <row r="2054" spans="1:9" x14ac:dyDescent="0.25">
      <c r="A2054" s="44" t="s">
        <v>11783</v>
      </c>
      <c r="B2054" s="41" t="s">
        <v>13252</v>
      </c>
      <c r="C2054" s="26">
        <v>33398</v>
      </c>
      <c r="D2054" s="25" t="s">
        <v>4005</v>
      </c>
      <c r="E2054" s="27">
        <v>3730.3</v>
      </c>
      <c r="F2054" s="39" t="s">
        <v>11783</v>
      </c>
      <c r="G2054" s="27">
        <v>3730.3</v>
      </c>
      <c r="H2054" s="45">
        <f t="shared" si="32"/>
        <v>0</v>
      </c>
      <c r="I2054" s="28" t="s">
        <v>10970</v>
      </c>
    </row>
    <row r="2055" spans="1:9" x14ac:dyDescent="0.25">
      <c r="A2055" s="43" t="s">
        <v>11783</v>
      </c>
      <c r="B2055" s="40" t="s">
        <v>13253</v>
      </c>
      <c r="C2055" s="30">
        <v>33399</v>
      </c>
      <c r="D2055" s="29" t="s">
        <v>4066</v>
      </c>
      <c r="E2055" s="31">
        <v>3097</v>
      </c>
      <c r="F2055" s="38" t="s">
        <v>11783</v>
      </c>
      <c r="G2055" s="31">
        <v>3097</v>
      </c>
      <c r="H2055" s="32">
        <f t="shared" si="32"/>
        <v>0</v>
      </c>
      <c r="I2055" s="33" t="s">
        <v>10970</v>
      </c>
    </row>
    <row r="2056" spans="1:9" x14ac:dyDescent="0.25">
      <c r="A2056" s="44" t="s">
        <v>11783</v>
      </c>
      <c r="B2056" s="41" t="s">
        <v>13254</v>
      </c>
      <c r="C2056" s="26">
        <v>33400</v>
      </c>
      <c r="D2056" s="25" t="s">
        <v>4042</v>
      </c>
      <c r="E2056" s="27">
        <v>22358.400000000001</v>
      </c>
      <c r="F2056" s="39" t="s">
        <v>11783</v>
      </c>
      <c r="G2056" s="27">
        <v>22358.400000000001</v>
      </c>
      <c r="H2056" s="45">
        <f t="shared" si="32"/>
        <v>0</v>
      </c>
      <c r="I2056" s="28" t="s">
        <v>10970</v>
      </c>
    </row>
    <row r="2057" spans="1:9" x14ac:dyDescent="0.25">
      <c r="A2057" s="43" t="s">
        <v>11783</v>
      </c>
      <c r="B2057" s="40" t="s">
        <v>13255</v>
      </c>
      <c r="C2057" s="30">
        <v>33401</v>
      </c>
      <c r="D2057" s="29" t="s">
        <v>4117</v>
      </c>
      <c r="E2057" s="31">
        <v>22748</v>
      </c>
      <c r="F2057" s="38" t="s">
        <v>11783</v>
      </c>
      <c r="G2057" s="31">
        <v>22748</v>
      </c>
      <c r="H2057" s="32">
        <f t="shared" si="32"/>
        <v>0</v>
      </c>
      <c r="I2057" s="33" t="s">
        <v>10970</v>
      </c>
    </row>
    <row r="2058" spans="1:9" x14ac:dyDescent="0.25">
      <c r="A2058" s="44" t="s">
        <v>11783</v>
      </c>
      <c r="B2058" s="41" t="s">
        <v>13256</v>
      </c>
      <c r="C2058" s="26">
        <v>33402</v>
      </c>
      <c r="D2058" s="25" t="s">
        <v>4023</v>
      </c>
      <c r="E2058" s="27">
        <v>15427.5</v>
      </c>
      <c r="F2058" s="39" t="s">
        <v>11783</v>
      </c>
      <c r="G2058" s="27">
        <v>15427.5</v>
      </c>
      <c r="H2058" s="45">
        <f t="shared" si="32"/>
        <v>0</v>
      </c>
      <c r="I2058" s="28" t="s">
        <v>10970</v>
      </c>
    </row>
    <row r="2059" spans="1:9" x14ac:dyDescent="0.25">
      <c r="A2059" s="43" t="s">
        <v>11783</v>
      </c>
      <c r="B2059" s="40" t="s">
        <v>13257</v>
      </c>
      <c r="C2059" s="30">
        <v>33403</v>
      </c>
      <c r="D2059" s="29" t="s">
        <v>3937</v>
      </c>
      <c r="E2059" s="31">
        <v>1302</v>
      </c>
      <c r="F2059" s="38" t="s">
        <v>11783</v>
      </c>
      <c r="G2059" s="31">
        <v>1302</v>
      </c>
      <c r="H2059" s="32">
        <f t="shared" si="32"/>
        <v>0</v>
      </c>
      <c r="I2059" s="33" t="s">
        <v>10970</v>
      </c>
    </row>
    <row r="2060" spans="1:9" x14ac:dyDescent="0.25">
      <c r="A2060" s="44" t="s">
        <v>11783</v>
      </c>
      <c r="B2060" s="41" t="s">
        <v>13258</v>
      </c>
      <c r="C2060" s="26">
        <v>33404</v>
      </c>
      <c r="D2060" s="25" t="s">
        <v>4088</v>
      </c>
      <c r="E2060" s="27">
        <v>490</v>
      </c>
      <c r="F2060" s="39" t="s">
        <v>11783</v>
      </c>
      <c r="G2060" s="27">
        <v>490</v>
      </c>
      <c r="H2060" s="45">
        <f t="shared" si="32"/>
        <v>0</v>
      </c>
      <c r="I2060" s="28" t="s">
        <v>10970</v>
      </c>
    </row>
    <row r="2061" spans="1:9" x14ac:dyDescent="0.25">
      <c r="A2061" s="43" t="s">
        <v>11783</v>
      </c>
      <c r="B2061" s="40" t="s">
        <v>13259</v>
      </c>
      <c r="C2061" s="30">
        <v>33405</v>
      </c>
      <c r="D2061" s="29" t="s">
        <v>4098</v>
      </c>
      <c r="E2061" s="31">
        <v>5000</v>
      </c>
      <c r="F2061" s="38" t="s">
        <v>11783</v>
      </c>
      <c r="G2061" s="31">
        <v>5000</v>
      </c>
      <c r="H2061" s="32">
        <f t="shared" si="32"/>
        <v>0</v>
      </c>
      <c r="I2061" s="33" t="s">
        <v>10970</v>
      </c>
    </row>
    <row r="2062" spans="1:9" x14ac:dyDescent="0.25">
      <c r="A2062" s="44" t="s">
        <v>11783</v>
      </c>
      <c r="B2062" s="41" t="s">
        <v>13260</v>
      </c>
      <c r="C2062" s="26">
        <v>33406</v>
      </c>
      <c r="D2062" s="25" t="s">
        <v>4051</v>
      </c>
      <c r="E2062" s="27">
        <v>201.6</v>
      </c>
      <c r="F2062" s="39" t="s">
        <v>11783</v>
      </c>
      <c r="G2062" s="27">
        <v>201.6</v>
      </c>
      <c r="H2062" s="45">
        <f t="shared" si="32"/>
        <v>0</v>
      </c>
      <c r="I2062" s="28" t="s">
        <v>10970</v>
      </c>
    </row>
    <row r="2063" spans="1:9" x14ac:dyDescent="0.25">
      <c r="A2063" s="43" t="s">
        <v>11783</v>
      </c>
      <c r="B2063" s="40" t="s">
        <v>13261</v>
      </c>
      <c r="C2063" s="30">
        <v>33407</v>
      </c>
      <c r="D2063" s="29" t="s">
        <v>4037</v>
      </c>
      <c r="E2063" s="31">
        <v>2200.3000000000002</v>
      </c>
      <c r="F2063" s="38" t="s">
        <v>11783</v>
      </c>
      <c r="G2063" s="31">
        <v>2200.3000000000002</v>
      </c>
      <c r="H2063" s="32">
        <f t="shared" si="32"/>
        <v>0</v>
      </c>
      <c r="I2063" s="33" t="s">
        <v>10970</v>
      </c>
    </row>
    <row r="2064" spans="1:9" x14ac:dyDescent="0.25">
      <c r="A2064" s="44" t="s">
        <v>11783</v>
      </c>
      <c r="B2064" s="41" t="s">
        <v>13262</v>
      </c>
      <c r="C2064" s="26">
        <v>33408</v>
      </c>
      <c r="D2064" s="25" t="s">
        <v>3962</v>
      </c>
      <c r="E2064" s="27">
        <v>1782.6</v>
      </c>
      <c r="F2064" s="39" t="s">
        <v>11783</v>
      </c>
      <c r="G2064" s="27">
        <v>1782.6</v>
      </c>
      <c r="H2064" s="45">
        <f t="shared" si="32"/>
        <v>0</v>
      </c>
      <c r="I2064" s="28" t="s">
        <v>10970</v>
      </c>
    </row>
    <row r="2065" spans="1:9" x14ac:dyDescent="0.25">
      <c r="A2065" s="43" t="s">
        <v>11783</v>
      </c>
      <c r="B2065" s="40" t="s">
        <v>13263</v>
      </c>
      <c r="C2065" s="30">
        <v>33409</v>
      </c>
      <c r="D2065" s="29" t="s">
        <v>3964</v>
      </c>
      <c r="E2065" s="31">
        <v>159</v>
      </c>
      <c r="F2065" s="38" t="s">
        <v>11783</v>
      </c>
      <c r="G2065" s="31">
        <v>159</v>
      </c>
      <c r="H2065" s="32">
        <f t="shared" si="32"/>
        <v>0</v>
      </c>
      <c r="I2065" s="33" t="s">
        <v>10970</v>
      </c>
    </row>
    <row r="2066" spans="1:9" x14ac:dyDescent="0.25">
      <c r="A2066" s="44" t="s">
        <v>11783</v>
      </c>
      <c r="B2066" s="41" t="s">
        <v>13264</v>
      </c>
      <c r="C2066" s="26">
        <v>33410</v>
      </c>
      <c r="D2066" s="25" t="s">
        <v>3964</v>
      </c>
      <c r="E2066" s="27">
        <v>272.5</v>
      </c>
      <c r="F2066" s="39" t="s">
        <v>11783</v>
      </c>
      <c r="G2066" s="27">
        <v>272.5</v>
      </c>
      <c r="H2066" s="45">
        <f t="shared" si="32"/>
        <v>0</v>
      </c>
      <c r="I2066" s="28" t="s">
        <v>10970</v>
      </c>
    </row>
    <row r="2067" spans="1:9" x14ac:dyDescent="0.25">
      <c r="A2067" s="43" t="s">
        <v>11783</v>
      </c>
      <c r="B2067" s="40" t="s">
        <v>13265</v>
      </c>
      <c r="C2067" s="30">
        <v>33411</v>
      </c>
      <c r="D2067" s="29" t="s">
        <v>3997</v>
      </c>
      <c r="E2067" s="31">
        <v>1312.4</v>
      </c>
      <c r="F2067" s="38" t="s">
        <v>11783</v>
      </c>
      <c r="G2067" s="31">
        <v>1312.4</v>
      </c>
      <c r="H2067" s="32">
        <f t="shared" si="32"/>
        <v>0</v>
      </c>
      <c r="I2067" s="33" t="s">
        <v>10970</v>
      </c>
    </row>
    <row r="2068" spans="1:9" x14ac:dyDescent="0.25">
      <c r="A2068" s="44" t="s">
        <v>11783</v>
      </c>
      <c r="B2068" s="41" t="s">
        <v>13266</v>
      </c>
      <c r="C2068" s="26">
        <v>33412</v>
      </c>
      <c r="D2068" s="25" t="s">
        <v>3964</v>
      </c>
      <c r="E2068" s="27">
        <v>512.5</v>
      </c>
      <c r="F2068" s="39" t="s">
        <v>11783</v>
      </c>
      <c r="G2068" s="27">
        <v>512.5</v>
      </c>
      <c r="H2068" s="45">
        <f t="shared" si="32"/>
        <v>0</v>
      </c>
      <c r="I2068" s="28" t="s">
        <v>10970</v>
      </c>
    </row>
    <row r="2069" spans="1:9" x14ac:dyDescent="0.25">
      <c r="A2069" s="43" t="s">
        <v>11783</v>
      </c>
      <c r="B2069" s="40" t="s">
        <v>13267</v>
      </c>
      <c r="C2069" s="30">
        <v>33413</v>
      </c>
      <c r="D2069" s="29" t="s">
        <v>3964</v>
      </c>
      <c r="E2069" s="31">
        <v>374</v>
      </c>
      <c r="F2069" s="38" t="s">
        <v>11783</v>
      </c>
      <c r="G2069" s="31">
        <v>374</v>
      </c>
      <c r="H2069" s="32">
        <f t="shared" si="32"/>
        <v>0</v>
      </c>
      <c r="I2069" s="33" t="s">
        <v>10970</v>
      </c>
    </row>
    <row r="2070" spans="1:9" x14ac:dyDescent="0.25">
      <c r="A2070" s="44" t="s">
        <v>11783</v>
      </c>
      <c r="B2070" s="41" t="s">
        <v>13268</v>
      </c>
      <c r="C2070" s="26">
        <v>33414</v>
      </c>
      <c r="D2070" s="25" t="s">
        <v>4133</v>
      </c>
      <c r="E2070" s="27">
        <v>980</v>
      </c>
      <c r="F2070" s="39" t="s">
        <v>11783</v>
      </c>
      <c r="G2070" s="27">
        <v>980</v>
      </c>
      <c r="H2070" s="45">
        <f t="shared" si="32"/>
        <v>0</v>
      </c>
      <c r="I2070" s="28" t="s">
        <v>10970</v>
      </c>
    </row>
    <row r="2071" spans="1:9" x14ac:dyDescent="0.25">
      <c r="A2071" s="43" t="s">
        <v>11783</v>
      </c>
      <c r="B2071" s="40" t="s">
        <v>13269</v>
      </c>
      <c r="C2071" s="30">
        <v>33415</v>
      </c>
      <c r="D2071" s="29" t="s">
        <v>4053</v>
      </c>
      <c r="E2071" s="31">
        <v>2956.8</v>
      </c>
      <c r="F2071" s="38" t="s">
        <v>11783</v>
      </c>
      <c r="G2071" s="31">
        <v>2956.8</v>
      </c>
      <c r="H2071" s="32">
        <f t="shared" si="32"/>
        <v>0</v>
      </c>
      <c r="I2071" s="33" t="s">
        <v>10970</v>
      </c>
    </row>
    <row r="2072" spans="1:9" x14ac:dyDescent="0.25">
      <c r="A2072" s="44" t="s">
        <v>11783</v>
      </c>
      <c r="B2072" s="41" t="s">
        <v>13270</v>
      </c>
      <c r="C2072" s="26">
        <v>33416</v>
      </c>
      <c r="D2072" s="25" t="s">
        <v>4053</v>
      </c>
      <c r="E2072" s="27">
        <v>296</v>
      </c>
      <c r="F2072" s="39" t="s">
        <v>11783</v>
      </c>
      <c r="G2072" s="27">
        <v>296</v>
      </c>
      <c r="H2072" s="45">
        <f t="shared" si="32"/>
        <v>0</v>
      </c>
      <c r="I2072" s="28" t="s">
        <v>10970</v>
      </c>
    </row>
    <row r="2073" spans="1:9" x14ac:dyDescent="0.25">
      <c r="A2073" s="43" t="s">
        <v>11783</v>
      </c>
      <c r="B2073" s="40" t="s">
        <v>13271</v>
      </c>
      <c r="C2073" s="30">
        <v>33417</v>
      </c>
      <c r="D2073" s="29" t="s">
        <v>4057</v>
      </c>
      <c r="E2073" s="31">
        <v>2895</v>
      </c>
      <c r="F2073" s="38" t="s">
        <v>11783</v>
      </c>
      <c r="G2073" s="31">
        <v>2895</v>
      </c>
      <c r="H2073" s="32">
        <f t="shared" si="32"/>
        <v>0</v>
      </c>
      <c r="I2073" s="33" t="s">
        <v>10970</v>
      </c>
    </row>
    <row r="2074" spans="1:9" x14ac:dyDescent="0.25">
      <c r="A2074" s="44" t="s">
        <v>11783</v>
      </c>
      <c r="B2074" s="41" t="s">
        <v>13272</v>
      </c>
      <c r="C2074" s="26">
        <v>33418</v>
      </c>
      <c r="D2074" s="25" t="s">
        <v>4057</v>
      </c>
      <c r="E2074" s="27">
        <v>372.6</v>
      </c>
      <c r="F2074" s="39" t="s">
        <v>11783</v>
      </c>
      <c r="G2074" s="27">
        <v>372.6</v>
      </c>
      <c r="H2074" s="45">
        <f t="shared" si="32"/>
        <v>0</v>
      </c>
      <c r="I2074" s="28" t="s">
        <v>10970</v>
      </c>
    </row>
    <row r="2075" spans="1:9" x14ac:dyDescent="0.25">
      <c r="A2075" s="43" t="s">
        <v>11783</v>
      </c>
      <c r="B2075" s="40" t="s">
        <v>13273</v>
      </c>
      <c r="C2075" s="30">
        <v>33419</v>
      </c>
      <c r="D2075" s="29" t="s">
        <v>11972</v>
      </c>
      <c r="E2075" s="31">
        <v>2426.4</v>
      </c>
      <c r="F2075" s="38" t="s">
        <v>11783</v>
      </c>
      <c r="G2075" s="31">
        <v>2426.4</v>
      </c>
      <c r="H2075" s="32">
        <f t="shared" si="32"/>
        <v>0</v>
      </c>
      <c r="I2075" s="33" t="s">
        <v>10970</v>
      </c>
    </row>
    <row r="2076" spans="1:9" x14ac:dyDescent="0.25">
      <c r="A2076" s="44" t="s">
        <v>11783</v>
      </c>
      <c r="B2076" s="41" t="s">
        <v>13274</v>
      </c>
      <c r="C2076" s="26">
        <v>33420</v>
      </c>
      <c r="D2076" s="25" t="s">
        <v>11972</v>
      </c>
      <c r="E2076" s="27">
        <v>1766.4</v>
      </c>
      <c r="F2076" s="39" t="s">
        <v>11783</v>
      </c>
      <c r="G2076" s="27">
        <v>1766.4</v>
      </c>
      <c r="H2076" s="45">
        <f t="shared" si="32"/>
        <v>0</v>
      </c>
      <c r="I2076" s="28" t="s">
        <v>10970</v>
      </c>
    </row>
    <row r="2077" spans="1:9" x14ac:dyDescent="0.25">
      <c r="A2077" s="43" t="s">
        <v>11783</v>
      </c>
      <c r="B2077" s="40" t="s">
        <v>13275</v>
      </c>
      <c r="C2077" s="30">
        <v>33421</v>
      </c>
      <c r="D2077" s="29" t="s">
        <v>4024</v>
      </c>
      <c r="E2077" s="31">
        <v>38000</v>
      </c>
      <c r="F2077" s="38" t="s">
        <v>11783</v>
      </c>
      <c r="G2077" s="31">
        <v>38000</v>
      </c>
      <c r="H2077" s="32">
        <f t="shared" si="32"/>
        <v>0</v>
      </c>
      <c r="I2077" s="33" t="s">
        <v>10970</v>
      </c>
    </row>
    <row r="2078" spans="1:9" x14ac:dyDescent="0.25">
      <c r="A2078" s="44" t="s">
        <v>11783</v>
      </c>
      <c r="B2078" s="41" t="s">
        <v>13276</v>
      </c>
      <c r="C2078" s="26">
        <v>33422</v>
      </c>
      <c r="D2078" s="25" t="s">
        <v>4012</v>
      </c>
      <c r="E2078" s="27">
        <v>1907.6</v>
      </c>
      <c r="F2078" s="39" t="s">
        <v>11783</v>
      </c>
      <c r="G2078" s="27">
        <v>1907.6</v>
      </c>
      <c r="H2078" s="45">
        <f t="shared" si="32"/>
        <v>0</v>
      </c>
      <c r="I2078" s="28" t="s">
        <v>10970</v>
      </c>
    </row>
    <row r="2079" spans="1:9" x14ac:dyDescent="0.25">
      <c r="A2079" s="43" t="s">
        <v>11783</v>
      </c>
      <c r="B2079" s="40" t="s">
        <v>13277</v>
      </c>
      <c r="C2079" s="30">
        <v>33423</v>
      </c>
      <c r="D2079" s="29" t="s">
        <v>4099</v>
      </c>
      <c r="E2079" s="31">
        <v>3078.7</v>
      </c>
      <c r="F2079" s="38" t="s">
        <v>11783</v>
      </c>
      <c r="G2079" s="31">
        <v>3078.7</v>
      </c>
      <c r="H2079" s="32">
        <f t="shared" si="32"/>
        <v>0</v>
      </c>
      <c r="I2079" s="33" t="s">
        <v>10970</v>
      </c>
    </row>
    <row r="2080" spans="1:9" x14ac:dyDescent="0.25">
      <c r="A2080" s="44" t="s">
        <v>11783</v>
      </c>
      <c r="B2080" s="41" t="s">
        <v>13278</v>
      </c>
      <c r="C2080" s="26">
        <v>33424</v>
      </c>
      <c r="D2080" s="25" t="s">
        <v>4001</v>
      </c>
      <c r="E2080" s="27">
        <v>2710</v>
      </c>
      <c r="F2080" s="39" t="s">
        <v>12826</v>
      </c>
      <c r="G2080" s="27">
        <v>2710</v>
      </c>
      <c r="H2080" s="45">
        <f t="shared" si="32"/>
        <v>0</v>
      </c>
      <c r="I2080" s="28" t="s">
        <v>10970</v>
      </c>
    </row>
    <row r="2081" spans="1:9" x14ac:dyDescent="0.25">
      <c r="A2081" s="43" t="s">
        <v>11783</v>
      </c>
      <c r="B2081" s="40" t="s">
        <v>13279</v>
      </c>
      <c r="C2081" s="30">
        <v>33425</v>
      </c>
      <c r="D2081" s="29" t="s">
        <v>4000</v>
      </c>
      <c r="E2081" s="31">
        <v>1140</v>
      </c>
      <c r="F2081" s="38" t="s">
        <v>12826</v>
      </c>
      <c r="G2081" s="31">
        <v>1140</v>
      </c>
      <c r="H2081" s="32">
        <f t="shared" si="32"/>
        <v>0</v>
      </c>
      <c r="I2081" s="33" t="s">
        <v>10970</v>
      </c>
    </row>
    <row r="2082" spans="1:9" x14ac:dyDescent="0.25">
      <c r="A2082" s="44" t="s">
        <v>11783</v>
      </c>
      <c r="B2082" s="41" t="s">
        <v>13280</v>
      </c>
      <c r="C2082" s="26">
        <v>33426</v>
      </c>
      <c r="D2082" s="25" t="s">
        <v>4001</v>
      </c>
      <c r="E2082" s="27">
        <v>10695</v>
      </c>
      <c r="F2082" s="39" t="s">
        <v>12826</v>
      </c>
      <c r="G2082" s="27">
        <v>10695</v>
      </c>
      <c r="H2082" s="45">
        <f t="shared" si="32"/>
        <v>0</v>
      </c>
      <c r="I2082" s="28" t="s">
        <v>10970</v>
      </c>
    </row>
    <row r="2083" spans="1:9" x14ac:dyDescent="0.25">
      <c r="A2083" s="43" t="s">
        <v>11783</v>
      </c>
      <c r="B2083" s="40" t="s">
        <v>13281</v>
      </c>
      <c r="C2083" s="30">
        <v>33427</v>
      </c>
      <c r="D2083" s="29" t="s">
        <v>4100</v>
      </c>
      <c r="E2083" s="31">
        <v>980</v>
      </c>
      <c r="F2083" s="38" t="s">
        <v>12826</v>
      </c>
      <c r="G2083" s="31">
        <v>980</v>
      </c>
      <c r="H2083" s="32">
        <f t="shared" si="32"/>
        <v>0</v>
      </c>
      <c r="I2083" s="33" t="s">
        <v>10970</v>
      </c>
    </row>
    <row r="2084" spans="1:9" x14ac:dyDescent="0.25">
      <c r="A2084" s="44" t="s">
        <v>11783</v>
      </c>
      <c r="B2084" s="41" t="s">
        <v>13282</v>
      </c>
      <c r="C2084" s="26">
        <v>33428</v>
      </c>
      <c r="D2084" s="25" t="s">
        <v>3964</v>
      </c>
      <c r="E2084" s="27">
        <v>686</v>
      </c>
      <c r="F2084" s="39" t="s">
        <v>11783</v>
      </c>
      <c r="G2084" s="27">
        <v>686</v>
      </c>
      <c r="H2084" s="45">
        <f t="shared" si="32"/>
        <v>0</v>
      </c>
      <c r="I2084" s="28" t="s">
        <v>10970</v>
      </c>
    </row>
    <row r="2085" spans="1:9" x14ac:dyDescent="0.25">
      <c r="A2085" s="43" t="s">
        <v>11783</v>
      </c>
      <c r="B2085" s="40" t="s">
        <v>13283</v>
      </c>
      <c r="C2085" s="30">
        <v>33429</v>
      </c>
      <c r="D2085" s="29" t="s">
        <v>4054</v>
      </c>
      <c r="E2085" s="31">
        <v>46273.8</v>
      </c>
      <c r="F2085" s="38" t="s">
        <v>12826</v>
      </c>
      <c r="G2085" s="31">
        <v>46273.8</v>
      </c>
      <c r="H2085" s="32">
        <f t="shared" si="32"/>
        <v>0</v>
      </c>
      <c r="I2085" s="33" t="s">
        <v>10970</v>
      </c>
    </row>
    <row r="2086" spans="1:9" x14ac:dyDescent="0.25">
      <c r="A2086" s="44" t="s">
        <v>11783</v>
      </c>
      <c r="B2086" s="41" t="s">
        <v>13284</v>
      </c>
      <c r="C2086" s="26">
        <v>33430</v>
      </c>
      <c r="D2086" s="25" t="s">
        <v>4061</v>
      </c>
      <c r="E2086" s="27">
        <v>14042</v>
      </c>
      <c r="F2086" s="39" t="s">
        <v>11783</v>
      </c>
      <c r="G2086" s="27">
        <v>14042</v>
      </c>
      <c r="H2086" s="45">
        <f t="shared" si="32"/>
        <v>0</v>
      </c>
      <c r="I2086" s="28" t="s">
        <v>10970</v>
      </c>
    </row>
    <row r="2087" spans="1:9" x14ac:dyDescent="0.25">
      <c r="A2087" s="43" t="s">
        <v>11783</v>
      </c>
      <c r="B2087" s="40" t="s">
        <v>13285</v>
      </c>
      <c r="C2087" s="30">
        <v>33431</v>
      </c>
      <c r="D2087" s="29" t="s">
        <v>4124</v>
      </c>
      <c r="E2087" s="31">
        <v>39891.1</v>
      </c>
      <c r="F2087" s="38" t="s">
        <v>11783</v>
      </c>
      <c r="G2087" s="31">
        <v>39891.1</v>
      </c>
      <c r="H2087" s="32">
        <f t="shared" si="32"/>
        <v>0</v>
      </c>
      <c r="I2087" s="33" t="s">
        <v>10970</v>
      </c>
    </row>
    <row r="2088" spans="1:9" x14ac:dyDescent="0.25">
      <c r="A2088" s="44" t="s">
        <v>11783</v>
      </c>
      <c r="B2088" s="41" t="s">
        <v>13286</v>
      </c>
      <c r="C2088" s="26">
        <v>33432</v>
      </c>
      <c r="D2088" s="25" t="s">
        <v>4016</v>
      </c>
      <c r="E2088" s="27">
        <v>33972</v>
      </c>
      <c r="F2088" s="39" t="s">
        <v>13015</v>
      </c>
      <c r="G2088" s="27">
        <v>33972</v>
      </c>
      <c r="H2088" s="45">
        <f t="shared" si="32"/>
        <v>0</v>
      </c>
      <c r="I2088" s="28" t="s">
        <v>10970</v>
      </c>
    </row>
    <row r="2089" spans="1:9" x14ac:dyDescent="0.25">
      <c r="A2089" s="43" t="s">
        <v>11783</v>
      </c>
      <c r="B2089" s="40" t="s">
        <v>13287</v>
      </c>
      <c r="C2089" s="30">
        <v>33433</v>
      </c>
      <c r="D2089" s="29" t="s">
        <v>4042</v>
      </c>
      <c r="E2089" s="31">
        <v>7126</v>
      </c>
      <c r="F2089" s="38" t="s">
        <v>11783</v>
      </c>
      <c r="G2089" s="31">
        <v>7126</v>
      </c>
      <c r="H2089" s="32">
        <f t="shared" si="32"/>
        <v>0</v>
      </c>
      <c r="I2089" s="33" t="s">
        <v>10970</v>
      </c>
    </row>
    <row r="2090" spans="1:9" x14ac:dyDescent="0.25">
      <c r="A2090" s="44" t="s">
        <v>11783</v>
      </c>
      <c r="B2090" s="41" t="s">
        <v>13288</v>
      </c>
      <c r="C2090" s="26">
        <v>33434</v>
      </c>
      <c r="D2090" s="25" t="s">
        <v>4069</v>
      </c>
      <c r="E2090" s="27">
        <v>28754.6</v>
      </c>
      <c r="F2090" s="39" t="s">
        <v>13289</v>
      </c>
      <c r="G2090" s="27">
        <v>28754.6</v>
      </c>
      <c r="H2090" s="45">
        <f t="shared" si="32"/>
        <v>0</v>
      </c>
      <c r="I2090" s="28" t="s">
        <v>10970</v>
      </c>
    </row>
    <row r="2091" spans="1:9" x14ac:dyDescent="0.25">
      <c r="A2091" s="43" t="s">
        <v>11783</v>
      </c>
      <c r="B2091" s="40" t="s">
        <v>13290</v>
      </c>
      <c r="C2091" s="30">
        <v>33435</v>
      </c>
      <c r="D2091" s="29" t="s">
        <v>4069</v>
      </c>
      <c r="E2091" s="31">
        <v>287</v>
      </c>
      <c r="F2091" s="38" t="s">
        <v>11783</v>
      </c>
      <c r="G2091" s="31">
        <v>287</v>
      </c>
      <c r="H2091" s="32">
        <f t="shared" si="32"/>
        <v>0</v>
      </c>
      <c r="I2091" s="33" t="s">
        <v>10970</v>
      </c>
    </row>
    <row r="2092" spans="1:9" x14ac:dyDescent="0.25">
      <c r="A2092" s="44" t="s">
        <v>11783</v>
      </c>
      <c r="B2092" s="41" t="s">
        <v>13291</v>
      </c>
      <c r="C2092" s="26">
        <v>33436</v>
      </c>
      <c r="D2092" s="25" t="s">
        <v>4059</v>
      </c>
      <c r="E2092" s="27">
        <v>1533.4</v>
      </c>
      <c r="F2092" s="39" t="s">
        <v>11783</v>
      </c>
      <c r="G2092" s="27">
        <v>1533.4</v>
      </c>
      <c r="H2092" s="45">
        <f t="shared" si="32"/>
        <v>0</v>
      </c>
      <c r="I2092" s="28" t="s">
        <v>10970</v>
      </c>
    </row>
    <row r="2093" spans="1:9" x14ac:dyDescent="0.25">
      <c r="A2093" s="43" t="s">
        <v>11783</v>
      </c>
      <c r="B2093" s="40" t="s">
        <v>13292</v>
      </c>
      <c r="C2093" s="30">
        <v>33437</v>
      </c>
      <c r="D2093" s="29" t="s">
        <v>4016</v>
      </c>
      <c r="E2093" s="31">
        <v>0</v>
      </c>
      <c r="F2093" s="38" t="s">
        <v>4219</v>
      </c>
      <c r="G2093" s="31">
        <v>0</v>
      </c>
      <c r="H2093" s="32">
        <f t="shared" si="32"/>
        <v>0</v>
      </c>
      <c r="I2093" s="33" t="s">
        <v>7662</v>
      </c>
    </row>
    <row r="2094" spans="1:9" x14ac:dyDescent="0.25">
      <c r="A2094" s="44" t="s">
        <v>11783</v>
      </c>
      <c r="B2094" s="41" t="s">
        <v>13293</v>
      </c>
      <c r="C2094" s="26">
        <v>33438</v>
      </c>
      <c r="D2094" s="25" t="s">
        <v>4480</v>
      </c>
      <c r="E2094" s="27">
        <v>1269.8</v>
      </c>
      <c r="F2094" s="39" t="s">
        <v>11783</v>
      </c>
      <c r="G2094" s="27">
        <v>1269.8</v>
      </c>
      <c r="H2094" s="45">
        <f t="shared" si="32"/>
        <v>0</v>
      </c>
      <c r="I2094" s="28" t="s">
        <v>10970</v>
      </c>
    </row>
    <row r="2095" spans="1:9" x14ac:dyDescent="0.25">
      <c r="A2095" s="43" t="s">
        <v>11783</v>
      </c>
      <c r="B2095" s="40" t="s">
        <v>13294</v>
      </c>
      <c r="C2095" s="30">
        <v>33439</v>
      </c>
      <c r="D2095" s="29" t="s">
        <v>4120</v>
      </c>
      <c r="E2095" s="31">
        <v>1608</v>
      </c>
      <c r="F2095" s="38" t="s">
        <v>13015</v>
      </c>
      <c r="G2095" s="31">
        <v>1608</v>
      </c>
      <c r="H2095" s="32">
        <f t="shared" si="32"/>
        <v>0</v>
      </c>
      <c r="I2095" s="33" t="s">
        <v>10970</v>
      </c>
    </row>
    <row r="2096" spans="1:9" x14ac:dyDescent="0.25">
      <c r="A2096" s="44" t="s">
        <v>11783</v>
      </c>
      <c r="B2096" s="41" t="s">
        <v>13295</v>
      </c>
      <c r="C2096" s="26">
        <v>33440</v>
      </c>
      <c r="D2096" s="25" t="s">
        <v>8544</v>
      </c>
      <c r="E2096" s="27">
        <v>0</v>
      </c>
      <c r="F2096" s="39" t="s">
        <v>4219</v>
      </c>
      <c r="G2096" s="27">
        <v>0</v>
      </c>
      <c r="H2096" s="45">
        <f t="shared" si="32"/>
        <v>0</v>
      </c>
      <c r="I2096" s="28" t="s">
        <v>7662</v>
      </c>
    </row>
    <row r="2097" spans="1:9" x14ac:dyDescent="0.25">
      <c r="A2097" s="43" t="s">
        <v>11783</v>
      </c>
      <c r="B2097" s="40" t="s">
        <v>13296</v>
      </c>
      <c r="C2097" s="30">
        <v>33441</v>
      </c>
      <c r="D2097" s="29" t="s">
        <v>8544</v>
      </c>
      <c r="E2097" s="31">
        <v>2400</v>
      </c>
      <c r="F2097" s="38" t="s">
        <v>11783</v>
      </c>
      <c r="G2097" s="31">
        <v>2400</v>
      </c>
      <c r="H2097" s="32">
        <f t="shared" si="32"/>
        <v>0</v>
      </c>
      <c r="I2097" s="33" t="s">
        <v>10970</v>
      </c>
    </row>
    <row r="2098" spans="1:9" x14ac:dyDescent="0.25">
      <c r="A2098" s="44" t="s">
        <v>11783</v>
      </c>
      <c r="B2098" s="41" t="s">
        <v>13297</v>
      </c>
      <c r="C2098" s="26">
        <v>33442</v>
      </c>
      <c r="D2098" s="25" t="s">
        <v>4076</v>
      </c>
      <c r="E2098" s="27">
        <v>9942.6</v>
      </c>
      <c r="F2098" s="39" t="s">
        <v>13015</v>
      </c>
      <c r="G2098" s="27">
        <v>9942.6</v>
      </c>
      <c r="H2098" s="45">
        <f t="shared" si="32"/>
        <v>0</v>
      </c>
      <c r="I2098" s="28" t="s">
        <v>10970</v>
      </c>
    </row>
    <row r="2099" spans="1:9" x14ac:dyDescent="0.25">
      <c r="A2099" s="43" t="s">
        <v>11783</v>
      </c>
      <c r="B2099" s="40" t="s">
        <v>13298</v>
      </c>
      <c r="C2099" s="30">
        <v>33443</v>
      </c>
      <c r="D2099" s="29" t="s">
        <v>4150</v>
      </c>
      <c r="E2099" s="31">
        <v>54758</v>
      </c>
      <c r="F2099" s="38" t="s">
        <v>4240</v>
      </c>
      <c r="G2099" s="31">
        <v>54758</v>
      </c>
      <c r="H2099" s="32">
        <f t="shared" si="32"/>
        <v>0</v>
      </c>
      <c r="I2099" s="33" t="s">
        <v>10970</v>
      </c>
    </row>
    <row r="2100" spans="1:9" x14ac:dyDescent="0.25">
      <c r="A2100" s="44" t="s">
        <v>11783</v>
      </c>
      <c r="B2100" s="41" t="s">
        <v>13299</v>
      </c>
      <c r="C2100" s="26">
        <v>33444</v>
      </c>
      <c r="D2100" s="25" t="s">
        <v>4150</v>
      </c>
      <c r="E2100" s="27">
        <v>13184</v>
      </c>
      <c r="F2100" s="39" t="s">
        <v>4240</v>
      </c>
      <c r="G2100" s="27">
        <v>13184</v>
      </c>
      <c r="H2100" s="45">
        <f t="shared" si="32"/>
        <v>0</v>
      </c>
      <c r="I2100" s="28" t="s">
        <v>10970</v>
      </c>
    </row>
    <row r="2101" spans="1:9" x14ac:dyDescent="0.25">
      <c r="A2101" s="43" t="s">
        <v>11783</v>
      </c>
      <c r="B2101" s="40" t="s">
        <v>13300</v>
      </c>
      <c r="C2101" s="30">
        <v>33445</v>
      </c>
      <c r="D2101" s="29" t="s">
        <v>4129</v>
      </c>
      <c r="E2101" s="31">
        <v>3790.8</v>
      </c>
      <c r="F2101" s="38" t="s">
        <v>12818</v>
      </c>
      <c r="G2101" s="31">
        <v>3790.8</v>
      </c>
      <c r="H2101" s="32">
        <f t="shared" si="32"/>
        <v>0</v>
      </c>
      <c r="I2101" s="33" t="s">
        <v>10970</v>
      </c>
    </row>
    <row r="2102" spans="1:9" x14ac:dyDescent="0.25">
      <c r="A2102" s="44" t="s">
        <v>11783</v>
      </c>
      <c r="B2102" s="41" t="s">
        <v>13301</v>
      </c>
      <c r="C2102" s="26">
        <v>33446</v>
      </c>
      <c r="D2102" s="25" t="s">
        <v>4092</v>
      </c>
      <c r="E2102" s="27">
        <v>1964.9</v>
      </c>
      <c r="F2102" s="39" t="s">
        <v>11783</v>
      </c>
      <c r="G2102" s="27">
        <v>1964.9</v>
      </c>
      <c r="H2102" s="45">
        <f t="shared" si="32"/>
        <v>0</v>
      </c>
      <c r="I2102" s="28" t="s">
        <v>10970</v>
      </c>
    </row>
    <row r="2103" spans="1:9" x14ac:dyDescent="0.25">
      <c r="A2103" s="43" t="s">
        <v>11783</v>
      </c>
      <c r="B2103" s="40" t="s">
        <v>13302</v>
      </c>
      <c r="C2103" s="30">
        <v>33447</v>
      </c>
      <c r="D2103" s="29" t="s">
        <v>3943</v>
      </c>
      <c r="E2103" s="31">
        <v>1057.8</v>
      </c>
      <c r="F2103" s="38" t="s">
        <v>11783</v>
      </c>
      <c r="G2103" s="31">
        <v>1057.8</v>
      </c>
      <c r="H2103" s="32">
        <f t="shared" si="32"/>
        <v>0</v>
      </c>
      <c r="I2103" s="33" t="s">
        <v>10970</v>
      </c>
    </row>
    <row r="2104" spans="1:9" x14ac:dyDescent="0.25">
      <c r="A2104" s="44" t="s">
        <v>11783</v>
      </c>
      <c r="B2104" s="41" t="s">
        <v>13303</v>
      </c>
      <c r="C2104" s="26">
        <v>33448</v>
      </c>
      <c r="D2104" s="25" t="s">
        <v>3994</v>
      </c>
      <c r="E2104" s="27">
        <v>408</v>
      </c>
      <c r="F2104" s="39" t="s">
        <v>11783</v>
      </c>
      <c r="G2104" s="27">
        <v>408</v>
      </c>
      <c r="H2104" s="45">
        <f t="shared" si="32"/>
        <v>0</v>
      </c>
      <c r="I2104" s="28" t="s">
        <v>10970</v>
      </c>
    </row>
    <row r="2105" spans="1:9" x14ac:dyDescent="0.25">
      <c r="A2105" s="43" t="s">
        <v>11783</v>
      </c>
      <c r="B2105" s="40" t="s">
        <v>13304</v>
      </c>
      <c r="C2105" s="30">
        <v>33449</v>
      </c>
      <c r="D2105" s="29" t="s">
        <v>4047</v>
      </c>
      <c r="E2105" s="31">
        <v>2563.6</v>
      </c>
      <c r="F2105" s="38" t="s">
        <v>11783</v>
      </c>
      <c r="G2105" s="31">
        <v>2563.6</v>
      </c>
      <c r="H2105" s="32">
        <f t="shared" si="32"/>
        <v>0</v>
      </c>
      <c r="I2105" s="33" t="s">
        <v>10970</v>
      </c>
    </row>
    <row r="2106" spans="1:9" x14ac:dyDescent="0.25">
      <c r="A2106" s="44" t="s">
        <v>11783</v>
      </c>
      <c r="B2106" s="41" t="s">
        <v>13305</v>
      </c>
      <c r="C2106" s="26">
        <v>33450</v>
      </c>
      <c r="D2106" s="25" t="s">
        <v>3955</v>
      </c>
      <c r="E2106" s="27">
        <v>448.8</v>
      </c>
      <c r="F2106" s="39" t="s">
        <v>11783</v>
      </c>
      <c r="G2106" s="27">
        <v>448.8</v>
      </c>
      <c r="H2106" s="45">
        <f t="shared" si="32"/>
        <v>0</v>
      </c>
      <c r="I2106" s="28" t="s">
        <v>10970</v>
      </c>
    </row>
    <row r="2107" spans="1:9" x14ac:dyDescent="0.25">
      <c r="A2107" s="43" t="s">
        <v>11783</v>
      </c>
      <c r="B2107" s="40" t="s">
        <v>13306</v>
      </c>
      <c r="C2107" s="30">
        <v>33451</v>
      </c>
      <c r="D2107" s="29" t="s">
        <v>4127</v>
      </c>
      <c r="E2107" s="31">
        <v>34725.599999999999</v>
      </c>
      <c r="F2107" s="38" t="s">
        <v>12826</v>
      </c>
      <c r="G2107" s="31">
        <v>34725.599999999999</v>
      </c>
      <c r="H2107" s="32">
        <f t="shared" si="32"/>
        <v>0</v>
      </c>
      <c r="I2107" s="33" t="s">
        <v>10970</v>
      </c>
    </row>
    <row r="2108" spans="1:9" x14ac:dyDescent="0.25">
      <c r="A2108" s="44" t="s">
        <v>11783</v>
      </c>
      <c r="B2108" s="41" t="s">
        <v>13307</v>
      </c>
      <c r="C2108" s="26">
        <v>33452</v>
      </c>
      <c r="D2108" s="25" t="s">
        <v>3935</v>
      </c>
      <c r="E2108" s="27">
        <v>13003.2</v>
      </c>
      <c r="F2108" s="39" t="s">
        <v>13015</v>
      </c>
      <c r="G2108" s="27">
        <v>13003.2</v>
      </c>
      <c r="H2108" s="45">
        <f t="shared" si="32"/>
        <v>0</v>
      </c>
      <c r="I2108" s="28" t="s">
        <v>10970</v>
      </c>
    </row>
    <row r="2109" spans="1:9" x14ac:dyDescent="0.25">
      <c r="A2109" s="43" t="s">
        <v>11783</v>
      </c>
      <c r="B2109" s="40" t="s">
        <v>13308</v>
      </c>
      <c r="C2109" s="30">
        <v>33453</v>
      </c>
      <c r="D2109" s="29" t="s">
        <v>3964</v>
      </c>
      <c r="E2109" s="31">
        <v>220</v>
      </c>
      <c r="F2109" s="38" t="s">
        <v>11783</v>
      </c>
      <c r="G2109" s="31">
        <v>220</v>
      </c>
      <c r="H2109" s="32">
        <f t="shared" si="32"/>
        <v>0</v>
      </c>
      <c r="I2109" s="33" t="s">
        <v>10970</v>
      </c>
    </row>
    <row r="2110" spans="1:9" x14ac:dyDescent="0.25">
      <c r="A2110" s="44" t="s">
        <v>11783</v>
      </c>
      <c r="B2110" s="41" t="s">
        <v>13309</v>
      </c>
      <c r="C2110" s="26">
        <v>33454</v>
      </c>
      <c r="D2110" s="25" t="s">
        <v>3964</v>
      </c>
      <c r="E2110" s="27">
        <v>19.25</v>
      </c>
      <c r="F2110" s="39" t="s">
        <v>11783</v>
      </c>
      <c r="G2110" s="27">
        <v>19.25</v>
      </c>
      <c r="H2110" s="45">
        <f t="shared" si="32"/>
        <v>0</v>
      </c>
      <c r="I2110" s="28" t="s">
        <v>10970</v>
      </c>
    </row>
    <row r="2111" spans="1:9" x14ac:dyDescent="0.25">
      <c r="A2111" s="43" t="s">
        <v>11783</v>
      </c>
      <c r="B2111" s="40" t="s">
        <v>13310</v>
      </c>
      <c r="C2111" s="30">
        <v>33455</v>
      </c>
      <c r="D2111" s="29" t="s">
        <v>3998</v>
      </c>
      <c r="E2111" s="31">
        <v>24500</v>
      </c>
      <c r="F2111" s="38" t="s">
        <v>13015</v>
      </c>
      <c r="G2111" s="31">
        <v>24500</v>
      </c>
      <c r="H2111" s="32">
        <f t="shared" si="32"/>
        <v>0</v>
      </c>
      <c r="I2111" s="33" t="s">
        <v>10970</v>
      </c>
    </row>
    <row r="2112" spans="1:9" x14ac:dyDescent="0.25">
      <c r="A2112" s="44" t="s">
        <v>13015</v>
      </c>
      <c r="B2112" s="41" t="s">
        <v>13311</v>
      </c>
      <c r="C2112" s="26">
        <v>33456</v>
      </c>
      <c r="D2112" s="25" t="s">
        <v>4067</v>
      </c>
      <c r="E2112" s="27">
        <v>3910.2</v>
      </c>
      <c r="F2112" s="39" t="s">
        <v>13015</v>
      </c>
      <c r="G2112" s="27">
        <v>3910.2</v>
      </c>
      <c r="H2112" s="45">
        <f t="shared" si="32"/>
        <v>0</v>
      </c>
      <c r="I2112" s="28" t="s">
        <v>10970</v>
      </c>
    </row>
    <row r="2113" spans="1:9" x14ac:dyDescent="0.25">
      <c r="A2113" s="43" t="s">
        <v>13015</v>
      </c>
      <c r="B2113" s="40" t="s">
        <v>13312</v>
      </c>
      <c r="C2113" s="30">
        <v>33457</v>
      </c>
      <c r="D2113" s="29" t="s">
        <v>4228</v>
      </c>
      <c r="E2113" s="31">
        <v>13072.4</v>
      </c>
      <c r="F2113" s="38" t="s">
        <v>13015</v>
      </c>
      <c r="G2113" s="31">
        <v>13072.4</v>
      </c>
      <c r="H2113" s="32">
        <f t="shared" si="32"/>
        <v>0</v>
      </c>
      <c r="I2113" s="33" t="s">
        <v>10970</v>
      </c>
    </row>
    <row r="2114" spans="1:9" x14ac:dyDescent="0.25">
      <c r="A2114" s="44" t="s">
        <v>13015</v>
      </c>
      <c r="B2114" s="41" t="s">
        <v>13313</v>
      </c>
      <c r="C2114" s="26">
        <v>33458</v>
      </c>
      <c r="D2114" s="25" t="s">
        <v>4228</v>
      </c>
      <c r="E2114" s="27">
        <v>478.4</v>
      </c>
      <c r="F2114" s="39" t="s">
        <v>13015</v>
      </c>
      <c r="G2114" s="27">
        <v>478.4</v>
      </c>
      <c r="H2114" s="45">
        <f t="shared" si="32"/>
        <v>0</v>
      </c>
      <c r="I2114" s="28" t="s">
        <v>10970</v>
      </c>
    </row>
    <row r="2115" spans="1:9" x14ac:dyDescent="0.25">
      <c r="A2115" s="43" t="s">
        <v>13015</v>
      </c>
      <c r="B2115" s="40" t="s">
        <v>13314</v>
      </c>
      <c r="C2115" s="30">
        <v>33459</v>
      </c>
      <c r="D2115" s="29" t="s">
        <v>3951</v>
      </c>
      <c r="E2115" s="31">
        <v>8681.4</v>
      </c>
      <c r="F2115" s="38" t="s">
        <v>13015</v>
      </c>
      <c r="G2115" s="31">
        <v>8681.4</v>
      </c>
      <c r="H2115" s="32">
        <f t="shared" si="32"/>
        <v>0</v>
      </c>
      <c r="I2115" s="33" t="s">
        <v>10970</v>
      </c>
    </row>
    <row r="2116" spans="1:9" x14ac:dyDescent="0.25">
      <c r="A2116" s="44" t="s">
        <v>13015</v>
      </c>
      <c r="B2116" s="41" t="s">
        <v>13315</v>
      </c>
      <c r="C2116" s="26">
        <v>33460</v>
      </c>
      <c r="D2116" s="25" t="s">
        <v>3952</v>
      </c>
      <c r="E2116" s="27">
        <v>12798.8</v>
      </c>
      <c r="F2116" s="39" t="s">
        <v>13015</v>
      </c>
      <c r="G2116" s="27">
        <v>12798.8</v>
      </c>
      <c r="H2116" s="45">
        <f t="shared" ref="H2116:H2179" si="33">E2116-G2116</f>
        <v>0</v>
      </c>
      <c r="I2116" s="28" t="s">
        <v>10970</v>
      </c>
    </row>
    <row r="2117" spans="1:9" x14ac:dyDescent="0.25">
      <c r="A2117" s="43" t="s">
        <v>13015</v>
      </c>
      <c r="B2117" s="40" t="s">
        <v>13316</v>
      </c>
      <c r="C2117" s="30">
        <v>33461</v>
      </c>
      <c r="D2117" s="29" t="s">
        <v>3977</v>
      </c>
      <c r="E2117" s="31">
        <v>2760</v>
      </c>
      <c r="F2117" s="38" t="s">
        <v>13015</v>
      </c>
      <c r="G2117" s="31">
        <v>2760</v>
      </c>
      <c r="H2117" s="32">
        <f t="shared" si="33"/>
        <v>0</v>
      </c>
      <c r="I2117" s="33" t="s">
        <v>10970</v>
      </c>
    </row>
    <row r="2118" spans="1:9" x14ac:dyDescent="0.25">
      <c r="A2118" s="44" t="s">
        <v>13015</v>
      </c>
      <c r="B2118" s="41" t="s">
        <v>13317</v>
      </c>
      <c r="C2118" s="26">
        <v>33462</v>
      </c>
      <c r="D2118" s="25" t="s">
        <v>4028</v>
      </c>
      <c r="E2118" s="27">
        <v>3928</v>
      </c>
      <c r="F2118" s="39" t="s">
        <v>13015</v>
      </c>
      <c r="G2118" s="27">
        <v>3928</v>
      </c>
      <c r="H2118" s="45">
        <f t="shared" si="33"/>
        <v>0</v>
      </c>
      <c r="I2118" s="28" t="s">
        <v>10970</v>
      </c>
    </row>
    <row r="2119" spans="1:9" x14ac:dyDescent="0.25">
      <c r="A2119" s="43" t="s">
        <v>13015</v>
      </c>
      <c r="B2119" s="40" t="s">
        <v>13318</v>
      </c>
      <c r="C2119" s="30">
        <v>33463</v>
      </c>
      <c r="D2119" s="29" t="s">
        <v>4154</v>
      </c>
      <c r="E2119" s="31">
        <v>2871.4</v>
      </c>
      <c r="F2119" s="38" t="s">
        <v>13015</v>
      </c>
      <c r="G2119" s="31">
        <v>2871.4</v>
      </c>
      <c r="H2119" s="32">
        <f t="shared" si="33"/>
        <v>0</v>
      </c>
      <c r="I2119" s="33" t="s">
        <v>10970</v>
      </c>
    </row>
    <row r="2120" spans="1:9" x14ac:dyDescent="0.25">
      <c r="A2120" s="44" t="s">
        <v>13015</v>
      </c>
      <c r="B2120" s="41" t="s">
        <v>13319</v>
      </c>
      <c r="C2120" s="26">
        <v>33464</v>
      </c>
      <c r="D2120" s="25" t="s">
        <v>3950</v>
      </c>
      <c r="E2120" s="27">
        <v>42213</v>
      </c>
      <c r="F2120" s="39" t="s">
        <v>12734</v>
      </c>
      <c r="G2120" s="27">
        <v>42213</v>
      </c>
      <c r="H2120" s="45">
        <f t="shared" si="33"/>
        <v>0</v>
      </c>
      <c r="I2120" s="28" t="s">
        <v>10970</v>
      </c>
    </row>
    <row r="2121" spans="1:9" x14ac:dyDescent="0.25">
      <c r="A2121" s="43" t="s">
        <v>13015</v>
      </c>
      <c r="B2121" s="40" t="s">
        <v>13320</v>
      </c>
      <c r="C2121" s="30">
        <v>33465</v>
      </c>
      <c r="D2121" s="29" t="s">
        <v>5021</v>
      </c>
      <c r="E2121" s="31">
        <v>739.2</v>
      </c>
      <c r="F2121" s="38" t="s">
        <v>13015</v>
      </c>
      <c r="G2121" s="31">
        <v>739.2</v>
      </c>
      <c r="H2121" s="32">
        <f t="shared" si="33"/>
        <v>0</v>
      </c>
      <c r="I2121" s="33" t="s">
        <v>10970</v>
      </c>
    </row>
    <row r="2122" spans="1:9" x14ac:dyDescent="0.25">
      <c r="A2122" s="44" t="s">
        <v>13015</v>
      </c>
      <c r="B2122" s="41" t="s">
        <v>13321</v>
      </c>
      <c r="C2122" s="26">
        <v>33466</v>
      </c>
      <c r="D2122" s="25" t="s">
        <v>5021</v>
      </c>
      <c r="E2122" s="27">
        <v>558.6</v>
      </c>
      <c r="F2122" s="39" t="s">
        <v>13015</v>
      </c>
      <c r="G2122" s="27">
        <v>558.6</v>
      </c>
      <c r="H2122" s="45">
        <f t="shared" si="33"/>
        <v>0</v>
      </c>
      <c r="I2122" s="28" t="s">
        <v>10970</v>
      </c>
    </row>
    <row r="2123" spans="1:9" x14ac:dyDescent="0.25">
      <c r="A2123" s="43" t="s">
        <v>13015</v>
      </c>
      <c r="B2123" s="40" t="s">
        <v>13322</v>
      </c>
      <c r="C2123" s="30">
        <v>33467</v>
      </c>
      <c r="D2123" s="29" t="s">
        <v>3935</v>
      </c>
      <c r="E2123" s="31">
        <v>58286.8</v>
      </c>
      <c r="F2123" s="38" t="s">
        <v>12734</v>
      </c>
      <c r="G2123" s="31">
        <v>58286.8</v>
      </c>
      <c r="H2123" s="32">
        <f t="shared" si="33"/>
        <v>0</v>
      </c>
      <c r="I2123" s="33" t="s">
        <v>10970</v>
      </c>
    </row>
    <row r="2124" spans="1:9" x14ac:dyDescent="0.25">
      <c r="A2124" s="44" t="s">
        <v>13015</v>
      </c>
      <c r="B2124" s="41" t="s">
        <v>13323</v>
      </c>
      <c r="C2124" s="26">
        <v>33468</v>
      </c>
      <c r="D2124" s="25" t="s">
        <v>3937</v>
      </c>
      <c r="E2124" s="27">
        <v>103546.65</v>
      </c>
      <c r="F2124" s="39" t="s">
        <v>12826</v>
      </c>
      <c r="G2124" s="27">
        <v>103546.65</v>
      </c>
      <c r="H2124" s="45">
        <f t="shared" si="33"/>
        <v>0</v>
      </c>
      <c r="I2124" s="28" t="s">
        <v>10970</v>
      </c>
    </row>
    <row r="2125" spans="1:9" x14ac:dyDescent="0.25">
      <c r="A2125" s="43" t="s">
        <v>13015</v>
      </c>
      <c r="B2125" s="40" t="s">
        <v>13324</v>
      </c>
      <c r="C2125" s="30">
        <v>33469</v>
      </c>
      <c r="D2125" s="29" t="s">
        <v>3937</v>
      </c>
      <c r="E2125" s="31">
        <v>23264.9</v>
      </c>
      <c r="F2125" s="38" t="s">
        <v>12826</v>
      </c>
      <c r="G2125" s="31">
        <v>23264.9</v>
      </c>
      <c r="H2125" s="32">
        <f t="shared" si="33"/>
        <v>0</v>
      </c>
      <c r="I2125" s="33" t="s">
        <v>10970</v>
      </c>
    </row>
    <row r="2126" spans="1:9" x14ac:dyDescent="0.25">
      <c r="A2126" s="44" t="s">
        <v>13015</v>
      </c>
      <c r="B2126" s="41" t="s">
        <v>13325</v>
      </c>
      <c r="C2126" s="26">
        <v>33470</v>
      </c>
      <c r="D2126" s="25" t="s">
        <v>3960</v>
      </c>
      <c r="E2126" s="27">
        <v>12574.8</v>
      </c>
      <c r="F2126" s="39" t="s">
        <v>13015</v>
      </c>
      <c r="G2126" s="27">
        <v>12574.8</v>
      </c>
      <c r="H2126" s="45">
        <f t="shared" si="33"/>
        <v>0</v>
      </c>
      <c r="I2126" s="28" t="s">
        <v>10970</v>
      </c>
    </row>
    <row r="2127" spans="1:9" x14ac:dyDescent="0.25">
      <c r="A2127" s="43" t="s">
        <v>13015</v>
      </c>
      <c r="B2127" s="40" t="s">
        <v>13326</v>
      </c>
      <c r="C2127" s="30">
        <v>33471</v>
      </c>
      <c r="D2127" s="29" t="s">
        <v>4117</v>
      </c>
      <c r="E2127" s="31">
        <v>22000</v>
      </c>
      <c r="F2127" s="38" t="s">
        <v>13015</v>
      </c>
      <c r="G2127" s="31">
        <v>22000</v>
      </c>
      <c r="H2127" s="32">
        <f t="shared" si="33"/>
        <v>0</v>
      </c>
      <c r="I2127" s="33" t="s">
        <v>10970</v>
      </c>
    </row>
    <row r="2128" spans="1:9" x14ac:dyDescent="0.25">
      <c r="A2128" s="44" t="s">
        <v>13015</v>
      </c>
      <c r="B2128" s="41" t="s">
        <v>13327</v>
      </c>
      <c r="C2128" s="26">
        <v>33472</v>
      </c>
      <c r="D2128" s="25" t="s">
        <v>3962</v>
      </c>
      <c r="E2128" s="27">
        <v>7238.8</v>
      </c>
      <c r="F2128" s="39" t="s">
        <v>13015</v>
      </c>
      <c r="G2128" s="27">
        <v>7238.8</v>
      </c>
      <c r="H2128" s="45">
        <f t="shared" si="33"/>
        <v>0</v>
      </c>
      <c r="I2128" s="28" t="s">
        <v>10970</v>
      </c>
    </row>
    <row r="2129" spans="1:9" x14ac:dyDescent="0.25">
      <c r="A2129" s="43" t="s">
        <v>13015</v>
      </c>
      <c r="B2129" s="40" t="s">
        <v>13328</v>
      </c>
      <c r="C2129" s="30">
        <v>33473</v>
      </c>
      <c r="D2129" s="29" t="s">
        <v>3953</v>
      </c>
      <c r="E2129" s="31">
        <v>0</v>
      </c>
      <c r="F2129" s="38" t="s">
        <v>4219</v>
      </c>
      <c r="G2129" s="31">
        <v>0</v>
      </c>
      <c r="H2129" s="32">
        <f t="shared" si="33"/>
        <v>0</v>
      </c>
      <c r="I2129" s="33" t="s">
        <v>7662</v>
      </c>
    </row>
    <row r="2130" spans="1:9" x14ac:dyDescent="0.25">
      <c r="A2130" s="44" t="s">
        <v>13015</v>
      </c>
      <c r="B2130" s="41" t="s">
        <v>13329</v>
      </c>
      <c r="C2130" s="26">
        <v>33474</v>
      </c>
      <c r="D2130" s="25" t="s">
        <v>3964</v>
      </c>
      <c r="E2130" s="27">
        <v>2095.8000000000002</v>
      </c>
      <c r="F2130" s="39" t="s">
        <v>13015</v>
      </c>
      <c r="G2130" s="27">
        <v>2095.8000000000002</v>
      </c>
      <c r="H2130" s="45">
        <f t="shared" si="33"/>
        <v>0</v>
      </c>
      <c r="I2130" s="28" t="s">
        <v>10970</v>
      </c>
    </row>
    <row r="2131" spans="1:9" x14ac:dyDescent="0.25">
      <c r="A2131" s="43" t="s">
        <v>13015</v>
      </c>
      <c r="B2131" s="40" t="s">
        <v>13330</v>
      </c>
      <c r="C2131" s="30">
        <v>33475</v>
      </c>
      <c r="D2131" s="29" t="s">
        <v>4036</v>
      </c>
      <c r="E2131" s="31">
        <v>2881.2</v>
      </c>
      <c r="F2131" s="38" t="s">
        <v>13015</v>
      </c>
      <c r="G2131" s="31">
        <v>2881.2</v>
      </c>
      <c r="H2131" s="32">
        <f t="shared" si="33"/>
        <v>0</v>
      </c>
      <c r="I2131" s="33" t="s">
        <v>10970</v>
      </c>
    </row>
    <row r="2132" spans="1:9" x14ac:dyDescent="0.25">
      <c r="A2132" s="44" t="s">
        <v>13015</v>
      </c>
      <c r="B2132" s="41" t="s">
        <v>13331</v>
      </c>
      <c r="C2132" s="26">
        <v>33476</v>
      </c>
      <c r="D2132" s="25" t="s">
        <v>3994</v>
      </c>
      <c r="E2132" s="27">
        <v>947.1</v>
      </c>
      <c r="F2132" s="39" t="s">
        <v>13015</v>
      </c>
      <c r="G2132" s="27">
        <v>947.1</v>
      </c>
      <c r="H2132" s="45">
        <f t="shared" si="33"/>
        <v>0</v>
      </c>
      <c r="I2132" s="28" t="s">
        <v>10970</v>
      </c>
    </row>
    <row r="2133" spans="1:9" x14ac:dyDescent="0.25">
      <c r="A2133" s="43" t="s">
        <v>13015</v>
      </c>
      <c r="B2133" s="40" t="s">
        <v>13332</v>
      </c>
      <c r="C2133" s="30">
        <v>33477</v>
      </c>
      <c r="D2133" s="29" t="s">
        <v>3958</v>
      </c>
      <c r="E2133" s="31">
        <v>6594.93</v>
      </c>
      <c r="F2133" s="38" t="s">
        <v>13015</v>
      </c>
      <c r="G2133" s="31">
        <v>6594.93</v>
      </c>
      <c r="H2133" s="32">
        <f t="shared" si="33"/>
        <v>0</v>
      </c>
      <c r="I2133" s="33" t="s">
        <v>10970</v>
      </c>
    </row>
    <row r="2134" spans="1:9" x14ac:dyDescent="0.25">
      <c r="A2134" s="44" t="s">
        <v>13015</v>
      </c>
      <c r="B2134" s="41" t="s">
        <v>13333</v>
      </c>
      <c r="C2134" s="26">
        <v>33478</v>
      </c>
      <c r="D2134" s="25" t="s">
        <v>3953</v>
      </c>
      <c r="E2134" s="27">
        <v>3430</v>
      </c>
      <c r="F2134" s="39" t="s">
        <v>13015</v>
      </c>
      <c r="G2134" s="27">
        <v>3430</v>
      </c>
      <c r="H2134" s="45">
        <f t="shared" si="33"/>
        <v>0</v>
      </c>
      <c r="I2134" s="28" t="s">
        <v>10970</v>
      </c>
    </row>
    <row r="2135" spans="1:9" x14ac:dyDescent="0.25">
      <c r="A2135" s="43" t="s">
        <v>13015</v>
      </c>
      <c r="B2135" s="40" t="s">
        <v>13334</v>
      </c>
      <c r="C2135" s="30">
        <v>33479</v>
      </c>
      <c r="D2135" s="29" t="s">
        <v>3953</v>
      </c>
      <c r="E2135" s="31">
        <v>98</v>
      </c>
      <c r="F2135" s="38" t="s">
        <v>13015</v>
      </c>
      <c r="G2135" s="31">
        <v>98</v>
      </c>
      <c r="H2135" s="32">
        <f t="shared" si="33"/>
        <v>0</v>
      </c>
      <c r="I2135" s="33" t="s">
        <v>10970</v>
      </c>
    </row>
    <row r="2136" spans="1:9" x14ac:dyDescent="0.25">
      <c r="A2136" s="44" t="s">
        <v>13015</v>
      </c>
      <c r="B2136" s="41" t="s">
        <v>13335</v>
      </c>
      <c r="C2136" s="26">
        <v>33480</v>
      </c>
      <c r="D2136" s="25" t="s">
        <v>3966</v>
      </c>
      <c r="E2136" s="27">
        <v>500</v>
      </c>
      <c r="F2136" s="39" t="s">
        <v>13015</v>
      </c>
      <c r="G2136" s="27">
        <v>500</v>
      </c>
      <c r="H2136" s="45">
        <f t="shared" si="33"/>
        <v>0</v>
      </c>
      <c r="I2136" s="28" t="s">
        <v>10970</v>
      </c>
    </row>
    <row r="2137" spans="1:9" x14ac:dyDescent="0.25">
      <c r="A2137" s="43" t="s">
        <v>13015</v>
      </c>
      <c r="B2137" s="40" t="s">
        <v>13336</v>
      </c>
      <c r="C2137" s="30">
        <v>33481</v>
      </c>
      <c r="D2137" s="29" t="s">
        <v>3996</v>
      </c>
      <c r="E2137" s="31">
        <v>19350</v>
      </c>
      <c r="F2137" s="38" t="s">
        <v>13015</v>
      </c>
      <c r="G2137" s="31">
        <v>19350</v>
      </c>
      <c r="H2137" s="32">
        <f t="shared" si="33"/>
        <v>0</v>
      </c>
      <c r="I2137" s="33" t="s">
        <v>10970</v>
      </c>
    </row>
    <row r="2138" spans="1:9" x14ac:dyDescent="0.25">
      <c r="A2138" s="44" t="s">
        <v>13015</v>
      </c>
      <c r="B2138" s="41" t="s">
        <v>13337</v>
      </c>
      <c r="C2138" s="26">
        <v>33482</v>
      </c>
      <c r="D2138" s="25" t="s">
        <v>3995</v>
      </c>
      <c r="E2138" s="27">
        <v>13786.2</v>
      </c>
      <c r="F2138" s="39" t="s">
        <v>13015</v>
      </c>
      <c r="G2138" s="27">
        <v>13786.2</v>
      </c>
      <c r="H2138" s="45">
        <f t="shared" si="33"/>
        <v>0</v>
      </c>
      <c r="I2138" s="28" t="s">
        <v>10970</v>
      </c>
    </row>
    <row r="2139" spans="1:9" x14ac:dyDescent="0.25">
      <c r="A2139" s="43" t="s">
        <v>13015</v>
      </c>
      <c r="B2139" s="40" t="s">
        <v>13338</v>
      </c>
      <c r="C2139" s="30">
        <v>33483</v>
      </c>
      <c r="D2139" s="29" t="s">
        <v>3960</v>
      </c>
      <c r="E2139" s="31">
        <v>1705.2</v>
      </c>
      <c r="F2139" s="38" t="s">
        <v>13015</v>
      </c>
      <c r="G2139" s="31">
        <v>1705.2</v>
      </c>
      <c r="H2139" s="32">
        <f t="shared" si="33"/>
        <v>0</v>
      </c>
      <c r="I2139" s="33" t="s">
        <v>10970</v>
      </c>
    </row>
    <row r="2140" spans="1:9" x14ac:dyDescent="0.25">
      <c r="A2140" s="44" t="s">
        <v>13015</v>
      </c>
      <c r="B2140" s="41" t="s">
        <v>13339</v>
      </c>
      <c r="C2140" s="26">
        <v>33484</v>
      </c>
      <c r="D2140" s="25" t="s">
        <v>4049</v>
      </c>
      <c r="E2140" s="27">
        <v>1041.5999999999999</v>
      </c>
      <c r="F2140" s="39" t="s">
        <v>13015</v>
      </c>
      <c r="G2140" s="27">
        <v>1041.5999999999999</v>
      </c>
      <c r="H2140" s="45">
        <f t="shared" si="33"/>
        <v>0</v>
      </c>
      <c r="I2140" s="28" t="s">
        <v>10970</v>
      </c>
    </row>
    <row r="2141" spans="1:9" x14ac:dyDescent="0.25">
      <c r="A2141" s="43" t="s">
        <v>13015</v>
      </c>
      <c r="B2141" s="40" t="s">
        <v>13340</v>
      </c>
      <c r="C2141" s="30">
        <v>33485</v>
      </c>
      <c r="D2141" s="29" t="s">
        <v>3964</v>
      </c>
      <c r="E2141" s="31">
        <v>740</v>
      </c>
      <c r="F2141" s="38" t="s">
        <v>13015</v>
      </c>
      <c r="G2141" s="31">
        <v>740</v>
      </c>
      <c r="H2141" s="32">
        <f t="shared" si="33"/>
        <v>0</v>
      </c>
      <c r="I2141" s="33" t="s">
        <v>10970</v>
      </c>
    </row>
    <row r="2142" spans="1:9" x14ac:dyDescent="0.25">
      <c r="A2142" s="44" t="s">
        <v>13015</v>
      </c>
      <c r="B2142" s="41" t="s">
        <v>13341</v>
      </c>
      <c r="C2142" s="26">
        <v>33486</v>
      </c>
      <c r="D2142" s="25" t="s">
        <v>3964</v>
      </c>
      <c r="E2142" s="27">
        <v>12.5</v>
      </c>
      <c r="F2142" s="39" t="s">
        <v>13015</v>
      </c>
      <c r="G2142" s="27">
        <v>12.5</v>
      </c>
      <c r="H2142" s="45">
        <f t="shared" si="33"/>
        <v>0</v>
      </c>
      <c r="I2142" s="28" t="s">
        <v>10970</v>
      </c>
    </row>
    <row r="2143" spans="1:9" x14ac:dyDescent="0.25">
      <c r="A2143" s="43" t="s">
        <v>13015</v>
      </c>
      <c r="B2143" s="40" t="s">
        <v>13342</v>
      </c>
      <c r="C2143" s="30">
        <v>33487</v>
      </c>
      <c r="D2143" s="29" t="s">
        <v>3969</v>
      </c>
      <c r="E2143" s="31">
        <v>7298.8</v>
      </c>
      <c r="F2143" s="38" t="s">
        <v>13015</v>
      </c>
      <c r="G2143" s="31">
        <v>7298.8</v>
      </c>
      <c r="H2143" s="32">
        <f t="shared" si="33"/>
        <v>0</v>
      </c>
      <c r="I2143" s="33" t="s">
        <v>10970</v>
      </c>
    </row>
    <row r="2144" spans="1:9" x14ac:dyDescent="0.25">
      <c r="A2144" s="44" t="s">
        <v>13015</v>
      </c>
      <c r="B2144" s="41" t="s">
        <v>13343</v>
      </c>
      <c r="C2144" s="26">
        <v>33488</v>
      </c>
      <c r="D2144" s="25" t="s">
        <v>3986</v>
      </c>
      <c r="E2144" s="27">
        <v>1075.2</v>
      </c>
      <c r="F2144" s="39" t="s">
        <v>13015</v>
      </c>
      <c r="G2144" s="27">
        <v>1075.2</v>
      </c>
      <c r="H2144" s="45">
        <f t="shared" si="33"/>
        <v>0</v>
      </c>
      <c r="I2144" s="28" t="s">
        <v>10970</v>
      </c>
    </row>
    <row r="2145" spans="1:9" x14ac:dyDescent="0.25">
      <c r="A2145" s="43" t="s">
        <v>13015</v>
      </c>
      <c r="B2145" s="40" t="s">
        <v>13344</v>
      </c>
      <c r="C2145" s="30">
        <v>33489</v>
      </c>
      <c r="D2145" s="29" t="s">
        <v>3986</v>
      </c>
      <c r="E2145" s="31">
        <v>122.4</v>
      </c>
      <c r="F2145" s="38" t="s">
        <v>13015</v>
      </c>
      <c r="G2145" s="31">
        <v>122.4</v>
      </c>
      <c r="H2145" s="32">
        <f t="shared" si="33"/>
        <v>0</v>
      </c>
      <c r="I2145" s="33" t="s">
        <v>10970</v>
      </c>
    </row>
    <row r="2146" spans="1:9" x14ac:dyDescent="0.25">
      <c r="A2146" s="44" t="s">
        <v>13015</v>
      </c>
      <c r="B2146" s="41" t="s">
        <v>13345</v>
      </c>
      <c r="C2146" s="26">
        <v>33490</v>
      </c>
      <c r="D2146" s="25" t="s">
        <v>4121</v>
      </c>
      <c r="E2146" s="27">
        <v>4313.2</v>
      </c>
      <c r="F2146" s="39" t="s">
        <v>13015</v>
      </c>
      <c r="G2146" s="27">
        <v>4313.2</v>
      </c>
      <c r="H2146" s="45">
        <f t="shared" si="33"/>
        <v>0</v>
      </c>
      <c r="I2146" s="28" t="s">
        <v>10970</v>
      </c>
    </row>
    <row r="2147" spans="1:9" x14ac:dyDescent="0.25">
      <c r="A2147" s="43" t="s">
        <v>13015</v>
      </c>
      <c r="B2147" s="40" t="s">
        <v>13346</v>
      </c>
      <c r="C2147" s="30">
        <v>33491</v>
      </c>
      <c r="D2147" s="29" t="s">
        <v>3964</v>
      </c>
      <c r="E2147" s="31">
        <v>1095.5999999999999</v>
      </c>
      <c r="F2147" s="38" t="s">
        <v>13015</v>
      </c>
      <c r="G2147" s="31">
        <v>1095.5999999999999</v>
      </c>
      <c r="H2147" s="32">
        <f t="shared" si="33"/>
        <v>0</v>
      </c>
      <c r="I2147" s="33" t="s">
        <v>10970</v>
      </c>
    </row>
    <row r="2148" spans="1:9" x14ac:dyDescent="0.25">
      <c r="A2148" s="44" t="s">
        <v>13015</v>
      </c>
      <c r="B2148" s="41" t="s">
        <v>13347</v>
      </c>
      <c r="C2148" s="26">
        <v>33492</v>
      </c>
      <c r="D2148" s="25" t="s">
        <v>4037</v>
      </c>
      <c r="E2148" s="27">
        <v>793.8</v>
      </c>
      <c r="F2148" s="39" t="s">
        <v>13015</v>
      </c>
      <c r="G2148" s="27">
        <v>793.8</v>
      </c>
      <c r="H2148" s="45">
        <f t="shared" si="33"/>
        <v>0</v>
      </c>
      <c r="I2148" s="28" t="s">
        <v>10970</v>
      </c>
    </row>
    <row r="2149" spans="1:9" x14ac:dyDescent="0.25">
      <c r="A2149" s="43" t="s">
        <v>13015</v>
      </c>
      <c r="B2149" s="40" t="s">
        <v>13348</v>
      </c>
      <c r="C2149" s="30">
        <v>33493</v>
      </c>
      <c r="D2149" s="29" t="s">
        <v>3997</v>
      </c>
      <c r="E2149" s="31">
        <v>660</v>
      </c>
      <c r="F2149" s="38" t="s">
        <v>13015</v>
      </c>
      <c r="G2149" s="31">
        <v>660</v>
      </c>
      <c r="H2149" s="32">
        <f t="shared" si="33"/>
        <v>0</v>
      </c>
      <c r="I2149" s="33" t="s">
        <v>10970</v>
      </c>
    </row>
    <row r="2150" spans="1:9" x14ac:dyDescent="0.25">
      <c r="A2150" s="44" t="s">
        <v>13015</v>
      </c>
      <c r="B2150" s="41" t="s">
        <v>13349</v>
      </c>
      <c r="C2150" s="26">
        <v>33494</v>
      </c>
      <c r="D2150" s="25" t="s">
        <v>3964</v>
      </c>
      <c r="E2150" s="27">
        <v>99</v>
      </c>
      <c r="F2150" s="39" t="s">
        <v>13015</v>
      </c>
      <c r="G2150" s="27">
        <v>99</v>
      </c>
      <c r="H2150" s="45">
        <f t="shared" si="33"/>
        <v>0</v>
      </c>
      <c r="I2150" s="28" t="s">
        <v>10970</v>
      </c>
    </row>
    <row r="2151" spans="1:9" x14ac:dyDescent="0.25">
      <c r="A2151" s="43" t="s">
        <v>13015</v>
      </c>
      <c r="B2151" s="40" t="s">
        <v>13350</v>
      </c>
      <c r="C2151" s="30">
        <v>33495</v>
      </c>
      <c r="D2151" s="29" t="s">
        <v>4110</v>
      </c>
      <c r="E2151" s="31">
        <v>600</v>
      </c>
      <c r="F2151" s="38" t="s">
        <v>13015</v>
      </c>
      <c r="G2151" s="31">
        <v>600</v>
      </c>
      <c r="H2151" s="32">
        <f t="shared" si="33"/>
        <v>0</v>
      </c>
      <c r="I2151" s="33" t="s">
        <v>10970</v>
      </c>
    </row>
    <row r="2152" spans="1:9" x14ac:dyDescent="0.25">
      <c r="A2152" s="44" t="s">
        <v>13015</v>
      </c>
      <c r="B2152" s="41" t="s">
        <v>13351</v>
      </c>
      <c r="C2152" s="26">
        <v>33496</v>
      </c>
      <c r="D2152" s="25" t="s">
        <v>3935</v>
      </c>
      <c r="E2152" s="27">
        <v>25704</v>
      </c>
      <c r="F2152" s="39" t="s">
        <v>12734</v>
      </c>
      <c r="G2152" s="27">
        <v>25704</v>
      </c>
      <c r="H2152" s="45">
        <f t="shared" si="33"/>
        <v>0</v>
      </c>
      <c r="I2152" s="28" t="s">
        <v>10970</v>
      </c>
    </row>
    <row r="2153" spans="1:9" x14ac:dyDescent="0.25">
      <c r="A2153" s="43" t="s">
        <v>13015</v>
      </c>
      <c r="B2153" s="40" t="s">
        <v>13352</v>
      </c>
      <c r="C2153" s="30">
        <v>33497</v>
      </c>
      <c r="D2153" s="29" t="s">
        <v>4133</v>
      </c>
      <c r="E2153" s="31">
        <v>882</v>
      </c>
      <c r="F2153" s="38" t="s">
        <v>13015</v>
      </c>
      <c r="G2153" s="31">
        <v>882</v>
      </c>
      <c r="H2153" s="32">
        <f t="shared" si="33"/>
        <v>0</v>
      </c>
      <c r="I2153" s="33" t="s">
        <v>10970</v>
      </c>
    </row>
    <row r="2154" spans="1:9" x14ac:dyDescent="0.25">
      <c r="A2154" s="44" t="s">
        <v>13015</v>
      </c>
      <c r="B2154" s="41" t="s">
        <v>13353</v>
      </c>
      <c r="C2154" s="26">
        <v>33498</v>
      </c>
      <c r="D2154" s="25" t="s">
        <v>3964</v>
      </c>
      <c r="E2154" s="27">
        <v>735</v>
      </c>
      <c r="F2154" s="39" t="s">
        <v>13015</v>
      </c>
      <c r="G2154" s="27">
        <v>735</v>
      </c>
      <c r="H2154" s="45">
        <f t="shared" si="33"/>
        <v>0</v>
      </c>
      <c r="I2154" s="28" t="s">
        <v>10970</v>
      </c>
    </row>
    <row r="2155" spans="1:9" x14ac:dyDescent="0.25">
      <c r="A2155" s="43" t="s">
        <v>13015</v>
      </c>
      <c r="B2155" s="40" t="s">
        <v>13354</v>
      </c>
      <c r="C2155" s="30">
        <v>33499</v>
      </c>
      <c r="D2155" s="29" t="s">
        <v>4066</v>
      </c>
      <c r="E2155" s="31">
        <v>3342</v>
      </c>
      <c r="F2155" s="38" t="s">
        <v>13015</v>
      </c>
      <c r="G2155" s="31">
        <v>3342</v>
      </c>
      <c r="H2155" s="32">
        <f t="shared" si="33"/>
        <v>0</v>
      </c>
      <c r="I2155" s="33" t="s">
        <v>10970</v>
      </c>
    </row>
    <row r="2156" spans="1:9" x14ac:dyDescent="0.25">
      <c r="A2156" s="44" t="s">
        <v>13015</v>
      </c>
      <c r="B2156" s="41" t="s">
        <v>13355</v>
      </c>
      <c r="C2156" s="26">
        <v>33500</v>
      </c>
      <c r="D2156" s="25" t="s">
        <v>3958</v>
      </c>
      <c r="E2156" s="27">
        <v>2708.1</v>
      </c>
      <c r="F2156" s="39" t="s">
        <v>13015</v>
      </c>
      <c r="G2156" s="27">
        <v>2708.1</v>
      </c>
      <c r="H2156" s="45">
        <f t="shared" si="33"/>
        <v>0</v>
      </c>
      <c r="I2156" s="28" t="s">
        <v>10970</v>
      </c>
    </row>
    <row r="2157" spans="1:9" x14ac:dyDescent="0.25">
      <c r="A2157" s="43" t="s">
        <v>13015</v>
      </c>
      <c r="B2157" s="40" t="s">
        <v>13356</v>
      </c>
      <c r="C2157" s="30">
        <v>33501</v>
      </c>
      <c r="D2157" s="29" t="s">
        <v>5049</v>
      </c>
      <c r="E2157" s="31">
        <v>4440</v>
      </c>
      <c r="F2157" s="38" t="s">
        <v>13015</v>
      </c>
      <c r="G2157" s="31">
        <v>4440</v>
      </c>
      <c r="H2157" s="32">
        <f t="shared" si="33"/>
        <v>0</v>
      </c>
      <c r="I2157" s="33" t="s">
        <v>10970</v>
      </c>
    </row>
    <row r="2158" spans="1:9" x14ac:dyDescent="0.25">
      <c r="A2158" s="44" t="s">
        <v>13015</v>
      </c>
      <c r="B2158" s="41" t="s">
        <v>13357</v>
      </c>
      <c r="C2158" s="26">
        <v>33502</v>
      </c>
      <c r="D2158" s="25" t="s">
        <v>4035</v>
      </c>
      <c r="E2158" s="27">
        <v>16240</v>
      </c>
      <c r="F2158" s="39" t="s">
        <v>13015</v>
      </c>
      <c r="G2158" s="27">
        <v>16240</v>
      </c>
      <c r="H2158" s="45">
        <f t="shared" si="33"/>
        <v>0</v>
      </c>
      <c r="I2158" s="28" t="s">
        <v>10970</v>
      </c>
    </row>
    <row r="2159" spans="1:9" x14ac:dyDescent="0.25">
      <c r="A2159" s="43" t="s">
        <v>13015</v>
      </c>
      <c r="B2159" s="40" t="s">
        <v>13358</v>
      </c>
      <c r="C2159" s="30">
        <v>33503</v>
      </c>
      <c r="D2159" s="29" t="s">
        <v>4073</v>
      </c>
      <c r="E2159" s="31">
        <v>7854</v>
      </c>
      <c r="F2159" s="38" t="s">
        <v>13015</v>
      </c>
      <c r="G2159" s="31">
        <v>7854</v>
      </c>
      <c r="H2159" s="32">
        <f t="shared" si="33"/>
        <v>0</v>
      </c>
      <c r="I2159" s="33" t="s">
        <v>10970</v>
      </c>
    </row>
    <row r="2160" spans="1:9" x14ac:dyDescent="0.25">
      <c r="A2160" s="44" t="s">
        <v>13015</v>
      </c>
      <c r="B2160" s="41" t="s">
        <v>13359</v>
      </c>
      <c r="C2160" s="26">
        <v>33504</v>
      </c>
      <c r="D2160" s="25" t="s">
        <v>4213</v>
      </c>
      <c r="E2160" s="27">
        <v>37146</v>
      </c>
      <c r="F2160" s="39" t="s">
        <v>13015</v>
      </c>
      <c r="G2160" s="27">
        <v>37146</v>
      </c>
      <c r="H2160" s="45">
        <f t="shared" si="33"/>
        <v>0</v>
      </c>
      <c r="I2160" s="28" t="s">
        <v>10970</v>
      </c>
    </row>
    <row r="2161" spans="1:9" x14ac:dyDescent="0.25">
      <c r="A2161" s="43" t="s">
        <v>13015</v>
      </c>
      <c r="B2161" s="40" t="s">
        <v>13360</v>
      </c>
      <c r="C2161" s="30">
        <v>33505</v>
      </c>
      <c r="D2161" s="29" t="s">
        <v>4015</v>
      </c>
      <c r="E2161" s="31">
        <v>1527.8</v>
      </c>
      <c r="F2161" s="38" t="s">
        <v>13015</v>
      </c>
      <c r="G2161" s="31">
        <v>1527.8</v>
      </c>
      <c r="H2161" s="32">
        <f t="shared" si="33"/>
        <v>0</v>
      </c>
      <c r="I2161" s="33" t="s">
        <v>10970</v>
      </c>
    </row>
    <row r="2162" spans="1:9" x14ac:dyDescent="0.25">
      <c r="A2162" s="44" t="s">
        <v>13015</v>
      </c>
      <c r="B2162" s="41" t="s">
        <v>13361</v>
      </c>
      <c r="C2162" s="26">
        <v>33506</v>
      </c>
      <c r="D2162" s="25" t="s">
        <v>3964</v>
      </c>
      <c r="E2162" s="27">
        <v>300</v>
      </c>
      <c r="F2162" s="39" t="s">
        <v>13015</v>
      </c>
      <c r="G2162" s="27">
        <v>300</v>
      </c>
      <c r="H2162" s="45">
        <f t="shared" si="33"/>
        <v>0</v>
      </c>
      <c r="I2162" s="28" t="s">
        <v>10970</v>
      </c>
    </row>
    <row r="2163" spans="1:9" x14ac:dyDescent="0.25">
      <c r="A2163" s="43" t="s">
        <v>13015</v>
      </c>
      <c r="B2163" s="40" t="s">
        <v>13362</v>
      </c>
      <c r="C2163" s="30">
        <v>33507</v>
      </c>
      <c r="D2163" s="29" t="s">
        <v>3964</v>
      </c>
      <c r="E2163" s="31">
        <v>238</v>
      </c>
      <c r="F2163" s="38" t="s">
        <v>13015</v>
      </c>
      <c r="G2163" s="31">
        <v>238</v>
      </c>
      <c r="H2163" s="32">
        <f t="shared" si="33"/>
        <v>0</v>
      </c>
      <c r="I2163" s="33" t="s">
        <v>10970</v>
      </c>
    </row>
    <row r="2164" spans="1:9" x14ac:dyDescent="0.25">
      <c r="A2164" s="44" t="s">
        <v>13015</v>
      </c>
      <c r="B2164" s="41" t="s">
        <v>13363</v>
      </c>
      <c r="C2164" s="26">
        <v>33508</v>
      </c>
      <c r="D2164" s="25" t="s">
        <v>4074</v>
      </c>
      <c r="E2164" s="27">
        <v>14991</v>
      </c>
      <c r="F2164" s="39" t="s">
        <v>13015</v>
      </c>
      <c r="G2164" s="27">
        <v>14991</v>
      </c>
      <c r="H2164" s="45">
        <f t="shared" si="33"/>
        <v>0</v>
      </c>
      <c r="I2164" s="28" t="s">
        <v>10970</v>
      </c>
    </row>
    <row r="2165" spans="1:9" x14ac:dyDescent="0.25">
      <c r="A2165" s="43" t="s">
        <v>13015</v>
      </c>
      <c r="B2165" s="40" t="s">
        <v>13364</v>
      </c>
      <c r="C2165" s="30">
        <v>33509</v>
      </c>
      <c r="D2165" s="29" t="s">
        <v>3964</v>
      </c>
      <c r="E2165" s="31">
        <v>3259.5</v>
      </c>
      <c r="F2165" s="38" t="s">
        <v>13015</v>
      </c>
      <c r="G2165" s="31">
        <v>3259.5</v>
      </c>
      <c r="H2165" s="32">
        <f t="shared" si="33"/>
        <v>0</v>
      </c>
      <c r="I2165" s="33" t="s">
        <v>10970</v>
      </c>
    </row>
    <row r="2166" spans="1:9" x14ac:dyDescent="0.25">
      <c r="A2166" s="44" t="s">
        <v>13015</v>
      </c>
      <c r="B2166" s="41" t="s">
        <v>13365</v>
      </c>
      <c r="C2166" s="26">
        <v>33510</v>
      </c>
      <c r="D2166" s="25" t="s">
        <v>4074</v>
      </c>
      <c r="E2166" s="27">
        <v>1786</v>
      </c>
      <c r="F2166" s="39" t="s">
        <v>13015</v>
      </c>
      <c r="G2166" s="27">
        <v>1786</v>
      </c>
      <c r="H2166" s="45">
        <f t="shared" si="33"/>
        <v>0</v>
      </c>
      <c r="I2166" s="28" t="s">
        <v>10970</v>
      </c>
    </row>
    <row r="2167" spans="1:9" x14ac:dyDescent="0.25">
      <c r="A2167" s="43" t="s">
        <v>12826</v>
      </c>
      <c r="B2167" s="40" t="s">
        <v>13366</v>
      </c>
      <c r="C2167" s="30">
        <v>33511</v>
      </c>
      <c r="D2167" s="29" t="s">
        <v>3943</v>
      </c>
      <c r="E2167" s="31">
        <v>25254.6</v>
      </c>
      <c r="F2167" s="38" t="s">
        <v>12826</v>
      </c>
      <c r="G2167" s="31">
        <v>25254.6</v>
      </c>
      <c r="H2167" s="32">
        <f t="shared" si="33"/>
        <v>0</v>
      </c>
      <c r="I2167" s="33" t="s">
        <v>10970</v>
      </c>
    </row>
    <row r="2168" spans="1:9" x14ac:dyDescent="0.25">
      <c r="A2168" s="44" t="s">
        <v>12826</v>
      </c>
      <c r="B2168" s="41" t="s">
        <v>13367</v>
      </c>
      <c r="C2168" s="26">
        <v>33512</v>
      </c>
      <c r="D2168" s="25" t="s">
        <v>3935</v>
      </c>
      <c r="E2168" s="27">
        <v>75936.800000000003</v>
      </c>
      <c r="F2168" s="39" t="s">
        <v>12656</v>
      </c>
      <c r="G2168" s="27">
        <v>75936.800000000003</v>
      </c>
      <c r="H2168" s="45">
        <f t="shared" si="33"/>
        <v>0</v>
      </c>
      <c r="I2168" s="28" t="s">
        <v>10970</v>
      </c>
    </row>
    <row r="2169" spans="1:9" x14ac:dyDescent="0.25">
      <c r="A2169" s="43" t="s">
        <v>12826</v>
      </c>
      <c r="B2169" s="40" t="s">
        <v>13368</v>
      </c>
      <c r="C2169" s="30">
        <v>33513</v>
      </c>
      <c r="D2169" s="29" t="s">
        <v>3937</v>
      </c>
      <c r="E2169" s="31">
        <v>0</v>
      </c>
      <c r="F2169" s="38" t="s">
        <v>4219</v>
      </c>
      <c r="G2169" s="31">
        <v>0</v>
      </c>
      <c r="H2169" s="32">
        <f t="shared" si="33"/>
        <v>0</v>
      </c>
      <c r="I2169" s="33" t="s">
        <v>7662</v>
      </c>
    </row>
    <row r="2170" spans="1:9" x14ac:dyDescent="0.25">
      <c r="A2170" s="44" t="s">
        <v>12826</v>
      </c>
      <c r="B2170" s="41" t="s">
        <v>13369</v>
      </c>
      <c r="C2170" s="26">
        <v>33514</v>
      </c>
      <c r="D2170" s="25" t="s">
        <v>3937</v>
      </c>
      <c r="E2170" s="27">
        <v>69076.800000000003</v>
      </c>
      <c r="F2170" s="39" t="s">
        <v>12734</v>
      </c>
      <c r="G2170" s="27">
        <v>69076.800000000003</v>
      </c>
      <c r="H2170" s="45">
        <f t="shared" si="33"/>
        <v>0</v>
      </c>
      <c r="I2170" s="28" t="s">
        <v>10970</v>
      </c>
    </row>
    <row r="2171" spans="1:9" x14ac:dyDescent="0.25">
      <c r="A2171" s="43" t="s">
        <v>12826</v>
      </c>
      <c r="B2171" s="40" t="s">
        <v>13370</v>
      </c>
      <c r="C2171" s="30">
        <v>33515</v>
      </c>
      <c r="D2171" s="29" t="s">
        <v>4228</v>
      </c>
      <c r="E2171" s="31">
        <v>13777</v>
      </c>
      <c r="F2171" s="38" t="s">
        <v>12826</v>
      </c>
      <c r="G2171" s="31">
        <v>13777</v>
      </c>
      <c r="H2171" s="32">
        <f t="shared" si="33"/>
        <v>0</v>
      </c>
      <c r="I2171" s="33" t="s">
        <v>10970</v>
      </c>
    </row>
    <row r="2172" spans="1:9" x14ac:dyDescent="0.25">
      <c r="A2172" s="44" t="s">
        <v>12826</v>
      </c>
      <c r="B2172" s="41" t="s">
        <v>13371</v>
      </c>
      <c r="C2172" s="26">
        <v>33516</v>
      </c>
      <c r="D2172" s="25" t="s">
        <v>3973</v>
      </c>
      <c r="E2172" s="27">
        <v>1030</v>
      </c>
      <c r="F2172" s="39" t="s">
        <v>12826</v>
      </c>
      <c r="G2172" s="27">
        <v>1030</v>
      </c>
      <c r="H2172" s="45">
        <f t="shared" si="33"/>
        <v>0</v>
      </c>
      <c r="I2172" s="28" t="s">
        <v>10970</v>
      </c>
    </row>
    <row r="2173" spans="1:9" x14ac:dyDescent="0.25">
      <c r="A2173" s="43" t="s">
        <v>12826</v>
      </c>
      <c r="B2173" s="40" t="s">
        <v>13372</v>
      </c>
      <c r="C2173" s="30">
        <v>33517</v>
      </c>
      <c r="D2173" s="29" t="s">
        <v>3975</v>
      </c>
      <c r="E2173" s="31">
        <v>13547.7</v>
      </c>
      <c r="F2173" s="38" t="s">
        <v>12826</v>
      </c>
      <c r="G2173" s="31">
        <v>13547.7</v>
      </c>
      <c r="H2173" s="32">
        <f t="shared" si="33"/>
        <v>0</v>
      </c>
      <c r="I2173" s="33" t="s">
        <v>10970</v>
      </c>
    </row>
    <row r="2174" spans="1:9" x14ac:dyDescent="0.25">
      <c r="A2174" s="44" t="s">
        <v>12826</v>
      </c>
      <c r="B2174" s="41" t="s">
        <v>13373</v>
      </c>
      <c r="C2174" s="26">
        <v>33518</v>
      </c>
      <c r="D2174" s="25" t="s">
        <v>3986</v>
      </c>
      <c r="E2174" s="27">
        <v>2043.6</v>
      </c>
      <c r="F2174" s="39" t="s">
        <v>12826</v>
      </c>
      <c r="G2174" s="27">
        <v>2043.6</v>
      </c>
      <c r="H2174" s="45">
        <f t="shared" si="33"/>
        <v>0</v>
      </c>
      <c r="I2174" s="28" t="s">
        <v>10970</v>
      </c>
    </row>
    <row r="2175" spans="1:9" x14ac:dyDescent="0.25">
      <c r="A2175" s="43" t="s">
        <v>12826</v>
      </c>
      <c r="B2175" s="40" t="s">
        <v>13374</v>
      </c>
      <c r="C2175" s="30">
        <v>33519</v>
      </c>
      <c r="D2175" s="29" t="s">
        <v>3951</v>
      </c>
      <c r="E2175" s="31">
        <v>7420.96</v>
      </c>
      <c r="F2175" s="38" t="s">
        <v>12826</v>
      </c>
      <c r="G2175" s="31">
        <v>7420.96</v>
      </c>
      <c r="H2175" s="32">
        <f t="shared" si="33"/>
        <v>0</v>
      </c>
      <c r="I2175" s="33" t="s">
        <v>10970</v>
      </c>
    </row>
    <row r="2176" spans="1:9" x14ac:dyDescent="0.25">
      <c r="A2176" s="44" t="s">
        <v>12826</v>
      </c>
      <c r="B2176" s="41" t="s">
        <v>13375</v>
      </c>
      <c r="C2176" s="26">
        <v>33520</v>
      </c>
      <c r="D2176" s="25" t="s">
        <v>4213</v>
      </c>
      <c r="E2176" s="27">
        <v>9676</v>
      </c>
      <c r="F2176" s="39" t="s">
        <v>12826</v>
      </c>
      <c r="G2176" s="27">
        <v>9676</v>
      </c>
      <c r="H2176" s="45">
        <f t="shared" si="33"/>
        <v>0</v>
      </c>
      <c r="I2176" s="28" t="s">
        <v>10970</v>
      </c>
    </row>
    <row r="2177" spans="1:9" x14ac:dyDescent="0.25">
      <c r="A2177" s="43" t="s">
        <v>12826</v>
      </c>
      <c r="B2177" s="40" t="s">
        <v>13376</v>
      </c>
      <c r="C2177" s="30">
        <v>33521</v>
      </c>
      <c r="D2177" s="29" t="s">
        <v>3953</v>
      </c>
      <c r="E2177" s="31">
        <v>2450</v>
      </c>
      <c r="F2177" s="38" t="s">
        <v>12826</v>
      </c>
      <c r="G2177" s="31">
        <v>2450</v>
      </c>
      <c r="H2177" s="32">
        <f t="shared" si="33"/>
        <v>0</v>
      </c>
      <c r="I2177" s="33" t="s">
        <v>10970</v>
      </c>
    </row>
    <row r="2178" spans="1:9" x14ac:dyDescent="0.25">
      <c r="A2178" s="44" t="s">
        <v>12826</v>
      </c>
      <c r="B2178" s="41" t="s">
        <v>13377</v>
      </c>
      <c r="C2178" s="26">
        <v>33522</v>
      </c>
      <c r="D2178" s="25" t="s">
        <v>3994</v>
      </c>
      <c r="E2178" s="27">
        <v>3224.4</v>
      </c>
      <c r="F2178" s="39" t="s">
        <v>12826</v>
      </c>
      <c r="G2178" s="27">
        <v>3224.4</v>
      </c>
      <c r="H2178" s="45">
        <f t="shared" si="33"/>
        <v>0</v>
      </c>
      <c r="I2178" s="28" t="s">
        <v>10970</v>
      </c>
    </row>
    <row r="2179" spans="1:9" x14ac:dyDescent="0.25">
      <c r="A2179" s="43" t="s">
        <v>12826</v>
      </c>
      <c r="B2179" s="40" t="s">
        <v>13378</v>
      </c>
      <c r="C2179" s="30">
        <v>33523</v>
      </c>
      <c r="D2179" s="29" t="s">
        <v>4321</v>
      </c>
      <c r="E2179" s="31">
        <v>19419.48</v>
      </c>
      <c r="F2179" s="38" t="s">
        <v>12826</v>
      </c>
      <c r="G2179" s="31">
        <v>19419.48</v>
      </c>
      <c r="H2179" s="32">
        <f t="shared" si="33"/>
        <v>0</v>
      </c>
      <c r="I2179" s="33" t="s">
        <v>10970</v>
      </c>
    </row>
    <row r="2180" spans="1:9" x14ac:dyDescent="0.25">
      <c r="A2180" s="44" t="s">
        <v>12826</v>
      </c>
      <c r="B2180" s="41" t="s">
        <v>13379</v>
      </c>
      <c r="C2180" s="26">
        <v>33524</v>
      </c>
      <c r="D2180" s="25" t="s">
        <v>4034</v>
      </c>
      <c r="E2180" s="27">
        <v>750.3</v>
      </c>
      <c r="F2180" s="39" t="s">
        <v>12826</v>
      </c>
      <c r="G2180" s="27">
        <v>750.3</v>
      </c>
      <c r="H2180" s="45">
        <f t="shared" ref="H2180:H2243" si="34">E2180-G2180</f>
        <v>0</v>
      </c>
      <c r="I2180" s="28" t="s">
        <v>10970</v>
      </c>
    </row>
    <row r="2181" spans="1:9" x14ac:dyDescent="0.25">
      <c r="A2181" s="43" t="s">
        <v>12826</v>
      </c>
      <c r="B2181" s="40" t="s">
        <v>13380</v>
      </c>
      <c r="C2181" s="30">
        <v>33525</v>
      </c>
      <c r="D2181" s="29" t="s">
        <v>3985</v>
      </c>
      <c r="E2181" s="31">
        <v>861.2</v>
      </c>
      <c r="F2181" s="38" t="s">
        <v>12826</v>
      </c>
      <c r="G2181" s="31">
        <v>861.2</v>
      </c>
      <c r="H2181" s="32">
        <f t="shared" si="34"/>
        <v>0</v>
      </c>
      <c r="I2181" s="33" t="s">
        <v>10970</v>
      </c>
    </row>
    <row r="2182" spans="1:9" x14ac:dyDescent="0.25">
      <c r="A2182" s="44" t="s">
        <v>12826</v>
      </c>
      <c r="B2182" s="41" t="s">
        <v>13381</v>
      </c>
      <c r="C2182" s="26">
        <v>33526</v>
      </c>
      <c r="D2182" s="25" t="s">
        <v>4080</v>
      </c>
      <c r="E2182" s="27">
        <v>4846.5</v>
      </c>
      <c r="F2182" s="39" t="s">
        <v>12656</v>
      </c>
      <c r="G2182" s="27">
        <v>4846.5</v>
      </c>
      <c r="H2182" s="45">
        <f t="shared" si="34"/>
        <v>0</v>
      </c>
      <c r="I2182" s="28" t="s">
        <v>10970</v>
      </c>
    </row>
    <row r="2183" spans="1:9" x14ac:dyDescent="0.25">
      <c r="A2183" s="43" t="s">
        <v>12826</v>
      </c>
      <c r="B2183" s="40" t="s">
        <v>13382</v>
      </c>
      <c r="C2183" s="30">
        <v>33527</v>
      </c>
      <c r="D2183" s="29" t="s">
        <v>3948</v>
      </c>
      <c r="E2183" s="31">
        <v>10145.6</v>
      </c>
      <c r="F2183" s="38" t="s">
        <v>12818</v>
      </c>
      <c r="G2183" s="31">
        <v>10145.6</v>
      </c>
      <c r="H2183" s="32">
        <f t="shared" si="34"/>
        <v>0</v>
      </c>
      <c r="I2183" s="33" t="s">
        <v>10970</v>
      </c>
    </row>
    <row r="2184" spans="1:9" x14ac:dyDescent="0.25">
      <c r="A2184" s="44" t="s">
        <v>12826</v>
      </c>
      <c r="B2184" s="41" t="s">
        <v>13383</v>
      </c>
      <c r="C2184" s="26">
        <v>33528</v>
      </c>
      <c r="D2184" s="25" t="s">
        <v>4036</v>
      </c>
      <c r="E2184" s="27">
        <v>4460.3999999999996</v>
      </c>
      <c r="F2184" s="39" t="s">
        <v>12826</v>
      </c>
      <c r="G2184" s="27">
        <v>4460.3999999999996</v>
      </c>
      <c r="H2184" s="45">
        <f t="shared" si="34"/>
        <v>0</v>
      </c>
      <c r="I2184" s="28" t="s">
        <v>10970</v>
      </c>
    </row>
    <row r="2185" spans="1:9" x14ac:dyDescent="0.25">
      <c r="A2185" s="43" t="s">
        <v>12826</v>
      </c>
      <c r="B2185" s="40" t="s">
        <v>13384</v>
      </c>
      <c r="C2185" s="30">
        <v>33529</v>
      </c>
      <c r="D2185" s="29" t="s">
        <v>3941</v>
      </c>
      <c r="E2185" s="31">
        <v>8020.7</v>
      </c>
      <c r="F2185" s="38" t="s">
        <v>12656</v>
      </c>
      <c r="G2185" s="31">
        <v>8020.7</v>
      </c>
      <c r="H2185" s="32">
        <f t="shared" si="34"/>
        <v>0</v>
      </c>
      <c r="I2185" s="33" t="s">
        <v>10970</v>
      </c>
    </row>
    <row r="2186" spans="1:9" x14ac:dyDescent="0.25">
      <c r="A2186" s="44" t="s">
        <v>12826</v>
      </c>
      <c r="B2186" s="41" t="s">
        <v>13385</v>
      </c>
      <c r="C2186" s="26">
        <v>33530</v>
      </c>
      <c r="D2186" s="25" t="s">
        <v>3947</v>
      </c>
      <c r="E2186" s="27">
        <v>5039.3999999999996</v>
      </c>
      <c r="F2186" s="39" t="s">
        <v>12734</v>
      </c>
      <c r="G2186" s="27">
        <v>5039.3999999999996</v>
      </c>
      <c r="H2186" s="45">
        <f t="shared" si="34"/>
        <v>0</v>
      </c>
      <c r="I2186" s="28" t="s">
        <v>10970</v>
      </c>
    </row>
    <row r="2187" spans="1:9" x14ac:dyDescent="0.25">
      <c r="A2187" s="43" t="s">
        <v>12826</v>
      </c>
      <c r="B2187" s="40" t="s">
        <v>13386</v>
      </c>
      <c r="C2187" s="30">
        <v>33531</v>
      </c>
      <c r="D2187" s="29" t="s">
        <v>3944</v>
      </c>
      <c r="E2187" s="31">
        <v>4720.7</v>
      </c>
      <c r="F2187" s="38" t="s">
        <v>12734</v>
      </c>
      <c r="G2187" s="31">
        <v>4720.7</v>
      </c>
      <c r="H2187" s="32">
        <f t="shared" si="34"/>
        <v>0</v>
      </c>
      <c r="I2187" s="33" t="s">
        <v>10970</v>
      </c>
    </row>
    <row r="2188" spans="1:9" x14ac:dyDescent="0.25">
      <c r="A2188" s="44" t="s">
        <v>12826</v>
      </c>
      <c r="B2188" s="41" t="s">
        <v>13387</v>
      </c>
      <c r="C2188" s="26">
        <v>33532</v>
      </c>
      <c r="D2188" s="25" t="s">
        <v>3944</v>
      </c>
      <c r="E2188" s="27">
        <v>1024.8</v>
      </c>
      <c r="F2188" s="39" t="s">
        <v>12734</v>
      </c>
      <c r="G2188" s="27">
        <v>1024.8</v>
      </c>
      <c r="H2188" s="45">
        <f t="shared" si="34"/>
        <v>0</v>
      </c>
      <c r="I2188" s="28" t="s">
        <v>10970</v>
      </c>
    </row>
    <row r="2189" spans="1:9" x14ac:dyDescent="0.25">
      <c r="A2189" s="43" t="s">
        <v>12826</v>
      </c>
      <c r="B2189" s="40" t="s">
        <v>13388</v>
      </c>
      <c r="C2189" s="30">
        <v>33533</v>
      </c>
      <c r="D2189" s="29" t="s">
        <v>4187</v>
      </c>
      <c r="E2189" s="31">
        <v>18827.3</v>
      </c>
      <c r="F2189" s="38" t="s">
        <v>12826</v>
      </c>
      <c r="G2189" s="31">
        <v>18827.3</v>
      </c>
      <c r="H2189" s="32">
        <f t="shared" si="34"/>
        <v>0</v>
      </c>
      <c r="I2189" s="33" t="s">
        <v>10970</v>
      </c>
    </row>
    <row r="2190" spans="1:9" x14ac:dyDescent="0.25">
      <c r="A2190" s="44" t="s">
        <v>12826</v>
      </c>
      <c r="B2190" s="41" t="s">
        <v>13389</v>
      </c>
      <c r="C2190" s="26">
        <v>33534</v>
      </c>
      <c r="D2190" s="25" t="s">
        <v>3945</v>
      </c>
      <c r="E2190" s="27">
        <v>3960.6</v>
      </c>
      <c r="F2190" s="39" t="s">
        <v>12734</v>
      </c>
      <c r="G2190" s="27">
        <v>3960.6</v>
      </c>
      <c r="H2190" s="45">
        <f t="shared" si="34"/>
        <v>0</v>
      </c>
      <c r="I2190" s="28" t="s">
        <v>10970</v>
      </c>
    </row>
    <row r="2191" spans="1:9" x14ac:dyDescent="0.25">
      <c r="A2191" s="43" t="s">
        <v>12826</v>
      </c>
      <c r="B2191" s="40" t="s">
        <v>13390</v>
      </c>
      <c r="C2191" s="30">
        <v>33535</v>
      </c>
      <c r="D2191" s="29" t="s">
        <v>3946</v>
      </c>
      <c r="E2191" s="31">
        <v>3198</v>
      </c>
      <c r="F2191" s="38" t="s">
        <v>12734</v>
      </c>
      <c r="G2191" s="31">
        <v>3198</v>
      </c>
      <c r="H2191" s="32">
        <f t="shared" si="34"/>
        <v>0</v>
      </c>
      <c r="I2191" s="33" t="s">
        <v>10970</v>
      </c>
    </row>
    <row r="2192" spans="1:9" x14ac:dyDescent="0.25">
      <c r="A2192" s="44" t="s">
        <v>12826</v>
      </c>
      <c r="B2192" s="41" t="s">
        <v>13391</v>
      </c>
      <c r="C2192" s="26">
        <v>33536</v>
      </c>
      <c r="D2192" s="25" t="s">
        <v>3939</v>
      </c>
      <c r="E2192" s="27">
        <v>3493.2</v>
      </c>
      <c r="F2192" s="39" t="s">
        <v>12734</v>
      </c>
      <c r="G2192" s="27">
        <v>3493.2</v>
      </c>
      <c r="H2192" s="45">
        <f t="shared" si="34"/>
        <v>0</v>
      </c>
      <c r="I2192" s="28" t="s">
        <v>10970</v>
      </c>
    </row>
    <row r="2193" spans="1:9" x14ac:dyDescent="0.25">
      <c r="A2193" s="43" t="s">
        <v>12826</v>
      </c>
      <c r="B2193" s="40" t="s">
        <v>13392</v>
      </c>
      <c r="C2193" s="30">
        <v>33537</v>
      </c>
      <c r="D2193" s="29" t="s">
        <v>3938</v>
      </c>
      <c r="E2193" s="31">
        <v>7359.5</v>
      </c>
      <c r="F2193" s="38" t="s">
        <v>12734</v>
      </c>
      <c r="G2193" s="31">
        <v>7359.5</v>
      </c>
      <c r="H2193" s="32">
        <f t="shared" si="34"/>
        <v>0</v>
      </c>
      <c r="I2193" s="33" t="s">
        <v>10970</v>
      </c>
    </row>
    <row r="2194" spans="1:9" x14ac:dyDescent="0.25">
      <c r="A2194" s="44" t="s">
        <v>12826</v>
      </c>
      <c r="B2194" s="41" t="s">
        <v>13393</v>
      </c>
      <c r="C2194" s="26">
        <v>33538</v>
      </c>
      <c r="D2194" s="25" t="s">
        <v>4154</v>
      </c>
      <c r="E2194" s="27">
        <v>2675.4</v>
      </c>
      <c r="F2194" s="39" t="s">
        <v>12826</v>
      </c>
      <c r="G2194" s="27">
        <v>2675.4</v>
      </c>
      <c r="H2194" s="45">
        <f t="shared" si="34"/>
        <v>0</v>
      </c>
      <c r="I2194" s="28" t="s">
        <v>10970</v>
      </c>
    </row>
    <row r="2195" spans="1:9" x14ac:dyDescent="0.25">
      <c r="A2195" s="43" t="s">
        <v>12826</v>
      </c>
      <c r="B2195" s="40" t="s">
        <v>13394</v>
      </c>
      <c r="C2195" s="30">
        <v>33539</v>
      </c>
      <c r="D2195" s="29" t="s">
        <v>3942</v>
      </c>
      <c r="E2195" s="31">
        <v>3129</v>
      </c>
      <c r="F2195" s="38" t="s">
        <v>12818</v>
      </c>
      <c r="G2195" s="31">
        <v>3129</v>
      </c>
      <c r="H2195" s="32">
        <f t="shared" si="34"/>
        <v>0</v>
      </c>
      <c r="I2195" s="33" t="s">
        <v>10970</v>
      </c>
    </row>
    <row r="2196" spans="1:9" x14ac:dyDescent="0.25">
      <c r="A2196" s="44" t="s">
        <v>12826</v>
      </c>
      <c r="B2196" s="41" t="s">
        <v>13395</v>
      </c>
      <c r="C2196" s="26">
        <v>33540</v>
      </c>
      <c r="D2196" s="25" t="s">
        <v>3940</v>
      </c>
      <c r="E2196" s="27">
        <v>3229.8</v>
      </c>
      <c r="F2196" s="39" t="s">
        <v>12656</v>
      </c>
      <c r="G2196" s="27">
        <v>3229.8</v>
      </c>
      <c r="H2196" s="45">
        <f t="shared" si="34"/>
        <v>0</v>
      </c>
      <c r="I2196" s="28" t="s">
        <v>10970</v>
      </c>
    </row>
    <row r="2197" spans="1:9" x14ac:dyDescent="0.25">
      <c r="A2197" s="43" t="s">
        <v>12826</v>
      </c>
      <c r="B2197" s="40" t="s">
        <v>13396</v>
      </c>
      <c r="C2197" s="30">
        <v>33541</v>
      </c>
      <c r="D2197" s="29" t="s">
        <v>3949</v>
      </c>
      <c r="E2197" s="31">
        <v>27896.400000000001</v>
      </c>
      <c r="F2197" s="38" t="s">
        <v>12656</v>
      </c>
      <c r="G2197" s="31">
        <v>27896.400000000001</v>
      </c>
      <c r="H2197" s="32">
        <f t="shared" si="34"/>
        <v>0</v>
      </c>
      <c r="I2197" s="33" t="s">
        <v>10970</v>
      </c>
    </row>
    <row r="2198" spans="1:9" x14ac:dyDescent="0.25">
      <c r="A2198" s="44" t="s">
        <v>12826</v>
      </c>
      <c r="B2198" s="41" t="s">
        <v>13397</v>
      </c>
      <c r="C2198" s="26">
        <v>33542</v>
      </c>
      <c r="D2198" s="25" t="s">
        <v>3950</v>
      </c>
      <c r="E2198" s="27">
        <v>38812.199999999997</v>
      </c>
      <c r="F2198" s="39" t="s">
        <v>12734</v>
      </c>
      <c r="G2198" s="27">
        <v>38812.199999999997</v>
      </c>
      <c r="H2198" s="45">
        <f t="shared" si="34"/>
        <v>0</v>
      </c>
      <c r="I2198" s="28" t="s">
        <v>10970</v>
      </c>
    </row>
    <row r="2199" spans="1:9" x14ac:dyDescent="0.25">
      <c r="A2199" s="43" t="s">
        <v>12826</v>
      </c>
      <c r="B2199" s="40" t="s">
        <v>13398</v>
      </c>
      <c r="C2199" s="30">
        <v>33543</v>
      </c>
      <c r="D2199" s="29" t="s">
        <v>3980</v>
      </c>
      <c r="E2199" s="31">
        <v>8998.2000000000007</v>
      </c>
      <c r="F2199" s="38" t="s">
        <v>12826</v>
      </c>
      <c r="G2199" s="31">
        <v>8998.2000000000007</v>
      </c>
      <c r="H2199" s="32">
        <f t="shared" si="34"/>
        <v>0</v>
      </c>
      <c r="I2199" s="33" t="s">
        <v>10970</v>
      </c>
    </row>
    <row r="2200" spans="1:9" x14ac:dyDescent="0.25">
      <c r="A2200" s="44" t="s">
        <v>12826</v>
      </c>
      <c r="B2200" s="41" t="s">
        <v>13399</v>
      </c>
      <c r="C2200" s="26">
        <v>33544</v>
      </c>
      <c r="D2200" s="25" t="s">
        <v>4054</v>
      </c>
      <c r="E2200" s="27">
        <v>35508</v>
      </c>
      <c r="F2200" s="39" t="s">
        <v>12826</v>
      </c>
      <c r="G2200" s="27">
        <v>35508</v>
      </c>
      <c r="H2200" s="45">
        <f t="shared" si="34"/>
        <v>0</v>
      </c>
      <c r="I2200" s="28" t="s">
        <v>10970</v>
      </c>
    </row>
    <row r="2201" spans="1:9" x14ac:dyDescent="0.25">
      <c r="A2201" s="43" t="s">
        <v>12826</v>
      </c>
      <c r="B2201" s="40" t="s">
        <v>13400</v>
      </c>
      <c r="C2201" s="30">
        <v>33545</v>
      </c>
      <c r="D2201" s="29" t="s">
        <v>4127</v>
      </c>
      <c r="E2201" s="31">
        <v>42765.3</v>
      </c>
      <c r="F2201" s="38" t="s">
        <v>12826</v>
      </c>
      <c r="G2201" s="31">
        <v>42765.3</v>
      </c>
      <c r="H2201" s="32">
        <f t="shared" si="34"/>
        <v>0</v>
      </c>
      <c r="I2201" s="33" t="s">
        <v>10970</v>
      </c>
    </row>
    <row r="2202" spans="1:9" x14ac:dyDescent="0.25">
      <c r="A2202" s="44" t="s">
        <v>12826</v>
      </c>
      <c r="B2202" s="41" t="s">
        <v>13401</v>
      </c>
      <c r="C2202" s="26">
        <v>33546</v>
      </c>
      <c r="D2202" s="25" t="s">
        <v>3962</v>
      </c>
      <c r="E2202" s="27">
        <v>5070</v>
      </c>
      <c r="F2202" s="39" t="s">
        <v>12826</v>
      </c>
      <c r="G2202" s="27">
        <v>5070</v>
      </c>
      <c r="H2202" s="45">
        <f t="shared" si="34"/>
        <v>0</v>
      </c>
      <c r="I2202" s="28" t="s">
        <v>10970</v>
      </c>
    </row>
    <row r="2203" spans="1:9" x14ac:dyDescent="0.25">
      <c r="A2203" s="43" t="s">
        <v>12826</v>
      </c>
      <c r="B2203" s="40" t="s">
        <v>13402</v>
      </c>
      <c r="C2203" s="30">
        <v>33547</v>
      </c>
      <c r="D2203" s="29" t="s">
        <v>3962</v>
      </c>
      <c r="E2203" s="31">
        <v>303.39999999999998</v>
      </c>
      <c r="F2203" s="38" t="s">
        <v>12826</v>
      </c>
      <c r="G2203" s="31">
        <v>303.39999999999998</v>
      </c>
      <c r="H2203" s="32">
        <f t="shared" si="34"/>
        <v>0</v>
      </c>
      <c r="I2203" s="33" t="s">
        <v>10970</v>
      </c>
    </row>
    <row r="2204" spans="1:9" x14ac:dyDescent="0.25">
      <c r="A2204" s="44" t="s">
        <v>12826</v>
      </c>
      <c r="B2204" s="41" t="s">
        <v>13403</v>
      </c>
      <c r="C2204" s="26">
        <v>33548</v>
      </c>
      <c r="D2204" s="25" t="s">
        <v>3959</v>
      </c>
      <c r="E2204" s="27">
        <v>10123.4</v>
      </c>
      <c r="F2204" s="39" t="s">
        <v>4240</v>
      </c>
      <c r="G2204" s="27">
        <v>10123.4</v>
      </c>
      <c r="H2204" s="45">
        <f t="shared" si="34"/>
        <v>0</v>
      </c>
      <c r="I2204" s="28" t="s">
        <v>10970</v>
      </c>
    </row>
    <row r="2205" spans="1:9" x14ac:dyDescent="0.25">
      <c r="A2205" s="43" t="s">
        <v>12826</v>
      </c>
      <c r="B2205" s="40" t="s">
        <v>13404</v>
      </c>
      <c r="C2205" s="30">
        <v>33549</v>
      </c>
      <c r="D2205" s="29" t="s">
        <v>3983</v>
      </c>
      <c r="E2205" s="31">
        <v>7223.1</v>
      </c>
      <c r="F2205" s="38" t="s">
        <v>12826</v>
      </c>
      <c r="G2205" s="31">
        <v>7223.1</v>
      </c>
      <c r="H2205" s="32">
        <f t="shared" si="34"/>
        <v>0</v>
      </c>
      <c r="I2205" s="33" t="s">
        <v>10970</v>
      </c>
    </row>
    <row r="2206" spans="1:9" x14ac:dyDescent="0.25">
      <c r="A2206" s="44" t="s">
        <v>12826</v>
      </c>
      <c r="B2206" s="41" t="s">
        <v>13405</v>
      </c>
      <c r="C2206" s="26">
        <v>33550</v>
      </c>
      <c r="D2206" s="25" t="s">
        <v>4086</v>
      </c>
      <c r="E2206" s="27">
        <v>1948.8</v>
      </c>
      <c r="F2206" s="39" t="s">
        <v>12826</v>
      </c>
      <c r="G2206" s="27">
        <v>1948.8</v>
      </c>
      <c r="H2206" s="45">
        <f t="shared" si="34"/>
        <v>0</v>
      </c>
      <c r="I2206" s="28" t="s">
        <v>10970</v>
      </c>
    </row>
    <row r="2207" spans="1:9" x14ac:dyDescent="0.25">
      <c r="A2207" s="43" t="s">
        <v>12826</v>
      </c>
      <c r="B2207" s="40" t="s">
        <v>13406</v>
      </c>
      <c r="C2207" s="30">
        <v>33551</v>
      </c>
      <c r="D2207" s="29" t="s">
        <v>3937</v>
      </c>
      <c r="E2207" s="31">
        <v>53358.42</v>
      </c>
      <c r="F2207" s="38" t="s">
        <v>12734</v>
      </c>
      <c r="G2207" s="31">
        <v>53358.42</v>
      </c>
      <c r="H2207" s="32">
        <f t="shared" si="34"/>
        <v>0</v>
      </c>
      <c r="I2207" s="33" t="s">
        <v>10970</v>
      </c>
    </row>
    <row r="2208" spans="1:9" x14ac:dyDescent="0.25">
      <c r="A2208" s="44" t="s">
        <v>12826</v>
      </c>
      <c r="B2208" s="41" t="s">
        <v>13407</v>
      </c>
      <c r="C2208" s="26">
        <v>33552</v>
      </c>
      <c r="D2208" s="25" t="s">
        <v>4029</v>
      </c>
      <c r="E2208" s="27">
        <v>3111.9</v>
      </c>
      <c r="F2208" s="39" t="s">
        <v>12826</v>
      </c>
      <c r="G2208" s="27">
        <v>3111.9</v>
      </c>
      <c r="H2208" s="45">
        <f t="shared" si="34"/>
        <v>0</v>
      </c>
      <c r="I2208" s="28" t="s">
        <v>10970</v>
      </c>
    </row>
    <row r="2209" spans="1:9" x14ac:dyDescent="0.25">
      <c r="A2209" s="43" t="s">
        <v>12826</v>
      </c>
      <c r="B2209" s="40" t="s">
        <v>13408</v>
      </c>
      <c r="C2209" s="30">
        <v>33553</v>
      </c>
      <c r="D2209" s="29" t="s">
        <v>4142</v>
      </c>
      <c r="E2209" s="31">
        <v>4326</v>
      </c>
      <c r="F2209" s="38" t="s">
        <v>12826</v>
      </c>
      <c r="G2209" s="31">
        <v>4326</v>
      </c>
      <c r="H2209" s="32">
        <f t="shared" si="34"/>
        <v>0</v>
      </c>
      <c r="I2209" s="33" t="s">
        <v>10970</v>
      </c>
    </row>
    <row r="2210" spans="1:9" x14ac:dyDescent="0.25">
      <c r="A2210" s="44" t="s">
        <v>12826</v>
      </c>
      <c r="B2210" s="41" t="s">
        <v>13409</v>
      </c>
      <c r="C2210" s="26">
        <v>33554</v>
      </c>
      <c r="D2210" s="25" t="s">
        <v>3954</v>
      </c>
      <c r="E2210" s="27">
        <v>6199</v>
      </c>
      <c r="F2210" s="39" t="s">
        <v>12826</v>
      </c>
      <c r="G2210" s="27">
        <v>6199</v>
      </c>
      <c r="H2210" s="45">
        <f t="shared" si="34"/>
        <v>0</v>
      </c>
      <c r="I2210" s="28" t="s">
        <v>10970</v>
      </c>
    </row>
    <row r="2211" spans="1:9" x14ac:dyDescent="0.25">
      <c r="A2211" s="43" t="s">
        <v>12826</v>
      </c>
      <c r="B2211" s="40" t="s">
        <v>13410</v>
      </c>
      <c r="C2211" s="30">
        <v>33555</v>
      </c>
      <c r="D2211" s="29" t="s">
        <v>3983</v>
      </c>
      <c r="E2211" s="31">
        <v>979.2</v>
      </c>
      <c r="F2211" s="38" t="s">
        <v>12826</v>
      </c>
      <c r="G2211" s="31">
        <v>979.2</v>
      </c>
      <c r="H2211" s="32">
        <f t="shared" si="34"/>
        <v>0</v>
      </c>
      <c r="I2211" s="33" t="s">
        <v>10970</v>
      </c>
    </row>
    <row r="2212" spans="1:9" x14ac:dyDescent="0.25">
      <c r="A2212" s="44" t="s">
        <v>12826</v>
      </c>
      <c r="B2212" s="41" t="s">
        <v>13411</v>
      </c>
      <c r="C2212" s="26">
        <v>33556</v>
      </c>
      <c r="D2212" s="25" t="s">
        <v>4031</v>
      </c>
      <c r="E2212" s="27">
        <v>1715</v>
      </c>
      <c r="F2212" s="39" t="s">
        <v>12826</v>
      </c>
      <c r="G2212" s="27">
        <v>1715</v>
      </c>
      <c r="H2212" s="45">
        <f t="shared" si="34"/>
        <v>0</v>
      </c>
      <c r="I2212" s="28" t="s">
        <v>10970</v>
      </c>
    </row>
    <row r="2213" spans="1:9" x14ac:dyDescent="0.25">
      <c r="A2213" s="43" t="s">
        <v>12826</v>
      </c>
      <c r="B2213" s="40" t="s">
        <v>13412</v>
      </c>
      <c r="C2213" s="30">
        <v>33557</v>
      </c>
      <c r="D2213" s="29" t="s">
        <v>4142</v>
      </c>
      <c r="E2213" s="31">
        <v>14673</v>
      </c>
      <c r="F2213" s="38" t="s">
        <v>12826</v>
      </c>
      <c r="G2213" s="31">
        <v>14673</v>
      </c>
      <c r="H2213" s="32">
        <f t="shared" si="34"/>
        <v>0</v>
      </c>
      <c r="I2213" s="33" t="s">
        <v>10970</v>
      </c>
    </row>
    <row r="2214" spans="1:9" x14ac:dyDescent="0.25">
      <c r="A2214" s="44" t="s">
        <v>12826</v>
      </c>
      <c r="B2214" s="41" t="s">
        <v>13413</v>
      </c>
      <c r="C2214" s="26">
        <v>33558</v>
      </c>
      <c r="D2214" s="25" t="s">
        <v>4042</v>
      </c>
      <c r="E2214" s="27">
        <v>58678.5</v>
      </c>
      <c r="F2214" s="39" t="s">
        <v>12826</v>
      </c>
      <c r="G2214" s="27">
        <v>58678.5</v>
      </c>
      <c r="H2214" s="45">
        <f t="shared" si="34"/>
        <v>0</v>
      </c>
      <c r="I2214" s="28" t="s">
        <v>10970</v>
      </c>
    </row>
    <row r="2215" spans="1:9" x14ac:dyDescent="0.25">
      <c r="A2215" s="43" t="s">
        <v>12826</v>
      </c>
      <c r="B2215" s="40" t="s">
        <v>13414</v>
      </c>
      <c r="C2215" s="30">
        <v>33559</v>
      </c>
      <c r="D2215" s="29" t="s">
        <v>3995</v>
      </c>
      <c r="E2215" s="31">
        <v>36790.300000000003</v>
      </c>
      <c r="F2215" s="38" t="s">
        <v>12826</v>
      </c>
      <c r="G2215" s="31">
        <v>36790.300000000003</v>
      </c>
      <c r="H2215" s="32">
        <f t="shared" si="34"/>
        <v>0</v>
      </c>
      <c r="I2215" s="33" t="s">
        <v>10970</v>
      </c>
    </row>
    <row r="2216" spans="1:9" x14ac:dyDescent="0.25">
      <c r="A2216" s="44" t="s">
        <v>12826</v>
      </c>
      <c r="B2216" s="41" t="s">
        <v>13415</v>
      </c>
      <c r="C2216" s="26">
        <v>33560</v>
      </c>
      <c r="D2216" s="25" t="s">
        <v>4142</v>
      </c>
      <c r="E2216" s="27">
        <v>7467.6</v>
      </c>
      <c r="F2216" s="39" t="s">
        <v>12826</v>
      </c>
      <c r="G2216" s="27">
        <v>7467.6</v>
      </c>
      <c r="H2216" s="45">
        <f t="shared" si="34"/>
        <v>0</v>
      </c>
      <c r="I2216" s="28" t="s">
        <v>10970</v>
      </c>
    </row>
    <row r="2217" spans="1:9" x14ac:dyDescent="0.25">
      <c r="A2217" s="43" t="s">
        <v>12826</v>
      </c>
      <c r="B2217" s="40" t="s">
        <v>13416</v>
      </c>
      <c r="C2217" s="30">
        <v>33561</v>
      </c>
      <c r="D2217" s="29" t="s">
        <v>4056</v>
      </c>
      <c r="E2217" s="31">
        <v>2121</v>
      </c>
      <c r="F2217" s="38" t="s">
        <v>12826</v>
      </c>
      <c r="G2217" s="31">
        <v>2121</v>
      </c>
      <c r="H2217" s="32">
        <f t="shared" si="34"/>
        <v>0</v>
      </c>
      <c r="I2217" s="33" t="s">
        <v>10970</v>
      </c>
    </row>
    <row r="2218" spans="1:9" x14ac:dyDescent="0.25">
      <c r="A2218" s="44" t="s">
        <v>12826</v>
      </c>
      <c r="B2218" s="41" t="s">
        <v>13417</v>
      </c>
      <c r="C2218" s="26">
        <v>33562</v>
      </c>
      <c r="D2218" s="25" t="s">
        <v>4056</v>
      </c>
      <c r="E2218" s="27">
        <v>1634.4</v>
      </c>
      <c r="F2218" s="39" t="s">
        <v>12826</v>
      </c>
      <c r="G2218" s="27">
        <v>1634.4</v>
      </c>
      <c r="H2218" s="45">
        <f t="shared" si="34"/>
        <v>0</v>
      </c>
      <c r="I2218" s="28" t="s">
        <v>10970</v>
      </c>
    </row>
    <row r="2219" spans="1:9" x14ac:dyDescent="0.25">
      <c r="A2219" s="43" t="s">
        <v>12826</v>
      </c>
      <c r="B2219" s="40" t="s">
        <v>13418</v>
      </c>
      <c r="C2219" s="30">
        <v>33563</v>
      </c>
      <c r="D2219" s="29" t="s">
        <v>3995</v>
      </c>
      <c r="E2219" s="31">
        <v>11717.8</v>
      </c>
      <c r="F2219" s="38" t="s">
        <v>12826</v>
      </c>
      <c r="G2219" s="31">
        <v>11717.8</v>
      </c>
      <c r="H2219" s="32">
        <f t="shared" si="34"/>
        <v>0</v>
      </c>
      <c r="I2219" s="33" t="s">
        <v>10970</v>
      </c>
    </row>
    <row r="2220" spans="1:9" x14ac:dyDescent="0.25">
      <c r="A2220" s="44" t="s">
        <v>12826</v>
      </c>
      <c r="B2220" s="41" t="s">
        <v>13419</v>
      </c>
      <c r="C2220" s="26">
        <v>33564</v>
      </c>
      <c r="D2220" s="25" t="s">
        <v>3964</v>
      </c>
      <c r="E2220" s="27">
        <v>6138.2</v>
      </c>
      <c r="F2220" s="39" t="s">
        <v>12826</v>
      </c>
      <c r="G2220" s="27">
        <v>6138.2</v>
      </c>
      <c r="H2220" s="45">
        <f t="shared" si="34"/>
        <v>0</v>
      </c>
      <c r="I2220" s="28" t="s">
        <v>10970</v>
      </c>
    </row>
    <row r="2221" spans="1:9" x14ac:dyDescent="0.25">
      <c r="A2221" s="43" t="s">
        <v>12826</v>
      </c>
      <c r="B2221" s="40" t="s">
        <v>13420</v>
      </c>
      <c r="C2221" s="30">
        <v>33565</v>
      </c>
      <c r="D2221" s="29" t="s">
        <v>4052</v>
      </c>
      <c r="E2221" s="31">
        <v>10729.8</v>
      </c>
      <c r="F2221" s="38" t="s">
        <v>12826</v>
      </c>
      <c r="G2221" s="31">
        <v>10729.8</v>
      </c>
      <c r="H2221" s="32">
        <f t="shared" si="34"/>
        <v>0</v>
      </c>
      <c r="I2221" s="33" t="s">
        <v>10970</v>
      </c>
    </row>
    <row r="2222" spans="1:9" x14ac:dyDescent="0.25">
      <c r="A2222" s="44" t="s">
        <v>12826</v>
      </c>
      <c r="B2222" s="41" t="s">
        <v>13421</v>
      </c>
      <c r="C2222" s="26">
        <v>33566</v>
      </c>
      <c r="D2222" s="25" t="s">
        <v>3996</v>
      </c>
      <c r="E2222" s="27">
        <v>4934.3999999999996</v>
      </c>
      <c r="F2222" s="39" t="s">
        <v>12826</v>
      </c>
      <c r="G2222" s="27">
        <v>4934.3999999999996</v>
      </c>
      <c r="H2222" s="45">
        <f t="shared" si="34"/>
        <v>0</v>
      </c>
      <c r="I2222" s="28" t="s">
        <v>10970</v>
      </c>
    </row>
    <row r="2223" spans="1:9" x14ac:dyDescent="0.25">
      <c r="A2223" s="43" t="s">
        <v>12826</v>
      </c>
      <c r="B2223" s="40" t="s">
        <v>13422</v>
      </c>
      <c r="C2223" s="30">
        <v>33567</v>
      </c>
      <c r="D2223" s="29" t="s">
        <v>4112</v>
      </c>
      <c r="E2223" s="31">
        <v>4575</v>
      </c>
      <c r="F2223" s="38" t="s">
        <v>12826</v>
      </c>
      <c r="G2223" s="31">
        <v>4575</v>
      </c>
      <c r="H2223" s="32">
        <f t="shared" si="34"/>
        <v>0</v>
      </c>
      <c r="I2223" s="33" t="s">
        <v>10970</v>
      </c>
    </row>
    <row r="2224" spans="1:9" x14ac:dyDescent="0.25">
      <c r="A2224" s="44" t="s">
        <v>12826</v>
      </c>
      <c r="B2224" s="41" t="s">
        <v>13423</v>
      </c>
      <c r="C2224" s="26">
        <v>33568</v>
      </c>
      <c r="D2224" s="25" t="s">
        <v>4045</v>
      </c>
      <c r="E2224" s="27">
        <v>3640.7</v>
      </c>
      <c r="F2224" s="39" t="s">
        <v>12826</v>
      </c>
      <c r="G2224" s="27">
        <v>3640.7</v>
      </c>
      <c r="H2224" s="45">
        <f t="shared" si="34"/>
        <v>0</v>
      </c>
      <c r="I2224" s="28" t="s">
        <v>10970</v>
      </c>
    </row>
    <row r="2225" spans="1:9" x14ac:dyDescent="0.25">
      <c r="A2225" s="43" t="s">
        <v>12826</v>
      </c>
      <c r="B2225" s="40" t="s">
        <v>13424</v>
      </c>
      <c r="C2225" s="30">
        <v>33569</v>
      </c>
      <c r="D2225" s="29" t="s">
        <v>4046</v>
      </c>
      <c r="E2225" s="31">
        <v>2797.9</v>
      </c>
      <c r="F2225" s="38" t="s">
        <v>12826</v>
      </c>
      <c r="G2225" s="31">
        <v>2797.9</v>
      </c>
      <c r="H2225" s="32">
        <f t="shared" si="34"/>
        <v>0</v>
      </c>
      <c r="I2225" s="33" t="s">
        <v>10970</v>
      </c>
    </row>
    <row r="2226" spans="1:9" x14ac:dyDescent="0.25">
      <c r="A2226" s="44" t="s">
        <v>12826</v>
      </c>
      <c r="B2226" s="41" t="s">
        <v>13425</v>
      </c>
      <c r="C2226" s="26">
        <v>33570</v>
      </c>
      <c r="D2226" s="25" t="s">
        <v>3958</v>
      </c>
      <c r="E2226" s="27">
        <v>3077.4</v>
      </c>
      <c r="F2226" s="39" t="s">
        <v>12826</v>
      </c>
      <c r="G2226" s="27">
        <v>3077.4</v>
      </c>
      <c r="H2226" s="45">
        <f t="shared" si="34"/>
        <v>0</v>
      </c>
      <c r="I2226" s="28" t="s">
        <v>10970</v>
      </c>
    </row>
    <row r="2227" spans="1:9" x14ac:dyDescent="0.25">
      <c r="A2227" s="43" t="s">
        <v>12826</v>
      </c>
      <c r="B2227" s="40" t="s">
        <v>13426</v>
      </c>
      <c r="C2227" s="30">
        <v>33571</v>
      </c>
      <c r="D2227" s="29" t="s">
        <v>3982</v>
      </c>
      <c r="E2227" s="31">
        <v>493.5</v>
      </c>
      <c r="F2227" s="38" t="s">
        <v>12826</v>
      </c>
      <c r="G2227" s="31">
        <v>493.5</v>
      </c>
      <c r="H2227" s="32">
        <f t="shared" si="34"/>
        <v>0</v>
      </c>
      <c r="I2227" s="33" t="s">
        <v>10970</v>
      </c>
    </row>
    <row r="2228" spans="1:9" x14ac:dyDescent="0.25">
      <c r="A2228" s="44" t="s">
        <v>12826</v>
      </c>
      <c r="B2228" s="41" t="s">
        <v>13427</v>
      </c>
      <c r="C2228" s="26">
        <v>33572</v>
      </c>
      <c r="D2228" s="25" t="s">
        <v>4030</v>
      </c>
      <c r="E2228" s="27">
        <v>2827.3</v>
      </c>
      <c r="F2228" s="39" t="s">
        <v>12826</v>
      </c>
      <c r="G2228" s="27">
        <v>2827.3</v>
      </c>
      <c r="H2228" s="45">
        <f t="shared" si="34"/>
        <v>0</v>
      </c>
      <c r="I2228" s="28" t="s">
        <v>10970</v>
      </c>
    </row>
    <row r="2229" spans="1:9" x14ac:dyDescent="0.25">
      <c r="A2229" s="43" t="s">
        <v>12826</v>
      </c>
      <c r="B2229" s="40" t="s">
        <v>13428</v>
      </c>
      <c r="C2229" s="30">
        <v>33573</v>
      </c>
      <c r="D2229" s="29" t="s">
        <v>3971</v>
      </c>
      <c r="E2229" s="31">
        <v>3131.1</v>
      </c>
      <c r="F2229" s="38" t="s">
        <v>12826</v>
      </c>
      <c r="G2229" s="31">
        <v>3131.1</v>
      </c>
      <c r="H2229" s="32">
        <f t="shared" si="34"/>
        <v>0</v>
      </c>
      <c r="I2229" s="33" t="s">
        <v>10970</v>
      </c>
    </row>
    <row r="2230" spans="1:9" x14ac:dyDescent="0.25">
      <c r="A2230" s="44" t="s">
        <v>12826</v>
      </c>
      <c r="B2230" s="41" t="s">
        <v>13429</v>
      </c>
      <c r="C2230" s="26">
        <v>33574</v>
      </c>
      <c r="D2230" s="25" t="s">
        <v>3972</v>
      </c>
      <c r="E2230" s="27">
        <v>1882.7</v>
      </c>
      <c r="F2230" s="39" t="s">
        <v>12826</v>
      </c>
      <c r="G2230" s="27">
        <v>1882.7</v>
      </c>
      <c r="H2230" s="45">
        <f t="shared" si="34"/>
        <v>0</v>
      </c>
      <c r="I2230" s="28" t="s">
        <v>10970</v>
      </c>
    </row>
    <row r="2231" spans="1:9" x14ac:dyDescent="0.25">
      <c r="A2231" s="43" t="s">
        <v>12826</v>
      </c>
      <c r="B2231" s="40" t="s">
        <v>13430</v>
      </c>
      <c r="C2231" s="30">
        <v>33575</v>
      </c>
      <c r="D2231" s="29" t="s">
        <v>4327</v>
      </c>
      <c r="E2231" s="31">
        <v>18804.8</v>
      </c>
      <c r="F2231" s="38" t="s">
        <v>12826</v>
      </c>
      <c r="G2231" s="31">
        <v>18804.8</v>
      </c>
      <c r="H2231" s="32">
        <f t="shared" si="34"/>
        <v>0</v>
      </c>
      <c r="I2231" s="33" t="s">
        <v>10970</v>
      </c>
    </row>
    <row r="2232" spans="1:9" x14ac:dyDescent="0.25">
      <c r="A2232" s="44" t="s">
        <v>12826</v>
      </c>
      <c r="B2232" s="41" t="s">
        <v>13431</v>
      </c>
      <c r="C2232" s="26">
        <v>33576</v>
      </c>
      <c r="D2232" s="25" t="s">
        <v>3964</v>
      </c>
      <c r="E2232" s="27">
        <v>9412.9</v>
      </c>
      <c r="F2232" s="39" t="s">
        <v>12826</v>
      </c>
      <c r="G2232" s="27">
        <v>9412.9</v>
      </c>
      <c r="H2232" s="45">
        <f t="shared" si="34"/>
        <v>0</v>
      </c>
      <c r="I2232" s="28" t="s">
        <v>10970</v>
      </c>
    </row>
    <row r="2233" spans="1:9" x14ac:dyDescent="0.25">
      <c r="A2233" s="43" t="s">
        <v>12826</v>
      </c>
      <c r="B2233" s="40" t="s">
        <v>13432</v>
      </c>
      <c r="C2233" s="30">
        <v>33577</v>
      </c>
      <c r="D2233" s="29" t="s">
        <v>4041</v>
      </c>
      <c r="E2233" s="31">
        <v>1072.2</v>
      </c>
      <c r="F2233" s="38" t="s">
        <v>12826</v>
      </c>
      <c r="G2233" s="31">
        <v>1072.2</v>
      </c>
      <c r="H2233" s="32">
        <f t="shared" si="34"/>
        <v>0</v>
      </c>
      <c r="I2233" s="33" t="s">
        <v>10970</v>
      </c>
    </row>
    <row r="2234" spans="1:9" x14ac:dyDescent="0.25">
      <c r="A2234" s="44" t="s">
        <v>12826</v>
      </c>
      <c r="B2234" s="41" t="s">
        <v>13433</v>
      </c>
      <c r="C2234" s="26">
        <v>33578</v>
      </c>
      <c r="D2234" s="25" t="s">
        <v>3977</v>
      </c>
      <c r="E2234" s="27">
        <v>1496.2</v>
      </c>
      <c r="F2234" s="39" t="s">
        <v>12826</v>
      </c>
      <c r="G2234" s="27">
        <v>1496.2</v>
      </c>
      <c r="H2234" s="45">
        <f t="shared" si="34"/>
        <v>0</v>
      </c>
      <c r="I2234" s="28" t="s">
        <v>10970</v>
      </c>
    </row>
    <row r="2235" spans="1:9" x14ac:dyDescent="0.25">
      <c r="A2235" s="43" t="s">
        <v>12826</v>
      </c>
      <c r="B2235" s="40" t="s">
        <v>13434</v>
      </c>
      <c r="C2235" s="30">
        <v>33579</v>
      </c>
      <c r="D2235" s="29" t="s">
        <v>3977</v>
      </c>
      <c r="E2235" s="31">
        <v>3263.6</v>
      </c>
      <c r="F2235" s="38" t="s">
        <v>12826</v>
      </c>
      <c r="G2235" s="31">
        <v>3263.6</v>
      </c>
      <c r="H2235" s="32">
        <f t="shared" si="34"/>
        <v>0</v>
      </c>
      <c r="I2235" s="33" t="s">
        <v>10970</v>
      </c>
    </row>
    <row r="2236" spans="1:9" x14ac:dyDescent="0.25">
      <c r="A2236" s="44" t="s">
        <v>12826</v>
      </c>
      <c r="B2236" s="41" t="s">
        <v>13435</v>
      </c>
      <c r="C2236" s="26">
        <v>33580</v>
      </c>
      <c r="D2236" s="25" t="s">
        <v>3964</v>
      </c>
      <c r="E2236" s="27">
        <v>812</v>
      </c>
      <c r="F2236" s="39" t="s">
        <v>12826</v>
      </c>
      <c r="G2236" s="27">
        <v>812</v>
      </c>
      <c r="H2236" s="45">
        <f t="shared" si="34"/>
        <v>0</v>
      </c>
      <c r="I2236" s="28" t="s">
        <v>10970</v>
      </c>
    </row>
    <row r="2237" spans="1:9" x14ac:dyDescent="0.25">
      <c r="A2237" s="43" t="s">
        <v>12826</v>
      </c>
      <c r="B2237" s="40" t="s">
        <v>13436</v>
      </c>
      <c r="C2237" s="30">
        <v>33581</v>
      </c>
      <c r="D2237" s="29" t="s">
        <v>4049</v>
      </c>
      <c r="E2237" s="31">
        <v>2689</v>
      </c>
      <c r="F2237" s="38" t="s">
        <v>12826</v>
      </c>
      <c r="G2237" s="31">
        <v>2689</v>
      </c>
      <c r="H2237" s="32">
        <f t="shared" si="34"/>
        <v>0</v>
      </c>
      <c r="I2237" s="33" t="s">
        <v>10970</v>
      </c>
    </row>
    <row r="2238" spans="1:9" x14ac:dyDescent="0.25">
      <c r="A2238" s="44" t="s">
        <v>12826</v>
      </c>
      <c r="B2238" s="41" t="s">
        <v>13437</v>
      </c>
      <c r="C2238" s="26">
        <v>33582</v>
      </c>
      <c r="D2238" s="25" t="s">
        <v>3965</v>
      </c>
      <c r="E2238" s="27">
        <v>735</v>
      </c>
      <c r="F2238" s="39" t="s">
        <v>12826</v>
      </c>
      <c r="G2238" s="27">
        <v>735</v>
      </c>
      <c r="H2238" s="45">
        <f t="shared" si="34"/>
        <v>0</v>
      </c>
      <c r="I2238" s="28" t="s">
        <v>10970</v>
      </c>
    </row>
    <row r="2239" spans="1:9" x14ac:dyDescent="0.25">
      <c r="A2239" s="43" t="s">
        <v>12826</v>
      </c>
      <c r="B2239" s="40" t="s">
        <v>13438</v>
      </c>
      <c r="C2239" s="30">
        <v>33583</v>
      </c>
      <c r="D2239" s="29" t="s">
        <v>4061</v>
      </c>
      <c r="E2239" s="31">
        <v>12780.6</v>
      </c>
      <c r="F2239" s="38" t="s">
        <v>12826</v>
      </c>
      <c r="G2239" s="31">
        <v>12780.6</v>
      </c>
      <c r="H2239" s="32">
        <f t="shared" si="34"/>
        <v>0</v>
      </c>
      <c r="I2239" s="33" t="s">
        <v>10970</v>
      </c>
    </row>
    <row r="2240" spans="1:9" x14ac:dyDescent="0.25">
      <c r="A2240" s="44" t="s">
        <v>12826</v>
      </c>
      <c r="B2240" s="41" t="s">
        <v>13439</v>
      </c>
      <c r="C2240" s="26">
        <v>33584</v>
      </c>
      <c r="D2240" s="25" t="s">
        <v>3963</v>
      </c>
      <c r="E2240" s="27">
        <v>0</v>
      </c>
      <c r="F2240" s="39" t="s">
        <v>4219</v>
      </c>
      <c r="G2240" s="27">
        <v>0</v>
      </c>
      <c r="H2240" s="45">
        <f t="shared" si="34"/>
        <v>0</v>
      </c>
      <c r="I2240" s="28" t="s">
        <v>7662</v>
      </c>
    </row>
    <row r="2241" spans="1:9" x14ac:dyDescent="0.25">
      <c r="A2241" s="43" t="s">
        <v>12826</v>
      </c>
      <c r="B2241" s="40" t="s">
        <v>13440</v>
      </c>
      <c r="C2241" s="30">
        <v>33585</v>
      </c>
      <c r="D2241" s="29" t="s">
        <v>3963</v>
      </c>
      <c r="E2241" s="31">
        <v>2162.9</v>
      </c>
      <c r="F2241" s="38" t="s">
        <v>12826</v>
      </c>
      <c r="G2241" s="31">
        <v>2162.9</v>
      </c>
      <c r="H2241" s="32">
        <f t="shared" si="34"/>
        <v>0</v>
      </c>
      <c r="I2241" s="33" t="s">
        <v>10970</v>
      </c>
    </row>
    <row r="2242" spans="1:9" x14ac:dyDescent="0.25">
      <c r="A2242" s="44" t="s">
        <v>12826</v>
      </c>
      <c r="B2242" s="41" t="s">
        <v>13441</v>
      </c>
      <c r="C2242" s="26">
        <v>33586</v>
      </c>
      <c r="D2242" s="25" t="s">
        <v>3969</v>
      </c>
      <c r="E2242" s="27">
        <v>8805.6</v>
      </c>
      <c r="F2242" s="39" t="s">
        <v>12826</v>
      </c>
      <c r="G2242" s="27">
        <v>8805.6</v>
      </c>
      <c r="H2242" s="45">
        <f t="shared" si="34"/>
        <v>0</v>
      </c>
      <c r="I2242" s="28" t="s">
        <v>10970</v>
      </c>
    </row>
    <row r="2243" spans="1:9" x14ac:dyDescent="0.25">
      <c r="A2243" s="43" t="s">
        <v>12826</v>
      </c>
      <c r="B2243" s="40" t="s">
        <v>13442</v>
      </c>
      <c r="C2243" s="30">
        <v>33587</v>
      </c>
      <c r="D2243" s="29" t="s">
        <v>4147</v>
      </c>
      <c r="E2243" s="31">
        <v>2453.1</v>
      </c>
      <c r="F2243" s="38" t="s">
        <v>12826</v>
      </c>
      <c r="G2243" s="31">
        <v>2453.1</v>
      </c>
      <c r="H2243" s="32">
        <f t="shared" si="34"/>
        <v>0</v>
      </c>
      <c r="I2243" s="33" t="s">
        <v>10970</v>
      </c>
    </row>
    <row r="2244" spans="1:9" x14ac:dyDescent="0.25">
      <c r="A2244" s="44" t="s">
        <v>12826</v>
      </c>
      <c r="B2244" s="41" t="s">
        <v>13443</v>
      </c>
      <c r="C2244" s="26">
        <v>33588</v>
      </c>
      <c r="D2244" s="25" t="s">
        <v>3963</v>
      </c>
      <c r="E2244" s="27">
        <v>512.4</v>
      </c>
      <c r="F2244" s="39" t="s">
        <v>12826</v>
      </c>
      <c r="G2244" s="27">
        <v>512.4</v>
      </c>
      <c r="H2244" s="45">
        <f t="shared" ref="H2244:H2307" si="35">E2244-G2244</f>
        <v>0</v>
      </c>
      <c r="I2244" s="28" t="s">
        <v>10970</v>
      </c>
    </row>
    <row r="2245" spans="1:9" x14ac:dyDescent="0.25">
      <c r="A2245" s="43" t="s">
        <v>12826</v>
      </c>
      <c r="B2245" s="40" t="s">
        <v>13444</v>
      </c>
      <c r="C2245" s="30">
        <v>33589</v>
      </c>
      <c r="D2245" s="29" t="s">
        <v>3991</v>
      </c>
      <c r="E2245" s="31">
        <v>5998.6</v>
      </c>
      <c r="F2245" s="38" t="s">
        <v>12826</v>
      </c>
      <c r="G2245" s="31">
        <v>5998.6</v>
      </c>
      <c r="H2245" s="32">
        <f t="shared" si="35"/>
        <v>0</v>
      </c>
      <c r="I2245" s="33" t="s">
        <v>10970</v>
      </c>
    </row>
    <row r="2246" spans="1:9" x14ac:dyDescent="0.25">
      <c r="A2246" s="44" t="s">
        <v>12826</v>
      </c>
      <c r="B2246" s="41" t="s">
        <v>13445</v>
      </c>
      <c r="C2246" s="26">
        <v>33590</v>
      </c>
      <c r="D2246" s="25" t="s">
        <v>4043</v>
      </c>
      <c r="E2246" s="27">
        <v>27601.3</v>
      </c>
      <c r="F2246" s="39" t="s">
        <v>12818</v>
      </c>
      <c r="G2246" s="27">
        <v>27601.3</v>
      </c>
      <c r="H2246" s="45">
        <f t="shared" si="35"/>
        <v>0</v>
      </c>
      <c r="I2246" s="28" t="s">
        <v>10970</v>
      </c>
    </row>
    <row r="2247" spans="1:9" x14ac:dyDescent="0.25">
      <c r="A2247" s="43" t="s">
        <v>12826</v>
      </c>
      <c r="B2247" s="40" t="s">
        <v>13446</v>
      </c>
      <c r="C2247" s="30">
        <v>33591</v>
      </c>
      <c r="D2247" s="29" t="s">
        <v>4040</v>
      </c>
      <c r="E2247" s="31">
        <v>26078</v>
      </c>
      <c r="F2247" s="38" t="s">
        <v>12818</v>
      </c>
      <c r="G2247" s="31">
        <v>26078</v>
      </c>
      <c r="H2247" s="32">
        <f t="shared" si="35"/>
        <v>0</v>
      </c>
      <c r="I2247" s="33" t="s">
        <v>10970</v>
      </c>
    </row>
    <row r="2248" spans="1:9" x14ac:dyDescent="0.25">
      <c r="A2248" s="44" t="s">
        <v>12826</v>
      </c>
      <c r="B2248" s="41" t="s">
        <v>13447</v>
      </c>
      <c r="C2248" s="26">
        <v>33592</v>
      </c>
      <c r="D2248" s="25" t="s">
        <v>4091</v>
      </c>
      <c r="E2248" s="27">
        <v>7441</v>
      </c>
      <c r="F2248" s="39" t="s">
        <v>12826</v>
      </c>
      <c r="G2248" s="27">
        <v>7441</v>
      </c>
      <c r="H2248" s="45">
        <f t="shared" si="35"/>
        <v>0</v>
      </c>
      <c r="I2248" s="28" t="s">
        <v>10970</v>
      </c>
    </row>
    <row r="2249" spans="1:9" x14ac:dyDescent="0.25">
      <c r="A2249" s="43" t="s">
        <v>12826</v>
      </c>
      <c r="B2249" s="40" t="s">
        <v>13448</v>
      </c>
      <c r="C2249" s="30">
        <v>33593</v>
      </c>
      <c r="D2249" s="29" t="s">
        <v>4043</v>
      </c>
      <c r="E2249" s="31">
        <v>4541.3999999999996</v>
      </c>
      <c r="F2249" s="38" t="s">
        <v>12818</v>
      </c>
      <c r="G2249" s="31">
        <v>4541.3999999999996</v>
      </c>
      <c r="H2249" s="32">
        <f t="shared" si="35"/>
        <v>0</v>
      </c>
      <c r="I2249" s="33" t="s">
        <v>10970</v>
      </c>
    </row>
    <row r="2250" spans="1:9" x14ac:dyDescent="0.25">
      <c r="A2250" s="44" t="s">
        <v>12826</v>
      </c>
      <c r="B2250" s="41" t="s">
        <v>13449</v>
      </c>
      <c r="C2250" s="26">
        <v>33594</v>
      </c>
      <c r="D2250" s="25" t="s">
        <v>3964</v>
      </c>
      <c r="E2250" s="27">
        <v>740</v>
      </c>
      <c r="F2250" s="39" t="s">
        <v>12826</v>
      </c>
      <c r="G2250" s="27">
        <v>740</v>
      </c>
      <c r="H2250" s="45">
        <f t="shared" si="35"/>
        <v>0</v>
      </c>
      <c r="I2250" s="28" t="s">
        <v>10970</v>
      </c>
    </row>
    <row r="2251" spans="1:9" x14ac:dyDescent="0.25">
      <c r="A2251" s="43" t="s">
        <v>12826</v>
      </c>
      <c r="B2251" s="40" t="s">
        <v>13450</v>
      </c>
      <c r="C2251" s="30">
        <v>33595</v>
      </c>
      <c r="D2251" s="29" t="s">
        <v>4091</v>
      </c>
      <c r="E2251" s="31">
        <v>381</v>
      </c>
      <c r="F2251" s="38" t="s">
        <v>12826</v>
      </c>
      <c r="G2251" s="31">
        <v>381</v>
      </c>
      <c r="H2251" s="32">
        <f t="shared" si="35"/>
        <v>0</v>
      </c>
      <c r="I2251" s="33" t="s">
        <v>10970</v>
      </c>
    </row>
    <row r="2252" spans="1:9" x14ac:dyDescent="0.25">
      <c r="A2252" s="44" t="s">
        <v>12826</v>
      </c>
      <c r="B2252" s="41" t="s">
        <v>13451</v>
      </c>
      <c r="C2252" s="26">
        <v>33596</v>
      </c>
      <c r="D2252" s="25" t="s">
        <v>4128</v>
      </c>
      <c r="E2252" s="27">
        <v>70648</v>
      </c>
      <c r="F2252" s="39" t="s">
        <v>12656</v>
      </c>
      <c r="G2252" s="27">
        <v>70648</v>
      </c>
      <c r="H2252" s="45">
        <f t="shared" si="35"/>
        <v>0</v>
      </c>
      <c r="I2252" s="28" t="s">
        <v>10970</v>
      </c>
    </row>
    <row r="2253" spans="1:9" x14ac:dyDescent="0.25">
      <c r="A2253" s="43" t="s">
        <v>12826</v>
      </c>
      <c r="B2253" s="40" t="s">
        <v>13452</v>
      </c>
      <c r="C2253" s="30">
        <v>33597</v>
      </c>
      <c r="D2253" s="29" t="s">
        <v>3964</v>
      </c>
      <c r="E2253" s="31">
        <v>882</v>
      </c>
      <c r="F2253" s="38" t="s">
        <v>12826</v>
      </c>
      <c r="G2253" s="31">
        <v>882</v>
      </c>
      <c r="H2253" s="32">
        <f t="shared" si="35"/>
        <v>0</v>
      </c>
      <c r="I2253" s="33" t="s">
        <v>10970</v>
      </c>
    </row>
    <row r="2254" spans="1:9" x14ac:dyDescent="0.25">
      <c r="A2254" s="44" t="s">
        <v>12826</v>
      </c>
      <c r="B2254" s="41" t="s">
        <v>13453</v>
      </c>
      <c r="C2254" s="26">
        <v>33598</v>
      </c>
      <c r="D2254" s="25" t="s">
        <v>4038</v>
      </c>
      <c r="E2254" s="27">
        <v>25804.799999999999</v>
      </c>
      <c r="F2254" s="39" t="s">
        <v>12818</v>
      </c>
      <c r="G2254" s="27">
        <v>25804.799999999999</v>
      </c>
      <c r="H2254" s="45">
        <f t="shared" si="35"/>
        <v>0</v>
      </c>
      <c r="I2254" s="28" t="s">
        <v>10970</v>
      </c>
    </row>
    <row r="2255" spans="1:9" x14ac:dyDescent="0.25">
      <c r="A2255" s="43" t="s">
        <v>12826</v>
      </c>
      <c r="B2255" s="40" t="s">
        <v>13454</v>
      </c>
      <c r="C2255" s="30">
        <v>33599</v>
      </c>
      <c r="D2255" s="29" t="s">
        <v>4039</v>
      </c>
      <c r="E2255" s="31">
        <v>20401.8</v>
      </c>
      <c r="F2255" s="38" t="s">
        <v>12818</v>
      </c>
      <c r="G2255" s="31">
        <v>20401.8</v>
      </c>
      <c r="H2255" s="32">
        <f t="shared" si="35"/>
        <v>0</v>
      </c>
      <c r="I2255" s="33" t="s">
        <v>10970</v>
      </c>
    </row>
    <row r="2256" spans="1:9" x14ac:dyDescent="0.25">
      <c r="A2256" s="44" t="s">
        <v>12826</v>
      </c>
      <c r="B2256" s="41" t="s">
        <v>13455</v>
      </c>
      <c r="C2256" s="26">
        <v>33600</v>
      </c>
      <c r="D2256" s="25" t="s">
        <v>4062</v>
      </c>
      <c r="E2256" s="27">
        <v>10800</v>
      </c>
      <c r="F2256" s="39" t="s">
        <v>12734</v>
      </c>
      <c r="G2256" s="27">
        <v>10800</v>
      </c>
      <c r="H2256" s="45">
        <f t="shared" si="35"/>
        <v>0</v>
      </c>
      <c r="I2256" s="28" t="s">
        <v>10970</v>
      </c>
    </row>
    <row r="2257" spans="1:9" x14ac:dyDescent="0.25">
      <c r="A2257" s="43" t="s">
        <v>12826</v>
      </c>
      <c r="B2257" s="40" t="s">
        <v>13456</v>
      </c>
      <c r="C2257" s="30">
        <v>33601</v>
      </c>
      <c r="D2257" s="29" t="s">
        <v>3989</v>
      </c>
      <c r="E2257" s="31">
        <v>896.6</v>
      </c>
      <c r="F2257" s="38" t="s">
        <v>12826</v>
      </c>
      <c r="G2257" s="31">
        <v>896.6</v>
      </c>
      <c r="H2257" s="32">
        <f t="shared" si="35"/>
        <v>0</v>
      </c>
      <c r="I2257" s="33" t="s">
        <v>10970</v>
      </c>
    </row>
    <row r="2258" spans="1:9" x14ac:dyDescent="0.25">
      <c r="A2258" s="44" t="s">
        <v>12826</v>
      </c>
      <c r="B2258" s="41" t="s">
        <v>13457</v>
      </c>
      <c r="C2258" s="26">
        <v>33602</v>
      </c>
      <c r="D2258" s="25" t="s">
        <v>3999</v>
      </c>
      <c r="E2258" s="27">
        <v>6918.3</v>
      </c>
      <c r="F2258" s="39" t="s">
        <v>12826</v>
      </c>
      <c r="G2258" s="27">
        <v>6918.3</v>
      </c>
      <c r="H2258" s="45">
        <f t="shared" si="35"/>
        <v>0</v>
      </c>
      <c r="I2258" s="28" t="s">
        <v>10970</v>
      </c>
    </row>
    <row r="2259" spans="1:9" x14ac:dyDescent="0.25">
      <c r="A2259" s="43" t="s">
        <v>12826</v>
      </c>
      <c r="B2259" s="40" t="s">
        <v>13458</v>
      </c>
      <c r="C2259" s="30">
        <v>33603</v>
      </c>
      <c r="D2259" s="29" t="s">
        <v>3964</v>
      </c>
      <c r="E2259" s="31">
        <v>788.9</v>
      </c>
      <c r="F2259" s="38" t="s">
        <v>12826</v>
      </c>
      <c r="G2259" s="31">
        <v>788.9</v>
      </c>
      <c r="H2259" s="32">
        <f t="shared" si="35"/>
        <v>0</v>
      </c>
      <c r="I2259" s="33" t="s">
        <v>10970</v>
      </c>
    </row>
    <row r="2260" spans="1:9" x14ac:dyDescent="0.25">
      <c r="A2260" s="44" t="s">
        <v>12826</v>
      </c>
      <c r="B2260" s="41" t="s">
        <v>13459</v>
      </c>
      <c r="C2260" s="26">
        <v>33604</v>
      </c>
      <c r="D2260" s="25" t="s">
        <v>3989</v>
      </c>
      <c r="E2260" s="27">
        <v>363</v>
      </c>
      <c r="F2260" s="39" t="s">
        <v>12826</v>
      </c>
      <c r="G2260" s="27">
        <v>363</v>
      </c>
      <c r="H2260" s="45">
        <f t="shared" si="35"/>
        <v>0</v>
      </c>
      <c r="I2260" s="28" t="s">
        <v>10970</v>
      </c>
    </row>
    <row r="2261" spans="1:9" x14ac:dyDescent="0.25">
      <c r="A2261" s="43" t="s">
        <v>12826</v>
      </c>
      <c r="B2261" s="40" t="s">
        <v>13460</v>
      </c>
      <c r="C2261" s="30">
        <v>33605</v>
      </c>
      <c r="D2261" s="29" t="s">
        <v>4179</v>
      </c>
      <c r="E2261" s="31">
        <v>5606.4</v>
      </c>
      <c r="F2261" s="38" t="s">
        <v>12734</v>
      </c>
      <c r="G2261" s="31">
        <v>5606.4</v>
      </c>
      <c r="H2261" s="32">
        <f t="shared" si="35"/>
        <v>0</v>
      </c>
      <c r="I2261" s="33" t="s">
        <v>10970</v>
      </c>
    </row>
    <row r="2262" spans="1:9" x14ac:dyDescent="0.25">
      <c r="A2262" s="44" t="s">
        <v>12826</v>
      </c>
      <c r="B2262" s="41" t="s">
        <v>13461</v>
      </c>
      <c r="C2262" s="26">
        <v>33606</v>
      </c>
      <c r="D2262" s="25" t="s">
        <v>4156</v>
      </c>
      <c r="E2262" s="27">
        <v>2940</v>
      </c>
      <c r="F2262" s="39" t="s">
        <v>12826</v>
      </c>
      <c r="G2262" s="27">
        <v>2940</v>
      </c>
      <c r="H2262" s="45">
        <f t="shared" si="35"/>
        <v>0</v>
      </c>
      <c r="I2262" s="28" t="s">
        <v>10970</v>
      </c>
    </row>
    <row r="2263" spans="1:9" x14ac:dyDescent="0.25">
      <c r="A2263" s="43" t="s">
        <v>12826</v>
      </c>
      <c r="B2263" s="40" t="s">
        <v>13462</v>
      </c>
      <c r="C2263" s="30">
        <v>33607</v>
      </c>
      <c r="D2263" s="29" t="s">
        <v>3974</v>
      </c>
      <c r="E2263" s="31">
        <v>5880</v>
      </c>
      <c r="F2263" s="38" t="s">
        <v>12826</v>
      </c>
      <c r="G2263" s="31">
        <v>5880</v>
      </c>
      <c r="H2263" s="32">
        <f t="shared" si="35"/>
        <v>0</v>
      </c>
      <c r="I2263" s="33" t="s">
        <v>10970</v>
      </c>
    </row>
    <row r="2264" spans="1:9" x14ac:dyDescent="0.25">
      <c r="A2264" s="44" t="s">
        <v>12826</v>
      </c>
      <c r="B2264" s="41" t="s">
        <v>13463</v>
      </c>
      <c r="C2264" s="26">
        <v>33608</v>
      </c>
      <c r="D2264" s="25" t="s">
        <v>3957</v>
      </c>
      <c r="E2264" s="27">
        <v>1715</v>
      </c>
      <c r="F2264" s="39" t="s">
        <v>12826</v>
      </c>
      <c r="G2264" s="27">
        <v>1715</v>
      </c>
      <c r="H2264" s="45">
        <f t="shared" si="35"/>
        <v>0</v>
      </c>
      <c r="I2264" s="28" t="s">
        <v>10970</v>
      </c>
    </row>
    <row r="2265" spans="1:9" x14ac:dyDescent="0.25">
      <c r="A2265" s="43" t="s">
        <v>12826</v>
      </c>
      <c r="B2265" s="40" t="s">
        <v>13464</v>
      </c>
      <c r="C2265" s="30">
        <v>33609</v>
      </c>
      <c r="D2265" s="29" t="s">
        <v>4017</v>
      </c>
      <c r="E2265" s="31">
        <v>87621.6</v>
      </c>
      <c r="F2265" s="38" t="s">
        <v>13045</v>
      </c>
      <c r="G2265" s="31">
        <v>87621.6</v>
      </c>
      <c r="H2265" s="32">
        <f t="shared" si="35"/>
        <v>0</v>
      </c>
      <c r="I2265" s="33" t="s">
        <v>10970</v>
      </c>
    </row>
    <row r="2266" spans="1:9" x14ac:dyDescent="0.25">
      <c r="A2266" s="44" t="s">
        <v>12826</v>
      </c>
      <c r="B2266" s="41" t="s">
        <v>13465</v>
      </c>
      <c r="C2266" s="26">
        <v>33610</v>
      </c>
      <c r="D2266" s="25" t="s">
        <v>3978</v>
      </c>
      <c r="E2266" s="27">
        <v>6474.3</v>
      </c>
      <c r="F2266" s="39" t="s">
        <v>12826</v>
      </c>
      <c r="G2266" s="27">
        <v>6474.3</v>
      </c>
      <c r="H2266" s="45">
        <f t="shared" si="35"/>
        <v>0</v>
      </c>
      <c r="I2266" s="28" t="s">
        <v>10970</v>
      </c>
    </row>
    <row r="2267" spans="1:9" x14ac:dyDescent="0.25">
      <c r="A2267" s="43" t="s">
        <v>12826</v>
      </c>
      <c r="B2267" s="40" t="s">
        <v>13466</v>
      </c>
      <c r="C2267" s="30">
        <v>33611</v>
      </c>
      <c r="D2267" s="29" t="s">
        <v>4103</v>
      </c>
      <c r="E2267" s="31">
        <v>25364.6</v>
      </c>
      <c r="F2267" s="38" t="s">
        <v>4302</v>
      </c>
      <c r="G2267" s="31">
        <v>25364.6</v>
      </c>
      <c r="H2267" s="32">
        <f t="shared" si="35"/>
        <v>0</v>
      </c>
      <c r="I2267" s="33" t="s">
        <v>10970</v>
      </c>
    </row>
    <row r="2268" spans="1:9" x14ac:dyDescent="0.25">
      <c r="A2268" s="44" t="s">
        <v>12826</v>
      </c>
      <c r="B2268" s="41" t="s">
        <v>13467</v>
      </c>
      <c r="C2268" s="26">
        <v>33612</v>
      </c>
      <c r="D2268" s="25" t="s">
        <v>4053</v>
      </c>
      <c r="E2268" s="27">
        <v>2644.8</v>
      </c>
      <c r="F2268" s="39" t="s">
        <v>12826</v>
      </c>
      <c r="G2268" s="27">
        <v>2644.8</v>
      </c>
      <c r="H2268" s="45">
        <f t="shared" si="35"/>
        <v>0</v>
      </c>
      <c r="I2268" s="28" t="s">
        <v>10970</v>
      </c>
    </row>
    <row r="2269" spans="1:9" x14ac:dyDescent="0.25">
      <c r="A2269" s="43" t="s">
        <v>12826</v>
      </c>
      <c r="B2269" s="40" t="s">
        <v>13468</v>
      </c>
      <c r="C2269" s="30">
        <v>33613</v>
      </c>
      <c r="D2269" s="29" t="s">
        <v>4059</v>
      </c>
      <c r="E2269" s="31">
        <v>14318.4</v>
      </c>
      <c r="F2269" s="38" t="s">
        <v>13469</v>
      </c>
      <c r="G2269" s="31">
        <v>14318.4</v>
      </c>
      <c r="H2269" s="32">
        <f t="shared" si="35"/>
        <v>0</v>
      </c>
      <c r="I2269" s="33" t="s">
        <v>10970</v>
      </c>
    </row>
    <row r="2270" spans="1:9" x14ac:dyDescent="0.25">
      <c r="A2270" s="44" t="s">
        <v>12826</v>
      </c>
      <c r="B2270" s="41" t="s">
        <v>13470</v>
      </c>
      <c r="C2270" s="26">
        <v>33614</v>
      </c>
      <c r="D2270" s="25" t="s">
        <v>4083</v>
      </c>
      <c r="E2270" s="27">
        <v>2891.4</v>
      </c>
      <c r="F2270" s="39" t="s">
        <v>12826</v>
      </c>
      <c r="G2270" s="27">
        <v>2891.4</v>
      </c>
      <c r="H2270" s="45">
        <f t="shared" si="35"/>
        <v>0</v>
      </c>
      <c r="I2270" s="28" t="s">
        <v>10970</v>
      </c>
    </row>
    <row r="2271" spans="1:9" x14ac:dyDescent="0.25">
      <c r="A2271" s="43" t="s">
        <v>12826</v>
      </c>
      <c r="B2271" s="40" t="s">
        <v>13471</v>
      </c>
      <c r="C2271" s="30">
        <v>33615</v>
      </c>
      <c r="D2271" s="29" t="s">
        <v>3964</v>
      </c>
      <c r="E2271" s="31">
        <v>450</v>
      </c>
      <c r="F2271" s="38" t="s">
        <v>12826</v>
      </c>
      <c r="G2271" s="31">
        <v>450</v>
      </c>
      <c r="H2271" s="32">
        <f t="shared" si="35"/>
        <v>0</v>
      </c>
      <c r="I2271" s="33" t="s">
        <v>10970</v>
      </c>
    </row>
    <row r="2272" spans="1:9" x14ac:dyDescent="0.25">
      <c r="A2272" s="44" t="s">
        <v>12826</v>
      </c>
      <c r="B2272" s="41" t="s">
        <v>13472</v>
      </c>
      <c r="C2272" s="26">
        <v>33616</v>
      </c>
      <c r="D2272" s="25" t="s">
        <v>4009</v>
      </c>
      <c r="E2272" s="27">
        <v>686</v>
      </c>
      <c r="F2272" s="39" t="s">
        <v>12734</v>
      </c>
      <c r="G2272" s="27">
        <v>686</v>
      </c>
      <c r="H2272" s="45">
        <f t="shared" si="35"/>
        <v>0</v>
      </c>
      <c r="I2272" s="28" t="s">
        <v>10970</v>
      </c>
    </row>
    <row r="2273" spans="1:9" x14ac:dyDescent="0.25">
      <c r="A2273" s="43" t="s">
        <v>12826</v>
      </c>
      <c r="B2273" s="40" t="s">
        <v>13473</v>
      </c>
      <c r="C2273" s="30">
        <v>33617</v>
      </c>
      <c r="D2273" s="29" t="s">
        <v>3992</v>
      </c>
      <c r="E2273" s="31">
        <v>817.2</v>
      </c>
      <c r="F2273" s="38" t="s">
        <v>12826</v>
      </c>
      <c r="G2273" s="31">
        <v>817.2</v>
      </c>
      <c r="H2273" s="32">
        <f t="shared" si="35"/>
        <v>0</v>
      </c>
      <c r="I2273" s="33" t="s">
        <v>10970</v>
      </c>
    </row>
    <row r="2274" spans="1:9" x14ac:dyDescent="0.25">
      <c r="A2274" s="44" t="s">
        <v>12826</v>
      </c>
      <c r="B2274" s="41" t="s">
        <v>13474</v>
      </c>
      <c r="C2274" s="26">
        <v>33618</v>
      </c>
      <c r="D2274" s="25" t="s">
        <v>4085</v>
      </c>
      <c r="E2274" s="27">
        <v>20624.2</v>
      </c>
      <c r="F2274" s="39" t="s">
        <v>12734</v>
      </c>
      <c r="G2274" s="27">
        <v>20624.2</v>
      </c>
      <c r="H2274" s="45">
        <f t="shared" si="35"/>
        <v>0</v>
      </c>
      <c r="I2274" s="28" t="s">
        <v>10970</v>
      </c>
    </row>
    <row r="2275" spans="1:9" x14ac:dyDescent="0.25">
      <c r="A2275" s="43" t="s">
        <v>12826</v>
      </c>
      <c r="B2275" s="40" t="s">
        <v>13475</v>
      </c>
      <c r="C2275" s="30">
        <v>33619</v>
      </c>
      <c r="D2275" s="29" t="s">
        <v>4005</v>
      </c>
      <c r="E2275" s="31">
        <v>3451.2</v>
      </c>
      <c r="F2275" s="38" t="s">
        <v>12734</v>
      </c>
      <c r="G2275" s="31">
        <v>3451.2</v>
      </c>
      <c r="H2275" s="32">
        <f t="shared" si="35"/>
        <v>0</v>
      </c>
      <c r="I2275" s="33" t="s">
        <v>10970</v>
      </c>
    </row>
    <row r="2276" spans="1:9" x14ac:dyDescent="0.25">
      <c r="A2276" s="44" t="s">
        <v>12826</v>
      </c>
      <c r="B2276" s="41" t="s">
        <v>13476</v>
      </c>
      <c r="C2276" s="26">
        <v>33620</v>
      </c>
      <c r="D2276" s="25" t="s">
        <v>4044</v>
      </c>
      <c r="E2276" s="27">
        <v>3439.5</v>
      </c>
      <c r="F2276" s="39" t="s">
        <v>12734</v>
      </c>
      <c r="G2276" s="27">
        <v>3439.5</v>
      </c>
      <c r="H2276" s="45">
        <f t="shared" si="35"/>
        <v>0</v>
      </c>
      <c r="I2276" s="28" t="s">
        <v>10970</v>
      </c>
    </row>
    <row r="2277" spans="1:9" x14ac:dyDescent="0.25">
      <c r="A2277" s="43" t="s">
        <v>12826</v>
      </c>
      <c r="B2277" s="40" t="s">
        <v>13477</v>
      </c>
      <c r="C2277" s="30">
        <v>33621</v>
      </c>
      <c r="D2277" s="29" t="s">
        <v>4003</v>
      </c>
      <c r="E2277" s="31">
        <v>21166.76</v>
      </c>
      <c r="F2277" s="38" t="s">
        <v>10976</v>
      </c>
      <c r="G2277" s="31">
        <v>21166.76</v>
      </c>
      <c r="H2277" s="32">
        <f t="shared" si="35"/>
        <v>0</v>
      </c>
      <c r="I2277" s="33" t="s">
        <v>10970</v>
      </c>
    </row>
    <row r="2278" spans="1:9" x14ac:dyDescent="0.25">
      <c r="A2278" s="44" t="s">
        <v>12826</v>
      </c>
      <c r="B2278" s="41" t="s">
        <v>13478</v>
      </c>
      <c r="C2278" s="26">
        <v>33622</v>
      </c>
      <c r="D2278" s="25" t="s">
        <v>4012</v>
      </c>
      <c r="E2278" s="27">
        <v>1827.8</v>
      </c>
      <c r="F2278" s="39" t="s">
        <v>12826</v>
      </c>
      <c r="G2278" s="27">
        <v>1827.8</v>
      </c>
      <c r="H2278" s="45">
        <f t="shared" si="35"/>
        <v>0</v>
      </c>
      <c r="I2278" s="28" t="s">
        <v>10970</v>
      </c>
    </row>
    <row r="2279" spans="1:9" x14ac:dyDescent="0.25">
      <c r="A2279" s="43" t="s">
        <v>12826</v>
      </c>
      <c r="B2279" s="40" t="s">
        <v>13479</v>
      </c>
      <c r="C2279" s="30">
        <v>33623</v>
      </c>
      <c r="D2279" s="29" t="s">
        <v>4012</v>
      </c>
      <c r="E2279" s="31">
        <v>600</v>
      </c>
      <c r="F2279" s="38" t="s">
        <v>12826</v>
      </c>
      <c r="G2279" s="31">
        <v>600</v>
      </c>
      <c r="H2279" s="32">
        <f t="shared" si="35"/>
        <v>0</v>
      </c>
      <c r="I2279" s="33" t="s">
        <v>10970</v>
      </c>
    </row>
    <row r="2280" spans="1:9" x14ac:dyDescent="0.25">
      <c r="A2280" s="44" t="s">
        <v>12826</v>
      </c>
      <c r="B2280" s="41" t="s">
        <v>13480</v>
      </c>
      <c r="C2280" s="26">
        <v>33624</v>
      </c>
      <c r="D2280" s="25" t="s">
        <v>3964</v>
      </c>
      <c r="E2280" s="27">
        <v>768.4</v>
      </c>
      <c r="F2280" s="39" t="s">
        <v>12826</v>
      </c>
      <c r="G2280" s="27">
        <v>768.4</v>
      </c>
      <c r="H2280" s="45">
        <f t="shared" si="35"/>
        <v>0</v>
      </c>
      <c r="I2280" s="28" t="s">
        <v>10970</v>
      </c>
    </row>
    <row r="2281" spans="1:9" x14ac:dyDescent="0.25">
      <c r="A2281" s="43" t="s">
        <v>12826</v>
      </c>
      <c r="B2281" s="40" t="s">
        <v>13481</v>
      </c>
      <c r="C2281" s="30">
        <v>33625</v>
      </c>
      <c r="D2281" s="29" t="s">
        <v>4063</v>
      </c>
      <c r="E2281" s="31">
        <v>53621.599999999999</v>
      </c>
      <c r="F2281" s="38" t="s">
        <v>12734</v>
      </c>
      <c r="G2281" s="31">
        <v>53621.599999999999</v>
      </c>
      <c r="H2281" s="32">
        <f t="shared" si="35"/>
        <v>0</v>
      </c>
      <c r="I2281" s="33" t="s">
        <v>10970</v>
      </c>
    </row>
    <row r="2282" spans="1:9" x14ac:dyDescent="0.25">
      <c r="A2282" s="44" t="s">
        <v>12826</v>
      </c>
      <c r="B2282" s="41" t="s">
        <v>13482</v>
      </c>
      <c r="C2282" s="26">
        <v>33626</v>
      </c>
      <c r="D2282" s="25" t="s">
        <v>4137</v>
      </c>
      <c r="E2282" s="27">
        <v>22158</v>
      </c>
      <c r="F2282" s="39" t="s">
        <v>12734</v>
      </c>
      <c r="G2282" s="27">
        <v>22158</v>
      </c>
      <c r="H2282" s="45">
        <f t="shared" si="35"/>
        <v>0</v>
      </c>
      <c r="I2282" s="28" t="s">
        <v>10970</v>
      </c>
    </row>
    <row r="2283" spans="1:9" x14ac:dyDescent="0.25">
      <c r="A2283" s="43" t="s">
        <v>12826</v>
      </c>
      <c r="B2283" s="40" t="s">
        <v>13483</v>
      </c>
      <c r="C2283" s="30">
        <v>33627</v>
      </c>
      <c r="D2283" s="29" t="s">
        <v>3964</v>
      </c>
      <c r="E2283" s="31">
        <v>27948</v>
      </c>
      <c r="F2283" s="38" t="s">
        <v>12734</v>
      </c>
      <c r="G2283" s="31">
        <v>27948</v>
      </c>
      <c r="H2283" s="32">
        <f t="shared" si="35"/>
        <v>0</v>
      </c>
      <c r="I2283" s="33" t="s">
        <v>10970</v>
      </c>
    </row>
    <row r="2284" spans="1:9" x14ac:dyDescent="0.25">
      <c r="A2284" s="44" t="s">
        <v>12826</v>
      </c>
      <c r="B2284" s="41" t="s">
        <v>13484</v>
      </c>
      <c r="C2284" s="26">
        <v>33628</v>
      </c>
      <c r="D2284" s="25" t="s">
        <v>4065</v>
      </c>
      <c r="E2284" s="27">
        <v>3752.4</v>
      </c>
      <c r="F2284" s="39" t="s">
        <v>12734</v>
      </c>
      <c r="G2284" s="27">
        <v>3752.4</v>
      </c>
      <c r="H2284" s="45">
        <f t="shared" si="35"/>
        <v>0</v>
      </c>
      <c r="I2284" s="28" t="s">
        <v>10970</v>
      </c>
    </row>
    <row r="2285" spans="1:9" x14ac:dyDescent="0.25">
      <c r="A2285" s="43" t="s">
        <v>12826</v>
      </c>
      <c r="B2285" s="40" t="s">
        <v>13485</v>
      </c>
      <c r="C2285" s="30">
        <v>33629</v>
      </c>
      <c r="D2285" s="29" t="s">
        <v>4064</v>
      </c>
      <c r="E2285" s="31">
        <v>21526.2</v>
      </c>
      <c r="F2285" s="38" t="s">
        <v>12818</v>
      </c>
      <c r="G2285" s="31">
        <v>21526.2</v>
      </c>
      <c r="H2285" s="32">
        <f t="shared" si="35"/>
        <v>0</v>
      </c>
      <c r="I2285" s="33" t="s">
        <v>10970</v>
      </c>
    </row>
    <row r="2286" spans="1:9" x14ac:dyDescent="0.25">
      <c r="A2286" s="44" t="s">
        <v>12826</v>
      </c>
      <c r="B2286" s="41" t="s">
        <v>13486</v>
      </c>
      <c r="C2286" s="26">
        <v>33630</v>
      </c>
      <c r="D2286" s="25" t="s">
        <v>3964</v>
      </c>
      <c r="E2286" s="27">
        <v>4534.3999999999996</v>
      </c>
      <c r="F2286" s="39" t="s">
        <v>12826</v>
      </c>
      <c r="G2286" s="27">
        <v>4534.3999999999996</v>
      </c>
      <c r="H2286" s="45">
        <f t="shared" si="35"/>
        <v>0</v>
      </c>
      <c r="I2286" s="28" t="s">
        <v>10970</v>
      </c>
    </row>
    <row r="2287" spans="1:9" x14ac:dyDescent="0.25">
      <c r="A2287" s="43" t="s">
        <v>12826</v>
      </c>
      <c r="B2287" s="40" t="s">
        <v>13487</v>
      </c>
      <c r="C2287" s="30">
        <v>33631</v>
      </c>
      <c r="D2287" s="29" t="s">
        <v>4720</v>
      </c>
      <c r="E2287" s="31">
        <v>9600</v>
      </c>
      <c r="F2287" s="38" t="s">
        <v>12826</v>
      </c>
      <c r="G2287" s="31">
        <v>9600</v>
      </c>
      <c r="H2287" s="32">
        <f t="shared" si="35"/>
        <v>0</v>
      </c>
      <c r="I2287" s="33" t="s">
        <v>10970</v>
      </c>
    </row>
    <row r="2288" spans="1:9" x14ac:dyDescent="0.25">
      <c r="A2288" s="44" t="s">
        <v>12826</v>
      </c>
      <c r="B2288" s="41" t="s">
        <v>13488</v>
      </c>
      <c r="C2288" s="26">
        <v>33632</v>
      </c>
      <c r="D2288" s="25" t="s">
        <v>4720</v>
      </c>
      <c r="E2288" s="27">
        <v>7200</v>
      </c>
      <c r="F2288" s="39" t="s">
        <v>12826</v>
      </c>
      <c r="G2288" s="27">
        <v>7200</v>
      </c>
      <c r="H2288" s="45">
        <f t="shared" si="35"/>
        <v>0</v>
      </c>
      <c r="I2288" s="28" t="s">
        <v>10970</v>
      </c>
    </row>
    <row r="2289" spans="1:9" x14ac:dyDescent="0.25">
      <c r="A2289" s="43" t="s">
        <v>12826</v>
      </c>
      <c r="B2289" s="40" t="s">
        <v>13489</v>
      </c>
      <c r="C2289" s="30">
        <v>33633</v>
      </c>
      <c r="D2289" s="29" t="s">
        <v>4099</v>
      </c>
      <c r="E2289" s="31">
        <v>1672.8</v>
      </c>
      <c r="F2289" s="38" t="s">
        <v>12826</v>
      </c>
      <c r="G2289" s="31">
        <v>1672.8</v>
      </c>
      <c r="H2289" s="32">
        <f t="shared" si="35"/>
        <v>0</v>
      </c>
      <c r="I2289" s="33" t="s">
        <v>10970</v>
      </c>
    </row>
    <row r="2290" spans="1:9" x14ac:dyDescent="0.25">
      <c r="A2290" s="44" t="s">
        <v>12826</v>
      </c>
      <c r="B2290" s="41" t="s">
        <v>13490</v>
      </c>
      <c r="C2290" s="26">
        <v>33634</v>
      </c>
      <c r="D2290" s="25" t="s">
        <v>4002</v>
      </c>
      <c r="E2290" s="27">
        <v>2410</v>
      </c>
      <c r="F2290" s="39" t="s">
        <v>12734</v>
      </c>
      <c r="G2290" s="27">
        <v>2410</v>
      </c>
      <c r="H2290" s="45">
        <f t="shared" si="35"/>
        <v>0</v>
      </c>
      <c r="I2290" s="28" t="s">
        <v>10970</v>
      </c>
    </row>
    <row r="2291" spans="1:9" x14ac:dyDescent="0.25">
      <c r="A2291" s="43" t="s">
        <v>12826</v>
      </c>
      <c r="B2291" s="40" t="s">
        <v>13491</v>
      </c>
      <c r="C2291" s="30">
        <v>33635</v>
      </c>
      <c r="D2291" s="29" t="s">
        <v>4001</v>
      </c>
      <c r="E2291" s="31">
        <v>3920</v>
      </c>
      <c r="F2291" s="38" t="s">
        <v>12734</v>
      </c>
      <c r="G2291" s="31">
        <v>3920</v>
      </c>
      <c r="H2291" s="32">
        <f t="shared" si="35"/>
        <v>0</v>
      </c>
      <c r="I2291" s="33" t="s">
        <v>10970</v>
      </c>
    </row>
    <row r="2292" spans="1:9" x14ac:dyDescent="0.25">
      <c r="A2292" s="44" t="s">
        <v>12826</v>
      </c>
      <c r="B2292" s="41" t="s">
        <v>13492</v>
      </c>
      <c r="C2292" s="26">
        <v>33636</v>
      </c>
      <c r="D2292" s="25" t="s">
        <v>4100</v>
      </c>
      <c r="E2292" s="27">
        <v>490</v>
      </c>
      <c r="F2292" s="39" t="s">
        <v>12734</v>
      </c>
      <c r="G2292" s="27">
        <v>490</v>
      </c>
      <c r="H2292" s="45">
        <f t="shared" si="35"/>
        <v>0</v>
      </c>
      <c r="I2292" s="28" t="s">
        <v>10970</v>
      </c>
    </row>
    <row r="2293" spans="1:9" x14ac:dyDescent="0.25">
      <c r="A2293" s="43" t="s">
        <v>12826</v>
      </c>
      <c r="B2293" s="40" t="s">
        <v>13493</v>
      </c>
      <c r="C2293" s="30">
        <v>33637</v>
      </c>
      <c r="D2293" s="29" t="s">
        <v>4025</v>
      </c>
      <c r="E2293" s="31">
        <v>3732.4</v>
      </c>
      <c r="F2293" s="38" t="s">
        <v>12826</v>
      </c>
      <c r="G2293" s="31">
        <v>3732.4</v>
      </c>
      <c r="H2293" s="32">
        <f t="shared" si="35"/>
        <v>0</v>
      </c>
      <c r="I2293" s="33" t="s">
        <v>10970</v>
      </c>
    </row>
    <row r="2294" spans="1:9" x14ac:dyDescent="0.25">
      <c r="A2294" s="44" t="s">
        <v>12826</v>
      </c>
      <c r="B2294" s="41" t="s">
        <v>13494</v>
      </c>
      <c r="C2294" s="26">
        <v>33638</v>
      </c>
      <c r="D2294" s="25" t="s">
        <v>4011</v>
      </c>
      <c r="E2294" s="27">
        <v>8077</v>
      </c>
      <c r="F2294" s="39" t="s">
        <v>12734</v>
      </c>
      <c r="G2294" s="27">
        <v>8077</v>
      </c>
      <c r="H2294" s="45">
        <f t="shared" si="35"/>
        <v>0</v>
      </c>
      <c r="I2294" s="28" t="s">
        <v>10970</v>
      </c>
    </row>
    <row r="2295" spans="1:9" x14ac:dyDescent="0.25">
      <c r="A2295" s="43" t="s">
        <v>12826</v>
      </c>
      <c r="B2295" s="40" t="s">
        <v>13495</v>
      </c>
      <c r="C2295" s="30">
        <v>33639</v>
      </c>
      <c r="D2295" s="29" t="s">
        <v>4105</v>
      </c>
      <c r="E2295" s="31">
        <v>43232.800000000003</v>
      </c>
      <c r="F2295" s="38" t="s">
        <v>12734</v>
      </c>
      <c r="G2295" s="31">
        <v>43232.800000000003</v>
      </c>
      <c r="H2295" s="32">
        <f t="shared" si="35"/>
        <v>0</v>
      </c>
      <c r="I2295" s="33" t="s">
        <v>10970</v>
      </c>
    </row>
    <row r="2296" spans="1:9" x14ac:dyDescent="0.25">
      <c r="A2296" s="44" t="s">
        <v>12826</v>
      </c>
      <c r="B2296" s="41" t="s">
        <v>13496</v>
      </c>
      <c r="C2296" s="26">
        <v>33640</v>
      </c>
      <c r="D2296" s="25" t="s">
        <v>3964</v>
      </c>
      <c r="E2296" s="27">
        <v>6338.8</v>
      </c>
      <c r="F2296" s="39" t="s">
        <v>12826</v>
      </c>
      <c r="G2296" s="27">
        <v>6338.8</v>
      </c>
      <c r="H2296" s="45">
        <f t="shared" si="35"/>
        <v>0</v>
      </c>
      <c r="I2296" s="28" t="s">
        <v>10970</v>
      </c>
    </row>
    <row r="2297" spans="1:9" x14ac:dyDescent="0.25">
      <c r="A2297" s="43" t="s">
        <v>12826</v>
      </c>
      <c r="B2297" s="40" t="s">
        <v>13497</v>
      </c>
      <c r="C2297" s="30">
        <v>33641</v>
      </c>
      <c r="D2297" s="29" t="s">
        <v>3964</v>
      </c>
      <c r="E2297" s="31">
        <v>0</v>
      </c>
      <c r="F2297" s="38" t="s">
        <v>4219</v>
      </c>
      <c r="G2297" s="31">
        <v>0</v>
      </c>
      <c r="H2297" s="32">
        <f t="shared" si="35"/>
        <v>0</v>
      </c>
      <c r="I2297" s="33" t="s">
        <v>7662</v>
      </c>
    </row>
    <row r="2298" spans="1:9" x14ac:dyDescent="0.25">
      <c r="A2298" s="44" t="s">
        <v>12826</v>
      </c>
      <c r="B2298" s="41" t="s">
        <v>13498</v>
      </c>
      <c r="C2298" s="26">
        <v>33642</v>
      </c>
      <c r="D2298" s="25" t="s">
        <v>4025</v>
      </c>
      <c r="E2298" s="27">
        <v>400.4</v>
      </c>
      <c r="F2298" s="39" t="s">
        <v>12826</v>
      </c>
      <c r="G2298" s="27">
        <v>400.4</v>
      </c>
      <c r="H2298" s="45">
        <f t="shared" si="35"/>
        <v>0</v>
      </c>
      <c r="I2298" s="28" t="s">
        <v>10970</v>
      </c>
    </row>
    <row r="2299" spans="1:9" x14ac:dyDescent="0.25">
      <c r="A2299" s="43" t="s">
        <v>12826</v>
      </c>
      <c r="B2299" s="40" t="s">
        <v>13499</v>
      </c>
      <c r="C2299" s="30">
        <v>33643</v>
      </c>
      <c r="D2299" s="29" t="s">
        <v>4143</v>
      </c>
      <c r="E2299" s="31">
        <v>18260</v>
      </c>
      <c r="F2299" s="38" t="s">
        <v>12734</v>
      </c>
      <c r="G2299" s="31">
        <v>18260</v>
      </c>
      <c r="H2299" s="32">
        <f t="shared" si="35"/>
        <v>0</v>
      </c>
      <c r="I2299" s="33" t="s">
        <v>10970</v>
      </c>
    </row>
    <row r="2300" spans="1:9" x14ac:dyDescent="0.25">
      <c r="A2300" s="44" t="s">
        <v>12826</v>
      </c>
      <c r="B2300" s="41" t="s">
        <v>13500</v>
      </c>
      <c r="C2300" s="26">
        <v>33644</v>
      </c>
      <c r="D2300" s="25" t="s">
        <v>3964</v>
      </c>
      <c r="E2300" s="27">
        <v>1065.5999999999999</v>
      </c>
      <c r="F2300" s="39" t="s">
        <v>12734</v>
      </c>
      <c r="G2300" s="27">
        <v>1065.5999999999999</v>
      </c>
      <c r="H2300" s="45">
        <f t="shared" si="35"/>
        <v>0</v>
      </c>
      <c r="I2300" s="28" t="s">
        <v>10970</v>
      </c>
    </row>
    <row r="2301" spans="1:9" x14ac:dyDescent="0.25">
      <c r="A2301" s="43" t="s">
        <v>12826</v>
      </c>
      <c r="B2301" s="40" t="s">
        <v>13501</v>
      </c>
      <c r="C2301" s="30">
        <v>33645</v>
      </c>
      <c r="D2301" s="29" t="s">
        <v>4076</v>
      </c>
      <c r="E2301" s="31">
        <v>21586.6</v>
      </c>
      <c r="F2301" s="38" t="s">
        <v>13289</v>
      </c>
      <c r="G2301" s="31">
        <v>21586.6</v>
      </c>
      <c r="H2301" s="32">
        <f t="shared" si="35"/>
        <v>0</v>
      </c>
      <c r="I2301" s="33" t="s">
        <v>10970</v>
      </c>
    </row>
    <row r="2302" spans="1:9" x14ac:dyDescent="0.25">
      <c r="A2302" s="44" t="s">
        <v>12826</v>
      </c>
      <c r="B2302" s="41" t="s">
        <v>13502</v>
      </c>
      <c r="C2302" s="26">
        <v>33646</v>
      </c>
      <c r="D2302" s="25" t="s">
        <v>4016</v>
      </c>
      <c r="E2302" s="27">
        <v>35832</v>
      </c>
      <c r="F2302" s="39" t="s">
        <v>12734</v>
      </c>
      <c r="G2302" s="27">
        <v>35832</v>
      </c>
      <c r="H2302" s="45">
        <f t="shared" si="35"/>
        <v>0</v>
      </c>
      <c r="I2302" s="28" t="s">
        <v>10970</v>
      </c>
    </row>
    <row r="2303" spans="1:9" x14ac:dyDescent="0.25">
      <c r="A2303" s="43" t="s">
        <v>12826</v>
      </c>
      <c r="B2303" s="40" t="s">
        <v>13503</v>
      </c>
      <c r="C2303" s="30">
        <v>33647</v>
      </c>
      <c r="D2303" s="29" t="s">
        <v>4130</v>
      </c>
      <c r="E2303" s="31">
        <v>129544.2</v>
      </c>
      <c r="F2303" s="38" t="s">
        <v>12656</v>
      </c>
      <c r="G2303" s="31">
        <v>129544.2</v>
      </c>
      <c r="H2303" s="32">
        <f t="shared" si="35"/>
        <v>0</v>
      </c>
      <c r="I2303" s="33" t="s">
        <v>10970</v>
      </c>
    </row>
    <row r="2304" spans="1:9" x14ac:dyDescent="0.25">
      <c r="A2304" s="44" t="s">
        <v>12826</v>
      </c>
      <c r="B2304" s="41" t="s">
        <v>13504</v>
      </c>
      <c r="C2304" s="26">
        <v>33648</v>
      </c>
      <c r="D2304" s="25" t="s">
        <v>4073</v>
      </c>
      <c r="E2304" s="27">
        <v>8610</v>
      </c>
      <c r="F2304" s="39" t="s">
        <v>12826</v>
      </c>
      <c r="G2304" s="27">
        <v>8610</v>
      </c>
      <c r="H2304" s="45">
        <f t="shared" si="35"/>
        <v>0</v>
      </c>
      <c r="I2304" s="28" t="s">
        <v>10970</v>
      </c>
    </row>
    <row r="2305" spans="1:9" x14ac:dyDescent="0.25">
      <c r="A2305" s="43" t="s">
        <v>12826</v>
      </c>
      <c r="B2305" s="40" t="s">
        <v>13505</v>
      </c>
      <c r="C2305" s="30">
        <v>33649</v>
      </c>
      <c r="D2305" s="29" t="s">
        <v>4023</v>
      </c>
      <c r="E2305" s="31">
        <v>14254.5</v>
      </c>
      <c r="F2305" s="38" t="s">
        <v>12734</v>
      </c>
      <c r="G2305" s="31">
        <v>14254.5</v>
      </c>
      <c r="H2305" s="32">
        <f t="shared" si="35"/>
        <v>0</v>
      </c>
      <c r="I2305" s="33" t="s">
        <v>10970</v>
      </c>
    </row>
    <row r="2306" spans="1:9" x14ac:dyDescent="0.25">
      <c r="A2306" s="44" t="s">
        <v>12826</v>
      </c>
      <c r="B2306" s="41" t="s">
        <v>13506</v>
      </c>
      <c r="C2306" s="26">
        <v>33650</v>
      </c>
      <c r="D2306" s="25" t="s">
        <v>4042</v>
      </c>
      <c r="E2306" s="27">
        <v>6790</v>
      </c>
      <c r="F2306" s="39" t="s">
        <v>12734</v>
      </c>
      <c r="G2306" s="27">
        <v>6790</v>
      </c>
      <c r="H2306" s="45">
        <f t="shared" si="35"/>
        <v>0</v>
      </c>
      <c r="I2306" s="28" t="s">
        <v>10970</v>
      </c>
    </row>
    <row r="2307" spans="1:9" x14ac:dyDescent="0.25">
      <c r="A2307" s="43" t="s">
        <v>12826</v>
      </c>
      <c r="B2307" s="40" t="s">
        <v>13507</v>
      </c>
      <c r="C2307" s="30">
        <v>33651</v>
      </c>
      <c r="D2307" s="29" t="s">
        <v>4136</v>
      </c>
      <c r="E2307" s="31">
        <v>8964.4</v>
      </c>
      <c r="F2307" s="38" t="s">
        <v>12734</v>
      </c>
      <c r="G2307" s="31">
        <v>8964.4</v>
      </c>
      <c r="H2307" s="32">
        <f t="shared" si="35"/>
        <v>0</v>
      </c>
      <c r="I2307" s="33" t="s">
        <v>10970</v>
      </c>
    </row>
    <row r="2308" spans="1:9" x14ac:dyDescent="0.25">
      <c r="A2308" s="44" t="s">
        <v>12826</v>
      </c>
      <c r="B2308" s="41" t="s">
        <v>13508</v>
      </c>
      <c r="C2308" s="26">
        <v>33652</v>
      </c>
      <c r="D2308" s="25" t="s">
        <v>3959</v>
      </c>
      <c r="E2308" s="27">
        <v>54484.800000000003</v>
      </c>
      <c r="F2308" s="39" t="s">
        <v>12436</v>
      </c>
      <c r="G2308" s="27">
        <v>54484.800000000003</v>
      </c>
      <c r="H2308" s="45">
        <f t="shared" ref="H2308:H2371" si="36">E2308-G2308</f>
        <v>0</v>
      </c>
      <c r="I2308" s="28" t="s">
        <v>10970</v>
      </c>
    </row>
    <row r="2309" spans="1:9" x14ac:dyDescent="0.25">
      <c r="A2309" s="43" t="s">
        <v>12734</v>
      </c>
      <c r="B2309" s="40" t="s">
        <v>13509</v>
      </c>
      <c r="C2309" s="30">
        <v>33653</v>
      </c>
      <c r="D2309" s="29" t="s">
        <v>3935</v>
      </c>
      <c r="E2309" s="31">
        <v>61982.9</v>
      </c>
      <c r="F2309" s="38" t="s">
        <v>12818</v>
      </c>
      <c r="G2309" s="31">
        <v>61982.9</v>
      </c>
      <c r="H2309" s="32">
        <f t="shared" si="36"/>
        <v>0</v>
      </c>
      <c r="I2309" s="33" t="s">
        <v>10970</v>
      </c>
    </row>
    <row r="2310" spans="1:9" x14ac:dyDescent="0.25">
      <c r="A2310" s="44" t="s">
        <v>12734</v>
      </c>
      <c r="B2310" s="41" t="s">
        <v>13510</v>
      </c>
      <c r="C2310" s="26">
        <v>33654</v>
      </c>
      <c r="D2310" s="25" t="s">
        <v>3936</v>
      </c>
      <c r="E2310" s="27">
        <v>6778.8</v>
      </c>
      <c r="F2310" s="39" t="s">
        <v>12604</v>
      </c>
      <c r="G2310" s="27">
        <v>6778.8</v>
      </c>
      <c r="H2310" s="45">
        <f t="shared" si="36"/>
        <v>0</v>
      </c>
      <c r="I2310" s="28" t="s">
        <v>10970</v>
      </c>
    </row>
    <row r="2311" spans="1:9" x14ac:dyDescent="0.25">
      <c r="A2311" s="43" t="s">
        <v>12734</v>
      </c>
      <c r="B2311" s="40" t="s">
        <v>13511</v>
      </c>
      <c r="C2311" s="30">
        <v>33655</v>
      </c>
      <c r="D2311" s="29" t="s">
        <v>3943</v>
      </c>
      <c r="E2311" s="31">
        <v>20760.599999999999</v>
      </c>
      <c r="F2311" s="38" t="s">
        <v>12734</v>
      </c>
      <c r="G2311" s="31">
        <v>20760.599999999999</v>
      </c>
      <c r="H2311" s="32">
        <f t="shared" si="36"/>
        <v>0</v>
      </c>
      <c r="I2311" s="33" t="s">
        <v>10970</v>
      </c>
    </row>
    <row r="2312" spans="1:9" x14ac:dyDescent="0.25">
      <c r="A2312" s="44" t="s">
        <v>12734</v>
      </c>
      <c r="B2312" s="41" t="s">
        <v>13512</v>
      </c>
      <c r="C2312" s="26">
        <v>33656</v>
      </c>
      <c r="D2312" s="25" t="s">
        <v>4391</v>
      </c>
      <c r="E2312" s="27">
        <v>10400</v>
      </c>
      <c r="F2312" s="39" t="s">
        <v>12734</v>
      </c>
      <c r="G2312" s="27">
        <v>10400</v>
      </c>
      <c r="H2312" s="45">
        <f t="shared" si="36"/>
        <v>0</v>
      </c>
      <c r="I2312" s="28" t="s">
        <v>10970</v>
      </c>
    </row>
    <row r="2313" spans="1:9" x14ac:dyDescent="0.25">
      <c r="A2313" s="43" t="s">
        <v>12734</v>
      </c>
      <c r="B2313" s="40" t="s">
        <v>13513</v>
      </c>
      <c r="C2313" s="30">
        <v>33657</v>
      </c>
      <c r="D2313" s="29" t="s">
        <v>4630</v>
      </c>
      <c r="E2313" s="31">
        <v>3553.2</v>
      </c>
      <c r="F2313" s="38" t="s">
        <v>12656</v>
      </c>
      <c r="G2313" s="31">
        <v>3553.2</v>
      </c>
      <c r="H2313" s="32">
        <f t="shared" si="36"/>
        <v>0</v>
      </c>
      <c r="I2313" s="33" t="s">
        <v>10970</v>
      </c>
    </row>
    <row r="2314" spans="1:9" x14ac:dyDescent="0.25">
      <c r="A2314" s="44" t="s">
        <v>12734</v>
      </c>
      <c r="B2314" s="41" t="s">
        <v>13514</v>
      </c>
      <c r="C2314" s="26">
        <v>33658</v>
      </c>
      <c r="D2314" s="25" t="s">
        <v>4055</v>
      </c>
      <c r="E2314" s="27">
        <v>39247.199999999997</v>
      </c>
      <c r="F2314" s="39" t="s">
        <v>12734</v>
      </c>
      <c r="G2314" s="27">
        <v>39247.199999999997</v>
      </c>
      <c r="H2314" s="45">
        <f t="shared" si="36"/>
        <v>0</v>
      </c>
      <c r="I2314" s="28" t="s">
        <v>10970</v>
      </c>
    </row>
    <row r="2315" spans="1:9" x14ac:dyDescent="0.25">
      <c r="A2315" s="43" t="s">
        <v>12734</v>
      </c>
      <c r="B2315" s="40" t="s">
        <v>13515</v>
      </c>
      <c r="C2315" s="30">
        <v>33659</v>
      </c>
      <c r="D2315" s="29" t="s">
        <v>3960</v>
      </c>
      <c r="E2315" s="31">
        <v>15155.5</v>
      </c>
      <c r="F2315" s="38" t="s">
        <v>12734</v>
      </c>
      <c r="G2315" s="31">
        <v>15155.5</v>
      </c>
      <c r="H2315" s="32">
        <f t="shared" si="36"/>
        <v>0</v>
      </c>
      <c r="I2315" s="33" t="s">
        <v>10970</v>
      </c>
    </row>
    <row r="2316" spans="1:9" x14ac:dyDescent="0.25">
      <c r="A2316" s="44" t="s">
        <v>12734</v>
      </c>
      <c r="B2316" s="41" t="s">
        <v>13516</v>
      </c>
      <c r="C2316" s="26">
        <v>33660</v>
      </c>
      <c r="D2316" s="25" t="s">
        <v>3947</v>
      </c>
      <c r="E2316" s="27">
        <v>3609</v>
      </c>
      <c r="F2316" s="39" t="s">
        <v>12656</v>
      </c>
      <c r="G2316" s="27">
        <v>3609</v>
      </c>
      <c r="H2316" s="45">
        <f t="shared" si="36"/>
        <v>0</v>
      </c>
      <c r="I2316" s="28" t="s">
        <v>10970</v>
      </c>
    </row>
    <row r="2317" spans="1:9" x14ac:dyDescent="0.25">
      <c r="A2317" s="43" t="s">
        <v>12734</v>
      </c>
      <c r="B2317" s="40" t="s">
        <v>13517</v>
      </c>
      <c r="C2317" s="30">
        <v>33661</v>
      </c>
      <c r="D2317" s="29" t="s">
        <v>3938</v>
      </c>
      <c r="E2317" s="31">
        <v>4753.8</v>
      </c>
      <c r="F2317" s="38" t="s">
        <v>12656</v>
      </c>
      <c r="G2317" s="31">
        <v>4753.8</v>
      </c>
      <c r="H2317" s="32">
        <f t="shared" si="36"/>
        <v>0</v>
      </c>
      <c r="I2317" s="33" t="s">
        <v>10970</v>
      </c>
    </row>
    <row r="2318" spans="1:9" x14ac:dyDescent="0.25">
      <c r="A2318" s="44" t="s">
        <v>12734</v>
      </c>
      <c r="B2318" s="41" t="s">
        <v>13518</v>
      </c>
      <c r="C2318" s="26">
        <v>33662</v>
      </c>
      <c r="D2318" s="25" t="s">
        <v>3944</v>
      </c>
      <c r="E2318" s="27">
        <v>4272.1000000000004</v>
      </c>
      <c r="F2318" s="39" t="s">
        <v>12656</v>
      </c>
      <c r="G2318" s="27">
        <v>4272.1000000000004</v>
      </c>
      <c r="H2318" s="45">
        <f t="shared" si="36"/>
        <v>0</v>
      </c>
      <c r="I2318" s="28" t="s">
        <v>10970</v>
      </c>
    </row>
    <row r="2319" spans="1:9" x14ac:dyDescent="0.25">
      <c r="A2319" s="43" t="s">
        <v>12734</v>
      </c>
      <c r="B2319" s="40" t="s">
        <v>13519</v>
      </c>
      <c r="C2319" s="30">
        <v>33663</v>
      </c>
      <c r="D2319" s="29" t="s">
        <v>3946</v>
      </c>
      <c r="E2319" s="31">
        <v>8571.2000000000007</v>
      </c>
      <c r="F2319" s="38" t="s">
        <v>12818</v>
      </c>
      <c r="G2319" s="31">
        <v>8571.2000000000007</v>
      </c>
      <c r="H2319" s="32">
        <f t="shared" si="36"/>
        <v>0</v>
      </c>
      <c r="I2319" s="33" t="s">
        <v>10970</v>
      </c>
    </row>
    <row r="2320" spans="1:9" x14ac:dyDescent="0.25">
      <c r="A2320" s="44" t="s">
        <v>12734</v>
      </c>
      <c r="B2320" s="41" t="s">
        <v>13520</v>
      </c>
      <c r="C2320" s="26">
        <v>33664</v>
      </c>
      <c r="D2320" s="25" t="s">
        <v>4031</v>
      </c>
      <c r="E2320" s="27">
        <v>1715</v>
      </c>
      <c r="F2320" s="39" t="s">
        <v>12734</v>
      </c>
      <c r="G2320" s="27">
        <v>1715</v>
      </c>
      <c r="H2320" s="45">
        <f t="shared" si="36"/>
        <v>0</v>
      </c>
      <c r="I2320" s="28" t="s">
        <v>10970</v>
      </c>
    </row>
    <row r="2321" spans="1:9" x14ac:dyDescent="0.25">
      <c r="A2321" s="43" t="s">
        <v>12734</v>
      </c>
      <c r="B2321" s="40" t="s">
        <v>13521</v>
      </c>
      <c r="C2321" s="30">
        <v>33665</v>
      </c>
      <c r="D2321" s="29" t="s">
        <v>3957</v>
      </c>
      <c r="E2321" s="31">
        <v>1470</v>
      </c>
      <c r="F2321" s="38" t="s">
        <v>12734</v>
      </c>
      <c r="G2321" s="31">
        <v>1470</v>
      </c>
      <c r="H2321" s="32">
        <f t="shared" si="36"/>
        <v>0</v>
      </c>
      <c r="I2321" s="33" t="s">
        <v>10970</v>
      </c>
    </row>
    <row r="2322" spans="1:9" x14ac:dyDescent="0.25">
      <c r="A2322" s="44" t="s">
        <v>12734</v>
      </c>
      <c r="B2322" s="41" t="s">
        <v>13522</v>
      </c>
      <c r="C2322" s="26">
        <v>33666</v>
      </c>
      <c r="D2322" s="25" t="s">
        <v>3956</v>
      </c>
      <c r="E2322" s="27">
        <v>1590</v>
      </c>
      <c r="F2322" s="39" t="s">
        <v>12734</v>
      </c>
      <c r="G2322" s="27">
        <v>1590</v>
      </c>
      <c r="H2322" s="45">
        <f t="shared" si="36"/>
        <v>0</v>
      </c>
      <c r="I2322" s="28" t="s">
        <v>10970</v>
      </c>
    </row>
    <row r="2323" spans="1:9" x14ac:dyDescent="0.25">
      <c r="A2323" s="43" t="s">
        <v>12734</v>
      </c>
      <c r="B2323" s="40" t="s">
        <v>13523</v>
      </c>
      <c r="C2323" s="30">
        <v>33667</v>
      </c>
      <c r="D2323" s="29" t="s">
        <v>3951</v>
      </c>
      <c r="E2323" s="31">
        <v>9056.1</v>
      </c>
      <c r="F2323" s="38" t="s">
        <v>12734</v>
      </c>
      <c r="G2323" s="31">
        <v>9056.1</v>
      </c>
      <c r="H2323" s="32">
        <f t="shared" si="36"/>
        <v>0</v>
      </c>
      <c r="I2323" s="33" t="s">
        <v>10970</v>
      </c>
    </row>
    <row r="2324" spans="1:9" x14ac:dyDescent="0.25">
      <c r="A2324" s="44" t="s">
        <v>12734</v>
      </c>
      <c r="B2324" s="41" t="s">
        <v>13524</v>
      </c>
      <c r="C2324" s="26">
        <v>33668</v>
      </c>
      <c r="D2324" s="25" t="s">
        <v>3949</v>
      </c>
      <c r="E2324" s="27">
        <v>13124.8</v>
      </c>
      <c r="F2324" s="39" t="s">
        <v>12818</v>
      </c>
      <c r="G2324" s="27">
        <v>13124.8</v>
      </c>
      <c r="H2324" s="45">
        <f t="shared" si="36"/>
        <v>0</v>
      </c>
      <c r="I2324" s="28" t="s">
        <v>10970</v>
      </c>
    </row>
    <row r="2325" spans="1:9" x14ac:dyDescent="0.25">
      <c r="A2325" s="43" t="s">
        <v>12734</v>
      </c>
      <c r="B2325" s="40" t="s">
        <v>13525</v>
      </c>
      <c r="C2325" s="30">
        <v>33669</v>
      </c>
      <c r="D2325" s="29" t="s">
        <v>3948</v>
      </c>
      <c r="E2325" s="31">
        <v>9975</v>
      </c>
      <c r="F2325" s="38" t="s">
        <v>12818</v>
      </c>
      <c r="G2325" s="31">
        <v>9975</v>
      </c>
      <c r="H2325" s="32">
        <f t="shared" si="36"/>
        <v>0</v>
      </c>
      <c r="I2325" s="33" t="s">
        <v>10970</v>
      </c>
    </row>
    <row r="2326" spans="1:9" x14ac:dyDescent="0.25">
      <c r="A2326" s="44" t="s">
        <v>12734</v>
      </c>
      <c r="B2326" s="41" t="s">
        <v>13526</v>
      </c>
      <c r="C2326" s="26">
        <v>33670</v>
      </c>
      <c r="D2326" s="25" t="s">
        <v>3942</v>
      </c>
      <c r="E2326" s="27">
        <v>3183.6</v>
      </c>
      <c r="F2326" s="39" t="s">
        <v>13289</v>
      </c>
      <c r="G2326" s="27">
        <v>3183.6</v>
      </c>
      <c r="H2326" s="45">
        <f t="shared" si="36"/>
        <v>0</v>
      </c>
      <c r="I2326" s="28" t="s">
        <v>10970</v>
      </c>
    </row>
    <row r="2327" spans="1:9" x14ac:dyDescent="0.25">
      <c r="A2327" s="43" t="s">
        <v>12734</v>
      </c>
      <c r="B2327" s="40" t="s">
        <v>13527</v>
      </c>
      <c r="C2327" s="30">
        <v>33671</v>
      </c>
      <c r="D2327" s="29" t="s">
        <v>3945</v>
      </c>
      <c r="E2327" s="31">
        <v>3809.4</v>
      </c>
      <c r="F2327" s="38" t="s">
        <v>12656</v>
      </c>
      <c r="G2327" s="31">
        <v>3809.4</v>
      </c>
      <c r="H2327" s="32">
        <f t="shared" si="36"/>
        <v>0</v>
      </c>
      <c r="I2327" s="33" t="s">
        <v>10970</v>
      </c>
    </row>
    <row r="2328" spans="1:9" x14ac:dyDescent="0.25">
      <c r="A2328" s="44" t="s">
        <v>12734</v>
      </c>
      <c r="B2328" s="41" t="s">
        <v>13528</v>
      </c>
      <c r="C2328" s="26">
        <v>33672</v>
      </c>
      <c r="D2328" s="25" t="s">
        <v>3950</v>
      </c>
      <c r="E2328" s="27">
        <v>37522.800000000003</v>
      </c>
      <c r="F2328" s="39" t="s">
        <v>12818</v>
      </c>
      <c r="G2328" s="27">
        <v>37522.800000000003</v>
      </c>
      <c r="H2328" s="45">
        <f t="shared" si="36"/>
        <v>0</v>
      </c>
      <c r="I2328" s="28" t="s">
        <v>10970</v>
      </c>
    </row>
    <row r="2329" spans="1:9" x14ac:dyDescent="0.25">
      <c r="A2329" s="43" t="s">
        <v>12734</v>
      </c>
      <c r="B2329" s="40" t="s">
        <v>13529</v>
      </c>
      <c r="C2329" s="30">
        <v>33673</v>
      </c>
      <c r="D2329" s="29" t="s">
        <v>3954</v>
      </c>
      <c r="E2329" s="31">
        <v>6650</v>
      </c>
      <c r="F2329" s="38" t="s">
        <v>12734</v>
      </c>
      <c r="G2329" s="31">
        <v>6650</v>
      </c>
      <c r="H2329" s="32">
        <f t="shared" si="36"/>
        <v>0</v>
      </c>
      <c r="I2329" s="33" t="s">
        <v>10970</v>
      </c>
    </row>
    <row r="2330" spans="1:9" x14ac:dyDescent="0.25">
      <c r="A2330" s="44" t="s">
        <v>12734</v>
      </c>
      <c r="B2330" s="41" t="s">
        <v>13530</v>
      </c>
      <c r="C2330" s="26">
        <v>33674</v>
      </c>
      <c r="D2330" s="25" t="s">
        <v>4117</v>
      </c>
      <c r="E2330" s="27">
        <v>15131.6</v>
      </c>
      <c r="F2330" s="39" t="s">
        <v>12734</v>
      </c>
      <c r="G2330" s="27">
        <v>15131.6</v>
      </c>
      <c r="H2330" s="45">
        <f t="shared" si="36"/>
        <v>0</v>
      </c>
      <c r="I2330" s="28" t="s">
        <v>10970</v>
      </c>
    </row>
    <row r="2331" spans="1:9" x14ac:dyDescent="0.25">
      <c r="A2331" s="43" t="s">
        <v>12734</v>
      </c>
      <c r="B2331" s="40" t="s">
        <v>13531</v>
      </c>
      <c r="C2331" s="30">
        <v>33675</v>
      </c>
      <c r="D2331" s="29" t="s">
        <v>3959</v>
      </c>
      <c r="E2331" s="31">
        <v>17926.5</v>
      </c>
      <c r="F2331" s="38" t="s">
        <v>4240</v>
      </c>
      <c r="G2331" s="31">
        <v>17926.5</v>
      </c>
      <c r="H2331" s="32">
        <f t="shared" si="36"/>
        <v>0</v>
      </c>
      <c r="I2331" s="33" t="s">
        <v>10970</v>
      </c>
    </row>
    <row r="2332" spans="1:9" x14ac:dyDescent="0.25">
      <c r="A2332" s="44" t="s">
        <v>12734</v>
      </c>
      <c r="B2332" s="41" t="s">
        <v>13532</v>
      </c>
      <c r="C2332" s="26">
        <v>33676</v>
      </c>
      <c r="D2332" s="25" t="s">
        <v>4117</v>
      </c>
      <c r="E2332" s="27">
        <v>1783.6</v>
      </c>
      <c r="F2332" s="39" t="s">
        <v>12734</v>
      </c>
      <c r="G2332" s="27">
        <v>1783.6</v>
      </c>
      <c r="H2332" s="45">
        <f t="shared" si="36"/>
        <v>0</v>
      </c>
      <c r="I2332" s="28" t="s">
        <v>10970</v>
      </c>
    </row>
    <row r="2333" spans="1:9" x14ac:dyDescent="0.25">
      <c r="A2333" s="43" t="s">
        <v>12734</v>
      </c>
      <c r="B2333" s="40" t="s">
        <v>13533</v>
      </c>
      <c r="C2333" s="30">
        <v>33677</v>
      </c>
      <c r="D2333" s="29" t="s">
        <v>3978</v>
      </c>
      <c r="E2333" s="31">
        <v>7256.4</v>
      </c>
      <c r="F2333" s="38" t="s">
        <v>12734</v>
      </c>
      <c r="G2333" s="31">
        <v>7256.4</v>
      </c>
      <c r="H2333" s="32">
        <f t="shared" si="36"/>
        <v>0</v>
      </c>
      <c r="I2333" s="33" t="s">
        <v>10970</v>
      </c>
    </row>
    <row r="2334" spans="1:9" x14ac:dyDescent="0.25">
      <c r="A2334" s="44" t="s">
        <v>12734</v>
      </c>
      <c r="B2334" s="41" t="s">
        <v>13534</v>
      </c>
      <c r="C2334" s="26">
        <v>33678</v>
      </c>
      <c r="D2334" s="25" t="s">
        <v>4187</v>
      </c>
      <c r="E2334" s="27">
        <v>9849</v>
      </c>
      <c r="F2334" s="39" t="s">
        <v>12734</v>
      </c>
      <c r="G2334" s="27">
        <v>9849</v>
      </c>
      <c r="H2334" s="45">
        <f t="shared" si="36"/>
        <v>0</v>
      </c>
      <c r="I2334" s="28" t="s">
        <v>10970</v>
      </c>
    </row>
    <row r="2335" spans="1:9" x14ac:dyDescent="0.25">
      <c r="A2335" s="43" t="s">
        <v>12734</v>
      </c>
      <c r="B2335" s="40" t="s">
        <v>13535</v>
      </c>
      <c r="C2335" s="30">
        <v>33679</v>
      </c>
      <c r="D2335" s="29" t="s">
        <v>3965</v>
      </c>
      <c r="E2335" s="31">
        <v>980</v>
      </c>
      <c r="F2335" s="38" t="s">
        <v>12656</v>
      </c>
      <c r="G2335" s="31">
        <v>980</v>
      </c>
      <c r="H2335" s="32">
        <f t="shared" si="36"/>
        <v>0</v>
      </c>
      <c r="I2335" s="33" t="s">
        <v>10970</v>
      </c>
    </row>
    <row r="2336" spans="1:9" x14ac:dyDescent="0.25">
      <c r="A2336" s="44" t="s">
        <v>12734</v>
      </c>
      <c r="B2336" s="41" t="s">
        <v>13536</v>
      </c>
      <c r="C2336" s="26">
        <v>33680</v>
      </c>
      <c r="D2336" s="25" t="s">
        <v>3937</v>
      </c>
      <c r="E2336" s="27">
        <v>61387.95</v>
      </c>
      <c r="F2336" s="39" t="s">
        <v>12656</v>
      </c>
      <c r="G2336" s="27">
        <v>61387.95</v>
      </c>
      <c r="H2336" s="45">
        <f t="shared" si="36"/>
        <v>0</v>
      </c>
      <c r="I2336" s="28" t="s">
        <v>10970</v>
      </c>
    </row>
    <row r="2337" spans="1:9" x14ac:dyDescent="0.25">
      <c r="A2337" s="43" t="s">
        <v>12734</v>
      </c>
      <c r="B2337" s="40" t="s">
        <v>13537</v>
      </c>
      <c r="C2337" s="30">
        <v>33681</v>
      </c>
      <c r="D2337" s="29" t="s">
        <v>4093</v>
      </c>
      <c r="E2337" s="31">
        <v>5865.6</v>
      </c>
      <c r="F2337" s="38" t="s">
        <v>12734</v>
      </c>
      <c r="G2337" s="31">
        <v>5865.6</v>
      </c>
      <c r="H2337" s="32">
        <f t="shared" si="36"/>
        <v>0</v>
      </c>
      <c r="I2337" s="33" t="s">
        <v>10970</v>
      </c>
    </row>
    <row r="2338" spans="1:9" x14ac:dyDescent="0.25">
      <c r="A2338" s="44" t="s">
        <v>12734</v>
      </c>
      <c r="B2338" s="41" t="s">
        <v>13538</v>
      </c>
      <c r="C2338" s="26">
        <v>33682</v>
      </c>
      <c r="D2338" s="25" t="s">
        <v>4092</v>
      </c>
      <c r="E2338" s="27">
        <v>1813</v>
      </c>
      <c r="F2338" s="39" t="s">
        <v>12734</v>
      </c>
      <c r="G2338" s="27">
        <v>1813</v>
      </c>
      <c r="H2338" s="45">
        <f t="shared" si="36"/>
        <v>0</v>
      </c>
      <c r="I2338" s="28" t="s">
        <v>10970</v>
      </c>
    </row>
    <row r="2339" spans="1:9" x14ac:dyDescent="0.25">
      <c r="A2339" s="43" t="s">
        <v>12734</v>
      </c>
      <c r="B2339" s="40" t="s">
        <v>13539</v>
      </c>
      <c r="C2339" s="30">
        <v>33683</v>
      </c>
      <c r="D2339" s="29" t="s">
        <v>3962</v>
      </c>
      <c r="E2339" s="31">
        <v>5212.7</v>
      </c>
      <c r="F2339" s="38" t="s">
        <v>12734</v>
      </c>
      <c r="G2339" s="31">
        <v>5212.7</v>
      </c>
      <c r="H2339" s="32">
        <f t="shared" si="36"/>
        <v>0</v>
      </c>
      <c r="I2339" s="33" t="s">
        <v>10970</v>
      </c>
    </row>
    <row r="2340" spans="1:9" x14ac:dyDescent="0.25">
      <c r="A2340" s="44" t="s">
        <v>12734</v>
      </c>
      <c r="B2340" s="41" t="s">
        <v>13540</v>
      </c>
      <c r="C2340" s="26">
        <v>33684</v>
      </c>
      <c r="D2340" s="25" t="s">
        <v>3971</v>
      </c>
      <c r="E2340" s="27">
        <v>3670</v>
      </c>
      <c r="F2340" s="39" t="s">
        <v>12734</v>
      </c>
      <c r="G2340" s="27">
        <v>3670</v>
      </c>
      <c r="H2340" s="45">
        <f t="shared" si="36"/>
        <v>0</v>
      </c>
      <c r="I2340" s="28" t="s">
        <v>10970</v>
      </c>
    </row>
    <row r="2341" spans="1:9" x14ac:dyDescent="0.25">
      <c r="A2341" s="43" t="s">
        <v>12734</v>
      </c>
      <c r="B2341" s="40" t="s">
        <v>13541</v>
      </c>
      <c r="C2341" s="30">
        <v>33685</v>
      </c>
      <c r="D2341" s="29" t="s">
        <v>3982</v>
      </c>
      <c r="E2341" s="31">
        <v>2860</v>
      </c>
      <c r="F2341" s="38" t="s">
        <v>12734</v>
      </c>
      <c r="G2341" s="31">
        <v>2860</v>
      </c>
      <c r="H2341" s="32">
        <f t="shared" si="36"/>
        <v>0</v>
      </c>
      <c r="I2341" s="33" t="s">
        <v>10970</v>
      </c>
    </row>
    <row r="2342" spans="1:9" x14ac:dyDescent="0.25">
      <c r="A2342" s="44" t="s">
        <v>12734</v>
      </c>
      <c r="B2342" s="41" t="s">
        <v>13542</v>
      </c>
      <c r="C2342" s="26">
        <v>33686</v>
      </c>
      <c r="D2342" s="25" t="s">
        <v>3972</v>
      </c>
      <c r="E2342" s="27">
        <v>3095</v>
      </c>
      <c r="F2342" s="39" t="s">
        <v>12734</v>
      </c>
      <c r="G2342" s="27">
        <v>3095</v>
      </c>
      <c r="H2342" s="45">
        <f t="shared" si="36"/>
        <v>0</v>
      </c>
      <c r="I2342" s="28" t="s">
        <v>10970</v>
      </c>
    </row>
    <row r="2343" spans="1:9" x14ac:dyDescent="0.25">
      <c r="A2343" s="43" t="s">
        <v>12734</v>
      </c>
      <c r="B2343" s="40" t="s">
        <v>13543</v>
      </c>
      <c r="C2343" s="30">
        <v>33687</v>
      </c>
      <c r="D2343" s="29" t="s">
        <v>3962</v>
      </c>
      <c r="E2343" s="31">
        <v>481</v>
      </c>
      <c r="F2343" s="38" t="s">
        <v>12734</v>
      </c>
      <c r="G2343" s="31">
        <v>481</v>
      </c>
      <c r="H2343" s="32">
        <f t="shared" si="36"/>
        <v>0</v>
      </c>
      <c r="I2343" s="33" t="s">
        <v>10970</v>
      </c>
    </row>
    <row r="2344" spans="1:9" x14ac:dyDescent="0.25">
      <c r="A2344" s="44" t="s">
        <v>12734</v>
      </c>
      <c r="B2344" s="41" t="s">
        <v>13544</v>
      </c>
      <c r="C2344" s="26">
        <v>33688</v>
      </c>
      <c r="D2344" s="25" t="s">
        <v>3937</v>
      </c>
      <c r="E2344" s="27">
        <v>14690.1</v>
      </c>
      <c r="F2344" s="39" t="s">
        <v>12656</v>
      </c>
      <c r="G2344" s="27">
        <v>14690.1</v>
      </c>
      <c r="H2344" s="45">
        <f t="shared" si="36"/>
        <v>0</v>
      </c>
      <c r="I2344" s="28" t="s">
        <v>10970</v>
      </c>
    </row>
    <row r="2345" spans="1:9" x14ac:dyDescent="0.25">
      <c r="A2345" s="43" t="s">
        <v>12734</v>
      </c>
      <c r="B2345" s="40" t="s">
        <v>13545</v>
      </c>
      <c r="C2345" s="30">
        <v>33689</v>
      </c>
      <c r="D2345" s="29" t="s">
        <v>3964</v>
      </c>
      <c r="E2345" s="31">
        <v>491.4</v>
      </c>
      <c r="F2345" s="38" t="s">
        <v>12734</v>
      </c>
      <c r="G2345" s="31">
        <v>491.4</v>
      </c>
      <c r="H2345" s="32">
        <f t="shared" si="36"/>
        <v>0</v>
      </c>
      <c r="I2345" s="33" t="s">
        <v>10970</v>
      </c>
    </row>
    <row r="2346" spans="1:9" x14ac:dyDescent="0.25">
      <c r="A2346" s="44" t="s">
        <v>12734</v>
      </c>
      <c r="B2346" s="41" t="s">
        <v>13546</v>
      </c>
      <c r="C2346" s="26">
        <v>33690</v>
      </c>
      <c r="D2346" s="25" t="s">
        <v>3964</v>
      </c>
      <c r="E2346" s="27">
        <v>3690</v>
      </c>
      <c r="F2346" s="39" t="s">
        <v>12734</v>
      </c>
      <c r="G2346" s="27">
        <v>3690</v>
      </c>
      <c r="H2346" s="45">
        <f t="shared" si="36"/>
        <v>0</v>
      </c>
      <c r="I2346" s="28" t="s">
        <v>10970</v>
      </c>
    </row>
    <row r="2347" spans="1:9" x14ac:dyDescent="0.25">
      <c r="A2347" s="43" t="s">
        <v>12734</v>
      </c>
      <c r="B2347" s="40" t="s">
        <v>13547</v>
      </c>
      <c r="C2347" s="30">
        <v>33691</v>
      </c>
      <c r="D2347" s="29" t="s">
        <v>3958</v>
      </c>
      <c r="E2347" s="31">
        <v>3601.8</v>
      </c>
      <c r="F2347" s="38" t="s">
        <v>12734</v>
      </c>
      <c r="G2347" s="31">
        <v>3601.8</v>
      </c>
      <c r="H2347" s="32">
        <f t="shared" si="36"/>
        <v>0</v>
      </c>
      <c r="I2347" s="33" t="s">
        <v>10970</v>
      </c>
    </row>
    <row r="2348" spans="1:9" x14ac:dyDescent="0.25">
      <c r="A2348" s="44" t="s">
        <v>12734</v>
      </c>
      <c r="B2348" s="41" t="s">
        <v>13548</v>
      </c>
      <c r="C2348" s="26">
        <v>33692</v>
      </c>
      <c r="D2348" s="25" t="s">
        <v>4121</v>
      </c>
      <c r="E2348" s="27">
        <v>7183.2</v>
      </c>
      <c r="F2348" s="39" t="s">
        <v>12734</v>
      </c>
      <c r="G2348" s="27">
        <v>7183.2</v>
      </c>
      <c r="H2348" s="45">
        <f t="shared" si="36"/>
        <v>0</v>
      </c>
      <c r="I2348" s="28" t="s">
        <v>10970</v>
      </c>
    </row>
    <row r="2349" spans="1:9" x14ac:dyDescent="0.25">
      <c r="A2349" s="43" t="s">
        <v>12734</v>
      </c>
      <c r="B2349" s="40" t="s">
        <v>13549</v>
      </c>
      <c r="C2349" s="30">
        <v>33693</v>
      </c>
      <c r="D2349" s="29" t="s">
        <v>4017</v>
      </c>
      <c r="E2349" s="31">
        <v>21062.2</v>
      </c>
      <c r="F2349" s="38" t="s">
        <v>13045</v>
      </c>
      <c r="G2349" s="31">
        <v>21062.2</v>
      </c>
      <c r="H2349" s="32">
        <f t="shared" si="36"/>
        <v>0</v>
      </c>
      <c r="I2349" s="33" t="s">
        <v>10970</v>
      </c>
    </row>
    <row r="2350" spans="1:9" x14ac:dyDescent="0.25">
      <c r="A2350" s="44" t="s">
        <v>12734</v>
      </c>
      <c r="B2350" s="41" t="s">
        <v>13550</v>
      </c>
      <c r="C2350" s="26">
        <v>33694</v>
      </c>
      <c r="D2350" s="25" t="s">
        <v>3964</v>
      </c>
      <c r="E2350" s="27">
        <v>273.60000000000002</v>
      </c>
      <c r="F2350" s="39" t="s">
        <v>12734</v>
      </c>
      <c r="G2350" s="27">
        <v>273.60000000000002</v>
      </c>
      <c r="H2350" s="45">
        <f t="shared" si="36"/>
        <v>0</v>
      </c>
      <c r="I2350" s="28" t="s">
        <v>10970</v>
      </c>
    </row>
    <row r="2351" spans="1:9" x14ac:dyDescent="0.25">
      <c r="A2351" s="43" t="s">
        <v>12734</v>
      </c>
      <c r="B2351" s="40" t="s">
        <v>13551</v>
      </c>
      <c r="C2351" s="30">
        <v>33695</v>
      </c>
      <c r="D2351" s="29" t="s">
        <v>4036</v>
      </c>
      <c r="E2351" s="31">
        <v>2427.6</v>
      </c>
      <c r="F2351" s="38" t="s">
        <v>12734</v>
      </c>
      <c r="G2351" s="31">
        <v>2427.6</v>
      </c>
      <c r="H2351" s="32">
        <f t="shared" si="36"/>
        <v>0</v>
      </c>
      <c r="I2351" s="33" t="s">
        <v>10970</v>
      </c>
    </row>
    <row r="2352" spans="1:9" x14ac:dyDescent="0.25">
      <c r="A2352" s="44" t="s">
        <v>12734</v>
      </c>
      <c r="B2352" s="41" t="s">
        <v>13552</v>
      </c>
      <c r="C2352" s="26">
        <v>33696</v>
      </c>
      <c r="D2352" s="25" t="s">
        <v>4041</v>
      </c>
      <c r="E2352" s="27">
        <v>503.2</v>
      </c>
      <c r="F2352" s="39" t="s">
        <v>12734</v>
      </c>
      <c r="G2352" s="27">
        <v>503.2</v>
      </c>
      <c r="H2352" s="45">
        <f t="shared" si="36"/>
        <v>0</v>
      </c>
      <c r="I2352" s="28" t="s">
        <v>10970</v>
      </c>
    </row>
    <row r="2353" spans="1:9" x14ac:dyDescent="0.25">
      <c r="A2353" s="43" t="s">
        <v>12734</v>
      </c>
      <c r="B2353" s="40" t="s">
        <v>13553</v>
      </c>
      <c r="C2353" s="30">
        <v>33697</v>
      </c>
      <c r="D2353" s="29" t="s">
        <v>3969</v>
      </c>
      <c r="E2353" s="31">
        <v>5771.9</v>
      </c>
      <c r="F2353" s="38" t="s">
        <v>12734</v>
      </c>
      <c r="G2353" s="31">
        <v>5771.9</v>
      </c>
      <c r="H2353" s="32">
        <f t="shared" si="36"/>
        <v>0</v>
      </c>
      <c r="I2353" s="33" t="s">
        <v>10970</v>
      </c>
    </row>
    <row r="2354" spans="1:9" x14ac:dyDescent="0.25">
      <c r="A2354" s="44" t="s">
        <v>12734</v>
      </c>
      <c r="B2354" s="41" t="s">
        <v>13554</v>
      </c>
      <c r="C2354" s="26">
        <v>33698</v>
      </c>
      <c r="D2354" s="25" t="s">
        <v>3997</v>
      </c>
      <c r="E2354" s="27">
        <v>2670.6</v>
      </c>
      <c r="F2354" s="39" t="s">
        <v>12734</v>
      </c>
      <c r="G2354" s="27">
        <v>2670.6</v>
      </c>
      <c r="H2354" s="45">
        <f t="shared" si="36"/>
        <v>0</v>
      </c>
      <c r="I2354" s="28" t="s">
        <v>10970</v>
      </c>
    </row>
    <row r="2355" spans="1:9" x14ac:dyDescent="0.25">
      <c r="A2355" s="43" t="s">
        <v>12734</v>
      </c>
      <c r="B2355" s="40" t="s">
        <v>13555</v>
      </c>
      <c r="C2355" s="30">
        <v>33699</v>
      </c>
      <c r="D2355" s="29" t="s">
        <v>3953</v>
      </c>
      <c r="E2355" s="31">
        <v>1715</v>
      </c>
      <c r="F2355" s="38" t="s">
        <v>12734</v>
      </c>
      <c r="G2355" s="31">
        <v>1715</v>
      </c>
      <c r="H2355" s="32">
        <f t="shared" si="36"/>
        <v>0</v>
      </c>
      <c r="I2355" s="33" t="s">
        <v>10970</v>
      </c>
    </row>
    <row r="2356" spans="1:9" x14ac:dyDescent="0.25">
      <c r="A2356" s="44" t="s">
        <v>12734</v>
      </c>
      <c r="B2356" s="41" t="s">
        <v>13556</v>
      </c>
      <c r="C2356" s="26">
        <v>33700</v>
      </c>
      <c r="D2356" s="25" t="s">
        <v>4213</v>
      </c>
      <c r="E2356" s="27">
        <v>35652</v>
      </c>
      <c r="F2356" s="39" t="s">
        <v>12734</v>
      </c>
      <c r="G2356" s="27">
        <v>35652</v>
      </c>
      <c r="H2356" s="45">
        <f t="shared" si="36"/>
        <v>0</v>
      </c>
      <c r="I2356" s="28" t="s">
        <v>10970</v>
      </c>
    </row>
    <row r="2357" spans="1:9" x14ac:dyDescent="0.25">
      <c r="A2357" s="43" t="s">
        <v>12734</v>
      </c>
      <c r="B2357" s="40" t="s">
        <v>13557</v>
      </c>
      <c r="C2357" s="30">
        <v>33701</v>
      </c>
      <c r="D2357" s="29" t="s">
        <v>4102</v>
      </c>
      <c r="E2357" s="31">
        <v>34528</v>
      </c>
      <c r="F2357" s="38" t="s">
        <v>12734</v>
      </c>
      <c r="G2357" s="31">
        <v>34528</v>
      </c>
      <c r="H2357" s="32">
        <f t="shared" si="36"/>
        <v>0</v>
      </c>
      <c r="I2357" s="33" t="s">
        <v>10970</v>
      </c>
    </row>
    <row r="2358" spans="1:9" x14ac:dyDescent="0.25">
      <c r="A2358" s="44" t="s">
        <v>12734</v>
      </c>
      <c r="B2358" s="41" t="s">
        <v>13558</v>
      </c>
      <c r="C2358" s="26">
        <v>33702</v>
      </c>
      <c r="D2358" s="25" t="s">
        <v>4047</v>
      </c>
      <c r="E2358" s="27">
        <v>333.2</v>
      </c>
      <c r="F2358" s="39" t="s">
        <v>12734</v>
      </c>
      <c r="G2358" s="27">
        <v>333.2</v>
      </c>
      <c r="H2358" s="45">
        <f t="shared" si="36"/>
        <v>0</v>
      </c>
      <c r="I2358" s="28" t="s">
        <v>10970</v>
      </c>
    </row>
    <row r="2359" spans="1:9" x14ac:dyDescent="0.25">
      <c r="A2359" s="43" t="s">
        <v>12734</v>
      </c>
      <c r="B2359" s="40" t="s">
        <v>13559</v>
      </c>
      <c r="C2359" s="30">
        <v>33703</v>
      </c>
      <c r="D2359" s="29" t="s">
        <v>3973</v>
      </c>
      <c r="E2359" s="31">
        <v>785</v>
      </c>
      <c r="F2359" s="38" t="s">
        <v>12734</v>
      </c>
      <c r="G2359" s="31">
        <v>785</v>
      </c>
      <c r="H2359" s="32">
        <f t="shared" si="36"/>
        <v>0</v>
      </c>
      <c r="I2359" s="33" t="s">
        <v>10970</v>
      </c>
    </row>
    <row r="2360" spans="1:9" x14ac:dyDescent="0.25">
      <c r="A2360" s="44" t="s">
        <v>12734</v>
      </c>
      <c r="B2360" s="41" t="s">
        <v>13560</v>
      </c>
      <c r="C2360" s="26">
        <v>33704</v>
      </c>
      <c r="D2360" s="25" t="s">
        <v>4049</v>
      </c>
      <c r="E2360" s="27">
        <v>1638</v>
      </c>
      <c r="F2360" s="39" t="s">
        <v>12734</v>
      </c>
      <c r="G2360" s="27">
        <v>1638</v>
      </c>
      <c r="H2360" s="45">
        <f t="shared" si="36"/>
        <v>0</v>
      </c>
      <c r="I2360" s="28" t="s">
        <v>10970</v>
      </c>
    </row>
    <row r="2361" spans="1:9" x14ac:dyDescent="0.25">
      <c r="A2361" s="43" t="s">
        <v>12734</v>
      </c>
      <c r="B2361" s="40" t="s">
        <v>13561</v>
      </c>
      <c r="C2361" s="30">
        <v>33705</v>
      </c>
      <c r="D2361" s="29" t="s">
        <v>4020</v>
      </c>
      <c r="E2361" s="31">
        <v>21010</v>
      </c>
      <c r="F2361" s="38" t="s">
        <v>12604</v>
      </c>
      <c r="G2361" s="31">
        <v>21010</v>
      </c>
      <c r="H2361" s="32">
        <f t="shared" si="36"/>
        <v>0</v>
      </c>
      <c r="I2361" s="33" t="s">
        <v>10970</v>
      </c>
    </row>
    <row r="2362" spans="1:9" x14ac:dyDescent="0.25">
      <c r="A2362" s="44" t="s">
        <v>12734</v>
      </c>
      <c r="B2362" s="41" t="s">
        <v>13562</v>
      </c>
      <c r="C2362" s="26">
        <v>33706</v>
      </c>
      <c r="D2362" s="25" t="s">
        <v>3974</v>
      </c>
      <c r="E2362" s="27">
        <v>4900</v>
      </c>
      <c r="F2362" s="39" t="s">
        <v>12734</v>
      </c>
      <c r="G2362" s="27">
        <v>4900</v>
      </c>
      <c r="H2362" s="45">
        <f t="shared" si="36"/>
        <v>0</v>
      </c>
      <c r="I2362" s="28" t="s">
        <v>10970</v>
      </c>
    </row>
    <row r="2363" spans="1:9" x14ac:dyDescent="0.25">
      <c r="A2363" s="43" t="s">
        <v>12734</v>
      </c>
      <c r="B2363" s="40" t="s">
        <v>13563</v>
      </c>
      <c r="C2363" s="30">
        <v>33707</v>
      </c>
      <c r="D2363" s="29" t="s">
        <v>3952</v>
      </c>
      <c r="E2363" s="31">
        <v>1242.9000000000001</v>
      </c>
      <c r="F2363" s="38" t="s">
        <v>12734</v>
      </c>
      <c r="G2363" s="31">
        <v>1242.9000000000001</v>
      </c>
      <c r="H2363" s="32">
        <f t="shared" si="36"/>
        <v>0</v>
      </c>
      <c r="I2363" s="33" t="s">
        <v>10970</v>
      </c>
    </row>
    <row r="2364" spans="1:9" x14ac:dyDescent="0.25">
      <c r="A2364" s="44" t="s">
        <v>12734</v>
      </c>
      <c r="B2364" s="41" t="s">
        <v>13564</v>
      </c>
      <c r="C2364" s="26">
        <v>33708</v>
      </c>
      <c r="D2364" s="25" t="s">
        <v>3964</v>
      </c>
      <c r="E2364" s="27">
        <v>1540.4</v>
      </c>
      <c r="F2364" s="39" t="s">
        <v>12734</v>
      </c>
      <c r="G2364" s="27">
        <v>1540.4</v>
      </c>
      <c r="H2364" s="45">
        <f t="shared" si="36"/>
        <v>0</v>
      </c>
      <c r="I2364" s="28" t="s">
        <v>10970</v>
      </c>
    </row>
    <row r="2365" spans="1:9" x14ac:dyDescent="0.25">
      <c r="A2365" s="43" t="s">
        <v>12734</v>
      </c>
      <c r="B2365" s="40" t="s">
        <v>13565</v>
      </c>
      <c r="C2365" s="30">
        <v>33709</v>
      </c>
      <c r="D2365" s="29" t="s">
        <v>3963</v>
      </c>
      <c r="E2365" s="31">
        <v>1427.6</v>
      </c>
      <c r="F2365" s="38" t="s">
        <v>12734</v>
      </c>
      <c r="G2365" s="31">
        <v>1427.6</v>
      </c>
      <c r="H2365" s="32">
        <f t="shared" si="36"/>
        <v>0</v>
      </c>
      <c r="I2365" s="33" t="s">
        <v>10970</v>
      </c>
    </row>
    <row r="2366" spans="1:9" x14ac:dyDescent="0.25">
      <c r="A2366" s="44" t="s">
        <v>12734</v>
      </c>
      <c r="B2366" s="41" t="s">
        <v>13566</v>
      </c>
      <c r="C2366" s="26">
        <v>33710</v>
      </c>
      <c r="D2366" s="25" t="s">
        <v>3977</v>
      </c>
      <c r="E2366" s="27">
        <v>5449.4</v>
      </c>
      <c r="F2366" s="39" t="s">
        <v>12734</v>
      </c>
      <c r="G2366" s="27">
        <v>5449.4</v>
      </c>
      <c r="H2366" s="45">
        <f t="shared" si="36"/>
        <v>0</v>
      </c>
      <c r="I2366" s="28" t="s">
        <v>10970</v>
      </c>
    </row>
    <row r="2367" spans="1:9" x14ac:dyDescent="0.25">
      <c r="A2367" s="43" t="s">
        <v>12734</v>
      </c>
      <c r="B2367" s="40" t="s">
        <v>13567</v>
      </c>
      <c r="C2367" s="30">
        <v>33711</v>
      </c>
      <c r="D2367" s="29" t="s">
        <v>4490</v>
      </c>
      <c r="E2367" s="31">
        <v>14410.8</v>
      </c>
      <c r="F2367" s="38" t="s">
        <v>12734</v>
      </c>
      <c r="G2367" s="31">
        <v>14410.8</v>
      </c>
      <c r="H2367" s="32">
        <f t="shared" si="36"/>
        <v>0</v>
      </c>
      <c r="I2367" s="33" t="s">
        <v>10970</v>
      </c>
    </row>
    <row r="2368" spans="1:9" x14ac:dyDescent="0.25">
      <c r="A2368" s="44" t="s">
        <v>12734</v>
      </c>
      <c r="B2368" s="41" t="s">
        <v>13568</v>
      </c>
      <c r="C2368" s="26">
        <v>33712</v>
      </c>
      <c r="D2368" s="25" t="s">
        <v>4018</v>
      </c>
      <c r="E2368" s="27">
        <v>40027.599999999999</v>
      </c>
      <c r="F2368" s="39" t="s">
        <v>12734</v>
      </c>
      <c r="G2368" s="27">
        <v>40027.599999999999</v>
      </c>
      <c r="H2368" s="45">
        <f t="shared" si="36"/>
        <v>0</v>
      </c>
      <c r="I2368" s="28" t="s">
        <v>10970</v>
      </c>
    </row>
    <row r="2369" spans="1:9" x14ac:dyDescent="0.25">
      <c r="A2369" s="43" t="s">
        <v>12734</v>
      </c>
      <c r="B2369" s="40" t="s">
        <v>13569</v>
      </c>
      <c r="C2369" s="30">
        <v>33713</v>
      </c>
      <c r="D2369" s="29" t="s">
        <v>4016</v>
      </c>
      <c r="E2369" s="31">
        <v>3927</v>
      </c>
      <c r="F2369" s="38" t="s">
        <v>12734</v>
      </c>
      <c r="G2369" s="31">
        <v>3927</v>
      </c>
      <c r="H2369" s="32">
        <f t="shared" si="36"/>
        <v>0</v>
      </c>
      <c r="I2369" s="33" t="s">
        <v>10970</v>
      </c>
    </row>
    <row r="2370" spans="1:9" x14ac:dyDescent="0.25">
      <c r="A2370" s="44" t="s">
        <v>12734</v>
      </c>
      <c r="B2370" s="41" t="s">
        <v>13570</v>
      </c>
      <c r="C2370" s="26">
        <v>33714</v>
      </c>
      <c r="D2370" s="25" t="s">
        <v>3989</v>
      </c>
      <c r="E2370" s="27">
        <v>795</v>
      </c>
      <c r="F2370" s="39" t="s">
        <v>12734</v>
      </c>
      <c r="G2370" s="27">
        <v>795</v>
      </c>
      <c r="H2370" s="45">
        <f t="shared" si="36"/>
        <v>0</v>
      </c>
      <c r="I2370" s="28" t="s">
        <v>10970</v>
      </c>
    </row>
    <row r="2371" spans="1:9" x14ac:dyDescent="0.25">
      <c r="A2371" s="43" t="s">
        <v>12734</v>
      </c>
      <c r="B2371" s="40" t="s">
        <v>13571</v>
      </c>
      <c r="C2371" s="30">
        <v>33715</v>
      </c>
      <c r="D2371" s="29" t="s">
        <v>8268</v>
      </c>
      <c r="E2371" s="31">
        <v>2187</v>
      </c>
      <c r="F2371" s="38" t="s">
        <v>12734</v>
      </c>
      <c r="G2371" s="31">
        <v>2187</v>
      </c>
      <c r="H2371" s="32">
        <f t="shared" si="36"/>
        <v>0</v>
      </c>
      <c r="I2371" s="33" t="s">
        <v>10970</v>
      </c>
    </row>
    <row r="2372" spans="1:9" x14ac:dyDescent="0.25">
      <c r="A2372" s="44" t="s">
        <v>12734</v>
      </c>
      <c r="B2372" s="41" t="s">
        <v>13572</v>
      </c>
      <c r="C2372" s="26">
        <v>33716</v>
      </c>
      <c r="D2372" s="25" t="s">
        <v>4095</v>
      </c>
      <c r="E2372" s="27">
        <v>4529.2</v>
      </c>
      <c r="F2372" s="39" t="s">
        <v>12734</v>
      </c>
      <c r="G2372" s="27">
        <v>4529.2</v>
      </c>
      <c r="H2372" s="45">
        <f t="shared" ref="H2372:H2435" si="37">E2372-G2372</f>
        <v>0</v>
      </c>
      <c r="I2372" s="28" t="s">
        <v>10970</v>
      </c>
    </row>
    <row r="2373" spans="1:9" x14ac:dyDescent="0.25">
      <c r="A2373" s="43" t="s">
        <v>12734</v>
      </c>
      <c r="B2373" s="40" t="s">
        <v>13573</v>
      </c>
      <c r="C2373" s="30">
        <v>33717</v>
      </c>
      <c r="D2373" s="29" t="s">
        <v>3964</v>
      </c>
      <c r="E2373" s="31">
        <v>703.2</v>
      </c>
      <c r="F2373" s="38" t="s">
        <v>12734</v>
      </c>
      <c r="G2373" s="31">
        <v>703.2</v>
      </c>
      <c r="H2373" s="32">
        <f t="shared" si="37"/>
        <v>0</v>
      </c>
      <c r="I2373" s="33" t="s">
        <v>10970</v>
      </c>
    </row>
    <row r="2374" spans="1:9" x14ac:dyDescent="0.25">
      <c r="A2374" s="44" t="s">
        <v>12734</v>
      </c>
      <c r="B2374" s="41" t="s">
        <v>13574</v>
      </c>
      <c r="C2374" s="26">
        <v>33718</v>
      </c>
      <c r="D2374" s="25" t="s">
        <v>4051</v>
      </c>
      <c r="E2374" s="27">
        <v>743.2</v>
      </c>
      <c r="F2374" s="39" t="s">
        <v>12734</v>
      </c>
      <c r="G2374" s="27">
        <v>743.2</v>
      </c>
      <c r="H2374" s="45">
        <f t="shared" si="37"/>
        <v>0</v>
      </c>
      <c r="I2374" s="28" t="s">
        <v>10970</v>
      </c>
    </row>
    <row r="2375" spans="1:9" x14ac:dyDescent="0.25">
      <c r="A2375" s="43" t="s">
        <v>12734</v>
      </c>
      <c r="B2375" s="40" t="s">
        <v>13575</v>
      </c>
      <c r="C2375" s="30">
        <v>33719</v>
      </c>
      <c r="D2375" s="29" t="s">
        <v>4021</v>
      </c>
      <c r="E2375" s="31">
        <v>38828.5</v>
      </c>
      <c r="F2375" s="38" t="s">
        <v>12734</v>
      </c>
      <c r="G2375" s="31">
        <v>38828.5</v>
      </c>
      <c r="H2375" s="32">
        <f t="shared" si="37"/>
        <v>0</v>
      </c>
      <c r="I2375" s="33" t="s">
        <v>10970</v>
      </c>
    </row>
    <row r="2376" spans="1:9" x14ac:dyDescent="0.25">
      <c r="A2376" s="44" t="s">
        <v>12734</v>
      </c>
      <c r="B2376" s="41" t="s">
        <v>13576</v>
      </c>
      <c r="C2376" s="26">
        <v>33720</v>
      </c>
      <c r="D2376" s="25" t="s">
        <v>3955</v>
      </c>
      <c r="E2376" s="27">
        <v>310.2</v>
      </c>
      <c r="F2376" s="39" t="s">
        <v>12734</v>
      </c>
      <c r="G2376" s="27">
        <v>310.2</v>
      </c>
      <c r="H2376" s="45">
        <f t="shared" si="37"/>
        <v>0</v>
      </c>
      <c r="I2376" s="28" t="s">
        <v>10970</v>
      </c>
    </row>
    <row r="2377" spans="1:9" x14ac:dyDescent="0.25">
      <c r="A2377" s="43" t="s">
        <v>12734</v>
      </c>
      <c r="B2377" s="40" t="s">
        <v>13577</v>
      </c>
      <c r="C2377" s="30">
        <v>33721</v>
      </c>
      <c r="D2377" s="29" t="s">
        <v>3991</v>
      </c>
      <c r="E2377" s="31">
        <v>5032.1000000000004</v>
      </c>
      <c r="F2377" s="38" t="s">
        <v>12734</v>
      </c>
      <c r="G2377" s="31">
        <v>5032.1000000000004</v>
      </c>
      <c r="H2377" s="32">
        <f t="shared" si="37"/>
        <v>0</v>
      </c>
      <c r="I2377" s="33" t="s">
        <v>10970</v>
      </c>
    </row>
    <row r="2378" spans="1:9" x14ac:dyDescent="0.25">
      <c r="A2378" s="44" t="s">
        <v>12734</v>
      </c>
      <c r="B2378" s="41" t="s">
        <v>13578</v>
      </c>
      <c r="C2378" s="26">
        <v>33722</v>
      </c>
      <c r="D2378" s="25" t="s">
        <v>4024</v>
      </c>
      <c r="E2378" s="27">
        <v>36324.199999999997</v>
      </c>
      <c r="F2378" s="39" t="s">
        <v>12734</v>
      </c>
      <c r="G2378" s="27">
        <v>36324.199999999997</v>
      </c>
      <c r="H2378" s="45">
        <f t="shared" si="37"/>
        <v>0</v>
      </c>
      <c r="I2378" s="28" t="s">
        <v>10970</v>
      </c>
    </row>
    <row r="2379" spans="1:9" x14ac:dyDescent="0.25">
      <c r="A2379" s="43" t="s">
        <v>12734</v>
      </c>
      <c r="B2379" s="40" t="s">
        <v>13579</v>
      </c>
      <c r="C2379" s="30">
        <v>33723</v>
      </c>
      <c r="D2379" s="29" t="s">
        <v>10241</v>
      </c>
      <c r="E2379" s="31">
        <v>0</v>
      </c>
      <c r="F2379" s="38" t="s">
        <v>4219</v>
      </c>
      <c r="G2379" s="31">
        <v>0</v>
      </c>
      <c r="H2379" s="32">
        <f t="shared" si="37"/>
        <v>0</v>
      </c>
      <c r="I2379" s="33" t="s">
        <v>7662</v>
      </c>
    </row>
    <row r="2380" spans="1:9" x14ac:dyDescent="0.25">
      <c r="A2380" s="44" t="s">
        <v>12734</v>
      </c>
      <c r="B2380" s="41" t="s">
        <v>13580</v>
      </c>
      <c r="C2380" s="26">
        <v>33724</v>
      </c>
      <c r="D2380" s="25" t="s">
        <v>10241</v>
      </c>
      <c r="E2380" s="27">
        <v>2502</v>
      </c>
      <c r="F2380" s="39" t="s">
        <v>12734</v>
      </c>
      <c r="G2380" s="27">
        <v>2502</v>
      </c>
      <c r="H2380" s="45">
        <f t="shared" si="37"/>
        <v>0</v>
      </c>
      <c r="I2380" s="28" t="s">
        <v>10970</v>
      </c>
    </row>
    <row r="2381" spans="1:9" x14ac:dyDescent="0.25">
      <c r="A2381" s="43" t="s">
        <v>12734</v>
      </c>
      <c r="B2381" s="40" t="s">
        <v>13581</v>
      </c>
      <c r="C2381" s="30">
        <v>33725</v>
      </c>
      <c r="D2381" s="29" t="s">
        <v>4120</v>
      </c>
      <c r="E2381" s="31">
        <v>12622.5</v>
      </c>
      <c r="F2381" s="38" t="s">
        <v>12734</v>
      </c>
      <c r="G2381" s="31">
        <v>12622.5</v>
      </c>
      <c r="H2381" s="32">
        <f t="shared" si="37"/>
        <v>0</v>
      </c>
      <c r="I2381" s="33" t="s">
        <v>10970</v>
      </c>
    </row>
    <row r="2382" spans="1:9" x14ac:dyDescent="0.25">
      <c r="A2382" s="44" t="s">
        <v>12734</v>
      </c>
      <c r="B2382" s="41" t="s">
        <v>13582</v>
      </c>
      <c r="C2382" s="26">
        <v>33726</v>
      </c>
      <c r="D2382" s="25" t="s">
        <v>4085</v>
      </c>
      <c r="E2382" s="27">
        <v>4242</v>
      </c>
      <c r="F2382" s="39" t="s">
        <v>12734</v>
      </c>
      <c r="G2382" s="27">
        <v>4242</v>
      </c>
      <c r="H2382" s="45">
        <f t="shared" si="37"/>
        <v>0</v>
      </c>
      <c r="I2382" s="28" t="s">
        <v>10970</v>
      </c>
    </row>
    <row r="2383" spans="1:9" x14ac:dyDescent="0.25">
      <c r="A2383" s="43" t="s">
        <v>12734</v>
      </c>
      <c r="B2383" s="40" t="s">
        <v>13583</v>
      </c>
      <c r="C2383" s="30">
        <v>33727</v>
      </c>
      <c r="D2383" s="29" t="s">
        <v>4044</v>
      </c>
      <c r="E2383" s="31">
        <v>3391.5</v>
      </c>
      <c r="F2383" s="38" t="s">
        <v>12734</v>
      </c>
      <c r="G2383" s="31">
        <v>3391.5</v>
      </c>
      <c r="H2383" s="32">
        <f t="shared" si="37"/>
        <v>0</v>
      </c>
      <c r="I2383" s="33" t="s">
        <v>10970</v>
      </c>
    </row>
    <row r="2384" spans="1:9" x14ac:dyDescent="0.25">
      <c r="A2384" s="44" t="s">
        <v>12734</v>
      </c>
      <c r="B2384" s="41" t="s">
        <v>13584</v>
      </c>
      <c r="C2384" s="26">
        <v>33728</v>
      </c>
      <c r="D2384" s="25" t="s">
        <v>4083</v>
      </c>
      <c r="E2384" s="27">
        <v>0</v>
      </c>
      <c r="F2384" s="39" t="s">
        <v>4219</v>
      </c>
      <c r="G2384" s="27">
        <v>0</v>
      </c>
      <c r="H2384" s="45">
        <f t="shared" si="37"/>
        <v>0</v>
      </c>
      <c r="I2384" s="28" t="s">
        <v>7662</v>
      </c>
    </row>
    <row r="2385" spans="1:9" x14ac:dyDescent="0.25">
      <c r="A2385" s="43" t="s">
        <v>12734</v>
      </c>
      <c r="B2385" s="40" t="s">
        <v>13585</v>
      </c>
      <c r="C2385" s="30">
        <v>33729</v>
      </c>
      <c r="D2385" s="29" t="s">
        <v>4046</v>
      </c>
      <c r="E2385" s="31">
        <v>2107.6999999999998</v>
      </c>
      <c r="F2385" s="38" t="s">
        <v>12734</v>
      </c>
      <c r="G2385" s="31">
        <v>2107.6999999999998</v>
      </c>
      <c r="H2385" s="32">
        <f t="shared" si="37"/>
        <v>0</v>
      </c>
      <c r="I2385" s="33" t="s">
        <v>10970</v>
      </c>
    </row>
    <row r="2386" spans="1:9" x14ac:dyDescent="0.25">
      <c r="A2386" s="44" t="s">
        <v>12734</v>
      </c>
      <c r="B2386" s="41" t="s">
        <v>13586</v>
      </c>
      <c r="C2386" s="26">
        <v>33730</v>
      </c>
      <c r="D2386" s="25" t="s">
        <v>4097</v>
      </c>
      <c r="E2386" s="27">
        <v>1838.2</v>
      </c>
      <c r="F2386" s="39" t="s">
        <v>12734</v>
      </c>
      <c r="G2386" s="27">
        <v>1838.2</v>
      </c>
      <c r="H2386" s="45">
        <f t="shared" si="37"/>
        <v>0</v>
      </c>
      <c r="I2386" s="28" t="s">
        <v>10970</v>
      </c>
    </row>
    <row r="2387" spans="1:9" x14ac:dyDescent="0.25">
      <c r="A2387" s="43" t="s">
        <v>12734</v>
      </c>
      <c r="B2387" s="40" t="s">
        <v>13587</v>
      </c>
      <c r="C2387" s="30">
        <v>33731</v>
      </c>
      <c r="D2387" s="29" t="s">
        <v>4097</v>
      </c>
      <c r="E2387" s="31">
        <v>697</v>
      </c>
      <c r="F2387" s="38" t="s">
        <v>12734</v>
      </c>
      <c r="G2387" s="31">
        <v>697</v>
      </c>
      <c r="H2387" s="32">
        <f t="shared" si="37"/>
        <v>0</v>
      </c>
      <c r="I2387" s="33" t="s">
        <v>10970</v>
      </c>
    </row>
    <row r="2388" spans="1:9" x14ac:dyDescent="0.25">
      <c r="A2388" s="44" t="s">
        <v>12734</v>
      </c>
      <c r="B2388" s="41" t="s">
        <v>13588</v>
      </c>
      <c r="C2388" s="26">
        <v>33732</v>
      </c>
      <c r="D2388" s="25" t="s">
        <v>4007</v>
      </c>
      <c r="E2388" s="27">
        <v>3590.8</v>
      </c>
      <c r="F2388" s="39" t="s">
        <v>12734</v>
      </c>
      <c r="G2388" s="27">
        <v>3590.8</v>
      </c>
      <c r="H2388" s="45">
        <f t="shared" si="37"/>
        <v>0</v>
      </c>
      <c r="I2388" s="28" t="s">
        <v>10970</v>
      </c>
    </row>
    <row r="2389" spans="1:9" x14ac:dyDescent="0.25">
      <c r="A2389" s="43" t="s">
        <v>12734</v>
      </c>
      <c r="B2389" s="40" t="s">
        <v>13589</v>
      </c>
      <c r="C2389" s="30">
        <v>33733</v>
      </c>
      <c r="D2389" s="29" t="s">
        <v>3964</v>
      </c>
      <c r="E2389" s="31">
        <v>1402.5</v>
      </c>
      <c r="F2389" s="38" t="s">
        <v>12734</v>
      </c>
      <c r="G2389" s="31">
        <v>1402.5</v>
      </c>
      <c r="H2389" s="32">
        <f t="shared" si="37"/>
        <v>0</v>
      </c>
      <c r="I2389" s="33" t="s">
        <v>10970</v>
      </c>
    </row>
    <row r="2390" spans="1:9" x14ac:dyDescent="0.25">
      <c r="A2390" s="44" t="s">
        <v>12734</v>
      </c>
      <c r="B2390" s="41" t="s">
        <v>13590</v>
      </c>
      <c r="C2390" s="26">
        <v>33734</v>
      </c>
      <c r="D2390" s="25" t="s">
        <v>4097</v>
      </c>
      <c r="E2390" s="27">
        <v>2720</v>
      </c>
      <c r="F2390" s="39" t="s">
        <v>12734</v>
      </c>
      <c r="G2390" s="27">
        <v>2720</v>
      </c>
      <c r="H2390" s="45">
        <f t="shared" si="37"/>
        <v>0</v>
      </c>
      <c r="I2390" s="28" t="s">
        <v>10970</v>
      </c>
    </row>
    <row r="2391" spans="1:9" x14ac:dyDescent="0.25">
      <c r="A2391" s="43" t="s">
        <v>12734</v>
      </c>
      <c r="B2391" s="40" t="s">
        <v>13591</v>
      </c>
      <c r="C2391" s="30">
        <v>33735</v>
      </c>
      <c r="D2391" s="29" t="s">
        <v>4083</v>
      </c>
      <c r="E2391" s="31">
        <v>2629.2</v>
      </c>
      <c r="F2391" s="38" t="s">
        <v>12734</v>
      </c>
      <c r="G2391" s="31">
        <v>2629.2</v>
      </c>
      <c r="H2391" s="32">
        <f t="shared" si="37"/>
        <v>0</v>
      </c>
      <c r="I2391" s="33" t="s">
        <v>10970</v>
      </c>
    </row>
    <row r="2392" spans="1:9" x14ac:dyDescent="0.25">
      <c r="A2392" s="44" t="s">
        <v>12734</v>
      </c>
      <c r="B2392" s="41" t="s">
        <v>13592</v>
      </c>
      <c r="C2392" s="26">
        <v>33736</v>
      </c>
      <c r="D2392" s="25" t="s">
        <v>4099</v>
      </c>
      <c r="E2392" s="27">
        <v>3519.6</v>
      </c>
      <c r="F2392" s="39" t="s">
        <v>12734</v>
      </c>
      <c r="G2392" s="27">
        <v>3519.6</v>
      </c>
      <c r="H2392" s="45">
        <f t="shared" si="37"/>
        <v>0</v>
      </c>
      <c r="I2392" s="28" t="s">
        <v>10970</v>
      </c>
    </row>
    <row r="2393" spans="1:9" x14ac:dyDescent="0.25">
      <c r="A2393" s="43" t="s">
        <v>12734</v>
      </c>
      <c r="B2393" s="40" t="s">
        <v>13593</v>
      </c>
      <c r="C2393" s="30">
        <v>33737</v>
      </c>
      <c r="D2393" s="29" t="s">
        <v>4097</v>
      </c>
      <c r="E2393" s="31">
        <v>1292.2</v>
      </c>
      <c r="F2393" s="38" t="s">
        <v>12734</v>
      </c>
      <c r="G2393" s="31">
        <v>1292.2</v>
      </c>
      <c r="H2393" s="32">
        <f t="shared" si="37"/>
        <v>0</v>
      </c>
      <c r="I2393" s="33" t="s">
        <v>10970</v>
      </c>
    </row>
    <row r="2394" spans="1:9" x14ac:dyDescent="0.25">
      <c r="A2394" s="44" t="s">
        <v>12734</v>
      </c>
      <c r="B2394" s="41" t="s">
        <v>13594</v>
      </c>
      <c r="C2394" s="26">
        <v>33738</v>
      </c>
      <c r="D2394" s="25" t="s">
        <v>4097</v>
      </c>
      <c r="E2394" s="27">
        <v>1500</v>
      </c>
      <c r="F2394" s="39" t="s">
        <v>12734</v>
      </c>
      <c r="G2394" s="27">
        <v>1500</v>
      </c>
      <c r="H2394" s="45">
        <f t="shared" si="37"/>
        <v>0</v>
      </c>
      <c r="I2394" s="28" t="s">
        <v>10970</v>
      </c>
    </row>
    <row r="2395" spans="1:9" x14ac:dyDescent="0.25">
      <c r="A2395" s="43" t="s">
        <v>12734</v>
      </c>
      <c r="B2395" s="40" t="s">
        <v>13595</v>
      </c>
      <c r="C2395" s="30">
        <v>33739</v>
      </c>
      <c r="D2395" s="29" t="s">
        <v>4007</v>
      </c>
      <c r="E2395" s="31">
        <v>0</v>
      </c>
      <c r="F2395" s="38" t="s">
        <v>4219</v>
      </c>
      <c r="G2395" s="31">
        <v>0</v>
      </c>
      <c r="H2395" s="32">
        <f t="shared" si="37"/>
        <v>0</v>
      </c>
      <c r="I2395" s="33" t="s">
        <v>7662</v>
      </c>
    </row>
    <row r="2396" spans="1:9" x14ac:dyDescent="0.25">
      <c r="A2396" s="44" t="s">
        <v>12734</v>
      </c>
      <c r="B2396" s="41" t="s">
        <v>13596</v>
      </c>
      <c r="C2396" s="26">
        <v>33740</v>
      </c>
      <c r="D2396" s="25" t="s">
        <v>4044</v>
      </c>
      <c r="E2396" s="27">
        <v>3720</v>
      </c>
      <c r="F2396" s="39" t="s">
        <v>12734</v>
      </c>
      <c r="G2396" s="27">
        <v>3720</v>
      </c>
      <c r="H2396" s="45">
        <f t="shared" si="37"/>
        <v>0</v>
      </c>
      <c r="I2396" s="28" t="s">
        <v>10970</v>
      </c>
    </row>
    <row r="2397" spans="1:9" x14ac:dyDescent="0.25">
      <c r="A2397" s="43" t="s">
        <v>12734</v>
      </c>
      <c r="B2397" s="40" t="s">
        <v>13597</v>
      </c>
      <c r="C2397" s="30">
        <v>33741</v>
      </c>
      <c r="D2397" s="29" t="s">
        <v>4097</v>
      </c>
      <c r="E2397" s="31">
        <v>780</v>
      </c>
      <c r="F2397" s="38" t="s">
        <v>12734</v>
      </c>
      <c r="G2397" s="31">
        <v>780</v>
      </c>
      <c r="H2397" s="32">
        <f t="shared" si="37"/>
        <v>0</v>
      </c>
      <c r="I2397" s="33" t="s">
        <v>10970</v>
      </c>
    </row>
    <row r="2398" spans="1:9" x14ac:dyDescent="0.25">
      <c r="A2398" s="44" t="s">
        <v>12734</v>
      </c>
      <c r="B2398" s="41" t="s">
        <v>13598</v>
      </c>
      <c r="C2398" s="26">
        <v>33742</v>
      </c>
      <c r="D2398" s="25" t="s">
        <v>4011</v>
      </c>
      <c r="E2398" s="27">
        <v>4337.8</v>
      </c>
      <c r="F2398" s="39" t="s">
        <v>12656</v>
      </c>
      <c r="G2398" s="27">
        <v>4337.8</v>
      </c>
      <c r="H2398" s="45">
        <f t="shared" si="37"/>
        <v>0</v>
      </c>
      <c r="I2398" s="28" t="s">
        <v>10970</v>
      </c>
    </row>
    <row r="2399" spans="1:9" x14ac:dyDescent="0.25">
      <c r="A2399" s="43" t="s">
        <v>12734</v>
      </c>
      <c r="B2399" s="40" t="s">
        <v>13599</v>
      </c>
      <c r="C2399" s="30">
        <v>33743</v>
      </c>
      <c r="D2399" s="29" t="s">
        <v>4052</v>
      </c>
      <c r="E2399" s="31">
        <v>12067.6</v>
      </c>
      <c r="F2399" s="38" t="s">
        <v>12656</v>
      </c>
      <c r="G2399" s="31">
        <v>12067.6</v>
      </c>
      <c r="H2399" s="32">
        <f t="shared" si="37"/>
        <v>0</v>
      </c>
      <c r="I2399" s="33" t="s">
        <v>10970</v>
      </c>
    </row>
    <row r="2400" spans="1:9" x14ac:dyDescent="0.25">
      <c r="A2400" s="44" t="s">
        <v>12734</v>
      </c>
      <c r="B2400" s="41" t="s">
        <v>13600</v>
      </c>
      <c r="C2400" s="26">
        <v>33744</v>
      </c>
      <c r="D2400" s="25" t="s">
        <v>4116</v>
      </c>
      <c r="E2400" s="27">
        <v>8807</v>
      </c>
      <c r="F2400" s="39" t="s">
        <v>12656</v>
      </c>
      <c r="G2400" s="27">
        <v>8807</v>
      </c>
      <c r="H2400" s="45">
        <f t="shared" si="37"/>
        <v>0</v>
      </c>
      <c r="I2400" s="28" t="s">
        <v>10970</v>
      </c>
    </row>
    <row r="2401" spans="1:9" x14ac:dyDescent="0.25">
      <c r="A2401" s="43" t="s">
        <v>12734</v>
      </c>
      <c r="B2401" s="40" t="s">
        <v>13601</v>
      </c>
      <c r="C2401" s="30">
        <v>33745</v>
      </c>
      <c r="D2401" s="29" t="s">
        <v>3981</v>
      </c>
      <c r="E2401" s="31">
        <v>6396.4</v>
      </c>
      <c r="F2401" s="38" t="s">
        <v>12656</v>
      </c>
      <c r="G2401" s="31">
        <v>6396.4</v>
      </c>
      <c r="H2401" s="32">
        <f t="shared" si="37"/>
        <v>0</v>
      </c>
      <c r="I2401" s="33" t="s">
        <v>10970</v>
      </c>
    </row>
    <row r="2402" spans="1:9" x14ac:dyDescent="0.25">
      <c r="A2402" s="44" t="s">
        <v>12734</v>
      </c>
      <c r="B2402" s="41" t="s">
        <v>13602</v>
      </c>
      <c r="C2402" s="26">
        <v>33746</v>
      </c>
      <c r="D2402" s="25" t="s">
        <v>3964</v>
      </c>
      <c r="E2402" s="27">
        <v>735</v>
      </c>
      <c r="F2402" s="39" t="s">
        <v>12734</v>
      </c>
      <c r="G2402" s="27">
        <v>735</v>
      </c>
      <c r="H2402" s="45">
        <f t="shared" si="37"/>
        <v>0</v>
      </c>
      <c r="I2402" s="28" t="s">
        <v>10970</v>
      </c>
    </row>
    <row r="2403" spans="1:9" x14ac:dyDescent="0.25">
      <c r="A2403" s="43" t="s">
        <v>12734</v>
      </c>
      <c r="B2403" s="40" t="s">
        <v>13603</v>
      </c>
      <c r="C2403" s="30">
        <v>33747</v>
      </c>
      <c r="D2403" s="29" t="s">
        <v>3964</v>
      </c>
      <c r="E2403" s="31">
        <v>2028</v>
      </c>
      <c r="F2403" s="38" t="s">
        <v>12734</v>
      </c>
      <c r="G2403" s="31">
        <v>2028</v>
      </c>
      <c r="H2403" s="32">
        <f t="shared" si="37"/>
        <v>0</v>
      </c>
      <c r="I2403" s="33" t="s">
        <v>10970</v>
      </c>
    </row>
    <row r="2404" spans="1:9" x14ac:dyDescent="0.25">
      <c r="A2404" s="44" t="s">
        <v>12734</v>
      </c>
      <c r="B2404" s="41" t="s">
        <v>13604</v>
      </c>
      <c r="C2404" s="26">
        <v>33748</v>
      </c>
      <c r="D2404" s="25" t="s">
        <v>4100</v>
      </c>
      <c r="E2404" s="27">
        <v>490</v>
      </c>
      <c r="F2404" s="39" t="s">
        <v>12656</v>
      </c>
      <c r="G2404" s="27">
        <v>490</v>
      </c>
      <c r="H2404" s="45">
        <f t="shared" si="37"/>
        <v>0</v>
      </c>
      <c r="I2404" s="28" t="s">
        <v>10970</v>
      </c>
    </row>
    <row r="2405" spans="1:9" x14ac:dyDescent="0.25">
      <c r="A2405" s="43" t="s">
        <v>12734</v>
      </c>
      <c r="B2405" s="40" t="s">
        <v>13605</v>
      </c>
      <c r="C2405" s="30">
        <v>33749</v>
      </c>
      <c r="D2405" s="29" t="s">
        <v>3983</v>
      </c>
      <c r="E2405" s="31">
        <v>0</v>
      </c>
      <c r="F2405" s="38" t="s">
        <v>4219</v>
      </c>
      <c r="G2405" s="31">
        <v>0</v>
      </c>
      <c r="H2405" s="32">
        <f t="shared" si="37"/>
        <v>0</v>
      </c>
      <c r="I2405" s="33" t="s">
        <v>7662</v>
      </c>
    </row>
    <row r="2406" spans="1:9" x14ac:dyDescent="0.25">
      <c r="A2406" s="44" t="s">
        <v>12734</v>
      </c>
      <c r="B2406" s="41" t="s">
        <v>13606</v>
      </c>
      <c r="C2406" s="26">
        <v>33750</v>
      </c>
      <c r="D2406" s="25" t="s">
        <v>3985</v>
      </c>
      <c r="E2406" s="27">
        <v>0</v>
      </c>
      <c r="F2406" s="39" t="s">
        <v>4219</v>
      </c>
      <c r="G2406" s="27">
        <v>0</v>
      </c>
      <c r="H2406" s="45">
        <f t="shared" si="37"/>
        <v>0</v>
      </c>
      <c r="I2406" s="28" t="s">
        <v>7662</v>
      </c>
    </row>
    <row r="2407" spans="1:9" x14ac:dyDescent="0.25">
      <c r="A2407" s="43" t="s">
        <v>12734</v>
      </c>
      <c r="B2407" s="40" t="s">
        <v>13607</v>
      </c>
      <c r="C2407" s="30">
        <v>33751</v>
      </c>
      <c r="D2407" s="29" t="s">
        <v>3983</v>
      </c>
      <c r="E2407" s="31">
        <v>0</v>
      </c>
      <c r="F2407" s="38" t="s">
        <v>4219</v>
      </c>
      <c r="G2407" s="31">
        <v>0</v>
      </c>
      <c r="H2407" s="32">
        <f t="shared" si="37"/>
        <v>0</v>
      </c>
      <c r="I2407" s="33" t="s">
        <v>7662</v>
      </c>
    </row>
    <row r="2408" spans="1:9" x14ac:dyDescent="0.25">
      <c r="A2408" s="44" t="s">
        <v>12734</v>
      </c>
      <c r="B2408" s="41" t="s">
        <v>13608</v>
      </c>
      <c r="C2408" s="26">
        <v>33752</v>
      </c>
      <c r="D2408" s="25" t="s">
        <v>3985</v>
      </c>
      <c r="E2408" s="27">
        <v>0</v>
      </c>
      <c r="F2408" s="39" t="s">
        <v>4219</v>
      </c>
      <c r="G2408" s="27">
        <v>0</v>
      </c>
      <c r="H2408" s="45">
        <f t="shared" si="37"/>
        <v>0</v>
      </c>
      <c r="I2408" s="28" t="s">
        <v>7662</v>
      </c>
    </row>
    <row r="2409" spans="1:9" x14ac:dyDescent="0.25">
      <c r="A2409" s="43" t="s">
        <v>12734</v>
      </c>
      <c r="B2409" s="40" t="s">
        <v>13609</v>
      </c>
      <c r="C2409" s="30">
        <v>33753</v>
      </c>
      <c r="D2409" s="29" t="s">
        <v>3983</v>
      </c>
      <c r="E2409" s="31">
        <v>0</v>
      </c>
      <c r="F2409" s="38" t="s">
        <v>4219</v>
      </c>
      <c r="G2409" s="31">
        <v>0</v>
      </c>
      <c r="H2409" s="32">
        <f t="shared" si="37"/>
        <v>0</v>
      </c>
      <c r="I2409" s="33" t="s">
        <v>7662</v>
      </c>
    </row>
    <row r="2410" spans="1:9" x14ac:dyDescent="0.25">
      <c r="A2410" s="44" t="s">
        <v>12734</v>
      </c>
      <c r="B2410" s="41" t="s">
        <v>13610</v>
      </c>
      <c r="C2410" s="26">
        <v>33754</v>
      </c>
      <c r="D2410" s="25" t="s">
        <v>3987</v>
      </c>
      <c r="E2410" s="27">
        <v>4687.1000000000004</v>
      </c>
      <c r="F2410" s="39" t="s">
        <v>12656</v>
      </c>
      <c r="G2410" s="27">
        <v>4687.1000000000004</v>
      </c>
      <c r="H2410" s="45">
        <f t="shared" si="37"/>
        <v>0</v>
      </c>
      <c r="I2410" s="28" t="s">
        <v>10970</v>
      </c>
    </row>
    <row r="2411" spans="1:9" x14ac:dyDescent="0.25">
      <c r="A2411" s="43" t="s">
        <v>12734</v>
      </c>
      <c r="B2411" s="40" t="s">
        <v>13611</v>
      </c>
      <c r="C2411" s="30">
        <v>33755</v>
      </c>
      <c r="D2411" s="29" t="s">
        <v>3987</v>
      </c>
      <c r="E2411" s="31">
        <v>563.5</v>
      </c>
      <c r="F2411" s="38" t="s">
        <v>12656</v>
      </c>
      <c r="G2411" s="31">
        <v>563.5</v>
      </c>
      <c r="H2411" s="32">
        <f t="shared" si="37"/>
        <v>0</v>
      </c>
      <c r="I2411" s="33" t="s">
        <v>10970</v>
      </c>
    </row>
    <row r="2412" spans="1:9" x14ac:dyDescent="0.25">
      <c r="A2412" s="44" t="s">
        <v>12734</v>
      </c>
      <c r="B2412" s="41" t="s">
        <v>13612</v>
      </c>
      <c r="C2412" s="26">
        <v>33756</v>
      </c>
      <c r="D2412" s="25" t="s">
        <v>3984</v>
      </c>
      <c r="E2412" s="27">
        <v>842.4</v>
      </c>
      <c r="F2412" s="39" t="s">
        <v>12656</v>
      </c>
      <c r="G2412" s="27">
        <v>842.4</v>
      </c>
      <c r="H2412" s="45">
        <f t="shared" si="37"/>
        <v>0</v>
      </c>
      <c r="I2412" s="28" t="s">
        <v>10970</v>
      </c>
    </row>
    <row r="2413" spans="1:9" x14ac:dyDescent="0.25">
      <c r="A2413" s="43" t="s">
        <v>12734</v>
      </c>
      <c r="B2413" s="40" t="s">
        <v>13613</v>
      </c>
      <c r="C2413" s="30">
        <v>33757</v>
      </c>
      <c r="D2413" s="29" t="s">
        <v>3986</v>
      </c>
      <c r="E2413" s="31">
        <v>1331.2</v>
      </c>
      <c r="F2413" s="38" t="s">
        <v>12656</v>
      </c>
      <c r="G2413" s="31">
        <v>1331.2</v>
      </c>
      <c r="H2413" s="32">
        <f t="shared" si="37"/>
        <v>0</v>
      </c>
      <c r="I2413" s="33" t="s">
        <v>10970</v>
      </c>
    </row>
    <row r="2414" spans="1:9" x14ac:dyDescent="0.25">
      <c r="A2414" s="44" t="s">
        <v>12734</v>
      </c>
      <c r="B2414" s="41" t="s">
        <v>13614</v>
      </c>
      <c r="C2414" s="26">
        <v>33758</v>
      </c>
      <c r="D2414" s="25" t="s">
        <v>3964</v>
      </c>
      <c r="E2414" s="27">
        <v>3120</v>
      </c>
      <c r="F2414" s="39" t="s">
        <v>12656</v>
      </c>
      <c r="G2414" s="27">
        <v>3120</v>
      </c>
      <c r="H2414" s="45">
        <f t="shared" si="37"/>
        <v>0</v>
      </c>
      <c r="I2414" s="28" t="s">
        <v>10970</v>
      </c>
    </row>
    <row r="2415" spans="1:9" x14ac:dyDescent="0.25">
      <c r="A2415" s="43" t="s">
        <v>12734</v>
      </c>
      <c r="B2415" s="40" t="s">
        <v>13615</v>
      </c>
      <c r="C2415" s="30">
        <v>33759</v>
      </c>
      <c r="D2415" s="29" t="s">
        <v>4001</v>
      </c>
      <c r="E2415" s="31">
        <v>1960</v>
      </c>
      <c r="F2415" s="38" t="s">
        <v>12656</v>
      </c>
      <c r="G2415" s="31">
        <v>1960</v>
      </c>
      <c r="H2415" s="32">
        <f t="shared" si="37"/>
        <v>0</v>
      </c>
      <c r="I2415" s="33" t="s">
        <v>10970</v>
      </c>
    </row>
    <row r="2416" spans="1:9" x14ac:dyDescent="0.25">
      <c r="A2416" s="44" t="s">
        <v>12734</v>
      </c>
      <c r="B2416" s="41" t="s">
        <v>13616</v>
      </c>
      <c r="C2416" s="26">
        <v>33760</v>
      </c>
      <c r="D2416" s="25" t="s">
        <v>4002</v>
      </c>
      <c r="E2416" s="27">
        <v>1960</v>
      </c>
      <c r="F2416" s="39" t="s">
        <v>12656</v>
      </c>
      <c r="G2416" s="27">
        <v>1960</v>
      </c>
      <c r="H2416" s="45">
        <f t="shared" si="37"/>
        <v>0</v>
      </c>
      <c r="I2416" s="28" t="s">
        <v>10970</v>
      </c>
    </row>
    <row r="2417" spans="1:9" x14ac:dyDescent="0.25">
      <c r="A2417" s="43" t="s">
        <v>12734</v>
      </c>
      <c r="B2417" s="40" t="s">
        <v>13617</v>
      </c>
      <c r="C2417" s="30">
        <v>33761</v>
      </c>
      <c r="D2417" s="29" t="s">
        <v>4015</v>
      </c>
      <c r="E2417" s="31">
        <v>1495.4</v>
      </c>
      <c r="F2417" s="38" t="s">
        <v>12734</v>
      </c>
      <c r="G2417" s="31">
        <v>1495.4</v>
      </c>
      <c r="H2417" s="32">
        <f t="shared" si="37"/>
        <v>0</v>
      </c>
      <c r="I2417" s="33" t="s">
        <v>10970</v>
      </c>
    </row>
    <row r="2418" spans="1:9" x14ac:dyDescent="0.25">
      <c r="A2418" s="44" t="s">
        <v>12734</v>
      </c>
      <c r="B2418" s="41" t="s">
        <v>13618</v>
      </c>
      <c r="C2418" s="26">
        <v>33762</v>
      </c>
      <c r="D2418" s="25" t="s">
        <v>3979</v>
      </c>
      <c r="E2418" s="27">
        <v>7848.6</v>
      </c>
      <c r="F2418" s="39" t="s">
        <v>12734</v>
      </c>
      <c r="G2418" s="27">
        <v>7848.6</v>
      </c>
      <c r="H2418" s="45">
        <f t="shared" si="37"/>
        <v>0</v>
      </c>
      <c r="I2418" s="28" t="s">
        <v>10970</v>
      </c>
    </row>
    <row r="2419" spans="1:9" x14ac:dyDescent="0.25">
      <c r="A2419" s="43" t="s">
        <v>12734</v>
      </c>
      <c r="B2419" s="40" t="s">
        <v>13619</v>
      </c>
      <c r="C2419" s="30">
        <v>33763</v>
      </c>
      <c r="D2419" s="29" t="s">
        <v>6194</v>
      </c>
      <c r="E2419" s="31">
        <v>20105</v>
      </c>
      <c r="F2419" s="38" t="s">
        <v>12734</v>
      </c>
      <c r="G2419" s="31">
        <v>20105</v>
      </c>
      <c r="H2419" s="32">
        <f t="shared" si="37"/>
        <v>0</v>
      </c>
      <c r="I2419" s="33" t="s">
        <v>10970</v>
      </c>
    </row>
    <row r="2420" spans="1:9" x14ac:dyDescent="0.25">
      <c r="A2420" s="44" t="s">
        <v>12734</v>
      </c>
      <c r="B2420" s="41" t="s">
        <v>13620</v>
      </c>
      <c r="C2420" s="26">
        <v>33764</v>
      </c>
      <c r="D2420" s="25" t="s">
        <v>3983</v>
      </c>
      <c r="E2420" s="27">
        <v>2851.8</v>
      </c>
      <c r="F2420" s="39" t="s">
        <v>12656</v>
      </c>
      <c r="G2420" s="27">
        <v>2851.8</v>
      </c>
      <c r="H2420" s="45">
        <f t="shared" si="37"/>
        <v>0</v>
      </c>
      <c r="I2420" s="28" t="s">
        <v>10970</v>
      </c>
    </row>
    <row r="2421" spans="1:9" x14ac:dyDescent="0.25">
      <c r="A2421" s="43" t="s">
        <v>12734</v>
      </c>
      <c r="B2421" s="40" t="s">
        <v>13621</v>
      </c>
      <c r="C2421" s="30">
        <v>33765</v>
      </c>
      <c r="D2421" s="29" t="s">
        <v>3985</v>
      </c>
      <c r="E2421" s="31">
        <v>3019.4</v>
      </c>
      <c r="F2421" s="38" t="s">
        <v>12656</v>
      </c>
      <c r="G2421" s="31">
        <v>3019.4</v>
      </c>
      <c r="H2421" s="32">
        <f t="shared" si="37"/>
        <v>0</v>
      </c>
      <c r="I2421" s="33" t="s">
        <v>10970</v>
      </c>
    </row>
    <row r="2422" spans="1:9" x14ac:dyDescent="0.25">
      <c r="A2422" s="44" t="s">
        <v>12734</v>
      </c>
      <c r="B2422" s="41" t="s">
        <v>13622</v>
      </c>
      <c r="C2422" s="26">
        <v>33766</v>
      </c>
      <c r="D2422" s="25" t="s">
        <v>3996</v>
      </c>
      <c r="E2422" s="27">
        <v>18837</v>
      </c>
      <c r="F2422" s="39" t="s">
        <v>12734</v>
      </c>
      <c r="G2422" s="27">
        <v>18837</v>
      </c>
      <c r="H2422" s="45">
        <f t="shared" si="37"/>
        <v>0</v>
      </c>
      <c r="I2422" s="28" t="s">
        <v>10970</v>
      </c>
    </row>
    <row r="2423" spans="1:9" x14ac:dyDescent="0.25">
      <c r="A2423" s="43" t="s">
        <v>12734</v>
      </c>
      <c r="B2423" s="40" t="s">
        <v>13623</v>
      </c>
      <c r="C2423" s="30">
        <v>33767</v>
      </c>
      <c r="D2423" s="29" t="s">
        <v>4121</v>
      </c>
      <c r="E2423" s="31">
        <v>5368.2</v>
      </c>
      <c r="F2423" s="38" t="s">
        <v>12734</v>
      </c>
      <c r="G2423" s="31">
        <v>5368.2</v>
      </c>
      <c r="H2423" s="32">
        <f t="shared" si="37"/>
        <v>0</v>
      </c>
      <c r="I2423" s="33" t="s">
        <v>10970</v>
      </c>
    </row>
    <row r="2424" spans="1:9" x14ac:dyDescent="0.25">
      <c r="A2424" s="44" t="s">
        <v>12734</v>
      </c>
      <c r="B2424" s="41" t="s">
        <v>13624</v>
      </c>
      <c r="C2424" s="26">
        <v>33768</v>
      </c>
      <c r="D2424" s="25" t="s">
        <v>4047</v>
      </c>
      <c r="E2424" s="27">
        <v>1666</v>
      </c>
      <c r="F2424" s="39" t="s">
        <v>12734</v>
      </c>
      <c r="G2424" s="27">
        <v>1666</v>
      </c>
      <c r="H2424" s="45">
        <f t="shared" si="37"/>
        <v>0</v>
      </c>
      <c r="I2424" s="28" t="s">
        <v>10970</v>
      </c>
    </row>
    <row r="2425" spans="1:9" x14ac:dyDescent="0.25">
      <c r="A2425" s="43" t="s">
        <v>12734</v>
      </c>
      <c r="B2425" s="40" t="s">
        <v>13625</v>
      </c>
      <c r="C2425" s="30">
        <v>33769</v>
      </c>
      <c r="D2425" s="29" t="s">
        <v>8958</v>
      </c>
      <c r="E2425" s="31">
        <v>0</v>
      </c>
      <c r="F2425" s="38" t="s">
        <v>4219</v>
      </c>
      <c r="G2425" s="31">
        <v>0</v>
      </c>
      <c r="H2425" s="32">
        <f t="shared" si="37"/>
        <v>0</v>
      </c>
      <c r="I2425" s="33" t="s">
        <v>7662</v>
      </c>
    </row>
    <row r="2426" spans="1:9" x14ac:dyDescent="0.25">
      <c r="A2426" s="44" t="s">
        <v>12734</v>
      </c>
      <c r="B2426" s="41" t="s">
        <v>13626</v>
      </c>
      <c r="C2426" s="26">
        <v>33770</v>
      </c>
      <c r="D2426" s="25" t="s">
        <v>3964</v>
      </c>
      <c r="E2426" s="27">
        <v>690</v>
      </c>
      <c r="F2426" s="39" t="s">
        <v>12734</v>
      </c>
      <c r="G2426" s="27">
        <v>690</v>
      </c>
      <c r="H2426" s="45">
        <f t="shared" si="37"/>
        <v>0</v>
      </c>
      <c r="I2426" s="28" t="s">
        <v>10970</v>
      </c>
    </row>
    <row r="2427" spans="1:9" x14ac:dyDescent="0.25">
      <c r="A2427" s="43" t="s">
        <v>12734</v>
      </c>
      <c r="B2427" s="40" t="s">
        <v>13627</v>
      </c>
      <c r="C2427" s="30">
        <v>33771</v>
      </c>
      <c r="D2427" s="29" t="s">
        <v>4042</v>
      </c>
      <c r="E2427" s="31">
        <v>13323.6</v>
      </c>
      <c r="F2427" s="38" t="s">
        <v>12656</v>
      </c>
      <c r="G2427" s="31">
        <v>13323.6</v>
      </c>
      <c r="H2427" s="32">
        <f t="shared" si="37"/>
        <v>0</v>
      </c>
      <c r="I2427" s="33" t="s">
        <v>10970</v>
      </c>
    </row>
    <row r="2428" spans="1:9" x14ac:dyDescent="0.25">
      <c r="A2428" s="44" t="s">
        <v>12734</v>
      </c>
      <c r="B2428" s="41" t="s">
        <v>13628</v>
      </c>
      <c r="C2428" s="26">
        <v>33772</v>
      </c>
      <c r="D2428" s="25" t="s">
        <v>3959</v>
      </c>
      <c r="E2428" s="27">
        <v>18592</v>
      </c>
      <c r="F2428" s="39" t="s">
        <v>12436</v>
      </c>
      <c r="G2428" s="27">
        <v>18592</v>
      </c>
      <c r="H2428" s="45">
        <f t="shared" si="37"/>
        <v>0</v>
      </c>
      <c r="I2428" s="28" t="s">
        <v>10970</v>
      </c>
    </row>
    <row r="2429" spans="1:9" x14ac:dyDescent="0.25">
      <c r="A2429" s="43" t="s">
        <v>12734</v>
      </c>
      <c r="B2429" s="40" t="s">
        <v>13629</v>
      </c>
      <c r="C2429" s="30">
        <v>33773</v>
      </c>
      <c r="D2429" s="29" t="s">
        <v>4025</v>
      </c>
      <c r="E2429" s="31">
        <v>1292</v>
      </c>
      <c r="F2429" s="38" t="s">
        <v>12734</v>
      </c>
      <c r="G2429" s="31">
        <v>1292</v>
      </c>
      <c r="H2429" s="32">
        <f t="shared" si="37"/>
        <v>0</v>
      </c>
      <c r="I2429" s="33" t="s">
        <v>10970</v>
      </c>
    </row>
    <row r="2430" spans="1:9" x14ac:dyDescent="0.25">
      <c r="A2430" s="44" t="s">
        <v>12734</v>
      </c>
      <c r="B2430" s="41" t="s">
        <v>13630</v>
      </c>
      <c r="C2430" s="26">
        <v>33774</v>
      </c>
      <c r="D2430" s="25" t="s">
        <v>4127</v>
      </c>
      <c r="E2430" s="27">
        <v>40230.400000000001</v>
      </c>
      <c r="F2430" s="39" t="s">
        <v>12656</v>
      </c>
      <c r="G2430" s="27">
        <v>40230.400000000001</v>
      </c>
      <c r="H2430" s="45">
        <f t="shared" si="37"/>
        <v>0</v>
      </c>
      <c r="I2430" s="28" t="s">
        <v>10970</v>
      </c>
    </row>
    <row r="2431" spans="1:9" x14ac:dyDescent="0.25">
      <c r="A2431" s="43" t="s">
        <v>12734</v>
      </c>
      <c r="B2431" s="40" t="s">
        <v>13631</v>
      </c>
      <c r="C2431" s="30">
        <v>33775</v>
      </c>
      <c r="D2431" s="29" t="s">
        <v>4096</v>
      </c>
      <c r="E2431" s="31">
        <v>5179.2</v>
      </c>
      <c r="F2431" s="38" t="s">
        <v>12734</v>
      </c>
      <c r="G2431" s="31">
        <v>5179.2</v>
      </c>
      <c r="H2431" s="32">
        <f t="shared" si="37"/>
        <v>0</v>
      </c>
      <c r="I2431" s="33" t="s">
        <v>10970</v>
      </c>
    </row>
    <row r="2432" spans="1:9" x14ac:dyDescent="0.25">
      <c r="A2432" s="44" t="s">
        <v>12734</v>
      </c>
      <c r="B2432" s="41" t="s">
        <v>13632</v>
      </c>
      <c r="C2432" s="26">
        <v>33776</v>
      </c>
      <c r="D2432" s="25" t="s">
        <v>3964</v>
      </c>
      <c r="E2432" s="27">
        <v>165</v>
      </c>
      <c r="F2432" s="39" t="s">
        <v>12734</v>
      </c>
      <c r="G2432" s="27">
        <v>165</v>
      </c>
      <c r="H2432" s="45">
        <f t="shared" si="37"/>
        <v>0</v>
      </c>
      <c r="I2432" s="28" t="s">
        <v>10970</v>
      </c>
    </row>
    <row r="2433" spans="1:9" x14ac:dyDescent="0.25">
      <c r="A2433" s="43" t="s">
        <v>12734</v>
      </c>
      <c r="B2433" s="40" t="s">
        <v>13633</v>
      </c>
      <c r="C2433" s="30">
        <v>33777</v>
      </c>
      <c r="D2433" s="29" t="s">
        <v>3989</v>
      </c>
      <c r="E2433" s="31">
        <v>506</v>
      </c>
      <c r="F2433" s="38" t="s">
        <v>12734</v>
      </c>
      <c r="G2433" s="31">
        <v>506</v>
      </c>
      <c r="H2433" s="32">
        <f t="shared" si="37"/>
        <v>0</v>
      </c>
      <c r="I2433" s="33" t="s">
        <v>10970</v>
      </c>
    </row>
    <row r="2434" spans="1:9" x14ac:dyDescent="0.25">
      <c r="A2434" s="44" t="s">
        <v>12734</v>
      </c>
      <c r="B2434" s="41" t="s">
        <v>13634</v>
      </c>
      <c r="C2434" s="26">
        <v>33778</v>
      </c>
      <c r="D2434" s="25" t="s">
        <v>4094</v>
      </c>
      <c r="E2434" s="27">
        <v>2134.96</v>
      </c>
      <c r="F2434" s="39" t="s">
        <v>12656</v>
      </c>
      <c r="G2434" s="27">
        <v>2134.96</v>
      </c>
      <c r="H2434" s="45">
        <f t="shared" si="37"/>
        <v>0</v>
      </c>
      <c r="I2434" s="28" t="s">
        <v>10970</v>
      </c>
    </row>
    <row r="2435" spans="1:9" x14ac:dyDescent="0.25">
      <c r="A2435" s="43" t="s">
        <v>12656</v>
      </c>
      <c r="B2435" s="40" t="s">
        <v>13635</v>
      </c>
      <c r="C2435" s="30">
        <v>33779</v>
      </c>
      <c r="D2435" s="29" t="s">
        <v>4028</v>
      </c>
      <c r="E2435" s="31">
        <v>1664</v>
      </c>
      <c r="F2435" s="38" t="s">
        <v>12656</v>
      </c>
      <c r="G2435" s="31">
        <v>1664</v>
      </c>
      <c r="H2435" s="32">
        <f t="shared" si="37"/>
        <v>0</v>
      </c>
      <c r="I2435" s="33" t="s">
        <v>10970</v>
      </c>
    </row>
    <row r="2436" spans="1:9" x14ac:dyDescent="0.25">
      <c r="A2436" s="44" t="s">
        <v>12656</v>
      </c>
      <c r="B2436" s="41" t="s">
        <v>13636</v>
      </c>
      <c r="C2436" s="26">
        <v>33780</v>
      </c>
      <c r="D2436" s="25" t="s">
        <v>3935</v>
      </c>
      <c r="E2436" s="27">
        <v>0</v>
      </c>
      <c r="F2436" s="39" t="s">
        <v>4219</v>
      </c>
      <c r="G2436" s="27">
        <v>0</v>
      </c>
      <c r="H2436" s="45">
        <f t="shared" ref="H2436:H2499" si="38">E2436-G2436</f>
        <v>0</v>
      </c>
      <c r="I2436" s="28" t="s">
        <v>7662</v>
      </c>
    </row>
    <row r="2437" spans="1:9" x14ac:dyDescent="0.25">
      <c r="A2437" s="43" t="s">
        <v>12656</v>
      </c>
      <c r="B2437" s="40" t="s">
        <v>13637</v>
      </c>
      <c r="C2437" s="30">
        <v>33781</v>
      </c>
      <c r="D2437" s="29" t="s">
        <v>3935</v>
      </c>
      <c r="E2437" s="31">
        <v>64265.4</v>
      </c>
      <c r="F2437" s="38" t="s">
        <v>12604</v>
      </c>
      <c r="G2437" s="31">
        <v>64265.4</v>
      </c>
      <c r="H2437" s="32">
        <f t="shared" si="38"/>
        <v>0</v>
      </c>
      <c r="I2437" s="33" t="s">
        <v>10970</v>
      </c>
    </row>
    <row r="2438" spans="1:9" x14ac:dyDescent="0.25">
      <c r="A2438" s="44" t="s">
        <v>12656</v>
      </c>
      <c r="B2438" s="41" t="s">
        <v>13638</v>
      </c>
      <c r="C2438" s="26">
        <v>33782</v>
      </c>
      <c r="D2438" s="25" t="s">
        <v>3937</v>
      </c>
      <c r="E2438" s="27">
        <v>54921.1</v>
      </c>
      <c r="F2438" s="39" t="s">
        <v>12818</v>
      </c>
      <c r="G2438" s="27">
        <v>54921.1</v>
      </c>
      <c r="H2438" s="45">
        <f t="shared" si="38"/>
        <v>0</v>
      </c>
      <c r="I2438" s="28" t="s">
        <v>10970</v>
      </c>
    </row>
    <row r="2439" spans="1:9" x14ac:dyDescent="0.25">
      <c r="A2439" s="43" t="s">
        <v>12656</v>
      </c>
      <c r="B2439" s="40" t="s">
        <v>13639</v>
      </c>
      <c r="C2439" s="30">
        <v>33783</v>
      </c>
      <c r="D2439" s="29" t="s">
        <v>4630</v>
      </c>
      <c r="E2439" s="31">
        <v>3870</v>
      </c>
      <c r="F2439" s="38" t="s">
        <v>12604</v>
      </c>
      <c r="G2439" s="31">
        <v>3870</v>
      </c>
      <c r="H2439" s="32">
        <f t="shared" si="38"/>
        <v>0</v>
      </c>
      <c r="I2439" s="33" t="s">
        <v>10970</v>
      </c>
    </row>
    <row r="2440" spans="1:9" x14ac:dyDescent="0.25">
      <c r="A2440" s="44" t="s">
        <v>12656</v>
      </c>
      <c r="B2440" s="41" t="s">
        <v>13640</v>
      </c>
      <c r="C2440" s="26">
        <v>33784</v>
      </c>
      <c r="D2440" s="25" t="s">
        <v>3939</v>
      </c>
      <c r="E2440" s="27">
        <v>3964.6</v>
      </c>
      <c r="F2440" s="39" t="s">
        <v>12818</v>
      </c>
      <c r="G2440" s="27">
        <v>3964.6</v>
      </c>
      <c r="H2440" s="45">
        <f t="shared" si="38"/>
        <v>0</v>
      </c>
      <c r="I2440" s="28" t="s">
        <v>10970</v>
      </c>
    </row>
    <row r="2441" spans="1:9" x14ac:dyDescent="0.25">
      <c r="A2441" s="43" t="s">
        <v>12656</v>
      </c>
      <c r="B2441" s="40" t="s">
        <v>13641</v>
      </c>
      <c r="C2441" s="30">
        <v>33785</v>
      </c>
      <c r="D2441" s="29" t="s">
        <v>3963</v>
      </c>
      <c r="E2441" s="31">
        <v>1755</v>
      </c>
      <c r="F2441" s="38" t="s">
        <v>12656</v>
      </c>
      <c r="G2441" s="31">
        <v>1755</v>
      </c>
      <c r="H2441" s="32">
        <f t="shared" si="38"/>
        <v>0</v>
      </c>
      <c r="I2441" s="33" t="s">
        <v>10970</v>
      </c>
    </row>
    <row r="2442" spans="1:9" x14ac:dyDescent="0.25">
      <c r="A2442" s="44" t="s">
        <v>12656</v>
      </c>
      <c r="B2442" s="41" t="s">
        <v>13642</v>
      </c>
      <c r="C2442" s="26">
        <v>33786</v>
      </c>
      <c r="D2442" s="25" t="s">
        <v>3947</v>
      </c>
      <c r="E2442" s="27">
        <v>3855.6</v>
      </c>
      <c r="F2442" s="39" t="s">
        <v>12818</v>
      </c>
      <c r="G2442" s="27">
        <v>3855.6</v>
      </c>
      <c r="H2442" s="45">
        <f t="shared" si="38"/>
        <v>0</v>
      </c>
      <c r="I2442" s="28" t="s">
        <v>10970</v>
      </c>
    </row>
    <row r="2443" spans="1:9" x14ac:dyDescent="0.25">
      <c r="A2443" s="43" t="s">
        <v>12656</v>
      </c>
      <c r="B2443" s="40" t="s">
        <v>13643</v>
      </c>
      <c r="C2443" s="30">
        <v>33787</v>
      </c>
      <c r="D2443" s="29" t="s">
        <v>3940</v>
      </c>
      <c r="E2443" s="31">
        <v>3418.8</v>
      </c>
      <c r="F2443" s="38" t="s">
        <v>12818</v>
      </c>
      <c r="G2443" s="31">
        <v>3418.8</v>
      </c>
      <c r="H2443" s="32">
        <f t="shared" si="38"/>
        <v>0</v>
      </c>
      <c r="I2443" s="33" t="s">
        <v>10970</v>
      </c>
    </row>
    <row r="2444" spans="1:9" x14ac:dyDescent="0.25">
      <c r="A2444" s="44" t="s">
        <v>12656</v>
      </c>
      <c r="B2444" s="41" t="s">
        <v>13644</v>
      </c>
      <c r="C2444" s="26">
        <v>33788</v>
      </c>
      <c r="D2444" s="25" t="s">
        <v>3942</v>
      </c>
      <c r="E2444" s="27">
        <v>3484.8</v>
      </c>
      <c r="F2444" s="39" t="s">
        <v>13289</v>
      </c>
      <c r="G2444" s="27">
        <v>3484.8</v>
      </c>
      <c r="H2444" s="45">
        <f t="shared" si="38"/>
        <v>0</v>
      </c>
      <c r="I2444" s="28" t="s">
        <v>10970</v>
      </c>
    </row>
    <row r="2445" spans="1:9" x14ac:dyDescent="0.25">
      <c r="A2445" s="43" t="s">
        <v>12656</v>
      </c>
      <c r="B2445" s="40" t="s">
        <v>13645</v>
      </c>
      <c r="C2445" s="30">
        <v>33789</v>
      </c>
      <c r="D2445" s="29" t="s">
        <v>3973</v>
      </c>
      <c r="E2445" s="31">
        <v>1611</v>
      </c>
      <c r="F2445" s="38" t="s">
        <v>12656</v>
      </c>
      <c r="G2445" s="31">
        <v>1611</v>
      </c>
      <c r="H2445" s="32">
        <f t="shared" si="38"/>
        <v>0</v>
      </c>
      <c r="I2445" s="33" t="s">
        <v>10970</v>
      </c>
    </row>
    <row r="2446" spans="1:9" x14ac:dyDescent="0.25">
      <c r="A2446" s="44" t="s">
        <v>12656</v>
      </c>
      <c r="B2446" s="41" t="s">
        <v>13646</v>
      </c>
      <c r="C2446" s="26">
        <v>33790</v>
      </c>
      <c r="D2446" s="25" t="s">
        <v>3948</v>
      </c>
      <c r="E2446" s="27">
        <v>0</v>
      </c>
      <c r="F2446" s="39" t="s">
        <v>4219</v>
      </c>
      <c r="G2446" s="27">
        <v>0</v>
      </c>
      <c r="H2446" s="45">
        <f t="shared" si="38"/>
        <v>0</v>
      </c>
      <c r="I2446" s="28" t="s">
        <v>7662</v>
      </c>
    </row>
    <row r="2447" spans="1:9" x14ac:dyDescent="0.25">
      <c r="A2447" s="43" t="s">
        <v>12656</v>
      </c>
      <c r="B2447" s="40" t="s">
        <v>13647</v>
      </c>
      <c r="C2447" s="30">
        <v>33791</v>
      </c>
      <c r="D2447" s="29" t="s">
        <v>3949</v>
      </c>
      <c r="E2447" s="31">
        <v>17535.2</v>
      </c>
      <c r="F2447" s="38" t="s">
        <v>12818</v>
      </c>
      <c r="G2447" s="31">
        <v>17535.2</v>
      </c>
      <c r="H2447" s="32">
        <f t="shared" si="38"/>
        <v>0</v>
      </c>
      <c r="I2447" s="33" t="s">
        <v>10970</v>
      </c>
    </row>
    <row r="2448" spans="1:9" x14ac:dyDescent="0.25">
      <c r="A2448" s="44" t="s">
        <v>12656</v>
      </c>
      <c r="B2448" s="41" t="s">
        <v>13648</v>
      </c>
      <c r="C2448" s="26">
        <v>33792</v>
      </c>
      <c r="D2448" s="25" t="s">
        <v>3953</v>
      </c>
      <c r="E2448" s="27">
        <v>2550</v>
      </c>
      <c r="F2448" s="39" t="s">
        <v>12818</v>
      </c>
      <c r="G2448" s="27">
        <v>2550</v>
      </c>
      <c r="H2448" s="45">
        <f t="shared" si="38"/>
        <v>0</v>
      </c>
      <c r="I2448" s="28" t="s">
        <v>10970</v>
      </c>
    </row>
    <row r="2449" spans="1:9" x14ac:dyDescent="0.25">
      <c r="A2449" s="43" t="s">
        <v>12656</v>
      </c>
      <c r="B2449" s="40" t="s">
        <v>13649</v>
      </c>
      <c r="C2449" s="30">
        <v>33793</v>
      </c>
      <c r="D2449" s="29" t="s">
        <v>3941</v>
      </c>
      <c r="E2449" s="31">
        <v>9525.7999999999993</v>
      </c>
      <c r="F2449" s="38" t="s">
        <v>12818</v>
      </c>
      <c r="G2449" s="31">
        <v>9525.7999999999993</v>
      </c>
      <c r="H2449" s="32">
        <f t="shared" si="38"/>
        <v>0</v>
      </c>
      <c r="I2449" s="33" t="s">
        <v>10970</v>
      </c>
    </row>
    <row r="2450" spans="1:9" x14ac:dyDescent="0.25">
      <c r="A2450" s="44" t="s">
        <v>12656</v>
      </c>
      <c r="B2450" s="41" t="s">
        <v>13650</v>
      </c>
      <c r="C2450" s="26">
        <v>33794</v>
      </c>
      <c r="D2450" s="25" t="s">
        <v>3950</v>
      </c>
      <c r="E2450" s="27">
        <v>42128.800000000003</v>
      </c>
      <c r="F2450" s="39" t="s">
        <v>12818</v>
      </c>
      <c r="G2450" s="27">
        <v>42128.800000000003</v>
      </c>
      <c r="H2450" s="45">
        <f t="shared" si="38"/>
        <v>0</v>
      </c>
      <c r="I2450" s="28" t="s">
        <v>10970</v>
      </c>
    </row>
    <row r="2451" spans="1:9" x14ac:dyDescent="0.25">
      <c r="A2451" s="43" t="s">
        <v>12656</v>
      </c>
      <c r="B2451" s="40" t="s">
        <v>13651</v>
      </c>
      <c r="C2451" s="30">
        <v>33795</v>
      </c>
      <c r="D2451" s="29" t="s">
        <v>4037</v>
      </c>
      <c r="E2451" s="31">
        <v>11689.2</v>
      </c>
      <c r="F2451" s="38" t="s">
        <v>12030</v>
      </c>
      <c r="G2451" s="31">
        <v>11689.2</v>
      </c>
      <c r="H2451" s="32">
        <f t="shared" si="38"/>
        <v>0</v>
      </c>
      <c r="I2451" s="33" t="s">
        <v>10970</v>
      </c>
    </row>
    <row r="2452" spans="1:9" x14ac:dyDescent="0.25">
      <c r="A2452" s="44" t="s">
        <v>12656</v>
      </c>
      <c r="B2452" s="41" t="s">
        <v>13652</v>
      </c>
      <c r="C2452" s="26">
        <v>33796</v>
      </c>
      <c r="D2452" s="25" t="s">
        <v>4037</v>
      </c>
      <c r="E2452" s="27">
        <v>5022.3999999999996</v>
      </c>
      <c r="F2452" s="39" t="s">
        <v>12030</v>
      </c>
      <c r="G2452" s="27">
        <v>5022.3999999999996</v>
      </c>
      <c r="H2452" s="45">
        <f t="shared" si="38"/>
        <v>0</v>
      </c>
      <c r="I2452" s="28" t="s">
        <v>10970</v>
      </c>
    </row>
    <row r="2453" spans="1:9" x14ac:dyDescent="0.25">
      <c r="A2453" s="43" t="s">
        <v>12656</v>
      </c>
      <c r="B2453" s="40" t="s">
        <v>13653</v>
      </c>
      <c r="C2453" s="30">
        <v>33797</v>
      </c>
      <c r="D2453" s="29" t="s">
        <v>3975</v>
      </c>
      <c r="E2453" s="31">
        <v>3117</v>
      </c>
      <c r="F2453" s="38" t="s">
        <v>12818</v>
      </c>
      <c r="G2453" s="31">
        <v>3117</v>
      </c>
      <c r="H2453" s="32">
        <f t="shared" si="38"/>
        <v>0</v>
      </c>
      <c r="I2453" s="33" t="s">
        <v>10970</v>
      </c>
    </row>
    <row r="2454" spans="1:9" x14ac:dyDescent="0.25">
      <c r="A2454" s="44" t="s">
        <v>12656</v>
      </c>
      <c r="B2454" s="41" t="s">
        <v>13654</v>
      </c>
      <c r="C2454" s="26">
        <v>33798</v>
      </c>
      <c r="D2454" s="25" t="s">
        <v>4213</v>
      </c>
      <c r="E2454" s="27">
        <v>7163.8</v>
      </c>
      <c r="F2454" s="39" t="s">
        <v>12818</v>
      </c>
      <c r="G2454" s="27">
        <v>7163.8</v>
      </c>
      <c r="H2454" s="45">
        <f t="shared" si="38"/>
        <v>0</v>
      </c>
      <c r="I2454" s="28" t="s">
        <v>10970</v>
      </c>
    </row>
    <row r="2455" spans="1:9" x14ac:dyDescent="0.25">
      <c r="A2455" s="43" t="s">
        <v>12656</v>
      </c>
      <c r="B2455" s="40" t="s">
        <v>13655</v>
      </c>
      <c r="C2455" s="30">
        <v>33799</v>
      </c>
      <c r="D2455" s="29" t="s">
        <v>3938</v>
      </c>
      <c r="E2455" s="31">
        <v>7666.1</v>
      </c>
      <c r="F2455" s="38" t="s">
        <v>12818</v>
      </c>
      <c r="G2455" s="31">
        <v>7666.1</v>
      </c>
      <c r="H2455" s="32">
        <f t="shared" si="38"/>
        <v>0</v>
      </c>
      <c r="I2455" s="33" t="s">
        <v>10970</v>
      </c>
    </row>
    <row r="2456" spans="1:9" x14ac:dyDescent="0.25">
      <c r="A2456" s="44" t="s">
        <v>12656</v>
      </c>
      <c r="B2456" s="41" t="s">
        <v>13656</v>
      </c>
      <c r="C2456" s="26">
        <v>33800</v>
      </c>
      <c r="D2456" s="25" t="s">
        <v>3951</v>
      </c>
      <c r="E2456" s="27">
        <v>4904.8</v>
      </c>
      <c r="F2456" s="39" t="s">
        <v>12656</v>
      </c>
      <c r="G2456" s="27">
        <v>4904.8</v>
      </c>
      <c r="H2456" s="45">
        <f t="shared" si="38"/>
        <v>0</v>
      </c>
      <c r="I2456" s="28" t="s">
        <v>10970</v>
      </c>
    </row>
    <row r="2457" spans="1:9" x14ac:dyDescent="0.25">
      <c r="A2457" s="43" t="s">
        <v>12656</v>
      </c>
      <c r="B2457" s="40" t="s">
        <v>13657</v>
      </c>
      <c r="C2457" s="30">
        <v>33801</v>
      </c>
      <c r="D2457" s="29" t="s">
        <v>3944</v>
      </c>
      <c r="E2457" s="31">
        <v>8625.7000000000007</v>
      </c>
      <c r="F2457" s="38" t="s">
        <v>12818</v>
      </c>
      <c r="G2457" s="31">
        <v>8625.7000000000007</v>
      </c>
      <c r="H2457" s="32">
        <f t="shared" si="38"/>
        <v>0</v>
      </c>
      <c r="I2457" s="33" t="s">
        <v>10970</v>
      </c>
    </row>
    <row r="2458" spans="1:9" x14ac:dyDescent="0.25">
      <c r="A2458" s="44" t="s">
        <v>12656</v>
      </c>
      <c r="B2458" s="41" t="s">
        <v>13658</v>
      </c>
      <c r="C2458" s="26">
        <v>33802</v>
      </c>
      <c r="D2458" s="25" t="s">
        <v>3986</v>
      </c>
      <c r="E2458" s="27">
        <v>1378</v>
      </c>
      <c r="F2458" s="39" t="s">
        <v>12818</v>
      </c>
      <c r="G2458" s="27">
        <v>1378</v>
      </c>
      <c r="H2458" s="45">
        <f t="shared" si="38"/>
        <v>0</v>
      </c>
      <c r="I2458" s="28" t="s">
        <v>10970</v>
      </c>
    </row>
    <row r="2459" spans="1:9" x14ac:dyDescent="0.25">
      <c r="A2459" s="43" t="s">
        <v>12656</v>
      </c>
      <c r="B2459" s="40" t="s">
        <v>13659</v>
      </c>
      <c r="C2459" s="30">
        <v>33803</v>
      </c>
      <c r="D2459" s="29" t="s">
        <v>3952</v>
      </c>
      <c r="E2459" s="31">
        <v>13822.8</v>
      </c>
      <c r="F2459" s="38" t="s">
        <v>12656</v>
      </c>
      <c r="G2459" s="31">
        <v>13822.8</v>
      </c>
      <c r="H2459" s="32">
        <f t="shared" si="38"/>
        <v>0</v>
      </c>
      <c r="I2459" s="33" t="s">
        <v>10970</v>
      </c>
    </row>
    <row r="2460" spans="1:9" x14ac:dyDescent="0.25">
      <c r="A2460" s="44" t="s">
        <v>12656</v>
      </c>
      <c r="B2460" s="41" t="s">
        <v>13660</v>
      </c>
      <c r="C2460" s="26">
        <v>33804</v>
      </c>
      <c r="D2460" s="25" t="s">
        <v>3987</v>
      </c>
      <c r="E2460" s="27">
        <v>4403.2</v>
      </c>
      <c r="F2460" s="39" t="s">
        <v>12818</v>
      </c>
      <c r="G2460" s="27">
        <v>4403.2</v>
      </c>
      <c r="H2460" s="45">
        <f t="shared" si="38"/>
        <v>0</v>
      </c>
      <c r="I2460" s="28" t="s">
        <v>10970</v>
      </c>
    </row>
    <row r="2461" spans="1:9" x14ac:dyDescent="0.25">
      <c r="A2461" s="43" t="s">
        <v>12656</v>
      </c>
      <c r="B2461" s="40" t="s">
        <v>13661</v>
      </c>
      <c r="C2461" s="30">
        <v>33805</v>
      </c>
      <c r="D2461" s="29" t="s">
        <v>3952</v>
      </c>
      <c r="E2461" s="31">
        <v>1288.8</v>
      </c>
      <c r="F2461" s="38" t="s">
        <v>12656</v>
      </c>
      <c r="G2461" s="31">
        <v>1288.8</v>
      </c>
      <c r="H2461" s="32">
        <f t="shared" si="38"/>
        <v>0</v>
      </c>
      <c r="I2461" s="33" t="s">
        <v>10970</v>
      </c>
    </row>
    <row r="2462" spans="1:9" x14ac:dyDescent="0.25">
      <c r="A2462" s="44" t="s">
        <v>12656</v>
      </c>
      <c r="B2462" s="41" t="s">
        <v>13662</v>
      </c>
      <c r="C2462" s="26">
        <v>33806</v>
      </c>
      <c r="D2462" s="25" t="s">
        <v>4033</v>
      </c>
      <c r="E2462" s="27">
        <v>2160</v>
      </c>
      <c r="F2462" s="39" t="s">
        <v>12656</v>
      </c>
      <c r="G2462" s="27">
        <v>2160</v>
      </c>
      <c r="H2462" s="45">
        <f t="shared" si="38"/>
        <v>0</v>
      </c>
      <c r="I2462" s="28" t="s">
        <v>10970</v>
      </c>
    </row>
    <row r="2463" spans="1:9" x14ac:dyDescent="0.25">
      <c r="A2463" s="43" t="s">
        <v>12656</v>
      </c>
      <c r="B2463" s="40" t="s">
        <v>13663</v>
      </c>
      <c r="C2463" s="30">
        <v>33807</v>
      </c>
      <c r="D2463" s="29" t="s">
        <v>3954</v>
      </c>
      <c r="E2463" s="31">
        <v>6480</v>
      </c>
      <c r="F2463" s="38" t="s">
        <v>12656</v>
      </c>
      <c r="G2463" s="31">
        <v>6480</v>
      </c>
      <c r="H2463" s="32">
        <f t="shared" si="38"/>
        <v>0</v>
      </c>
      <c r="I2463" s="33" t="s">
        <v>10970</v>
      </c>
    </row>
    <row r="2464" spans="1:9" x14ac:dyDescent="0.25">
      <c r="A2464" s="44" t="s">
        <v>12656</v>
      </c>
      <c r="B2464" s="41" t="s">
        <v>13664</v>
      </c>
      <c r="C2464" s="26">
        <v>33808</v>
      </c>
      <c r="D2464" s="25" t="s">
        <v>4030</v>
      </c>
      <c r="E2464" s="27">
        <v>4247.1000000000004</v>
      </c>
      <c r="F2464" s="39" t="s">
        <v>12656</v>
      </c>
      <c r="G2464" s="27">
        <v>4247.1000000000004</v>
      </c>
      <c r="H2464" s="45">
        <f t="shared" si="38"/>
        <v>0</v>
      </c>
      <c r="I2464" s="28" t="s">
        <v>10970</v>
      </c>
    </row>
    <row r="2465" spans="1:9" x14ac:dyDescent="0.25">
      <c r="A2465" s="43" t="s">
        <v>12656</v>
      </c>
      <c r="B2465" s="40" t="s">
        <v>13665</v>
      </c>
      <c r="C2465" s="30">
        <v>33809</v>
      </c>
      <c r="D2465" s="29" t="s">
        <v>3972</v>
      </c>
      <c r="E2465" s="31">
        <v>1231.2</v>
      </c>
      <c r="F2465" s="38" t="s">
        <v>12656</v>
      </c>
      <c r="G2465" s="31">
        <v>1231.2</v>
      </c>
      <c r="H2465" s="32">
        <f t="shared" si="38"/>
        <v>0</v>
      </c>
      <c r="I2465" s="33" t="s">
        <v>10970</v>
      </c>
    </row>
    <row r="2466" spans="1:9" x14ac:dyDescent="0.25">
      <c r="A2466" s="44" t="s">
        <v>12656</v>
      </c>
      <c r="B2466" s="41" t="s">
        <v>13666</v>
      </c>
      <c r="C2466" s="26">
        <v>33810</v>
      </c>
      <c r="D2466" s="25" t="s">
        <v>3956</v>
      </c>
      <c r="E2466" s="27">
        <v>1915</v>
      </c>
      <c r="F2466" s="39" t="s">
        <v>12656</v>
      </c>
      <c r="G2466" s="27">
        <v>1915</v>
      </c>
      <c r="H2466" s="45">
        <f t="shared" si="38"/>
        <v>0</v>
      </c>
      <c r="I2466" s="28" t="s">
        <v>10970</v>
      </c>
    </row>
    <row r="2467" spans="1:9" x14ac:dyDescent="0.25">
      <c r="A2467" s="43" t="s">
        <v>12656</v>
      </c>
      <c r="B2467" s="40" t="s">
        <v>13667</v>
      </c>
      <c r="C2467" s="30">
        <v>33811</v>
      </c>
      <c r="D2467" s="29" t="s">
        <v>3971</v>
      </c>
      <c r="E2467" s="31">
        <v>1731.8</v>
      </c>
      <c r="F2467" s="38" t="s">
        <v>12656</v>
      </c>
      <c r="G2467" s="31">
        <v>1731.8</v>
      </c>
      <c r="H2467" s="32">
        <f t="shared" si="38"/>
        <v>0</v>
      </c>
      <c r="I2467" s="33" t="s">
        <v>10970</v>
      </c>
    </row>
    <row r="2468" spans="1:9" x14ac:dyDescent="0.25">
      <c r="A2468" s="44" t="s">
        <v>12656</v>
      </c>
      <c r="B2468" s="41" t="s">
        <v>13668</v>
      </c>
      <c r="C2468" s="26">
        <v>33812</v>
      </c>
      <c r="D2468" s="25" t="s">
        <v>4054</v>
      </c>
      <c r="E2468" s="27">
        <v>36916.400000000001</v>
      </c>
      <c r="F2468" s="39" t="s">
        <v>12656</v>
      </c>
      <c r="G2468" s="27">
        <v>36916.400000000001</v>
      </c>
      <c r="H2468" s="45">
        <f t="shared" si="38"/>
        <v>0</v>
      </c>
      <c r="I2468" s="28" t="s">
        <v>10970</v>
      </c>
    </row>
    <row r="2469" spans="1:9" x14ac:dyDescent="0.25">
      <c r="A2469" s="43" t="s">
        <v>12656</v>
      </c>
      <c r="B2469" s="40" t="s">
        <v>13669</v>
      </c>
      <c r="C2469" s="30">
        <v>33813</v>
      </c>
      <c r="D2469" s="29" t="s">
        <v>4074</v>
      </c>
      <c r="E2469" s="31">
        <v>1700</v>
      </c>
      <c r="F2469" s="38" t="s">
        <v>12656</v>
      </c>
      <c r="G2469" s="31">
        <v>1700</v>
      </c>
      <c r="H2469" s="32">
        <f t="shared" si="38"/>
        <v>0</v>
      </c>
      <c r="I2469" s="33" t="s">
        <v>10970</v>
      </c>
    </row>
    <row r="2470" spans="1:9" x14ac:dyDescent="0.25">
      <c r="A2470" s="44" t="s">
        <v>12656</v>
      </c>
      <c r="B2470" s="41" t="s">
        <v>13670</v>
      </c>
      <c r="C2470" s="26">
        <v>33814</v>
      </c>
      <c r="D2470" s="25" t="s">
        <v>4154</v>
      </c>
      <c r="E2470" s="27">
        <v>3681.6</v>
      </c>
      <c r="F2470" s="39" t="s">
        <v>12656</v>
      </c>
      <c r="G2470" s="27">
        <v>3681.6</v>
      </c>
      <c r="H2470" s="45">
        <f t="shared" si="38"/>
        <v>0</v>
      </c>
      <c r="I2470" s="28" t="s">
        <v>10970</v>
      </c>
    </row>
    <row r="2471" spans="1:9" x14ac:dyDescent="0.25">
      <c r="A2471" s="43" t="s">
        <v>12656</v>
      </c>
      <c r="B2471" s="40" t="s">
        <v>13671</v>
      </c>
      <c r="C2471" s="30">
        <v>33815</v>
      </c>
      <c r="D2471" s="29" t="s">
        <v>3976</v>
      </c>
      <c r="E2471" s="31">
        <v>1522.8</v>
      </c>
      <c r="F2471" s="38" t="s">
        <v>12656</v>
      </c>
      <c r="G2471" s="31">
        <v>1522.8</v>
      </c>
      <c r="H2471" s="32">
        <f t="shared" si="38"/>
        <v>0</v>
      </c>
      <c r="I2471" s="33" t="s">
        <v>10970</v>
      </c>
    </row>
    <row r="2472" spans="1:9" x14ac:dyDescent="0.25">
      <c r="A2472" s="44" t="s">
        <v>12656</v>
      </c>
      <c r="B2472" s="41" t="s">
        <v>13672</v>
      </c>
      <c r="C2472" s="26">
        <v>33816</v>
      </c>
      <c r="D2472" s="25" t="s">
        <v>3967</v>
      </c>
      <c r="E2472" s="27">
        <v>5497.8</v>
      </c>
      <c r="F2472" s="39" t="s">
        <v>12656</v>
      </c>
      <c r="G2472" s="27">
        <v>5497.8</v>
      </c>
      <c r="H2472" s="45">
        <f t="shared" si="38"/>
        <v>0</v>
      </c>
      <c r="I2472" s="28" t="s">
        <v>10970</v>
      </c>
    </row>
    <row r="2473" spans="1:9" x14ac:dyDescent="0.25">
      <c r="A2473" s="43" t="s">
        <v>12656</v>
      </c>
      <c r="B2473" s="40" t="s">
        <v>13673</v>
      </c>
      <c r="C2473" s="30">
        <v>33817</v>
      </c>
      <c r="D2473" s="29" t="s">
        <v>4046</v>
      </c>
      <c r="E2473" s="31">
        <v>3016</v>
      </c>
      <c r="F2473" s="38" t="s">
        <v>12656</v>
      </c>
      <c r="G2473" s="31">
        <v>3016</v>
      </c>
      <c r="H2473" s="32">
        <f t="shared" si="38"/>
        <v>0</v>
      </c>
      <c r="I2473" s="33" t="s">
        <v>10970</v>
      </c>
    </row>
    <row r="2474" spans="1:9" x14ac:dyDescent="0.25">
      <c r="A2474" s="44" t="s">
        <v>12656</v>
      </c>
      <c r="B2474" s="41" t="s">
        <v>13674</v>
      </c>
      <c r="C2474" s="26">
        <v>33818</v>
      </c>
      <c r="D2474" s="25" t="s">
        <v>4045</v>
      </c>
      <c r="E2474" s="27">
        <v>491.4</v>
      </c>
      <c r="F2474" s="39" t="s">
        <v>12656</v>
      </c>
      <c r="G2474" s="27">
        <v>491.4</v>
      </c>
      <c r="H2474" s="45">
        <f t="shared" si="38"/>
        <v>0</v>
      </c>
      <c r="I2474" s="28" t="s">
        <v>10970</v>
      </c>
    </row>
    <row r="2475" spans="1:9" x14ac:dyDescent="0.25">
      <c r="A2475" s="43" t="s">
        <v>12656</v>
      </c>
      <c r="B2475" s="40" t="s">
        <v>13675</v>
      </c>
      <c r="C2475" s="30">
        <v>33819</v>
      </c>
      <c r="D2475" s="29" t="s">
        <v>4083</v>
      </c>
      <c r="E2475" s="31">
        <v>2604.8000000000002</v>
      </c>
      <c r="F2475" s="38" t="s">
        <v>12656</v>
      </c>
      <c r="G2475" s="31">
        <v>2604.8000000000002</v>
      </c>
      <c r="H2475" s="32">
        <f t="shared" si="38"/>
        <v>0</v>
      </c>
      <c r="I2475" s="33" t="s">
        <v>10970</v>
      </c>
    </row>
    <row r="2476" spans="1:9" x14ac:dyDescent="0.25">
      <c r="A2476" s="44" t="s">
        <v>12656</v>
      </c>
      <c r="B2476" s="41" t="s">
        <v>13676</v>
      </c>
      <c r="C2476" s="26">
        <v>33820</v>
      </c>
      <c r="D2476" s="25" t="s">
        <v>3980</v>
      </c>
      <c r="E2476" s="27">
        <v>2618.1999999999998</v>
      </c>
      <c r="F2476" s="39" t="s">
        <v>12818</v>
      </c>
      <c r="G2476" s="27">
        <v>2618.1999999999998</v>
      </c>
      <c r="H2476" s="45">
        <f t="shared" si="38"/>
        <v>0</v>
      </c>
      <c r="I2476" s="28" t="s">
        <v>10970</v>
      </c>
    </row>
    <row r="2477" spans="1:9" x14ac:dyDescent="0.25">
      <c r="A2477" s="43" t="s">
        <v>12656</v>
      </c>
      <c r="B2477" s="40" t="s">
        <v>13677</v>
      </c>
      <c r="C2477" s="30">
        <v>33821</v>
      </c>
      <c r="D2477" s="29" t="s">
        <v>3980</v>
      </c>
      <c r="E2477" s="31">
        <v>5767.8</v>
      </c>
      <c r="F2477" s="38" t="s">
        <v>12818</v>
      </c>
      <c r="G2477" s="31">
        <v>5767.8</v>
      </c>
      <c r="H2477" s="32">
        <f t="shared" si="38"/>
        <v>0</v>
      </c>
      <c r="I2477" s="33" t="s">
        <v>10970</v>
      </c>
    </row>
    <row r="2478" spans="1:9" x14ac:dyDescent="0.25">
      <c r="A2478" s="44" t="s">
        <v>12656</v>
      </c>
      <c r="B2478" s="41" t="s">
        <v>13678</v>
      </c>
      <c r="C2478" s="26">
        <v>33822</v>
      </c>
      <c r="D2478" s="25" t="s">
        <v>4127</v>
      </c>
      <c r="E2478" s="27">
        <v>37248</v>
      </c>
      <c r="F2478" s="39" t="s">
        <v>12656</v>
      </c>
      <c r="G2478" s="27">
        <v>37248</v>
      </c>
      <c r="H2478" s="45">
        <f t="shared" si="38"/>
        <v>0</v>
      </c>
      <c r="I2478" s="28" t="s">
        <v>10970</v>
      </c>
    </row>
    <row r="2479" spans="1:9" x14ac:dyDescent="0.25">
      <c r="A2479" s="43" t="s">
        <v>12656</v>
      </c>
      <c r="B2479" s="40" t="s">
        <v>13679</v>
      </c>
      <c r="C2479" s="30">
        <v>33823</v>
      </c>
      <c r="D2479" s="29" t="s">
        <v>4054</v>
      </c>
      <c r="E2479" s="31">
        <v>0</v>
      </c>
      <c r="F2479" s="38" t="s">
        <v>4219</v>
      </c>
      <c r="G2479" s="31">
        <v>0</v>
      </c>
      <c r="H2479" s="32">
        <f t="shared" si="38"/>
        <v>0</v>
      </c>
      <c r="I2479" s="33" t="s">
        <v>7662</v>
      </c>
    </row>
    <row r="2480" spans="1:9" x14ac:dyDescent="0.25">
      <c r="A2480" s="44" t="s">
        <v>12656</v>
      </c>
      <c r="B2480" s="41" t="s">
        <v>13680</v>
      </c>
      <c r="C2480" s="26">
        <v>33824</v>
      </c>
      <c r="D2480" s="25" t="s">
        <v>3962</v>
      </c>
      <c r="E2480" s="27">
        <v>8617.7999999999993</v>
      </c>
      <c r="F2480" s="39" t="s">
        <v>12656</v>
      </c>
      <c r="G2480" s="27">
        <v>8617.7999999999993</v>
      </c>
      <c r="H2480" s="45">
        <f t="shared" si="38"/>
        <v>0</v>
      </c>
      <c r="I2480" s="28" t="s">
        <v>10970</v>
      </c>
    </row>
    <row r="2481" spans="1:9" x14ac:dyDescent="0.25">
      <c r="A2481" s="43" t="s">
        <v>12656</v>
      </c>
      <c r="B2481" s="40" t="s">
        <v>13681</v>
      </c>
      <c r="C2481" s="30">
        <v>33825</v>
      </c>
      <c r="D2481" s="29" t="s">
        <v>3978</v>
      </c>
      <c r="E2481" s="31">
        <v>7909.6</v>
      </c>
      <c r="F2481" s="38" t="s">
        <v>12656</v>
      </c>
      <c r="G2481" s="31">
        <v>7909.6</v>
      </c>
      <c r="H2481" s="32">
        <f t="shared" si="38"/>
        <v>0</v>
      </c>
      <c r="I2481" s="33" t="s">
        <v>10970</v>
      </c>
    </row>
    <row r="2482" spans="1:9" x14ac:dyDescent="0.25">
      <c r="A2482" s="44" t="s">
        <v>12656</v>
      </c>
      <c r="B2482" s="41" t="s">
        <v>13682</v>
      </c>
      <c r="C2482" s="26">
        <v>33826</v>
      </c>
      <c r="D2482" s="25" t="s">
        <v>4127</v>
      </c>
      <c r="E2482" s="27">
        <v>9163.2000000000007</v>
      </c>
      <c r="F2482" s="39" t="s">
        <v>12656</v>
      </c>
      <c r="G2482" s="27">
        <v>9163.2000000000007</v>
      </c>
      <c r="H2482" s="45">
        <f t="shared" si="38"/>
        <v>0</v>
      </c>
      <c r="I2482" s="28" t="s">
        <v>10970</v>
      </c>
    </row>
    <row r="2483" spans="1:9" x14ac:dyDescent="0.25">
      <c r="A2483" s="43" t="s">
        <v>12656</v>
      </c>
      <c r="B2483" s="40" t="s">
        <v>13683</v>
      </c>
      <c r="C2483" s="30">
        <v>33827</v>
      </c>
      <c r="D2483" s="29" t="s">
        <v>4127</v>
      </c>
      <c r="E2483" s="31">
        <v>1980</v>
      </c>
      <c r="F2483" s="38" t="s">
        <v>12656</v>
      </c>
      <c r="G2483" s="31">
        <v>1980</v>
      </c>
      <c r="H2483" s="32">
        <f t="shared" si="38"/>
        <v>0</v>
      </c>
      <c r="I2483" s="33" t="s">
        <v>10970</v>
      </c>
    </row>
    <row r="2484" spans="1:9" x14ac:dyDescent="0.25">
      <c r="A2484" s="44" t="s">
        <v>12656</v>
      </c>
      <c r="B2484" s="41" t="s">
        <v>13684</v>
      </c>
      <c r="C2484" s="26">
        <v>33828</v>
      </c>
      <c r="D2484" s="25" t="s">
        <v>3964</v>
      </c>
      <c r="E2484" s="27">
        <v>14523.2</v>
      </c>
      <c r="F2484" s="39" t="s">
        <v>12656</v>
      </c>
      <c r="G2484" s="27">
        <v>14523.2</v>
      </c>
      <c r="H2484" s="45">
        <f t="shared" si="38"/>
        <v>0</v>
      </c>
      <c r="I2484" s="28" t="s">
        <v>10970</v>
      </c>
    </row>
    <row r="2485" spans="1:9" x14ac:dyDescent="0.25">
      <c r="A2485" s="43" t="s">
        <v>12656</v>
      </c>
      <c r="B2485" s="40" t="s">
        <v>13685</v>
      </c>
      <c r="C2485" s="30">
        <v>33829</v>
      </c>
      <c r="D2485" s="29" t="s">
        <v>4135</v>
      </c>
      <c r="E2485" s="31">
        <v>7800</v>
      </c>
      <c r="F2485" s="38" t="s">
        <v>12656</v>
      </c>
      <c r="G2485" s="31">
        <v>7800</v>
      </c>
      <c r="H2485" s="32">
        <f t="shared" si="38"/>
        <v>0</v>
      </c>
      <c r="I2485" s="33" t="s">
        <v>10970</v>
      </c>
    </row>
    <row r="2486" spans="1:9" x14ac:dyDescent="0.25">
      <c r="A2486" s="44" t="s">
        <v>12656</v>
      </c>
      <c r="B2486" s="41" t="s">
        <v>13686</v>
      </c>
      <c r="C2486" s="26">
        <v>33830</v>
      </c>
      <c r="D2486" s="25" t="s">
        <v>3937</v>
      </c>
      <c r="E2486" s="27">
        <v>5057</v>
      </c>
      <c r="F2486" s="39" t="s">
        <v>12818</v>
      </c>
      <c r="G2486" s="27">
        <v>5057</v>
      </c>
      <c r="H2486" s="45">
        <f t="shared" si="38"/>
        <v>0</v>
      </c>
      <c r="I2486" s="28" t="s">
        <v>10970</v>
      </c>
    </row>
    <row r="2487" spans="1:9" x14ac:dyDescent="0.25">
      <c r="A2487" s="43" t="s">
        <v>12656</v>
      </c>
      <c r="B2487" s="40" t="s">
        <v>13687</v>
      </c>
      <c r="C2487" s="30">
        <v>33831</v>
      </c>
      <c r="D2487" s="29" t="s">
        <v>3994</v>
      </c>
      <c r="E2487" s="31">
        <v>3426.7</v>
      </c>
      <c r="F2487" s="38" t="s">
        <v>12656</v>
      </c>
      <c r="G2487" s="31">
        <v>3426.7</v>
      </c>
      <c r="H2487" s="32">
        <f t="shared" si="38"/>
        <v>0</v>
      </c>
      <c r="I2487" s="33" t="s">
        <v>10970</v>
      </c>
    </row>
    <row r="2488" spans="1:9" x14ac:dyDescent="0.25">
      <c r="A2488" s="44" t="s">
        <v>12656</v>
      </c>
      <c r="B2488" s="41" t="s">
        <v>13688</v>
      </c>
      <c r="C2488" s="26">
        <v>33832</v>
      </c>
      <c r="D2488" s="25" t="s">
        <v>4052</v>
      </c>
      <c r="E2488" s="27">
        <v>9851.4</v>
      </c>
      <c r="F2488" s="39" t="s">
        <v>12818</v>
      </c>
      <c r="G2488" s="27">
        <v>9851.4</v>
      </c>
      <c r="H2488" s="45">
        <f t="shared" si="38"/>
        <v>0</v>
      </c>
      <c r="I2488" s="28" t="s">
        <v>10970</v>
      </c>
    </row>
    <row r="2489" spans="1:9" x14ac:dyDescent="0.25">
      <c r="A2489" s="43" t="s">
        <v>12656</v>
      </c>
      <c r="B2489" s="40" t="s">
        <v>13689</v>
      </c>
      <c r="C2489" s="30">
        <v>33833</v>
      </c>
      <c r="D2489" s="29" t="s">
        <v>3988</v>
      </c>
      <c r="E2489" s="31">
        <v>11626.8</v>
      </c>
      <c r="F2489" s="38" t="s">
        <v>12818</v>
      </c>
      <c r="G2489" s="31">
        <v>11626.8</v>
      </c>
      <c r="H2489" s="32">
        <f t="shared" si="38"/>
        <v>0</v>
      </c>
      <c r="I2489" s="33" t="s">
        <v>10970</v>
      </c>
    </row>
    <row r="2490" spans="1:9" x14ac:dyDescent="0.25">
      <c r="A2490" s="44" t="s">
        <v>12656</v>
      </c>
      <c r="B2490" s="41" t="s">
        <v>13690</v>
      </c>
      <c r="C2490" s="26">
        <v>33834</v>
      </c>
      <c r="D2490" s="25" t="s">
        <v>4135</v>
      </c>
      <c r="E2490" s="27">
        <v>5529.8</v>
      </c>
      <c r="F2490" s="39" t="s">
        <v>12656</v>
      </c>
      <c r="G2490" s="27">
        <v>5529.8</v>
      </c>
      <c r="H2490" s="45">
        <f t="shared" si="38"/>
        <v>0</v>
      </c>
      <c r="I2490" s="28" t="s">
        <v>10970</v>
      </c>
    </row>
    <row r="2491" spans="1:9" x14ac:dyDescent="0.25">
      <c r="A2491" s="43" t="s">
        <v>12656</v>
      </c>
      <c r="B2491" s="40" t="s">
        <v>13691</v>
      </c>
      <c r="C2491" s="30">
        <v>33835</v>
      </c>
      <c r="D2491" s="29" t="s">
        <v>3958</v>
      </c>
      <c r="E2491" s="31">
        <v>3428.8</v>
      </c>
      <c r="F2491" s="38" t="s">
        <v>12656</v>
      </c>
      <c r="G2491" s="31">
        <v>3428.8</v>
      </c>
      <c r="H2491" s="32">
        <f t="shared" si="38"/>
        <v>0</v>
      </c>
      <c r="I2491" s="33" t="s">
        <v>10970</v>
      </c>
    </row>
    <row r="2492" spans="1:9" x14ac:dyDescent="0.25">
      <c r="A2492" s="44" t="s">
        <v>12656</v>
      </c>
      <c r="B2492" s="41" t="s">
        <v>13692</v>
      </c>
      <c r="C2492" s="26">
        <v>33836</v>
      </c>
      <c r="D2492" s="25" t="s">
        <v>3964</v>
      </c>
      <c r="E2492" s="27">
        <v>51</v>
      </c>
      <c r="F2492" s="39" t="s">
        <v>12656</v>
      </c>
      <c r="G2492" s="27">
        <v>51</v>
      </c>
      <c r="H2492" s="45">
        <f t="shared" si="38"/>
        <v>0</v>
      </c>
      <c r="I2492" s="28" t="s">
        <v>10970</v>
      </c>
    </row>
    <row r="2493" spans="1:9" x14ac:dyDescent="0.25">
      <c r="A2493" s="43" t="s">
        <v>12656</v>
      </c>
      <c r="B2493" s="40" t="s">
        <v>13693</v>
      </c>
      <c r="C2493" s="30">
        <v>33837</v>
      </c>
      <c r="D2493" s="29" t="s">
        <v>4036</v>
      </c>
      <c r="E2493" s="31">
        <v>2601.5</v>
      </c>
      <c r="F2493" s="38" t="s">
        <v>12656</v>
      </c>
      <c r="G2493" s="31">
        <v>2601.5</v>
      </c>
      <c r="H2493" s="32">
        <f t="shared" si="38"/>
        <v>0</v>
      </c>
      <c r="I2493" s="33" t="s">
        <v>10970</v>
      </c>
    </row>
    <row r="2494" spans="1:9" x14ac:dyDescent="0.25">
      <c r="A2494" s="44" t="s">
        <v>12656</v>
      </c>
      <c r="B2494" s="41" t="s">
        <v>13694</v>
      </c>
      <c r="C2494" s="26">
        <v>33838</v>
      </c>
      <c r="D2494" s="25" t="s">
        <v>3964</v>
      </c>
      <c r="E2494" s="27">
        <v>79.8</v>
      </c>
      <c r="F2494" s="39" t="s">
        <v>12656</v>
      </c>
      <c r="G2494" s="27">
        <v>79.8</v>
      </c>
      <c r="H2494" s="45">
        <f t="shared" si="38"/>
        <v>0</v>
      </c>
      <c r="I2494" s="28" t="s">
        <v>10970</v>
      </c>
    </row>
    <row r="2495" spans="1:9" x14ac:dyDescent="0.25">
      <c r="A2495" s="43" t="s">
        <v>12656</v>
      </c>
      <c r="B2495" s="40" t="s">
        <v>13695</v>
      </c>
      <c r="C2495" s="30">
        <v>33839</v>
      </c>
      <c r="D2495" s="29" t="s">
        <v>4041</v>
      </c>
      <c r="E2495" s="31">
        <v>1201.0999999999999</v>
      </c>
      <c r="F2495" s="38" t="s">
        <v>12656</v>
      </c>
      <c r="G2495" s="31">
        <v>1201.0999999999999</v>
      </c>
      <c r="H2495" s="32">
        <f t="shared" si="38"/>
        <v>0</v>
      </c>
      <c r="I2495" s="33" t="s">
        <v>10970</v>
      </c>
    </row>
    <row r="2496" spans="1:9" x14ac:dyDescent="0.25">
      <c r="A2496" s="44" t="s">
        <v>12656</v>
      </c>
      <c r="B2496" s="41" t="s">
        <v>13696</v>
      </c>
      <c r="C2496" s="26">
        <v>33840</v>
      </c>
      <c r="D2496" s="25" t="s">
        <v>3969</v>
      </c>
      <c r="E2496" s="27">
        <v>9379.9</v>
      </c>
      <c r="F2496" s="39" t="s">
        <v>12656</v>
      </c>
      <c r="G2496" s="27">
        <v>9379.9</v>
      </c>
      <c r="H2496" s="45">
        <f t="shared" si="38"/>
        <v>0</v>
      </c>
      <c r="I2496" s="28" t="s">
        <v>10970</v>
      </c>
    </row>
    <row r="2497" spans="1:9" x14ac:dyDescent="0.25">
      <c r="A2497" s="43" t="s">
        <v>12656</v>
      </c>
      <c r="B2497" s="40" t="s">
        <v>13697</v>
      </c>
      <c r="C2497" s="30">
        <v>33841</v>
      </c>
      <c r="D2497" s="29" t="s">
        <v>3948</v>
      </c>
      <c r="E2497" s="31">
        <v>11547.6</v>
      </c>
      <c r="F2497" s="38" t="s">
        <v>13289</v>
      </c>
      <c r="G2497" s="31">
        <v>11547.6</v>
      </c>
      <c r="H2497" s="32">
        <f t="shared" si="38"/>
        <v>0</v>
      </c>
      <c r="I2497" s="33" t="s">
        <v>10970</v>
      </c>
    </row>
    <row r="2498" spans="1:9" x14ac:dyDescent="0.25">
      <c r="A2498" s="44" t="s">
        <v>12656</v>
      </c>
      <c r="B2498" s="41" t="s">
        <v>13698</v>
      </c>
      <c r="C2498" s="26">
        <v>33842</v>
      </c>
      <c r="D2498" s="25" t="s">
        <v>11967</v>
      </c>
      <c r="E2498" s="27">
        <v>9667.56</v>
      </c>
      <c r="F2498" s="39" t="s">
        <v>13289</v>
      </c>
      <c r="G2498" s="27">
        <v>9667.56</v>
      </c>
      <c r="H2498" s="45">
        <f t="shared" si="38"/>
        <v>0</v>
      </c>
      <c r="I2498" s="28" t="s">
        <v>10970</v>
      </c>
    </row>
    <row r="2499" spans="1:9" x14ac:dyDescent="0.25">
      <c r="A2499" s="43" t="s">
        <v>12656</v>
      </c>
      <c r="B2499" s="40" t="s">
        <v>13699</v>
      </c>
      <c r="C2499" s="30">
        <v>33843</v>
      </c>
      <c r="D2499" s="29" t="s">
        <v>4061</v>
      </c>
      <c r="E2499" s="31">
        <v>14139.6</v>
      </c>
      <c r="F2499" s="38" t="s">
        <v>12656</v>
      </c>
      <c r="G2499" s="31">
        <v>14139.6</v>
      </c>
      <c r="H2499" s="32">
        <f t="shared" si="38"/>
        <v>0</v>
      </c>
      <c r="I2499" s="33" t="s">
        <v>10970</v>
      </c>
    </row>
    <row r="2500" spans="1:9" x14ac:dyDescent="0.25">
      <c r="A2500" s="44" t="s">
        <v>12656</v>
      </c>
      <c r="B2500" s="41" t="s">
        <v>13700</v>
      </c>
      <c r="C2500" s="26">
        <v>33844</v>
      </c>
      <c r="D2500" s="25" t="s">
        <v>4049</v>
      </c>
      <c r="E2500" s="27">
        <v>2562.4</v>
      </c>
      <c r="F2500" s="39" t="s">
        <v>12656</v>
      </c>
      <c r="G2500" s="27">
        <v>2562.4</v>
      </c>
      <c r="H2500" s="45">
        <f t="shared" ref="H2500:H2563" si="39">E2500-G2500</f>
        <v>0</v>
      </c>
      <c r="I2500" s="28" t="s">
        <v>10970</v>
      </c>
    </row>
    <row r="2501" spans="1:9" x14ac:dyDescent="0.25">
      <c r="A2501" s="43" t="s">
        <v>12656</v>
      </c>
      <c r="B2501" s="40" t="s">
        <v>13701</v>
      </c>
      <c r="C2501" s="30">
        <v>33845</v>
      </c>
      <c r="D2501" s="29" t="s">
        <v>3977</v>
      </c>
      <c r="E2501" s="31">
        <v>4043.7</v>
      </c>
      <c r="F2501" s="38" t="s">
        <v>12656</v>
      </c>
      <c r="G2501" s="31">
        <v>4043.7</v>
      </c>
      <c r="H2501" s="32">
        <f t="shared" si="39"/>
        <v>0</v>
      </c>
      <c r="I2501" s="33" t="s">
        <v>10970</v>
      </c>
    </row>
    <row r="2502" spans="1:9" x14ac:dyDescent="0.25">
      <c r="A2502" s="44" t="s">
        <v>12656</v>
      </c>
      <c r="B2502" s="41" t="s">
        <v>13702</v>
      </c>
      <c r="C2502" s="26">
        <v>33846</v>
      </c>
      <c r="D2502" s="25" t="s">
        <v>3991</v>
      </c>
      <c r="E2502" s="27">
        <v>3034.5</v>
      </c>
      <c r="F2502" s="39" t="s">
        <v>12656</v>
      </c>
      <c r="G2502" s="27">
        <v>3034.5</v>
      </c>
      <c r="H2502" s="45">
        <f t="shared" si="39"/>
        <v>0</v>
      </c>
      <c r="I2502" s="28" t="s">
        <v>10970</v>
      </c>
    </row>
    <row r="2503" spans="1:9" x14ac:dyDescent="0.25">
      <c r="A2503" s="43" t="s">
        <v>12656</v>
      </c>
      <c r="B2503" s="40" t="s">
        <v>13703</v>
      </c>
      <c r="C2503" s="30">
        <v>33847</v>
      </c>
      <c r="D2503" s="29" t="s">
        <v>4048</v>
      </c>
      <c r="E2503" s="31">
        <v>21464.400000000001</v>
      </c>
      <c r="F2503" s="38" t="s">
        <v>12656</v>
      </c>
      <c r="G2503" s="31">
        <v>21464.400000000001</v>
      </c>
      <c r="H2503" s="32">
        <f t="shared" si="39"/>
        <v>0</v>
      </c>
      <c r="I2503" s="33" t="s">
        <v>10970</v>
      </c>
    </row>
    <row r="2504" spans="1:9" x14ac:dyDescent="0.25">
      <c r="A2504" s="44" t="s">
        <v>12656</v>
      </c>
      <c r="B2504" s="41" t="s">
        <v>13704</v>
      </c>
      <c r="C2504" s="26">
        <v>33848</v>
      </c>
      <c r="D2504" s="25" t="s">
        <v>3964</v>
      </c>
      <c r="E2504" s="27">
        <v>750</v>
      </c>
      <c r="F2504" s="39" t="s">
        <v>12656</v>
      </c>
      <c r="G2504" s="27">
        <v>750</v>
      </c>
      <c r="H2504" s="45">
        <f t="shared" si="39"/>
        <v>0</v>
      </c>
      <c r="I2504" s="28" t="s">
        <v>10970</v>
      </c>
    </row>
    <row r="2505" spans="1:9" x14ac:dyDescent="0.25">
      <c r="A2505" s="43" t="s">
        <v>12656</v>
      </c>
      <c r="B2505" s="40" t="s">
        <v>13705</v>
      </c>
      <c r="C2505" s="30">
        <v>33849</v>
      </c>
      <c r="D2505" s="29" t="s">
        <v>4024</v>
      </c>
      <c r="E2505" s="31">
        <v>19000</v>
      </c>
      <c r="F2505" s="38" t="s">
        <v>12656</v>
      </c>
      <c r="G2505" s="31">
        <v>19000</v>
      </c>
      <c r="H2505" s="32">
        <f t="shared" si="39"/>
        <v>0</v>
      </c>
      <c r="I2505" s="33" t="s">
        <v>10970</v>
      </c>
    </row>
    <row r="2506" spans="1:9" x14ac:dyDescent="0.25">
      <c r="A2506" s="44" t="s">
        <v>12656</v>
      </c>
      <c r="B2506" s="41" t="s">
        <v>13706</v>
      </c>
      <c r="C2506" s="26">
        <v>33850</v>
      </c>
      <c r="D2506" s="25" t="s">
        <v>3964</v>
      </c>
      <c r="E2506" s="27">
        <v>2787.2</v>
      </c>
      <c r="F2506" s="39" t="s">
        <v>12656</v>
      </c>
      <c r="G2506" s="27">
        <v>2787.2</v>
      </c>
      <c r="H2506" s="45">
        <f t="shared" si="39"/>
        <v>0</v>
      </c>
      <c r="I2506" s="28" t="s">
        <v>10970</v>
      </c>
    </row>
    <row r="2507" spans="1:9" x14ac:dyDescent="0.25">
      <c r="A2507" s="43" t="s">
        <v>12656</v>
      </c>
      <c r="B2507" s="40" t="s">
        <v>13707</v>
      </c>
      <c r="C2507" s="30">
        <v>33851</v>
      </c>
      <c r="D2507" s="29" t="s">
        <v>3964</v>
      </c>
      <c r="E2507" s="31">
        <v>1656</v>
      </c>
      <c r="F2507" s="38" t="s">
        <v>12656</v>
      </c>
      <c r="G2507" s="31">
        <v>1656</v>
      </c>
      <c r="H2507" s="32">
        <f t="shared" si="39"/>
        <v>0</v>
      </c>
      <c r="I2507" s="33" t="s">
        <v>10970</v>
      </c>
    </row>
    <row r="2508" spans="1:9" x14ac:dyDescent="0.25">
      <c r="A2508" s="44" t="s">
        <v>12656</v>
      </c>
      <c r="B2508" s="41" t="s">
        <v>13708</v>
      </c>
      <c r="C2508" s="26">
        <v>33852</v>
      </c>
      <c r="D2508" s="25" t="s">
        <v>6194</v>
      </c>
      <c r="E2508" s="27">
        <v>15000</v>
      </c>
      <c r="F2508" s="39" t="s">
        <v>12656</v>
      </c>
      <c r="G2508" s="27">
        <v>15000</v>
      </c>
      <c r="H2508" s="45">
        <f t="shared" si="39"/>
        <v>0</v>
      </c>
      <c r="I2508" s="28" t="s">
        <v>10970</v>
      </c>
    </row>
    <row r="2509" spans="1:9" x14ac:dyDescent="0.25">
      <c r="A2509" s="43" t="s">
        <v>12656</v>
      </c>
      <c r="B2509" s="40" t="s">
        <v>13709</v>
      </c>
      <c r="C2509" s="30">
        <v>33853</v>
      </c>
      <c r="D2509" s="29" t="s">
        <v>4117</v>
      </c>
      <c r="E2509" s="31">
        <v>22000</v>
      </c>
      <c r="F2509" s="38" t="s">
        <v>12656</v>
      </c>
      <c r="G2509" s="31">
        <v>22000</v>
      </c>
      <c r="H2509" s="32">
        <f t="shared" si="39"/>
        <v>0</v>
      </c>
      <c r="I2509" s="33" t="s">
        <v>10970</v>
      </c>
    </row>
    <row r="2510" spans="1:9" x14ac:dyDescent="0.25">
      <c r="A2510" s="44" t="s">
        <v>12656</v>
      </c>
      <c r="B2510" s="41" t="s">
        <v>13710</v>
      </c>
      <c r="C2510" s="26">
        <v>33854</v>
      </c>
      <c r="D2510" s="25" t="s">
        <v>4059</v>
      </c>
      <c r="E2510" s="27">
        <v>780</v>
      </c>
      <c r="F2510" s="39" t="s">
        <v>12656</v>
      </c>
      <c r="G2510" s="27">
        <v>780</v>
      </c>
      <c r="H2510" s="45">
        <f t="shared" si="39"/>
        <v>0</v>
      </c>
      <c r="I2510" s="28" t="s">
        <v>10970</v>
      </c>
    </row>
    <row r="2511" spans="1:9" x14ac:dyDescent="0.25">
      <c r="A2511" s="43" t="s">
        <v>12656</v>
      </c>
      <c r="B2511" s="40" t="s">
        <v>13711</v>
      </c>
      <c r="C2511" s="30">
        <v>33855</v>
      </c>
      <c r="D2511" s="29" t="s">
        <v>3999</v>
      </c>
      <c r="E2511" s="31">
        <v>6420.8</v>
      </c>
      <c r="F2511" s="38" t="s">
        <v>12656</v>
      </c>
      <c r="G2511" s="31">
        <v>6420.8</v>
      </c>
      <c r="H2511" s="32">
        <f t="shared" si="39"/>
        <v>0</v>
      </c>
      <c r="I2511" s="33" t="s">
        <v>10970</v>
      </c>
    </row>
    <row r="2512" spans="1:9" x14ac:dyDescent="0.25">
      <c r="A2512" s="44" t="s">
        <v>12656</v>
      </c>
      <c r="B2512" s="41" t="s">
        <v>13712</v>
      </c>
      <c r="C2512" s="26">
        <v>33856</v>
      </c>
      <c r="D2512" s="25" t="s">
        <v>4039</v>
      </c>
      <c r="E2512" s="27">
        <v>8786.2000000000007</v>
      </c>
      <c r="F2512" s="39" t="s">
        <v>13289</v>
      </c>
      <c r="G2512" s="27">
        <v>8786.2000000000007</v>
      </c>
      <c r="H2512" s="45">
        <f t="shared" si="39"/>
        <v>0</v>
      </c>
      <c r="I2512" s="28" t="s">
        <v>10970</v>
      </c>
    </row>
    <row r="2513" spans="1:9" x14ac:dyDescent="0.25">
      <c r="A2513" s="43" t="s">
        <v>12656</v>
      </c>
      <c r="B2513" s="40" t="s">
        <v>13713</v>
      </c>
      <c r="C2513" s="30">
        <v>33857</v>
      </c>
      <c r="D2513" s="29" t="s">
        <v>4038</v>
      </c>
      <c r="E2513" s="31">
        <v>21818.2</v>
      </c>
      <c r="F2513" s="38" t="s">
        <v>13289</v>
      </c>
      <c r="G2513" s="31">
        <v>21818.2</v>
      </c>
      <c r="H2513" s="32">
        <f t="shared" si="39"/>
        <v>0</v>
      </c>
      <c r="I2513" s="33" t="s">
        <v>10970</v>
      </c>
    </row>
    <row r="2514" spans="1:9" x14ac:dyDescent="0.25">
      <c r="A2514" s="44" t="s">
        <v>12656</v>
      </c>
      <c r="B2514" s="41" t="s">
        <v>13714</v>
      </c>
      <c r="C2514" s="26">
        <v>33858</v>
      </c>
      <c r="D2514" s="25" t="s">
        <v>4013</v>
      </c>
      <c r="E2514" s="27">
        <v>0</v>
      </c>
      <c r="F2514" s="39" t="s">
        <v>4219</v>
      </c>
      <c r="G2514" s="27">
        <v>0</v>
      </c>
      <c r="H2514" s="45">
        <f t="shared" si="39"/>
        <v>0</v>
      </c>
      <c r="I2514" s="28" t="s">
        <v>7662</v>
      </c>
    </row>
    <row r="2515" spans="1:9" x14ac:dyDescent="0.25">
      <c r="A2515" s="43" t="s">
        <v>12656</v>
      </c>
      <c r="B2515" s="40" t="s">
        <v>13715</v>
      </c>
      <c r="C2515" s="30">
        <v>33859</v>
      </c>
      <c r="D2515" s="29" t="s">
        <v>4040</v>
      </c>
      <c r="E2515" s="31">
        <v>47228.9</v>
      </c>
      <c r="F2515" s="38" t="s">
        <v>13289</v>
      </c>
      <c r="G2515" s="31">
        <v>47228.9</v>
      </c>
      <c r="H2515" s="32">
        <f t="shared" si="39"/>
        <v>0</v>
      </c>
      <c r="I2515" s="33" t="s">
        <v>10970</v>
      </c>
    </row>
    <row r="2516" spans="1:9" x14ac:dyDescent="0.25">
      <c r="A2516" s="44" t="s">
        <v>12656</v>
      </c>
      <c r="B2516" s="41" t="s">
        <v>13716</v>
      </c>
      <c r="C2516" s="26">
        <v>33860</v>
      </c>
      <c r="D2516" s="25" t="s">
        <v>4043</v>
      </c>
      <c r="E2516" s="27">
        <v>37566.6</v>
      </c>
      <c r="F2516" s="39" t="s">
        <v>13289</v>
      </c>
      <c r="G2516" s="27">
        <v>37566.6</v>
      </c>
      <c r="H2516" s="45">
        <f t="shared" si="39"/>
        <v>0</v>
      </c>
      <c r="I2516" s="28" t="s">
        <v>10970</v>
      </c>
    </row>
    <row r="2517" spans="1:9" x14ac:dyDescent="0.25">
      <c r="A2517" s="43" t="s">
        <v>12656</v>
      </c>
      <c r="B2517" s="40" t="s">
        <v>13717</v>
      </c>
      <c r="C2517" s="30">
        <v>33861</v>
      </c>
      <c r="D2517" s="29" t="s">
        <v>3989</v>
      </c>
      <c r="E2517" s="31">
        <v>1083.2</v>
      </c>
      <c r="F2517" s="38" t="s">
        <v>12656</v>
      </c>
      <c r="G2517" s="31">
        <v>1083.2</v>
      </c>
      <c r="H2517" s="32">
        <f t="shared" si="39"/>
        <v>0</v>
      </c>
      <c r="I2517" s="33" t="s">
        <v>10970</v>
      </c>
    </row>
    <row r="2518" spans="1:9" x14ac:dyDescent="0.25">
      <c r="A2518" s="44" t="s">
        <v>12656</v>
      </c>
      <c r="B2518" s="41" t="s">
        <v>13718</v>
      </c>
      <c r="C2518" s="26">
        <v>33862</v>
      </c>
      <c r="D2518" s="25" t="s">
        <v>4062</v>
      </c>
      <c r="E2518" s="27">
        <v>8100</v>
      </c>
      <c r="F2518" s="39" t="s">
        <v>12656</v>
      </c>
      <c r="G2518" s="27">
        <v>8100</v>
      </c>
      <c r="H2518" s="45">
        <f t="shared" si="39"/>
        <v>0</v>
      </c>
      <c r="I2518" s="28" t="s">
        <v>10970</v>
      </c>
    </row>
    <row r="2519" spans="1:9" x14ac:dyDescent="0.25">
      <c r="A2519" s="43" t="s">
        <v>12656</v>
      </c>
      <c r="B2519" s="40" t="s">
        <v>13719</v>
      </c>
      <c r="C2519" s="30">
        <v>33863</v>
      </c>
      <c r="D2519" s="29" t="s">
        <v>3964</v>
      </c>
      <c r="E2519" s="31">
        <v>3837.6</v>
      </c>
      <c r="F2519" s="38" t="s">
        <v>12656</v>
      </c>
      <c r="G2519" s="31">
        <v>3837.6</v>
      </c>
      <c r="H2519" s="32">
        <f t="shared" si="39"/>
        <v>0</v>
      </c>
      <c r="I2519" s="33" t="s">
        <v>10970</v>
      </c>
    </row>
    <row r="2520" spans="1:9" x14ac:dyDescent="0.25">
      <c r="A2520" s="44" t="s">
        <v>12656</v>
      </c>
      <c r="B2520" s="41" t="s">
        <v>13720</v>
      </c>
      <c r="C2520" s="26">
        <v>33864</v>
      </c>
      <c r="D2520" s="25" t="s">
        <v>3937</v>
      </c>
      <c r="E2520" s="27">
        <v>3633.75</v>
      </c>
      <c r="F2520" s="39" t="s">
        <v>12818</v>
      </c>
      <c r="G2520" s="27">
        <v>3633.75</v>
      </c>
      <c r="H2520" s="45">
        <f t="shared" si="39"/>
        <v>0</v>
      </c>
      <c r="I2520" s="28" t="s">
        <v>10970</v>
      </c>
    </row>
    <row r="2521" spans="1:9" x14ac:dyDescent="0.25">
      <c r="A2521" s="43" t="s">
        <v>12656</v>
      </c>
      <c r="B2521" s="40" t="s">
        <v>13721</v>
      </c>
      <c r="C2521" s="30">
        <v>33865</v>
      </c>
      <c r="D2521" s="29" t="s">
        <v>4063</v>
      </c>
      <c r="E2521" s="31">
        <v>54924.5</v>
      </c>
      <c r="F2521" s="38" t="s">
        <v>12818</v>
      </c>
      <c r="G2521" s="31">
        <v>54924.5</v>
      </c>
      <c r="H2521" s="32">
        <f t="shared" si="39"/>
        <v>0</v>
      </c>
      <c r="I2521" s="33" t="s">
        <v>10970</v>
      </c>
    </row>
    <row r="2522" spans="1:9" x14ac:dyDescent="0.25">
      <c r="A2522" s="44" t="s">
        <v>12656</v>
      </c>
      <c r="B2522" s="41" t="s">
        <v>13722</v>
      </c>
      <c r="C2522" s="26">
        <v>33866</v>
      </c>
      <c r="D2522" s="25" t="s">
        <v>4057</v>
      </c>
      <c r="E2522" s="27">
        <v>3100.5</v>
      </c>
      <c r="F2522" s="39" t="s">
        <v>12656</v>
      </c>
      <c r="G2522" s="27">
        <v>3100.5</v>
      </c>
      <c r="H2522" s="45">
        <f t="shared" si="39"/>
        <v>0</v>
      </c>
      <c r="I2522" s="28" t="s">
        <v>10970</v>
      </c>
    </row>
    <row r="2523" spans="1:9" x14ac:dyDescent="0.25">
      <c r="A2523" s="43" t="s">
        <v>12656</v>
      </c>
      <c r="B2523" s="40" t="s">
        <v>13723</v>
      </c>
      <c r="C2523" s="30">
        <v>33867</v>
      </c>
      <c r="D2523" s="29" t="s">
        <v>4057</v>
      </c>
      <c r="E2523" s="31">
        <v>4676.8</v>
      </c>
      <c r="F2523" s="38" t="s">
        <v>12656</v>
      </c>
      <c r="G2523" s="31">
        <v>4676.8</v>
      </c>
      <c r="H2523" s="32">
        <f t="shared" si="39"/>
        <v>0</v>
      </c>
      <c r="I2523" s="33" t="s">
        <v>10970</v>
      </c>
    </row>
    <row r="2524" spans="1:9" x14ac:dyDescent="0.25">
      <c r="A2524" s="44" t="s">
        <v>12656</v>
      </c>
      <c r="B2524" s="41" t="s">
        <v>13724</v>
      </c>
      <c r="C2524" s="26">
        <v>33868</v>
      </c>
      <c r="D2524" s="25" t="s">
        <v>4053</v>
      </c>
      <c r="E2524" s="27">
        <v>3049.8</v>
      </c>
      <c r="F2524" s="39" t="s">
        <v>12656</v>
      </c>
      <c r="G2524" s="27">
        <v>3049.8</v>
      </c>
      <c r="H2524" s="45">
        <f t="shared" si="39"/>
        <v>0</v>
      </c>
      <c r="I2524" s="28" t="s">
        <v>10970</v>
      </c>
    </row>
    <row r="2525" spans="1:9" x14ac:dyDescent="0.25">
      <c r="A2525" s="43" t="s">
        <v>12656</v>
      </c>
      <c r="B2525" s="40" t="s">
        <v>13725</v>
      </c>
      <c r="C2525" s="30">
        <v>33869</v>
      </c>
      <c r="D2525" s="29" t="s">
        <v>4065</v>
      </c>
      <c r="E2525" s="31">
        <v>32706</v>
      </c>
      <c r="F2525" s="38" t="s">
        <v>12436</v>
      </c>
      <c r="G2525" s="31">
        <v>32706</v>
      </c>
      <c r="H2525" s="32">
        <f t="shared" si="39"/>
        <v>0</v>
      </c>
      <c r="I2525" s="33" t="s">
        <v>10970</v>
      </c>
    </row>
    <row r="2526" spans="1:9" x14ac:dyDescent="0.25">
      <c r="A2526" s="44" t="s">
        <v>12656</v>
      </c>
      <c r="B2526" s="41" t="s">
        <v>13726</v>
      </c>
      <c r="C2526" s="26">
        <v>33870</v>
      </c>
      <c r="D2526" s="25" t="s">
        <v>4099</v>
      </c>
      <c r="E2526" s="27">
        <v>562.79999999999995</v>
      </c>
      <c r="F2526" s="39" t="s">
        <v>12656</v>
      </c>
      <c r="G2526" s="27">
        <v>562.79999999999995</v>
      </c>
      <c r="H2526" s="45">
        <f t="shared" si="39"/>
        <v>0</v>
      </c>
      <c r="I2526" s="28" t="s">
        <v>10970</v>
      </c>
    </row>
    <row r="2527" spans="1:9" x14ac:dyDescent="0.25">
      <c r="A2527" s="43" t="s">
        <v>12656</v>
      </c>
      <c r="B2527" s="40" t="s">
        <v>13727</v>
      </c>
      <c r="C2527" s="30">
        <v>33871</v>
      </c>
      <c r="D2527" s="29" t="s">
        <v>4064</v>
      </c>
      <c r="E2527" s="31">
        <v>21467</v>
      </c>
      <c r="F2527" s="38" t="s">
        <v>13289</v>
      </c>
      <c r="G2527" s="31">
        <v>21467</v>
      </c>
      <c r="H2527" s="32">
        <f t="shared" si="39"/>
        <v>0</v>
      </c>
      <c r="I2527" s="33" t="s">
        <v>10970</v>
      </c>
    </row>
    <row r="2528" spans="1:9" x14ac:dyDescent="0.25">
      <c r="A2528" s="44" t="s">
        <v>12656</v>
      </c>
      <c r="B2528" s="41" t="s">
        <v>13728</v>
      </c>
      <c r="C2528" s="26">
        <v>33872</v>
      </c>
      <c r="D2528" s="25" t="s">
        <v>4108</v>
      </c>
      <c r="E2528" s="27">
        <v>32500</v>
      </c>
      <c r="F2528" s="39" t="s">
        <v>12656</v>
      </c>
      <c r="G2528" s="27">
        <v>32500</v>
      </c>
      <c r="H2528" s="45">
        <f t="shared" si="39"/>
        <v>0</v>
      </c>
      <c r="I2528" s="28" t="s">
        <v>10970</v>
      </c>
    </row>
    <row r="2529" spans="1:9" x14ac:dyDescent="0.25">
      <c r="A2529" s="43" t="s">
        <v>12656</v>
      </c>
      <c r="B2529" s="40" t="s">
        <v>13729</v>
      </c>
      <c r="C2529" s="30">
        <v>33873</v>
      </c>
      <c r="D2529" s="29" t="s">
        <v>4108</v>
      </c>
      <c r="E2529" s="31">
        <v>2500</v>
      </c>
      <c r="F2529" s="38" t="s">
        <v>12656</v>
      </c>
      <c r="G2529" s="31">
        <v>2500</v>
      </c>
      <c r="H2529" s="32">
        <f t="shared" si="39"/>
        <v>0</v>
      </c>
      <c r="I2529" s="33" t="s">
        <v>10970</v>
      </c>
    </row>
    <row r="2530" spans="1:9" x14ac:dyDescent="0.25">
      <c r="A2530" s="44" t="s">
        <v>12656</v>
      </c>
      <c r="B2530" s="41" t="s">
        <v>13730</v>
      </c>
      <c r="C2530" s="26">
        <v>33874</v>
      </c>
      <c r="D2530" s="25" t="s">
        <v>3964</v>
      </c>
      <c r="E2530" s="27">
        <v>4305.6000000000004</v>
      </c>
      <c r="F2530" s="39" t="s">
        <v>12656</v>
      </c>
      <c r="G2530" s="27">
        <v>4305.6000000000004</v>
      </c>
      <c r="H2530" s="45">
        <f t="shared" si="39"/>
        <v>0</v>
      </c>
      <c r="I2530" s="28" t="s">
        <v>10970</v>
      </c>
    </row>
    <row r="2531" spans="1:9" x14ac:dyDescent="0.25">
      <c r="A2531" s="43" t="s">
        <v>12656</v>
      </c>
      <c r="B2531" s="40" t="s">
        <v>13731</v>
      </c>
      <c r="C2531" s="30">
        <v>33875</v>
      </c>
      <c r="D2531" s="29" t="s">
        <v>4073</v>
      </c>
      <c r="E2531" s="31">
        <v>8589</v>
      </c>
      <c r="F2531" s="38" t="s">
        <v>12818</v>
      </c>
      <c r="G2531" s="31">
        <v>8589</v>
      </c>
      <c r="H2531" s="32">
        <f t="shared" si="39"/>
        <v>0</v>
      </c>
      <c r="I2531" s="33" t="s">
        <v>10970</v>
      </c>
    </row>
    <row r="2532" spans="1:9" x14ac:dyDescent="0.25">
      <c r="A2532" s="44" t="s">
        <v>12656</v>
      </c>
      <c r="B2532" s="41" t="s">
        <v>13732</v>
      </c>
      <c r="C2532" s="26">
        <v>33876</v>
      </c>
      <c r="D2532" s="25" t="s">
        <v>4158</v>
      </c>
      <c r="E2532" s="27">
        <v>1903.4</v>
      </c>
      <c r="F2532" s="39" t="s">
        <v>12656</v>
      </c>
      <c r="G2532" s="27">
        <v>1903.4</v>
      </c>
      <c r="H2532" s="45">
        <f t="shared" si="39"/>
        <v>0</v>
      </c>
      <c r="I2532" s="28" t="s">
        <v>10970</v>
      </c>
    </row>
    <row r="2533" spans="1:9" x14ac:dyDescent="0.25">
      <c r="A2533" s="43" t="s">
        <v>12656</v>
      </c>
      <c r="B2533" s="40" t="s">
        <v>13733</v>
      </c>
      <c r="C2533" s="30">
        <v>33877</v>
      </c>
      <c r="D2533" s="29" t="s">
        <v>4016</v>
      </c>
      <c r="E2533" s="31">
        <v>36842.6</v>
      </c>
      <c r="F2533" s="38" t="s">
        <v>12604</v>
      </c>
      <c r="G2533" s="31">
        <v>36842.6</v>
      </c>
      <c r="H2533" s="32">
        <f t="shared" si="39"/>
        <v>0</v>
      </c>
      <c r="I2533" s="33" t="s">
        <v>10970</v>
      </c>
    </row>
    <row r="2534" spans="1:9" x14ac:dyDescent="0.25">
      <c r="A2534" s="44" t="s">
        <v>12656</v>
      </c>
      <c r="B2534" s="41" t="s">
        <v>13734</v>
      </c>
      <c r="C2534" s="26">
        <v>33878</v>
      </c>
      <c r="D2534" s="25" t="s">
        <v>4068</v>
      </c>
      <c r="E2534" s="27">
        <v>9411.6</v>
      </c>
      <c r="F2534" s="39" t="s">
        <v>13735</v>
      </c>
      <c r="G2534" s="27">
        <v>9411.6</v>
      </c>
      <c r="H2534" s="45">
        <f t="shared" si="39"/>
        <v>0</v>
      </c>
      <c r="I2534" s="28" t="s">
        <v>10970</v>
      </c>
    </row>
    <row r="2535" spans="1:9" x14ac:dyDescent="0.25">
      <c r="A2535" s="43" t="s">
        <v>12656</v>
      </c>
      <c r="B2535" s="40" t="s">
        <v>13736</v>
      </c>
      <c r="C2535" s="30">
        <v>33879</v>
      </c>
      <c r="D2535" s="29" t="s">
        <v>4009</v>
      </c>
      <c r="E2535" s="31">
        <v>612</v>
      </c>
      <c r="F2535" s="38" t="s">
        <v>12818</v>
      </c>
      <c r="G2535" s="31">
        <v>612</v>
      </c>
      <c r="H2535" s="32">
        <f t="shared" si="39"/>
        <v>0</v>
      </c>
      <c r="I2535" s="33" t="s">
        <v>10970</v>
      </c>
    </row>
    <row r="2536" spans="1:9" x14ac:dyDescent="0.25">
      <c r="A2536" s="44" t="s">
        <v>12656</v>
      </c>
      <c r="B2536" s="41" t="s">
        <v>13737</v>
      </c>
      <c r="C2536" s="26">
        <v>33880</v>
      </c>
      <c r="D2536" s="25" t="s">
        <v>4165</v>
      </c>
      <c r="E2536" s="27">
        <v>1343.3</v>
      </c>
      <c r="F2536" s="39" t="s">
        <v>12656</v>
      </c>
      <c r="G2536" s="27">
        <v>1343.3</v>
      </c>
      <c r="H2536" s="45">
        <f t="shared" si="39"/>
        <v>0</v>
      </c>
      <c r="I2536" s="28" t="s">
        <v>10970</v>
      </c>
    </row>
    <row r="2537" spans="1:9" x14ac:dyDescent="0.25">
      <c r="A2537" s="43" t="s">
        <v>12656</v>
      </c>
      <c r="B2537" s="40" t="s">
        <v>13738</v>
      </c>
      <c r="C2537" s="30">
        <v>33881</v>
      </c>
      <c r="D2537" s="29" t="s">
        <v>4001</v>
      </c>
      <c r="E2537" s="31">
        <v>4080</v>
      </c>
      <c r="F2537" s="38" t="s">
        <v>12818</v>
      </c>
      <c r="G2537" s="31">
        <v>4080</v>
      </c>
      <c r="H2537" s="32">
        <f t="shared" si="39"/>
        <v>0</v>
      </c>
      <c r="I2537" s="33" t="s">
        <v>10970</v>
      </c>
    </row>
    <row r="2538" spans="1:9" x14ac:dyDescent="0.25">
      <c r="A2538" s="44" t="s">
        <v>12656</v>
      </c>
      <c r="B2538" s="41" t="s">
        <v>13739</v>
      </c>
      <c r="C2538" s="26">
        <v>33882</v>
      </c>
      <c r="D2538" s="25" t="s">
        <v>4002</v>
      </c>
      <c r="E2538" s="27">
        <v>2865</v>
      </c>
      <c r="F2538" s="39" t="s">
        <v>12818</v>
      </c>
      <c r="G2538" s="27">
        <v>2865</v>
      </c>
      <c r="H2538" s="45">
        <f t="shared" si="39"/>
        <v>0</v>
      </c>
      <c r="I2538" s="28" t="s">
        <v>10970</v>
      </c>
    </row>
    <row r="2539" spans="1:9" x14ac:dyDescent="0.25">
      <c r="A2539" s="43" t="s">
        <v>12656</v>
      </c>
      <c r="B2539" s="40" t="s">
        <v>13740</v>
      </c>
      <c r="C2539" s="30">
        <v>33883</v>
      </c>
      <c r="D2539" s="29" t="s">
        <v>4007</v>
      </c>
      <c r="E2539" s="31">
        <v>3657.6</v>
      </c>
      <c r="F2539" s="38" t="s">
        <v>12818</v>
      </c>
      <c r="G2539" s="31">
        <v>3657.6</v>
      </c>
      <c r="H2539" s="32">
        <f t="shared" si="39"/>
        <v>0</v>
      </c>
      <c r="I2539" s="33" t="s">
        <v>10970</v>
      </c>
    </row>
    <row r="2540" spans="1:9" x14ac:dyDescent="0.25">
      <c r="A2540" s="44" t="s">
        <v>12656</v>
      </c>
      <c r="B2540" s="41" t="s">
        <v>13741</v>
      </c>
      <c r="C2540" s="26">
        <v>33884</v>
      </c>
      <c r="D2540" s="25" t="s">
        <v>4010</v>
      </c>
      <c r="E2540" s="27">
        <v>1737.5</v>
      </c>
      <c r="F2540" s="39" t="s">
        <v>12818</v>
      </c>
      <c r="G2540" s="27">
        <v>1737.5</v>
      </c>
      <c r="H2540" s="45">
        <f t="shared" si="39"/>
        <v>0</v>
      </c>
      <c r="I2540" s="28" t="s">
        <v>10970</v>
      </c>
    </row>
    <row r="2541" spans="1:9" x14ac:dyDescent="0.25">
      <c r="A2541" s="43" t="s">
        <v>12656</v>
      </c>
      <c r="B2541" s="40" t="s">
        <v>13742</v>
      </c>
      <c r="C2541" s="30">
        <v>33885</v>
      </c>
      <c r="D2541" s="29" t="s">
        <v>4105</v>
      </c>
      <c r="E2541" s="31">
        <v>48360.4</v>
      </c>
      <c r="F2541" s="38" t="s">
        <v>12818</v>
      </c>
      <c r="G2541" s="31">
        <v>48360.4</v>
      </c>
      <c r="H2541" s="32">
        <f t="shared" si="39"/>
        <v>0</v>
      </c>
      <c r="I2541" s="33" t="s">
        <v>10970</v>
      </c>
    </row>
    <row r="2542" spans="1:9" x14ac:dyDescent="0.25">
      <c r="A2542" s="44" t="s">
        <v>12656</v>
      </c>
      <c r="B2542" s="41" t="s">
        <v>13743</v>
      </c>
      <c r="C2542" s="26">
        <v>33886</v>
      </c>
      <c r="D2542" s="25" t="s">
        <v>3964</v>
      </c>
      <c r="E2542" s="27">
        <v>2839.2</v>
      </c>
      <c r="F2542" s="39" t="s">
        <v>12656</v>
      </c>
      <c r="G2542" s="27">
        <v>2839.2</v>
      </c>
      <c r="H2542" s="45">
        <f t="shared" si="39"/>
        <v>0</v>
      </c>
      <c r="I2542" s="28" t="s">
        <v>10970</v>
      </c>
    </row>
    <row r="2543" spans="1:9" x14ac:dyDescent="0.25">
      <c r="A2543" s="43" t="s">
        <v>12656</v>
      </c>
      <c r="B2543" s="40" t="s">
        <v>13744</v>
      </c>
      <c r="C2543" s="30">
        <v>33887</v>
      </c>
      <c r="D2543" s="29" t="s">
        <v>3964</v>
      </c>
      <c r="E2543" s="31">
        <v>7560</v>
      </c>
      <c r="F2543" s="38" t="s">
        <v>12656</v>
      </c>
      <c r="G2543" s="31">
        <v>7560</v>
      </c>
      <c r="H2543" s="32">
        <f t="shared" si="39"/>
        <v>0</v>
      </c>
      <c r="I2543" s="33" t="s">
        <v>10970</v>
      </c>
    </row>
    <row r="2544" spans="1:9" x14ac:dyDescent="0.25">
      <c r="A2544" s="44" t="s">
        <v>12656</v>
      </c>
      <c r="B2544" s="41" t="s">
        <v>13745</v>
      </c>
      <c r="C2544" s="26">
        <v>33888</v>
      </c>
      <c r="D2544" s="25" t="s">
        <v>3964</v>
      </c>
      <c r="E2544" s="27">
        <v>702</v>
      </c>
      <c r="F2544" s="39" t="s">
        <v>12656</v>
      </c>
      <c r="G2544" s="27">
        <v>702</v>
      </c>
      <c r="H2544" s="45">
        <f t="shared" si="39"/>
        <v>0</v>
      </c>
      <c r="I2544" s="28" t="s">
        <v>10970</v>
      </c>
    </row>
    <row r="2545" spans="1:9" x14ac:dyDescent="0.25">
      <c r="A2545" s="43" t="s">
        <v>12656</v>
      </c>
      <c r="B2545" s="40" t="s">
        <v>13746</v>
      </c>
      <c r="C2545" s="30">
        <v>33889</v>
      </c>
      <c r="D2545" s="29" t="s">
        <v>4071</v>
      </c>
      <c r="E2545" s="31">
        <v>11986</v>
      </c>
      <c r="F2545" s="38" t="s">
        <v>10968</v>
      </c>
      <c r="G2545" s="31">
        <v>11986</v>
      </c>
      <c r="H2545" s="32">
        <f t="shared" si="39"/>
        <v>0</v>
      </c>
      <c r="I2545" s="33" t="s">
        <v>10970</v>
      </c>
    </row>
    <row r="2546" spans="1:9" x14ac:dyDescent="0.25">
      <c r="A2546" s="44" t="s">
        <v>12656</v>
      </c>
      <c r="B2546" s="41" t="s">
        <v>13747</v>
      </c>
      <c r="C2546" s="26">
        <v>33890</v>
      </c>
      <c r="D2546" s="25" t="s">
        <v>3964</v>
      </c>
      <c r="E2546" s="27">
        <v>0</v>
      </c>
      <c r="F2546" s="39" t="s">
        <v>4219</v>
      </c>
      <c r="G2546" s="27">
        <v>0</v>
      </c>
      <c r="H2546" s="45">
        <f t="shared" si="39"/>
        <v>0</v>
      </c>
      <c r="I2546" s="28" t="s">
        <v>7662</v>
      </c>
    </row>
    <row r="2547" spans="1:9" x14ac:dyDescent="0.25">
      <c r="A2547" s="43" t="s">
        <v>12656</v>
      </c>
      <c r="B2547" s="40" t="s">
        <v>13748</v>
      </c>
      <c r="C2547" s="30">
        <v>33891</v>
      </c>
      <c r="D2547" s="29" t="s">
        <v>3964</v>
      </c>
      <c r="E2547" s="31">
        <v>718.2</v>
      </c>
      <c r="F2547" s="38" t="s">
        <v>12656</v>
      </c>
      <c r="G2547" s="31">
        <v>718.2</v>
      </c>
      <c r="H2547" s="32">
        <f t="shared" si="39"/>
        <v>0</v>
      </c>
      <c r="I2547" s="33" t="s">
        <v>10970</v>
      </c>
    </row>
    <row r="2548" spans="1:9" x14ac:dyDescent="0.25">
      <c r="A2548" s="44" t="s">
        <v>12656</v>
      </c>
      <c r="B2548" s="41" t="s">
        <v>13749</v>
      </c>
      <c r="C2548" s="26">
        <v>33892</v>
      </c>
      <c r="D2548" s="25" t="s">
        <v>4202</v>
      </c>
      <c r="E2548" s="27">
        <v>3556.7</v>
      </c>
      <c r="F2548" s="39" t="s">
        <v>12656</v>
      </c>
      <c r="G2548" s="27">
        <v>3556.7</v>
      </c>
      <c r="H2548" s="45">
        <f t="shared" si="39"/>
        <v>0</v>
      </c>
      <c r="I2548" s="28" t="s">
        <v>10970</v>
      </c>
    </row>
    <row r="2549" spans="1:9" x14ac:dyDescent="0.25">
      <c r="A2549" s="43" t="s">
        <v>12656</v>
      </c>
      <c r="B2549" s="40" t="s">
        <v>13750</v>
      </c>
      <c r="C2549" s="30">
        <v>33893</v>
      </c>
      <c r="D2549" s="29" t="s">
        <v>4019</v>
      </c>
      <c r="E2549" s="31">
        <v>30403.8</v>
      </c>
      <c r="F2549" s="38" t="s">
        <v>13469</v>
      </c>
      <c r="G2549" s="31">
        <v>30403.8</v>
      </c>
      <c r="H2549" s="32">
        <f t="shared" si="39"/>
        <v>0</v>
      </c>
      <c r="I2549" s="33" t="s">
        <v>10970</v>
      </c>
    </row>
    <row r="2550" spans="1:9" x14ac:dyDescent="0.25">
      <c r="A2550" s="44" t="s">
        <v>12656</v>
      </c>
      <c r="B2550" s="41" t="s">
        <v>13751</v>
      </c>
      <c r="C2550" s="26">
        <v>33894</v>
      </c>
      <c r="D2550" s="25" t="s">
        <v>4069</v>
      </c>
      <c r="E2550" s="27">
        <v>22788.400000000001</v>
      </c>
      <c r="F2550" s="39" t="s">
        <v>12656</v>
      </c>
      <c r="G2550" s="27">
        <v>22788.400000000001</v>
      </c>
      <c r="H2550" s="45">
        <f t="shared" si="39"/>
        <v>0</v>
      </c>
      <c r="I2550" s="28" t="s">
        <v>10970</v>
      </c>
    </row>
    <row r="2551" spans="1:9" x14ac:dyDescent="0.25">
      <c r="A2551" s="43" t="s">
        <v>12656</v>
      </c>
      <c r="B2551" s="40" t="s">
        <v>13752</v>
      </c>
      <c r="C2551" s="30">
        <v>33895</v>
      </c>
      <c r="D2551" s="29" t="s">
        <v>3964</v>
      </c>
      <c r="E2551" s="31">
        <v>1530</v>
      </c>
      <c r="F2551" s="38" t="s">
        <v>12656</v>
      </c>
      <c r="G2551" s="31">
        <v>1530</v>
      </c>
      <c r="H2551" s="32">
        <f t="shared" si="39"/>
        <v>0</v>
      </c>
      <c r="I2551" s="33" t="s">
        <v>10970</v>
      </c>
    </row>
    <row r="2552" spans="1:9" x14ac:dyDescent="0.25">
      <c r="A2552" s="44" t="s">
        <v>12656</v>
      </c>
      <c r="B2552" s="41" t="s">
        <v>13753</v>
      </c>
      <c r="C2552" s="26">
        <v>33896</v>
      </c>
      <c r="D2552" s="25" t="s">
        <v>3989</v>
      </c>
      <c r="E2552" s="27">
        <v>496.8</v>
      </c>
      <c r="F2552" s="39" t="s">
        <v>12656</v>
      </c>
      <c r="G2552" s="27">
        <v>496.8</v>
      </c>
      <c r="H2552" s="45">
        <f t="shared" si="39"/>
        <v>0</v>
      </c>
      <c r="I2552" s="28" t="s">
        <v>10970</v>
      </c>
    </row>
    <row r="2553" spans="1:9" x14ac:dyDescent="0.25">
      <c r="A2553" s="43" t="s">
        <v>12656</v>
      </c>
      <c r="B2553" s="40" t="s">
        <v>13754</v>
      </c>
      <c r="C2553" s="30">
        <v>33897</v>
      </c>
      <c r="D2553" s="29" t="s">
        <v>4020</v>
      </c>
      <c r="E2553" s="31">
        <v>12529</v>
      </c>
      <c r="F2553" s="38" t="s">
        <v>12604</v>
      </c>
      <c r="G2553" s="31">
        <v>12529</v>
      </c>
      <c r="H2553" s="32">
        <f t="shared" si="39"/>
        <v>0</v>
      </c>
      <c r="I2553" s="33" t="s">
        <v>10970</v>
      </c>
    </row>
    <row r="2554" spans="1:9" x14ac:dyDescent="0.25">
      <c r="A2554" s="44" t="s">
        <v>12656</v>
      </c>
      <c r="B2554" s="41" t="s">
        <v>13755</v>
      </c>
      <c r="C2554" s="26">
        <v>33898</v>
      </c>
      <c r="D2554" s="25" t="s">
        <v>4191</v>
      </c>
      <c r="E2554" s="27">
        <v>18950.400000000001</v>
      </c>
      <c r="F2554" s="39" t="s">
        <v>12818</v>
      </c>
      <c r="G2554" s="27">
        <v>18950.400000000001</v>
      </c>
      <c r="H2554" s="45">
        <f t="shared" si="39"/>
        <v>0</v>
      </c>
      <c r="I2554" s="28" t="s">
        <v>10970</v>
      </c>
    </row>
    <row r="2555" spans="1:9" x14ac:dyDescent="0.25">
      <c r="A2555" s="43" t="s">
        <v>12656</v>
      </c>
      <c r="B2555" s="40" t="s">
        <v>13756</v>
      </c>
      <c r="C2555" s="30">
        <v>33899</v>
      </c>
      <c r="D2555" s="29" t="s">
        <v>3935</v>
      </c>
      <c r="E2555" s="31">
        <v>21985.9</v>
      </c>
      <c r="F2555" s="38" t="s">
        <v>12604</v>
      </c>
      <c r="G2555" s="31">
        <v>21985.9</v>
      </c>
      <c r="H2555" s="32">
        <f t="shared" si="39"/>
        <v>0</v>
      </c>
      <c r="I2555" s="33" t="s">
        <v>10970</v>
      </c>
    </row>
    <row r="2556" spans="1:9" x14ac:dyDescent="0.25">
      <c r="A2556" s="44" t="s">
        <v>12656</v>
      </c>
      <c r="B2556" s="41" t="s">
        <v>13757</v>
      </c>
      <c r="C2556" s="26">
        <v>33900</v>
      </c>
      <c r="D2556" s="25" t="s">
        <v>13758</v>
      </c>
      <c r="E2556" s="27">
        <v>14102.9</v>
      </c>
      <c r="F2556" s="39" t="s">
        <v>12818</v>
      </c>
      <c r="G2556" s="27">
        <v>14102.9</v>
      </c>
      <c r="H2556" s="45">
        <f t="shared" si="39"/>
        <v>0</v>
      </c>
      <c r="I2556" s="28" t="s">
        <v>10970</v>
      </c>
    </row>
    <row r="2557" spans="1:9" x14ac:dyDescent="0.25">
      <c r="A2557" s="43" t="s">
        <v>12656</v>
      </c>
      <c r="B2557" s="40" t="s">
        <v>13759</v>
      </c>
      <c r="C2557" s="30">
        <v>33901</v>
      </c>
      <c r="D2557" s="29" t="s">
        <v>3964</v>
      </c>
      <c r="E2557" s="31">
        <v>125</v>
      </c>
      <c r="F2557" s="38" t="s">
        <v>13045</v>
      </c>
      <c r="G2557" s="31">
        <v>125</v>
      </c>
      <c r="H2557" s="32">
        <f t="shared" si="39"/>
        <v>0</v>
      </c>
      <c r="I2557" s="33" t="s">
        <v>10970</v>
      </c>
    </row>
    <row r="2558" spans="1:9" x14ac:dyDescent="0.25">
      <c r="A2558" s="44" t="s">
        <v>12656</v>
      </c>
      <c r="B2558" s="41" t="s">
        <v>13760</v>
      </c>
      <c r="C2558" s="26">
        <v>33902</v>
      </c>
      <c r="D2558" s="25" t="s">
        <v>3953</v>
      </c>
      <c r="E2558" s="27">
        <v>2550</v>
      </c>
      <c r="F2558" s="39" t="s">
        <v>12818</v>
      </c>
      <c r="G2558" s="27">
        <v>2550</v>
      </c>
      <c r="H2558" s="45">
        <f t="shared" si="39"/>
        <v>0</v>
      </c>
      <c r="I2558" s="28" t="s">
        <v>10970</v>
      </c>
    </row>
    <row r="2559" spans="1:9" x14ac:dyDescent="0.25">
      <c r="A2559" s="43" t="s">
        <v>12656</v>
      </c>
      <c r="B2559" s="40" t="s">
        <v>13761</v>
      </c>
      <c r="C2559" s="30">
        <v>33903</v>
      </c>
      <c r="D2559" s="29" t="s">
        <v>4077</v>
      </c>
      <c r="E2559" s="31">
        <v>635.20000000000005</v>
      </c>
      <c r="F2559" s="38" t="s">
        <v>12818</v>
      </c>
      <c r="G2559" s="31">
        <v>635.20000000000005</v>
      </c>
      <c r="H2559" s="32">
        <f t="shared" si="39"/>
        <v>0</v>
      </c>
      <c r="I2559" s="33" t="s">
        <v>10970</v>
      </c>
    </row>
    <row r="2560" spans="1:9" x14ac:dyDescent="0.25">
      <c r="A2560" s="44" t="s">
        <v>12818</v>
      </c>
      <c r="B2560" s="41" t="s">
        <v>13762</v>
      </c>
      <c r="C2560" s="26">
        <v>33904</v>
      </c>
      <c r="D2560" s="25" t="s">
        <v>4037</v>
      </c>
      <c r="E2560" s="27">
        <v>610</v>
      </c>
      <c r="F2560" s="39" t="s">
        <v>12818</v>
      </c>
      <c r="G2560" s="27">
        <v>610</v>
      </c>
      <c r="H2560" s="45">
        <f t="shared" si="39"/>
        <v>0</v>
      </c>
      <c r="I2560" s="28" t="s">
        <v>10970</v>
      </c>
    </row>
    <row r="2561" spans="1:9" x14ac:dyDescent="0.25">
      <c r="A2561" s="43" t="s">
        <v>12818</v>
      </c>
      <c r="B2561" s="40" t="s">
        <v>13763</v>
      </c>
      <c r="C2561" s="30">
        <v>33905</v>
      </c>
      <c r="D2561" s="29" t="s">
        <v>4228</v>
      </c>
      <c r="E2561" s="31">
        <v>8879.4</v>
      </c>
      <c r="F2561" s="38" t="s">
        <v>12818</v>
      </c>
      <c r="G2561" s="31">
        <v>8879.4</v>
      </c>
      <c r="H2561" s="32">
        <f t="shared" si="39"/>
        <v>0</v>
      </c>
      <c r="I2561" s="33" t="s">
        <v>10970</v>
      </c>
    </row>
    <row r="2562" spans="1:9" x14ac:dyDescent="0.25">
      <c r="A2562" s="44" t="s">
        <v>12818</v>
      </c>
      <c r="B2562" s="41" t="s">
        <v>13764</v>
      </c>
      <c r="C2562" s="26">
        <v>33906</v>
      </c>
      <c r="D2562" s="25" t="s">
        <v>3937</v>
      </c>
      <c r="E2562" s="27">
        <v>83793.350000000006</v>
      </c>
      <c r="F2562" s="39" t="s">
        <v>12604</v>
      </c>
      <c r="G2562" s="27">
        <v>83793.350000000006</v>
      </c>
      <c r="H2562" s="45">
        <f t="shared" si="39"/>
        <v>0</v>
      </c>
      <c r="I2562" s="28" t="s">
        <v>10970</v>
      </c>
    </row>
    <row r="2563" spans="1:9" x14ac:dyDescent="0.25">
      <c r="A2563" s="43" t="s">
        <v>12818</v>
      </c>
      <c r="B2563" s="40" t="s">
        <v>13765</v>
      </c>
      <c r="C2563" s="30">
        <v>33907</v>
      </c>
      <c r="D2563" s="29" t="s">
        <v>3936</v>
      </c>
      <c r="E2563" s="31">
        <v>7009.2</v>
      </c>
      <c r="F2563" s="38" t="s">
        <v>12604</v>
      </c>
      <c r="G2563" s="31">
        <v>7009.2</v>
      </c>
      <c r="H2563" s="32">
        <f t="shared" si="39"/>
        <v>0</v>
      </c>
      <c r="I2563" s="33" t="s">
        <v>10970</v>
      </c>
    </row>
    <row r="2564" spans="1:9" x14ac:dyDescent="0.25">
      <c r="A2564" s="44" t="s">
        <v>12818</v>
      </c>
      <c r="B2564" s="41" t="s">
        <v>13766</v>
      </c>
      <c r="C2564" s="26">
        <v>33908</v>
      </c>
      <c r="D2564" s="25" t="s">
        <v>3935</v>
      </c>
      <c r="E2564" s="27">
        <v>51156</v>
      </c>
      <c r="F2564" s="39" t="s">
        <v>13289</v>
      </c>
      <c r="G2564" s="27">
        <v>51156</v>
      </c>
      <c r="H2564" s="45">
        <f t="shared" ref="H2564:H2627" si="40">E2564-G2564</f>
        <v>0</v>
      </c>
      <c r="I2564" s="28" t="s">
        <v>10970</v>
      </c>
    </row>
    <row r="2565" spans="1:9" x14ac:dyDescent="0.25">
      <c r="A2565" s="43" t="s">
        <v>12818</v>
      </c>
      <c r="B2565" s="40" t="s">
        <v>13767</v>
      </c>
      <c r="C2565" s="30">
        <v>33909</v>
      </c>
      <c r="D2565" s="29" t="s">
        <v>3964</v>
      </c>
      <c r="E2565" s="31">
        <v>3850</v>
      </c>
      <c r="F2565" s="38" t="s">
        <v>12818</v>
      </c>
      <c r="G2565" s="31">
        <v>3850</v>
      </c>
      <c r="H2565" s="32">
        <f t="shared" si="40"/>
        <v>0</v>
      </c>
      <c r="I2565" s="33" t="s">
        <v>10970</v>
      </c>
    </row>
    <row r="2566" spans="1:9" x14ac:dyDescent="0.25">
      <c r="A2566" s="44" t="s">
        <v>12818</v>
      </c>
      <c r="B2566" s="41" t="s">
        <v>13768</v>
      </c>
      <c r="C2566" s="26">
        <v>33910</v>
      </c>
      <c r="D2566" s="25" t="s">
        <v>3965</v>
      </c>
      <c r="E2566" s="27">
        <v>780</v>
      </c>
      <c r="F2566" s="39" t="s">
        <v>12818</v>
      </c>
      <c r="G2566" s="27">
        <v>780</v>
      </c>
      <c r="H2566" s="45">
        <f t="shared" si="40"/>
        <v>0</v>
      </c>
      <c r="I2566" s="28" t="s">
        <v>10970</v>
      </c>
    </row>
    <row r="2567" spans="1:9" x14ac:dyDescent="0.25">
      <c r="A2567" s="43" t="s">
        <v>12818</v>
      </c>
      <c r="B2567" s="40" t="s">
        <v>13769</v>
      </c>
      <c r="C2567" s="30">
        <v>33911</v>
      </c>
      <c r="D2567" s="29" t="s">
        <v>3945</v>
      </c>
      <c r="E2567" s="31">
        <v>4145.6000000000004</v>
      </c>
      <c r="F2567" s="38" t="s">
        <v>12604</v>
      </c>
      <c r="G2567" s="31">
        <v>4145.6000000000004</v>
      </c>
      <c r="H2567" s="32">
        <f t="shared" si="40"/>
        <v>0</v>
      </c>
      <c r="I2567" s="33" t="s">
        <v>10970</v>
      </c>
    </row>
    <row r="2568" spans="1:9" x14ac:dyDescent="0.25">
      <c r="A2568" s="44" t="s">
        <v>12818</v>
      </c>
      <c r="B2568" s="41" t="s">
        <v>13770</v>
      </c>
      <c r="C2568" s="26">
        <v>33912</v>
      </c>
      <c r="D2568" s="25" t="s">
        <v>3950</v>
      </c>
      <c r="E2568" s="27">
        <v>40053.599999999999</v>
      </c>
      <c r="F2568" s="39" t="s">
        <v>13289</v>
      </c>
      <c r="G2568" s="27">
        <v>40053.599999999999</v>
      </c>
      <c r="H2568" s="45">
        <f t="shared" si="40"/>
        <v>0</v>
      </c>
      <c r="I2568" s="28" t="s">
        <v>10970</v>
      </c>
    </row>
    <row r="2569" spans="1:9" x14ac:dyDescent="0.25">
      <c r="A2569" s="43" t="s">
        <v>12818</v>
      </c>
      <c r="B2569" s="40" t="s">
        <v>13771</v>
      </c>
      <c r="C2569" s="30">
        <v>33913</v>
      </c>
      <c r="D2569" s="29" t="s">
        <v>3995</v>
      </c>
      <c r="E2569" s="31">
        <v>88110.1</v>
      </c>
      <c r="F2569" s="38" t="s">
        <v>12818</v>
      </c>
      <c r="G2569" s="31">
        <v>88110.1</v>
      </c>
      <c r="H2569" s="32">
        <f t="shared" si="40"/>
        <v>0</v>
      </c>
      <c r="I2569" s="33" t="s">
        <v>10970</v>
      </c>
    </row>
    <row r="2570" spans="1:9" x14ac:dyDescent="0.25">
      <c r="A2570" s="44" t="s">
        <v>12818</v>
      </c>
      <c r="B2570" s="41" t="s">
        <v>13772</v>
      </c>
      <c r="C2570" s="26">
        <v>33914</v>
      </c>
      <c r="D2570" s="25" t="s">
        <v>3973</v>
      </c>
      <c r="E2570" s="27">
        <v>1094</v>
      </c>
      <c r="F2570" s="39" t="s">
        <v>12818</v>
      </c>
      <c r="G2570" s="27">
        <v>1094</v>
      </c>
      <c r="H2570" s="45">
        <f t="shared" si="40"/>
        <v>0</v>
      </c>
      <c r="I2570" s="28" t="s">
        <v>10970</v>
      </c>
    </row>
    <row r="2571" spans="1:9" x14ac:dyDescent="0.25">
      <c r="A2571" s="43" t="s">
        <v>12818</v>
      </c>
      <c r="B2571" s="40" t="s">
        <v>13773</v>
      </c>
      <c r="C2571" s="30">
        <v>33915</v>
      </c>
      <c r="D2571" s="29" t="s">
        <v>3944</v>
      </c>
      <c r="E2571" s="31">
        <v>4950.3</v>
      </c>
      <c r="F2571" s="38" t="s">
        <v>12604</v>
      </c>
      <c r="G2571" s="31">
        <v>4950.3</v>
      </c>
      <c r="H2571" s="32">
        <f t="shared" si="40"/>
        <v>0</v>
      </c>
      <c r="I2571" s="33" t="s">
        <v>10970</v>
      </c>
    </row>
    <row r="2572" spans="1:9" x14ac:dyDescent="0.25">
      <c r="A2572" s="44" t="s">
        <v>12818</v>
      </c>
      <c r="B2572" s="41" t="s">
        <v>13774</v>
      </c>
      <c r="C2572" s="26">
        <v>33916</v>
      </c>
      <c r="D2572" s="25" t="s">
        <v>4083</v>
      </c>
      <c r="E2572" s="27">
        <v>4114</v>
      </c>
      <c r="F2572" s="39" t="s">
        <v>12818</v>
      </c>
      <c r="G2572" s="27">
        <v>4114</v>
      </c>
      <c r="H2572" s="45">
        <f t="shared" si="40"/>
        <v>0</v>
      </c>
      <c r="I2572" s="28" t="s">
        <v>10970</v>
      </c>
    </row>
    <row r="2573" spans="1:9" x14ac:dyDescent="0.25">
      <c r="A2573" s="43" t="s">
        <v>12818</v>
      </c>
      <c r="B2573" s="40" t="s">
        <v>13775</v>
      </c>
      <c r="C2573" s="30">
        <v>33917</v>
      </c>
      <c r="D2573" s="29" t="s">
        <v>3972</v>
      </c>
      <c r="E2573" s="31">
        <v>4514.3999999999996</v>
      </c>
      <c r="F2573" s="38" t="s">
        <v>12818</v>
      </c>
      <c r="G2573" s="31">
        <v>4514.3999999999996</v>
      </c>
      <c r="H2573" s="32">
        <f t="shared" si="40"/>
        <v>0</v>
      </c>
      <c r="I2573" s="33" t="s">
        <v>10970</v>
      </c>
    </row>
    <row r="2574" spans="1:9" x14ac:dyDescent="0.25">
      <c r="A2574" s="44" t="s">
        <v>12818</v>
      </c>
      <c r="B2574" s="41" t="s">
        <v>13776</v>
      </c>
      <c r="C2574" s="26">
        <v>33918</v>
      </c>
      <c r="D2574" s="25" t="s">
        <v>3971</v>
      </c>
      <c r="E2574" s="27">
        <v>3406</v>
      </c>
      <c r="F2574" s="39" t="s">
        <v>12818</v>
      </c>
      <c r="G2574" s="27">
        <v>3406</v>
      </c>
      <c r="H2574" s="45">
        <f t="shared" si="40"/>
        <v>0</v>
      </c>
      <c r="I2574" s="28" t="s">
        <v>10970</v>
      </c>
    </row>
    <row r="2575" spans="1:9" x14ac:dyDescent="0.25">
      <c r="A2575" s="43" t="s">
        <v>12818</v>
      </c>
      <c r="B2575" s="40" t="s">
        <v>13777</v>
      </c>
      <c r="C2575" s="30">
        <v>33919</v>
      </c>
      <c r="D2575" s="29" t="s">
        <v>4030</v>
      </c>
      <c r="E2575" s="31">
        <v>228</v>
      </c>
      <c r="F2575" s="38" t="s">
        <v>12818</v>
      </c>
      <c r="G2575" s="31">
        <v>228</v>
      </c>
      <c r="H2575" s="32">
        <f t="shared" si="40"/>
        <v>0</v>
      </c>
      <c r="I2575" s="33" t="s">
        <v>10970</v>
      </c>
    </row>
    <row r="2576" spans="1:9" x14ac:dyDescent="0.25">
      <c r="A2576" s="44" t="s">
        <v>12818</v>
      </c>
      <c r="B2576" s="41" t="s">
        <v>13778</v>
      </c>
      <c r="C2576" s="26">
        <v>33920</v>
      </c>
      <c r="D2576" s="25" t="s">
        <v>4031</v>
      </c>
      <c r="E2576" s="27">
        <v>2080</v>
      </c>
      <c r="F2576" s="39" t="s">
        <v>12818</v>
      </c>
      <c r="G2576" s="27">
        <v>2080</v>
      </c>
      <c r="H2576" s="45">
        <f t="shared" si="40"/>
        <v>0</v>
      </c>
      <c r="I2576" s="28" t="s">
        <v>10970</v>
      </c>
    </row>
    <row r="2577" spans="1:9" x14ac:dyDescent="0.25">
      <c r="A2577" s="43" t="s">
        <v>12818</v>
      </c>
      <c r="B2577" s="40" t="s">
        <v>13779</v>
      </c>
      <c r="C2577" s="30">
        <v>33921</v>
      </c>
      <c r="D2577" s="29" t="s">
        <v>3956</v>
      </c>
      <c r="E2577" s="31">
        <v>1898</v>
      </c>
      <c r="F2577" s="38" t="s">
        <v>12818</v>
      </c>
      <c r="G2577" s="31">
        <v>1898</v>
      </c>
      <c r="H2577" s="32">
        <f t="shared" si="40"/>
        <v>0</v>
      </c>
      <c r="I2577" s="33" t="s">
        <v>10970</v>
      </c>
    </row>
    <row r="2578" spans="1:9" x14ac:dyDescent="0.25">
      <c r="A2578" s="44" t="s">
        <v>12818</v>
      </c>
      <c r="B2578" s="41" t="s">
        <v>13780</v>
      </c>
      <c r="C2578" s="26">
        <v>33922</v>
      </c>
      <c r="D2578" s="25" t="s">
        <v>3951</v>
      </c>
      <c r="E2578" s="27">
        <v>9324.1</v>
      </c>
      <c r="F2578" s="39" t="s">
        <v>12818</v>
      </c>
      <c r="G2578" s="27">
        <v>9324.1</v>
      </c>
      <c r="H2578" s="45">
        <f t="shared" si="40"/>
        <v>0</v>
      </c>
      <c r="I2578" s="28" t="s">
        <v>10970</v>
      </c>
    </row>
    <row r="2579" spans="1:9" x14ac:dyDescent="0.25">
      <c r="A2579" s="43" t="s">
        <v>12818</v>
      </c>
      <c r="B2579" s="40" t="s">
        <v>13781</v>
      </c>
      <c r="C2579" s="30">
        <v>33923</v>
      </c>
      <c r="D2579" s="29" t="s">
        <v>4029</v>
      </c>
      <c r="E2579" s="31">
        <v>3848.5</v>
      </c>
      <c r="F2579" s="38" t="s">
        <v>12818</v>
      </c>
      <c r="G2579" s="31">
        <v>3848.5</v>
      </c>
      <c r="H2579" s="32">
        <f t="shared" si="40"/>
        <v>0</v>
      </c>
      <c r="I2579" s="33" t="s">
        <v>10970</v>
      </c>
    </row>
    <row r="2580" spans="1:9" x14ac:dyDescent="0.25">
      <c r="A2580" s="44" t="s">
        <v>12818</v>
      </c>
      <c r="B2580" s="41" t="s">
        <v>13782</v>
      </c>
      <c r="C2580" s="26">
        <v>33924</v>
      </c>
      <c r="D2580" s="25" t="s">
        <v>3938</v>
      </c>
      <c r="E2580" s="27">
        <v>2881</v>
      </c>
      <c r="F2580" s="39" t="s">
        <v>12604</v>
      </c>
      <c r="G2580" s="27">
        <v>2881</v>
      </c>
      <c r="H2580" s="45">
        <f t="shared" si="40"/>
        <v>0</v>
      </c>
      <c r="I2580" s="28" t="s">
        <v>10970</v>
      </c>
    </row>
    <row r="2581" spans="1:9" x14ac:dyDescent="0.25">
      <c r="A2581" s="43" t="s">
        <v>12818</v>
      </c>
      <c r="B2581" s="40" t="s">
        <v>13783</v>
      </c>
      <c r="C2581" s="30">
        <v>33925</v>
      </c>
      <c r="D2581" s="29" t="s">
        <v>3941</v>
      </c>
      <c r="E2581" s="31">
        <v>3925.9</v>
      </c>
      <c r="F2581" s="38" t="s">
        <v>12604</v>
      </c>
      <c r="G2581" s="31">
        <v>3925.9</v>
      </c>
      <c r="H2581" s="32">
        <f t="shared" si="40"/>
        <v>0</v>
      </c>
      <c r="I2581" s="33" t="s">
        <v>10970</v>
      </c>
    </row>
    <row r="2582" spans="1:9" x14ac:dyDescent="0.25">
      <c r="A2582" s="44" t="s">
        <v>12818</v>
      </c>
      <c r="B2582" s="41" t="s">
        <v>13784</v>
      </c>
      <c r="C2582" s="26">
        <v>33926</v>
      </c>
      <c r="D2582" s="25" t="s">
        <v>3946</v>
      </c>
      <c r="E2582" s="27">
        <v>4239.8</v>
      </c>
      <c r="F2582" s="39" t="s">
        <v>13289</v>
      </c>
      <c r="G2582" s="27">
        <v>4239.8</v>
      </c>
      <c r="H2582" s="45">
        <f t="shared" si="40"/>
        <v>0</v>
      </c>
      <c r="I2582" s="28" t="s">
        <v>10970</v>
      </c>
    </row>
    <row r="2583" spans="1:9" x14ac:dyDescent="0.25">
      <c r="A2583" s="43" t="s">
        <v>12818</v>
      </c>
      <c r="B2583" s="40" t="s">
        <v>13785</v>
      </c>
      <c r="C2583" s="30">
        <v>33927</v>
      </c>
      <c r="D2583" s="29" t="s">
        <v>3946</v>
      </c>
      <c r="E2583" s="31">
        <v>3779.7</v>
      </c>
      <c r="F2583" s="38" t="s">
        <v>12604</v>
      </c>
      <c r="G2583" s="31">
        <v>3779.7</v>
      </c>
      <c r="H2583" s="32">
        <f t="shared" si="40"/>
        <v>0</v>
      </c>
      <c r="I2583" s="33" t="s">
        <v>10970</v>
      </c>
    </row>
    <row r="2584" spans="1:9" x14ac:dyDescent="0.25">
      <c r="A2584" s="44" t="s">
        <v>12818</v>
      </c>
      <c r="B2584" s="41" t="s">
        <v>13786</v>
      </c>
      <c r="C2584" s="26">
        <v>33928</v>
      </c>
      <c r="D2584" s="25" t="s">
        <v>4006</v>
      </c>
      <c r="E2584" s="27">
        <v>8041</v>
      </c>
      <c r="F2584" s="39" t="s">
        <v>12818</v>
      </c>
      <c r="G2584" s="27">
        <v>8041</v>
      </c>
      <c r="H2584" s="45">
        <f t="shared" si="40"/>
        <v>0</v>
      </c>
      <c r="I2584" s="28" t="s">
        <v>10970</v>
      </c>
    </row>
    <row r="2585" spans="1:9" x14ac:dyDescent="0.25">
      <c r="A2585" s="43" t="s">
        <v>12818</v>
      </c>
      <c r="B2585" s="40" t="s">
        <v>13787</v>
      </c>
      <c r="C2585" s="30">
        <v>33929</v>
      </c>
      <c r="D2585" s="29" t="s">
        <v>3939</v>
      </c>
      <c r="E2585" s="31">
        <v>4261.3</v>
      </c>
      <c r="F2585" s="38" t="s">
        <v>12604</v>
      </c>
      <c r="G2585" s="31">
        <v>4261.3</v>
      </c>
      <c r="H2585" s="32">
        <f t="shared" si="40"/>
        <v>0</v>
      </c>
      <c r="I2585" s="33" t="s">
        <v>10970</v>
      </c>
    </row>
    <row r="2586" spans="1:9" x14ac:dyDescent="0.25">
      <c r="A2586" s="44" t="s">
        <v>12818</v>
      </c>
      <c r="B2586" s="41" t="s">
        <v>13788</v>
      </c>
      <c r="C2586" s="26">
        <v>33930</v>
      </c>
      <c r="D2586" s="25" t="s">
        <v>3954</v>
      </c>
      <c r="E2586" s="27">
        <v>5400</v>
      </c>
      <c r="F2586" s="39" t="s">
        <v>12818</v>
      </c>
      <c r="G2586" s="27">
        <v>5400</v>
      </c>
      <c r="H2586" s="45">
        <f t="shared" si="40"/>
        <v>0</v>
      </c>
      <c r="I2586" s="28" t="s">
        <v>10970</v>
      </c>
    </row>
    <row r="2587" spans="1:9" x14ac:dyDescent="0.25">
      <c r="A2587" s="43" t="s">
        <v>12818</v>
      </c>
      <c r="B2587" s="40" t="s">
        <v>13789</v>
      </c>
      <c r="C2587" s="30">
        <v>33931</v>
      </c>
      <c r="D2587" s="29" t="s">
        <v>3974</v>
      </c>
      <c r="E2587" s="31">
        <v>5720</v>
      </c>
      <c r="F2587" s="38" t="s">
        <v>12818</v>
      </c>
      <c r="G2587" s="31">
        <v>5720</v>
      </c>
      <c r="H2587" s="32">
        <f t="shared" si="40"/>
        <v>0</v>
      </c>
      <c r="I2587" s="33" t="s">
        <v>10970</v>
      </c>
    </row>
    <row r="2588" spans="1:9" x14ac:dyDescent="0.25">
      <c r="A2588" s="44" t="s">
        <v>12818</v>
      </c>
      <c r="B2588" s="41" t="s">
        <v>13790</v>
      </c>
      <c r="C2588" s="26">
        <v>33932</v>
      </c>
      <c r="D2588" s="25" t="s">
        <v>3947</v>
      </c>
      <c r="E2588" s="27">
        <v>1255.4000000000001</v>
      </c>
      <c r="F2588" s="39" t="s">
        <v>12604</v>
      </c>
      <c r="G2588" s="27">
        <v>1255.4000000000001</v>
      </c>
      <c r="H2588" s="45">
        <f t="shared" si="40"/>
        <v>0</v>
      </c>
      <c r="I2588" s="28" t="s">
        <v>10970</v>
      </c>
    </row>
    <row r="2589" spans="1:9" x14ac:dyDescent="0.25">
      <c r="A2589" s="43" t="s">
        <v>12818</v>
      </c>
      <c r="B2589" s="40" t="s">
        <v>13791</v>
      </c>
      <c r="C2589" s="30">
        <v>33933</v>
      </c>
      <c r="D2589" s="29" t="s">
        <v>4033</v>
      </c>
      <c r="E2589" s="31">
        <v>0</v>
      </c>
      <c r="F2589" s="38" t="s">
        <v>4219</v>
      </c>
      <c r="G2589" s="31">
        <v>0</v>
      </c>
      <c r="H2589" s="32">
        <f t="shared" si="40"/>
        <v>0</v>
      </c>
      <c r="I2589" s="33" t="s">
        <v>7662</v>
      </c>
    </row>
    <row r="2590" spans="1:9" x14ac:dyDescent="0.25">
      <c r="A2590" s="44" t="s">
        <v>12818</v>
      </c>
      <c r="B2590" s="41" t="s">
        <v>13792</v>
      </c>
      <c r="C2590" s="26">
        <v>33934</v>
      </c>
      <c r="D2590" s="25" t="s">
        <v>3949</v>
      </c>
      <c r="E2590" s="27">
        <v>32390.400000000001</v>
      </c>
      <c r="F2590" s="39" t="s">
        <v>12604</v>
      </c>
      <c r="G2590" s="27">
        <v>32390.400000000001</v>
      </c>
      <c r="H2590" s="45">
        <f t="shared" si="40"/>
        <v>0</v>
      </c>
      <c r="I2590" s="28" t="s">
        <v>10970</v>
      </c>
    </row>
    <row r="2591" spans="1:9" x14ac:dyDescent="0.25">
      <c r="A2591" s="43" t="s">
        <v>12818</v>
      </c>
      <c r="B2591" s="40" t="s">
        <v>13793</v>
      </c>
      <c r="C2591" s="30">
        <v>33935</v>
      </c>
      <c r="D2591" s="29" t="s">
        <v>3948</v>
      </c>
      <c r="E2591" s="31">
        <v>10525.6</v>
      </c>
      <c r="F2591" s="38" t="s">
        <v>13289</v>
      </c>
      <c r="G2591" s="31">
        <v>10525.6</v>
      </c>
      <c r="H2591" s="32">
        <f t="shared" si="40"/>
        <v>0</v>
      </c>
      <c r="I2591" s="33" t="s">
        <v>10970</v>
      </c>
    </row>
    <row r="2592" spans="1:9" x14ac:dyDescent="0.25">
      <c r="A2592" s="44" t="s">
        <v>12818</v>
      </c>
      <c r="B2592" s="41" t="s">
        <v>13794</v>
      </c>
      <c r="C2592" s="26">
        <v>33936</v>
      </c>
      <c r="D2592" s="25" t="s">
        <v>3944</v>
      </c>
      <c r="E2592" s="27">
        <v>0</v>
      </c>
      <c r="F2592" s="39" t="s">
        <v>4219</v>
      </c>
      <c r="G2592" s="27">
        <v>0</v>
      </c>
      <c r="H2592" s="45">
        <f t="shared" si="40"/>
        <v>0</v>
      </c>
      <c r="I2592" s="28" t="s">
        <v>7662</v>
      </c>
    </row>
    <row r="2593" spans="1:9" x14ac:dyDescent="0.25">
      <c r="A2593" s="43" t="s">
        <v>12818</v>
      </c>
      <c r="B2593" s="40" t="s">
        <v>13795</v>
      </c>
      <c r="C2593" s="30">
        <v>33937</v>
      </c>
      <c r="D2593" s="29" t="s">
        <v>3969</v>
      </c>
      <c r="E2593" s="31">
        <v>8746.9</v>
      </c>
      <c r="F2593" s="38" t="s">
        <v>12818</v>
      </c>
      <c r="G2593" s="31">
        <v>8746.9</v>
      </c>
      <c r="H2593" s="32">
        <f t="shared" si="40"/>
        <v>0</v>
      </c>
      <c r="I2593" s="33" t="s">
        <v>10970</v>
      </c>
    </row>
    <row r="2594" spans="1:9" x14ac:dyDescent="0.25">
      <c r="A2594" s="44" t="s">
        <v>12818</v>
      </c>
      <c r="B2594" s="41" t="s">
        <v>13796</v>
      </c>
      <c r="C2594" s="26">
        <v>33938</v>
      </c>
      <c r="D2594" s="25" t="s">
        <v>4045</v>
      </c>
      <c r="E2594" s="27">
        <v>0</v>
      </c>
      <c r="F2594" s="39" t="s">
        <v>4219</v>
      </c>
      <c r="G2594" s="27">
        <v>0</v>
      </c>
      <c r="H2594" s="45">
        <f t="shared" si="40"/>
        <v>0</v>
      </c>
      <c r="I2594" s="28" t="s">
        <v>7662</v>
      </c>
    </row>
    <row r="2595" spans="1:9" x14ac:dyDescent="0.25">
      <c r="A2595" s="43" t="s">
        <v>12818</v>
      </c>
      <c r="B2595" s="40" t="s">
        <v>13797</v>
      </c>
      <c r="C2595" s="30">
        <v>33939</v>
      </c>
      <c r="D2595" s="29" t="s">
        <v>4045</v>
      </c>
      <c r="E2595" s="31">
        <v>3948.8</v>
      </c>
      <c r="F2595" s="38" t="s">
        <v>12818</v>
      </c>
      <c r="G2595" s="31">
        <v>3948.8</v>
      </c>
      <c r="H2595" s="32">
        <f t="shared" si="40"/>
        <v>0</v>
      </c>
      <c r="I2595" s="33" t="s">
        <v>10970</v>
      </c>
    </row>
    <row r="2596" spans="1:9" x14ac:dyDescent="0.25">
      <c r="A2596" s="44" t="s">
        <v>12818</v>
      </c>
      <c r="B2596" s="41" t="s">
        <v>13798</v>
      </c>
      <c r="C2596" s="26">
        <v>33940</v>
      </c>
      <c r="D2596" s="25" t="s">
        <v>3967</v>
      </c>
      <c r="E2596" s="27">
        <v>6519</v>
      </c>
      <c r="F2596" s="39" t="s">
        <v>12818</v>
      </c>
      <c r="G2596" s="27">
        <v>6519</v>
      </c>
      <c r="H2596" s="45">
        <f t="shared" si="40"/>
        <v>0</v>
      </c>
      <c r="I2596" s="28" t="s">
        <v>10970</v>
      </c>
    </row>
    <row r="2597" spans="1:9" x14ac:dyDescent="0.25">
      <c r="A2597" s="43" t="s">
        <v>12818</v>
      </c>
      <c r="B2597" s="40" t="s">
        <v>13799</v>
      </c>
      <c r="C2597" s="30">
        <v>33941</v>
      </c>
      <c r="D2597" s="29" t="s">
        <v>4005</v>
      </c>
      <c r="E2597" s="31">
        <v>4241.1000000000004</v>
      </c>
      <c r="F2597" s="38" t="s">
        <v>12818</v>
      </c>
      <c r="G2597" s="31">
        <v>4241.1000000000004</v>
      </c>
      <c r="H2597" s="32">
        <f t="shared" si="40"/>
        <v>0</v>
      </c>
      <c r="I2597" s="33" t="s">
        <v>10970</v>
      </c>
    </row>
    <row r="2598" spans="1:9" x14ac:dyDescent="0.25">
      <c r="A2598" s="44" t="s">
        <v>12818</v>
      </c>
      <c r="B2598" s="41" t="s">
        <v>13800</v>
      </c>
      <c r="C2598" s="26">
        <v>33942</v>
      </c>
      <c r="D2598" s="25" t="s">
        <v>4033</v>
      </c>
      <c r="E2598" s="27">
        <v>2100</v>
      </c>
      <c r="F2598" s="39" t="s">
        <v>12818</v>
      </c>
      <c r="G2598" s="27">
        <v>2100</v>
      </c>
      <c r="H2598" s="45">
        <f t="shared" si="40"/>
        <v>0</v>
      </c>
      <c r="I2598" s="28" t="s">
        <v>10970</v>
      </c>
    </row>
    <row r="2599" spans="1:9" x14ac:dyDescent="0.25">
      <c r="A2599" s="43" t="s">
        <v>12818</v>
      </c>
      <c r="B2599" s="40" t="s">
        <v>13801</v>
      </c>
      <c r="C2599" s="30">
        <v>33943</v>
      </c>
      <c r="D2599" s="29" t="s">
        <v>3962</v>
      </c>
      <c r="E2599" s="31">
        <v>10357.4</v>
      </c>
      <c r="F2599" s="38" t="s">
        <v>12818</v>
      </c>
      <c r="G2599" s="31">
        <v>10357.4</v>
      </c>
      <c r="H2599" s="32">
        <f t="shared" si="40"/>
        <v>0</v>
      </c>
      <c r="I2599" s="33" t="s">
        <v>10970</v>
      </c>
    </row>
    <row r="2600" spans="1:9" x14ac:dyDescent="0.25">
      <c r="A2600" s="44" t="s">
        <v>12818</v>
      </c>
      <c r="B2600" s="41" t="s">
        <v>13802</v>
      </c>
      <c r="C2600" s="26">
        <v>33944</v>
      </c>
      <c r="D2600" s="25" t="s">
        <v>3994</v>
      </c>
      <c r="E2600" s="27">
        <v>278.8</v>
      </c>
      <c r="F2600" s="39" t="s">
        <v>12818</v>
      </c>
      <c r="G2600" s="27">
        <v>278.8</v>
      </c>
      <c r="H2600" s="45">
        <f t="shared" si="40"/>
        <v>0</v>
      </c>
      <c r="I2600" s="28" t="s">
        <v>10970</v>
      </c>
    </row>
    <row r="2601" spans="1:9" x14ac:dyDescent="0.25">
      <c r="A2601" s="43" t="s">
        <v>12818</v>
      </c>
      <c r="B2601" s="40" t="s">
        <v>13803</v>
      </c>
      <c r="C2601" s="30">
        <v>33945</v>
      </c>
      <c r="D2601" s="29" t="s">
        <v>4154</v>
      </c>
      <c r="E2601" s="31">
        <v>3287.6</v>
      </c>
      <c r="F2601" s="38" t="s">
        <v>12818</v>
      </c>
      <c r="G2601" s="31">
        <v>3287.6</v>
      </c>
      <c r="H2601" s="32">
        <f t="shared" si="40"/>
        <v>0</v>
      </c>
      <c r="I2601" s="33" t="s">
        <v>10970</v>
      </c>
    </row>
    <row r="2602" spans="1:9" x14ac:dyDescent="0.25">
      <c r="A2602" s="44" t="s">
        <v>12818</v>
      </c>
      <c r="B2602" s="41" t="s">
        <v>13804</v>
      </c>
      <c r="C2602" s="26">
        <v>33946</v>
      </c>
      <c r="D2602" s="25" t="s">
        <v>3952</v>
      </c>
      <c r="E2602" s="27">
        <v>12216.4</v>
      </c>
      <c r="F2602" s="39" t="s">
        <v>12818</v>
      </c>
      <c r="G2602" s="27">
        <v>12216.4</v>
      </c>
      <c r="H2602" s="45">
        <f t="shared" si="40"/>
        <v>0</v>
      </c>
      <c r="I2602" s="28" t="s">
        <v>10970</v>
      </c>
    </row>
    <row r="2603" spans="1:9" x14ac:dyDescent="0.25">
      <c r="A2603" s="43" t="s">
        <v>12818</v>
      </c>
      <c r="B2603" s="40" t="s">
        <v>13805</v>
      </c>
      <c r="C2603" s="30">
        <v>33947</v>
      </c>
      <c r="D2603" s="29" t="s">
        <v>3952</v>
      </c>
      <c r="E2603" s="31">
        <v>2275</v>
      </c>
      <c r="F2603" s="38" t="s">
        <v>12818</v>
      </c>
      <c r="G2603" s="31">
        <v>2275</v>
      </c>
      <c r="H2603" s="32">
        <f t="shared" si="40"/>
        <v>0</v>
      </c>
      <c r="I2603" s="33" t="s">
        <v>10970</v>
      </c>
    </row>
    <row r="2604" spans="1:9" x14ac:dyDescent="0.25">
      <c r="A2604" s="44" t="s">
        <v>12818</v>
      </c>
      <c r="B2604" s="41" t="s">
        <v>13806</v>
      </c>
      <c r="C2604" s="26">
        <v>33948</v>
      </c>
      <c r="D2604" s="25" t="s">
        <v>4036</v>
      </c>
      <c r="E2604" s="27">
        <v>2142.8000000000002</v>
      </c>
      <c r="F2604" s="39" t="s">
        <v>12818</v>
      </c>
      <c r="G2604" s="27">
        <v>2142.8000000000002</v>
      </c>
      <c r="H2604" s="45">
        <f t="shared" si="40"/>
        <v>0</v>
      </c>
      <c r="I2604" s="28" t="s">
        <v>10970</v>
      </c>
    </row>
    <row r="2605" spans="1:9" x14ac:dyDescent="0.25">
      <c r="A2605" s="43" t="s">
        <v>12818</v>
      </c>
      <c r="B2605" s="40" t="s">
        <v>13807</v>
      </c>
      <c r="C2605" s="30">
        <v>33949</v>
      </c>
      <c r="D2605" s="29" t="s">
        <v>4017</v>
      </c>
      <c r="E2605" s="31">
        <v>191516.94</v>
      </c>
      <c r="F2605" s="38" t="s">
        <v>13735</v>
      </c>
      <c r="G2605" s="31">
        <v>191516.94</v>
      </c>
      <c r="H2605" s="32">
        <f t="shared" si="40"/>
        <v>0</v>
      </c>
      <c r="I2605" s="33" t="s">
        <v>10970</v>
      </c>
    </row>
    <row r="2606" spans="1:9" x14ac:dyDescent="0.25">
      <c r="A2606" s="44" t="s">
        <v>12818</v>
      </c>
      <c r="B2606" s="41" t="s">
        <v>13808</v>
      </c>
      <c r="C2606" s="26">
        <v>33950</v>
      </c>
      <c r="D2606" s="25" t="s">
        <v>3966</v>
      </c>
      <c r="E2606" s="27">
        <v>436.8</v>
      </c>
      <c r="F2606" s="39" t="s">
        <v>12818</v>
      </c>
      <c r="G2606" s="27">
        <v>436.8</v>
      </c>
      <c r="H2606" s="45">
        <f t="shared" si="40"/>
        <v>0</v>
      </c>
      <c r="I2606" s="28" t="s">
        <v>10970</v>
      </c>
    </row>
    <row r="2607" spans="1:9" x14ac:dyDescent="0.25">
      <c r="A2607" s="43" t="s">
        <v>12818</v>
      </c>
      <c r="B2607" s="40" t="s">
        <v>13809</v>
      </c>
      <c r="C2607" s="30">
        <v>33951</v>
      </c>
      <c r="D2607" s="29" t="s">
        <v>4121</v>
      </c>
      <c r="E2607" s="31">
        <v>2586.4</v>
      </c>
      <c r="F2607" s="38" t="s">
        <v>12818</v>
      </c>
      <c r="G2607" s="31">
        <v>2586.4</v>
      </c>
      <c r="H2607" s="32">
        <f t="shared" si="40"/>
        <v>0</v>
      </c>
      <c r="I2607" s="33" t="s">
        <v>10970</v>
      </c>
    </row>
    <row r="2608" spans="1:9" x14ac:dyDescent="0.25">
      <c r="A2608" s="44" t="s">
        <v>12818</v>
      </c>
      <c r="B2608" s="41" t="s">
        <v>13810</v>
      </c>
      <c r="C2608" s="26">
        <v>33952</v>
      </c>
      <c r="D2608" s="25" t="s">
        <v>4213</v>
      </c>
      <c r="E2608" s="27">
        <v>3087.4</v>
      </c>
      <c r="F2608" s="39" t="s">
        <v>12818</v>
      </c>
      <c r="G2608" s="27">
        <v>3087.4</v>
      </c>
      <c r="H2608" s="45">
        <f t="shared" si="40"/>
        <v>0</v>
      </c>
      <c r="I2608" s="28" t="s">
        <v>10970</v>
      </c>
    </row>
    <row r="2609" spans="1:9" x14ac:dyDescent="0.25">
      <c r="A2609" s="43" t="s">
        <v>12818</v>
      </c>
      <c r="B2609" s="40" t="s">
        <v>13811</v>
      </c>
      <c r="C2609" s="30">
        <v>33953</v>
      </c>
      <c r="D2609" s="29" t="s">
        <v>3975</v>
      </c>
      <c r="E2609" s="31">
        <v>1716</v>
      </c>
      <c r="F2609" s="38" t="s">
        <v>12818</v>
      </c>
      <c r="G2609" s="31">
        <v>1716</v>
      </c>
      <c r="H2609" s="32">
        <f t="shared" si="40"/>
        <v>0</v>
      </c>
      <c r="I2609" s="33" t="s">
        <v>10970</v>
      </c>
    </row>
    <row r="2610" spans="1:9" x14ac:dyDescent="0.25">
      <c r="A2610" s="44" t="s">
        <v>12818</v>
      </c>
      <c r="B2610" s="41" t="s">
        <v>13812</v>
      </c>
      <c r="C2610" s="26">
        <v>33954</v>
      </c>
      <c r="D2610" s="25" t="s">
        <v>4041</v>
      </c>
      <c r="E2610" s="27">
        <v>2683.8</v>
      </c>
      <c r="F2610" s="39" t="s">
        <v>12818</v>
      </c>
      <c r="G2610" s="27">
        <v>2683.8</v>
      </c>
      <c r="H2610" s="45">
        <f t="shared" si="40"/>
        <v>0</v>
      </c>
      <c r="I2610" s="28" t="s">
        <v>10970</v>
      </c>
    </row>
    <row r="2611" spans="1:9" x14ac:dyDescent="0.25">
      <c r="A2611" s="43" t="s">
        <v>12818</v>
      </c>
      <c r="B2611" s="40" t="s">
        <v>13813</v>
      </c>
      <c r="C2611" s="30">
        <v>33955</v>
      </c>
      <c r="D2611" s="29" t="s">
        <v>3978</v>
      </c>
      <c r="E2611" s="31">
        <v>3961.6</v>
      </c>
      <c r="F2611" s="38" t="s">
        <v>12818</v>
      </c>
      <c r="G2611" s="31">
        <v>3961.6</v>
      </c>
      <c r="H2611" s="32">
        <f t="shared" si="40"/>
        <v>0</v>
      </c>
      <c r="I2611" s="33" t="s">
        <v>10970</v>
      </c>
    </row>
    <row r="2612" spans="1:9" x14ac:dyDescent="0.25">
      <c r="A2612" s="44" t="s">
        <v>12818</v>
      </c>
      <c r="B2612" s="41" t="s">
        <v>13814</v>
      </c>
      <c r="C2612" s="26">
        <v>33956</v>
      </c>
      <c r="D2612" s="25" t="s">
        <v>4121</v>
      </c>
      <c r="E2612" s="27">
        <v>4239.8</v>
      </c>
      <c r="F2612" s="39" t="s">
        <v>12818</v>
      </c>
      <c r="G2612" s="27">
        <v>4239.8</v>
      </c>
      <c r="H2612" s="45">
        <f t="shared" si="40"/>
        <v>0</v>
      </c>
      <c r="I2612" s="28" t="s">
        <v>10970</v>
      </c>
    </row>
    <row r="2613" spans="1:9" x14ac:dyDescent="0.25">
      <c r="A2613" s="43" t="s">
        <v>12818</v>
      </c>
      <c r="B2613" s="40" t="s">
        <v>13815</v>
      </c>
      <c r="C2613" s="30">
        <v>33957</v>
      </c>
      <c r="D2613" s="29" t="s">
        <v>4087</v>
      </c>
      <c r="E2613" s="31">
        <v>4258.5</v>
      </c>
      <c r="F2613" s="38" t="s">
        <v>12818</v>
      </c>
      <c r="G2613" s="31">
        <v>4258.5</v>
      </c>
      <c r="H2613" s="32">
        <f t="shared" si="40"/>
        <v>0</v>
      </c>
      <c r="I2613" s="33" t="s">
        <v>10970</v>
      </c>
    </row>
    <row r="2614" spans="1:9" x14ac:dyDescent="0.25">
      <c r="A2614" s="44" t="s">
        <v>12818</v>
      </c>
      <c r="B2614" s="41" t="s">
        <v>13816</v>
      </c>
      <c r="C2614" s="26">
        <v>33958</v>
      </c>
      <c r="D2614" s="25" t="s">
        <v>4009</v>
      </c>
      <c r="E2614" s="27">
        <v>832</v>
      </c>
      <c r="F2614" s="39" t="s">
        <v>12818</v>
      </c>
      <c r="G2614" s="27">
        <v>832</v>
      </c>
      <c r="H2614" s="45">
        <f t="shared" si="40"/>
        <v>0</v>
      </c>
      <c r="I2614" s="28" t="s">
        <v>10970</v>
      </c>
    </row>
    <row r="2615" spans="1:9" x14ac:dyDescent="0.25">
      <c r="A2615" s="43" t="s">
        <v>12818</v>
      </c>
      <c r="B2615" s="40" t="s">
        <v>13817</v>
      </c>
      <c r="C2615" s="30">
        <v>33959</v>
      </c>
      <c r="D2615" s="29" t="s">
        <v>3964</v>
      </c>
      <c r="E2615" s="31">
        <v>165.6</v>
      </c>
      <c r="F2615" s="38" t="s">
        <v>12818</v>
      </c>
      <c r="G2615" s="31">
        <v>165.6</v>
      </c>
      <c r="H2615" s="32">
        <f t="shared" si="40"/>
        <v>0</v>
      </c>
      <c r="I2615" s="33" t="s">
        <v>10970</v>
      </c>
    </row>
    <row r="2616" spans="1:9" x14ac:dyDescent="0.25">
      <c r="A2616" s="44" t="s">
        <v>12818</v>
      </c>
      <c r="B2616" s="41" t="s">
        <v>13818</v>
      </c>
      <c r="C2616" s="26">
        <v>33960</v>
      </c>
      <c r="D2616" s="25" t="s">
        <v>3958</v>
      </c>
      <c r="E2616" s="27">
        <v>2439.1999999999998</v>
      </c>
      <c r="F2616" s="39" t="s">
        <v>12818</v>
      </c>
      <c r="G2616" s="27">
        <v>2439.1999999999998</v>
      </c>
      <c r="H2616" s="45">
        <f t="shared" si="40"/>
        <v>0</v>
      </c>
      <c r="I2616" s="28" t="s">
        <v>10970</v>
      </c>
    </row>
    <row r="2617" spans="1:9" x14ac:dyDescent="0.25">
      <c r="A2617" s="43" t="s">
        <v>12818</v>
      </c>
      <c r="B2617" s="40" t="s">
        <v>13819</v>
      </c>
      <c r="C2617" s="30">
        <v>33961</v>
      </c>
      <c r="D2617" s="29" t="s">
        <v>4085</v>
      </c>
      <c r="E2617" s="31">
        <v>17225.099999999999</v>
      </c>
      <c r="F2617" s="38" t="s">
        <v>12818</v>
      </c>
      <c r="G2617" s="31">
        <v>17225.099999999999</v>
      </c>
      <c r="H2617" s="32">
        <f t="shared" si="40"/>
        <v>0</v>
      </c>
      <c r="I2617" s="33" t="s">
        <v>10970</v>
      </c>
    </row>
    <row r="2618" spans="1:9" x14ac:dyDescent="0.25">
      <c r="A2618" s="44" t="s">
        <v>12818</v>
      </c>
      <c r="B2618" s="41" t="s">
        <v>13820</v>
      </c>
      <c r="C2618" s="26">
        <v>33962</v>
      </c>
      <c r="D2618" s="25" t="s">
        <v>3937</v>
      </c>
      <c r="E2618" s="27">
        <v>2829.5</v>
      </c>
      <c r="F2618" s="39" t="s">
        <v>12604</v>
      </c>
      <c r="G2618" s="27">
        <v>2829.5</v>
      </c>
      <c r="H2618" s="45">
        <f t="shared" si="40"/>
        <v>0</v>
      </c>
      <c r="I2618" s="28" t="s">
        <v>10970</v>
      </c>
    </row>
    <row r="2619" spans="1:9" x14ac:dyDescent="0.25">
      <c r="A2619" s="43" t="s">
        <v>12818</v>
      </c>
      <c r="B2619" s="40" t="s">
        <v>13821</v>
      </c>
      <c r="C2619" s="30">
        <v>33963</v>
      </c>
      <c r="D2619" s="29" t="s">
        <v>3960</v>
      </c>
      <c r="E2619" s="31">
        <v>15782.8</v>
      </c>
      <c r="F2619" s="38" t="s">
        <v>12818</v>
      </c>
      <c r="G2619" s="31">
        <v>15782.8</v>
      </c>
      <c r="H2619" s="32">
        <f t="shared" si="40"/>
        <v>0</v>
      </c>
      <c r="I2619" s="33" t="s">
        <v>10970</v>
      </c>
    </row>
    <row r="2620" spans="1:9" x14ac:dyDescent="0.25">
      <c r="A2620" s="44" t="s">
        <v>12818</v>
      </c>
      <c r="B2620" s="41" t="s">
        <v>13822</v>
      </c>
      <c r="C2620" s="26">
        <v>33964</v>
      </c>
      <c r="D2620" s="25" t="s">
        <v>3960</v>
      </c>
      <c r="E2620" s="27">
        <v>522</v>
      </c>
      <c r="F2620" s="39" t="s">
        <v>12818</v>
      </c>
      <c r="G2620" s="27">
        <v>522</v>
      </c>
      <c r="H2620" s="45">
        <f t="shared" si="40"/>
        <v>0</v>
      </c>
      <c r="I2620" s="28" t="s">
        <v>10970</v>
      </c>
    </row>
    <row r="2621" spans="1:9" x14ac:dyDescent="0.25">
      <c r="A2621" s="43" t="s">
        <v>12818</v>
      </c>
      <c r="B2621" s="40" t="s">
        <v>13823</v>
      </c>
      <c r="C2621" s="30">
        <v>33965</v>
      </c>
      <c r="D2621" s="29" t="s">
        <v>3977</v>
      </c>
      <c r="E2621" s="31">
        <v>3633.1</v>
      </c>
      <c r="F2621" s="38" t="s">
        <v>12818</v>
      </c>
      <c r="G2621" s="31">
        <v>3633.1</v>
      </c>
      <c r="H2621" s="32">
        <f t="shared" si="40"/>
        <v>0</v>
      </c>
      <c r="I2621" s="33" t="s">
        <v>10970</v>
      </c>
    </row>
    <row r="2622" spans="1:9" x14ac:dyDescent="0.25">
      <c r="A2622" s="44" t="s">
        <v>12818</v>
      </c>
      <c r="B2622" s="41" t="s">
        <v>13824</v>
      </c>
      <c r="C2622" s="26">
        <v>33966</v>
      </c>
      <c r="D2622" s="25" t="s">
        <v>4116</v>
      </c>
      <c r="E2622" s="27">
        <v>8323.7800000000007</v>
      </c>
      <c r="F2622" s="39" t="s">
        <v>12818</v>
      </c>
      <c r="G2622" s="27">
        <v>8323.7800000000007</v>
      </c>
      <c r="H2622" s="45">
        <f t="shared" si="40"/>
        <v>0</v>
      </c>
      <c r="I2622" s="28" t="s">
        <v>10970</v>
      </c>
    </row>
    <row r="2623" spans="1:9" x14ac:dyDescent="0.25">
      <c r="A2623" s="43" t="s">
        <v>12818</v>
      </c>
      <c r="B2623" s="40" t="s">
        <v>13825</v>
      </c>
      <c r="C2623" s="30">
        <v>33967</v>
      </c>
      <c r="D2623" s="29" t="s">
        <v>4044</v>
      </c>
      <c r="E2623" s="31">
        <v>4254</v>
      </c>
      <c r="F2623" s="38" t="s">
        <v>12818</v>
      </c>
      <c r="G2623" s="31">
        <v>4254</v>
      </c>
      <c r="H2623" s="32">
        <f t="shared" si="40"/>
        <v>0</v>
      </c>
      <c r="I2623" s="33" t="s">
        <v>10970</v>
      </c>
    </row>
    <row r="2624" spans="1:9" x14ac:dyDescent="0.25">
      <c r="A2624" s="44" t="s">
        <v>12818</v>
      </c>
      <c r="B2624" s="41" t="s">
        <v>13826</v>
      </c>
      <c r="C2624" s="26">
        <v>33968</v>
      </c>
      <c r="D2624" s="25" t="s">
        <v>4120</v>
      </c>
      <c r="E2624" s="27">
        <v>1611.6</v>
      </c>
      <c r="F2624" s="39" t="s">
        <v>12818</v>
      </c>
      <c r="G2624" s="27">
        <v>1611.6</v>
      </c>
      <c r="H2624" s="45">
        <f t="shared" si="40"/>
        <v>0</v>
      </c>
      <c r="I2624" s="28" t="s">
        <v>10970</v>
      </c>
    </row>
    <row r="2625" spans="1:9" x14ac:dyDescent="0.25">
      <c r="A2625" s="43" t="s">
        <v>12818</v>
      </c>
      <c r="B2625" s="40" t="s">
        <v>13827</v>
      </c>
      <c r="C2625" s="30">
        <v>33969</v>
      </c>
      <c r="D2625" s="29" t="s">
        <v>4082</v>
      </c>
      <c r="E2625" s="31">
        <v>1716</v>
      </c>
      <c r="F2625" s="38" t="s">
        <v>12818</v>
      </c>
      <c r="G2625" s="31">
        <v>1716</v>
      </c>
      <c r="H2625" s="32">
        <f t="shared" si="40"/>
        <v>0</v>
      </c>
      <c r="I2625" s="33" t="s">
        <v>10970</v>
      </c>
    </row>
    <row r="2626" spans="1:9" x14ac:dyDescent="0.25">
      <c r="A2626" s="44" t="s">
        <v>12818</v>
      </c>
      <c r="B2626" s="41" t="s">
        <v>13828</v>
      </c>
      <c r="C2626" s="26">
        <v>33970</v>
      </c>
      <c r="D2626" s="25" t="s">
        <v>4215</v>
      </c>
      <c r="E2626" s="27">
        <v>175</v>
      </c>
      <c r="F2626" s="39" t="s">
        <v>12818</v>
      </c>
      <c r="G2626" s="27">
        <v>175</v>
      </c>
      <c r="H2626" s="45">
        <f t="shared" si="40"/>
        <v>0</v>
      </c>
      <c r="I2626" s="28" t="s">
        <v>10970</v>
      </c>
    </row>
    <row r="2627" spans="1:9" x14ac:dyDescent="0.25">
      <c r="A2627" s="43" t="s">
        <v>12818</v>
      </c>
      <c r="B2627" s="40" t="s">
        <v>13829</v>
      </c>
      <c r="C2627" s="30">
        <v>33971</v>
      </c>
      <c r="D2627" s="29" t="s">
        <v>4171</v>
      </c>
      <c r="E2627" s="31">
        <v>4326</v>
      </c>
      <c r="F2627" s="38" t="s">
        <v>12818</v>
      </c>
      <c r="G2627" s="31">
        <v>4326</v>
      </c>
      <c r="H2627" s="32">
        <f t="shared" si="40"/>
        <v>0</v>
      </c>
      <c r="I2627" s="33" t="s">
        <v>10970</v>
      </c>
    </row>
    <row r="2628" spans="1:9" x14ac:dyDescent="0.25">
      <c r="A2628" s="44" t="s">
        <v>12818</v>
      </c>
      <c r="B2628" s="41" t="s">
        <v>13830</v>
      </c>
      <c r="C2628" s="26">
        <v>33972</v>
      </c>
      <c r="D2628" s="25" t="s">
        <v>4056</v>
      </c>
      <c r="E2628" s="27">
        <v>1269</v>
      </c>
      <c r="F2628" s="39" t="s">
        <v>12818</v>
      </c>
      <c r="G2628" s="27">
        <v>1269</v>
      </c>
      <c r="H2628" s="45">
        <f t="shared" ref="H2628:H2691" si="41">E2628-G2628</f>
        <v>0</v>
      </c>
      <c r="I2628" s="28" t="s">
        <v>10970</v>
      </c>
    </row>
    <row r="2629" spans="1:9" x14ac:dyDescent="0.25">
      <c r="A2629" s="43" t="s">
        <v>12818</v>
      </c>
      <c r="B2629" s="40" t="s">
        <v>13831</v>
      </c>
      <c r="C2629" s="30">
        <v>33973</v>
      </c>
      <c r="D2629" s="29" t="s">
        <v>3986</v>
      </c>
      <c r="E2629" s="31">
        <v>707.2</v>
      </c>
      <c r="F2629" s="38" t="s">
        <v>12818</v>
      </c>
      <c r="G2629" s="31">
        <v>707.2</v>
      </c>
      <c r="H2629" s="32">
        <f t="shared" si="41"/>
        <v>0</v>
      </c>
      <c r="I2629" s="33" t="s">
        <v>10970</v>
      </c>
    </row>
    <row r="2630" spans="1:9" x14ac:dyDescent="0.25">
      <c r="A2630" s="44" t="s">
        <v>12818</v>
      </c>
      <c r="B2630" s="41" t="s">
        <v>13832</v>
      </c>
      <c r="C2630" s="26">
        <v>33974</v>
      </c>
      <c r="D2630" s="25" t="s">
        <v>4085</v>
      </c>
      <c r="E2630" s="27">
        <v>10740</v>
      </c>
      <c r="F2630" s="39" t="s">
        <v>12818</v>
      </c>
      <c r="G2630" s="27">
        <v>10740</v>
      </c>
      <c r="H2630" s="45">
        <f t="shared" si="41"/>
        <v>0</v>
      </c>
      <c r="I2630" s="28" t="s">
        <v>10970</v>
      </c>
    </row>
    <row r="2631" spans="1:9" x14ac:dyDescent="0.25">
      <c r="A2631" s="43" t="s">
        <v>12818</v>
      </c>
      <c r="B2631" s="40" t="s">
        <v>13833</v>
      </c>
      <c r="C2631" s="30">
        <v>33975</v>
      </c>
      <c r="D2631" s="29" t="s">
        <v>3964</v>
      </c>
      <c r="E2631" s="31">
        <v>2080</v>
      </c>
      <c r="F2631" s="38" t="s">
        <v>12818</v>
      </c>
      <c r="G2631" s="31">
        <v>2080</v>
      </c>
      <c r="H2631" s="32">
        <f t="shared" si="41"/>
        <v>0</v>
      </c>
      <c r="I2631" s="33" t="s">
        <v>10970</v>
      </c>
    </row>
    <row r="2632" spans="1:9" x14ac:dyDescent="0.25">
      <c r="A2632" s="44" t="s">
        <v>12818</v>
      </c>
      <c r="B2632" s="41" t="s">
        <v>13834</v>
      </c>
      <c r="C2632" s="26">
        <v>33976</v>
      </c>
      <c r="D2632" s="25" t="s">
        <v>3964</v>
      </c>
      <c r="E2632" s="27">
        <v>1518</v>
      </c>
      <c r="F2632" s="39" t="s">
        <v>12818</v>
      </c>
      <c r="G2632" s="27">
        <v>1518</v>
      </c>
      <c r="H2632" s="45">
        <f t="shared" si="41"/>
        <v>0</v>
      </c>
      <c r="I2632" s="28" t="s">
        <v>10970</v>
      </c>
    </row>
    <row r="2633" spans="1:9" x14ac:dyDescent="0.25">
      <c r="A2633" s="43" t="s">
        <v>12818</v>
      </c>
      <c r="B2633" s="40" t="s">
        <v>13835</v>
      </c>
      <c r="C2633" s="30">
        <v>33977</v>
      </c>
      <c r="D2633" s="29" t="s">
        <v>4138</v>
      </c>
      <c r="E2633" s="31">
        <v>5428.5</v>
      </c>
      <c r="F2633" s="38" t="s">
        <v>12818</v>
      </c>
      <c r="G2633" s="31">
        <v>5428.5</v>
      </c>
      <c r="H2633" s="32">
        <f t="shared" si="41"/>
        <v>0</v>
      </c>
      <c r="I2633" s="33" t="s">
        <v>10970</v>
      </c>
    </row>
    <row r="2634" spans="1:9" x14ac:dyDescent="0.25">
      <c r="A2634" s="44" t="s">
        <v>12818</v>
      </c>
      <c r="B2634" s="41" t="s">
        <v>13836</v>
      </c>
      <c r="C2634" s="26">
        <v>33978</v>
      </c>
      <c r="D2634" s="25" t="s">
        <v>3980</v>
      </c>
      <c r="E2634" s="27">
        <v>810</v>
      </c>
      <c r="F2634" s="39" t="s">
        <v>12818</v>
      </c>
      <c r="G2634" s="27">
        <v>810</v>
      </c>
      <c r="H2634" s="45">
        <f t="shared" si="41"/>
        <v>0</v>
      </c>
      <c r="I2634" s="28" t="s">
        <v>10970</v>
      </c>
    </row>
    <row r="2635" spans="1:9" x14ac:dyDescent="0.25">
      <c r="A2635" s="43" t="s">
        <v>12818</v>
      </c>
      <c r="B2635" s="40" t="s">
        <v>13837</v>
      </c>
      <c r="C2635" s="30">
        <v>33979</v>
      </c>
      <c r="D2635" s="29" t="s">
        <v>4009</v>
      </c>
      <c r="E2635" s="31">
        <v>187.5</v>
      </c>
      <c r="F2635" s="38" t="s">
        <v>12818</v>
      </c>
      <c r="G2635" s="31">
        <v>187.5</v>
      </c>
      <c r="H2635" s="32">
        <f t="shared" si="41"/>
        <v>0</v>
      </c>
      <c r="I2635" s="33" t="s">
        <v>10970</v>
      </c>
    </row>
    <row r="2636" spans="1:9" x14ac:dyDescent="0.25">
      <c r="A2636" s="44" t="s">
        <v>12818</v>
      </c>
      <c r="B2636" s="41" t="s">
        <v>13838</v>
      </c>
      <c r="C2636" s="26">
        <v>33980</v>
      </c>
      <c r="D2636" s="25" t="s">
        <v>4061</v>
      </c>
      <c r="E2636" s="27">
        <v>16911.8</v>
      </c>
      <c r="F2636" s="39" t="s">
        <v>12818</v>
      </c>
      <c r="G2636" s="27">
        <v>16911.8</v>
      </c>
      <c r="H2636" s="45">
        <f t="shared" si="41"/>
        <v>0</v>
      </c>
      <c r="I2636" s="28" t="s">
        <v>10970</v>
      </c>
    </row>
    <row r="2637" spans="1:9" x14ac:dyDescent="0.25">
      <c r="A2637" s="43" t="s">
        <v>12818</v>
      </c>
      <c r="B2637" s="40" t="s">
        <v>13839</v>
      </c>
      <c r="C2637" s="30">
        <v>33981</v>
      </c>
      <c r="D2637" s="29" t="s">
        <v>3987</v>
      </c>
      <c r="E2637" s="31">
        <v>2201.6</v>
      </c>
      <c r="F2637" s="38" t="s">
        <v>12818</v>
      </c>
      <c r="G2637" s="31">
        <v>2201.6</v>
      </c>
      <c r="H2637" s="32">
        <f t="shared" si="41"/>
        <v>0</v>
      </c>
      <c r="I2637" s="33" t="s">
        <v>10970</v>
      </c>
    </row>
    <row r="2638" spans="1:9" x14ac:dyDescent="0.25">
      <c r="A2638" s="44" t="s">
        <v>12818</v>
      </c>
      <c r="B2638" s="41" t="s">
        <v>13840</v>
      </c>
      <c r="C2638" s="26">
        <v>33982</v>
      </c>
      <c r="D2638" s="25" t="s">
        <v>4059</v>
      </c>
      <c r="E2638" s="27">
        <v>0</v>
      </c>
      <c r="F2638" s="39" t="s">
        <v>4219</v>
      </c>
      <c r="G2638" s="27">
        <v>0</v>
      </c>
      <c r="H2638" s="45">
        <f t="shared" si="41"/>
        <v>0</v>
      </c>
      <c r="I2638" s="28" t="s">
        <v>7662</v>
      </c>
    </row>
    <row r="2639" spans="1:9" x14ac:dyDescent="0.25">
      <c r="A2639" s="43" t="s">
        <v>12818</v>
      </c>
      <c r="B2639" s="40" t="s">
        <v>13841</v>
      </c>
      <c r="C2639" s="30">
        <v>33983</v>
      </c>
      <c r="D2639" s="29" t="s">
        <v>4059</v>
      </c>
      <c r="E2639" s="31">
        <v>19658.7</v>
      </c>
      <c r="F2639" s="38" t="s">
        <v>4577</v>
      </c>
      <c r="G2639" s="31">
        <v>19658.7</v>
      </c>
      <c r="H2639" s="32">
        <f t="shared" si="41"/>
        <v>0</v>
      </c>
      <c r="I2639" s="33" t="s">
        <v>10970</v>
      </c>
    </row>
    <row r="2640" spans="1:9" x14ac:dyDescent="0.25">
      <c r="A2640" s="44" t="s">
        <v>12818</v>
      </c>
      <c r="B2640" s="41" t="s">
        <v>13842</v>
      </c>
      <c r="C2640" s="26">
        <v>33984</v>
      </c>
      <c r="D2640" s="25" t="s">
        <v>3964</v>
      </c>
      <c r="E2640" s="27">
        <v>6462.2</v>
      </c>
      <c r="F2640" s="39" t="s">
        <v>12818</v>
      </c>
      <c r="G2640" s="27">
        <v>6462.2</v>
      </c>
      <c r="H2640" s="45">
        <f t="shared" si="41"/>
        <v>0</v>
      </c>
      <c r="I2640" s="28" t="s">
        <v>10970</v>
      </c>
    </row>
    <row r="2641" spans="1:9" x14ac:dyDescent="0.25">
      <c r="A2641" s="43" t="s">
        <v>12818</v>
      </c>
      <c r="B2641" s="40" t="s">
        <v>13843</v>
      </c>
      <c r="C2641" s="30">
        <v>33985</v>
      </c>
      <c r="D2641" s="29" t="s">
        <v>3991</v>
      </c>
      <c r="E2641" s="31">
        <v>0</v>
      </c>
      <c r="F2641" s="38" t="s">
        <v>4219</v>
      </c>
      <c r="G2641" s="31">
        <v>0</v>
      </c>
      <c r="H2641" s="32">
        <f t="shared" si="41"/>
        <v>0</v>
      </c>
      <c r="I2641" s="33" t="s">
        <v>7662</v>
      </c>
    </row>
    <row r="2642" spans="1:9" x14ac:dyDescent="0.25">
      <c r="A2642" s="44" t="s">
        <v>12818</v>
      </c>
      <c r="B2642" s="41" t="s">
        <v>13844</v>
      </c>
      <c r="C2642" s="26">
        <v>33986</v>
      </c>
      <c r="D2642" s="25" t="s">
        <v>4091</v>
      </c>
      <c r="E2642" s="27">
        <v>8009.8</v>
      </c>
      <c r="F2642" s="39" t="s">
        <v>12818</v>
      </c>
      <c r="G2642" s="27">
        <v>8009.8</v>
      </c>
      <c r="H2642" s="45">
        <f t="shared" si="41"/>
        <v>0</v>
      </c>
      <c r="I2642" s="28" t="s">
        <v>10970</v>
      </c>
    </row>
    <row r="2643" spans="1:9" x14ac:dyDescent="0.25">
      <c r="A2643" s="43" t="s">
        <v>12818</v>
      </c>
      <c r="B2643" s="40" t="s">
        <v>13845</v>
      </c>
      <c r="C2643" s="30">
        <v>33987</v>
      </c>
      <c r="D2643" s="29" t="s">
        <v>3991</v>
      </c>
      <c r="E2643" s="31">
        <v>3694.1</v>
      </c>
      <c r="F2643" s="38" t="s">
        <v>12818</v>
      </c>
      <c r="G2643" s="31">
        <v>3694.1</v>
      </c>
      <c r="H2643" s="32">
        <f t="shared" si="41"/>
        <v>0</v>
      </c>
      <c r="I2643" s="33" t="s">
        <v>10970</v>
      </c>
    </row>
    <row r="2644" spans="1:9" x14ac:dyDescent="0.25">
      <c r="A2644" s="44" t="s">
        <v>12818</v>
      </c>
      <c r="B2644" s="41" t="s">
        <v>13846</v>
      </c>
      <c r="C2644" s="26">
        <v>33988</v>
      </c>
      <c r="D2644" s="25" t="s">
        <v>4052</v>
      </c>
      <c r="E2644" s="27">
        <v>4313.6000000000004</v>
      </c>
      <c r="F2644" s="39" t="s">
        <v>12818</v>
      </c>
      <c r="G2644" s="27">
        <v>4313.6000000000004</v>
      </c>
      <c r="H2644" s="45">
        <f t="shared" si="41"/>
        <v>0</v>
      </c>
      <c r="I2644" s="28" t="s">
        <v>10970</v>
      </c>
    </row>
    <row r="2645" spans="1:9" x14ac:dyDescent="0.25">
      <c r="A2645" s="43" t="s">
        <v>12818</v>
      </c>
      <c r="B2645" s="40" t="s">
        <v>13847</v>
      </c>
      <c r="C2645" s="30">
        <v>33989</v>
      </c>
      <c r="D2645" s="29" t="s">
        <v>3964</v>
      </c>
      <c r="E2645" s="31">
        <v>490.2</v>
      </c>
      <c r="F2645" s="38" t="s">
        <v>12818</v>
      </c>
      <c r="G2645" s="31">
        <v>490.2</v>
      </c>
      <c r="H2645" s="32">
        <f t="shared" si="41"/>
        <v>0</v>
      </c>
      <c r="I2645" s="33" t="s">
        <v>10970</v>
      </c>
    </row>
    <row r="2646" spans="1:9" x14ac:dyDescent="0.25">
      <c r="A2646" s="44" t="s">
        <v>12818</v>
      </c>
      <c r="B2646" s="41" t="s">
        <v>13848</v>
      </c>
      <c r="C2646" s="26">
        <v>33990</v>
      </c>
      <c r="D2646" s="25" t="s">
        <v>3991</v>
      </c>
      <c r="E2646" s="27">
        <v>4123</v>
      </c>
      <c r="F2646" s="39" t="s">
        <v>12818</v>
      </c>
      <c r="G2646" s="27">
        <v>4123</v>
      </c>
      <c r="H2646" s="45">
        <f t="shared" si="41"/>
        <v>0</v>
      </c>
      <c r="I2646" s="28" t="s">
        <v>10970</v>
      </c>
    </row>
    <row r="2647" spans="1:9" x14ac:dyDescent="0.25">
      <c r="A2647" s="43" t="s">
        <v>12818</v>
      </c>
      <c r="B2647" s="40" t="s">
        <v>13849</v>
      </c>
      <c r="C2647" s="30">
        <v>33991</v>
      </c>
      <c r="D2647" s="29" t="s">
        <v>3997</v>
      </c>
      <c r="E2647" s="31">
        <v>4096.2</v>
      </c>
      <c r="F2647" s="38" t="s">
        <v>12818</v>
      </c>
      <c r="G2647" s="31">
        <v>4096.2</v>
      </c>
      <c r="H2647" s="32">
        <f t="shared" si="41"/>
        <v>0</v>
      </c>
      <c r="I2647" s="33" t="s">
        <v>10970</v>
      </c>
    </row>
    <row r="2648" spans="1:9" x14ac:dyDescent="0.25">
      <c r="A2648" s="44" t="s">
        <v>12818</v>
      </c>
      <c r="B2648" s="41" t="s">
        <v>13850</v>
      </c>
      <c r="C2648" s="26">
        <v>33992</v>
      </c>
      <c r="D2648" s="25" t="s">
        <v>3964</v>
      </c>
      <c r="E2648" s="27">
        <v>445.5</v>
      </c>
      <c r="F2648" s="39" t="s">
        <v>12818</v>
      </c>
      <c r="G2648" s="27">
        <v>445.5</v>
      </c>
      <c r="H2648" s="45">
        <f t="shared" si="41"/>
        <v>0</v>
      </c>
      <c r="I2648" s="28" t="s">
        <v>10970</v>
      </c>
    </row>
    <row r="2649" spans="1:9" x14ac:dyDescent="0.25">
      <c r="A2649" s="43" t="s">
        <v>12818</v>
      </c>
      <c r="B2649" s="40" t="s">
        <v>13851</v>
      </c>
      <c r="C2649" s="30">
        <v>33993</v>
      </c>
      <c r="D2649" s="29" t="s">
        <v>3955</v>
      </c>
      <c r="E2649" s="31">
        <v>516.79999999999995</v>
      </c>
      <c r="F2649" s="38" t="s">
        <v>12818</v>
      </c>
      <c r="G2649" s="31">
        <v>516.79999999999995</v>
      </c>
      <c r="H2649" s="32">
        <f t="shared" si="41"/>
        <v>0</v>
      </c>
      <c r="I2649" s="33" t="s">
        <v>10970</v>
      </c>
    </row>
    <row r="2650" spans="1:9" x14ac:dyDescent="0.25">
      <c r="A2650" s="44" t="s">
        <v>12818</v>
      </c>
      <c r="B2650" s="41" t="s">
        <v>13852</v>
      </c>
      <c r="C2650" s="26">
        <v>33994</v>
      </c>
      <c r="D2650" s="25" t="s">
        <v>3955</v>
      </c>
      <c r="E2650" s="27">
        <v>0</v>
      </c>
      <c r="F2650" s="39" t="s">
        <v>4219</v>
      </c>
      <c r="G2650" s="27">
        <v>0</v>
      </c>
      <c r="H2650" s="45">
        <f t="shared" si="41"/>
        <v>0</v>
      </c>
      <c r="I2650" s="28" t="s">
        <v>7662</v>
      </c>
    </row>
    <row r="2651" spans="1:9" x14ac:dyDescent="0.25">
      <c r="A2651" s="43" t="s">
        <v>12818</v>
      </c>
      <c r="B2651" s="40" t="s">
        <v>13853</v>
      </c>
      <c r="C2651" s="30">
        <v>33995</v>
      </c>
      <c r="D2651" s="29" t="s">
        <v>3955</v>
      </c>
      <c r="E2651" s="31">
        <v>119.7</v>
      </c>
      <c r="F2651" s="38" t="s">
        <v>12818</v>
      </c>
      <c r="G2651" s="31">
        <v>119.7</v>
      </c>
      <c r="H2651" s="32">
        <f t="shared" si="41"/>
        <v>0</v>
      </c>
      <c r="I2651" s="33" t="s">
        <v>10970</v>
      </c>
    </row>
    <row r="2652" spans="1:9" x14ac:dyDescent="0.25">
      <c r="A2652" s="44" t="s">
        <v>12818</v>
      </c>
      <c r="B2652" s="41" t="s">
        <v>13854</v>
      </c>
      <c r="C2652" s="26">
        <v>33996</v>
      </c>
      <c r="D2652" s="25" t="s">
        <v>4049</v>
      </c>
      <c r="E2652" s="27">
        <v>1878</v>
      </c>
      <c r="F2652" s="39" t="s">
        <v>12818</v>
      </c>
      <c r="G2652" s="27">
        <v>1878</v>
      </c>
      <c r="H2652" s="45">
        <f t="shared" si="41"/>
        <v>0</v>
      </c>
      <c r="I2652" s="28" t="s">
        <v>10970</v>
      </c>
    </row>
    <row r="2653" spans="1:9" x14ac:dyDescent="0.25">
      <c r="A2653" s="43" t="s">
        <v>12818</v>
      </c>
      <c r="B2653" s="40" t="s">
        <v>13855</v>
      </c>
      <c r="C2653" s="30">
        <v>33997</v>
      </c>
      <c r="D2653" s="29" t="s">
        <v>3964</v>
      </c>
      <c r="E2653" s="31">
        <v>520</v>
      </c>
      <c r="F2653" s="38" t="s">
        <v>12818</v>
      </c>
      <c r="G2653" s="31">
        <v>520</v>
      </c>
      <c r="H2653" s="32">
        <f t="shared" si="41"/>
        <v>0</v>
      </c>
      <c r="I2653" s="33" t="s">
        <v>10970</v>
      </c>
    </row>
    <row r="2654" spans="1:9" x14ac:dyDescent="0.25">
      <c r="A2654" s="44" t="s">
        <v>12818</v>
      </c>
      <c r="B2654" s="41" t="s">
        <v>13856</v>
      </c>
      <c r="C2654" s="26">
        <v>33998</v>
      </c>
      <c r="D2654" s="25" t="s">
        <v>4088</v>
      </c>
      <c r="E2654" s="27">
        <v>3120</v>
      </c>
      <c r="F2654" s="39" t="s">
        <v>12818</v>
      </c>
      <c r="G2654" s="27">
        <v>3120</v>
      </c>
      <c r="H2654" s="45">
        <f t="shared" si="41"/>
        <v>0</v>
      </c>
      <c r="I2654" s="28" t="s">
        <v>10970</v>
      </c>
    </row>
    <row r="2655" spans="1:9" x14ac:dyDescent="0.25">
      <c r="A2655" s="43" t="s">
        <v>12818</v>
      </c>
      <c r="B2655" s="40" t="s">
        <v>13857</v>
      </c>
      <c r="C2655" s="30">
        <v>33999</v>
      </c>
      <c r="D2655" s="29" t="s">
        <v>3959</v>
      </c>
      <c r="E2655" s="31">
        <v>21400</v>
      </c>
      <c r="F2655" s="38" t="s">
        <v>4240</v>
      </c>
      <c r="G2655" s="31">
        <v>21400</v>
      </c>
      <c r="H2655" s="32">
        <f t="shared" si="41"/>
        <v>0</v>
      </c>
      <c r="I2655" s="33" t="s">
        <v>10970</v>
      </c>
    </row>
    <row r="2656" spans="1:9" x14ac:dyDescent="0.25">
      <c r="A2656" s="44" t="s">
        <v>12818</v>
      </c>
      <c r="B2656" s="41" t="s">
        <v>13858</v>
      </c>
      <c r="C2656" s="26">
        <v>34000</v>
      </c>
      <c r="D2656" s="25" t="s">
        <v>4067</v>
      </c>
      <c r="E2656" s="27">
        <v>1560</v>
      </c>
      <c r="F2656" s="39" t="s">
        <v>12818</v>
      </c>
      <c r="G2656" s="27">
        <v>1560</v>
      </c>
      <c r="H2656" s="45">
        <f t="shared" si="41"/>
        <v>0</v>
      </c>
      <c r="I2656" s="28" t="s">
        <v>10970</v>
      </c>
    </row>
    <row r="2657" spans="1:9" x14ac:dyDescent="0.25">
      <c r="A2657" s="43" t="s">
        <v>12818</v>
      </c>
      <c r="B2657" s="40" t="s">
        <v>13859</v>
      </c>
      <c r="C2657" s="30">
        <v>34001</v>
      </c>
      <c r="D2657" s="29" t="s">
        <v>4048</v>
      </c>
      <c r="E2657" s="31">
        <v>0</v>
      </c>
      <c r="F2657" s="38" t="s">
        <v>4219</v>
      </c>
      <c r="G2657" s="31">
        <v>0</v>
      </c>
      <c r="H2657" s="32">
        <f t="shared" si="41"/>
        <v>0</v>
      </c>
      <c r="I2657" s="33" t="s">
        <v>7662</v>
      </c>
    </row>
    <row r="2658" spans="1:9" x14ac:dyDescent="0.25">
      <c r="A2658" s="44" t="s">
        <v>12818</v>
      </c>
      <c r="B2658" s="41" t="s">
        <v>13860</v>
      </c>
      <c r="C2658" s="26">
        <v>34002</v>
      </c>
      <c r="D2658" s="25" t="s">
        <v>3964</v>
      </c>
      <c r="E2658" s="27">
        <v>2535.5</v>
      </c>
      <c r="F2658" s="39" t="s">
        <v>12818</v>
      </c>
      <c r="G2658" s="27">
        <v>2535.5</v>
      </c>
      <c r="H2658" s="45">
        <f t="shared" si="41"/>
        <v>0</v>
      </c>
      <c r="I2658" s="28" t="s">
        <v>10970</v>
      </c>
    </row>
    <row r="2659" spans="1:9" x14ac:dyDescent="0.25">
      <c r="A2659" s="43" t="s">
        <v>12818</v>
      </c>
      <c r="B2659" s="40" t="s">
        <v>13861</v>
      </c>
      <c r="C2659" s="30">
        <v>34003</v>
      </c>
      <c r="D2659" s="29" t="s">
        <v>3964</v>
      </c>
      <c r="E2659" s="31">
        <v>1645</v>
      </c>
      <c r="F2659" s="38" t="s">
        <v>12818</v>
      </c>
      <c r="G2659" s="31">
        <v>1645</v>
      </c>
      <c r="H2659" s="32">
        <f t="shared" si="41"/>
        <v>0</v>
      </c>
      <c r="I2659" s="33" t="s">
        <v>10970</v>
      </c>
    </row>
    <row r="2660" spans="1:9" x14ac:dyDescent="0.25">
      <c r="A2660" s="44" t="s">
        <v>12818</v>
      </c>
      <c r="B2660" s="41" t="s">
        <v>13862</v>
      </c>
      <c r="C2660" s="26">
        <v>34004</v>
      </c>
      <c r="D2660" s="25" t="s">
        <v>4059</v>
      </c>
      <c r="E2660" s="27">
        <v>324.8</v>
      </c>
      <c r="F2660" s="39" t="s">
        <v>12818</v>
      </c>
      <c r="G2660" s="27">
        <v>324.8</v>
      </c>
      <c r="H2660" s="45">
        <f t="shared" si="41"/>
        <v>0</v>
      </c>
      <c r="I2660" s="28" t="s">
        <v>10970</v>
      </c>
    </row>
    <row r="2661" spans="1:9" x14ac:dyDescent="0.25">
      <c r="A2661" s="43" t="s">
        <v>12818</v>
      </c>
      <c r="B2661" s="40" t="s">
        <v>13863</v>
      </c>
      <c r="C2661" s="30">
        <v>34005</v>
      </c>
      <c r="D2661" s="29" t="s">
        <v>3935</v>
      </c>
      <c r="E2661" s="31">
        <v>6903.6</v>
      </c>
      <c r="F2661" s="38" t="s">
        <v>12604</v>
      </c>
      <c r="G2661" s="31">
        <v>6903.6</v>
      </c>
      <c r="H2661" s="32">
        <f t="shared" si="41"/>
        <v>0</v>
      </c>
      <c r="I2661" s="33" t="s">
        <v>10970</v>
      </c>
    </row>
    <row r="2662" spans="1:9" x14ac:dyDescent="0.25">
      <c r="A2662" s="44" t="s">
        <v>12818</v>
      </c>
      <c r="B2662" s="41" t="s">
        <v>13864</v>
      </c>
      <c r="C2662" s="26">
        <v>34006</v>
      </c>
      <c r="D2662" s="25" t="s">
        <v>3935</v>
      </c>
      <c r="E2662" s="27">
        <v>0</v>
      </c>
      <c r="F2662" s="39" t="s">
        <v>4219</v>
      </c>
      <c r="G2662" s="27">
        <v>0</v>
      </c>
      <c r="H2662" s="45">
        <f t="shared" si="41"/>
        <v>0</v>
      </c>
      <c r="I2662" s="28" t="s">
        <v>7662</v>
      </c>
    </row>
    <row r="2663" spans="1:9" x14ac:dyDescent="0.25">
      <c r="A2663" s="43" t="s">
        <v>12818</v>
      </c>
      <c r="B2663" s="40" t="s">
        <v>13865</v>
      </c>
      <c r="C2663" s="30">
        <v>34007</v>
      </c>
      <c r="D2663" s="29" t="s">
        <v>3935</v>
      </c>
      <c r="E2663" s="31">
        <v>120</v>
      </c>
      <c r="F2663" s="38" t="s">
        <v>13289</v>
      </c>
      <c r="G2663" s="31">
        <v>120</v>
      </c>
      <c r="H2663" s="32">
        <f t="shared" si="41"/>
        <v>0</v>
      </c>
      <c r="I2663" s="33" t="s">
        <v>10970</v>
      </c>
    </row>
    <row r="2664" spans="1:9" x14ac:dyDescent="0.25">
      <c r="A2664" s="44" t="s">
        <v>12818</v>
      </c>
      <c r="B2664" s="41" t="s">
        <v>13866</v>
      </c>
      <c r="C2664" s="26">
        <v>34008</v>
      </c>
      <c r="D2664" s="25" t="s">
        <v>4042</v>
      </c>
      <c r="E2664" s="27">
        <v>21331.4</v>
      </c>
      <c r="F2664" s="39" t="s">
        <v>12818</v>
      </c>
      <c r="G2664" s="27">
        <v>21331.4</v>
      </c>
      <c r="H2664" s="45">
        <f t="shared" si="41"/>
        <v>0</v>
      </c>
      <c r="I2664" s="28" t="s">
        <v>10970</v>
      </c>
    </row>
    <row r="2665" spans="1:9" x14ac:dyDescent="0.25">
      <c r="A2665" s="43" t="s">
        <v>12818</v>
      </c>
      <c r="B2665" s="40" t="s">
        <v>13867</v>
      </c>
      <c r="C2665" s="30">
        <v>34009</v>
      </c>
      <c r="D2665" s="29" t="s">
        <v>4153</v>
      </c>
      <c r="E2665" s="31">
        <v>41487.300000000003</v>
      </c>
      <c r="F2665" s="38" t="s">
        <v>12818</v>
      </c>
      <c r="G2665" s="31">
        <v>41487.300000000003</v>
      </c>
      <c r="H2665" s="32">
        <f t="shared" si="41"/>
        <v>0</v>
      </c>
      <c r="I2665" s="33" t="s">
        <v>10970</v>
      </c>
    </row>
    <row r="2666" spans="1:9" x14ac:dyDescent="0.25">
      <c r="A2666" s="44" t="s">
        <v>12818</v>
      </c>
      <c r="B2666" s="41" t="s">
        <v>13868</v>
      </c>
      <c r="C2666" s="26">
        <v>34010</v>
      </c>
      <c r="D2666" s="25" t="s">
        <v>4129</v>
      </c>
      <c r="E2666" s="27">
        <v>5269</v>
      </c>
      <c r="F2666" s="39" t="s">
        <v>4518</v>
      </c>
      <c r="G2666" s="27">
        <v>5269</v>
      </c>
      <c r="H2666" s="45">
        <f t="shared" si="41"/>
        <v>0</v>
      </c>
      <c r="I2666" s="28" t="s">
        <v>10970</v>
      </c>
    </row>
    <row r="2667" spans="1:9" x14ac:dyDescent="0.25">
      <c r="A2667" s="43" t="s">
        <v>12818</v>
      </c>
      <c r="B2667" s="40" t="s">
        <v>13869</v>
      </c>
      <c r="C2667" s="30">
        <v>34011</v>
      </c>
      <c r="D2667" s="29" t="s">
        <v>4099</v>
      </c>
      <c r="E2667" s="31">
        <v>2937.6</v>
      </c>
      <c r="F2667" s="38" t="s">
        <v>12818</v>
      </c>
      <c r="G2667" s="31">
        <v>2937.6</v>
      </c>
      <c r="H2667" s="32">
        <f t="shared" si="41"/>
        <v>0</v>
      </c>
      <c r="I2667" s="33" t="s">
        <v>10970</v>
      </c>
    </row>
    <row r="2668" spans="1:9" x14ac:dyDescent="0.25">
      <c r="A2668" s="44" t="s">
        <v>12818</v>
      </c>
      <c r="B2668" s="41" t="s">
        <v>13870</v>
      </c>
      <c r="C2668" s="26">
        <v>34012</v>
      </c>
      <c r="D2668" s="25" t="s">
        <v>4099</v>
      </c>
      <c r="E2668" s="27">
        <v>567.6</v>
      </c>
      <c r="F2668" s="39" t="s">
        <v>12818</v>
      </c>
      <c r="G2668" s="27">
        <v>567.6</v>
      </c>
      <c r="H2668" s="45">
        <f t="shared" si="41"/>
        <v>0</v>
      </c>
      <c r="I2668" s="28" t="s">
        <v>10970</v>
      </c>
    </row>
    <row r="2669" spans="1:9" x14ac:dyDescent="0.25">
      <c r="A2669" s="43" t="s">
        <v>12818</v>
      </c>
      <c r="B2669" s="40" t="s">
        <v>13871</v>
      </c>
      <c r="C2669" s="30">
        <v>34013</v>
      </c>
      <c r="D2669" s="29" t="s">
        <v>4055</v>
      </c>
      <c r="E2669" s="31">
        <v>38451.599999999999</v>
      </c>
      <c r="F2669" s="38" t="s">
        <v>12818</v>
      </c>
      <c r="G2669" s="31">
        <v>38451.599999999999</v>
      </c>
      <c r="H2669" s="32">
        <f t="shared" si="41"/>
        <v>0</v>
      </c>
      <c r="I2669" s="33" t="s">
        <v>10970</v>
      </c>
    </row>
    <row r="2670" spans="1:9" x14ac:dyDescent="0.25">
      <c r="A2670" s="44" t="s">
        <v>12818</v>
      </c>
      <c r="B2670" s="41" t="s">
        <v>13872</v>
      </c>
      <c r="C2670" s="26">
        <v>34014</v>
      </c>
      <c r="D2670" s="25" t="s">
        <v>4066</v>
      </c>
      <c r="E2670" s="27">
        <v>1726</v>
      </c>
      <c r="F2670" s="39" t="s">
        <v>12818</v>
      </c>
      <c r="G2670" s="27">
        <v>1726</v>
      </c>
      <c r="H2670" s="45">
        <f t="shared" si="41"/>
        <v>0</v>
      </c>
      <c r="I2670" s="28" t="s">
        <v>10970</v>
      </c>
    </row>
    <row r="2671" spans="1:9" x14ac:dyDescent="0.25">
      <c r="A2671" s="43" t="s">
        <v>12818</v>
      </c>
      <c r="B2671" s="40" t="s">
        <v>13873</v>
      </c>
      <c r="C2671" s="30">
        <v>34015</v>
      </c>
      <c r="D2671" s="29" t="s">
        <v>4104</v>
      </c>
      <c r="E2671" s="31">
        <v>6505.6</v>
      </c>
      <c r="F2671" s="38" t="s">
        <v>12818</v>
      </c>
      <c r="G2671" s="31">
        <v>6505.6</v>
      </c>
      <c r="H2671" s="32">
        <f t="shared" si="41"/>
        <v>0</v>
      </c>
      <c r="I2671" s="33" t="s">
        <v>10970</v>
      </c>
    </row>
    <row r="2672" spans="1:9" x14ac:dyDescent="0.25">
      <c r="A2672" s="44" t="s">
        <v>12818</v>
      </c>
      <c r="B2672" s="41" t="s">
        <v>13874</v>
      </c>
      <c r="C2672" s="26">
        <v>34016</v>
      </c>
      <c r="D2672" s="25" t="s">
        <v>4000</v>
      </c>
      <c r="E2672" s="27">
        <v>1040</v>
      </c>
      <c r="F2672" s="39" t="s">
        <v>12604</v>
      </c>
      <c r="G2672" s="27">
        <v>1040</v>
      </c>
      <c r="H2672" s="45">
        <f t="shared" si="41"/>
        <v>0</v>
      </c>
      <c r="I2672" s="28" t="s">
        <v>10970</v>
      </c>
    </row>
    <row r="2673" spans="1:9" x14ac:dyDescent="0.25">
      <c r="A2673" s="43" t="s">
        <v>12818</v>
      </c>
      <c r="B2673" s="40" t="s">
        <v>13875</v>
      </c>
      <c r="C2673" s="30">
        <v>34017</v>
      </c>
      <c r="D2673" s="29" t="s">
        <v>4001</v>
      </c>
      <c r="E2673" s="31">
        <v>6240</v>
      </c>
      <c r="F2673" s="38" t="s">
        <v>12604</v>
      </c>
      <c r="G2673" s="31">
        <v>6240</v>
      </c>
      <c r="H2673" s="32">
        <f t="shared" si="41"/>
        <v>0</v>
      </c>
      <c r="I2673" s="33" t="s">
        <v>10970</v>
      </c>
    </row>
    <row r="2674" spans="1:9" x14ac:dyDescent="0.25">
      <c r="A2674" s="44" t="s">
        <v>12818</v>
      </c>
      <c r="B2674" s="41" t="s">
        <v>13876</v>
      </c>
      <c r="C2674" s="26">
        <v>34018</v>
      </c>
      <c r="D2674" s="25" t="s">
        <v>4002</v>
      </c>
      <c r="E2674" s="27">
        <v>2080</v>
      </c>
      <c r="F2674" s="39" t="s">
        <v>12604</v>
      </c>
      <c r="G2674" s="27">
        <v>2080</v>
      </c>
      <c r="H2674" s="45">
        <f t="shared" si="41"/>
        <v>0</v>
      </c>
      <c r="I2674" s="28" t="s">
        <v>10970</v>
      </c>
    </row>
    <row r="2675" spans="1:9" x14ac:dyDescent="0.25">
      <c r="A2675" s="43" t="s">
        <v>12818</v>
      </c>
      <c r="B2675" s="40" t="s">
        <v>13877</v>
      </c>
      <c r="C2675" s="30">
        <v>34019</v>
      </c>
      <c r="D2675" s="29" t="s">
        <v>4100</v>
      </c>
      <c r="E2675" s="31">
        <v>520</v>
      </c>
      <c r="F2675" s="38" t="s">
        <v>12604</v>
      </c>
      <c r="G2675" s="31">
        <v>520</v>
      </c>
      <c r="H2675" s="32">
        <f t="shared" si="41"/>
        <v>0</v>
      </c>
      <c r="I2675" s="33" t="s">
        <v>10970</v>
      </c>
    </row>
    <row r="2676" spans="1:9" x14ac:dyDescent="0.25">
      <c r="A2676" s="44" t="s">
        <v>12818</v>
      </c>
      <c r="B2676" s="41" t="s">
        <v>13878</v>
      </c>
      <c r="C2676" s="26">
        <v>34020</v>
      </c>
      <c r="D2676" s="25" t="s">
        <v>4011</v>
      </c>
      <c r="E2676" s="27">
        <v>4988</v>
      </c>
      <c r="F2676" s="39" t="s">
        <v>12604</v>
      </c>
      <c r="G2676" s="27">
        <v>4988</v>
      </c>
      <c r="H2676" s="45">
        <f t="shared" si="41"/>
        <v>0</v>
      </c>
      <c r="I2676" s="28" t="s">
        <v>10970</v>
      </c>
    </row>
    <row r="2677" spans="1:9" x14ac:dyDescent="0.25">
      <c r="A2677" s="43" t="s">
        <v>12818</v>
      </c>
      <c r="B2677" s="40" t="s">
        <v>13879</v>
      </c>
      <c r="C2677" s="30">
        <v>34021</v>
      </c>
      <c r="D2677" s="29" t="s">
        <v>3964</v>
      </c>
      <c r="E2677" s="31">
        <v>317.5</v>
      </c>
      <c r="F2677" s="38" t="s">
        <v>12818</v>
      </c>
      <c r="G2677" s="31">
        <v>317.5</v>
      </c>
      <c r="H2677" s="32">
        <f t="shared" si="41"/>
        <v>0</v>
      </c>
      <c r="I2677" s="33" t="s">
        <v>10970</v>
      </c>
    </row>
    <row r="2678" spans="1:9" x14ac:dyDescent="0.25">
      <c r="A2678" s="44" t="s">
        <v>12818</v>
      </c>
      <c r="B2678" s="41" t="s">
        <v>13880</v>
      </c>
      <c r="C2678" s="26">
        <v>34022</v>
      </c>
      <c r="D2678" s="25" t="s">
        <v>4020</v>
      </c>
      <c r="E2678" s="27">
        <v>25729</v>
      </c>
      <c r="F2678" s="39" t="s">
        <v>12604</v>
      </c>
      <c r="G2678" s="27">
        <v>25729</v>
      </c>
      <c r="H2678" s="45">
        <f t="shared" si="41"/>
        <v>0</v>
      </c>
      <c r="I2678" s="28" t="s">
        <v>10970</v>
      </c>
    </row>
    <row r="2679" spans="1:9" x14ac:dyDescent="0.25">
      <c r="A2679" s="43" t="s">
        <v>12818</v>
      </c>
      <c r="B2679" s="40" t="s">
        <v>13881</v>
      </c>
      <c r="C2679" s="30">
        <v>34023</v>
      </c>
      <c r="D2679" s="29" t="s">
        <v>3964</v>
      </c>
      <c r="E2679" s="31">
        <v>10780</v>
      </c>
      <c r="F2679" s="38" t="s">
        <v>12818</v>
      </c>
      <c r="G2679" s="31">
        <v>10780</v>
      </c>
      <c r="H2679" s="32">
        <f t="shared" si="41"/>
        <v>0</v>
      </c>
      <c r="I2679" s="33" t="s">
        <v>10970</v>
      </c>
    </row>
    <row r="2680" spans="1:9" x14ac:dyDescent="0.25">
      <c r="A2680" s="44" t="s">
        <v>12818</v>
      </c>
      <c r="B2680" s="41" t="s">
        <v>13882</v>
      </c>
      <c r="C2680" s="26">
        <v>34024</v>
      </c>
      <c r="D2680" s="25" t="s">
        <v>4157</v>
      </c>
      <c r="E2680" s="27">
        <v>14296</v>
      </c>
      <c r="F2680" s="39" t="s">
        <v>12818</v>
      </c>
      <c r="G2680" s="27">
        <v>14296</v>
      </c>
      <c r="H2680" s="45">
        <f t="shared" si="41"/>
        <v>0</v>
      </c>
      <c r="I2680" s="28" t="s">
        <v>10970</v>
      </c>
    </row>
    <row r="2681" spans="1:9" x14ac:dyDescent="0.25">
      <c r="A2681" s="43" t="s">
        <v>12818</v>
      </c>
      <c r="B2681" s="40" t="s">
        <v>13883</v>
      </c>
      <c r="C2681" s="30">
        <v>34025</v>
      </c>
      <c r="D2681" s="29" t="s">
        <v>4048</v>
      </c>
      <c r="E2681" s="31">
        <v>24102</v>
      </c>
      <c r="F2681" s="38" t="s">
        <v>12818</v>
      </c>
      <c r="G2681" s="31">
        <v>24102</v>
      </c>
      <c r="H2681" s="32">
        <f t="shared" si="41"/>
        <v>0</v>
      </c>
      <c r="I2681" s="33" t="s">
        <v>10970</v>
      </c>
    </row>
    <row r="2682" spans="1:9" x14ac:dyDescent="0.25">
      <c r="A2682" s="44" t="s">
        <v>12818</v>
      </c>
      <c r="B2682" s="41" t="s">
        <v>13884</v>
      </c>
      <c r="C2682" s="26">
        <v>34026</v>
      </c>
      <c r="D2682" s="25" t="s">
        <v>3964</v>
      </c>
      <c r="E2682" s="27">
        <v>1390.8</v>
      </c>
      <c r="F2682" s="39" t="s">
        <v>12818</v>
      </c>
      <c r="G2682" s="27">
        <v>1390.8</v>
      </c>
      <c r="H2682" s="45">
        <f t="shared" si="41"/>
        <v>0</v>
      </c>
      <c r="I2682" s="28" t="s">
        <v>10970</v>
      </c>
    </row>
    <row r="2683" spans="1:9" x14ac:dyDescent="0.25">
      <c r="A2683" s="43" t="s">
        <v>12818</v>
      </c>
      <c r="B2683" s="40" t="s">
        <v>13885</v>
      </c>
      <c r="C2683" s="30">
        <v>34027</v>
      </c>
      <c r="D2683" s="29" t="s">
        <v>4480</v>
      </c>
      <c r="E2683" s="31">
        <v>638.4</v>
      </c>
      <c r="F2683" s="38" t="s">
        <v>12818</v>
      </c>
      <c r="G2683" s="31">
        <v>638.4</v>
      </c>
      <c r="H2683" s="32">
        <f t="shared" si="41"/>
        <v>0</v>
      </c>
      <c r="I2683" s="33" t="s">
        <v>10970</v>
      </c>
    </row>
    <row r="2684" spans="1:9" x14ac:dyDescent="0.25">
      <c r="A2684" s="44" t="s">
        <v>12818</v>
      </c>
      <c r="B2684" s="41" t="s">
        <v>13886</v>
      </c>
      <c r="C2684" s="26">
        <v>34028</v>
      </c>
      <c r="D2684" s="25" t="s">
        <v>3964</v>
      </c>
      <c r="E2684" s="27">
        <v>265</v>
      </c>
      <c r="F2684" s="39" t="s">
        <v>12818</v>
      </c>
      <c r="G2684" s="27">
        <v>265</v>
      </c>
      <c r="H2684" s="45">
        <f t="shared" si="41"/>
        <v>0</v>
      </c>
      <c r="I2684" s="28" t="s">
        <v>10970</v>
      </c>
    </row>
    <row r="2685" spans="1:9" x14ac:dyDescent="0.25">
      <c r="A2685" s="43" t="s">
        <v>12818</v>
      </c>
      <c r="B2685" s="40" t="s">
        <v>13887</v>
      </c>
      <c r="C2685" s="30">
        <v>34029</v>
      </c>
      <c r="D2685" s="29" t="s">
        <v>5517</v>
      </c>
      <c r="E2685" s="31">
        <v>21000</v>
      </c>
      <c r="F2685" s="38" t="s">
        <v>12818</v>
      </c>
      <c r="G2685" s="31">
        <v>21000</v>
      </c>
      <c r="H2685" s="32">
        <f t="shared" si="41"/>
        <v>0</v>
      </c>
      <c r="I2685" s="33" t="s">
        <v>10970</v>
      </c>
    </row>
    <row r="2686" spans="1:9" x14ac:dyDescent="0.25">
      <c r="A2686" s="44" t="s">
        <v>12818</v>
      </c>
      <c r="B2686" s="41" t="s">
        <v>13888</v>
      </c>
      <c r="C2686" s="26">
        <v>34030</v>
      </c>
      <c r="D2686" s="25" t="s">
        <v>3955</v>
      </c>
      <c r="E2686" s="27">
        <v>1287.2</v>
      </c>
      <c r="F2686" s="39" t="s">
        <v>12818</v>
      </c>
      <c r="G2686" s="27">
        <v>1287.2</v>
      </c>
      <c r="H2686" s="45">
        <f t="shared" si="41"/>
        <v>0</v>
      </c>
      <c r="I2686" s="28" t="s">
        <v>10970</v>
      </c>
    </row>
    <row r="2687" spans="1:9" x14ac:dyDescent="0.25">
      <c r="A2687" s="43" t="s">
        <v>12818</v>
      </c>
      <c r="B2687" s="40" t="s">
        <v>13889</v>
      </c>
      <c r="C2687" s="30">
        <v>34031</v>
      </c>
      <c r="D2687" s="29" t="s">
        <v>3955</v>
      </c>
      <c r="E2687" s="31">
        <v>3291.1</v>
      </c>
      <c r="F2687" s="38" t="s">
        <v>12818</v>
      </c>
      <c r="G2687" s="31">
        <v>3291.1</v>
      </c>
      <c r="H2687" s="32">
        <f t="shared" si="41"/>
        <v>0</v>
      </c>
      <c r="I2687" s="33" t="s">
        <v>10970</v>
      </c>
    </row>
    <row r="2688" spans="1:9" x14ac:dyDescent="0.25">
      <c r="A2688" s="44" t="s">
        <v>12818</v>
      </c>
      <c r="B2688" s="41" t="s">
        <v>13890</v>
      </c>
      <c r="C2688" s="26">
        <v>34032</v>
      </c>
      <c r="D2688" s="25" t="s">
        <v>4073</v>
      </c>
      <c r="E2688" s="27">
        <v>8700</v>
      </c>
      <c r="F2688" s="39" t="s">
        <v>12818</v>
      </c>
      <c r="G2688" s="27">
        <v>8700</v>
      </c>
      <c r="H2688" s="45">
        <f t="shared" si="41"/>
        <v>0</v>
      </c>
      <c r="I2688" s="28" t="s">
        <v>10970</v>
      </c>
    </row>
    <row r="2689" spans="1:9" x14ac:dyDescent="0.25">
      <c r="A2689" s="43" t="s">
        <v>12818</v>
      </c>
      <c r="B2689" s="40" t="s">
        <v>13891</v>
      </c>
      <c r="C2689" s="30">
        <v>34033</v>
      </c>
      <c r="D2689" s="29" t="s">
        <v>4094</v>
      </c>
      <c r="E2689" s="31">
        <v>1118</v>
      </c>
      <c r="F2689" s="38" t="s">
        <v>12818</v>
      </c>
      <c r="G2689" s="31">
        <v>1118</v>
      </c>
      <c r="H2689" s="32">
        <f t="shared" si="41"/>
        <v>0</v>
      </c>
      <c r="I2689" s="33" t="s">
        <v>10970</v>
      </c>
    </row>
    <row r="2690" spans="1:9" x14ac:dyDescent="0.25">
      <c r="A2690" s="44" t="s">
        <v>12818</v>
      </c>
      <c r="B2690" s="41" t="s">
        <v>13892</v>
      </c>
      <c r="C2690" s="26">
        <v>34034</v>
      </c>
      <c r="D2690" s="25" t="s">
        <v>4055</v>
      </c>
      <c r="E2690" s="27">
        <v>18000</v>
      </c>
      <c r="F2690" s="39" t="s">
        <v>12818</v>
      </c>
      <c r="G2690" s="27">
        <v>18000</v>
      </c>
      <c r="H2690" s="45">
        <f t="shared" si="41"/>
        <v>0</v>
      </c>
      <c r="I2690" s="28" t="s">
        <v>10970</v>
      </c>
    </row>
    <row r="2691" spans="1:9" x14ac:dyDescent="0.25">
      <c r="A2691" s="43" t="s">
        <v>12818</v>
      </c>
      <c r="B2691" s="40" t="s">
        <v>13893</v>
      </c>
      <c r="C2691" s="30">
        <v>34035</v>
      </c>
      <c r="D2691" s="29" t="s">
        <v>4010</v>
      </c>
      <c r="E2691" s="31">
        <v>1960</v>
      </c>
      <c r="F2691" s="38" t="s">
        <v>12604</v>
      </c>
      <c r="G2691" s="31">
        <v>1960</v>
      </c>
      <c r="H2691" s="32">
        <f t="shared" si="41"/>
        <v>0</v>
      </c>
      <c r="I2691" s="33" t="s">
        <v>10970</v>
      </c>
    </row>
    <row r="2692" spans="1:9" x14ac:dyDescent="0.25">
      <c r="A2692" s="44" t="s">
        <v>12818</v>
      </c>
      <c r="B2692" s="41" t="s">
        <v>13894</v>
      </c>
      <c r="C2692" s="26">
        <v>34036</v>
      </c>
      <c r="D2692" s="25" t="s">
        <v>3964</v>
      </c>
      <c r="E2692" s="27">
        <v>249.7</v>
      </c>
      <c r="F2692" s="39" t="s">
        <v>12818</v>
      </c>
      <c r="G2692" s="27">
        <v>249.7</v>
      </c>
      <c r="H2692" s="45">
        <f t="shared" ref="H2692:H2755" si="42">E2692-G2692</f>
        <v>0</v>
      </c>
      <c r="I2692" s="28" t="s">
        <v>10970</v>
      </c>
    </row>
    <row r="2693" spans="1:9" x14ac:dyDescent="0.25">
      <c r="A2693" s="43" t="s">
        <v>12818</v>
      </c>
      <c r="B2693" s="40" t="s">
        <v>13895</v>
      </c>
      <c r="C2693" s="30">
        <v>34037</v>
      </c>
      <c r="D2693" s="29" t="s">
        <v>3963</v>
      </c>
      <c r="E2693" s="31">
        <v>2651</v>
      </c>
      <c r="F2693" s="38" t="s">
        <v>12818</v>
      </c>
      <c r="G2693" s="31">
        <v>2651</v>
      </c>
      <c r="H2693" s="32">
        <f t="shared" si="42"/>
        <v>0</v>
      </c>
      <c r="I2693" s="33" t="s">
        <v>10970</v>
      </c>
    </row>
    <row r="2694" spans="1:9" x14ac:dyDescent="0.25">
      <c r="A2694" s="44" t="s">
        <v>12818</v>
      </c>
      <c r="B2694" s="41" t="s">
        <v>13896</v>
      </c>
      <c r="C2694" s="26">
        <v>34038</v>
      </c>
      <c r="D2694" s="25" t="s">
        <v>4179</v>
      </c>
      <c r="E2694" s="27">
        <v>0</v>
      </c>
      <c r="F2694" s="39" t="s">
        <v>4219</v>
      </c>
      <c r="G2694" s="27">
        <v>0</v>
      </c>
      <c r="H2694" s="45">
        <f t="shared" si="42"/>
        <v>0</v>
      </c>
      <c r="I2694" s="28" t="s">
        <v>7662</v>
      </c>
    </row>
    <row r="2695" spans="1:9" x14ac:dyDescent="0.25">
      <c r="A2695" s="43" t="s">
        <v>12818</v>
      </c>
      <c r="B2695" s="40" t="s">
        <v>13897</v>
      </c>
      <c r="C2695" s="30">
        <v>34039</v>
      </c>
      <c r="D2695" s="29" t="s">
        <v>4157</v>
      </c>
      <c r="E2695" s="31">
        <v>4601</v>
      </c>
      <c r="F2695" s="38" t="s">
        <v>12604</v>
      </c>
      <c r="G2695" s="31">
        <v>4601</v>
      </c>
      <c r="H2695" s="32">
        <f t="shared" si="42"/>
        <v>0</v>
      </c>
      <c r="I2695" s="33" t="s">
        <v>10970</v>
      </c>
    </row>
    <row r="2696" spans="1:9" x14ac:dyDescent="0.25">
      <c r="A2696" s="44" t="s">
        <v>12818</v>
      </c>
      <c r="B2696" s="41" t="s">
        <v>13898</v>
      </c>
      <c r="C2696" s="26">
        <v>34040</v>
      </c>
      <c r="D2696" s="25" t="s">
        <v>3964</v>
      </c>
      <c r="E2696" s="27">
        <v>707.6</v>
      </c>
      <c r="F2696" s="39" t="s">
        <v>12604</v>
      </c>
      <c r="G2696" s="27">
        <v>707.6</v>
      </c>
      <c r="H2696" s="45">
        <f t="shared" si="42"/>
        <v>0</v>
      </c>
      <c r="I2696" s="28" t="s">
        <v>10970</v>
      </c>
    </row>
    <row r="2697" spans="1:9" x14ac:dyDescent="0.25">
      <c r="A2697" s="43" t="s">
        <v>12818</v>
      </c>
      <c r="B2697" s="40" t="s">
        <v>13899</v>
      </c>
      <c r="C2697" s="30">
        <v>34041</v>
      </c>
      <c r="D2697" s="29" t="s">
        <v>4163</v>
      </c>
      <c r="E2697" s="31">
        <v>728.7</v>
      </c>
      <c r="F2697" s="38" t="s">
        <v>12604</v>
      </c>
      <c r="G2697" s="31">
        <v>728.7</v>
      </c>
      <c r="H2697" s="32">
        <f t="shared" si="42"/>
        <v>0</v>
      </c>
      <c r="I2697" s="33" t="s">
        <v>10970</v>
      </c>
    </row>
    <row r="2698" spans="1:9" x14ac:dyDescent="0.25">
      <c r="A2698" s="44" t="s">
        <v>12818</v>
      </c>
      <c r="B2698" s="41" t="s">
        <v>13900</v>
      </c>
      <c r="C2698" s="26">
        <v>34042</v>
      </c>
      <c r="D2698" s="25" t="s">
        <v>4055</v>
      </c>
      <c r="E2698" s="27">
        <v>50004</v>
      </c>
      <c r="F2698" s="39" t="s">
        <v>12818</v>
      </c>
      <c r="G2698" s="27">
        <v>50004</v>
      </c>
      <c r="H2698" s="45">
        <f t="shared" si="42"/>
        <v>0</v>
      </c>
      <c r="I2698" s="28" t="s">
        <v>10970</v>
      </c>
    </row>
    <row r="2699" spans="1:9" x14ac:dyDescent="0.25">
      <c r="A2699" s="43" t="s">
        <v>12818</v>
      </c>
      <c r="B2699" s="40" t="s">
        <v>13901</v>
      </c>
      <c r="C2699" s="30">
        <v>34043</v>
      </c>
      <c r="D2699" s="29" t="s">
        <v>3964</v>
      </c>
      <c r="E2699" s="31">
        <v>249.7</v>
      </c>
      <c r="F2699" s="38" t="s">
        <v>13045</v>
      </c>
      <c r="G2699" s="31">
        <v>249.7</v>
      </c>
      <c r="H2699" s="32">
        <f t="shared" si="42"/>
        <v>0</v>
      </c>
      <c r="I2699" s="33" t="s">
        <v>10970</v>
      </c>
    </row>
    <row r="2700" spans="1:9" x14ac:dyDescent="0.25">
      <c r="A2700" s="44" t="s">
        <v>12604</v>
      </c>
      <c r="B2700" s="41" t="s">
        <v>13902</v>
      </c>
      <c r="C2700" s="26">
        <v>34044</v>
      </c>
      <c r="D2700" s="25" t="s">
        <v>3936</v>
      </c>
      <c r="E2700" s="27">
        <v>7396.4</v>
      </c>
      <c r="F2700" s="39" t="s">
        <v>13289</v>
      </c>
      <c r="G2700" s="27">
        <v>7396.4</v>
      </c>
      <c r="H2700" s="45">
        <f t="shared" si="42"/>
        <v>0</v>
      </c>
      <c r="I2700" s="28" t="s">
        <v>10970</v>
      </c>
    </row>
    <row r="2701" spans="1:9" x14ac:dyDescent="0.25">
      <c r="A2701" s="43" t="s">
        <v>12604</v>
      </c>
      <c r="B2701" s="40" t="s">
        <v>13903</v>
      </c>
      <c r="C2701" s="30">
        <v>34045</v>
      </c>
      <c r="D2701" s="29" t="s">
        <v>4028</v>
      </c>
      <c r="E2701" s="31">
        <v>3216.2</v>
      </c>
      <c r="F2701" s="38" t="s">
        <v>12604</v>
      </c>
      <c r="G2701" s="31">
        <v>3216.2</v>
      </c>
      <c r="H2701" s="32">
        <f t="shared" si="42"/>
        <v>0</v>
      </c>
      <c r="I2701" s="33" t="s">
        <v>10970</v>
      </c>
    </row>
    <row r="2702" spans="1:9" x14ac:dyDescent="0.25">
      <c r="A2702" s="44" t="s">
        <v>12604</v>
      </c>
      <c r="B2702" s="41" t="s">
        <v>13904</v>
      </c>
      <c r="C2702" s="26">
        <v>34046</v>
      </c>
      <c r="D2702" s="25" t="s">
        <v>3935</v>
      </c>
      <c r="E2702" s="27">
        <v>61188.4</v>
      </c>
      <c r="F2702" s="39" t="s">
        <v>13289</v>
      </c>
      <c r="G2702" s="27">
        <v>61188.4</v>
      </c>
      <c r="H2702" s="45">
        <f t="shared" si="42"/>
        <v>0</v>
      </c>
      <c r="I2702" s="28" t="s">
        <v>10970</v>
      </c>
    </row>
    <row r="2703" spans="1:9" x14ac:dyDescent="0.25">
      <c r="A2703" s="43" t="s">
        <v>12604</v>
      </c>
      <c r="B2703" s="40" t="s">
        <v>13905</v>
      </c>
      <c r="C2703" s="30">
        <v>34047</v>
      </c>
      <c r="D2703" s="29" t="s">
        <v>3964</v>
      </c>
      <c r="E2703" s="31">
        <v>14530.4</v>
      </c>
      <c r="F2703" s="38" t="s">
        <v>12604</v>
      </c>
      <c r="G2703" s="31">
        <v>14530.4</v>
      </c>
      <c r="H2703" s="32">
        <f t="shared" si="42"/>
        <v>0</v>
      </c>
      <c r="I2703" s="33" t="s">
        <v>10970</v>
      </c>
    </row>
    <row r="2704" spans="1:9" x14ac:dyDescent="0.25">
      <c r="A2704" s="44" t="s">
        <v>12604</v>
      </c>
      <c r="B2704" s="41" t="s">
        <v>13906</v>
      </c>
      <c r="C2704" s="26">
        <v>34048</v>
      </c>
      <c r="D2704" s="25" t="s">
        <v>4035</v>
      </c>
      <c r="E2704" s="27">
        <v>10535.2</v>
      </c>
      <c r="F2704" s="39" t="s">
        <v>12604</v>
      </c>
      <c r="G2704" s="27">
        <v>10535.2</v>
      </c>
      <c r="H2704" s="45">
        <f t="shared" si="42"/>
        <v>0</v>
      </c>
      <c r="I2704" s="28" t="s">
        <v>10970</v>
      </c>
    </row>
    <row r="2705" spans="1:9" x14ac:dyDescent="0.25">
      <c r="A2705" s="43" t="s">
        <v>12604</v>
      </c>
      <c r="B2705" s="40" t="s">
        <v>13907</v>
      </c>
      <c r="C2705" s="30">
        <v>34049</v>
      </c>
      <c r="D2705" s="29" t="s">
        <v>3953</v>
      </c>
      <c r="E2705" s="31">
        <v>2600</v>
      </c>
      <c r="F2705" s="38" t="s">
        <v>13289</v>
      </c>
      <c r="G2705" s="31">
        <v>2600</v>
      </c>
      <c r="H2705" s="32">
        <f t="shared" si="42"/>
        <v>0</v>
      </c>
      <c r="I2705" s="33" t="s">
        <v>10970</v>
      </c>
    </row>
    <row r="2706" spans="1:9" x14ac:dyDescent="0.25">
      <c r="A2706" s="44" t="s">
        <v>12604</v>
      </c>
      <c r="B2706" s="41" t="s">
        <v>13908</v>
      </c>
      <c r="C2706" s="26">
        <v>34050</v>
      </c>
      <c r="D2706" s="25" t="s">
        <v>3973</v>
      </c>
      <c r="E2706" s="27">
        <v>2654</v>
      </c>
      <c r="F2706" s="39" t="s">
        <v>12604</v>
      </c>
      <c r="G2706" s="27">
        <v>2654</v>
      </c>
      <c r="H2706" s="45">
        <f t="shared" si="42"/>
        <v>0</v>
      </c>
      <c r="I2706" s="28" t="s">
        <v>10970</v>
      </c>
    </row>
    <row r="2707" spans="1:9" x14ac:dyDescent="0.25">
      <c r="A2707" s="43" t="s">
        <v>12604</v>
      </c>
      <c r="B2707" s="40" t="s">
        <v>13909</v>
      </c>
      <c r="C2707" s="30">
        <v>34051</v>
      </c>
      <c r="D2707" s="29" t="s">
        <v>3954</v>
      </c>
      <c r="E2707" s="31">
        <v>6210</v>
      </c>
      <c r="F2707" s="38" t="s">
        <v>12604</v>
      </c>
      <c r="G2707" s="31">
        <v>6210</v>
      </c>
      <c r="H2707" s="32">
        <f t="shared" si="42"/>
        <v>0</v>
      </c>
      <c r="I2707" s="33" t="s">
        <v>10970</v>
      </c>
    </row>
    <row r="2708" spans="1:9" x14ac:dyDescent="0.25">
      <c r="A2708" s="44" t="s">
        <v>12604</v>
      </c>
      <c r="B2708" s="41" t="s">
        <v>13910</v>
      </c>
      <c r="C2708" s="26">
        <v>34052</v>
      </c>
      <c r="D2708" s="25" t="s">
        <v>4031</v>
      </c>
      <c r="E2708" s="27">
        <v>3120</v>
      </c>
      <c r="F2708" s="39" t="s">
        <v>12604</v>
      </c>
      <c r="G2708" s="27">
        <v>3120</v>
      </c>
      <c r="H2708" s="45">
        <f t="shared" si="42"/>
        <v>0</v>
      </c>
      <c r="I2708" s="28" t="s">
        <v>10970</v>
      </c>
    </row>
    <row r="2709" spans="1:9" x14ac:dyDescent="0.25">
      <c r="A2709" s="43" t="s">
        <v>12604</v>
      </c>
      <c r="B2709" s="40" t="s">
        <v>13911</v>
      </c>
      <c r="C2709" s="30">
        <v>34053</v>
      </c>
      <c r="D2709" s="29" t="s">
        <v>3964</v>
      </c>
      <c r="E2709" s="31">
        <v>1223.8</v>
      </c>
      <c r="F2709" s="38" t="s">
        <v>12604</v>
      </c>
      <c r="G2709" s="31">
        <v>1223.8</v>
      </c>
      <c r="H2709" s="32">
        <f t="shared" si="42"/>
        <v>0</v>
      </c>
      <c r="I2709" s="33" t="s">
        <v>10970</v>
      </c>
    </row>
    <row r="2710" spans="1:9" x14ac:dyDescent="0.25">
      <c r="A2710" s="44" t="s">
        <v>12604</v>
      </c>
      <c r="B2710" s="41" t="s">
        <v>13912</v>
      </c>
      <c r="C2710" s="26">
        <v>34054</v>
      </c>
      <c r="D2710" s="25" t="s">
        <v>3937</v>
      </c>
      <c r="E2710" s="27">
        <v>0</v>
      </c>
      <c r="F2710" s="39" t="s">
        <v>4219</v>
      </c>
      <c r="G2710" s="27">
        <v>0</v>
      </c>
      <c r="H2710" s="45">
        <f t="shared" si="42"/>
        <v>0</v>
      </c>
      <c r="I2710" s="28" t="s">
        <v>7662</v>
      </c>
    </row>
    <row r="2711" spans="1:9" x14ac:dyDescent="0.25">
      <c r="A2711" s="43" t="s">
        <v>12604</v>
      </c>
      <c r="B2711" s="40" t="s">
        <v>13913</v>
      </c>
      <c r="C2711" s="30">
        <v>34055</v>
      </c>
      <c r="D2711" s="29" t="s">
        <v>3937</v>
      </c>
      <c r="E2711" s="31">
        <v>114551.9</v>
      </c>
      <c r="F2711" s="38" t="s">
        <v>13289</v>
      </c>
      <c r="G2711" s="31">
        <v>114551.9</v>
      </c>
      <c r="H2711" s="32">
        <f t="shared" si="42"/>
        <v>0</v>
      </c>
      <c r="I2711" s="33" t="s">
        <v>10970</v>
      </c>
    </row>
    <row r="2712" spans="1:9" x14ac:dyDescent="0.25">
      <c r="A2712" s="44" t="s">
        <v>12604</v>
      </c>
      <c r="B2712" s="41" t="s">
        <v>13914</v>
      </c>
      <c r="C2712" s="26">
        <v>34056</v>
      </c>
      <c r="D2712" s="25" t="s">
        <v>3974</v>
      </c>
      <c r="E2712" s="27">
        <v>6240</v>
      </c>
      <c r="F2712" s="39" t="s">
        <v>12604</v>
      </c>
      <c r="G2712" s="27">
        <v>6240</v>
      </c>
      <c r="H2712" s="45">
        <f t="shared" si="42"/>
        <v>0</v>
      </c>
      <c r="I2712" s="28" t="s">
        <v>10970</v>
      </c>
    </row>
    <row r="2713" spans="1:9" x14ac:dyDescent="0.25">
      <c r="A2713" s="43" t="s">
        <v>12604</v>
      </c>
      <c r="B2713" s="40" t="s">
        <v>13915</v>
      </c>
      <c r="C2713" s="30">
        <v>34057</v>
      </c>
      <c r="D2713" s="29" t="s">
        <v>3975</v>
      </c>
      <c r="E2713" s="31">
        <v>7670</v>
      </c>
      <c r="F2713" s="38" t="s">
        <v>12604</v>
      </c>
      <c r="G2713" s="31">
        <v>7670</v>
      </c>
      <c r="H2713" s="32">
        <f t="shared" si="42"/>
        <v>0</v>
      </c>
      <c r="I2713" s="33" t="s">
        <v>10970</v>
      </c>
    </row>
    <row r="2714" spans="1:9" x14ac:dyDescent="0.25">
      <c r="A2714" s="44" t="s">
        <v>12604</v>
      </c>
      <c r="B2714" s="41" t="s">
        <v>13916</v>
      </c>
      <c r="C2714" s="26">
        <v>34058</v>
      </c>
      <c r="D2714" s="25" t="s">
        <v>3957</v>
      </c>
      <c r="E2714" s="27">
        <v>2080</v>
      </c>
      <c r="F2714" s="39" t="s">
        <v>12604</v>
      </c>
      <c r="G2714" s="27">
        <v>2080</v>
      </c>
      <c r="H2714" s="45">
        <f t="shared" si="42"/>
        <v>0</v>
      </c>
      <c r="I2714" s="28" t="s">
        <v>10970</v>
      </c>
    </row>
    <row r="2715" spans="1:9" x14ac:dyDescent="0.25">
      <c r="A2715" s="43" t="s">
        <v>12604</v>
      </c>
      <c r="B2715" s="40" t="s">
        <v>13917</v>
      </c>
      <c r="C2715" s="30">
        <v>34059</v>
      </c>
      <c r="D2715" s="29" t="s">
        <v>3956</v>
      </c>
      <c r="E2715" s="31">
        <v>3302</v>
      </c>
      <c r="F2715" s="38" t="s">
        <v>12604</v>
      </c>
      <c r="G2715" s="31">
        <v>3302</v>
      </c>
      <c r="H2715" s="32">
        <f t="shared" si="42"/>
        <v>0</v>
      </c>
      <c r="I2715" s="33" t="s">
        <v>10970</v>
      </c>
    </row>
    <row r="2716" spans="1:9" x14ac:dyDescent="0.25">
      <c r="A2716" s="44" t="s">
        <v>12604</v>
      </c>
      <c r="B2716" s="41" t="s">
        <v>13918</v>
      </c>
      <c r="C2716" s="26">
        <v>34060</v>
      </c>
      <c r="D2716" s="25" t="s">
        <v>3938</v>
      </c>
      <c r="E2716" s="27">
        <v>8802.1</v>
      </c>
      <c r="F2716" s="39" t="s">
        <v>13289</v>
      </c>
      <c r="G2716" s="27">
        <v>8802.1</v>
      </c>
      <c r="H2716" s="45">
        <f t="shared" si="42"/>
        <v>0</v>
      </c>
      <c r="I2716" s="28" t="s">
        <v>10970</v>
      </c>
    </row>
    <row r="2717" spans="1:9" x14ac:dyDescent="0.25">
      <c r="A2717" s="43" t="s">
        <v>12604</v>
      </c>
      <c r="B2717" s="40" t="s">
        <v>13919</v>
      </c>
      <c r="C2717" s="30">
        <v>34061</v>
      </c>
      <c r="D2717" s="29" t="s">
        <v>3939</v>
      </c>
      <c r="E2717" s="31">
        <v>7998</v>
      </c>
      <c r="F2717" s="38" t="s">
        <v>13289</v>
      </c>
      <c r="G2717" s="31">
        <v>7998</v>
      </c>
      <c r="H2717" s="32">
        <f t="shared" si="42"/>
        <v>0</v>
      </c>
      <c r="I2717" s="33" t="s">
        <v>10970</v>
      </c>
    </row>
    <row r="2718" spans="1:9" x14ac:dyDescent="0.25">
      <c r="A2718" s="44" t="s">
        <v>12604</v>
      </c>
      <c r="B2718" s="41" t="s">
        <v>13920</v>
      </c>
      <c r="C2718" s="26">
        <v>34062</v>
      </c>
      <c r="D2718" s="25" t="s">
        <v>3942</v>
      </c>
      <c r="E2718" s="27">
        <v>3775.2</v>
      </c>
      <c r="F2718" s="39" t="s">
        <v>13289</v>
      </c>
      <c r="G2718" s="27">
        <v>3775.2</v>
      </c>
      <c r="H2718" s="45">
        <f t="shared" si="42"/>
        <v>0</v>
      </c>
      <c r="I2718" s="28" t="s">
        <v>10970</v>
      </c>
    </row>
    <row r="2719" spans="1:9" x14ac:dyDescent="0.25">
      <c r="A2719" s="43" t="s">
        <v>12604</v>
      </c>
      <c r="B2719" s="40" t="s">
        <v>13921</v>
      </c>
      <c r="C2719" s="30">
        <v>34063</v>
      </c>
      <c r="D2719" s="29" t="s">
        <v>4082</v>
      </c>
      <c r="E2719" s="31">
        <v>3731.2</v>
      </c>
      <c r="F2719" s="38" t="s">
        <v>13289</v>
      </c>
      <c r="G2719" s="31">
        <v>3731.2</v>
      </c>
      <c r="H2719" s="32">
        <f t="shared" si="42"/>
        <v>0</v>
      </c>
      <c r="I2719" s="33" t="s">
        <v>10970</v>
      </c>
    </row>
    <row r="2720" spans="1:9" x14ac:dyDescent="0.25">
      <c r="A2720" s="44" t="s">
        <v>12604</v>
      </c>
      <c r="B2720" s="41" t="s">
        <v>13922</v>
      </c>
      <c r="C2720" s="26">
        <v>34064</v>
      </c>
      <c r="D2720" s="25" t="s">
        <v>3940</v>
      </c>
      <c r="E2720" s="27">
        <v>3366</v>
      </c>
      <c r="F2720" s="39" t="s">
        <v>13289</v>
      </c>
      <c r="G2720" s="27">
        <v>3366</v>
      </c>
      <c r="H2720" s="45">
        <f t="shared" si="42"/>
        <v>0</v>
      </c>
      <c r="I2720" s="28" t="s">
        <v>10970</v>
      </c>
    </row>
    <row r="2721" spans="1:9" x14ac:dyDescent="0.25">
      <c r="A2721" s="43" t="s">
        <v>12604</v>
      </c>
      <c r="B2721" s="40" t="s">
        <v>13923</v>
      </c>
      <c r="C2721" s="30">
        <v>34065</v>
      </c>
      <c r="D2721" s="29" t="s">
        <v>3952</v>
      </c>
      <c r="E2721" s="31">
        <v>27533.200000000001</v>
      </c>
      <c r="F2721" s="38" t="s">
        <v>12604</v>
      </c>
      <c r="G2721" s="31">
        <v>27533.200000000001</v>
      </c>
      <c r="H2721" s="32">
        <f t="shared" si="42"/>
        <v>0</v>
      </c>
      <c r="I2721" s="33" t="s">
        <v>10970</v>
      </c>
    </row>
    <row r="2722" spans="1:9" x14ac:dyDescent="0.25">
      <c r="A2722" s="44" t="s">
        <v>12604</v>
      </c>
      <c r="B2722" s="41" t="s">
        <v>13924</v>
      </c>
      <c r="C2722" s="26">
        <v>34066</v>
      </c>
      <c r="D2722" s="25" t="s">
        <v>3948</v>
      </c>
      <c r="E2722" s="27">
        <v>14557.2</v>
      </c>
      <c r="F2722" s="39" t="s">
        <v>13289</v>
      </c>
      <c r="G2722" s="27">
        <v>14557.2</v>
      </c>
      <c r="H2722" s="45">
        <f t="shared" si="42"/>
        <v>0</v>
      </c>
      <c r="I2722" s="28" t="s">
        <v>10970</v>
      </c>
    </row>
    <row r="2723" spans="1:9" x14ac:dyDescent="0.25">
      <c r="A2723" s="43" t="s">
        <v>12604</v>
      </c>
      <c r="B2723" s="40" t="s">
        <v>13925</v>
      </c>
      <c r="C2723" s="30">
        <v>34067</v>
      </c>
      <c r="D2723" s="29" t="s">
        <v>3947</v>
      </c>
      <c r="E2723" s="31">
        <v>3839.4</v>
      </c>
      <c r="F2723" s="38" t="s">
        <v>13289</v>
      </c>
      <c r="G2723" s="31">
        <v>3839.4</v>
      </c>
      <c r="H2723" s="32">
        <f t="shared" si="42"/>
        <v>0</v>
      </c>
      <c r="I2723" s="33" t="s">
        <v>10970</v>
      </c>
    </row>
    <row r="2724" spans="1:9" x14ac:dyDescent="0.25">
      <c r="A2724" s="44" t="s">
        <v>12604</v>
      </c>
      <c r="B2724" s="41" t="s">
        <v>13926</v>
      </c>
      <c r="C2724" s="26">
        <v>34068</v>
      </c>
      <c r="D2724" s="25" t="s">
        <v>4046</v>
      </c>
      <c r="E2724" s="27">
        <v>1149.8</v>
      </c>
      <c r="F2724" s="39" t="s">
        <v>12604</v>
      </c>
      <c r="G2724" s="27">
        <v>1149.8</v>
      </c>
      <c r="H2724" s="45">
        <f t="shared" si="42"/>
        <v>0</v>
      </c>
      <c r="I2724" s="28" t="s">
        <v>10970</v>
      </c>
    </row>
    <row r="2725" spans="1:9" x14ac:dyDescent="0.25">
      <c r="A2725" s="43" t="s">
        <v>12604</v>
      </c>
      <c r="B2725" s="40" t="s">
        <v>13927</v>
      </c>
      <c r="C2725" s="30">
        <v>34069</v>
      </c>
      <c r="D2725" s="29" t="s">
        <v>3944</v>
      </c>
      <c r="E2725" s="31">
        <v>4884.8</v>
      </c>
      <c r="F2725" s="38" t="s">
        <v>13289</v>
      </c>
      <c r="G2725" s="31">
        <v>4884.8</v>
      </c>
      <c r="H2725" s="32">
        <f t="shared" si="42"/>
        <v>0</v>
      </c>
      <c r="I2725" s="33" t="s">
        <v>10970</v>
      </c>
    </row>
    <row r="2726" spans="1:9" x14ac:dyDescent="0.25">
      <c r="A2726" s="44" t="s">
        <v>12604</v>
      </c>
      <c r="B2726" s="41" t="s">
        <v>13928</v>
      </c>
      <c r="C2726" s="26">
        <v>34070</v>
      </c>
      <c r="D2726" s="25" t="s">
        <v>3975</v>
      </c>
      <c r="E2726" s="27">
        <v>13038.6</v>
      </c>
      <c r="F2726" s="39" t="s">
        <v>12604</v>
      </c>
      <c r="G2726" s="27">
        <v>13038.6</v>
      </c>
      <c r="H2726" s="45">
        <f t="shared" si="42"/>
        <v>0</v>
      </c>
      <c r="I2726" s="28" t="s">
        <v>10970</v>
      </c>
    </row>
    <row r="2727" spans="1:9" x14ac:dyDescent="0.25">
      <c r="A2727" s="43" t="s">
        <v>12604</v>
      </c>
      <c r="B2727" s="40" t="s">
        <v>13929</v>
      </c>
      <c r="C2727" s="30">
        <v>34071</v>
      </c>
      <c r="D2727" s="29" t="s">
        <v>4093</v>
      </c>
      <c r="E2727" s="31">
        <v>6855.8</v>
      </c>
      <c r="F2727" s="38" t="s">
        <v>12604</v>
      </c>
      <c r="G2727" s="31">
        <v>6855.8</v>
      </c>
      <c r="H2727" s="32">
        <f t="shared" si="42"/>
        <v>0</v>
      </c>
      <c r="I2727" s="33" t="s">
        <v>10970</v>
      </c>
    </row>
    <row r="2728" spans="1:9" x14ac:dyDescent="0.25">
      <c r="A2728" s="44" t="s">
        <v>12604</v>
      </c>
      <c r="B2728" s="41" t="s">
        <v>13930</v>
      </c>
      <c r="C2728" s="26">
        <v>34072</v>
      </c>
      <c r="D2728" s="25" t="s">
        <v>3949</v>
      </c>
      <c r="E2728" s="27">
        <v>20430.400000000001</v>
      </c>
      <c r="F2728" s="39" t="s">
        <v>13045</v>
      </c>
      <c r="G2728" s="27">
        <v>20430.400000000001</v>
      </c>
      <c r="H2728" s="45">
        <f t="shared" si="42"/>
        <v>0</v>
      </c>
      <c r="I2728" s="28" t="s">
        <v>10970</v>
      </c>
    </row>
    <row r="2729" spans="1:9" x14ac:dyDescent="0.25">
      <c r="A2729" s="43" t="s">
        <v>12604</v>
      </c>
      <c r="B2729" s="40" t="s">
        <v>13931</v>
      </c>
      <c r="C2729" s="30">
        <v>34073</v>
      </c>
      <c r="D2729" s="29" t="s">
        <v>3950</v>
      </c>
      <c r="E2729" s="31">
        <v>40008.400000000001</v>
      </c>
      <c r="F2729" s="38" t="s">
        <v>13289</v>
      </c>
      <c r="G2729" s="31">
        <v>40008.400000000001</v>
      </c>
      <c r="H2729" s="32">
        <f t="shared" si="42"/>
        <v>0</v>
      </c>
      <c r="I2729" s="33" t="s">
        <v>10970</v>
      </c>
    </row>
    <row r="2730" spans="1:9" x14ac:dyDescent="0.25">
      <c r="A2730" s="44" t="s">
        <v>12604</v>
      </c>
      <c r="B2730" s="41" t="s">
        <v>13932</v>
      </c>
      <c r="C2730" s="26">
        <v>34074</v>
      </c>
      <c r="D2730" s="25" t="s">
        <v>3951</v>
      </c>
      <c r="E2730" s="27">
        <v>11155.6</v>
      </c>
      <c r="F2730" s="39" t="s">
        <v>12604</v>
      </c>
      <c r="G2730" s="27">
        <v>11155.6</v>
      </c>
      <c r="H2730" s="45">
        <f t="shared" si="42"/>
        <v>0</v>
      </c>
      <c r="I2730" s="28" t="s">
        <v>10970</v>
      </c>
    </row>
    <row r="2731" spans="1:9" x14ac:dyDescent="0.25">
      <c r="A2731" s="43" t="s">
        <v>12604</v>
      </c>
      <c r="B2731" s="40" t="s">
        <v>13933</v>
      </c>
      <c r="C2731" s="30">
        <v>34075</v>
      </c>
      <c r="D2731" s="29" t="s">
        <v>3945</v>
      </c>
      <c r="E2731" s="31">
        <v>5118.8</v>
      </c>
      <c r="F2731" s="38" t="s">
        <v>13289</v>
      </c>
      <c r="G2731" s="31">
        <v>5118.8</v>
      </c>
      <c r="H2731" s="32">
        <f t="shared" si="42"/>
        <v>0</v>
      </c>
      <c r="I2731" s="33" t="s">
        <v>10970</v>
      </c>
    </row>
    <row r="2732" spans="1:9" x14ac:dyDescent="0.25">
      <c r="A2732" s="44" t="s">
        <v>12604</v>
      </c>
      <c r="B2732" s="41" t="s">
        <v>13934</v>
      </c>
      <c r="C2732" s="26">
        <v>34076</v>
      </c>
      <c r="D2732" s="25" t="s">
        <v>3941</v>
      </c>
      <c r="E2732" s="27">
        <v>10491.7</v>
      </c>
      <c r="F2732" s="39" t="s">
        <v>13289</v>
      </c>
      <c r="G2732" s="27">
        <v>10491.7</v>
      </c>
      <c r="H2732" s="45">
        <f t="shared" si="42"/>
        <v>0</v>
      </c>
      <c r="I2732" s="28" t="s">
        <v>10970</v>
      </c>
    </row>
    <row r="2733" spans="1:9" x14ac:dyDescent="0.25">
      <c r="A2733" s="43" t="s">
        <v>12604</v>
      </c>
      <c r="B2733" s="40" t="s">
        <v>13935</v>
      </c>
      <c r="C2733" s="30">
        <v>34077</v>
      </c>
      <c r="D2733" s="29" t="s">
        <v>3945</v>
      </c>
      <c r="E2733" s="31">
        <v>483</v>
      </c>
      <c r="F2733" s="38" t="s">
        <v>12604</v>
      </c>
      <c r="G2733" s="31">
        <v>483</v>
      </c>
      <c r="H2733" s="32">
        <f t="shared" si="42"/>
        <v>0</v>
      </c>
      <c r="I2733" s="33" t="s">
        <v>10970</v>
      </c>
    </row>
    <row r="2734" spans="1:9" x14ac:dyDescent="0.25">
      <c r="A2734" s="44" t="s">
        <v>12604</v>
      </c>
      <c r="B2734" s="41" t="s">
        <v>13936</v>
      </c>
      <c r="C2734" s="26">
        <v>34078</v>
      </c>
      <c r="D2734" s="25" t="s">
        <v>4112</v>
      </c>
      <c r="E2734" s="27">
        <v>12255.4</v>
      </c>
      <c r="F2734" s="39" t="s">
        <v>12604</v>
      </c>
      <c r="G2734" s="27">
        <v>12255.4</v>
      </c>
      <c r="H2734" s="45">
        <f t="shared" si="42"/>
        <v>0</v>
      </c>
      <c r="I2734" s="28" t="s">
        <v>10970</v>
      </c>
    </row>
    <row r="2735" spans="1:9" x14ac:dyDescent="0.25">
      <c r="A2735" s="43" t="s">
        <v>12604</v>
      </c>
      <c r="B2735" s="40" t="s">
        <v>13937</v>
      </c>
      <c r="C2735" s="30">
        <v>34079</v>
      </c>
      <c r="D2735" s="29" t="s">
        <v>3963</v>
      </c>
      <c r="E2735" s="31">
        <v>1011.5</v>
      </c>
      <c r="F2735" s="38" t="s">
        <v>12604</v>
      </c>
      <c r="G2735" s="31">
        <v>1011.5</v>
      </c>
      <c r="H2735" s="32">
        <f t="shared" si="42"/>
        <v>0</v>
      </c>
      <c r="I2735" s="33" t="s">
        <v>10970</v>
      </c>
    </row>
    <row r="2736" spans="1:9" x14ac:dyDescent="0.25">
      <c r="A2736" s="44" t="s">
        <v>12604</v>
      </c>
      <c r="B2736" s="41" t="s">
        <v>13938</v>
      </c>
      <c r="C2736" s="26">
        <v>34080</v>
      </c>
      <c r="D2736" s="25" t="s">
        <v>3964</v>
      </c>
      <c r="E2736" s="27">
        <v>3240</v>
      </c>
      <c r="F2736" s="39" t="s">
        <v>12604</v>
      </c>
      <c r="G2736" s="27">
        <v>3240</v>
      </c>
      <c r="H2736" s="45">
        <f t="shared" si="42"/>
        <v>0</v>
      </c>
      <c r="I2736" s="28" t="s">
        <v>10970</v>
      </c>
    </row>
    <row r="2737" spans="1:9" x14ac:dyDescent="0.25">
      <c r="A2737" s="43" t="s">
        <v>12604</v>
      </c>
      <c r="B2737" s="40" t="s">
        <v>13939</v>
      </c>
      <c r="C2737" s="30">
        <v>34081</v>
      </c>
      <c r="D2737" s="29" t="s">
        <v>3964</v>
      </c>
      <c r="E2737" s="31">
        <v>0</v>
      </c>
      <c r="F2737" s="38" t="s">
        <v>4219</v>
      </c>
      <c r="G2737" s="31">
        <v>0</v>
      </c>
      <c r="H2737" s="32">
        <f t="shared" si="42"/>
        <v>0</v>
      </c>
      <c r="I2737" s="33" t="s">
        <v>7662</v>
      </c>
    </row>
    <row r="2738" spans="1:9" x14ac:dyDescent="0.25">
      <c r="A2738" s="44" t="s">
        <v>12604</v>
      </c>
      <c r="B2738" s="41" t="s">
        <v>13940</v>
      </c>
      <c r="C2738" s="26">
        <v>34082</v>
      </c>
      <c r="D2738" s="25" t="s">
        <v>4036</v>
      </c>
      <c r="E2738" s="27">
        <v>2758.8</v>
      </c>
      <c r="F2738" s="39" t="s">
        <v>12604</v>
      </c>
      <c r="G2738" s="27">
        <v>2758.8</v>
      </c>
      <c r="H2738" s="45">
        <f t="shared" si="42"/>
        <v>0</v>
      </c>
      <c r="I2738" s="28" t="s">
        <v>10970</v>
      </c>
    </row>
    <row r="2739" spans="1:9" x14ac:dyDescent="0.25">
      <c r="A2739" s="43" t="s">
        <v>12604</v>
      </c>
      <c r="B2739" s="40" t="s">
        <v>13941</v>
      </c>
      <c r="C2739" s="30">
        <v>34083</v>
      </c>
      <c r="D2739" s="29" t="s">
        <v>3964</v>
      </c>
      <c r="E2739" s="31">
        <v>429.4</v>
      </c>
      <c r="F2739" s="38" t="s">
        <v>12604</v>
      </c>
      <c r="G2739" s="31">
        <v>429.4</v>
      </c>
      <c r="H2739" s="32">
        <f t="shared" si="42"/>
        <v>0</v>
      </c>
      <c r="I2739" s="33" t="s">
        <v>10970</v>
      </c>
    </row>
    <row r="2740" spans="1:9" x14ac:dyDescent="0.25">
      <c r="A2740" s="44" t="s">
        <v>12604</v>
      </c>
      <c r="B2740" s="41" t="s">
        <v>13942</v>
      </c>
      <c r="C2740" s="26">
        <v>34084</v>
      </c>
      <c r="D2740" s="25" t="s">
        <v>3964</v>
      </c>
      <c r="E2740" s="27">
        <v>7040.2</v>
      </c>
      <c r="F2740" s="39" t="s">
        <v>12604</v>
      </c>
      <c r="G2740" s="27">
        <v>7040.2</v>
      </c>
      <c r="H2740" s="45">
        <f t="shared" si="42"/>
        <v>0</v>
      </c>
      <c r="I2740" s="28" t="s">
        <v>10970</v>
      </c>
    </row>
    <row r="2741" spans="1:9" x14ac:dyDescent="0.25">
      <c r="A2741" s="43" t="s">
        <v>12604</v>
      </c>
      <c r="B2741" s="40" t="s">
        <v>13943</v>
      </c>
      <c r="C2741" s="30">
        <v>34085</v>
      </c>
      <c r="D2741" s="29" t="s">
        <v>3964</v>
      </c>
      <c r="E2741" s="31">
        <v>687.6</v>
      </c>
      <c r="F2741" s="38" t="s">
        <v>12604</v>
      </c>
      <c r="G2741" s="31">
        <v>687.6</v>
      </c>
      <c r="H2741" s="32">
        <f t="shared" si="42"/>
        <v>0</v>
      </c>
      <c r="I2741" s="33" t="s">
        <v>10970</v>
      </c>
    </row>
    <row r="2742" spans="1:9" x14ac:dyDescent="0.25">
      <c r="A2742" s="44" t="s">
        <v>12604</v>
      </c>
      <c r="B2742" s="41" t="s">
        <v>13944</v>
      </c>
      <c r="C2742" s="26">
        <v>34086</v>
      </c>
      <c r="D2742" s="25" t="s">
        <v>4017</v>
      </c>
      <c r="E2742" s="27">
        <v>4518.3999999999996</v>
      </c>
      <c r="F2742" s="39" t="s">
        <v>13735</v>
      </c>
      <c r="G2742" s="27">
        <v>4518.3999999999996</v>
      </c>
      <c r="H2742" s="45">
        <f t="shared" si="42"/>
        <v>0</v>
      </c>
      <c r="I2742" s="28" t="s">
        <v>10970</v>
      </c>
    </row>
    <row r="2743" spans="1:9" x14ac:dyDescent="0.25">
      <c r="A2743" s="43" t="s">
        <v>12604</v>
      </c>
      <c r="B2743" s="40" t="s">
        <v>13945</v>
      </c>
      <c r="C2743" s="30">
        <v>34087</v>
      </c>
      <c r="D2743" s="29" t="s">
        <v>3982</v>
      </c>
      <c r="E2743" s="31">
        <v>2979.6</v>
      </c>
      <c r="F2743" s="38" t="s">
        <v>12604</v>
      </c>
      <c r="G2743" s="31">
        <v>2979.6</v>
      </c>
      <c r="H2743" s="32">
        <f t="shared" si="42"/>
        <v>0</v>
      </c>
      <c r="I2743" s="33" t="s">
        <v>10970</v>
      </c>
    </row>
    <row r="2744" spans="1:9" x14ac:dyDescent="0.25">
      <c r="A2744" s="44" t="s">
        <v>12604</v>
      </c>
      <c r="B2744" s="41" t="s">
        <v>13946</v>
      </c>
      <c r="C2744" s="26">
        <v>34088</v>
      </c>
      <c r="D2744" s="25" t="s">
        <v>3971</v>
      </c>
      <c r="E2744" s="27">
        <v>3827.2</v>
      </c>
      <c r="F2744" s="39" t="s">
        <v>12604</v>
      </c>
      <c r="G2744" s="27">
        <v>3827.2</v>
      </c>
      <c r="H2744" s="45">
        <f t="shared" si="42"/>
        <v>0</v>
      </c>
      <c r="I2744" s="28" t="s">
        <v>10970</v>
      </c>
    </row>
    <row r="2745" spans="1:9" x14ac:dyDescent="0.25">
      <c r="A2745" s="43" t="s">
        <v>12604</v>
      </c>
      <c r="B2745" s="40" t="s">
        <v>13947</v>
      </c>
      <c r="C2745" s="30">
        <v>34089</v>
      </c>
      <c r="D2745" s="29" t="s">
        <v>3971</v>
      </c>
      <c r="E2745" s="31">
        <v>277.39999999999998</v>
      </c>
      <c r="F2745" s="38" t="s">
        <v>12604</v>
      </c>
      <c r="G2745" s="31">
        <v>277.39999999999998</v>
      </c>
      <c r="H2745" s="32">
        <f t="shared" si="42"/>
        <v>0</v>
      </c>
      <c r="I2745" s="33" t="s">
        <v>10970</v>
      </c>
    </row>
    <row r="2746" spans="1:9" x14ac:dyDescent="0.25">
      <c r="A2746" s="44" t="s">
        <v>12604</v>
      </c>
      <c r="B2746" s="41" t="s">
        <v>13948</v>
      </c>
      <c r="C2746" s="26">
        <v>34090</v>
      </c>
      <c r="D2746" s="25" t="s">
        <v>4030</v>
      </c>
      <c r="E2746" s="27">
        <v>1501.2</v>
      </c>
      <c r="F2746" s="39" t="s">
        <v>12604</v>
      </c>
      <c r="G2746" s="27">
        <v>1501.2</v>
      </c>
      <c r="H2746" s="45">
        <f t="shared" si="42"/>
        <v>0</v>
      </c>
      <c r="I2746" s="28" t="s">
        <v>10970</v>
      </c>
    </row>
    <row r="2747" spans="1:9" x14ac:dyDescent="0.25">
      <c r="A2747" s="43" t="s">
        <v>12604</v>
      </c>
      <c r="B2747" s="40" t="s">
        <v>13949</v>
      </c>
      <c r="C2747" s="30">
        <v>34091</v>
      </c>
      <c r="D2747" s="29" t="s">
        <v>4187</v>
      </c>
      <c r="E2747" s="31">
        <v>0</v>
      </c>
      <c r="F2747" s="38" t="s">
        <v>4219</v>
      </c>
      <c r="G2747" s="31">
        <v>0</v>
      </c>
      <c r="H2747" s="32">
        <f t="shared" si="42"/>
        <v>0</v>
      </c>
      <c r="I2747" s="33" t="s">
        <v>7662</v>
      </c>
    </row>
    <row r="2748" spans="1:9" x14ac:dyDescent="0.25">
      <c r="A2748" s="44" t="s">
        <v>12604</v>
      </c>
      <c r="B2748" s="41" t="s">
        <v>13950</v>
      </c>
      <c r="C2748" s="26">
        <v>34092</v>
      </c>
      <c r="D2748" s="25" t="s">
        <v>3967</v>
      </c>
      <c r="E2748" s="27">
        <v>7663.8</v>
      </c>
      <c r="F2748" s="39" t="s">
        <v>12604</v>
      </c>
      <c r="G2748" s="27">
        <v>7663.8</v>
      </c>
      <c r="H2748" s="45">
        <f t="shared" si="42"/>
        <v>0</v>
      </c>
      <c r="I2748" s="28" t="s">
        <v>10970</v>
      </c>
    </row>
    <row r="2749" spans="1:9" x14ac:dyDescent="0.25">
      <c r="A2749" s="43" t="s">
        <v>12604</v>
      </c>
      <c r="B2749" s="40" t="s">
        <v>13951</v>
      </c>
      <c r="C2749" s="30">
        <v>34093</v>
      </c>
      <c r="D2749" s="29" t="s">
        <v>4086</v>
      </c>
      <c r="E2749" s="31">
        <v>2146</v>
      </c>
      <c r="F2749" s="38" t="s">
        <v>12604</v>
      </c>
      <c r="G2749" s="31">
        <v>2146</v>
      </c>
      <c r="H2749" s="32">
        <f t="shared" si="42"/>
        <v>0</v>
      </c>
      <c r="I2749" s="33" t="s">
        <v>10970</v>
      </c>
    </row>
    <row r="2750" spans="1:9" x14ac:dyDescent="0.25">
      <c r="A2750" s="44" t="s">
        <v>12604</v>
      </c>
      <c r="B2750" s="41" t="s">
        <v>13952</v>
      </c>
      <c r="C2750" s="26">
        <v>34094</v>
      </c>
      <c r="D2750" s="25" t="s">
        <v>3978</v>
      </c>
      <c r="E2750" s="27">
        <v>4419.2</v>
      </c>
      <c r="F2750" s="39" t="s">
        <v>12604</v>
      </c>
      <c r="G2750" s="27">
        <v>4419.2</v>
      </c>
      <c r="H2750" s="45">
        <f t="shared" si="42"/>
        <v>0</v>
      </c>
      <c r="I2750" s="28" t="s">
        <v>10970</v>
      </c>
    </row>
    <row r="2751" spans="1:9" x14ac:dyDescent="0.25">
      <c r="A2751" s="43" t="s">
        <v>12604</v>
      </c>
      <c r="B2751" s="40" t="s">
        <v>13953</v>
      </c>
      <c r="C2751" s="30">
        <v>34095</v>
      </c>
      <c r="D2751" s="29" t="s">
        <v>4113</v>
      </c>
      <c r="E2751" s="31">
        <v>2189.1999999999998</v>
      </c>
      <c r="F2751" s="38" t="s">
        <v>12604</v>
      </c>
      <c r="G2751" s="31">
        <v>2189.1999999999998</v>
      </c>
      <c r="H2751" s="32">
        <f t="shared" si="42"/>
        <v>0</v>
      </c>
      <c r="I2751" s="33" t="s">
        <v>10970</v>
      </c>
    </row>
    <row r="2752" spans="1:9" x14ac:dyDescent="0.25">
      <c r="A2752" s="44" t="s">
        <v>12604</v>
      </c>
      <c r="B2752" s="41" t="s">
        <v>13954</v>
      </c>
      <c r="C2752" s="26">
        <v>34096</v>
      </c>
      <c r="D2752" s="25" t="s">
        <v>4187</v>
      </c>
      <c r="E2752" s="27">
        <v>14970.7</v>
      </c>
      <c r="F2752" s="39" t="s">
        <v>12604</v>
      </c>
      <c r="G2752" s="27">
        <v>14970.7</v>
      </c>
      <c r="H2752" s="45">
        <f t="shared" si="42"/>
        <v>0</v>
      </c>
      <c r="I2752" s="28" t="s">
        <v>10970</v>
      </c>
    </row>
    <row r="2753" spans="1:9" x14ac:dyDescent="0.25">
      <c r="A2753" s="43" t="s">
        <v>12604</v>
      </c>
      <c r="B2753" s="40" t="s">
        <v>13955</v>
      </c>
      <c r="C2753" s="30">
        <v>34097</v>
      </c>
      <c r="D2753" s="29" t="s">
        <v>4026</v>
      </c>
      <c r="E2753" s="31">
        <v>259.2</v>
      </c>
      <c r="F2753" s="38" t="s">
        <v>12604</v>
      </c>
      <c r="G2753" s="31">
        <v>259.2</v>
      </c>
      <c r="H2753" s="32">
        <f t="shared" si="42"/>
        <v>0</v>
      </c>
      <c r="I2753" s="33" t="s">
        <v>10970</v>
      </c>
    </row>
    <row r="2754" spans="1:9" x14ac:dyDescent="0.25">
      <c r="A2754" s="44" t="s">
        <v>12604</v>
      </c>
      <c r="B2754" s="41" t="s">
        <v>13956</v>
      </c>
      <c r="C2754" s="26">
        <v>34098</v>
      </c>
      <c r="D2754" s="25" t="s">
        <v>4026</v>
      </c>
      <c r="E2754" s="27">
        <v>183.6</v>
      </c>
      <c r="F2754" s="39" t="s">
        <v>12604</v>
      </c>
      <c r="G2754" s="27">
        <v>183.6</v>
      </c>
      <c r="H2754" s="45">
        <f t="shared" si="42"/>
        <v>0</v>
      </c>
      <c r="I2754" s="28" t="s">
        <v>10970</v>
      </c>
    </row>
    <row r="2755" spans="1:9" x14ac:dyDescent="0.25">
      <c r="A2755" s="43" t="s">
        <v>12604</v>
      </c>
      <c r="B2755" s="40" t="s">
        <v>13957</v>
      </c>
      <c r="C2755" s="30">
        <v>34099</v>
      </c>
      <c r="D2755" s="29" t="s">
        <v>3982</v>
      </c>
      <c r="E2755" s="31">
        <v>197.6</v>
      </c>
      <c r="F2755" s="38" t="s">
        <v>12604</v>
      </c>
      <c r="G2755" s="31">
        <v>197.6</v>
      </c>
      <c r="H2755" s="32">
        <f t="shared" si="42"/>
        <v>0</v>
      </c>
      <c r="I2755" s="33" t="s">
        <v>10970</v>
      </c>
    </row>
    <row r="2756" spans="1:9" x14ac:dyDescent="0.25">
      <c r="A2756" s="44" t="s">
        <v>12604</v>
      </c>
      <c r="B2756" s="41" t="s">
        <v>13958</v>
      </c>
      <c r="C2756" s="26">
        <v>34100</v>
      </c>
      <c r="D2756" s="25" t="s">
        <v>4033</v>
      </c>
      <c r="E2756" s="27">
        <v>4841.6000000000004</v>
      </c>
      <c r="F2756" s="39" t="s">
        <v>12604</v>
      </c>
      <c r="G2756" s="27">
        <v>4841.6000000000004</v>
      </c>
      <c r="H2756" s="45">
        <f t="shared" ref="H2756:H2819" si="43">E2756-G2756</f>
        <v>0</v>
      </c>
      <c r="I2756" s="28" t="s">
        <v>10970</v>
      </c>
    </row>
    <row r="2757" spans="1:9" x14ac:dyDescent="0.25">
      <c r="A2757" s="43" t="s">
        <v>12604</v>
      </c>
      <c r="B2757" s="40" t="s">
        <v>13959</v>
      </c>
      <c r="C2757" s="30">
        <v>34101</v>
      </c>
      <c r="D2757" s="29" t="s">
        <v>3964</v>
      </c>
      <c r="E2757" s="31">
        <v>172.2</v>
      </c>
      <c r="F2757" s="38" t="s">
        <v>12604</v>
      </c>
      <c r="G2757" s="31">
        <v>172.2</v>
      </c>
      <c r="H2757" s="32">
        <f t="shared" si="43"/>
        <v>0</v>
      </c>
      <c r="I2757" s="33" t="s">
        <v>10970</v>
      </c>
    </row>
    <row r="2758" spans="1:9" x14ac:dyDescent="0.25">
      <c r="A2758" s="44" t="s">
        <v>12604</v>
      </c>
      <c r="B2758" s="41" t="s">
        <v>13960</v>
      </c>
      <c r="C2758" s="26">
        <v>34102</v>
      </c>
      <c r="D2758" s="25" t="s">
        <v>4156</v>
      </c>
      <c r="E2758" s="27">
        <v>3740</v>
      </c>
      <c r="F2758" s="39" t="s">
        <v>12604</v>
      </c>
      <c r="G2758" s="27">
        <v>3740</v>
      </c>
      <c r="H2758" s="45">
        <f t="shared" si="43"/>
        <v>0</v>
      </c>
      <c r="I2758" s="28" t="s">
        <v>10970</v>
      </c>
    </row>
    <row r="2759" spans="1:9" x14ac:dyDescent="0.25">
      <c r="A2759" s="43" t="s">
        <v>12604</v>
      </c>
      <c r="B2759" s="40" t="s">
        <v>13961</v>
      </c>
      <c r="C2759" s="30">
        <v>34103</v>
      </c>
      <c r="D2759" s="29" t="s">
        <v>4037</v>
      </c>
      <c r="E2759" s="31">
        <v>3481.8</v>
      </c>
      <c r="F2759" s="38" t="s">
        <v>12604</v>
      </c>
      <c r="G2759" s="31">
        <v>3481.8</v>
      </c>
      <c r="H2759" s="32">
        <f t="shared" si="43"/>
        <v>0</v>
      </c>
      <c r="I2759" s="33" t="s">
        <v>10970</v>
      </c>
    </row>
    <row r="2760" spans="1:9" x14ac:dyDescent="0.25">
      <c r="A2760" s="44" t="s">
        <v>12604</v>
      </c>
      <c r="B2760" s="41" t="s">
        <v>13962</v>
      </c>
      <c r="C2760" s="26">
        <v>34104</v>
      </c>
      <c r="D2760" s="25" t="s">
        <v>3959</v>
      </c>
      <c r="E2760" s="27">
        <v>43847.3</v>
      </c>
      <c r="F2760" s="39" t="s">
        <v>12604</v>
      </c>
      <c r="G2760" s="27">
        <v>43847.3</v>
      </c>
      <c r="H2760" s="45">
        <f t="shared" si="43"/>
        <v>0</v>
      </c>
      <c r="I2760" s="28" t="s">
        <v>10970</v>
      </c>
    </row>
    <row r="2761" spans="1:9" x14ac:dyDescent="0.25">
      <c r="A2761" s="43" t="s">
        <v>12604</v>
      </c>
      <c r="B2761" s="40" t="s">
        <v>13963</v>
      </c>
      <c r="C2761" s="30">
        <v>34105</v>
      </c>
      <c r="D2761" s="29" t="s">
        <v>4056</v>
      </c>
      <c r="E2761" s="31">
        <v>1318.68</v>
      </c>
      <c r="F2761" s="38" t="s">
        <v>12604</v>
      </c>
      <c r="G2761" s="31">
        <v>1318.68</v>
      </c>
      <c r="H2761" s="32">
        <f t="shared" si="43"/>
        <v>0</v>
      </c>
      <c r="I2761" s="33" t="s">
        <v>10970</v>
      </c>
    </row>
    <row r="2762" spans="1:9" x14ac:dyDescent="0.25">
      <c r="A2762" s="44" t="s">
        <v>12604</v>
      </c>
      <c r="B2762" s="41" t="s">
        <v>13964</v>
      </c>
      <c r="C2762" s="26">
        <v>34106</v>
      </c>
      <c r="D2762" s="25" t="s">
        <v>3969</v>
      </c>
      <c r="E2762" s="27">
        <v>8716.9</v>
      </c>
      <c r="F2762" s="39" t="s">
        <v>12604</v>
      </c>
      <c r="G2762" s="27">
        <v>8716.9</v>
      </c>
      <c r="H2762" s="45">
        <f t="shared" si="43"/>
        <v>0</v>
      </c>
      <c r="I2762" s="28" t="s">
        <v>10970</v>
      </c>
    </row>
    <row r="2763" spans="1:9" x14ac:dyDescent="0.25">
      <c r="A2763" s="43" t="s">
        <v>12604</v>
      </c>
      <c r="B2763" s="40" t="s">
        <v>13965</v>
      </c>
      <c r="C2763" s="30">
        <v>34107</v>
      </c>
      <c r="D2763" s="29" t="s">
        <v>3966</v>
      </c>
      <c r="E2763" s="31">
        <v>361.8</v>
      </c>
      <c r="F2763" s="38" t="s">
        <v>12604</v>
      </c>
      <c r="G2763" s="31">
        <v>361.8</v>
      </c>
      <c r="H2763" s="32">
        <f t="shared" si="43"/>
        <v>0</v>
      </c>
      <c r="I2763" s="33" t="s">
        <v>10970</v>
      </c>
    </row>
    <row r="2764" spans="1:9" x14ac:dyDescent="0.25">
      <c r="A2764" s="44" t="s">
        <v>12604</v>
      </c>
      <c r="B2764" s="41" t="s">
        <v>13966</v>
      </c>
      <c r="C2764" s="26">
        <v>34108</v>
      </c>
      <c r="D2764" s="25" t="s">
        <v>4041</v>
      </c>
      <c r="E2764" s="27">
        <v>831.4</v>
      </c>
      <c r="F2764" s="39" t="s">
        <v>12604</v>
      </c>
      <c r="G2764" s="27">
        <v>831.4</v>
      </c>
      <c r="H2764" s="45">
        <f t="shared" si="43"/>
        <v>0</v>
      </c>
      <c r="I2764" s="28" t="s">
        <v>10970</v>
      </c>
    </row>
    <row r="2765" spans="1:9" x14ac:dyDescent="0.25">
      <c r="A2765" s="43" t="s">
        <v>12604</v>
      </c>
      <c r="B2765" s="40" t="s">
        <v>13967</v>
      </c>
      <c r="C2765" s="30">
        <v>34109</v>
      </c>
      <c r="D2765" s="29" t="s">
        <v>3996</v>
      </c>
      <c r="E2765" s="31">
        <v>22136.1</v>
      </c>
      <c r="F2765" s="38" t="s">
        <v>12604</v>
      </c>
      <c r="G2765" s="31">
        <v>22136.1</v>
      </c>
      <c r="H2765" s="32">
        <f t="shared" si="43"/>
        <v>0</v>
      </c>
      <c r="I2765" s="33" t="s">
        <v>10970</v>
      </c>
    </row>
    <row r="2766" spans="1:9" x14ac:dyDescent="0.25">
      <c r="A2766" s="44" t="s">
        <v>12604</v>
      </c>
      <c r="B2766" s="41" t="s">
        <v>13968</v>
      </c>
      <c r="C2766" s="26">
        <v>34110</v>
      </c>
      <c r="D2766" s="25" t="s">
        <v>3964</v>
      </c>
      <c r="E2766" s="27">
        <v>222</v>
      </c>
      <c r="F2766" s="39" t="s">
        <v>12604</v>
      </c>
      <c r="G2766" s="27">
        <v>222</v>
      </c>
      <c r="H2766" s="45">
        <f t="shared" si="43"/>
        <v>0</v>
      </c>
      <c r="I2766" s="28" t="s">
        <v>10970</v>
      </c>
    </row>
    <row r="2767" spans="1:9" x14ac:dyDescent="0.25">
      <c r="A2767" s="43" t="s">
        <v>12604</v>
      </c>
      <c r="B2767" s="40" t="s">
        <v>13969</v>
      </c>
      <c r="C2767" s="30">
        <v>34111</v>
      </c>
      <c r="D2767" s="29" t="s">
        <v>3964</v>
      </c>
      <c r="E2767" s="31">
        <v>5177.7</v>
      </c>
      <c r="F2767" s="38" t="s">
        <v>12604</v>
      </c>
      <c r="G2767" s="31">
        <v>5177.7</v>
      </c>
      <c r="H2767" s="32">
        <f t="shared" si="43"/>
        <v>0</v>
      </c>
      <c r="I2767" s="33" t="s">
        <v>10970</v>
      </c>
    </row>
    <row r="2768" spans="1:9" x14ac:dyDescent="0.25">
      <c r="A2768" s="44" t="s">
        <v>12604</v>
      </c>
      <c r="B2768" s="41" t="s">
        <v>13970</v>
      </c>
      <c r="C2768" s="26">
        <v>34112</v>
      </c>
      <c r="D2768" s="25" t="s">
        <v>4109</v>
      </c>
      <c r="E2768" s="27">
        <v>8464.6</v>
      </c>
      <c r="F2768" s="39" t="s">
        <v>12604</v>
      </c>
      <c r="G2768" s="27">
        <v>8464.6</v>
      </c>
      <c r="H2768" s="45">
        <f t="shared" si="43"/>
        <v>0</v>
      </c>
      <c r="I2768" s="28" t="s">
        <v>10970</v>
      </c>
    </row>
    <row r="2769" spans="1:9" x14ac:dyDescent="0.25">
      <c r="A2769" s="43" t="s">
        <v>12604</v>
      </c>
      <c r="B2769" s="40" t="s">
        <v>13971</v>
      </c>
      <c r="C2769" s="30">
        <v>34113</v>
      </c>
      <c r="D2769" s="29" t="s">
        <v>3977</v>
      </c>
      <c r="E2769" s="31">
        <v>4818.45</v>
      </c>
      <c r="F2769" s="38" t="s">
        <v>12604</v>
      </c>
      <c r="G2769" s="31">
        <v>4818.45</v>
      </c>
      <c r="H2769" s="32">
        <f t="shared" si="43"/>
        <v>0</v>
      </c>
      <c r="I2769" s="33" t="s">
        <v>10970</v>
      </c>
    </row>
    <row r="2770" spans="1:9" x14ac:dyDescent="0.25">
      <c r="A2770" s="44" t="s">
        <v>12604</v>
      </c>
      <c r="B2770" s="41" t="s">
        <v>13972</v>
      </c>
      <c r="C2770" s="26">
        <v>34114</v>
      </c>
      <c r="D2770" s="25" t="s">
        <v>3943</v>
      </c>
      <c r="E2770" s="27">
        <v>1720.5</v>
      </c>
      <c r="F2770" s="39" t="s">
        <v>12604</v>
      </c>
      <c r="G2770" s="27">
        <v>1720.5</v>
      </c>
      <c r="H2770" s="45">
        <f t="shared" si="43"/>
        <v>0</v>
      </c>
      <c r="I2770" s="28" t="s">
        <v>10970</v>
      </c>
    </row>
    <row r="2771" spans="1:9" x14ac:dyDescent="0.25">
      <c r="A2771" s="43" t="s">
        <v>12604</v>
      </c>
      <c r="B2771" s="40" t="s">
        <v>13973</v>
      </c>
      <c r="C2771" s="30">
        <v>34115</v>
      </c>
      <c r="D2771" s="29" t="s">
        <v>4108</v>
      </c>
      <c r="E2771" s="31">
        <v>27500</v>
      </c>
      <c r="F2771" s="38" t="s">
        <v>12604</v>
      </c>
      <c r="G2771" s="31">
        <v>27500</v>
      </c>
      <c r="H2771" s="32">
        <f t="shared" si="43"/>
        <v>0</v>
      </c>
      <c r="I2771" s="33" t="s">
        <v>10970</v>
      </c>
    </row>
    <row r="2772" spans="1:9" x14ac:dyDescent="0.25">
      <c r="A2772" s="44" t="s">
        <v>12604</v>
      </c>
      <c r="B2772" s="41" t="s">
        <v>13974</v>
      </c>
      <c r="C2772" s="26">
        <v>34116</v>
      </c>
      <c r="D2772" s="25" t="s">
        <v>4048</v>
      </c>
      <c r="E2772" s="27">
        <v>29622.400000000001</v>
      </c>
      <c r="F2772" s="39" t="s">
        <v>12604</v>
      </c>
      <c r="G2772" s="27">
        <v>29622.400000000001</v>
      </c>
      <c r="H2772" s="45">
        <f t="shared" si="43"/>
        <v>0</v>
      </c>
      <c r="I2772" s="28" t="s">
        <v>10970</v>
      </c>
    </row>
    <row r="2773" spans="1:9" x14ac:dyDescent="0.25">
      <c r="A2773" s="43" t="s">
        <v>12604</v>
      </c>
      <c r="B2773" s="40" t="s">
        <v>13975</v>
      </c>
      <c r="C2773" s="30">
        <v>34117</v>
      </c>
      <c r="D2773" s="29" t="s">
        <v>4213</v>
      </c>
      <c r="E2773" s="31">
        <v>8215</v>
      </c>
      <c r="F2773" s="38" t="s">
        <v>12604</v>
      </c>
      <c r="G2773" s="31">
        <v>8215</v>
      </c>
      <c r="H2773" s="32">
        <f t="shared" si="43"/>
        <v>0</v>
      </c>
      <c r="I2773" s="33" t="s">
        <v>10970</v>
      </c>
    </row>
    <row r="2774" spans="1:9" x14ac:dyDescent="0.25">
      <c r="A2774" s="44" t="s">
        <v>12604</v>
      </c>
      <c r="B2774" s="41" t="s">
        <v>13976</v>
      </c>
      <c r="C2774" s="26">
        <v>34118</v>
      </c>
      <c r="D2774" s="25" t="s">
        <v>4025</v>
      </c>
      <c r="E2774" s="27">
        <v>1219.4000000000001</v>
      </c>
      <c r="F2774" s="39" t="s">
        <v>12604</v>
      </c>
      <c r="G2774" s="27">
        <v>1219.4000000000001</v>
      </c>
      <c r="H2774" s="45">
        <f t="shared" si="43"/>
        <v>0</v>
      </c>
      <c r="I2774" s="28" t="s">
        <v>10970</v>
      </c>
    </row>
    <row r="2775" spans="1:9" x14ac:dyDescent="0.25">
      <c r="A2775" s="43" t="s">
        <v>12604</v>
      </c>
      <c r="B2775" s="40" t="s">
        <v>13977</v>
      </c>
      <c r="C2775" s="30">
        <v>34119</v>
      </c>
      <c r="D2775" s="29" t="s">
        <v>4016</v>
      </c>
      <c r="E2775" s="31">
        <v>1540</v>
      </c>
      <c r="F2775" s="38" t="s">
        <v>12604</v>
      </c>
      <c r="G2775" s="31">
        <v>1540</v>
      </c>
      <c r="H2775" s="32">
        <f t="shared" si="43"/>
        <v>0</v>
      </c>
      <c r="I2775" s="33" t="s">
        <v>10970</v>
      </c>
    </row>
    <row r="2776" spans="1:9" x14ac:dyDescent="0.25">
      <c r="A2776" s="44" t="s">
        <v>12604</v>
      </c>
      <c r="B2776" s="41" t="s">
        <v>13978</v>
      </c>
      <c r="C2776" s="26">
        <v>34120</v>
      </c>
      <c r="D2776" s="25" t="s">
        <v>3991</v>
      </c>
      <c r="E2776" s="27">
        <v>0</v>
      </c>
      <c r="F2776" s="39" t="s">
        <v>4219</v>
      </c>
      <c r="G2776" s="27">
        <v>0</v>
      </c>
      <c r="H2776" s="45">
        <f t="shared" si="43"/>
        <v>0</v>
      </c>
      <c r="I2776" s="28" t="s">
        <v>7662</v>
      </c>
    </row>
    <row r="2777" spans="1:9" x14ac:dyDescent="0.25">
      <c r="A2777" s="43" t="s">
        <v>12604</v>
      </c>
      <c r="B2777" s="40" t="s">
        <v>13979</v>
      </c>
      <c r="C2777" s="30">
        <v>34121</v>
      </c>
      <c r="D2777" s="29" t="s">
        <v>3991</v>
      </c>
      <c r="E2777" s="31">
        <v>5950.4</v>
      </c>
      <c r="F2777" s="38" t="s">
        <v>12604</v>
      </c>
      <c r="G2777" s="31">
        <v>5950.4</v>
      </c>
      <c r="H2777" s="32">
        <f t="shared" si="43"/>
        <v>0</v>
      </c>
      <c r="I2777" s="33" t="s">
        <v>10970</v>
      </c>
    </row>
    <row r="2778" spans="1:9" x14ac:dyDescent="0.25">
      <c r="A2778" s="44" t="s">
        <v>12604</v>
      </c>
      <c r="B2778" s="41" t="s">
        <v>13980</v>
      </c>
      <c r="C2778" s="26">
        <v>34122</v>
      </c>
      <c r="D2778" s="25" t="s">
        <v>3964</v>
      </c>
      <c r="E2778" s="27">
        <v>290</v>
      </c>
      <c r="F2778" s="39" t="s">
        <v>12604</v>
      </c>
      <c r="G2778" s="27">
        <v>290</v>
      </c>
      <c r="H2778" s="45">
        <f t="shared" si="43"/>
        <v>0</v>
      </c>
      <c r="I2778" s="28" t="s">
        <v>10970</v>
      </c>
    </row>
    <row r="2779" spans="1:9" x14ac:dyDescent="0.25">
      <c r="A2779" s="43" t="s">
        <v>12604</v>
      </c>
      <c r="B2779" s="40" t="s">
        <v>13981</v>
      </c>
      <c r="C2779" s="30">
        <v>34123</v>
      </c>
      <c r="D2779" s="29" t="s">
        <v>3964</v>
      </c>
      <c r="E2779" s="31">
        <v>1108.8</v>
      </c>
      <c r="F2779" s="38" t="s">
        <v>12604</v>
      </c>
      <c r="G2779" s="31">
        <v>1108.8</v>
      </c>
      <c r="H2779" s="32">
        <f t="shared" si="43"/>
        <v>0</v>
      </c>
      <c r="I2779" s="33" t="s">
        <v>10970</v>
      </c>
    </row>
    <row r="2780" spans="1:9" x14ac:dyDescent="0.25">
      <c r="A2780" s="44" t="s">
        <v>12604</v>
      </c>
      <c r="B2780" s="41" t="s">
        <v>13982</v>
      </c>
      <c r="C2780" s="26">
        <v>34124</v>
      </c>
      <c r="D2780" s="25" t="s">
        <v>4025</v>
      </c>
      <c r="E2780" s="27">
        <v>647.5</v>
      </c>
      <c r="F2780" s="39" t="s">
        <v>12604</v>
      </c>
      <c r="G2780" s="27">
        <v>647.5</v>
      </c>
      <c r="H2780" s="45">
        <f t="shared" si="43"/>
        <v>0</v>
      </c>
      <c r="I2780" s="28" t="s">
        <v>10970</v>
      </c>
    </row>
    <row r="2781" spans="1:9" x14ac:dyDescent="0.25">
      <c r="A2781" s="43" t="s">
        <v>12604</v>
      </c>
      <c r="B2781" s="40" t="s">
        <v>13983</v>
      </c>
      <c r="C2781" s="30">
        <v>34125</v>
      </c>
      <c r="D2781" s="29" t="s">
        <v>3989</v>
      </c>
      <c r="E2781" s="31">
        <v>1589.2</v>
      </c>
      <c r="F2781" s="38" t="s">
        <v>12604</v>
      </c>
      <c r="G2781" s="31">
        <v>1589.2</v>
      </c>
      <c r="H2781" s="32">
        <f t="shared" si="43"/>
        <v>0</v>
      </c>
      <c r="I2781" s="33" t="s">
        <v>10970</v>
      </c>
    </row>
    <row r="2782" spans="1:9" x14ac:dyDescent="0.25">
      <c r="A2782" s="44" t="s">
        <v>12604</v>
      </c>
      <c r="B2782" s="41" t="s">
        <v>13984</v>
      </c>
      <c r="C2782" s="26">
        <v>34126</v>
      </c>
      <c r="D2782" s="25" t="s">
        <v>4051</v>
      </c>
      <c r="E2782" s="27">
        <v>384.8</v>
      </c>
      <c r="F2782" s="39" t="s">
        <v>12604</v>
      </c>
      <c r="G2782" s="27">
        <v>384.8</v>
      </c>
      <c r="H2782" s="45">
        <f t="shared" si="43"/>
        <v>0</v>
      </c>
      <c r="I2782" s="28" t="s">
        <v>10970</v>
      </c>
    </row>
    <row r="2783" spans="1:9" x14ac:dyDescent="0.25">
      <c r="A2783" s="43" t="s">
        <v>12604</v>
      </c>
      <c r="B2783" s="40" t="s">
        <v>13985</v>
      </c>
      <c r="C2783" s="30">
        <v>34127</v>
      </c>
      <c r="D2783" s="29" t="s">
        <v>3989</v>
      </c>
      <c r="E2783" s="31">
        <v>8.8000000000000007</v>
      </c>
      <c r="F2783" s="38" t="s">
        <v>12604</v>
      </c>
      <c r="G2783" s="31">
        <v>8.8000000000000007</v>
      </c>
      <c r="H2783" s="32">
        <f t="shared" si="43"/>
        <v>0</v>
      </c>
      <c r="I2783" s="33" t="s">
        <v>10970</v>
      </c>
    </row>
    <row r="2784" spans="1:9" x14ac:dyDescent="0.25">
      <c r="A2784" s="44" t="s">
        <v>12604</v>
      </c>
      <c r="B2784" s="41" t="s">
        <v>13986</v>
      </c>
      <c r="C2784" s="26">
        <v>34128</v>
      </c>
      <c r="D2784" s="25" t="s">
        <v>4119</v>
      </c>
      <c r="E2784" s="27">
        <v>5420.4</v>
      </c>
      <c r="F2784" s="39" t="s">
        <v>12604</v>
      </c>
      <c r="G2784" s="27">
        <v>5420.4</v>
      </c>
      <c r="H2784" s="45">
        <f t="shared" si="43"/>
        <v>0</v>
      </c>
      <c r="I2784" s="28" t="s">
        <v>10970</v>
      </c>
    </row>
    <row r="2785" spans="1:9" x14ac:dyDescent="0.25">
      <c r="A2785" s="43" t="s">
        <v>12604</v>
      </c>
      <c r="B2785" s="40" t="s">
        <v>13987</v>
      </c>
      <c r="C2785" s="30">
        <v>34129</v>
      </c>
      <c r="D2785" s="29" t="s">
        <v>4053</v>
      </c>
      <c r="E2785" s="31">
        <v>4018.8</v>
      </c>
      <c r="F2785" s="38" t="s">
        <v>12604</v>
      </c>
      <c r="G2785" s="31">
        <v>4018.8</v>
      </c>
      <c r="H2785" s="32">
        <f t="shared" si="43"/>
        <v>0</v>
      </c>
      <c r="I2785" s="33" t="s">
        <v>10970</v>
      </c>
    </row>
    <row r="2786" spans="1:9" x14ac:dyDescent="0.25">
      <c r="A2786" s="44" t="s">
        <v>12604</v>
      </c>
      <c r="B2786" s="41" t="s">
        <v>13988</v>
      </c>
      <c r="C2786" s="26">
        <v>34130</v>
      </c>
      <c r="D2786" s="25" t="s">
        <v>4053</v>
      </c>
      <c r="E2786" s="27">
        <v>667</v>
      </c>
      <c r="F2786" s="39" t="s">
        <v>12604</v>
      </c>
      <c r="G2786" s="27">
        <v>667</v>
      </c>
      <c r="H2786" s="45">
        <f t="shared" si="43"/>
        <v>0</v>
      </c>
      <c r="I2786" s="28" t="s">
        <v>10970</v>
      </c>
    </row>
    <row r="2787" spans="1:9" x14ac:dyDescent="0.25">
      <c r="A2787" s="43" t="s">
        <v>12604</v>
      </c>
      <c r="B2787" s="40" t="s">
        <v>13989</v>
      </c>
      <c r="C2787" s="30">
        <v>34131</v>
      </c>
      <c r="D2787" s="29" t="s">
        <v>4040</v>
      </c>
      <c r="E2787" s="31">
        <v>121930.2</v>
      </c>
      <c r="F2787" s="38" t="s">
        <v>12436</v>
      </c>
      <c r="G2787" s="31">
        <v>121930.2</v>
      </c>
      <c r="H2787" s="32">
        <f t="shared" si="43"/>
        <v>0</v>
      </c>
      <c r="I2787" s="33" t="s">
        <v>10970</v>
      </c>
    </row>
    <row r="2788" spans="1:9" x14ac:dyDescent="0.25">
      <c r="A2788" s="44" t="s">
        <v>12604</v>
      </c>
      <c r="B2788" s="41" t="s">
        <v>13990</v>
      </c>
      <c r="C2788" s="26">
        <v>34132</v>
      </c>
      <c r="D2788" s="25" t="s">
        <v>4038</v>
      </c>
      <c r="E2788" s="27">
        <v>27091.8</v>
      </c>
      <c r="F2788" s="39" t="s">
        <v>12436</v>
      </c>
      <c r="G2788" s="27">
        <v>27091.8</v>
      </c>
      <c r="H2788" s="45">
        <f t="shared" si="43"/>
        <v>0</v>
      </c>
      <c r="I2788" s="28" t="s">
        <v>10970</v>
      </c>
    </row>
    <row r="2789" spans="1:9" x14ac:dyDescent="0.25">
      <c r="A2789" s="43" t="s">
        <v>12604</v>
      </c>
      <c r="B2789" s="40" t="s">
        <v>13991</v>
      </c>
      <c r="C2789" s="30">
        <v>34133</v>
      </c>
      <c r="D2789" s="29" t="s">
        <v>4020</v>
      </c>
      <c r="E2789" s="31">
        <v>17455.2</v>
      </c>
      <c r="F2789" s="38" t="s">
        <v>12030</v>
      </c>
      <c r="G2789" s="31">
        <v>17455.2</v>
      </c>
      <c r="H2789" s="32">
        <f t="shared" si="43"/>
        <v>0</v>
      </c>
      <c r="I2789" s="33" t="s">
        <v>10970</v>
      </c>
    </row>
    <row r="2790" spans="1:9" x14ac:dyDescent="0.25">
      <c r="A2790" s="44" t="s">
        <v>12604</v>
      </c>
      <c r="B2790" s="41" t="s">
        <v>13992</v>
      </c>
      <c r="C2790" s="26">
        <v>34134</v>
      </c>
      <c r="D2790" s="25" t="s">
        <v>4047</v>
      </c>
      <c r="E2790" s="27">
        <v>4646.3999999999996</v>
      </c>
      <c r="F2790" s="39" t="s">
        <v>12604</v>
      </c>
      <c r="G2790" s="27">
        <v>4646.3999999999996</v>
      </c>
      <c r="H2790" s="45">
        <f t="shared" si="43"/>
        <v>0</v>
      </c>
      <c r="I2790" s="28" t="s">
        <v>10970</v>
      </c>
    </row>
    <row r="2791" spans="1:9" x14ac:dyDescent="0.25">
      <c r="A2791" s="43" t="s">
        <v>12604</v>
      </c>
      <c r="B2791" s="40" t="s">
        <v>13993</v>
      </c>
      <c r="C2791" s="30">
        <v>34135</v>
      </c>
      <c r="D2791" s="29" t="s">
        <v>3999</v>
      </c>
      <c r="E2791" s="31">
        <v>4460.7</v>
      </c>
      <c r="F2791" s="38" t="s">
        <v>12604</v>
      </c>
      <c r="G2791" s="31">
        <v>4460.7</v>
      </c>
      <c r="H2791" s="32">
        <f t="shared" si="43"/>
        <v>0</v>
      </c>
      <c r="I2791" s="33" t="s">
        <v>10970</v>
      </c>
    </row>
    <row r="2792" spans="1:9" x14ac:dyDescent="0.25">
      <c r="A2792" s="44" t="s">
        <v>12604</v>
      </c>
      <c r="B2792" s="41" t="s">
        <v>13994</v>
      </c>
      <c r="C2792" s="26">
        <v>34136</v>
      </c>
      <c r="D2792" s="25" t="s">
        <v>4043</v>
      </c>
      <c r="E2792" s="27">
        <v>24728.5</v>
      </c>
      <c r="F2792" s="39" t="s">
        <v>13735</v>
      </c>
      <c r="G2792" s="27">
        <v>24728.5</v>
      </c>
      <c r="H2792" s="45">
        <f t="shared" si="43"/>
        <v>0</v>
      </c>
      <c r="I2792" s="28" t="s">
        <v>10970</v>
      </c>
    </row>
    <row r="2793" spans="1:9" x14ac:dyDescent="0.25">
      <c r="A2793" s="43" t="s">
        <v>12604</v>
      </c>
      <c r="B2793" s="40" t="s">
        <v>13995</v>
      </c>
      <c r="C2793" s="30">
        <v>34137</v>
      </c>
      <c r="D2793" s="29" t="s">
        <v>4043</v>
      </c>
      <c r="E2793" s="31">
        <v>32043.3</v>
      </c>
      <c r="F2793" s="38" t="s">
        <v>12436</v>
      </c>
      <c r="G2793" s="31">
        <v>32043.3</v>
      </c>
      <c r="H2793" s="32">
        <f t="shared" si="43"/>
        <v>0</v>
      </c>
      <c r="I2793" s="33" t="s">
        <v>10970</v>
      </c>
    </row>
    <row r="2794" spans="1:9" x14ac:dyDescent="0.25">
      <c r="A2794" s="44" t="s">
        <v>12604</v>
      </c>
      <c r="B2794" s="41" t="s">
        <v>13996</v>
      </c>
      <c r="C2794" s="26">
        <v>34138</v>
      </c>
      <c r="D2794" s="25" t="s">
        <v>3935</v>
      </c>
      <c r="E2794" s="27">
        <v>22224.400000000001</v>
      </c>
      <c r="F2794" s="39" t="s">
        <v>13045</v>
      </c>
      <c r="G2794" s="27">
        <v>22224.400000000001</v>
      </c>
      <c r="H2794" s="45">
        <f t="shared" si="43"/>
        <v>0</v>
      </c>
      <c r="I2794" s="28" t="s">
        <v>10970</v>
      </c>
    </row>
    <row r="2795" spans="1:9" x14ac:dyDescent="0.25">
      <c r="A2795" s="43" t="s">
        <v>12604</v>
      </c>
      <c r="B2795" s="40" t="s">
        <v>13997</v>
      </c>
      <c r="C2795" s="30">
        <v>34139</v>
      </c>
      <c r="D2795" s="29" t="s">
        <v>3964</v>
      </c>
      <c r="E2795" s="31">
        <v>624</v>
      </c>
      <c r="F2795" s="38" t="s">
        <v>12604</v>
      </c>
      <c r="G2795" s="31">
        <v>624</v>
      </c>
      <c r="H2795" s="32">
        <f t="shared" si="43"/>
        <v>0</v>
      </c>
      <c r="I2795" s="33" t="s">
        <v>10970</v>
      </c>
    </row>
    <row r="2796" spans="1:9" x14ac:dyDescent="0.25">
      <c r="A2796" s="44" t="s">
        <v>12604</v>
      </c>
      <c r="B2796" s="41" t="s">
        <v>13998</v>
      </c>
      <c r="C2796" s="26">
        <v>34140</v>
      </c>
      <c r="D2796" s="25" t="s">
        <v>4049</v>
      </c>
      <c r="E2796" s="27">
        <v>3124.8</v>
      </c>
      <c r="F2796" s="39" t="s">
        <v>12604</v>
      </c>
      <c r="G2796" s="27">
        <v>3124.8</v>
      </c>
      <c r="H2796" s="45">
        <f t="shared" si="43"/>
        <v>0</v>
      </c>
      <c r="I2796" s="28" t="s">
        <v>10970</v>
      </c>
    </row>
    <row r="2797" spans="1:9" x14ac:dyDescent="0.25">
      <c r="A2797" s="43" t="s">
        <v>12604</v>
      </c>
      <c r="B2797" s="40" t="s">
        <v>13999</v>
      </c>
      <c r="C2797" s="30">
        <v>34141</v>
      </c>
      <c r="D2797" s="29" t="s">
        <v>4062</v>
      </c>
      <c r="E2797" s="31">
        <v>11200</v>
      </c>
      <c r="F2797" s="38" t="s">
        <v>13289</v>
      </c>
      <c r="G2797" s="31">
        <v>11200</v>
      </c>
      <c r="H2797" s="32">
        <f t="shared" si="43"/>
        <v>0</v>
      </c>
      <c r="I2797" s="33" t="s">
        <v>10970</v>
      </c>
    </row>
    <row r="2798" spans="1:9" x14ac:dyDescent="0.25">
      <c r="A2798" s="44" t="s">
        <v>12604</v>
      </c>
      <c r="B2798" s="41" t="s">
        <v>14000</v>
      </c>
      <c r="C2798" s="26">
        <v>34142</v>
      </c>
      <c r="D2798" s="25" t="s">
        <v>3964</v>
      </c>
      <c r="E2798" s="27">
        <v>5374.2</v>
      </c>
      <c r="F2798" s="39" t="s">
        <v>13289</v>
      </c>
      <c r="G2798" s="27">
        <v>5374.2</v>
      </c>
      <c r="H2798" s="45">
        <f t="shared" si="43"/>
        <v>0</v>
      </c>
      <c r="I2798" s="28" t="s">
        <v>10970</v>
      </c>
    </row>
    <row r="2799" spans="1:9" x14ac:dyDescent="0.25">
      <c r="A2799" s="43" t="s">
        <v>12604</v>
      </c>
      <c r="B2799" s="40" t="s">
        <v>14001</v>
      </c>
      <c r="C2799" s="30">
        <v>34143</v>
      </c>
      <c r="D2799" s="29" t="s">
        <v>3964</v>
      </c>
      <c r="E2799" s="31">
        <v>5384.8</v>
      </c>
      <c r="F2799" s="38" t="s">
        <v>13289</v>
      </c>
      <c r="G2799" s="31">
        <v>5384.8</v>
      </c>
      <c r="H2799" s="32">
        <f t="shared" si="43"/>
        <v>0</v>
      </c>
      <c r="I2799" s="33" t="s">
        <v>10970</v>
      </c>
    </row>
    <row r="2800" spans="1:9" x14ac:dyDescent="0.25">
      <c r="A2800" s="44" t="s">
        <v>12604</v>
      </c>
      <c r="B2800" s="41" t="s">
        <v>14002</v>
      </c>
      <c r="C2800" s="26">
        <v>34144</v>
      </c>
      <c r="D2800" s="25" t="s">
        <v>4116</v>
      </c>
      <c r="E2800" s="27">
        <v>0</v>
      </c>
      <c r="F2800" s="39" t="s">
        <v>4219</v>
      </c>
      <c r="G2800" s="27">
        <v>0</v>
      </c>
      <c r="H2800" s="45">
        <f t="shared" si="43"/>
        <v>0</v>
      </c>
      <c r="I2800" s="28" t="s">
        <v>7662</v>
      </c>
    </row>
    <row r="2801" spans="1:9" x14ac:dyDescent="0.25">
      <c r="A2801" s="43" t="s">
        <v>12604</v>
      </c>
      <c r="B2801" s="40" t="s">
        <v>14003</v>
      </c>
      <c r="C2801" s="30">
        <v>34145</v>
      </c>
      <c r="D2801" s="29" t="s">
        <v>4116</v>
      </c>
      <c r="E2801" s="31">
        <v>5211.6000000000004</v>
      </c>
      <c r="F2801" s="38" t="s">
        <v>13289</v>
      </c>
      <c r="G2801" s="31">
        <v>5211.6000000000004</v>
      </c>
      <c r="H2801" s="32">
        <f t="shared" si="43"/>
        <v>0</v>
      </c>
      <c r="I2801" s="33" t="s">
        <v>10970</v>
      </c>
    </row>
    <row r="2802" spans="1:9" x14ac:dyDescent="0.25">
      <c r="A2802" s="44" t="s">
        <v>12604</v>
      </c>
      <c r="B2802" s="41" t="s">
        <v>14004</v>
      </c>
      <c r="C2802" s="26">
        <v>34146</v>
      </c>
      <c r="D2802" s="25" t="s">
        <v>3964</v>
      </c>
      <c r="E2802" s="27">
        <v>0</v>
      </c>
      <c r="F2802" s="39" t="s">
        <v>4219</v>
      </c>
      <c r="G2802" s="27">
        <v>0</v>
      </c>
      <c r="H2802" s="45">
        <f t="shared" si="43"/>
        <v>0</v>
      </c>
      <c r="I2802" s="28" t="s">
        <v>7662</v>
      </c>
    </row>
    <row r="2803" spans="1:9" x14ac:dyDescent="0.25">
      <c r="A2803" s="43" t="s">
        <v>12604</v>
      </c>
      <c r="B2803" s="40" t="s">
        <v>14005</v>
      </c>
      <c r="C2803" s="30">
        <v>34147</v>
      </c>
      <c r="D2803" s="29" t="s">
        <v>3981</v>
      </c>
      <c r="E2803" s="31">
        <v>6091.22</v>
      </c>
      <c r="F2803" s="38" t="s">
        <v>13289</v>
      </c>
      <c r="G2803" s="31">
        <v>6091.22</v>
      </c>
      <c r="H2803" s="32">
        <f t="shared" si="43"/>
        <v>0</v>
      </c>
      <c r="I2803" s="33" t="s">
        <v>10970</v>
      </c>
    </row>
    <row r="2804" spans="1:9" x14ac:dyDescent="0.25">
      <c r="A2804" s="44" t="s">
        <v>12604</v>
      </c>
      <c r="B2804" s="41" t="s">
        <v>14006</v>
      </c>
      <c r="C2804" s="26">
        <v>34148</v>
      </c>
      <c r="D2804" s="25" t="s">
        <v>4039</v>
      </c>
      <c r="E2804" s="27">
        <v>25032.720000000001</v>
      </c>
      <c r="F2804" s="39" t="s">
        <v>12436</v>
      </c>
      <c r="G2804" s="27">
        <v>25032.720000000001</v>
      </c>
      <c r="H2804" s="45">
        <f t="shared" si="43"/>
        <v>0</v>
      </c>
      <c r="I2804" s="28" t="s">
        <v>10970</v>
      </c>
    </row>
    <row r="2805" spans="1:9" x14ac:dyDescent="0.25">
      <c r="A2805" s="43" t="s">
        <v>12604</v>
      </c>
      <c r="B2805" s="40" t="s">
        <v>14007</v>
      </c>
      <c r="C2805" s="30">
        <v>34149</v>
      </c>
      <c r="D2805" s="29" t="s">
        <v>3964</v>
      </c>
      <c r="E2805" s="31">
        <v>2080</v>
      </c>
      <c r="F2805" s="38" t="s">
        <v>12604</v>
      </c>
      <c r="G2805" s="31">
        <v>2080</v>
      </c>
      <c r="H2805" s="32">
        <f t="shared" si="43"/>
        <v>0</v>
      </c>
      <c r="I2805" s="33" t="s">
        <v>10970</v>
      </c>
    </row>
    <row r="2806" spans="1:9" x14ac:dyDescent="0.25">
      <c r="A2806" s="44" t="s">
        <v>12604</v>
      </c>
      <c r="B2806" s="41" t="s">
        <v>14008</v>
      </c>
      <c r="C2806" s="26">
        <v>34150</v>
      </c>
      <c r="D2806" s="25" t="s">
        <v>3964</v>
      </c>
      <c r="E2806" s="27">
        <v>306</v>
      </c>
      <c r="F2806" s="39" t="s">
        <v>12604</v>
      </c>
      <c r="G2806" s="27">
        <v>306</v>
      </c>
      <c r="H2806" s="45">
        <f t="shared" si="43"/>
        <v>0</v>
      </c>
      <c r="I2806" s="28" t="s">
        <v>10970</v>
      </c>
    </row>
    <row r="2807" spans="1:9" x14ac:dyDescent="0.25">
      <c r="A2807" s="43" t="s">
        <v>12604</v>
      </c>
      <c r="B2807" s="40" t="s">
        <v>14009</v>
      </c>
      <c r="C2807" s="30">
        <v>34151</v>
      </c>
      <c r="D2807" s="29" t="s">
        <v>3964</v>
      </c>
      <c r="E2807" s="31">
        <v>624</v>
      </c>
      <c r="F2807" s="38" t="s">
        <v>12604</v>
      </c>
      <c r="G2807" s="31">
        <v>624</v>
      </c>
      <c r="H2807" s="32">
        <f t="shared" si="43"/>
        <v>0</v>
      </c>
      <c r="I2807" s="33" t="s">
        <v>10970</v>
      </c>
    </row>
    <row r="2808" spans="1:9" x14ac:dyDescent="0.25">
      <c r="A2808" s="44" t="s">
        <v>12604</v>
      </c>
      <c r="B2808" s="41" t="s">
        <v>14010</v>
      </c>
      <c r="C2808" s="26">
        <v>34152</v>
      </c>
      <c r="D2808" s="25" t="s">
        <v>3997</v>
      </c>
      <c r="E2808" s="27">
        <v>3721.4</v>
      </c>
      <c r="F2808" s="39" t="s">
        <v>12604</v>
      </c>
      <c r="G2808" s="27">
        <v>3721.4</v>
      </c>
      <c r="H2808" s="45">
        <f t="shared" si="43"/>
        <v>0</v>
      </c>
      <c r="I2808" s="28" t="s">
        <v>10970</v>
      </c>
    </row>
    <row r="2809" spans="1:9" x14ac:dyDescent="0.25">
      <c r="A2809" s="43" t="s">
        <v>12604</v>
      </c>
      <c r="B2809" s="40" t="s">
        <v>14011</v>
      </c>
      <c r="C2809" s="30">
        <v>34153</v>
      </c>
      <c r="D2809" s="29" t="s">
        <v>3980</v>
      </c>
      <c r="E2809" s="31">
        <v>2287.6</v>
      </c>
      <c r="F2809" s="38" t="s">
        <v>13289</v>
      </c>
      <c r="G2809" s="31">
        <v>2287.6</v>
      </c>
      <c r="H2809" s="32">
        <f t="shared" si="43"/>
        <v>0</v>
      </c>
      <c r="I2809" s="33" t="s">
        <v>10970</v>
      </c>
    </row>
    <row r="2810" spans="1:9" x14ac:dyDescent="0.25">
      <c r="A2810" s="44" t="s">
        <v>12604</v>
      </c>
      <c r="B2810" s="41" t="s">
        <v>14012</v>
      </c>
      <c r="C2810" s="26">
        <v>34154</v>
      </c>
      <c r="D2810" s="25" t="s">
        <v>3986</v>
      </c>
      <c r="E2810" s="27">
        <v>1581.2</v>
      </c>
      <c r="F2810" s="39" t="s">
        <v>13289</v>
      </c>
      <c r="G2810" s="27">
        <v>1581.2</v>
      </c>
      <c r="H2810" s="45">
        <f t="shared" si="43"/>
        <v>0</v>
      </c>
      <c r="I2810" s="28" t="s">
        <v>10970</v>
      </c>
    </row>
    <row r="2811" spans="1:9" x14ac:dyDescent="0.25">
      <c r="A2811" s="43" t="s">
        <v>12604</v>
      </c>
      <c r="B2811" s="40" t="s">
        <v>14013</v>
      </c>
      <c r="C2811" s="30">
        <v>34155</v>
      </c>
      <c r="D2811" s="29" t="s">
        <v>4064</v>
      </c>
      <c r="E2811" s="31">
        <v>28439.200000000001</v>
      </c>
      <c r="F2811" s="38" t="s">
        <v>12436</v>
      </c>
      <c r="G2811" s="31">
        <v>28439.200000000001</v>
      </c>
      <c r="H2811" s="32">
        <f t="shared" si="43"/>
        <v>0</v>
      </c>
      <c r="I2811" s="33" t="s">
        <v>10970</v>
      </c>
    </row>
    <row r="2812" spans="1:9" x14ac:dyDescent="0.25">
      <c r="A2812" s="44" t="s">
        <v>12604</v>
      </c>
      <c r="B2812" s="41" t="s">
        <v>14014</v>
      </c>
      <c r="C2812" s="26">
        <v>34156</v>
      </c>
      <c r="D2812" s="25" t="s">
        <v>3985</v>
      </c>
      <c r="E2812" s="27">
        <v>4231.2</v>
      </c>
      <c r="F2812" s="39" t="s">
        <v>13289</v>
      </c>
      <c r="G2812" s="27">
        <v>4231.2</v>
      </c>
      <c r="H2812" s="45">
        <f t="shared" si="43"/>
        <v>0</v>
      </c>
      <c r="I2812" s="28" t="s">
        <v>10970</v>
      </c>
    </row>
    <row r="2813" spans="1:9" x14ac:dyDescent="0.25">
      <c r="A2813" s="43" t="s">
        <v>12604</v>
      </c>
      <c r="B2813" s="40" t="s">
        <v>14015</v>
      </c>
      <c r="C2813" s="30">
        <v>34157</v>
      </c>
      <c r="D2813" s="29" t="s">
        <v>3983</v>
      </c>
      <c r="E2813" s="31">
        <v>15280.62</v>
      </c>
      <c r="F2813" s="38" t="s">
        <v>13289</v>
      </c>
      <c r="G2813" s="31">
        <v>15280.62</v>
      </c>
      <c r="H2813" s="32">
        <f t="shared" si="43"/>
        <v>0</v>
      </c>
      <c r="I2813" s="33" t="s">
        <v>10970</v>
      </c>
    </row>
    <row r="2814" spans="1:9" x14ac:dyDescent="0.25">
      <c r="A2814" s="44" t="s">
        <v>12604</v>
      </c>
      <c r="B2814" s="41" t="s">
        <v>14016</v>
      </c>
      <c r="C2814" s="26">
        <v>34158</v>
      </c>
      <c r="D2814" s="25" t="s">
        <v>4064</v>
      </c>
      <c r="E2814" s="27">
        <v>4559.3999999999996</v>
      </c>
      <c r="F2814" s="39" t="s">
        <v>12436</v>
      </c>
      <c r="G2814" s="27">
        <v>4559.3999999999996</v>
      </c>
      <c r="H2814" s="45">
        <f t="shared" si="43"/>
        <v>0</v>
      </c>
      <c r="I2814" s="28" t="s">
        <v>10970</v>
      </c>
    </row>
    <row r="2815" spans="1:9" x14ac:dyDescent="0.25">
      <c r="A2815" s="43" t="s">
        <v>12604</v>
      </c>
      <c r="B2815" s="40" t="s">
        <v>14017</v>
      </c>
      <c r="C2815" s="30">
        <v>34159</v>
      </c>
      <c r="D2815" s="29" t="s">
        <v>4052</v>
      </c>
      <c r="E2815" s="31">
        <v>0</v>
      </c>
      <c r="F2815" s="38" t="s">
        <v>4219</v>
      </c>
      <c r="G2815" s="31">
        <v>0</v>
      </c>
      <c r="H2815" s="32">
        <f t="shared" si="43"/>
        <v>0</v>
      </c>
      <c r="I2815" s="33" t="s">
        <v>7662</v>
      </c>
    </row>
    <row r="2816" spans="1:9" x14ac:dyDescent="0.25">
      <c r="A2816" s="44" t="s">
        <v>12604</v>
      </c>
      <c r="B2816" s="41" t="s">
        <v>14018</v>
      </c>
      <c r="C2816" s="26">
        <v>34160</v>
      </c>
      <c r="D2816" s="25" t="s">
        <v>4052</v>
      </c>
      <c r="E2816" s="27">
        <v>11544.1</v>
      </c>
      <c r="F2816" s="39" t="s">
        <v>13289</v>
      </c>
      <c r="G2816" s="27">
        <v>11544.1</v>
      </c>
      <c r="H2816" s="45">
        <f t="shared" si="43"/>
        <v>0</v>
      </c>
      <c r="I2816" s="28" t="s">
        <v>10970</v>
      </c>
    </row>
    <row r="2817" spans="1:9" x14ac:dyDescent="0.25">
      <c r="A2817" s="43" t="s">
        <v>12604</v>
      </c>
      <c r="B2817" s="40" t="s">
        <v>14019</v>
      </c>
      <c r="C2817" s="30">
        <v>34161</v>
      </c>
      <c r="D2817" s="29" t="s">
        <v>3965</v>
      </c>
      <c r="E2817" s="31">
        <v>780</v>
      </c>
      <c r="F2817" s="38" t="s">
        <v>12604</v>
      </c>
      <c r="G2817" s="31">
        <v>780</v>
      </c>
      <c r="H2817" s="32">
        <f t="shared" si="43"/>
        <v>0</v>
      </c>
      <c r="I2817" s="33" t="s">
        <v>10970</v>
      </c>
    </row>
    <row r="2818" spans="1:9" x14ac:dyDescent="0.25">
      <c r="A2818" s="44" t="s">
        <v>12604</v>
      </c>
      <c r="B2818" s="41" t="s">
        <v>14020</v>
      </c>
      <c r="C2818" s="26">
        <v>34162</v>
      </c>
      <c r="D2818" s="25" t="s">
        <v>4068</v>
      </c>
      <c r="E2818" s="27">
        <v>2444.3000000000002</v>
      </c>
      <c r="F2818" s="39" t="s">
        <v>13735</v>
      </c>
      <c r="G2818" s="27">
        <v>2444.3000000000002</v>
      </c>
      <c r="H2818" s="45">
        <f t="shared" si="43"/>
        <v>0</v>
      </c>
      <c r="I2818" s="28" t="s">
        <v>10970</v>
      </c>
    </row>
    <row r="2819" spans="1:9" x14ac:dyDescent="0.25">
      <c r="A2819" s="43" t="s">
        <v>12604</v>
      </c>
      <c r="B2819" s="40" t="s">
        <v>14021</v>
      </c>
      <c r="C2819" s="30">
        <v>34163</v>
      </c>
      <c r="D2819" s="29" t="s">
        <v>3964</v>
      </c>
      <c r="E2819" s="31">
        <v>448</v>
      </c>
      <c r="F2819" s="38" t="s">
        <v>12604</v>
      </c>
      <c r="G2819" s="31">
        <v>448</v>
      </c>
      <c r="H2819" s="32">
        <f t="shared" si="43"/>
        <v>0</v>
      </c>
      <c r="I2819" s="33" t="s">
        <v>10970</v>
      </c>
    </row>
    <row r="2820" spans="1:9" x14ac:dyDescent="0.25">
      <c r="A2820" s="44" t="s">
        <v>12604</v>
      </c>
      <c r="B2820" s="41" t="s">
        <v>14022</v>
      </c>
      <c r="C2820" s="26">
        <v>34164</v>
      </c>
      <c r="D2820" s="25" t="s">
        <v>3998</v>
      </c>
      <c r="E2820" s="27">
        <v>0</v>
      </c>
      <c r="F2820" s="39" t="s">
        <v>4219</v>
      </c>
      <c r="G2820" s="27">
        <v>0</v>
      </c>
      <c r="H2820" s="45">
        <f t="shared" ref="H2820:H2883" si="44">E2820-G2820</f>
        <v>0</v>
      </c>
      <c r="I2820" s="28" t="s">
        <v>7662</v>
      </c>
    </row>
    <row r="2821" spans="1:9" x14ac:dyDescent="0.25">
      <c r="A2821" s="43" t="s">
        <v>12604</v>
      </c>
      <c r="B2821" s="40" t="s">
        <v>14023</v>
      </c>
      <c r="C2821" s="30">
        <v>34165</v>
      </c>
      <c r="D2821" s="29" t="s">
        <v>3998</v>
      </c>
      <c r="E2821" s="31">
        <v>15300</v>
      </c>
      <c r="F2821" s="38" t="s">
        <v>12604</v>
      </c>
      <c r="G2821" s="31">
        <v>15300</v>
      </c>
      <c r="H2821" s="32">
        <f t="shared" si="44"/>
        <v>0</v>
      </c>
      <c r="I2821" s="33" t="s">
        <v>10970</v>
      </c>
    </row>
    <row r="2822" spans="1:9" x14ac:dyDescent="0.25">
      <c r="A2822" s="44" t="s">
        <v>12604</v>
      </c>
      <c r="B2822" s="41" t="s">
        <v>14024</v>
      </c>
      <c r="C2822" s="26">
        <v>34166</v>
      </c>
      <c r="D2822" s="25" t="s">
        <v>4121</v>
      </c>
      <c r="E2822" s="27">
        <v>4330.1000000000004</v>
      </c>
      <c r="F2822" s="39" t="s">
        <v>12604</v>
      </c>
      <c r="G2822" s="27">
        <v>4330.1000000000004</v>
      </c>
      <c r="H2822" s="45">
        <f t="shared" si="44"/>
        <v>0</v>
      </c>
      <c r="I2822" s="28" t="s">
        <v>10970</v>
      </c>
    </row>
    <row r="2823" spans="1:9" x14ac:dyDescent="0.25">
      <c r="A2823" s="43" t="s">
        <v>12604</v>
      </c>
      <c r="B2823" s="40" t="s">
        <v>14025</v>
      </c>
      <c r="C2823" s="30">
        <v>34167</v>
      </c>
      <c r="D2823" s="29" t="s">
        <v>4099</v>
      </c>
      <c r="E2823" s="31">
        <v>4007.6</v>
      </c>
      <c r="F2823" s="38" t="s">
        <v>12604</v>
      </c>
      <c r="G2823" s="31">
        <v>4007.6</v>
      </c>
      <c r="H2823" s="32">
        <f t="shared" si="44"/>
        <v>0</v>
      </c>
      <c r="I2823" s="33" t="s">
        <v>10970</v>
      </c>
    </row>
    <row r="2824" spans="1:9" x14ac:dyDescent="0.25">
      <c r="A2824" s="44" t="s">
        <v>12604</v>
      </c>
      <c r="B2824" s="41" t="s">
        <v>14026</v>
      </c>
      <c r="C2824" s="26">
        <v>34168</v>
      </c>
      <c r="D2824" s="25" t="s">
        <v>4480</v>
      </c>
      <c r="E2824" s="27">
        <v>4097.6000000000004</v>
      </c>
      <c r="F2824" s="39" t="s">
        <v>12604</v>
      </c>
      <c r="G2824" s="27">
        <v>4097.6000000000004</v>
      </c>
      <c r="H2824" s="45">
        <f t="shared" si="44"/>
        <v>0</v>
      </c>
      <c r="I2824" s="28" t="s">
        <v>10970</v>
      </c>
    </row>
    <row r="2825" spans="1:9" x14ac:dyDescent="0.25">
      <c r="A2825" s="43" t="s">
        <v>12604</v>
      </c>
      <c r="B2825" s="40" t="s">
        <v>14027</v>
      </c>
      <c r="C2825" s="30">
        <v>34169</v>
      </c>
      <c r="D2825" s="29" t="s">
        <v>4000</v>
      </c>
      <c r="E2825" s="31">
        <v>780</v>
      </c>
      <c r="F2825" s="38" t="s">
        <v>13289</v>
      </c>
      <c r="G2825" s="31">
        <v>780</v>
      </c>
      <c r="H2825" s="32">
        <f t="shared" si="44"/>
        <v>0</v>
      </c>
      <c r="I2825" s="33" t="s">
        <v>10970</v>
      </c>
    </row>
    <row r="2826" spans="1:9" x14ac:dyDescent="0.25">
      <c r="A2826" s="44" t="s">
        <v>12604</v>
      </c>
      <c r="B2826" s="41" t="s">
        <v>14028</v>
      </c>
      <c r="C2826" s="26">
        <v>34170</v>
      </c>
      <c r="D2826" s="25" t="s">
        <v>4002</v>
      </c>
      <c r="E2826" s="27">
        <v>3155</v>
      </c>
      <c r="F2826" s="39" t="s">
        <v>13289</v>
      </c>
      <c r="G2826" s="27">
        <v>3155</v>
      </c>
      <c r="H2826" s="45">
        <f t="shared" si="44"/>
        <v>0</v>
      </c>
      <c r="I2826" s="28" t="s">
        <v>10970</v>
      </c>
    </row>
    <row r="2827" spans="1:9" x14ac:dyDescent="0.25">
      <c r="A2827" s="43" t="s">
        <v>12604</v>
      </c>
      <c r="B2827" s="40" t="s">
        <v>14029</v>
      </c>
      <c r="C2827" s="30">
        <v>34171</v>
      </c>
      <c r="D2827" s="29" t="s">
        <v>4009</v>
      </c>
      <c r="E2827" s="31">
        <v>780</v>
      </c>
      <c r="F2827" s="38" t="s">
        <v>13289</v>
      </c>
      <c r="G2827" s="31">
        <v>780</v>
      </c>
      <c r="H2827" s="32">
        <f t="shared" si="44"/>
        <v>0</v>
      </c>
      <c r="I2827" s="33" t="s">
        <v>10970</v>
      </c>
    </row>
    <row r="2828" spans="1:9" x14ac:dyDescent="0.25">
      <c r="A2828" s="44" t="s">
        <v>12604</v>
      </c>
      <c r="B2828" s="41" t="s">
        <v>14030</v>
      </c>
      <c r="C2828" s="26">
        <v>34172</v>
      </c>
      <c r="D2828" s="25" t="s">
        <v>4100</v>
      </c>
      <c r="E2828" s="27">
        <v>1040</v>
      </c>
      <c r="F2828" s="39" t="s">
        <v>13289</v>
      </c>
      <c r="G2828" s="27">
        <v>1040</v>
      </c>
      <c r="H2828" s="45">
        <f t="shared" si="44"/>
        <v>0</v>
      </c>
      <c r="I2828" s="28" t="s">
        <v>10970</v>
      </c>
    </row>
    <row r="2829" spans="1:9" x14ac:dyDescent="0.25">
      <c r="A2829" s="43" t="s">
        <v>12604</v>
      </c>
      <c r="B2829" s="40" t="s">
        <v>14031</v>
      </c>
      <c r="C2829" s="30">
        <v>34173</v>
      </c>
      <c r="D2829" s="29" t="s">
        <v>4001</v>
      </c>
      <c r="E2829" s="31">
        <v>7800</v>
      </c>
      <c r="F2829" s="38" t="s">
        <v>13289</v>
      </c>
      <c r="G2829" s="31">
        <v>7800</v>
      </c>
      <c r="H2829" s="32">
        <f t="shared" si="44"/>
        <v>0</v>
      </c>
      <c r="I2829" s="33" t="s">
        <v>10970</v>
      </c>
    </row>
    <row r="2830" spans="1:9" x14ac:dyDescent="0.25">
      <c r="A2830" s="44" t="s">
        <v>12604</v>
      </c>
      <c r="B2830" s="41" t="s">
        <v>14032</v>
      </c>
      <c r="C2830" s="26">
        <v>34174</v>
      </c>
      <c r="D2830" s="25" t="s">
        <v>4066</v>
      </c>
      <c r="E2830" s="27">
        <v>3286</v>
      </c>
      <c r="F2830" s="39" t="s">
        <v>12604</v>
      </c>
      <c r="G2830" s="27">
        <v>3286</v>
      </c>
      <c r="H2830" s="45">
        <f t="shared" si="44"/>
        <v>0</v>
      </c>
      <c r="I2830" s="28" t="s">
        <v>10970</v>
      </c>
    </row>
    <row r="2831" spans="1:9" x14ac:dyDescent="0.25">
      <c r="A2831" s="43" t="s">
        <v>12604</v>
      </c>
      <c r="B2831" s="40" t="s">
        <v>14033</v>
      </c>
      <c r="C2831" s="30">
        <v>34175</v>
      </c>
      <c r="D2831" s="29" t="s">
        <v>4007</v>
      </c>
      <c r="E2831" s="31">
        <v>1173.5999999999999</v>
      </c>
      <c r="F2831" s="38" t="s">
        <v>13289</v>
      </c>
      <c r="G2831" s="31">
        <v>1173.5999999999999</v>
      </c>
      <c r="H2831" s="32">
        <f t="shared" si="44"/>
        <v>0</v>
      </c>
      <c r="I2831" s="33" t="s">
        <v>10970</v>
      </c>
    </row>
    <row r="2832" spans="1:9" x14ac:dyDescent="0.25">
      <c r="A2832" s="44" t="s">
        <v>12604</v>
      </c>
      <c r="B2832" s="41" t="s">
        <v>14034</v>
      </c>
      <c r="C2832" s="26">
        <v>34176</v>
      </c>
      <c r="D2832" s="25" t="s">
        <v>3997</v>
      </c>
      <c r="E2832" s="27">
        <v>467.5</v>
      </c>
      <c r="F2832" s="39" t="s">
        <v>12604</v>
      </c>
      <c r="G2832" s="27">
        <v>467.5</v>
      </c>
      <c r="H2832" s="45">
        <f t="shared" si="44"/>
        <v>0</v>
      </c>
      <c r="I2832" s="28" t="s">
        <v>10970</v>
      </c>
    </row>
    <row r="2833" spans="1:9" x14ac:dyDescent="0.25">
      <c r="A2833" s="43" t="s">
        <v>12604</v>
      </c>
      <c r="B2833" s="40" t="s">
        <v>14035</v>
      </c>
      <c r="C2833" s="30">
        <v>34177</v>
      </c>
      <c r="D2833" s="29" t="s">
        <v>3964</v>
      </c>
      <c r="E2833" s="31">
        <v>0</v>
      </c>
      <c r="F2833" s="38" t="s">
        <v>4219</v>
      </c>
      <c r="G2833" s="31">
        <v>0</v>
      </c>
      <c r="H2833" s="32">
        <f t="shared" si="44"/>
        <v>0</v>
      </c>
      <c r="I2833" s="33" t="s">
        <v>7662</v>
      </c>
    </row>
    <row r="2834" spans="1:9" x14ac:dyDescent="0.25">
      <c r="A2834" s="44" t="s">
        <v>12604</v>
      </c>
      <c r="B2834" s="41" t="s">
        <v>14036</v>
      </c>
      <c r="C2834" s="26">
        <v>34178</v>
      </c>
      <c r="D2834" s="25" t="s">
        <v>3964</v>
      </c>
      <c r="E2834" s="27">
        <v>564.20000000000005</v>
      </c>
      <c r="F2834" s="39" t="s">
        <v>12604</v>
      </c>
      <c r="G2834" s="27">
        <v>564.20000000000005</v>
      </c>
      <c r="H2834" s="45">
        <f t="shared" si="44"/>
        <v>0</v>
      </c>
      <c r="I2834" s="28" t="s">
        <v>10970</v>
      </c>
    </row>
    <row r="2835" spans="1:9" x14ac:dyDescent="0.25">
      <c r="A2835" s="43" t="s">
        <v>12604</v>
      </c>
      <c r="B2835" s="40" t="s">
        <v>14037</v>
      </c>
      <c r="C2835" s="30">
        <v>34179</v>
      </c>
      <c r="D2835" s="29" t="s">
        <v>3964</v>
      </c>
      <c r="E2835" s="31">
        <v>432</v>
      </c>
      <c r="F2835" s="38" t="s">
        <v>12604</v>
      </c>
      <c r="G2835" s="31">
        <v>432</v>
      </c>
      <c r="H2835" s="32">
        <f t="shared" si="44"/>
        <v>0</v>
      </c>
      <c r="I2835" s="33" t="s">
        <v>10970</v>
      </c>
    </row>
    <row r="2836" spans="1:9" x14ac:dyDescent="0.25">
      <c r="A2836" s="44" t="s">
        <v>12604</v>
      </c>
      <c r="B2836" s="41" t="s">
        <v>14038</v>
      </c>
      <c r="C2836" s="26">
        <v>34180</v>
      </c>
      <c r="D2836" s="25" t="s">
        <v>3964</v>
      </c>
      <c r="E2836" s="27">
        <v>511.5</v>
      </c>
      <c r="F2836" s="39" t="s">
        <v>12604</v>
      </c>
      <c r="G2836" s="27">
        <v>511.5</v>
      </c>
      <c r="H2836" s="45">
        <f t="shared" si="44"/>
        <v>0</v>
      </c>
      <c r="I2836" s="28" t="s">
        <v>10970</v>
      </c>
    </row>
    <row r="2837" spans="1:9" x14ac:dyDescent="0.25">
      <c r="A2837" s="43" t="s">
        <v>12604</v>
      </c>
      <c r="B2837" s="40" t="s">
        <v>14039</v>
      </c>
      <c r="C2837" s="30">
        <v>34181</v>
      </c>
      <c r="D2837" s="29" t="s">
        <v>3962</v>
      </c>
      <c r="E2837" s="31">
        <v>11432</v>
      </c>
      <c r="F2837" s="38" t="s">
        <v>12604</v>
      </c>
      <c r="G2837" s="31">
        <v>11432</v>
      </c>
      <c r="H2837" s="32">
        <f t="shared" si="44"/>
        <v>0</v>
      </c>
      <c r="I2837" s="33" t="s">
        <v>10970</v>
      </c>
    </row>
    <row r="2838" spans="1:9" x14ac:dyDescent="0.25">
      <c r="A2838" s="44" t="s">
        <v>12604</v>
      </c>
      <c r="B2838" s="41" t="s">
        <v>14040</v>
      </c>
      <c r="C2838" s="26">
        <v>34182</v>
      </c>
      <c r="D2838" s="25" t="s">
        <v>3959</v>
      </c>
      <c r="E2838" s="27">
        <v>95787.9</v>
      </c>
      <c r="F2838" s="39" t="s">
        <v>4240</v>
      </c>
      <c r="G2838" s="27">
        <v>95787.9</v>
      </c>
      <c r="H2838" s="45">
        <f t="shared" si="44"/>
        <v>0</v>
      </c>
      <c r="I2838" s="28" t="s">
        <v>10970</v>
      </c>
    </row>
    <row r="2839" spans="1:9" x14ac:dyDescent="0.25">
      <c r="A2839" s="43" t="s">
        <v>12604</v>
      </c>
      <c r="B2839" s="40" t="s">
        <v>14041</v>
      </c>
      <c r="C2839" s="30">
        <v>34183</v>
      </c>
      <c r="D2839" s="29" t="s">
        <v>4130</v>
      </c>
      <c r="E2839" s="31">
        <v>60112.5</v>
      </c>
      <c r="F2839" s="38" t="s">
        <v>4240</v>
      </c>
      <c r="G2839" s="31">
        <v>60112.5</v>
      </c>
      <c r="H2839" s="32">
        <f t="shared" si="44"/>
        <v>0</v>
      </c>
      <c r="I2839" s="33" t="s">
        <v>10970</v>
      </c>
    </row>
    <row r="2840" spans="1:9" x14ac:dyDescent="0.25">
      <c r="A2840" s="44" t="s">
        <v>12604</v>
      </c>
      <c r="B2840" s="41" t="s">
        <v>14042</v>
      </c>
      <c r="C2840" s="26">
        <v>34184</v>
      </c>
      <c r="D2840" s="25" t="s">
        <v>3952</v>
      </c>
      <c r="E2840" s="27">
        <v>3978.6</v>
      </c>
      <c r="F2840" s="39" t="s">
        <v>12604</v>
      </c>
      <c r="G2840" s="27">
        <v>3978.6</v>
      </c>
      <c r="H2840" s="45">
        <f t="shared" si="44"/>
        <v>0</v>
      </c>
      <c r="I2840" s="28" t="s">
        <v>10970</v>
      </c>
    </row>
    <row r="2841" spans="1:9" x14ac:dyDescent="0.25">
      <c r="A2841" s="43" t="s">
        <v>12604</v>
      </c>
      <c r="B2841" s="40" t="s">
        <v>14043</v>
      </c>
      <c r="C2841" s="30">
        <v>34185</v>
      </c>
      <c r="D2841" s="29" t="s">
        <v>4076</v>
      </c>
      <c r="E2841" s="31">
        <v>35083.800000000003</v>
      </c>
      <c r="F2841" s="38" t="s">
        <v>10</v>
      </c>
      <c r="G2841" s="31">
        <v>35083.800000000003</v>
      </c>
      <c r="H2841" s="32">
        <f t="shared" si="44"/>
        <v>0</v>
      </c>
      <c r="I2841" s="33" t="s">
        <v>10970</v>
      </c>
    </row>
    <row r="2842" spans="1:9" x14ac:dyDescent="0.25">
      <c r="A2842" s="44" t="s">
        <v>12604</v>
      </c>
      <c r="B2842" s="41" t="s">
        <v>14044</v>
      </c>
      <c r="C2842" s="26">
        <v>34186</v>
      </c>
      <c r="D2842" s="25" t="s">
        <v>3964</v>
      </c>
      <c r="E2842" s="27">
        <v>835.8</v>
      </c>
      <c r="F2842" s="39" t="s">
        <v>12604</v>
      </c>
      <c r="G2842" s="27">
        <v>835.8</v>
      </c>
      <c r="H2842" s="45">
        <f t="shared" si="44"/>
        <v>0</v>
      </c>
      <c r="I2842" s="28" t="s">
        <v>10970</v>
      </c>
    </row>
    <row r="2843" spans="1:9" x14ac:dyDescent="0.25">
      <c r="A2843" s="43" t="s">
        <v>12604</v>
      </c>
      <c r="B2843" s="40" t="s">
        <v>14045</v>
      </c>
      <c r="C2843" s="30">
        <v>34187</v>
      </c>
      <c r="D2843" s="29" t="s">
        <v>4102</v>
      </c>
      <c r="E2843" s="31">
        <v>716.7</v>
      </c>
      <c r="F2843" s="38" t="s">
        <v>12604</v>
      </c>
      <c r="G2843" s="31">
        <v>716.7</v>
      </c>
      <c r="H2843" s="32">
        <f t="shared" si="44"/>
        <v>0</v>
      </c>
      <c r="I2843" s="33" t="s">
        <v>10970</v>
      </c>
    </row>
    <row r="2844" spans="1:9" x14ac:dyDescent="0.25">
      <c r="A2844" s="44" t="s">
        <v>12604</v>
      </c>
      <c r="B2844" s="41" t="s">
        <v>14046</v>
      </c>
      <c r="C2844" s="26">
        <v>34188</v>
      </c>
      <c r="D2844" s="25" t="s">
        <v>3955</v>
      </c>
      <c r="E2844" s="27">
        <v>1402.1</v>
      </c>
      <c r="F2844" s="39" t="s">
        <v>12604</v>
      </c>
      <c r="G2844" s="27">
        <v>1402.1</v>
      </c>
      <c r="H2844" s="45">
        <f t="shared" si="44"/>
        <v>0</v>
      </c>
      <c r="I2844" s="28" t="s">
        <v>10970</v>
      </c>
    </row>
    <row r="2845" spans="1:9" x14ac:dyDescent="0.25">
      <c r="A2845" s="43" t="s">
        <v>12604</v>
      </c>
      <c r="B2845" s="40" t="s">
        <v>14047</v>
      </c>
      <c r="C2845" s="30">
        <v>34189</v>
      </c>
      <c r="D2845" s="29" t="s">
        <v>4165</v>
      </c>
      <c r="E2845" s="31">
        <v>0</v>
      </c>
      <c r="F2845" s="38" t="s">
        <v>4219</v>
      </c>
      <c r="G2845" s="31">
        <v>0</v>
      </c>
      <c r="H2845" s="32">
        <f t="shared" si="44"/>
        <v>0</v>
      </c>
      <c r="I2845" s="33" t="s">
        <v>7662</v>
      </c>
    </row>
    <row r="2846" spans="1:9" x14ac:dyDescent="0.25">
      <c r="A2846" s="44" t="s">
        <v>12604</v>
      </c>
      <c r="B2846" s="41" t="s">
        <v>14048</v>
      </c>
      <c r="C2846" s="26">
        <v>34190</v>
      </c>
      <c r="D2846" s="25" t="s">
        <v>4165</v>
      </c>
      <c r="E2846" s="27">
        <v>336.2</v>
      </c>
      <c r="F2846" s="39" t="s">
        <v>12604</v>
      </c>
      <c r="G2846" s="27">
        <v>336.2</v>
      </c>
      <c r="H2846" s="45">
        <f t="shared" si="44"/>
        <v>0</v>
      </c>
      <c r="I2846" s="28" t="s">
        <v>10970</v>
      </c>
    </row>
    <row r="2847" spans="1:9" x14ac:dyDescent="0.25">
      <c r="A2847" s="43" t="s">
        <v>12604</v>
      </c>
      <c r="B2847" s="40" t="s">
        <v>14049</v>
      </c>
      <c r="C2847" s="30">
        <v>34191</v>
      </c>
      <c r="D2847" s="29" t="s">
        <v>4015</v>
      </c>
      <c r="E2847" s="31">
        <v>2820</v>
      </c>
      <c r="F2847" s="38" t="s">
        <v>12604</v>
      </c>
      <c r="G2847" s="31">
        <v>2820</v>
      </c>
      <c r="H2847" s="32">
        <f t="shared" si="44"/>
        <v>0</v>
      </c>
      <c r="I2847" s="33" t="s">
        <v>10970</v>
      </c>
    </row>
    <row r="2848" spans="1:9" x14ac:dyDescent="0.25">
      <c r="A2848" s="44" t="s">
        <v>12604</v>
      </c>
      <c r="B2848" s="41" t="s">
        <v>14050</v>
      </c>
      <c r="C2848" s="26">
        <v>34192</v>
      </c>
      <c r="D2848" s="25" t="s">
        <v>3964</v>
      </c>
      <c r="E2848" s="27">
        <v>283.5</v>
      </c>
      <c r="F2848" s="39" t="s">
        <v>12604</v>
      </c>
      <c r="G2848" s="27">
        <v>283.5</v>
      </c>
      <c r="H2848" s="45">
        <f t="shared" si="44"/>
        <v>0</v>
      </c>
      <c r="I2848" s="28" t="s">
        <v>10970</v>
      </c>
    </row>
    <row r="2849" spans="1:9" x14ac:dyDescent="0.25">
      <c r="A2849" s="43" t="s">
        <v>12604</v>
      </c>
      <c r="B2849" s="40" t="s">
        <v>14051</v>
      </c>
      <c r="C2849" s="30">
        <v>34193</v>
      </c>
      <c r="D2849" s="29" t="s">
        <v>3964</v>
      </c>
      <c r="E2849" s="31">
        <v>244.8</v>
      </c>
      <c r="F2849" s="38" t="s">
        <v>12604</v>
      </c>
      <c r="G2849" s="31">
        <v>244.8</v>
      </c>
      <c r="H2849" s="32">
        <f t="shared" si="44"/>
        <v>0</v>
      </c>
      <c r="I2849" s="33" t="s">
        <v>10970</v>
      </c>
    </row>
    <row r="2850" spans="1:9" x14ac:dyDescent="0.25">
      <c r="A2850" s="44" t="s">
        <v>12604</v>
      </c>
      <c r="B2850" s="41" t="s">
        <v>14052</v>
      </c>
      <c r="C2850" s="26">
        <v>34194</v>
      </c>
      <c r="D2850" s="25" t="s">
        <v>4073</v>
      </c>
      <c r="E2850" s="27">
        <v>8700</v>
      </c>
      <c r="F2850" s="39" t="s">
        <v>12604</v>
      </c>
      <c r="G2850" s="27">
        <v>8700</v>
      </c>
      <c r="H2850" s="45">
        <f t="shared" si="44"/>
        <v>0</v>
      </c>
      <c r="I2850" s="28" t="s">
        <v>10970</v>
      </c>
    </row>
    <row r="2851" spans="1:9" x14ac:dyDescent="0.25">
      <c r="A2851" s="43" t="s">
        <v>12604</v>
      </c>
      <c r="B2851" s="40" t="s">
        <v>14053</v>
      </c>
      <c r="C2851" s="30">
        <v>34195</v>
      </c>
      <c r="D2851" s="29" t="s">
        <v>4019</v>
      </c>
      <c r="E2851" s="31">
        <v>37631</v>
      </c>
      <c r="F2851" s="38" t="s">
        <v>12436</v>
      </c>
      <c r="G2851" s="31">
        <v>37631</v>
      </c>
      <c r="H2851" s="32">
        <f t="shared" si="44"/>
        <v>0</v>
      </c>
      <c r="I2851" s="33" t="s">
        <v>10970</v>
      </c>
    </row>
    <row r="2852" spans="1:9" x14ac:dyDescent="0.25">
      <c r="A2852" s="44" t="s">
        <v>12604</v>
      </c>
      <c r="B2852" s="41" t="s">
        <v>14054</v>
      </c>
      <c r="C2852" s="26">
        <v>34196</v>
      </c>
      <c r="D2852" s="25" t="s">
        <v>3964</v>
      </c>
      <c r="E2852" s="27">
        <v>410.4</v>
      </c>
      <c r="F2852" s="39" t="s">
        <v>13289</v>
      </c>
      <c r="G2852" s="27">
        <v>410.4</v>
      </c>
      <c r="H2852" s="45">
        <f t="shared" si="44"/>
        <v>0</v>
      </c>
      <c r="I2852" s="28" t="s">
        <v>10970</v>
      </c>
    </row>
    <row r="2853" spans="1:9" x14ac:dyDescent="0.25">
      <c r="A2853" s="43" t="s">
        <v>12604</v>
      </c>
      <c r="B2853" s="40" t="s">
        <v>14055</v>
      </c>
      <c r="C2853" s="30">
        <v>34197</v>
      </c>
      <c r="D2853" s="29" t="s">
        <v>3964</v>
      </c>
      <c r="E2853" s="31">
        <v>314.64</v>
      </c>
      <c r="F2853" s="38" t="s">
        <v>13289</v>
      </c>
      <c r="G2853" s="31">
        <v>314.64</v>
      </c>
      <c r="H2853" s="32">
        <f t="shared" si="44"/>
        <v>0</v>
      </c>
      <c r="I2853" s="33" t="s">
        <v>10970</v>
      </c>
    </row>
    <row r="2854" spans="1:9" x14ac:dyDescent="0.25">
      <c r="A2854" s="44" t="s">
        <v>12604</v>
      </c>
      <c r="B2854" s="41" t="s">
        <v>14056</v>
      </c>
      <c r="C2854" s="26">
        <v>34198</v>
      </c>
      <c r="D2854" s="25" t="s">
        <v>3935</v>
      </c>
      <c r="E2854" s="27">
        <v>11180.4</v>
      </c>
      <c r="F2854" s="39" t="s">
        <v>13289</v>
      </c>
      <c r="G2854" s="27">
        <v>11180.4</v>
      </c>
      <c r="H2854" s="45">
        <f t="shared" si="44"/>
        <v>0</v>
      </c>
      <c r="I2854" s="28" t="s">
        <v>10970</v>
      </c>
    </row>
    <row r="2855" spans="1:9" x14ac:dyDescent="0.25">
      <c r="A2855" s="43" t="s">
        <v>12604</v>
      </c>
      <c r="B2855" s="40" t="s">
        <v>14057</v>
      </c>
      <c r="C2855" s="30">
        <v>34199</v>
      </c>
      <c r="D2855" s="29" t="s">
        <v>11967</v>
      </c>
      <c r="E2855" s="31">
        <v>13170.24</v>
      </c>
      <c r="F2855" s="38" t="s">
        <v>4577</v>
      </c>
      <c r="G2855" s="31">
        <v>13170.24</v>
      </c>
      <c r="H2855" s="32">
        <f t="shared" si="44"/>
        <v>0</v>
      </c>
      <c r="I2855" s="33" t="s">
        <v>10970</v>
      </c>
    </row>
    <row r="2856" spans="1:9" x14ac:dyDescent="0.25">
      <c r="A2856" s="44" t="s">
        <v>13289</v>
      </c>
      <c r="B2856" s="41" t="s">
        <v>14058</v>
      </c>
      <c r="C2856" s="26">
        <v>34200</v>
      </c>
      <c r="D2856" s="25" t="s">
        <v>3936</v>
      </c>
      <c r="E2856" s="27">
        <v>15774</v>
      </c>
      <c r="F2856" s="39" t="s">
        <v>13045</v>
      </c>
      <c r="G2856" s="27">
        <v>15774</v>
      </c>
      <c r="H2856" s="45">
        <f t="shared" si="44"/>
        <v>0</v>
      </c>
      <c r="I2856" s="28" t="s">
        <v>10970</v>
      </c>
    </row>
    <row r="2857" spans="1:9" x14ac:dyDescent="0.25">
      <c r="A2857" s="43" t="s">
        <v>13289</v>
      </c>
      <c r="B2857" s="40" t="s">
        <v>14059</v>
      </c>
      <c r="C2857" s="30">
        <v>34201</v>
      </c>
      <c r="D2857" s="29" t="s">
        <v>3936</v>
      </c>
      <c r="E2857" s="31">
        <v>220</v>
      </c>
      <c r="F2857" s="38" t="s">
        <v>13045</v>
      </c>
      <c r="G2857" s="31">
        <v>220</v>
      </c>
      <c r="H2857" s="32">
        <f t="shared" si="44"/>
        <v>0</v>
      </c>
      <c r="I2857" s="33" t="s">
        <v>10970</v>
      </c>
    </row>
    <row r="2858" spans="1:9" x14ac:dyDescent="0.25">
      <c r="A2858" s="44" t="s">
        <v>13289</v>
      </c>
      <c r="B2858" s="41" t="s">
        <v>14060</v>
      </c>
      <c r="C2858" s="26">
        <v>34202</v>
      </c>
      <c r="D2858" s="25" t="s">
        <v>3935</v>
      </c>
      <c r="E2858" s="27">
        <v>62504</v>
      </c>
      <c r="F2858" s="39" t="s">
        <v>13469</v>
      </c>
      <c r="G2858" s="27">
        <v>62504</v>
      </c>
      <c r="H2858" s="45">
        <f t="shared" si="44"/>
        <v>0</v>
      </c>
      <c r="I2858" s="28" t="s">
        <v>10970</v>
      </c>
    </row>
    <row r="2859" spans="1:9" x14ac:dyDescent="0.25">
      <c r="A2859" s="43" t="s">
        <v>13289</v>
      </c>
      <c r="B2859" s="40" t="s">
        <v>14061</v>
      </c>
      <c r="C2859" s="30">
        <v>34203</v>
      </c>
      <c r="D2859" s="29" t="s">
        <v>3937</v>
      </c>
      <c r="E2859" s="31">
        <v>133107.1</v>
      </c>
      <c r="F2859" s="38" t="s">
        <v>13045</v>
      </c>
      <c r="G2859" s="31">
        <v>133107.1</v>
      </c>
      <c r="H2859" s="32">
        <f t="shared" si="44"/>
        <v>0</v>
      </c>
      <c r="I2859" s="33" t="s">
        <v>10970</v>
      </c>
    </row>
    <row r="2860" spans="1:9" x14ac:dyDescent="0.25">
      <c r="A2860" s="44" t="s">
        <v>13289</v>
      </c>
      <c r="B2860" s="41" t="s">
        <v>14062</v>
      </c>
      <c r="C2860" s="26">
        <v>34204</v>
      </c>
      <c r="D2860" s="25" t="s">
        <v>3953</v>
      </c>
      <c r="E2860" s="27">
        <v>4940</v>
      </c>
      <c r="F2860" s="39" t="s">
        <v>13289</v>
      </c>
      <c r="G2860" s="27">
        <v>4940</v>
      </c>
      <c r="H2860" s="45">
        <f t="shared" si="44"/>
        <v>0</v>
      </c>
      <c r="I2860" s="28" t="s">
        <v>10970</v>
      </c>
    </row>
    <row r="2861" spans="1:9" x14ac:dyDescent="0.25">
      <c r="A2861" s="43" t="s">
        <v>13289</v>
      </c>
      <c r="B2861" s="40" t="s">
        <v>14063</v>
      </c>
      <c r="C2861" s="30">
        <v>34205</v>
      </c>
      <c r="D2861" s="29" t="s">
        <v>3973</v>
      </c>
      <c r="E2861" s="31">
        <v>4420</v>
      </c>
      <c r="F2861" s="38" t="s">
        <v>13289</v>
      </c>
      <c r="G2861" s="31">
        <v>4420</v>
      </c>
      <c r="H2861" s="32">
        <f t="shared" si="44"/>
        <v>0</v>
      </c>
      <c r="I2861" s="33" t="s">
        <v>10970</v>
      </c>
    </row>
    <row r="2862" spans="1:9" x14ac:dyDescent="0.25">
      <c r="A2862" s="44" t="s">
        <v>13289</v>
      </c>
      <c r="B2862" s="41" t="s">
        <v>14064</v>
      </c>
      <c r="C2862" s="26">
        <v>34206</v>
      </c>
      <c r="D2862" s="25" t="s">
        <v>3974</v>
      </c>
      <c r="E2862" s="27">
        <v>14560</v>
      </c>
      <c r="F2862" s="39" t="s">
        <v>13289</v>
      </c>
      <c r="G2862" s="27">
        <v>14560</v>
      </c>
      <c r="H2862" s="45">
        <f t="shared" si="44"/>
        <v>0</v>
      </c>
      <c r="I2862" s="28" t="s">
        <v>10970</v>
      </c>
    </row>
    <row r="2863" spans="1:9" x14ac:dyDescent="0.25">
      <c r="A2863" s="43" t="s">
        <v>13289</v>
      </c>
      <c r="B2863" s="40" t="s">
        <v>14065</v>
      </c>
      <c r="C2863" s="30">
        <v>34207</v>
      </c>
      <c r="D2863" s="29" t="s">
        <v>3939</v>
      </c>
      <c r="E2863" s="31">
        <v>6948.8</v>
      </c>
      <c r="F2863" s="38" t="s">
        <v>13469</v>
      </c>
      <c r="G2863" s="31">
        <v>6948.8</v>
      </c>
      <c r="H2863" s="32">
        <f t="shared" si="44"/>
        <v>0</v>
      </c>
      <c r="I2863" s="33" t="s">
        <v>10970</v>
      </c>
    </row>
    <row r="2864" spans="1:9" x14ac:dyDescent="0.25">
      <c r="A2864" s="44" t="s">
        <v>13289</v>
      </c>
      <c r="B2864" s="41" t="s">
        <v>14066</v>
      </c>
      <c r="C2864" s="26">
        <v>34208</v>
      </c>
      <c r="D2864" s="25" t="s">
        <v>4213</v>
      </c>
      <c r="E2864" s="27">
        <v>43240.66</v>
      </c>
      <c r="F2864" s="39" t="s">
        <v>13289</v>
      </c>
      <c r="G2864" s="27">
        <v>43240.66</v>
      </c>
      <c r="H2864" s="45">
        <f t="shared" si="44"/>
        <v>0</v>
      </c>
      <c r="I2864" s="28" t="s">
        <v>10970</v>
      </c>
    </row>
    <row r="2865" spans="1:9" x14ac:dyDescent="0.25">
      <c r="A2865" s="43" t="s">
        <v>13289</v>
      </c>
      <c r="B2865" s="40" t="s">
        <v>14067</v>
      </c>
      <c r="C2865" s="30">
        <v>34209</v>
      </c>
      <c r="D2865" s="29" t="s">
        <v>4029</v>
      </c>
      <c r="E2865" s="31">
        <v>3246.5</v>
      </c>
      <c r="F2865" s="38" t="s">
        <v>13289</v>
      </c>
      <c r="G2865" s="31">
        <v>3246.5</v>
      </c>
      <c r="H2865" s="32">
        <f t="shared" si="44"/>
        <v>0</v>
      </c>
      <c r="I2865" s="33" t="s">
        <v>10970</v>
      </c>
    </row>
    <row r="2866" spans="1:9" x14ac:dyDescent="0.25">
      <c r="A2866" s="44" t="s">
        <v>13289</v>
      </c>
      <c r="B2866" s="41" t="s">
        <v>14068</v>
      </c>
      <c r="C2866" s="26">
        <v>34210</v>
      </c>
      <c r="D2866" s="25" t="s">
        <v>3940</v>
      </c>
      <c r="E2866" s="27">
        <v>3564.7</v>
      </c>
      <c r="F2866" s="39" t="s">
        <v>13469</v>
      </c>
      <c r="G2866" s="27">
        <v>3564.7</v>
      </c>
      <c r="H2866" s="45">
        <f t="shared" si="44"/>
        <v>0</v>
      </c>
      <c r="I2866" s="28" t="s">
        <v>10970</v>
      </c>
    </row>
    <row r="2867" spans="1:9" x14ac:dyDescent="0.25">
      <c r="A2867" s="43" t="s">
        <v>13289</v>
      </c>
      <c r="B2867" s="40" t="s">
        <v>14069</v>
      </c>
      <c r="C2867" s="30">
        <v>34211</v>
      </c>
      <c r="D2867" s="29" t="s">
        <v>4082</v>
      </c>
      <c r="E2867" s="31">
        <v>6630.8</v>
      </c>
      <c r="F2867" s="38" t="s">
        <v>13469</v>
      </c>
      <c r="G2867" s="31">
        <v>6630.8</v>
      </c>
      <c r="H2867" s="32">
        <f t="shared" si="44"/>
        <v>0</v>
      </c>
      <c r="I2867" s="33" t="s">
        <v>10970</v>
      </c>
    </row>
    <row r="2868" spans="1:9" x14ac:dyDescent="0.25">
      <c r="A2868" s="44" t="s">
        <v>13289</v>
      </c>
      <c r="B2868" s="41" t="s">
        <v>14070</v>
      </c>
      <c r="C2868" s="26">
        <v>34212</v>
      </c>
      <c r="D2868" s="25" t="s">
        <v>4630</v>
      </c>
      <c r="E2868" s="27">
        <v>7507.8</v>
      </c>
      <c r="F2868" s="39" t="s">
        <v>12436</v>
      </c>
      <c r="G2868" s="27">
        <v>7507.8</v>
      </c>
      <c r="H2868" s="45">
        <f t="shared" si="44"/>
        <v>0</v>
      </c>
      <c r="I2868" s="28" t="s">
        <v>10970</v>
      </c>
    </row>
    <row r="2869" spans="1:9" x14ac:dyDescent="0.25">
      <c r="A2869" s="43" t="s">
        <v>13289</v>
      </c>
      <c r="B2869" s="40" t="s">
        <v>14071</v>
      </c>
      <c r="C2869" s="30">
        <v>34213</v>
      </c>
      <c r="D2869" s="29" t="s">
        <v>4067</v>
      </c>
      <c r="E2869" s="31">
        <v>4160</v>
      </c>
      <c r="F2869" s="38" t="s">
        <v>13289</v>
      </c>
      <c r="G2869" s="31">
        <v>4160</v>
      </c>
      <c r="H2869" s="32">
        <f t="shared" si="44"/>
        <v>0</v>
      </c>
      <c r="I2869" s="33" t="s">
        <v>10970</v>
      </c>
    </row>
    <row r="2870" spans="1:9" x14ac:dyDescent="0.25">
      <c r="A2870" s="44" t="s">
        <v>13289</v>
      </c>
      <c r="B2870" s="41" t="s">
        <v>14072</v>
      </c>
      <c r="C2870" s="26">
        <v>34214</v>
      </c>
      <c r="D2870" s="25" t="s">
        <v>3964</v>
      </c>
      <c r="E2870" s="27">
        <v>1210.2</v>
      </c>
      <c r="F2870" s="39" t="s">
        <v>13289</v>
      </c>
      <c r="G2870" s="27">
        <v>1210.2</v>
      </c>
      <c r="H2870" s="45">
        <f t="shared" si="44"/>
        <v>0</v>
      </c>
      <c r="I2870" s="28" t="s">
        <v>10970</v>
      </c>
    </row>
    <row r="2871" spans="1:9" x14ac:dyDescent="0.25">
      <c r="A2871" s="43" t="s">
        <v>13289</v>
      </c>
      <c r="B2871" s="40" t="s">
        <v>14073</v>
      </c>
      <c r="C2871" s="30">
        <v>34215</v>
      </c>
      <c r="D2871" s="29" t="s">
        <v>4152</v>
      </c>
      <c r="E2871" s="31">
        <v>40685.82</v>
      </c>
      <c r="F2871" s="38" t="s">
        <v>13289</v>
      </c>
      <c r="G2871" s="31">
        <v>40685.82</v>
      </c>
      <c r="H2871" s="32">
        <f t="shared" si="44"/>
        <v>0</v>
      </c>
      <c r="I2871" s="33" t="s">
        <v>10970</v>
      </c>
    </row>
    <row r="2872" spans="1:9" x14ac:dyDescent="0.25">
      <c r="A2872" s="44" t="s">
        <v>13289</v>
      </c>
      <c r="B2872" s="41" t="s">
        <v>14074</v>
      </c>
      <c r="C2872" s="26">
        <v>34216</v>
      </c>
      <c r="D2872" s="25" t="s">
        <v>3938</v>
      </c>
      <c r="E2872" s="27">
        <v>13175.2</v>
      </c>
      <c r="F2872" s="39" t="s">
        <v>13469</v>
      </c>
      <c r="G2872" s="27">
        <v>13175.2</v>
      </c>
      <c r="H2872" s="45">
        <f t="shared" si="44"/>
        <v>0</v>
      </c>
      <c r="I2872" s="28" t="s">
        <v>10970</v>
      </c>
    </row>
    <row r="2873" spans="1:9" x14ac:dyDescent="0.25">
      <c r="A2873" s="43" t="s">
        <v>13289</v>
      </c>
      <c r="B2873" s="40" t="s">
        <v>14075</v>
      </c>
      <c r="C2873" s="30">
        <v>34217</v>
      </c>
      <c r="D2873" s="29" t="s">
        <v>3944</v>
      </c>
      <c r="E2873" s="31">
        <v>10965.8</v>
      </c>
      <c r="F2873" s="38" t="s">
        <v>13469</v>
      </c>
      <c r="G2873" s="31">
        <v>10965.8</v>
      </c>
      <c r="H2873" s="32">
        <f t="shared" si="44"/>
        <v>0</v>
      </c>
      <c r="I2873" s="33" t="s">
        <v>10970</v>
      </c>
    </row>
    <row r="2874" spans="1:9" x14ac:dyDescent="0.25">
      <c r="A2874" s="44" t="s">
        <v>13289</v>
      </c>
      <c r="B2874" s="41" t="s">
        <v>14076</v>
      </c>
      <c r="C2874" s="26">
        <v>34218</v>
      </c>
      <c r="D2874" s="25" t="s">
        <v>3947</v>
      </c>
      <c r="E2874" s="27">
        <v>2883.8</v>
      </c>
      <c r="F2874" s="39" t="s">
        <v>13469</v>
      </c>
      <c r="G2874" s="27">
        <v>2883.8</v>
      </c>
      <c r="H2874" s="45">
        <f t="shared" si="44"/>
        <v>0</v>
      </c>
      <c r="I2874" s="28" t="s">
        <v>10970</v>
      </c>
    </row>
    <row r="2875" spans="1:9" x14ac:dyDescent="0.25">
      <c r="A2875" s="43" t="s">
        <v>13289</v>
      </c>
      <c r="B2875" s="40" t="s">
        <v>14077</v>
      </c>
      <c r="C2875" s="30">
        <v>34219</v>
      </c>
      <c r="D2875" s="29" t="s">
        <v>3947</v>
      </c>
      <c r="E2875" s="31">
        <v>6187.7</v>
      </c>
      <c r="F2875" s="38" t="s">
        <v>13469</v>
      </c>
      <c r="G2875" s="31">
        <v>6187.7</v>
      </c>
      <c r="H2875" s="32">
        <f t="shared" si="44"/>
        <v>0</v>
      </c>
      <c r="I2875" s="33" t="s">
        <v>10970</v>
      </c>
    </row>
    <row r="2876" spans="1:9" x14ac:dyDescent="0.25">
      <c r="A2876" s="44" t="s">
        <v>13289</v>
      </c>
      <c r="B2876" s="41" t="s">
        <v>14078</v>
      </c>
      <c r="C2876" s="26">
        <v>34220</v>
      </c>
      <c r="D2876" s="25" t="s">
        <v>3946</v>
      </c>
      <c r="E2876" s="27">
        <v>9460</v>
      </c>
      <c r="F2876" s="39" t="s">
        <v>13469</v>
      </c>
      <c r="G2876" s="27">
        <v>9460</v>
      </c>
      <c r="H2876" s="45">
        <f t="shared" si="44"/>
        <v>0</v>
      </c>
      <c r="I2876" s="28" t="s">
        <v>10970</v>
      </c>
    </row>
    <row r="2877" spans="1:9" x14ac:dyDescent="0.25">
      <c r="A2877" s="43" t="s">
        <v>13289</v>
      </c>
      <c r="B2877" s="40" t="s">
        <v>14079</v>
      </c>
      <c r="C2877" s="30">
        <v>34221</v>
      </c>
      <c r="D2877" s="29" t="s">
        <v>3949</v>
      </c>
      <c r="E2877" s="31">
        <v>49193.599999999999</v>
      </c>
      <c r="F2877" s="38" t="s">
        <v>13469</v>
      </c>
      <c r="G2877" s="31">
        <v>49193.599999999999</v>
      </c>
      <c r="H2877" s="32">
        <f t="shared" si="44"/>
        <v>0</v>
      </c>
      <c r="I2877" s="33" t="s">
        <v>10970</v>
      </c>
    </row>
    <row r="2878" spans="1:9" x14ac:dyDescent="0.25">
      <c r="A2878" s="44" t="s">
        <v>13289</v>
      </c>
      <c r="B2878" s="41" t="s">
        <v>14080</v>
      </c>
      <c r="C2878" s="26">
        <v>34222</v>
      </c>
      <c r="D2878" s="25" t="s">
        <v>3948</v>
      </c>
      <c r="E2878" s="27">
        <v>19206.400000000001</v>
      </c>
      <c r="F2878" s="39" t="s">
        <v>13469</v>
      </c>
      <c r="G2878" s="27">
        <v>19206.400000000001</v>
      </c>
      <c r="H2878" s="45">
        <f t="shared" si="44"/>
        <v>0</v>
      </c>
      <c r="I2878" s="28" t="s">
        <v>10970</v>
      </c>
    </row>
    <row r="2879" spans="1:9" x14ac:dyDescent="0.25">
      <c r="A2879" s="43" t="s">
        <v>13289</v>
      </c>
      <c r="B2879" s="40" t="s">
        <v>14081</v>
      </c>
      <c r="C2879" s="30">
        <v>34223</v>
      </c>
      <c r="D2879" s="29" t="s">
        <v>3950</v>
      </c>
      <c r="E2879" s="31">
        <v>45818.400000000001</v>
      </c>
      <c r="F2879" s="38" t="s">
        <v>13045</v>
      </c>
      <c r="G2879" s="31">
        <v>45818.400000000001</v>
      </c>
      <c r="H2879" s="32">
        <f t="shared" si="44"/>
        <v>0</v>
      </c>
      <c r="I2879" s="33" t="s">
        <v>10970</v>
      </c>
    </row>
    <row r="2880" spans="1:9" x14ac:dyDescent="0.25">
      <c r="A2880" s="44" t="s">
        <v>13289</v>
      </c>
      <c r="B2880" s="41" t="s">
        <v>14082</v>
      </c>
      <c r="C2880" s="26">
        <v>34224</v>
      </c>
      <c r="D2880" s="25" t="s">
        <v>4017</v>
      </c>
      <c r="E2880" s="27">
        <v>85229.31</v>
      </c>
      <c r="F2880" s="39" t="s">
        <v>13735</v>
      </c>
      <c r="G2880" s="27">
        <v>85229.31</v>
      </c>
      <c r="H2880" s="45">
        <f t="shared" si="44"/>
        <v>0</v>
      </c>
      <c r="I2880" s="28" t="s">
        <v>10970</v>
      </c>
    </row>
    <row r="2881" spans="1:9" x14ac:dyDescent="0.25">
      <c r="A2881" s="43" t="s">
        <v>13289</v>
      </c>
      <c r="B2881" s="40" t="s">
        <v>14083</v>
      </c>
      <c r="C2881" s="30">
        <v>34225</v>
      </c>
      <c r="D2881" s="29" t="s">
        <v>3942</v>
      </c>
      <c r="E2881" s="31">
        <v>9607.2000000000007</v>
      </c>
      <c r="F2881" s="38" t="s">
        <v>13469</v>
      </c>
      <c r="G2881" s="31">
        <v>9607.2000000000007</v>
      </c>
      <c r="H2881" s="32">
        <f t="shared" si="44"/>
        <v>0</v>
      </c>
      <c r="I2881" s="33" t="s">
        <v>10970</v>
      </c>
    </row>
    <row r="2882" spans="1:9" x14ac:dyDescent="0.25">
      <c r="A2882" s="44" t="s">
        <v>13289</v>
      </c>
      <c r="B2882" s="41" t="s">
        <v>14084</v>
      </c>
      <c r="C2882" s="26">
        <v>34226</v>
      </c>
      <c r="D2882" s="25" t="s">
        <v>3945</v>
      </c>
      <c r="E2882" s="27">
        <v>7382</v>
      </c>
      <c r="F2882" s="39" t="s">
        <v>13469</v>
      </c>
      <c r="G2882" s="27">
        <v>7382</v>
      </c>
      <c r="H2882" s="45">
        <f t="shared" si="44"/>
        <v>0</v>
      </c>
      <c r="I2882" s="28" t="s">
        <v>10970</v>
      </c>
    </row>
    <row r="2883" spans="1:9" x14ac:dyDescent="0.25">
      <c r="A2883" s="43" t="s">
        <v>13289</v>
      </c>
      <c r="B2883" s="40" t="s">
        <v>14085</v>
      </c>
      <c r="C2883" s="30">
        <v>34227</v>
      </c>
      <c r="D2883" s="29" t="s">
        <v>3941</v>
      </c>
      <c r="E2883" s="31">
        <v>10613.6</v>
      </c>
      <c r="F2883" s="38" t="s">
        <v>13469</v>
      </c>
      <c r="G2883" s="31">
        <v>10613.6</v>
      </c>
      <c r="H2883" s="32">
        <f t="shared" si="44"/>
        <v>0</v>
      </c>
      <c r="I2883" s="33" t="s">
        <v>10970</v>
      </c>
    </row>
    <row r="2884" spans="1:9" x14ac:dyDescent="0.25">
      <c r="A2884" s="44" t="s">
        <v>13289</v>
      </c>
      <c r="B2884" s="41" t="s">
        <v>14086</v>
      </c>
      <c r="C2884" s="26">
        <v>34228</v>
      </c>
      <c r="D2884" s="25" t="s">
        <v>4126</v>
      </c>
      <c r="E2884" s="27">
        <v>504</v>
      </c>
      <c r="F2884" s="39" t="s">
        <v>13289</v>
      </c>
      <c r="G2884" s="27">
        <v>504</v>
      </c>
      <c r="H2884" s="45">
        <f t="shared" ref="H2884:H2947" si="45">E2884-G2884</f>
        <v>0</v>
      </c>
      <c r="I2884" s="28" t="s">
        <v>10970</v>
      </c>
    </row>
    <row r="2885" spans="1:9" x14ac:dyDescent="0.25">
      <c r="A2885" s="43" t="s">
        <v>13289</v>
      </c>
      <c r="B2885" s="40" t="s">
        <v>14087</v>
      </c>
      <c r="C2885" s="30">
        <v>34229</v>
      </c>
      <c r="D2885" s="29" t="s">
        <v>4080</v>
      </c>
      <c r="E2885" s="31">
        <v>4152.2</v>
      </c>
      <c r="F2885" s="38" t="s">
        <v>12436</v>
      </c>
      <c r="G2885" s="31">
        <v>4152.2</v>
      </c>
      <c r="H2885" s="32">
        <f t="shared" si="45"/>
        <v>0</v>
      </c>
      <c r="I2885" s="33" t="s">
        <v>10970</v>
      </c>
    </row>
    <row r="2886" spans="1:9" x14ac:dyDescent="0.25">
      <c r="A2886" s="44" t="s">
        <v>13289</v>
      </c>
      <c r="B2886" s="41" t="s">
        <v>14088</v>
      </c>
      <c r="C2886" s="26">
        <v>34230</v>
      </c>
      <c r="D2886" s="25" t="s">
        <v>3951</v>
      </c>
      <c r="E2886" s="27">
        <v>19367.400000000001</v>
      </c>
      <c r="F2886" s="39" t="s">
        <v>13289</v>
      </c>
      <c r="G2886" s="27">
        <v>19367.400000000001</v>
      </c>
      <c r="H2886" s="45">
        <f t="shared" si="45"/>
        <v>0</v>
      </c>
      <c r="I2886" s="28" t="s">
        <v>10970</v>
      </c>
    </row>
    <row r="2887" spans="1:9" x14ac:dyDescent="0.25">
      <c r="A2887" s="43" t="s">
        <v>13289</v>
      </c>
      <c r="B2887" s="40" t="s">
        <v>14089</v>
      </c>
      <c r="C2887" s="30">
        <v>34231</v>
      </c>
      <c r="D2887" s="29" t="s">
        <v>4154</v>
      </c>
      <c r="E2887" s="31">
        <v>3354</v>
      </c>
      <c r="F2887" s="38" t="s">
        <v>13289</v>
      </c>
      <c r="G2887" s="31">
        <v>3354</v>
      </c>
      <c r="H2887" s="32">
        <f t="shared" si="45"/>
        <v>0</v>
      </c>
      <c r="I2887" s="33" t="s">
        <v>10970</v>
      </c>
    </row>
    <row r="2888" spans="1:9" x14ac:dyDescent="0.25">
      <c r="A2888" s="44" t="s">
        <v>13289</v>
      </c>
      <c r="B2888" s="41" t="s">
        <v>14090</v>
      </c>
      <c r="C2888" s="26">
        <v>34232</v>
      </c>
      <c r="D2888" s="25" t="s">
        <v>3975</v>
      </c>
      <c r="E2888" s="27">
        <v>7098</v>
      </c>
      <c r="F2888" s="39" t="s">
        <v>13289</v>
      </c>
      <c r="G2888" s="27">
        <v>7098</v>
      </c>
      <c r="H2888" s="45">
        <f t="shared" si="45"/>
        <v>0</v>
      </c>
      <c r="I2888" s="28" t="s">
        <v>10970</v>
      </c>
    </row>
    <row r="2889" spans="1:9" x14ac:dyDescent="0.25">
      <c r="A2889" s="43" t="s">
        <v>13289</v>
      </c>
      <c r="B2889" s="40" t="s">
        <v>14091</v>
      </c>
      <c r="C2889" s="30">
        <v>34233</v>
      </c>
      <c r="D2889" s="29" t="s">
        <v>3958</v>
      </c>
      <c r="E2889" s="31">
        <v>4388.2</v>
      </c>
      <c r="F2889" s="38" t="s">
        <v>13289</v>
      </c>
      <c r="G2889" s="31">
        <v>4388.2</v>
      </c>
      <c r="H2889" s="32">
        <f t="shared" si="45"/>
        <v>0</v>
      </c>
      <c r="I2889" s="33" t="s">
        <v>10970</v>
      </c>
    </row>
    <row r="2890" spans="1:9" x14ac:dyDescent="0.25">
      <c r="A2890" s="44" t="s">
        <v>13289</v>
      </c>
      <c r="B2890" s="41" t="s">
        <v>14092</v>
      </c>
      <c r="C2890" s="26">
        <v>34234</v>
      </c>
      <c r="D2890" s="25" t="s">
        <v>4017</v>
      </c>
      <c r="E2890" s="27">
        <v>192459.34</v>
      </c>
      <c r="F2890" s="39" t="s">
        <v>13735</v>
      </c>
      <c r="G2890" s="27">
        <v>192459.34</v>
      </c>
      <c r="H2890" s="45">
        <f t="shared" si="45"/>
        <v>0</v>
      </c>
      <c r="I2890" s="28" t="s">
        <v>10970</v>
      </c>
    </row>
    <row r="2891" spans="1:9" x14ac:dyDescent="0.25">
      <c r="A2891" s="43" t="s">
        <v>13289</v>
      </c>
      <c r="B2891" s="40" t="s">
        <v>14093</v>
      </c>
      <c r="C2891" s="30">
        <v>34235</v>
      </c>
      <c r="D2891" s="29" t="s">
        <v>3977</v>
      </c>
      <c r="E2891" s="31">
        <v>3801</v>
      </c>
      <c r="F2891" s="38" t="s">
        <v>13289</v>
      </c>
      <c r="G2891" s="31">
        <v>3801</v>
      </c>
      <c r="H2891" s="32">
        <f t="shared" si="45"/>
        <v>0</v>
      </c>
      <c r="I2891" s="33" t="s">
        <v>10970</v>
      </c>
    </row>
    <row r="2892" spans="1:9" x14ac:dyDescent="0.25">
      <c r="A2892" s="44" t="s">
        <v>13289</v>
      </c>
      <c r="B2892" s="41" t="s">
        <v>14094</v>
      </c>
      <c r="C2892" s="26">
        <v>34236</v>
      </c>
      <c r="D2892" s="25" t="s">
        <v>3962</v>
      </c>
      <c r="E2892" s="27">
        <v>1656</v>
      </c>
      <c r="F2892" s="39" t="s">
        <v>13289</v>
      </c>
      <c r="G2892" s="27">
        <v>1656</v>
      </c>
      <c r="H2892" s="45">
        <f t="shared" si="45"/>
        <v>0</v>
      </c>
      <c r="I2892" s="28" t="s">
        <v>10970</v>
      </c>
    </row>
    <row r="2893" spans="1:9" x14ac:dyDescent="0.25">
      <c r="A2893" s="43" t="s">
        <v>13289</v>
      </c>
      <c r="B2893" s="40" t="s">
        <v>14095</v>
      </c>
      <c r="C2893" s="30">
        <v>34237</v>
      </c>
      <c r="D2893" s="29" t="s">
        <v>4041</v>
      </c>
      <c r="E2893" s="31">
        <v>1754.5</v>
      </c>
      <c r="F2893" s="38" t="s">
        <v>13289</v>
      </c>
      <c r="G2893" s="31">
        <v>1754.5</v>
      </c>
      <c r="H2893" s="32">
        <f t="shared" si="45"/>
        <v>0</v>
      </c>
      <c r="I2893" s="33" t="s">
        <v>10970</v>
      </c>
    </row>
    <row r="2894" spans="1:9" x14ac:dyDescent="0.25">
      <c r="A2894" s="44" t="s">
        <v>13289</v>
      </c>
      <c r="B2894" s="41" t="s">
        <v>14096</v>
      </c>
      <c r="C2894" s="26">
        <v>34238</v>
      </c>
      <c r="D2894" s="25" t="s">
        <v>3964</v>
      </c>
      <c r="E2894" s="27">
        <v>1627.6</v>
      </c>
      <c r="F2894" s="39" t="s">
        <v>13289</v>
      </c>
      <c r="G2894" s="27">
        <v>1627.6</v>
      </c>
      <c r="H2894" s="45">
        <f t="shared" si="45"/>
        <v>0</v>
      </c>
      <c r="I2894" s="28" t="s">
        <v>10970</v>
      </c>
    </row>
    <row r="2895" spans="1:9" x14ac:dyDescent="0.25">
      <c r="A2895" s="43" t="s">
        <v>13289</v>
      </c>
      <c r="B2895" s="40" t="s">
        <v>14097</v>
      </c>
      <c r="C2895" s="30">
        <v>34239</v>
      </c>
      <c r="D2895" s="29" t="s">
        <v>4017</v>
      </c>
      <c r="E2895" s="31">
        <v>37082.199999999997</v>
      </c>
      <c r="F2895" s="38" t="s">
        <v>13735</v>
      </c>
      <c r="G2895" s="31">
        <v>37082.199999999997</v>
      </c>
      <c r="H2895" s="32">
        <f t="shared" si="45"/>
        <v>0</v>
      </c>
      <c r="I2895" s="33" t="s">
        <v>10970</v>
      </c>
    </row>
    <row r="2896" spans="1:9" x14ac:dyDescent="0.25">
      <c r="A2896" s="44" t="s">
        <v>13289</v>
      </c>
      <c r="B2896" s="41" t="s">
        <v>14098</v>
      </c>
      <c r="C2896" s="26">
        <v>34240</v>
      </c>
      <c r="D2896" s="25" t="s">
        <v>3964</v>
      </c>
      <c r="E2896" s="27">
        <v>6572.8</v>
      </c>
      <c r="F2896" s="39" t="s">
        <v>13289</v>
      </c>
      <c r="G2896" s="27">
        <v>6572.8</v>
      </c>
      <c r="H2896" s="45">
        <f t="shared" si="45"/>
        <v>0</v>
      </c>
      <c r="I2896" s="28" t="s">
        <v>10970</v>
      </c>
    </row>
    <row r="2897" spans="1:9" x14ac:dyDescent="0.25">
      <c r="A2897" s="43" t="s">
        <v>13289</v>
      </c>
      <c r="B2897" s="40" t="s">
        <v>14099</v>
      </c>
      <c r="C2897" s="30">
        <v>34241</v>
      </c>
      <c r="D2897" s="29" t="s">
        <v>4036</v>
      </c>
      <c r="E2897" s="31">
        <v>1562</v>
      </c>
      <c r="F2897" s="38" t="s">
        <v>13289</v>
      </c>
      <c r="G2897" s="31">
        <v>1562</v>
      </c>
      <c r="H2897" s="32">
        <f t="shared" si="45"/>
        <v>0</v>
      </c>
      <c r="I2897" s="33" t="s">
        <v>10970</v>
      </c>
    </row>
    <row r="2898" spans="1:9" x14ac:dyDescent="0.25">
      <c r="A2898" s="44" t="s">
        <v>13289</v>
      </c>
      <c r="B2898" s="41" t="s">
        <v>14100</v>
      </c>
      <c r="C2898" s="26">
        <v>34242</v>
      </c>
      <c r="D2898" s="25" t="s">
        <v>3964</v>
      </c>
      <c r="E2898" s="27">
        <v>163.80000000000001</v>
      </c>
      <c r="F2898" s="39" t="s">
        <v>13289</v>
      </c>
      <c r="G2898" s="27">
        <v>163.80000000000001</v>
      </c>
      <c r="H2898" s="45">
        <f t="shared" si="45"/>
        <v>0</v>
      </c>
      <c r="I2898" s="28" t="s">
        <v>10970</v>
      </c>
    </row>
    <row r="2899" spans="1:9" x14ac:dyDescent="0.25">
      <c r="A2899" s="43" t="s">
        <v>13289</v>
      </c>
      <c r="B2899" s="40" t="s">
        <v>14101</v>
      </c>
      <c r="C2899" s="30">
        <v>34243</v>
      </c>
      <c r="D2899" s="29" t="s">
        <v>3956</v>
      </c>
      <c r="E2899" s="31">
        <v>4888</v>
      </c>
      <c r="F2899" s="38" t="s">
        <v>13289</v>
      </c>
      <c r="G2899" s="31">
        <v>4888</v>
      </c>
      <c r="H2899" s="32">
        <f t="shared" si="45"/>
        <v>0</v>
      </c>
      <c r="I2899" s="33" t="s">
        <v>10970</v>
      </c>
    </row>
    <row r="2900" spans="1:9" x14ac:dyDescent="0.25">
      <c r="A2900" s="44" t="s">
        <v>13289</v>
      </c>
      <c r="B2900" s="41" t="s">
        <v>14102</v>
      </c>
      <c r="C2900" s="26">
        <v>34244</v>
      </c>
      <c r="D2900" s="25" t="s">
        <v>4031</v>
      </c>
      <c r="E2900" s="27">
        <v>5200</v>
      </c>
      <c r="F2900" s="39" t="s">
        <v>13289</v>
      </c>
      <c r="G2900" s="27">
        <v>5200</v>
      </c>
      <c r="H2900" s="45">
        <f t="shared" si="45"/>
        <v>0</v>
      </c>
      <c r="I2900" s="28" t="s">
        <v>10970</v>
      </c>
    </row>
    <row r="2901" spans="1:9" x14ac:dyDescent="0.25">
      <c r="A2901" s="43" t="s">
        <v>13289</v>
      </c>
      <c r="B2901" s="40" t="s">
        <v>14103</v>
      </c>
      <c r="C2901" s="30">
        <v>34245</v>
      </c>
      <c r="D2901" s="29" t="s">
        <v>3957</v>
      </c>
      <c r="E2901" s="31">
        <v>3380</v>
      </c>
      <c r="F2901" s="38" t="s">
        <v>13289</v>
      </c>
      <c r="G2901" s="31">
        <v>3380</v>
      </c>
      <c r="H2901" s="32">
        <f t="shared" si="45"/>
        <v>0</v>
      </c>
      <c r="I2901" s="33" t="s">
        <v>10970</v>
      </c>
    </row>
    <row r="2902" spans="1:9" x14ac:dyDescent="0.25">
      <c r="A2902" s="44" t="s">
        <v>13289</v>
      </c>
      <c r="B2902" s="41" t="s">
        <v>14104</v>
      </c>
      <c r="C2902" s="26">
        <v>34246</v>
      </c>
      <c r="D2902" s="25" t="s">
        <v>3964</v>
      </c>
      <c r="E2902" s="27">
        <v>627.29999999999995</v>
      </c>
      <c r="F2902" s="39" t="s">
        <v>13289</v>
      </c>
      <c r="G2902" s="27">
        <v>627.29999999999995</v>
      </c>
      <c r="H2902" s="45">
        <f t="shared" si="45"/>
        <v>0</v>
      </c>
      <c r="I2902" s="28" t="s">
        <v>10970</v>
      </c>
    </row>
    <row r="2903" spans="1:9" x14ac:dyDescent="0.25">
      <c r="A2903" s="43" t="s">
        <v>13289</v>
      </c>
      <c r="B2903" s="40" t="s">
        <v>14105</v>
      </c>
      <c r="C2903" s="30">
        <v>34247</v>
      </c>
      <c r="D2903" s="29" t="s">
        <v>4117</v>
      </c>
      <c r="E2903" s="31">
        <v>22083.599999999999</v>
      </c>
      <c r="F2903" s="38" t="s">
        <v>13289</v>
      </c>
      <c r="G2903" s="31">
        <v>22083.599999999999</v>
      </c>
      <c r="H2903" s="32">
        <f t="shared" si="45"/>
        <v>0</v>
      </c>
      <c r="I2903" s="33" t="s">
        <v>10970</v>
      </c>
    </row>
    <row r="2904" spans="1:9" x14ac:dyDescent="0.25">
      <c r="A2904" s="44" t="s">
        <v>13289</v>
      </c>
      <c r="B2904" s="41" t="s">
        <v>14106</v>
      </c>
      <c r="C2904" s="26">
        <v>34248</v>
      </c>
      <c r="D2904" s="25" t="s">
        <v>4083</v>
      </c>
      <c r="E2904" s="27">
        <v>5984.8</v>
      </c>
      <c r="F2904" s="39" t="s">
        <v>13289</v>
      </c>
      <c r="G2904" s="27">
        <v>5984.8</v>
      </c>
      <c r="H2904" s="45">
        <f t="shared" si="45"/>
        <v>0</v>
      </c>
      <c r="I2904" s="28" t="s">
        <v>10970</v>
      </c>
    </row>
    <row r="2905" spans="1:9" x14ac:dyDescent="0.25">
      <c r="A2905" s="43" t="s">
        <v>13289</v>
      </c>
      <c r="B2905" s="40" t="s">
        <v>14107</v>
      </c>
      <c r="C2905" s="30">
        <v>34249</v>
      </c>
      <c r="D2905" s="29" t="s">
        <v>3964</v>
      </c>
      <c r="E2905" s="31">
        <v>151.19999999999999</v>
      </c>
      <c r="F2905" s="38" t="s">
        <v>13289</v>
      </c>
      <c r="G2905" s="31">
        <v>151.19999999999999</v>
      </c>
      <c r="H2905" s="32">
        <f t="shared" si="45"/>
        <v>0</v>
      </c>
      <c r="I2905" s="33" t="s">
        <v>10970</v>
      </c>
    </row>
    <row r="2906" spans="1:9" x14ac:dyDescent="0.25">
      <c r="A2906" s="44" t="s">
        <v>13289</v>
      </c>
      <c r="B2906" s="41" t="s">
        <v>14108</v>
      </c>
      <c r="C2906" s="26">
        <v>34250</v>
      </c>
      <c r="D2906" s="25" t="s">
        <v>3964</v>
      </c>
      <c r="E2906" s="27">
        <v>5045.8</v>
      </c>
      <c r="F2906" s="39" t="s">
        <v>13289</v>
      </c>
      <c r="G2906" s="27">
        <v>5045.8</v>
      </c>
      <c r="H2906" s="45">
        <f t="shared" si="45"/>
        <v>0</v>
      </c>
      <c r="I2906" s="28" t="s">
        <v>10970</v>
      </c>
    </row>
    <row r="2907" spans="1:9" x14ac:dyDescent="0.25">
      <c r="A2907" s="43" t="s">
        <v>13289</v>
      </c>
      <c r="B2907" s="40" t="s">
        <v>14109</v>
      </c>
      <c r="C2907" s="30">
        <v>34251</v>
      </c>
      <c r="D2907" s="29" t="s">
        <v>3964</v>
      </c>
      <c r="E2907" s="31">
        <v>21004</v>
      </c>
      <c r="F2907" s="38" t="s">
        <v>13289</v>
      </c>
      <c r="G2907" s="31">
        <v>21004</v>
      </c>
      <c r="H2907" s="32">
        <f t="shared" si="45"/>
        <v>0</v>
      </c>
      <c r="I2907" s="33" t="s">
        <v>10970</v>
      </c>
    </row>
    <row r="2908" spans="1:9" x14ac:dyDescent="0.25">
      <c r="A2908" s="44" t="s">
        <v>13289</v>
      </c>
      <c r="B2908" s="41" t="s">
        <v>14110</v>
      </c>
      <c r="C2908" s="26">
        <v>34252</v>
      </c>
      <c r="D2908" s="25" t="s">
        <v>4128</v>
      </c>
      <c r="E2908" s="27">
        <v>109366.44</v>
      </c>
      <c r="F2908" s="39" t="s">
        <v>12030</v>
      </c>
      <c r="G2908" s="27">
        <v>109366.44</v>
      </c>
      <c r="H2908" s="45">
        <f t="shared" si="45"/>
        <v>0</v>
      </c>
      <c r="I2908" s="28" t="s">
        <v>10970</v>
      </c>
    </row>
    <row r="2909" spans="1:9" x14ac:dyDescent="0.25">
      <c r="A2909" s="43" t="s">
        <v>13289</v>
      </c>
      <c r="B2909" s="40" t="s">
        <v>14111</v>
      </c>
      <c r="C2909" s="30">
        <v>34253</v>
      </c>
      <c r="D2909" s="29" t="s">
        <v>4037</v>
      </c>
      <c r="E2909" s="31">
        <v>0</v>
      </c>
      <c r="F2909" s="38" t="s">
        <v>4219</v>
      </c>
      <c r="G2909" s="31">
        <v>0</v>
      </c>
      <c r="H2909" s="32">
        <f t="shared" si="45"/>
        <v>0</v>
      </c>
      <c r="I2909" s="33" t="s">
        <v>7662</v>
      </c>
    </row>
    <row r="2910" spans="1:9" x14ac:dyDescent="0.25">
      <c r="A2910" s="44" t="s">
        <v>13289</v>
      </c>
      <c r="B2910" s="41" t="s">
        <v>14112</v>
      </c>
      <c r="C2910" s="26">
        <v>34254</v>
      </c>
      <c r="D2910" s="25" t="s">
        <v>3969</v>
      </c>
      <c r="E2910" s="27">
        <v>9034.7999999999993</v>
      </c>
      <c r="F2910" s="39" t="s">
        <v>13289</v>
      </c>
      <c r="G2910" s="27">
        <v>9034.7999999999993</v>
      </c>
      <c r="H2910" s="45">
        <f t="shared" si="45"/>
        <v>0</v>
      </c>
      <c r="I2910" s="28" t="s">
        <v>10970</v>
      </c>
    </row>
    <row r="2911" spans="1:9" x14ac:dyDescent="0.25">
      <c r="A2911" s="43" t="s">
        <v>13289</v>
      </c>
      <c r="B2911" s="40" t="s">
        <v>14113</v>
      </c>
      <c r="C2911" s="30">
        <v>34255</v>
      </c>
      <c r="D2911" s="29" t="s">
        <v>3970</v>
      </c>
      <c r="E2911" s="31">
        <v>4401.6000000000004</v>
      </c>
      <c r="F2911" s="38" t="s">
        <v>13289</v>
      </c>
      <c r="G2911" s="31">
        <v>4401.6000000000004</v>
      </c>
      <c r="H2911" s="32">
        <f t="shared" si="45"/>
        <v>0</v>
      </c>
      <c r="I2911" s="33" t="s">
        <v>10970</v>
      </c>
    </row>
    <row r="2912" spans="1:9" x14ac:dyDescent="0.25">
      <c r="A2912" s="44" t="s">
        <v>13289</v>
      </c>
      <c r="B2912" s="41" t="s">
        <v>14114</v>
      </c>
      <c r="C2912" s="26">
        <v>34256</v>
      </c>
      <c r="D2912" s="25" t="s">
        <v>4045</v>
      </c>
      <c r="E2912" s="27">
        <v>3598.4</v>
      </c>
      <c r="F2912" s="39" t="s">
        <v>13289</v>
      </c>
      <c r="G2912" s="27">
        <v>3598.4</v>
      </c>
      <c r="H2912" s="45">
        <f t="shared" si="45"/>
        <v>0</v>
      </c>
      <c r="I2912" s="28" t="s">
        <v>10970</v>
      </c>
    </row>
    <row r="2913" spans="1:9" x14ac:dyDescent="0.25">
      <c r="A2913" s="43" t="s">
        <v>13289</v>
      </c>
      <c r="B2913" s="40" t="s">
        <v>14115</v>
      </c>
      <c r="C2913" s="30">
        <v>34257</v>
      </c>
      <c r="D2913" s="29" t="s">
        <v>4046</v>
      </c>
      <c r="E2913" s="31">
        <v>3668.8</v>
      </c>
      <c r="F2913" s="38" t="s">
        <v>13289</v>
      </c>
      <c r="G2913" s="31">
        <v>3668.8</v>
      </c>
      <c r="H2913" s="32">
        <f t="shared" si="45"/>
        <v>0</v>
      </c>
      <c r="I2913" s="33" t="s">
        <v>10970</v>
      </c>
    </row>
    <row r="2914" spans="1:9" x14ac:dyDescent="0.25">
      <c r="A2914" s="44" t="s">
        <v>13289</v>
      </c>
      <c r="B2914" s="41" t="s">
        <v>14116</v>
      </c>
      <c r="C2914" s="26">
        <v>34258</v>
      </c>
      <c r="D2914" s="25" t="s">
        <v>3972</v>
      </c>
      <c r="E2914" s="27">
        <v>4398.1000000000004</v>
      </c>
      <c r="F2914" s="39" t="s">
        <v>13289</v>
      </c>
      <c r="G2914" s="27">
        <v>4398.1000000000004</v>
      </c>
      <c r="H2914" s="45">
        <f t="shared" si="45"/>
        <v>0</v>
      </c>
      <c r="I2914" s="28" t="s">
        <v>10970</v>
      </c>
    </row>
    <row r="2915" spans="1:9" x14ac:dyDescent="0.25">
      <c r="A2915" s="43" t="s">
        <v>13289</v>
      </c>
      <c r="B2915" s="40" t="s">
        <v>14117</v>
      </c>
      <c r="C2915" s="30">
        <v>34259</v>
      </c>
      <c r="D2915" s="29" t="s">
        <v>3971</v>
      </c>
      <c r="E2915" s="31">
        <v>1320</v>
      </c>
      <c r="F2915" s="38" t="s">
        <v>13289</v>
      </c>
      <c r="G2915" s="31">
        <v>1320</v>
      </c>
      <c r="H2915" s="32">
        <f t="shared" si="45"/>
        <v>0</v>
      </c>
      <c r="I2915" s="33" t="s">
        <v>10970</v>
      </c>
    </row>
    <row r="2916" spans="1:9" x14ac:dyDescent="0.25">
      <c r="A2916" s="44" t="s">
        <v>13289</v>
      </c>
      <c r="B2916" s="41" t="s">
        <v>14118</v>
      </c>
      <c r="C2916" s="26">
        <v>34260</v>
      </c>
      <c r="D2916" s="25" t="s">
        <v>3976</v>
      </c>
      <c r="E2916" s="27">
        <v>451</v>
      </c>
      <c r="F2916" s="39" t="s">
        <v>13289</v>
      </c>
      <c r="G2916" s="27">
        <v>451</v>
      </c>
      <c r="H2916" s="45">
        <f t="shared" si="45"/>
        <v>0</v>
      </c>
      <c r="I2916" s="28" t="s">
        <v>10970</v>
      </c>
    </row>
    <row r="2917" spans="1:9" x14ac:dyDescent="0.25">
      <c r="A2917" s="43" t="s">
        <v>13289</v>
      </c>
      <c r="B2917" s="40" t="s">
        <v>14119</v>
      </c>
      <c r="C2917" s="30">
        <v>34261</v>
      </c>
      <c r="D2917" s="29" t="s">
        <v>4030</v>
      </c>
      <c r="E2917" s="31">
        <v>0</v>
      </c>
      <c r="F2917" s="38" t="s">
        <v>4219</v>
      </c>
      <c r="G2917" s="31">
        <v>0</v>
      </c>
      <c r="H2917" s="32">
        <f t="shared" si="45"/>
        <v>0</v>
      </c>
      <c r="I2917" s="33" t="s">
        <v>7662</v>
      </c>
    </row>
    <row r="2918" spans="1:9" x14ac:dyDescent="0.25">
      <c r="A2918" s="44" t="s">
        <v>13289</v>
      </c>
      <c r="B2918" s="41" t="s">
        <v>14120</v>
      </c>
      <c r="C2918" s="26">
        <v>34262</v>
      </c>
      <c r="D2918" s="25" t="s">
        <v>4030</v>
      </c>
      <c r="E2918" s="27">
        <v>2101.8000000000002</v>
      </c>
      <c r="F2918" s="39" t="s">
        <v>13289</v>
      </c>
      <c r="G2918" s="27">
        <v>2101.8000000000002</v>
      </c>
      <c r="H2918" s="45">
        <f t="shared" si="45"/>
        <v>0</v>
      </c>
      <c r="I2918" s="28" t="s">
        <v>10970</v>
      </c>
    </row>
    <row r="2919" spans="1:9" x14ac:dyDescent="0.25">
      <c r="A2919" s="43" t="s">
        <v>13289</v>
      </c>
      <c r="B2919" s="40" t="s">
        <v>14121</v>
      </c>
      <c r="C2919" s="30">
        <v>34263</v>
      </c>
      <c r="D2919" s="29" t="s">
        <v>3978</v>
      </c>
      <c r="E2919" s="31">
        <v>13376.8</v>
      </c>
      <c r="F2919" s="38" t="s">
        <v>13289</v>
      </c>
      <c r="G2919" s="31">
        <v>13376.8</v>
      </c>
      <c r="H2919" s="32">
        <f t="shared" si="45"/>
        <v>0</v>
      </c>
      <c r="I2919" s="33" t="s">
        <v>10970</v>
      </c>
    </row>
    <row r="2920" spans="1:9" x14ac:dyDescent="0.25">
      <c r="A2920" s="44" t="s">
        <v>13289</v>
      </c>
      <c r="B2920" s="41" t="s">
        <v>14122</v>
      </c>
      <c r="C2920" s="26">
        <v>34264</v>
      </c>
      <c r="D2920" s="25" t="s">
        <v>3999</v>
      </c>
      <c r="E2920" s="27">
        <v>6161.5</v>
      </c>
      <c r="F2920" s="39" t="s">
        <v>13289</v>
      </c>
      <c r="G2920" s="27">
        <v>6161.5</v>
      </c>
      <c r="H2920" s="45">
        <f t="shared" si="45"/>
        <v>0</v>
      </c>
      <c r="I2920" s="28" t="s">
        <v>10970</v>
      </c>
    </row>
    <row r="2921" spans="1:9" x14ac:dyDescent="0.25">
      <c r="A2921" s="43" t="s">
        <v>13289</v>
      </c>
      <c r="B2921" s="40" t="s">
        <v>14123</v>
      </c>
      <c r="C2921" s="30">
        <v>34265</v>
      </c>
      <c r="D2921" s="29" t="s">
        <v>3964</v>
      </c>
      <c r="E2921" s="31">
        <v>8035.2</v>
      </c>
      <c r="F2921" s="38" t="s">
        <v>13289</v>
      </c>
      <c r="G2921" s="31">
        <v>8035.2</v>
      </c>
      <c r="H2921" s="32">
        <f t="shared" si="45"/>
        <v>0</v>
      </c>
      <c r="I2921" s="33" t="s">
        <v>10970</v>
      </c>
    </row>
    <row r="2922" spans="1:9" x14ac:dyDescent="0.25">
      <c r="A2922" s="44" t="s">
        <v>13289</v>
      </c>
      <c r="B2922" s="41" t="s">
        <v>14124</v>
      </c>
      <c r="C2922" s="26">
        <v>34266</v>
      </c>
      <c r="D2922" s="25" t="s">
        <v>3995</v>
      </c>
      <c r="E2922" s="27">
        <v>33042.400000000001</v>
      </c>
      <c r="F2922" s="39" t="s">
        <v>13289</v>
      </c>
      <c r="G2922" s="27">
        <v>33042.400000000001</v>
      </c>
      <c r="H2922" s="45">
        <f t="shared" si="45"/>
        <v>0</v>
      </c>
      <c r="I2922" s="28" t="s">
        <v>10970</v>
      </c>
    </row>
    <row r="2923" spans="1:9" x14ac:dyDescent="0.25">
      <c r="A2923" s="43" t="s">
        <v>13289</v>
      </c>
      <c r="B2923" s="40" t="s">
        <v>14125</v>
      </c>
      <c r="C2923" s="30">
        <v>34267</v>
      </c>
      <c r="D2923" s="29" t="s">
        <v>3995</v>
      </c>
      <c r="E2923" s="31">
        <v>1688.88</v>
      </c>
      <c r="F2923" s="38" t="s">
        <v>13289</v>
      </c>
      <c r="G2923" s="31">
        <v>1688.88</v>
      </c>
      <c r="H2923" s="32">
        <f t="shared" si="45"/>
        <v>0</v>
      </c>
      <c r="I2923" s="33" t="s">
        <v>10970</v>
      </c>
    </row>
    <row r="2924" spans="1:9" x14ac:dyDescent="0.25">
      <c r="A2924" s="44" t="s">
        <v>13289</v>
      </c>
      <c r="B2924" s="41" t="s">
        <v>14126</v>
      </c>
      <c r="C2924" s="26">
        <v>34268</v>
      </c>
      <c r="D2924" s="25" t="s">
        <v>4123</v>
      </c>
      <c r="E2924" s="27">
        <v>1688.88</v>
      </c>
      <c r="F2924" s="39" t="s">
        <v>13289</v>
      </c>
      <c r="G2924" s="27">
        <v>1688.88</v>
      </c>
      <c r="H2924" s="45">
        <f t="shared" si="45"/>
        <v>0</v>
      </c>
      <c r="I2924" s="28" t="s">
        <v>10970</v>
      </c>
    </row>
    <row r="2925" spans="1:9" x14ac:dyDescent="0.25">
      <c r="A2925" s="43" t="s">
        <v>13289</v>
      </c>
      <c r="B2925" s="40" t="s">
        <v>14127</v>
      </c>
      <c r="C2925" s="30">
        <v>34269</v>
      </c>
      <c r="D2925" s="29" t="s">
        <v>3995</v>
      </c>
      <c r="E2925" s="31">
        <v>310.8</v>
      </c>
      <c r="F2925" s="38" t="s">
        <v>13289</v>
      </c>
      <c r="G2925" s="31">
        <v>310.8</v>
      </c>
      <c r="H2925" s="32">
        <f t="shared" si="45"/>
        <v>0</v>
      </c>
      <c r="I2925" s="33" t="s">
        <v>10970</v>
      </c>
    </row>
    <row r="2926" spans="1:9" x14ac:dyDescent="0.25">
      <c r="A2926" s="44" t="s">
        <v>13289</v>
      </c>
      <c r="B2926" s="41" t="s">
        <v>14128</v>
      </c>
      <c r="C2926" s="26">
        <v>34270</v>
      </c>
      <c r="D2926" s="25" t="s">
        <v>3994</v>
      </c>
      <c r="E2926" s="27">
        <v>576.12</v>
      </c>
      <c r="F2926" s="39" t="s">
        <v>13289</v>
      </c>
      <c r="G2926" s="27">
        <v>576.12</v>
      </c>
      <c r="H2926" s="45">
        <f t="shared" si="45"/>
        <v>0</v>
      </c>
      <c r="I2926" s="28" t="s">
        <v>10970</v>
      </c>
    </row>
    <row r="2927" spans="1:9" x14ac:dyDescent="0.25">
      <c r="A2927" s="43" t="s">
        <v>13289</v>
      </c>
      <c r="B2927" s="40" t="s">
        <v>14129</v>
      </c>
      <c r="C2927" s="30">
        <v>34271</v>
      </c>
      <c r="D2927" s="29" t="s">
        <v>3964</v>
      </c>
      <c r="E2927" s="31">
        <v>0</v>
      </c>
      <c r="F2927" s="38" t="s">
        <v>4219</v>
      </c>
      <c r="G2927" s="31">
        <v>0</v>
      </c>
      <c r="H2927" s="32">
        <f t="shared" si="45"/>
        <v>0</v>
      </c>
      <c r="I2927" s="33" t="s">
        <v>7662</v>
      </c>
    </row>
    <row r="2928" spans="1:9" x14ac:dyDescent="0.25">
      <c r="A2928" s="44" t="s">
        <v>13289</v>
      </c>
      <c r="B2928" s="41" t="s">
        <v>14130</v>
      </c>
      <c r="C2928" s="26">
        <v>34272</v>
      </c>
      <c r="D2928" s="25" t="s">
        <v>3964</v>
      </c>
      <c r="E2928" s="27">
        <v>379.5</v>
      </c>
      <c r="F2928" s="39" t="s">
        <v>13289</v>
      </c>
      <c r="G2928" s="27">
        <v>379.5</v>
      </c>
      <c r="H2928" s="45">
        <f t="shared" si="45"/>
        <v>0</v>
      </c>
      <c r="I2928" s="28" t="s">
        <v>10970</v>
      </c>
    </row>
    <row r="2929" spans="1:9" x14ac:dyDescent="0.25">
      <c r="A2929" s="43" t="s">
        <v>13289</v>
      </c>
      <c r="B2929" s="40" t="s">
        <v>14131</v>
      </c>
      <c r="C2929" s="30">
        <v>34273</v>
      </c>
      <c r="D2929" s="29" t="s">
        <v>3967</v>
      </c>
      <c r="E2929" s="31">
        <v>0</v>
      </c>
      <c r="F2929" s="38" t="s">
        <v>4219</v>
      </c>
      <c r="G2929" s="31">
        <v>0</v>
      </c>
      <c r="H2929" s="32">
        <f t="shared" si="45"/>
        <v>0</v>
      </c>
      <c r="I2929" s="33" t="s">
        <v>7662</v>
      </c>
    </row>
    <row r="2930" spans="1:9" x14ac:dyDescent="0.25">
      <c r="A2930" s="44" t="s">
        <v>13289</v>
      </c>
      <c r="B2930" s="41" t="s">
        <v>14132</v>
      </c>
      <c r="C2930" s="26">
        <v>34274</v>
      </c>
      <c r="D2930" s="25" t="s">
        <v>3964</v>
      </c>
      <c r="E2930" s="27">
        <v>3697.2</v>
      </c>
      <c r="F2930" s="39" t="s">
        <v>13289</v>
      </c>
      <c r="G2930" s="27">
        <v>3697.2</v>
      </c>
      <c r="H2930" s="45">
        <f t="shared" si="45"/>
        <v>0</v>
      </c>
      <c r="I2930" s="28" t="s">
        <v>10970</v>
      </c>
    </row>
    <row r="2931" spans="1:9" x14ac:dyDescent="0.25">
      <c r="A2931" s="43" t="s">
        <v>13289</v>
      </c>
      <c r="B2931" s="40" t="s">
        <v>14133</v>
      </c>
      <c r="C2931" s="30">
        <v>34275</v>
      </c>
      <c r="D2931" s="29" t="s">
        <v>4121</v>
      </c>
      <c r="E2931" s="31">
        <v>6627</v>
      </c>
      <c r="F2931" s="38" t="s">
        <v>13289</v>
      </c>
      <c r="G2931" s="31">
        <v>6627</v>
      </c>
      <c r="H2931" s="32">
        <f t="shared" si="45"/>
        <v>0</v>
      </c>
      <c r="I2931" s="33" t="s">
        <v>10970</v>
      </c>
    </row>
    <row r="2932" spans="1:9" x14ac:dyDescent="0.25">
      <c r="A2932" s="44" t="s">
        <v>13289</v>
      </c>
      <c r="B2932" s="41" t="s">
        <v>14134</v>
      </c>
      <c r="C2932" s="26">
        <v>34276</v>
      </c>
      <c r="D2932" s="25" t="s">
        <v>3937</v>
      </c>
      <c r="E2932" s="27">
        <v>12841.8</v>
      </c>
      <c r="F2932" s="39" t="s">
        <v>13045</v>
      </c>
      <c r="G2932" s="27">
        <v>12841.8</v>
      </c>
      <c r="H2932" s="45">
        <f t="shared" si="45"/>
        <v>0</v>
      </c>
      <c r="I2932" s="28" t="s">
        <v>10970</v>
      </c>
    </row>
    <row r="2933" spans="1:9" x14ac:dyDescent="0.25">
      <c r="A2933" s="43" t="s">
        <v>13289</v>
      </c>
      <c r="B2933" s="40" t="s">
        <v>14135</v>
      </c>
      <c r="C2933" s="30">
        <v>34277</v>
      </c>
      <c r="D2933" s="29" t="s">
        <v>3964</v>
      </c>
      <c r="E2933" s="31">
        <v>652.5</v>
      </c>
      <c r="F2933" s="38" t="s">
        <v>13289</v>
      </c>
      <c r="G2933" s="31">
        <v>652.5</v>
      </c>
      <c r="H2933" s="32">
        <f t="shared" si="45"/>
        <v>0</v>
      </c>
      <c r="I2933" s="33" t="s">
        <v>10970</v>
      </c>
    </row>
    <row r="2934" spans="1:9" x14ac:dyDescent="0.25">
      <c r="A2934" s="44" t="s">
        <v>13289</v>
      </c>
      <c r="B2934" s="41" t="s">
        <v>14136</v>
      </c>
      <c r="C2934" s="26">
        <v>34278</v>
      </c>
      <c r="D2934" s="25" t="s">
        <v>3964</v>
      </c>
      <c r="E2934" s="27">
        <v>432</v>
      </c>
      <c r="F2934" s="39" t="s">
        <v>13289</v>
      </c>
      <c r="G2934" s="27">
        <v>432</v>
      </c>
      <c r="H2934" s="45">
        <f t="shared" si="45"/>
        <v>0</v>
      </c>
      <c r="I2934" s="28" t="s">
        <v>10970</v>
      </c>
    </row>
    <row r="2935" spans="1:9" x14ac:dyDescent="0.25">
      <c r="A2935" s="43" t="s">
        <v>13289</v>
      </c>
      <c r="B2935" s="40" t="s">
        <v>14137</v>
      </c>
      <c r="C2935" s="30">
        <v>34279</v>
      </c>
      <c r="D2935" s="29" t="s">
        <v>3967</v>
      </c>
      <c r="E2935" s="31">
        <v>8798</v>
      </c>
      <c r="F2935" s="38" t="s">
        <v>13289</v>
      </c>
      <c r="G2935" s="31">
        <v>8798</v>
      </c>
      <c r="H2935" s="32">
        <f t="shared" si="45"/>
        <v>0</v>
      </c>
      <c r="I2935" s="33" t="s">
        <v>10970</v>
      </c>
    </row>
    <row r="2936" spans="1:9" x14ac:dyDescent="0.25">
      <c r="A2936" s="44" t="s">
        <v>13289</v>
      </c>
      <c r="B2936" s="41" t="s">
        <v>14138</v>
      </c>
      <c r="C2936" s="26">
        <v>34280</v>
      </c>
      <c r="D2936" s="25" t="s">
        <v>3991</v>
      </c>
      <c r="E2936" s="27">
        <v>3360.8</v>
      </c>
      <c r="F2936" s="39" t="s">
        <v>13289</v>
      </c>
      <c r="G2936" s="27">
        <v>3360.8</v>
      </c>
      <c r="H2936" s="45">
        <f t="shared" si="45"/>
        <v>0</v>
      </c>
      <c r="I2936" s="28" t="s">
        <v>10970</v>
      </c>
    </row>
    <row r="2937" spans="1:9" x14ac:dyDescent="0.25">
      <c r="A2937" s="43" t="s">
        <v>13289</v>
      </c>
      <c r="B2937" s="40" t="s">
        <v>14139</v>
      </c>
      <c r="C2937" s="30">
        <v>34281</v>
      </c>
      <c r="D2937" s="29" t="s">
        <v>4095</v>
      </c>
      <c r="E2937" s="31">
        <v>3492.5</v>
      </c>
      <c r="F2937" s="38" t="s">
        <v>13289</v>
      </c>
      <c r="G2937" s="31">
        <v>3492.5</v>
      </c>
      <c r="H2937" s="32">
        <f t="shared" si="45"/>
        <v>0</v>
      </c>
      <c r="I2937" s="33" t="s">
        <v>10970</v>
      </c>
    </row>
    <row r="2938" spans="1:9" x14ac:dyDescent="0.25">
      <c r="A2938" s="44" t="s">
        <v>13289</v>
      </c>
      <c r="B2938" s="41" t="s">
        <v>14140</v>
      </c>
      <c r="C2938" s="26">
        <v>34282</v>
      </c>
      <c r="D2938" s="25" t="s">
        <v>3964</v>
      </c>
      <c r="E2938" s="27">
        <v>2600</v>
      </c>
      <c r="F2938" s="39" t="s">
        <v>13289</v>
      </c>
      <c r="G2938" s="27">
        <v>2600</v>
      </c>
      <c r="H2938" s="45">
        <f t="shared" si="45"/>
        <v>0</v>
      </c>
      <c r="I2938" s="28" t="s">
        <v>10970</v>
      </c>
    </row>
    <row r="2939" spans="1:9" x14ac:dyDescent="0.25">
      <c r="A2939" s="43" t="s">
        <v>13289</v>
      </c>
      <c r="B2939" s="40" t="s">
        <v>14141</v>
      </c>
      <c r="C2939" s="30">
        <v>34283</v>
      </c>
      <c r="D2939" s="29" t="s">
        <v>3989</v>
      </c>
      <c r="E2939" s="31">
        <v>786.2</v>
      </c>
      <c r="F2939" s="38" t="s">
        <v>13289</v>
      </c>
      <c r="G2939" s="31">
        <v>786.2</v>
      </c>
      <c r="H2939" s="32">
        <f t="shared" si="45"/>
        <v>0</v>
      </c>
      <c r="I2939" s="33" t="s">
        <v>10970</v>
      </c>
    </row>
    <row r="2940" spans="1:9" x14ac:dyDescent="0.25">
      <c r="A2940" s="44" t="s">
        <v>13289</v>
      </c>
      <c r="B2940" s="41" t="s">
        <v>14142</v>
      </c>
      <c r="C2940" s="26">
        <v>34284</v>
      </c>
      <c r="D2940" s="25" t="s">
        <v>3964</v>
      </c>
      <c r="E2940" s="27">
        <v>520</v>
      </c>
      <c r="F2940" s="39" t="s">
        <v>13289</v>
      </c>
      <c r="G2940" s="27">
        <v>520</v>
      </c>
      <c r="H2940" s="45">
        <f t="shared" si="45"/>
        <v>0</v>
      </c>
      <c r="I2940" s="28" t="s">
        <v>10970</v>
      </c>
    </row>
    <row r="2941" spans="1:9" x14ac:dyDescent="0.25">
      <c r="A2941" s="43" t="s">
        <v>13289</v>
      </c>
      <c r="B2941" s="40" t="s">
        <v>14143</v>
      </c>
      <c r="C2941" s="30">
        <v>34285</v>
      </c>
      <c r="D2941" s="29" t="s">
        <v>4009</v>
      </c>
      <c r="E2941" s="31">
        <v>936</v>
      </c>
      <c r="F2941" s="38" t="s">
        <v>13045</v>
      </c>
      <c r="G2941" s="31">
        <v>936</v>
      </c>
      <c r="H2941" s="32">
        <f t="shared" si="45"/>
        <v>0</v>
      </c>
      <c r="I2941" s="33" t="s">
        <v>10970</v>
      </c>
    </row>
    <row r="2942" spans="1:9" x14ac:dyDescent="0.25">
      <c r="A2942" s="44" t="s">
        <v>13289</v>
      </c>
      <c r="B2942" s="41" t="s">
        <v>14144</v>
      </c>
      <c r="C2942" s="26">
        <v>34286</v>
      </c>
      <c r="D2942" s="25" t="s">
        <v>4000</v>
      </c>
      <c r="E2942" s="27">
        <v>1040</v>
      </c>
      <c r="F2942" s="39" t="s">
        <v>13045</v>
      </c>
      <c r="G2942" s="27">
        <v>1040</v>
      </c>
      <c r="H2942" s="45">
        <f t="shared" si="45"/>
        <v>0</v>
      </c>
      <c r="I2942" s="28" t="s">
        <v>10970</v>
      </c>
    </row>
    <row r="2943" spans="1:9" x14ac:dyDescent="0.25">
      <c r="A2943" s="43" t="s">
        <v>13289</v>
      </c>
      <c r="B2943" s="40" t="s">
        <v>14145</v>
      </c>
      <c r="C2943" s="30">
        <v>34287</v>
      </c>
      <c r="D2943" s="29" t="s">
        <v>4001</v>
      </c>
      <c r="E2943" s="31">
        <v>8320</v>
      </c>
      <c r="F2943" s="38" t="s">
        <v>13045</v>
      </c>
      <c r="G2943" s="31">
        <v>8320</v>
      </c>
      <c r="H2943" s="32">
        <f t="shared" si="45"/>
        <v>0</v>
      </c>
      <c r="I2943" s="33" t="s">
        <v>10970</v>
      </c>
    </row>
    <row r="2944" spans="1:9" x14ac:dyDescent="0.25">
      <c r="A2944" s="44" t="s">
        <v>13289</v>
      </c>
      <c r="B2944" s="41" t="s">
        <v>14146</v>
      </c>
      <c r="C2944" s="26">
        <v>34288</v>
      </c>
      <c r="D2944" s="25" t="s">
        <v>3964</v>
      </c>
      <c r="E2944" s="27">
        <v>469.2</v>
      </c>
      <c r="F2944" s="39" t="s">
        <v>13289</v>
      </c>
      <c r="G2944" s="27">
        <v>469.2</v>
      </c>
      <c r="H2944" s="45">
        <f t="shared" si="45"/>
        <v>0</v>
      </c>
      <c r="I2944" s="28" t="s">
        <v>10970</v>
      </c>
    </row>
    <row r="2945" spans="1:9" x14ac:dyDescent="0.25">
      <c r="A2945" s="43" t="s">
        <v>13289</v>
      </c>
      <c r="B2945" s="40" t="s">
        <v>14147</v>
      </c>
      <c r="C2945" s="30">
        <v>34289</v>
      </c>
      <c r="D2945" s="29" t="s">
        <v>4490</v>
      </c>
      <c r="E2945" s="31">
        <v>6811.2</v>
      </c>
      <c r="F2945" s="38" t="s">
        <v>13289</v>
      </c>
      <c r="G2945" s="31">
        <v>6811.2</v>
      </c>
      <c r="H2945" s="32">
        <f t="shared" si="45"/>
        <v>0</v>
      </c>
      <c r="I2945" s="33" t="s">
        <v>10970</v>
      </c>
    </row>
    <row r="2946" spans="1:9" x14ac:dyDescent="0.25">
      <c r="A2946" s="44" t="s">
        <v>13289</v>
      </c>
      <c r="B2946" s="41" t="s">
        <v>14148</v>
      </c>
      <c r="C2946" s="26">
        <v>34290</v>
      </c>
      <c r="D2946" s="25" t="s">
        <v>3964</v>
      </c>
      <c r="E2946" s="27">
        <v>2204.8000000000002</v>
      </c>
      <c r="F2946" s="39" t="s">
        <v>13289</v>
      </c>
      <c r="G2946" s="27">
        <v>2204.8000000000002</v>
      </c>
      <c r="H2946" s="45">
        <f t="shared" si="45"/>
        <v>0</v>
      </c>
      <c r="I2946" s="28" t="s">
        <v>10970</v>
      </c>
    </row>
    <row r="2947" spans="1:9" x14ac:dyDescent="0.25">
      <c r="A2947" s="43" t="s">
        <v>13289</v>
      </c>
      <c r="B2947" s="40" t="s">
        <v>14149</v>
      </c>
      <c r="C2947" s="30">
        <v>34291</v>
      </c>
      <c r="D2947" s="29" t="s">
        <v>4100</v>
      </c>
      <c r="E2947" s="31">
        <v>1040</v>
      </c>
      <c r="F2947" s="38" t="s">
        <v>13045</v>
      </c>
      <c r="G2947" s="31">
        <v>1040</v>
      </c>
      <c r="H2947" s="32">
        <f t="shared" si="45"/>
        <v>0</v>
      </c>
      <c r="I2947" s="33" t="s">
        <v>10970</v>
      </c>
    </row>
    <row r="2948" spans="1:9" x14ac:dyDescent="0.25">
      <c r="A2948" s="44" t="s">
        <v>13289</v>
      </c>
      <c r="B2948" s="41" t="s">
        <v>14150</v>
      </c>
      <c r="C2948" s="26">
        <v>34292</v>
      </c>
      <c r="D2948" s="25" t="s">
        <v>4010</v>
      </c>
      <c r="E2948" s="27">
        <v>822</v>
      </c>
      <c r="F2948" s="39" t="s">
        <v>13045</v>
      </c>
      <c r="G2948" s="27">
        <v>822</v>
      </c>
      <c r="H2948" s="45">
        <f t="shared" ref="H2948:H3011" si="46">E2948-G2948</f>
        <v>0</v>
      </c>
      <c r="I2948" s="28" t="s">
        <v>10970</v>
      </c>
    </row>
    <row r="2949" spans="1:9" x14ac:dyDescent="0.25">
      <c r="A2949" s="43" t="s">
        <v>13289</v>
      </c>
      <c r="B2949" s="40" t="s">
        <v>14151</v>
      </c>
      <c r="C2949" s="30">
        <v>34293</v>
      </c>
      <c r="D2949" s="29" t="s">
        <v>4061</v>
      </c>
      <c r="E2949" s="31">
        <v>9614.2000000000007</v>
      </c>
      <c r="F2949" s="38" t="s">
        <v>13289</v>
      </c>
      <c r="G2949" s="31">
        <v>9614.2000000000007</v>
      </c>
      <c r="H2949" s="32">
        <f t="shared" si="46"/>
        <v>0</v>
      </c>
      <c r="I2949" s="33" t="s">
        <v>10970</v>
      </c>
    </row>
    <row r="2950" spans="1:9" x14ac:dyDescent="0.25">
      <c r="A2950" s="44" t="s">
        <v>13289</v>
      </c>
      <c r="B2950" s="41" t="s">
        <v>14152</v>
      </c>
      <c r="C2950" s="26">
        <v>34294</v>
      </c>
      <c r="D2950" s="25" t="s">
        <v>4057</v>
      </c>
      <c r="E2950" s="27">
        <v>3694.1</v>
      </c>
      <c r="F2950" s="39" t="s">
        <v>13289</v>
      </c>
      <c r="G2950" s="27">
        <v>3694.1</v>
      </c>
      <c r="H2950" s="45">
        <f t="shared" si="46"/>
        <v>0</v>
      </c>
      <c r="I2950" s="28" t="s">
        <v>10970</v>
      </c>
    </row>
    <row r="2951" spans="1:9" x14ac:dyDescent="0.25">
      <c r="A2951" s="43" t="s">
        <v>13289</v>
      </c>
      <c r="B2951" s="40" t="s">
        <v>14153</v>
      </c>
      <c r="C2951" s="30">
        <v>34295</v>
      </c>
      <c r="D2951" s="29" t="s">
        <v>11336</v>
      </c>
      <c r="E2951" s="31">
        <v>650.70000000000005</v>
      </c>
      <c r="F2951" s="38" t="s">
        <v>13289</v>
      </c>
      <c r="G2951" s="31">
        <v>650.70000000000005</v>
      </c>
      <c r="H2951" s="32">
        <f t="shared" si="46"/>
        <v>0</v>
      </c>
      <c r="I2951" s="33" t="s">
        <v>10970</v>
      </c>
    </row>
    <row r="2952" spans="1:9" x14ac:dyDescent="0.25">
      <c r="A2952" s="44" t="s">
        <v>13289</v>
      </c>
      <c r="B2952" s="41" t="s">
        <v>14154</v>
      </c>
      <c r="C2952" s="26">
        <v>34296</v>
      </c>
      <c r="D2952" s="25" t="s">
        <v>4009</v>
      </c>
      <c r="E2952" s="27">
        <v>187.5</v>
      </c>
      <c r="F2952" s="39" t="s">
        <v>13045</v>
      </c>
      <c r="G2952" s="27">
        <v>187.5</v>
      </c>
      <c r="H2952" s="45">
        <f t="shared" si="46"/>
        <v>0</v>
      </c>
      <c r="I2952" s="28" t="s">
        <v>10970</v>
      </c>
    </row>
    <row r="2953" spans="1:9" x14ac:dyDescent="0.25">
      <c r="A2953" s="43" t="s">
        <v>13289</v>
      </c>
      <c r="B2953" s="40" t="s">
        <v>14155</v>
      </c>
      <c r="C2953" s="30">
        <v>34297</v>
      </c>
      <c r="D2953" s="29" t="s">
        <v>4085</v>
      </c>
      <c r="E2953" s="31">
        <v>1618.2</v>
      </c>
      <c r="F2953" s="38" t="s">
        <v>13045</v>
      </c>
      <c r="G2953" s="31">
        <v>1618.2</v>
      </c>
      <c r="H2953" s="32">
        <f t="shared" si="46"/>
        <v>0</v>
      </c>
      <c r="I2953" s="33" t="s">
        <v>10970</v>
      </c>
    </row>
    <row r="2954" spans="1:9" x14ac:dyDescent="0.25">
      <c r="A2954" s="44" t="s">
        <v>13289</v>
      </c>
      <c r="B2954" s="41" t="s">
        <v>14156</v>
      </c>
      <c r="C2954" s="26">
        <v>34298</v>
      </c>
      <c r="D2954" s="25" t="s">
        <v>4009</v>
      </c>
      <c r="E2954" s="27">
        <v>1674</v>
      </c>
      <c r="F2954" s="39" t="s">
        <v>13045</v>
      </c>
      <c r="G2954" s="27">
        <v>1674</v>
      </c>
      <c r="H2954" s="45">
        <f t="shared" si="46"/>
        <v>0</v>
      </c>
      <c r="I2954" s="28" t="s">
        <v>10970</v>
      </c>
    </row>
    <row r="2955" spans="1:9" x14ac:dyDescent="0.25">
      <c r="A2955" s="43" t="s">
        <v>13289</v>
      </c>
      <c r="B2955" s="40" t="s">
        <v>14157</v>
      </c>
      <c r="C2955" s="30">
        <v>34299</v>
      </c>
      <c r="D2955" s="29" t="s">
        <v>3965</v>
      </c>
      <c r="E2955" s="31">
        <v>1040</v>
      </c>
      <c r="F2955" s="38" t="s">
        <v>13045</v>
      </c>
      <c r="G2955" s="31">
        <v>1040</v>
      </c>
      <c r="H2955" s="32">
        <f t="shared" si="46"/>
        <v>0</v>
      </c>
      <c r="I2955" s="33" t="s">
        <v>10970</v>
      </c>
    </row>
    <row r="2956" spans="1:9" x14ac:dyDescent="0.25">
      <c r="A2956" s="44" t="s">
        <v>13289</v>
      </c>
      <c r="B2956" s="41" t="s">
        <v>14158</v>
      </c>
      <c r="C2956" s="26">
        <v>34300</v>
      </c>
      <c r="D2956" s="25" t="s">
        <v>4024</v>
      </c>
      <c r="E2956" s="27">
        <v>38144.400000000001</v>
      </c>
      <c r="F2956" s="39" t="s">
        <v>13289</v>
      </c>
      <c r="G2956" s="27">
        <v>38144.400000000001</v>
      </c>
      <c r="H2956" s="45">
        <f t="shared" si="46"/>
        <v>0</v>
      </c>
      <c r="I2956" s="28" t="s">
        <v>10970</v>
      </c>
    </row>
    <row r="2957" spans="1:9" x14ac:dyDescent="0.25">
      <c r="A2957" s="43" t="s">
        <v>13289</v>
      </c>
      <c r="B2957" s="40" t="s">
        <v>14159</v>
      </c>
      <c r="C2957" s="30">
        <v>34301</v>
      </c>
      <c r="D2957" s="29" t="s">
        <v>4193</v>
      </c>
      <c r="E2957" s="31">
        <v>2689.2</v>
      </c>
      <c r="F2957" s="38" t="s">
        <v>13469</v>
      </c>
      <c r="G2957" s="31">
        <v>2689.2</v>
      </c>
      <c r="H2957" s="32">
        <f t="shared" si="46"/>
        <v>0</v>
      </c>
      <c r="I2957" s="33" t="s">
        <v>10970</v>
      </c>
    </row>
    <row r="2958" spans="1:9" x14ac:dyDescent="0.25">
      <c r="A2958" s="44" t="s">
        <v>13289</v>
      </c>
      <c r="B2958" s="41" t="s">
        <v>14160</v>
      </c>
      <c r="C2958" s="26">
        <v>34302</v>
      </c>
      <c r="D2958" s="25" t="s">
        <v>3987</v>
      </c>
      <c r="E2958" s="27">
        <v>2897</v>
      </c>
      <c r="F2958" s="39" t="s">
        <v>13469</v>
      </c>
      <c r="G2958" s="27">
        <v>2897</v>
      </c>
      <c r="H2958" s="45">
        <f t="shared" si="46"/>
        <v>0</v>
      </c>
      <c r="I2958" s="28" t="s">
        <v>10970</v>
      </c>
    </row>
    <row r="2959" spans="1:9" x14ac:dyDescent="0.25">
      <c r="A2959" s="43" t="s">
        <v>13289</v>
      </c>
      <c r="B2959" s="40" t="s">
        <v>14161</v>
      </c>
      <c r="C2959" s="30">
        <v>34303</v>
      </c>
      <c r="D2959" s="29" t="s">
        <v>3997</v>
      </c>
      <c r="E2959" s="31">
        <v>727.2</v>
      </c>
      <c r="F2959" s="38" t="s">
        <v>13289</v>
      </c>
      <c r="G2959" s="31">
        <v>727.2</v>
      </c>
      <c r="H2959" s="32">
        <f t="shared" si="46"/>
        <v>0</v>
      </c>
      <c r="I2959" s="33" t="s">
        <v>10970</v>
      </c>
    </row>
    <row r="2960" spans="1:9" x14ac:dyDescent="0.25">
      <c r="A2960" s="44" t="s">
        <v>13289</v>
      </c>
      <c r="B2960" s="41" t="s">
        <v>14162</v>
      </c>
      <c r="C2960" s="26">
        <v>34304</v>
      </c>
      <c r="D2960" s="25" t="s">
        <v>3985</v>
      </c>
      <c r="E2960" s="27">
        <v>3626.3</v>
      </c>
      <c r="F2960" s="39" t="s">
        <v>13469</v>
      </c>
      <c r="G2960" s="27">
        <v>3626.3</v>
      </c>
      <c r="H2960" s="45">
        <f t="shared" si="46"/>
        <v>0</v>
      </c>
      <c r="I2960" s="28" t="s">
        <v>10970</v>
      </c>
    </row>
    <row r="2961" spans="1:9" x14ac:dyDescent="0.25">
      <c r="A2961" s="43" t="s">
        <v>13289</v>
      </c>
      <c r="B2961" s="40" t="s">
        <v>14163</v>
      </c>
      <c r="C2961" s="30">
        <v>34305</v>
      </c>
      <c r="D2961" s="29" t="s">
        <v>3935</v>
      </c>
      <c r="E2961" s="31">
        <v>15448.4</v>
      </c>
      <c r="F2961" s="38" t="s">
        <v>13469</v>
      </c>
      <c r="G2961" s="31">
        <v>15448.4</v>
      </c>
      <c r="H2961" s="32">
        <f t="shared" si="46"/>
        <v>0</v>
      </c>
      <c r="I2961" s="33" t="s">
        <v>10970</v>
      </c>
    </row>
    <row r="2962" spans="1:9" x14ac:dyDescent="0.25">
      <c r="A2962" s="44" t="s">
        <v>13289</v>
      </c>
      <c r="B2962" s="41" t="s">
        <v>14164</v>
      </c>
      <c r="C2962" s="26">
        <v>34306</v>
      </c>
      <c r="D2962" s="25" t="s">
        <v>3964</v>
      </c>
      <c r="E2962" s="27">
        <v>115.5</v>
      </c>
      <c r="F2962" s="39" t="s">
        <v>13289</v>
      </c>
      <c r="G2962" s="27">
        <v>115.5</v>
      </c>
      <c r="H2962" s="45">
        <f t="shared" si="46"/>
        <v>0</v>
      </c>
      <c r="I2962" s="28" t="s">
        <v>10970</v>
      </c>
    </row>
    <row r="2963" spans="1:9" x14ac:dyDescent="0.25">
      <c r="A2963" s="43" t="s">
        <v>13289</v>
      </c>
      <c r="B2963" s="40" t="s">
        <v>14165</v>
      </c>
      <c r="C2963" s="30">
        <v>34307</v>
      </c>
      <c r="D2963" s="29" t="s">
        <v>4052</v>
      </c>
      <c r="E2963" s="31">
        <v>6246.6</v>
      </c>
      <c r="F2963" s="38" t="s">
        <v>13469</v>
      </c>
      <c r="G2963" s="31">
        <v>6246.6</v>
      </c>
      <c r="H2963" s="32">
        <f t="shared" si="46"/>
        <v>0</v>
      </c>
      <c r="I2963" s="33" t="s">
        <v>10970</v>
      </c>
    </row>
    <row r="2964" spans="1:9" x14ac:dyDescent="0.25">
      <c r="A2964" s="44" t="s">
        <v>13289</v>
      </c>
      <c r="B2964" s="41" t="s">
        <v>14166</v>
      </c>
      <c r="C2964" s="26">
        <v>34308</v>
      </c>
      <c r="D2964" s="25" t="s">
        <v>3959</v>
      </c>
      <c r="E2964" s="27">
        <v>90683</v>
      </c>
      <c r="F2964" s="39" t="s">
        <v>4240</v>
      </c>
      <c r="G2964" s="27">
        <v>90683</v>
      </c>
      <c r="H2964" s="45">
        <f t="shared" si="46"/>
        <v>0</v>
      </c>
      <c r="I2964" s="28" t="s">
        <v>10970</v>
      </c>
    </row>
    <row r="2965" spans="1:9" x14ac:dyDescent="0.25">
      <c r="A2965" s="43" t="s">
        <v>13289</v>
      </c>
      <c r="B2965" s="40" t="s">
        <v>14167</v>
      </c>
      <c r="C2965" s="30">
        <v>34309</v>
      </c>
      <c r="D2965" s="29" t="s">
        <v>3980</v>
      </c>
      <c r="E2965" s="31">
        <v>16780.599999999999</v>
      </c>
      <c r="F2965" s="38" t="s">
        <v>4223</v>
      </c>
      <c r="G2965" s="31">
        <v>16780.599999999999</v>
      </c>
      <c r="H2965" s="32">
        <f t="shared" si="46"/>
        <v>0</v>
      </c>
      <c r="I2965" s="33" t="s">
        <v>10970</v>
      </c>
    </row>
    <row r="2966" spans="1:9" x14ac:dyDescent="0.25">
      <c r="A2966" s="44" t="s">
        <v>13289</v>
      </c>
      <c r="B2966" s="41" t="s">
        <v>14168</v>
      </c>
      <c r="C2966" s="26">
        <v>34310</v>
      </c>
      <c r="D2966" s="25" t="s">
        <v>4054</v>
      </c>
      <c r="E2966" s="27">
        <v>67138.8</v>
      </c>
      <c r="F2966" s="39" t="s">
        <v>13289</v>
      </c>
      <c r="G2966" s="27">
        <v>67138.8</v>
      </c>
      <c r="H2966" s="45">
        <f t="shared" si="46"/>
        <v>0</v>
      </c>
      <c r="I2966" s="28" t="s">
        <v>10970</v>
      </c>
    </row>
    <row r="2967" spans="1:9" x14ac:dyDescent="0.25">
      <c r="A2967" s="43" t="s">
        <v>13289</v>
      </c>
      <c r="B2967" s="40" t="s">
        <v>14169</v>
      </c>
      <c r="C2967" s="30">
        <v>34311</v>
      </c>
      <c r="D2967" s="29" t="s">
        <v>3964</v>
      </c>
      <c r="E2967" s="31">
        <v>676</v>
      </c>
      <c r="F2967" s="38" t="s">
        <v>13289</v>
      </c>
      <c r="G2967" s="31">
        <v>676</v>
      </c>
      <c r="H2967" s="32">
        <f t="shared" si="46"/>
        <v>0</v>
      </c>
      <c r="I2967" s="33" t="s">
        <v>10970</v>
      </c>
    </row>
    <row r="2968" spans="1:9" x14ac:dyDescent="0.25">
      <c r="A2968" s="44" t="s">
        <v>13289</v>
      </c>
      <c r="B2968" s="41" t="s">
        <v>14170</v>
      </c>
      <c r="C2968" s="26">
        <v>34312</v>
      </c>
      <c r="D2968" s="25" t="s">
        <v>3964</v>
      </c>
      <c r="E2968" s="27">
        <v>780</v>
      </c>
      <c r="F2968" s="39" t="s">
        <v>13289</v>
      </c>
      <c r="G2968" s="27">
        <v>780</v>
      </c>
      <c r="H2968" s="45">
        <f t="shared" si="46"/>
        <v>0</v>
      </c>
      <c r="I2968" s="28" t="s">
        <v>10970</v>
      </c>
    </row>
    <row r="2969" spans="1:9" x14ac:dyDescent="0.25">
      <c r="A2969" s="43" t="s">
        <v>13289</v>
      </c>
      <c r="B2969" s="40" t="s">
        <v>14171</v>
      </c>
      <c r="C2969" s="30">
        <v>34313</v>
      </c>
      <c r="D2969" s="29" t="s">
        <v>3964</v>
      </c>
      <c r="E2969" s="31">
        <v>717.6</v>
      </c>
      <c r="F2969" s="38" t="s">
        <v>13289</v>
      </c>
      <c r="G2969" s="31">
        <v>717.6</v>
      </c>
      <c r="H2969" s="32">
        <f t="shared" si="46"/>
        <v>0</v>
      </c>
      <c r="I2969" s="33" t="s">
        <v>10970</v>
      </c>
    </row>
    <row r="2970" spans="1:9" x14ac:dyDescent="0.25">
      <c r="A2970" s="44" t="s">
        <v>13289</v>
      </c>
      <c r="B2970" s="41" t="s">
        <v>14172</v>
      </c>
      <c r="C2970" s="26">
        <v>34314</v>
      </c>
      <c r="D2970" s="25" t="s">
        <v>4048</v>
      </c>
      <c r="E2970" s="27">
        <v>37110</v>
      </c>
      <c r="F2970" s="39" t="s">
        <v>13289</v>
      </c>
      <c r="G2970" s="27">
        <v>37110</v>
      </c>
      <c r="H2970" s="45">
        <f t="shared" si="46"/>
        <v>0</v>
      </c>
      <c r="I2970" s="28" t="s">
        <v>10970</v>
      </c>
    </row>
    <row r="2971" spans="1:9" x14ac:dyDescent="0.25">
      <c r="A2971" s="43" t="s">
        <v>13289</v>
      </c>
      <c r="B2971" s="40" t="s">
        <v>14173</v>
      </c>
      <c r="C2971" s="30">
        <v>34315</v>
      </c>
      <c r="D2971" s="29" t="s">
        <v>4042</v>
      </c>
      <c r="E2971" s="31">
        <v>34068.6</v>
      </c>
      <c r="F2971" s="38" t="s">
        <v>13045</v>
      </c>
      <c r="G2971" s="31">
        <v>34068.6</v>
      </c>
      <c r="H2971" s="32">
        <f t="shared" si="46"/>
        <v>0</v>
      </c>
      <c r="I2971" s="33" t="s">
        <v>10970</v>
      </c>
    </row>
    <row r="2972" spans="1:9" x14ac:dyDescent="0.25">
      <c r="A2972" s="44" t="s">
        <v>13289</v>
      </c>
      <c r="B2972" s="41" t="s">
        <v>14174</v>
      </c>
      <c r="C2972" s="26">
        <v>34316</v>
      </c>
      <c r="D2972" s="25" t="s">
        <v>3959</v>
      </c>
      <c r="E2972" s="27">
        <v>22304.400000000001</v>
      </c>
      <c r="F2972" s="39" t="s">
        <v>4240</v>
      </c>
      <c r="G2972" s="27">
        <v>22304.400000000001</v>
      </c>
      <c r="H2972" s="45">
        <f t="shared" si="46"/>
        <v>0</v>
      </c>
      <c r="I2972" s="28" t="s">
        <v>10970</v>
      </c>
    </row>
    <row r="2973" spans="1:9" x14ac:dyDescent="0.25">
      <c r="A2973" s="43" t="s">
        <v>13289</v>
      </c>
      <c r="B2973" s="40" t="s">
        <v>14175</v>
      </c>
      <c r="C2973" s="30">
        <v>34317</v>
      </c>
      <c r="D2973" s="29" t="s">
        <v>4016</v>
      </c>
      <c r="E2973" s="31">
        <v>39771.480000000003</v>
      </c>
      <c r="F2973" s="38" t="s">
        <v>13289</v>
      </c>
      <c r="G2973" s="31">
        <v>39771.480000000003</v>
      </c>
      <c r="H2973" s="32">
        <f t="shared" si="46"/>
        <v>0</v>
      </c>
      <c r="I2973" s="33" t="s">
        <v>10970</v>
      </c>
    </row>
    <row r="2974" spans="1:9" x14ac:dyDescent="0.25">
      <c r="A2974" s="44" t="s">
        <v>13289</v>
      </c>
      <c r="B2974" s="41" t="s">
        <v>14176</v>
      </c>
      <c r="C2974" s="26">
        <v>34318</v>
      </c>
      <c r="D2974" s="25" t="s">
        <v>4097</v>
      </c>
      <c r="E2974" s="27">
        <v>3920</v>
      </c>
      <c r="F2974" s="39" t="s">
        <v>13289</v>
      </c>
      <c r="G2974" s="27">
        <v>3920</v>
      </c>
      <c r="H2974" s="45">
        <f t="shared" si="46"/>
        <v>0</v>
      </c>
      <c r="I2974" s="28" t="s">
        <v>10970</v>
      </c>
    </row>
    <row r="2975" spans="1:9" x14ac:dyDescent="0.25">
      <c r="A2975" s="43" t="s">
        <v>13289</v>
      </c>
      <c r="B2975" s="40" t="s">
        <v>14177</v>
      </c>
      <c r="C2975" s="30">
        <v>34319</v>
      </c>
      <c r="D2975" s="29" t="s">
        <v>3964</v>
      </c>
      <c r="E2975" s="31">
        <v>4540.8</v>
      </c>
      <c r="F2975" s="38" t="s">
        <v>13289</v>
      </c>
      <c r="G2975" s="31">
        <v>4540.8</v>
      </c>
      <c r="H2975" s="32">
        <f t="shared" si="46"/>
        <v>0</v>
      </c>
      <c r="I2975" s="33" t="s">
        <v>10970</v>
      </c>
    </row>
    <row r="2976" spans="1:9" x14ac:dyDescent="0.25">
      <c r="A2976" s="44" t="s">
        <v>13289</v>
      </c>
      <c r="B2976" s="41" t="s">
        <v>14178</v>
      </c>
      <c r="C2976" s="26">
        <v>34320</v>
      </c>
      <c r="D2976" s="25" t="s">
        <v>3958</v>
      </c>
      <c r="E2976" s="27">
        <v>1444.4</v>
      </c>
      <c r="F2976" s="39" t="s">
        <v>13289</v>
      </c>
      <c r="G2976" s="27">
        <v>1444.4</v>
      </c>
      <c r="H2976" s="45">
        <f t="shared" si="46"/>
        <v>0</v>
      </c>
      <c r="I2976" s="28" t="s">
        <v>10970</v>
      </c>
    </row>
    <row r="2977" spans="1:9" x14ac:dyDescent="0.25">
      <c r="A2977" s="43" t="s">
        <v>13289</v>
      </c>
      <c r="B2977" s="40" t="s">
        <v>14179</v>
      </c>
      <c r="C2977" s="30">
        <v>34321</v>
      </c>
      <c r="D2977" s="29" t="s">
        <v>4097</v>
      </c>
      <c r="E2977" s="31">
        <v>600</v>
      </c>
      <c r="F2977" s="38" t="s">
        <v>13289</v>
      </c>
      <c r="G2977" s="31">
        <v>600</v>
      </c>
      <c r="H2977" s="32">
        <f t="shared" si="46"/>
        <v>0</v>
      </c>
      <c r="I2977" s="33" t="s">
        <v>10970</v>
      </c>
    </row>
    <row r="2978" spans="1:9" x14ac:dyDescent="0.25">
      <c r="A2978" s="44" t="s">
        <v>13289</v>
      </c>
      <c r="B2978" s="41" t="s">
        <v>14180</v>
      </c>
      <c r="C2978" s="26">
        <v>34322</v>
      </c>
      <c r="D2978" s="25" t="s">
        <v>3964</v>
      </c>
      <c r="E2978" s="27">
        <v>435.6</v>
      </c>
      <c r="F2978" s="39" t="s">
        <v>13289</v>
      </c>
      <c r="G2978" s="27">
        <v>435.6</v>
      </c>
      <c r="H2978" s="45">
        <f t="shared" si="46"/>
        <v>0</v>
      </c>
      <c r="I2978" s="28" t="s">
        <v>10970</v>
      </c>
    </row>
    <row r="2979" spans="1:9" x14ac:dyDescent="0.25">
      <c r="A2979" s="43" t="s">
        <v>13289</v>
      </c>
      <c r="B2979" s="40" t="s">
        <v>14181</v>
      </c>
      <c r="C2979" s="30">
        <v>34323</v>
      </c>
      <c r="D2979" s="29" t="s">
        <v>4066</v>
      </c>
      <c r="E2979" s="31">
        <v>3286</v>
      </c>
      <c r="F2979" s="38" t="s">
        <v>13289</v>
      </c>
      <c r="G2979" s="31">
        <v>3286</v>
      </c>
      <c r="H2979" s="32">
        <f t="shared" si="46"/>
        <v>0</v>
      </c>
      <c r="I2979" s="33" t="s">
        <v>10970</v>
      </c>
    </row>
    <row r="2980" spans="1:9" x14ac:dyDescent="0.25">
      <c r="A2980" s="44" t="s">
        <v>13289</v>
      </c>
      <c r="B2980" s="41" t="s">
        <v>14182</v>
      </c>
      <c r="C2980" s="26">
        <v>34324</v>
      </c>
      <c r="D2980" s="25" t="s">
        <v>4069</v>
      </c>
      <c r="E2980" s="27">
        <v>32495</v>
      </c>
      <c r="F2980" s="39" t="s">
        <v>10976</v>
      </c>
      <c r="G2980" s="27">
        <v>32495</v>
      </c>
      <c r="H2980" s="45">
        <f t="shared" si="46"/>
        <v>0</v>
      </c>
      <c r="I2980" s="28" t="s">
        <v>10970</v>
      </c>
    </row>
    <row r="2981" spans="1:9" x14ac:dyDescent="0.25">
      <c r="A2981" s="43" t="s">
        <v>13289</v>
      </c>
      <c r="B2981" s="40" t="s">
        <v>14183</v>
      </c>
      <c r="C2981" s="30">
        <v>34325</v>
      </c>
      <c r="D2981" s="29" t="s">
        <v>4023</v>
      </c>
      <c r="E2981" s="31">
        <v>19222</v>
      </c>
      <c r="F2981" s="38" t="s">
        <v>13289</v>
      </c>
      <c r="G2981" s="31">
        <v>19222</v>
      </c>
      <c r="H2981" s="32">
        <f t="shared" si="46"/>
        <v>0</v>
      </c>
      <c r="I2981" s="33" t="s">
        <v>10970</v>
      </c>
    </row>
    <row r="2982" spans="1:9" x14ac:dyDescent="0.25">
      <c r="A2982" s="44" t="s">
        <v>13289</v>
      </c>
      <c r="B2982" s="41" t="s">
        <v>14184</v>
      </c>
      <c r="C2982" s="26">
        <v>34326</v>
      </c>
      <c r="D2982" s="25" t="s">
        <v>4049</v>
      </c>
      <c r="E2982" s="27">
        <v>489.6</v>
      </c>
      <c r="F2982" s="39" t="s">
        <v>13289</v>
      </c>
      <c r="G2982" s="27">
        <v>489.6</v>
      </c>
      <c r="H2982" s="45">
        <f t="shared" si="46"/>
        <v>0</v>
      </c>
      <c r="I2982" s="28" t="s">
        <v>10970</v>
      </c>
    </row>
    <row r="2983" spans="1:9" x14ac:dyDescent="0.25">
      <c r="A2983" s="43" t="s">
        <v>13289</v>
      </c>
      <c r="B2983" s="40" t="s">
        <v>14185</v>
      </c>
      <c r="C2983" s="30">
        <v>34327</v>
      </c>
      <c r="D2983" s="29" t="s">
        <v>4047</v>
      </c>
      <c r="E2983" s="31">
        <v>3740.5</v>
      </c>
      <c r="F2983" s="38" t="s">
        <v>13289</v>
      </c>
      <c r="G2983" s="31">
        <v>3740.5</v>
      </c>
      <c r="H2983" s="32">
        <f t="shared" si="46"/>
        <v>0</v>
      </c>
      <c r="I2983" s="33" t="s">
        <v>10970</v>
      </c>
    </row>
    <row r="2984" spans="1:9" x14ac:dyDescent="0.25">
      <c r="A2984" s="44" t="s">
        <v>13289</v>
      </c>
      <c r="B2984" s="41" t="s">
        <v>14186</v>
      </c>
      <c r="C2984" s="26">
        <v>34328</v>
      </c>
      <c r="D2984" s="25" t="s">
        <v>3962</v>
      </c>
      <c r="E2984" s="27">
        <v>9243.2000000000007</v>
      </c>
      <c r="F2984" s="39" t="s">
        <v>13289</v>
      </c>
      <c r="G2984" s="27">
        <v>9243.2000000000007</v>
      </c>
      <c r="H2984" s="45">
        <f t="shared" si="46"/>
        <v>0</v>
      </c>
      <c r="I2984" s="28" t="s">
        <v>10970</v>
      </c>
    </row>
    <row r="2985" spans="1:9" x14ac:dyDescent="0.25">
      <c r="A2985" s="43" t="s">
        <v>13289</v>
      </c>
      <c r="B2985" s="40" t="s">
        <v>14187</v>
      </c>
      <c r="C2985" s="30">
        <v>34329</v>
      </c>
      <c r="D2985" s="29" t="s">
        <v>3964</v>
      </c>
      <c r="E2985" s="31">
        <v>109.5</v>
      </c>
      <c r="F2985" s="38" t="s">
        <v>13289</v>
      </c>
      <c r="G2985" s="31">
        <v>109.5</v>
      </c>
      <c r="H2985" s="32">
        <f t="shared" si="46"/>
        <v>0</v>
      </c>
      <c r="I2985" s="33" t="s">
        <v>10970</v>
      </c>
    </row>
    <row r="2986" spans="1:9" x14ac:dyDescent="0.25">
      <c r="A2986" s="44" t="s">
        <v>13289</v>
      </c>
      <c r="B2986" s="41" t="s">
        <v>14188</v>
      </c>
      <c r="C2986" s="26">
        <v>34330</v>
      </c>
      <c r="D2986" s="25" t="s">
        <v>3964</v>
      </c>
      <c r="E2986" s="27">
        <v>432</v>
      </c>
      <c r="F2986" s="39" t="s">
        <v>13289</v>
      </c>
      <c r="G2986" s="27">
        <v>432</v>
      </c>
      <c r="H2986" s="45">
        <f t="shared" si="46"/>
        <v>0</v>
      </c>
      <c r="I2986" s="28" t="s">
        <v>10970</v>
      </c>
    </row>
    <row r="2987" spans="1:9" x14ac:dyDescent="0.25">
      <c r="A2987" s="43" t="s">
        <v>13289</v>
      </c>
      <c r="B2987" s="40" t="s">
        <v>14189</v>
      </c>
      <c r="C2987" s="30">
        <v>34331</v>
      </c>
      <c r="D2987" s="29" t="s">
        <v>3964</v>
      </c>
      <c r="E2987" s="31">
        <v>1804</v>
      </c>
      <c r="F2987" s="38" t="s">
        <v>13289</v>
      </c>
      <c r="G2987" s="31">
        <v>1804</v>
      </c>
      <c r="H2987" s="32">
        <f t="shared" si="46"/>
        <v>0</v>
      </c>
      <c r="I2987" s="33" t="s">
        <v>10970</v>
      </c>
    </row>
    <row r="2988" spans="1:9" x14ac:dyDescent="0.25">
      <c r="A2988" s="44" t="s">
        <v>13289</v>
      </c>
      <c r="B2988" s="41" t="s">
        <v>14190</v>
      </c>
      <c r="C2988" s="26">
        <v>34332</v>
      </c>
      <c r="D2988" s="25" t="s">
        <v>4110</v>
      </c>
      <c r="E2988" s="27">
        <v>1214.2</v>
      </c>
      <c r="F2988" s="39" t="s">
        <v>13289</v>
      </c>
      <c r="G2988" s="27">
        <v>1214.2</v>
      </c>
      <c r="H2988" s="45">
        <f t="shared" si="46"/>
        <v>0</v>
      </c>
      <c r="I2988" s="28" t="s">
        <v>10970</v>
      </c>
    </row>
    <row r="2989" spans="1:9" x14ac:dyDescent="0.25">
      <c r="A2989" s="43" t="s">
        <v>13289</v>
      </c>
      <c r="B2989" s="40" t="s">
        <v>14191</v>
      </c>
      <c r="C2989" s="30">
        <v>34333</v>
      </c>
      <c r="D2989" s="29" t="s">
        <v>3964</v>
      </c>
      <c r="E2989" s="31">
        <v>136.80000000000001</v>
      </c>
      <c r="F2989" s="38" t="s">
        <v>13045</v>
      </c>
      <c r="G2989" s="31">
        <v>136.80000000000001</v>
      </c>
      <c r="H2989" s="32">
        <f t="shared" si="46"/>
        <v>0</v>
      </c>
      <c r="I2989" s="33" t="s">
        <v>10970</v>
      </c>
    </row>
    <row r="2990" spans="1:9" x14ac:dyDescent="0.25">
      <c r="A2990" s="44" t="s">
        <v>13289</v>
      </c>
      <c r="B2990" s="41" t="s">
        <v>14192</v>
      </c>
      <c r="C2990" s="26">
        <v>34334</v>
      </c>
      <c r="D2990" s="25" t="s">
        <v>3998</v>
      </c>
      <c r="E2990" s="27">
        <v>15524.4</v>
      </c>
      <c r="F2990" s="39" t="s">
        <v>13045</v>
      </c>
      <c r="G2990" s="27">
        <v>15524.4</v>
      </c>
      <c r="H2990" s="45">
        <f t="shared" si="46"/>
        <v>0</v>
      </c>
      <c r="I2990" s="28" t="s">
        <v>10970</v>
      </c>
    </row>
    <row r="2991" spans="1:9" x14ac:dyDescent="0.25">
      <c r="A2991" s="43" t="s">
        <v>13045</v>
      </c>
      <c r="B2991" s="40" t="s">
        <v>14193</v>
      </c>
      <c r="C2991" s="30">
        <v>34335</v>
      </c>
      <c r="D2991" s="29" t="s">
        <v>3936</v>
      </c>
      <c r="E2991" s="31">
        <v>230</v>
      </c>
      <c r="F2991" s="38" t="s">
        <v>13045</v>
      </c>
      <c r="G2991" s="31">
        <v>230</v>
      </c>
      <c r="H2991" s="32">
        <f t="shared" si="46"/>
        <v>0</v>
      </c>
      <c r="I2991" s="33" t="s">
        <v>10970</v>
      </c>
    </row>
    <row r="2992" spans="1:9" x14ac:dyDescent="0.25">
      <c r="A2992" s="44" t="s">
        <v>13289</v>
      </c>
      <c r="B2992" s="41" t="s">
        <v>14194</v>
      </c>
      <c r="C2992" s="26">
        <v>34336</v>
      </c>
      <c r="D2992" s="25" t="s">
        <v>3935</v>
      </c>
      <c r="E2992" s="27">
        <v>6366.8</v>
      </c>
      <c r="F2992" s="39" t="s">
        <v>13469</v>
      </c>
      <c r="G2992" s="27">
        <v>6366.8</v>
      </c>
      <c r="H2992" s="45">
        <f t="shared" si="46"/>
        <v>0</v>
      </c>
      <c r="I2992" s="28" t="s">
        <v>10970</v>
      </c>
    </row>
    <row r="2993" spans="1:9" x14ac:dyDescent="0.25">
      <c r="A2993" s="43" t="s">
        <v>13045</v>
      </c>
      <c r="B2993" s="40" t="s">
        <v>14195</v>
      </c>
      <c r="C2993" s="30">
        <v>34337</v>
      </c>
      <c r="D2993" s="29" t="s">
        <v>3951</v>
      </c>
      <c r="E2993" s="31">
        <v>13149.9</v>
      </c>
      <c r="F2993" s="38" t="s">
        <v>13045</v>
      </c>
      <c r="G2993" s="31">
        <v>13149.9</v>
      </c>
      <c r="H2993" s="32">
        <f t="shared" si="46"/>
        <v>0</v>
      </c>
      <c r="I2993" s="33" t="s">
        <v>10970</v>
      </c>
    </row>
    <row r="2994" spans="1:9" x14ac:dyDescent="0.25">
      <c r="A2994" s="44" t="s">
        <v>13045</v>
      </c>
      <c r="B2994" s="41" t="s">
        <v>14196</v>
      </c>
      <c r="C2994" s="26">
        <v>34338</v>
      </c>
      <c r="D2994" s="25" t="s">
        <v>5021</v>
      </c>
      <c r="E2994" s="27">
        <v>1158.8</v>
      </c>
      <c r="F2994" s="39" t="s">
        <v>13045</v>
      </c>
      <c r="G2994" s="27">
        <v>1158.8</v>
      </c>
      <c r="H2994" s="45">
        <f t="shared" si="46"/>
        <v>0</v>
      </c>
      <c r="I2994" s="28" t="s">
        <v>10970</v>
      </c>
    </row>
    <row r="2995" spans="1:9" x14ac:dyDescent="0.25">
      <c r="A2995" s="43" t="s">
        <v>13045</v>
      </c>
      <c r="B2995" s="40" t="s">
        <v>14197</v>
      </c>
      <c r="C2995" s="30">
        <v>34339</v>
      </c>
      <c r="D2995" s="29" t="s">
        <v>4067</v>
      </c>
      <c r="E2995" s="31">
        <v>4160</v>
      </c>
      <c r="F2995" s="38" t="s">
        <v>13045</v>
      </c>
      <c r="G2995" s="31">
        <v>4160</v>
      </c>
      <c r="H2995" s="32">
        <f t="shared" si="46"/>
        <v>0</v>
      </c>
      <c r="I2995" s="33" t="s">
        <v>10970</v>
      </c>
    </row>
    <row r="2996" spans="1:9" x14ac:dyDescent="0.25">
      <c r="A2996" s="44" t="s">
        <v>13045</v>
      </c>
      <c r="B2996" s="41" t="s">
        <v>14198</v>
      </c>
      <c r="C2996" s="26">
        <v>34340</v>
      </c>
      <c r="D2996" s="25" t="s">
        <v>3935</v>
      </c>
      <c r="E2996" s="27">
        <v>38464.800000000003</v>
      </c>
      <c r="F2996" s="39" t="s">
        <v>13469</v>
      </c>
      <c r="G2996" s="27">
        <v>38464.800000000003</v>
      </c>
      <c r="H2996" s="45">
        <f t="shared" si="46"/>
        <v>0</v>
      </c>
      <c r="I2996" s="28" t="s">
        <v>10970</v>
      </c>
    </row>
    <row r="2997" spans="1:9" x14ac:dyDescent="0.25">
      <c r="A2997" s="43" t="s">
        <v>13045</v>
      </c>
      <c r="B2997" s="40" t="s">
        <v>14199</v>
      </c>
      <c r="C2997" s="30">
        <v>34341</v>
      </c>
      <c r="D2997" s="29" t="s">
        <v>4028</v>
      </c>
      <c r="E2997" s="31">
        <v>4748</v>
      </c>
      <c r="F2997" s="38" t="s">
        <v>13045</v>
      </c>
      <c r="G2997" s="31">
        <v>4748</v>
      </c>
      <c r="H2997" s="32">
        <f t="shared" si="46"/>
        <v>0</v>
      </c>
      <c r="I2997" s="33" t="s">
        <v>10970</v>
      </c>
    </row>
    <row r="2998" spans="1:9" x14ac:dyDescent="0.25">
      <c r="A2998" s="44" t="s">
        <v>13045</v>
      </c>
      <c r="B2998" s="41" t="s">
        <v>14200</v>
      </c>
      <c r="C2998" s="26">
        <v>34342</v>
      </c>
      <c r="D2998" s="25" t="s">
        <v>3935</v>
      </c>
      <c r="E2998" s="27">
        <v>448</v>
      </c>
      <c r="F2998" s="39" t="s">
        <v>13469</v>
      </c>
      <c r="G2998" s="27">
        <v>448</v>
      </c>
      <c r="H2998" s="45">
        <f t="shared" si="46"/>
        <v>0</v>
      </c>
      <c r="I2998" s="28" t="s">
        <v>10970</v>
      </c>
    </row>
    <row r="2999" spans="1:9" x14ac:dyDescent="0.25">
      <c r="A2999" s="43" t="s">
        <v>13045</v>
      </c>
      <c r="B2999" s="40" t="s">
        <v>14201</v>
      </c>
      <c r="C2999" s="30">
        <v>34343</v>
      </c>
      <c r="D2999" s="29" t="s">
        <v>3950</v>
      </c>
      <c r="E2999" s="31">
        <v>44242.52</v>
      </c>
      <c r="F2999" s="38" t="s">
        <v>13469</v>
      </c>
      <c r="G2999" s="31">
        <v>44242.52</v>
      </c>
      <c r="H2999" s="32">
        <f t="shared" si="46"/>
        <v>0</v>
      </c>
      <c r="I2999" s="33" t="s">
        <v>10970</v>
      </c>
    </row>
    <row r="3000" spans="1:9" x14ac:dyDescent="0.25">
      <c r="A3000" s="44" t="s">
        <v>13045</v>
      </c>
      <c r="B3000" s="41" t="s">
        <v>14202</v>
      </c>
      <c r="C3000" s="26">
        <v>34344</v>
      </c>
      <c r="D3000" s="25" t="s">
        <v>3935</v>
      </c>
      <c r="E3000" s="27">
        <v>18114.8</v>
      </c>
      <c r="F3000" s="39" t="s">
        <v>13469</v>
      </c>
      <c r="G3000" s="27">
        <v>18114.8</v>
      </c>
      <c r="H3000" s="45">
        <f t="shared" si="46"/>
        <v>0</v>
      </c>
      <c r="I3000" s="28" t="s">
        <v>10970</v>
      </c>
    </row>
    <row r="3001" spans="1:9" x14ac:dyDescent="0.25">
      <c r="A3001" s="43" t="s">
        <v>13045</v>
      </c>
      <c r="B3001" s="40" t="s">
        <v>14203</v>
      </c>
      <c r="C3001" s="30">
        <v>34345</v>
      </c>
      <c r="D3001" s="29" t="s">
        <v>3964</v>
      </c>
      <c r="E3001" s="31">
        <v>710.4</v>
      </c>
      <c r="F3001" s="38" t="s">
        <v>13045</v>
      </c>
      <c r="G3001" s="31">
        <v>710.4</v>
      </c>
      <c r="H3001" s="32">
        <f t="shared" si="46"/>
        <v>0</v>
      </c>
      <c r="I3001" s="33" t="s">
        <v>10970</v>
      </c>
    </row>
    <row r="3002" spans="1:9" x14ac:dyDescent="0.25">
      <c r="A3002" s="44" t="s">
        <v>13045</v>
      </c>
      <c r="B3002" s="41" t="s">
        <v>14204</v>
      </c>
      <c r="C3002" s="26">
        <v>34346</v>
      </c>
      <c r="D3002" s="25" t="s">
        <v>3964</v>
      </c>
      <c r="E3002" s="27">
        <v>2721.1</v>
      </c>
      <c r="F3002" s="39" t="s">
        <v>13045</v>
      </c>
      <c r="G3002" s="27">
        <v>2721.1</v>
      </c>
      <c r="H3002" s="45">
        <f t="shared" si="46"/>
        <v>0</v>
      </c>
      <c r="I3002" s="28" t="s">
        <v>10970</v>
      </c>
    </row>
    <row r="3003" spans="1:9" x14ac:dyDescent="0.25">
      <c r="A3003" s="43" t="s">
        <v>13045</v>
      </c>
      <c r="B3003" s="40" t="s">
        <v>14205</v>
      </c>
      <c r="C3003" s="30">
        <v>34347</v>
      </c>
      <c r="D3003" s="29" t="s">
        <v>3952</v>
      </c>
      <c r="E3003" s="31">
        <v>2723.6</v>
      </c>
      <c r="F3003" s="38" t="s">
        <v>13045</v>
      </c>
      <c r="G3003" s="31">
        <v>2723.6</v>
      </c>
      <c r="H3003" s="32">
        <f t="shared" si="46"/>
        <v>0</v>
      </c>
      <c r="I3003" s="33" t="s">
        <v>10970</v>
      </c>
    </row>
    <row r="3004" spans="1:9" x14ac:dyDescent="0.25">
      <c r="A3004" s="44" t="s">
        <v>13045</v>
      </c>
      <c r="B3004" s="41" t="s">
        <v>14206</v>
      </c>
      <c r="C3004" s="26">
        <v>34348</v>
      </c>
      <c r="D3004" s="25" t="s">
        <v>3964</v>
      </c>
      <c r="E3004" s="27">
        <v>2701.6</v>
      </c>
      <c r="F3004" s="39" t="s">
        <v>13045</v>
      </c>
      <c r="G3004" s="27">
        <v>2701.6</v>
      </c>
      <c r="H3004" s="45">
        <f t="shared" si="46"/>
        <v>0</v>
      </c>
      <c r="I3004" s="28" t="s">
        <v>10970</v>
      </c>
    </row>
    <row r="3005" spans="1:9" x14ac:dyDescent="0.25">
      <c r="A3005" s="43" t="s">
        <v>13045</v>
      </c>
      <c r="B3005" s="40" t="s">
        <v>14207</v>
      </c>
      <c r="C3005" s="30">
        <v>34349</v>
      </c>
      <c r="D3005" s="29" t="s">
        <v>3958</v>
      </c>
      <c r="E3005" s="31">
        <v>5442.8</v>
      </c>
      <c r="F3005" s="38" t="s">
        <v>13045</v>
      </c>
      <c r="G3005" s="31">
        <v>5442.8</v>
      </c>
      <c r="H3005" s="32">
        <f t="shared" si="46"/>
        <v>0</v>
      </c>
      <c r="I3005" s="33" t="s">
        <v>10970</v>
      </c>
    </row>
    <row r="3006" spans="1:9" x14ac:dyDescent="0.25">
      <c r="A3006" s="44" t="s">
        <v>13045</v>
      </c>
      <c r="B3006" s="41" t="s">
        <v>14208</v>
      </c>
      <c r="C3006" s="26">
        <v>34350</v>
      </c>
      <c r="D3006" s="25" t="s">
        <v>3937</v>
      </c>
      <c r="E3006" s="27">
        <v>34075.599999999999</v>
      </c>
      <c r="F3006" s="39" t="s">
        <v>13469</v>
      </c>
      <c r="G3006" s="27">
        <v>34075.599999999999</v>
      </c>
      <c r="H3006" s="45">
        <f t="shared" si="46"/>
        <v>0</v>
      </c>
      <c r="I3006" s="28" t="s">
        <v>10970</v>
      </c>
    </row>
    <row r="3007" spans="1:9" x14ac:dyDescent="0.25">
      <c r="A3007" s="43" t="s">
        <v>13045</v>
      </c>
      <c r="B3007" s="40" t="s">
        <v>14209</v>
      </c>
      <c r="C3007" s="30">
        <v>34351</v>
      </c>
      <c r="D3007" s="29" t="s">
        <v>3937</v>
      </c>
      <c r="E3007" s="31">
        <v>79770.3</v>
      </c>
      <c r="F3007" s="38" t="s">
        <v>13469</v>
      </c>
      <c r="G3007" s="31">
        <v>79770.3</v>
      </c>
      <c r="H3007" s="32">
        <f t="shared" si="46"/>
        <v>0</v>
      </c>
      <c r="I3007" s="33" t="s">
        <v>10970</v>
      </c>
    </row>
    <row r="3008" spans="1:9" x14ac:dyDescent="0.25">
      <c r="A3008" s="44" t="s">
        <v>13045</v>
      </c>
      <c r="B3008" s="41" t="s">
        <v>14210</v>
      </c>
      <c r="C3008" s="26">
        <v>34352</v>
      </c>
      <c r="D3008" s="25" t="s">
        <v>3960</v>
      </c>
      <c r="E3008" s="27">
        <v>15376.8</v>
      </c>
      <c r="F3008" s="39" t="s">
        <v>13045</v>
      </c>
      <c r="G3008" s="27">
        <v>15376.8</v>
      </c>
      <c r="H3008" s="45">
        <f t="shared" si="46"/>
        <v>0</v>
      </c>
      <c r="I3008" s="28" t="s">
        <v>10970</v>
      </c>
    </row>
    <row r="3009" spans="1:9" x14ac:dyDescent="0.25">
      <c r="A3009" s="43" t="s">
        <v>13045</v>
      </c>
      <c r="B3009" s="40" t="s">
        <v>14211</v>
      </c>
      <c r="C3009" s="30">
        <v>34353</v>
      </c>
      <c r="D3009" s="29" t="s">
        <v>3964</v>
      </c>
      <c r="E3009" s="31">
        <v>229.8</v>
      </c>
      <c r="F3009" s="38" t="s">
        <v>13045</v>
      </c>
      <c r="G3009" s="31">
        <v>229.8</v>
      </c>
      <c r="H3009" s="32">
        <f t="shared" si="46"/>
        <v>0</v>
      </c>
      <c r="I3009" s="33" t="s">
        <v>10970</v>
      </c>
    </row>
    <row r="3010" spans="1:9" x14ac:dyDescent="0.25">
      <c r="A3010" s="44" t="s">
        <v>13045</v>
      </c>
      <c r="B3010" s="41" t="s">
        <v>14212</v>
      </c>
      <c r="C3010" s="26">
        <v>34354</v>
      </c>
      <c r="D3010" s="25" t="s">
        <v>4047</v>
      </c>
      <c r="E3010" s="27">
        <v>3235.9</v>
      </c>
      <c r="F3010" s="39" t="s">
        <v>13045</v>
      </c>
      <c r="G3010" s="27">
        <v>3235.9</v>
      </c>
      <c r="H3010" s="45">
        <f t="shared" si="46"/>
        <v>0</v>
      </c>
      <c r="I3010" s="28" t="s">
        <v>10970</v>
      </c>
    </row>
    <row r="3011" spans="1:9" x14ac:dyDescent="0.25">
      <c r="A3011" s="43" t="s">
        <v>13045</v>
      </c>
      <c r="B3011" s="40" t="s">
        <v>14213</v>
      </c>
      <c r="C3011" s="30">
        <v>34355</v>
      </c>
      <c r="D3011" s="29" t="s">
        <v>4036</v>
      </c>
      <c r="E3011" s="31">
        <v>2213.1999999999998</v>
      </c>
      <c r="F3011" s="38" t="s">
        <v>13045</v>
      </c>
      <c r="G3011" s="31">
        <v>2213.1999999999998</v>
      </c>
      <c r="H3011" s="32">
        <f t="shared" si="46"/>
        <v>0</v>
      </c>
      <c r="I3011" s="33" t="s">
        <v>10970</v>
      </c>
    </row>
    <row r="3012" spans="1:9" x14ac:dyDescent="0.25">
      <c r="A3012" s="44" t="s">
        <v>13045</v>
      </c>
      <c r="B3012" s="41" t="s">
        <v>14214</v>
      </c>
      <c r="C3012" s="26">
        <v>34356</v>
      </c>
      <c r="D3012" s="25" t="s">
        <v>4049</v>
      </c>
      <c r="E3012" s="27">
        <v>3398.4</v>
      </c>
      <c r="F3012" s="39" t="s">
        <v>13045</v>
      </c>
      <c r="G3012" s="27">
        <v>3398.4</v>
      </c>
      <c r="H3012" s="45">
        <f t="shared" ref="H3012:H3075" si="47">E3012-G3012</f>
        <v>0</v>
      </c>
      <c r="I3012" s="28" t="s">
        <v>10970</v>
      </c>
    </row>
    <row r="3013" spans="1:9" x14ac:dyDescent="0.25">
      <c r="A3013" s="43" t="s">
        <v>13045</v>
      </c>
      <c r="B3013" s="40" t="s">
        <v>14215</v>
      </c>
      <c r="C3013" s="30">
        <v>34357</v>
      </c>
      <c r="D3013" s="29" t="s">
        <v>3953</v>
      </c>
      <c r="E3013" s="31">
        <v>3640</v>
      </c>
      <c r="F3013" s="38" t="s">
        <v>13045</v>
      </c>
      <c r="G3013" s="31">
        <v>3640</v>
      </c>
      <c r="H3013" s="32">
        <f t="shared" si="47"/>
        <v>0</v>
      </c>
      <c r="I3013" s="33" t="s">
        <v>10970</v>
      </c>
    </row>
    <row r="3014" spans="1:9" x14ac:dyDescent="0.25">
      <c r="A3014" s="44" t="s">
        <v>13045</v>
      </c>
      <c r="B3014" s="41" t="s">
        <v>14216</v>
      </c>
      <c r="C3014" s="26">
        <v>34358</v>
      </c>
      <c r="D3014" s="25" t="s">
        <v>3964</v>
      </c>
      <c r="E3014" s="27">
        <v>896.4</v>
      </c>
      <c r="F3014" s="39" t="s">
        <v>13045</v>
      </c>
      <c r="G3014" s="27">
        <v>896.4</v>
      </c>
      <c r="H3014" s="45">
        <f t="shared" si="47"/>
        <v>0</v>
      </c>
      <c r="I3014" s="28" t="s">
        <v>10970</v>
      </c>
    </row>
    <row r="3015" spans="1:9" x14ac:dyDescent="0.25">
      <c r="A3015" s="43" t="s">
        <v>13045</v>
      </c>
      <c r="B3015" s="40" t="s">
        <v>14217</v>
      </c>
      <c r="C3015" s="30">
        <v>34359</v>
      </c>
      <c r="D3015" s="29" t="s">
        <v>3969</v>
      </c>
      <c r="E3015" s="31">
        <v>8485.1</v>
      </c>
      <c r="F3015" s="38" t="s">
        <v>13045</v>
      </c>
      <c r="G3015" s="31">
        <v>8485.1</v>
      </c>
      <c r="H3015" s="32">
        <f t="shared" si="47"/>
        <v>0</v>
      </c>
      <c r="I3015" s="33" t="s">
        <v>10970</v>
      </c>
    </row>
    <row r="3016" spans="1:9" x14ac:dyDescent="0.25">
      <c r="A3016" s="44" t="s">
        <v>13045</v>
      </c>
      <c r="B3016" s="41" t="s">
        <v>14218</v>
      </c>
      <c r="C3016" s="26">
        <v>34360</v>
      </c>
      <c r="D3016" s="25" t="s">
        <v>4113</v>
      </c>
      <c r="E3016" s="27">
        <v>1113</v>
      </c>
      <c r="F3016" s="39" t="s">
        <v>13045</v>
      </c>
      <c r="G3016" s="27">
        <v>1113</v>
      </c>
      <c r="H3016" s="45">
        <f t="shared" si="47"/>
        <v>0</v>
      </c>
      <c r="I3016" s="28" t="s">
        <v>10970</v>
      </c>
    </row>
    <row r="3017" spans="1:9" x14ac:dyDescent="0.25">
      <c r="A3017" s="43" t="s">
        <v>13045</v>
      </c>
      <c r="B3017" s="40" t="s">
        <v>14219</v>
      </c>
      <c r="C3017" s="30">
        <v>34361</v>
      </c>
      <c r="D3017" s="29" t="s">
        <v>4121</v>
      </c>
      <c r="E3017" s="31">
        <v>5545.8</v>
      </c>
      <c r="F3017" s="38" t="s">
        <v>13045</v>
      </c>
      <c r="G3017" s="31">
        <v>5545.8</v>
      </c>
      <c r="H3017" s="32">
        <f t="shared" si="47"/>
        <v>0</v>
      </c>
      <c r="I3017" s="33" t="s">
        <v>10970</v>
      </c>
    </row>
    <row r="3018" spans="1:9" x14ac:dyDescent="0.25">
      <c r="A3018" s="44" t="s">
        <v>13045</v>
      </c>
      <c r="B3018" s="41" t="s">
        <v>14220</v>
      </c>
      <c r="C3018" s="26">
        <v>34362</v>
      </c>
      <c r="D3018" s="25" t="s">
        <v>3966</v>
      </c>
      <c r="E3018" s="27">
        <v>2609.1</v>
      </c>
      <c r="F3018" s="39" t="s">
        <v>13045</v>
      </c>
      <c r="G3018" s="27">
        <v>2609.1</v>
      </c>
      <c r="H3018" s="45">
        <f t="shared" si="47"/>
        <v>0</v>
      </c>
      <c r="I3018" s="28" t="s">
        <v>10970</v>
      </c>
    </row>
    <row r="3019" spans="1:9" x14ac:dyDescent="0.25">
      <c r="A3019" s="43" t="s">
        <v>13045</v>
      </c>
      <c r="B3019" s="40" t="s">
        <v>14221</v>
      </c>
      <c r="C3019" s="30">
        <v>34363</v>
      </c>
      <c r="D3019" s="29" t="s">
        <v>3964</v>
      </c>
      <c r="E3019" s="31">
        <v>820</v>
      </c>
      <c r="F3019" s="38" t="s">
        <v>13045</v>
      </c>
      <c r="G3019" s="31">
        <v>820</v>
      </c>
      <c r="H3019" s="32">
        <f t="shared" si="47"/>
        <v>0</v>
      </c>
      <c r="I3019" s="33" t="s">
        <v>10970</v>
      </c>
    </row>
    <row r="3020" spans="1:9" x14ac:dyDescent="0.25">
      <c r="A3020" s="44" t="s">
        <v>13045</v>
      </c>
      <c r="B3020" s="41" t="s">
        <v>14222</v>
      </c>
      <c r="C3020" s="26">
        <v>34364</v>
      </c>
      <c r="D3020" s="25" t="s">
        <v>4037</v>
      </c>
      <c r="E3020" s="27">
        <v>0</v>
      </c>
      <c r="F3020" s="39" t="s">
        <v>4219</v>
      </c>
      <c r="G3020" s="27">
        <v>0</v>
      </c>
      <c r="H3020" s="45">
        <f t="shared" si="47"/>
        <v>0</v>
      </c>
      <c r="I3020" s="28" t="s">
        <v>7662</v>
      </c>
    </row>
    <row r="3021" spans="1:9" x14ac:dyDescent="0.25">
      <c r="A3021" s="43" t="s">
        <v>13045</v>
      </c>
      <c r="B3021" s="40" t="s">
        <v>14223</v>
      </c>
      <c r="C3021" s="30">
        <v>34365</v>
      </c>
      <c r="D3021" s="29" t="s">
        <v>4037</v>
      </c>
      <c r="E3021" s="31">
        <v>1850</v>
      </c>
      <c r="F3021" s="38" t="s">
        <v>13045</v>
      </c>
      <c r="G3021" s="31">
        <v>1850</v>
      </c>
      <c r="H3021" s="32">
        <f t="shared" si="47"/>
        <v>0</v>
      </c>
      <c r="I3021" s="33" t="s">
        <v>10970</v>
      </c>
    </row>
    <row r="3022" spans="1:9" x14ac:dyDescent="0.25">
      <c r="A3022" s="44" t="s">
        <v>13045</v>
      </c>
      <c r="B3022" s="41" t="s">
        <v>14224</v>
      </c>
      <c r="C3022" s="26">
        <v>34366</v>
      </c>
      <c r="D3022" s="25" t="s">
        <v>10943</v>
      </c>
      <c r="E3022" s="27">
        <v>1167</v>
      </c>
      <c r="F3022" s="39" t="s">
        <v>13045</v>
      </c>
      <c r="G3022" s="27">
        <v>1167</v>
      </c>
      <c r="H3022" s="45">
        <f t="shared" si="47"/>
        <v>0</v>
      </c>
      <c r="I3022" s="28" t="s">
        <v>10970</v>
      </c>
    </row>
    <row r="3023" spans="1:9" x14ac:dyDescent="0.25">
      <c r="A3023" s="43" t="s">
        <v>13045</v>
      </c>
      <c r="B3023" s="40" t="s">
        <v>14225</v>
      </c>
      <c r="C3023" s="30">
        <v>34367</v>
      </c>
      <c r="D3023" s="29" t="s">
        <v>4606</v>
      </c>
      <c r="E3023" s="31">
        <v>10735.2</v>
      </c>
      <c r="F3023" s="38" t="s">
        <v>13045</v>
      </c>
      <c r="G3023" s="31">
        <v>10735.2</v>
      </c>
      <c r="H3023" s="32">
        <f t="shared" si="47"/>
        <v>0</v>
      </c>
      <c r="I3023" s="33" t="s">
        <v>10970</v>
      </c>
    </row>
    <row r="3024" spans="1:9" x14ac:dyDescent="0.25">
      <c r="A3024" s="44" t="s">
        <v>13045</v>
      </c>
      <c r="B3024" s="41" t="s">
        <v>14226</v>
      </c>
      <c r="C3024" s="26">
        <v>34368</v>
      </c>
      <c r="D3024" s="25" t="s">
        <v>3964</v>
      </c>
      <c r="E3024" s="27">
        <v>45</v>
      </c>
      <c r="F3024" s="39" t="s">
        <v>13045</v>
      </c>
      <c r="G3024" s="27">
        <v>45</v>
      </c>
      <c r="H3024" s="45">
        <f t="shared" si="47"/>
        <v>0</v>
      </c>
      <c r="I3024" s="28" t="s">
        <v>10970</v>
      </c>
    </row>
    <row r="3025" spans="1:9" x14ac:dyDescent="0.25">
      <c r="A3025" s="43" t="s">
        <v>13045</v>
      </c>
      <c r="B3025" s="40" t="s">
        <v>14227</v>
      </c>
      <c r="C3025" s="30">
        <v>34369</v>
      </c>
      <c r="D3025" s="29" t="s">
        <v>3958</v>
      </c>
      <c r="E3025" s="31">
        <v>2295.6999999999998</v>
      </c>
      <c r="F3025" s="38" t="s">
        <v>13045</v>
      </c>
      <c r="G3025" s="31">
        <v>2295.6999999999998</v>
      </c>
      <c r="H3025" s="32">
        <f t="shared" si="47"/>
        <v>0</v>
      </c>
      <c r="I3025" s="33" t="s">
        <v>10970</v>
      </c>
    </row>
    <row r="3026" spans="1:9" x14ac:dyDescent="0.25">
      <c r="A3026" s="44" t="s">
        <v>13045</v>
      </c>
      <c r="B3026" s="41" t="s">
        <v>14228</v>
      </c>
      <c r="C3026" s="26">
        <v>34370</v>
      </c>
      <c r="D3026" s="25" t="s">
        <v>3935</v>
      </c>
      <c r="E3026" s="27">
        <v>9331.9</v>
      </c>
      <c r="F3026" s="39" t="s">
        <v>13469</v>
      </c>
      <c r="G3026" s="27">
        <v>9331.9</v>
      </c>
      <c r="H3026" s="45">
        <f t="shared" si="47"/>
        <v>0</v>
      </c>
      <c r="I3026" s="28" t="s">
        <v>10970</v>
      </c>
    </row>
    <row r="3027" spans="1:9" x14ac:dyDescent="0.25">
      <c r="A3027" s="43" t="s">
        <v>13045</v>
      </c>
      <c r="B3027" s="40" t="s">
        <v>14229</v>
      </c>
      <c r="C3027" s="30">
        <v>34371</v>
      </c>
      <c r="D3027" s="29" t="s">
        <v>3964</v>
      </c>
      <c r="E3027" s="31">
        <v>2642.6</v>
      </c>
      <c r="F3027" s="38" t="s">
        <v>13045</v>
      </c>
      <c r="G3027" s="31">
        <v>2642.6</v>
      </c>
      <c r="H3027" s="32">
        <f t="shared" si="47"/>
        <v>0</v>
      </c>
      <c r="I3027" s="33" t="s">
        <v>10970</v>
      </c>
    </row>
    <row r="3028" spans="1:9" x14ac:dyDescent="0.25">
      <c r="A3028" s="44" t="s">
        <v>13045</v>
      </c>
      <c r="B3028" s="41" t="s">
        <v>14230</v>
      </c>
      <c r="C3028" s="26">
        <v>34372</v>
      </c>
      <c r="D3028" s="25" t="s">
        <v>4133</v>
      </c>
      <c r="E3028" s="27">
        <v>624</v>
      </c>
      <c r="F3028" s="39" t="s">
        <v>13045</v>
      </c>
      <c r="G3028" s="27">
        <v>624</v>
      </c>
      <c r="H3028" s="45">
        <f t="shared" si="47"/>
        <v>0</v>
      </c>
      <c r="I3028" s="28" t="s">
        <v>10970</v>
      </c>
    </row>
    <row r="3029" spans="1:9" x14ac:dyDescent="0.25">
      <c r="A3029" s="43" t="s">
        <v>13045</v>
      </c>
      <c r="B3029" s="40" t="s">
        <v>14231</v>
      </c>
      <c r="C3029" s="30">
        <v>34373</v>
      </c>
      <c r="D3029" s="29" t="s">
        <v>4066</v>
      </c>
      <c r="E3029" s="31">
        <v>3078</v>
      </c>
      <c r="F3029" s="38" t="s">
        <v>13045</v>
      </c>
      <c r="G3029" s="31">
        <v>3078</v>
      </c>
      <c r="H3029" s="32">
        <f t="shared" si="47"/>
        <v>0</v>
      </c>
      <c r="I3029" s="33" t="s">
        <v>10970</v>
      </c>
    </row>
    <row r="3030" spans="1:9" x14ac:dyDescent="0.25">
      <c r="A3030" s="44" t="s">
        <v>13045</v>
      </c>
      <c r="B3030" s="41" t="s">
        <v>14232</v>
      </c>
      <c r="C3030" s="26">
        <v>34374</v>
      </c>
      <c r="D3030" s="25" t="s">
        <v>4099</v>
      </c>
      <c r="E3030" s="27">
        <v>1634</v>
      </c>
      <c r="F3030" s="39" t="s">
        <v>13045</v>
      </c>
      <c r="G3030" s="27">
        <v>1634</v>
      </c>
      <c r="H3030" s="45">
        <f t="shared" si="47"/>
        <v>0</v>
      </c>
      <c r="I3030" s="28" t="s">
        <v>10970</v>
      </c>
    </row>
    <row r="3031" spans="1:9" x14ac:dyDescent="0.25">
      <c r="A3031" s="43" t="s">
        <v>13045</v>
      </c>
      <c r="B3031" s="40" t="s">
        <v>14233</v>
      </c>
      <c r="C3031" s="30">
        <v>34375</v>
      </c>
      <c r="D3031" s="29" t="s">
        <v>3964</v>
      </c>
      <c r="E3031" s="31">
        <v>161.19999999999999</v>
      </c>
      <c r="F3031" s="38" t="s">
        <v>13045</v>
      </c>
      <c r="G3031" s="31">
        <v>161.19999999999999</v>
      </c>
      <c r="H3031" s="32">
        <f t="shared" si="47"/>
        <v>0</v>
      </c>
      <c r="I3031" s="33" t="s">
        <v>10970</v>
      </c>
    </row>
    <row r="3032" spans="1:9" x14ac:dyDescent="0.25">
      <c r="A3032" s="44" t="s">
        <v>13045</v>
      </c>
      <c r="B3032" s="41" t="s">
        <v>14234</v>
      </c>
      <c r="C3032" s="26">
        <v>34376</v>
      </c>
      <c r="D3032" s="25" t="s">
        <v>3964</v>
      </c>
      <c r="E3032" s="27">
        <v>572</v>
      </c>
      <c r="F3032" s="39" t="s">
        <v>13045</v>
      </c>
      <c r="G3032" s="27">
        <v>572</v>
      </c>
      <c r="H3032" s="45">
        <f t="shared" si="47"/>
        <v>0</v>
      </c>
      <c r="I3032" s="28" t="s">
        <v>10970</v>
      </c>
    </row>
    <row r="3033" spans="1:9" x14ac:dyDescent="0.25">
      <c r="A3033" s="43" t="s">
        <v>13045</v>
      </c>
      <c r="B3033" s="40" t="s">
        <v>14235</v>
      </c>
      <c r="C3033" s="30">
        <v>34377</v>
      </c>
      <c r="D3033" s="29" t="s">
        <v>3964</v>
      </c>
      <c r="E3033" s="31">
        <v>315.2</v>
      </c>
      <c r="F3033" s="38" t="s">
        <v>13045</v>
      </c>
      <c r="G3033" s="31">
        <v>315.2</v>
      </c>
      <c r="H3033" s="32">
        <f t="shared" si="47"/>
        <v>0</v>
      </c>
      <c r="I3033" s="33" t="s">
        <v>10970</v>
      </c>
    </row>
    <row r="3034" spans="1:9" x14ac:dyDescent="0.25">
      <c r="A3034" s="44" t="s">
        <v>13045</v>
      </c>
      <c r="B3034" s="41" t="s">
        <v>14236</v>
      </c>
      <c r="C3034" s="26">
        <v>34378</v>
      </c>
      <c r="D3034" s="25" t="s">
        <v>3964</v>
      </c>
      <c r="E3034" s="27">
        <v>348</v>
      </c>
      <c r="F3034" s="39" t="s">
        <v>13045</v>
      </c>
      <c r="G3034" s="27">
        <v>348</v>
      </c>
      <c r="H3034" s="45">
        <f t="shared" si="47"/>
        <v>0</v>
      </c>
      <c r="I3034" s="28" t="s">
        <v>10970</v>
      </c>
    </row>
    <row r="3035" spans="1:9" x14ac:dyDescent="0.25">
      <c r="A3035" s="43" t="s">
        <v>13045</v>
      </c>
      <c r="B3035" s="40" t="s">
        <v>14237</v>
      </c>
      <c r="C3035" s="30">
        <v>34379</v>
      </c>
      <c r="D3035" s="29" t="s">
        <v>4049</v>
      </c>
      <c r="E3035" s="31">
        <v>572</v>
      </c>
      <c r="F3035" s="38" t="s">
        <v>13045</v>
      </c>
      <c r="G3035" s="31">
        <v>572</v>
      </c>
      <c r="H3035" s="32">
        <f t="shared" si="47"/>
        <v>0</v>
      </c>
      <c r="I3035" s="33" t="s">
        <v>10970</v>
      </c>
    </row>
    <row r="3036" spans="1:9" x14ac:dyDescent="0.25">
      <c r="A3036" s="44" t="s">
        <v>13045</v>
      </c>
      <c r="B3036" s="41" t="s">
        <v>14238</v>
      </c>
      <c r="C3036" s="26">
        <v>34380</v>
      </c>
      <c r="D3036" s="25" t="s">
        <v>4073</v>
      </c>
      <c r="E3036" s="27">
        <v>8400</v>
      </c>
      <c r="F3036" s="39" t="s">
        <v>13045</v>
      </c>
      <c r="G3036" s="27">
        <v>8400</v>
      </c>
      <c r="H3036" s="45">
        <f t="shared" si="47"/>
        <v>0</v>
      </c>
      <c r="I3036" s="28" t="s">
        <v>10970</v>
      </c>
    </row>
    <row r="3037" spans="1:9" x14ac:dyDescent="0.25">
      <c r="A3037" s="43" t="s">
        <v>13045</v>
      </c>
      <c r="B3037" s="40" t="s">
        <v>14239</v>
      </c>
      <c r="C3037" s="30">
        <v>34381</v>
      </c>
      <c r="D3037" s="29" t="s">
        <v>3974</v>
      </c>
      <c r="E3037" s="31">
        <v>520</v>
      </c>
      <c r="F3037" s="38" t="s">
        <v>13045</v>
      </c>
      <c r="G3037" s="31">
        <v>520</v>
      </c>
      <c r="H3037" s="32">
        <f t="shared" si="47"/>
        <v>0</v>
      </c>
      <c r="I3037" s="33" t="s">
        <v>10970</v>
      </c>
    </row>
    <row r="3038" spans="1:9" x14ac:dyDescent="0.25">
      <c r="A3038" s="44" t="s">
        <v>13045</v>
      </c>
      <c r="B3038" s="41" t="s">
        <v>14240</v>
      </c>
      <c r="C3038" s="26">
        <v>34382</v>
      </c>
      <c r="D3038" s="25" t="s">
        <v>4103</v>
      </c>
      <c r="E3038" s="27">
        <v>8899.4</v>
      </c>
      <c r="F3038" s="39" t="s">
        <v>13045</v>
      </c>
      <c r="G3038" s="27">
        <v>8899.4</v>
      </c>
      <c r="H3038" s="45">
        <f t="shared" si="47"/>
        <v>0</v>
      </c>
      <c r="I3038" s="28" t="s">
        <v>10970</v>
      </c>
    </row>
    <row r="3039" spans="1:9" x14ac:dyDescent="0.25">
      <c r="A3039" s="43" t="s">
        <v>13469</v>
      </c>
      <c r="B3039" s="40" t="s">
        <v>14241</v>
      </c>
      <c r="C3039" s="30">
        <v>34383</v>
      </c>
      <c r="D3039" s="29" t="s">
        <v>3943</v>
      </c>
      <c r="E3039" s="31">
        <v>23310</v>
      </c>
      <c r="F3039" s="38" t="s">
        <v>13469</v>
      </c>
      <c r="G3039" s="31">
        <v>23310</v>
      </c>
      <c r="H3039" s="32">
        <f t="shared" si="47"/>
        <v>0</v>
      </c>
      <c r="I3039" s="33" t="s">
        <v>10970</v>
      </c>
    </row>
    <row r="3040" spans="1:9" x14ac:dyDescent="0.25">
      <c r="A3040" s="44" t="s">
        <v>13469</v>
      </c>
      <c r="B3040" s="41" t="s">
        <v>14242</v>
      </c>
      <c r="C3040" s="26">
        <v>34384</v>
      </c>
      <c r="D3040" s="25" t="s">
        <v>3935</v>
      </c>
      <c r="E3040" s="27">
        <v>92220</v>
      </c>
      <c r="F3040" s="39" t="s">
        <v>12436</v>
      </c>
      <c r="G3040" s="27">
        <v>92220</v>
      </c>
      <c r="H3040" s="45">
        <f t="shared" si="47"/>
        <v>0</v>
      </c>
      <c r="I3040" s="28" t="s">
        <v>10970</v>
      </c>
    </row>
    <row r="3041" spans="1:9" x14ac:dyDescent="0.25">
      <c r="A3041" s="43" t="s">
        <v>13469</v>
      </c>
      <c r="B3041" s="40" t="s">
        <v>14243</v>
      </c>
      <c r="C3041" s="30">
        <v>34385</v>
      </c>
      <c r="D3041" s="29" t="s">
        <v>3937</v>
      </c>
      <c r="E3041" s="31">
        <v>59691.6</v>
      </c>
      <c r="F3041" s="38" t="s">
        <v>12436</v>
      </c>
      <c r="G3041" s="31">
        <v>59691.6</v>
      </c>
      <c r="H3041" s="32">
        <f t="shared" si="47"/>
        <v>0</v>
      </c>
      <c r="I3041" s="33" t="s">
        <v>10970</v>
      </c>
    </row>
    <row r="3042" spans="1:9" x14ac:dyDescent="0.25">
      <c r="A3042" s="44" t="s">
        <v>13469</v>
      </c>
      <c r="B3042" s="41" t="s">
        <v>14244</v>
      </c>
      <c r="C3042" s="26">
        <v>34386</v>
      </c>
      <c r="D3042" s="25" t="s">
        <v>4029</v>
      </c>
      <c r="E3042" s="27">
        <v>4166.8</v>
      </c>
      <c r="F3042" s="39" t="s">
        <v>13469</v>
      </c>
      <c r="G3042" s="27">
        <v>4166.8</v>
      </c>
      <c r="H3042" s="45">
        <f t="shared" si="47"/>
        <v>0</v>
      </c>
      <c r="I3042" s="28" t="s">
        <v>10970</v>
      </c>
    </row>
    <row r="3043" spans="1:9" x14ac:dyDescent="0.25">
      <c r="A3043" s="43" t="s">
        <v>13469</v>
      </c>
      <c r="B3043" s="40" t="s">
        <v>14245</v>
      </c>
      <c r="C3043" s="30">
        <v>34387</v>
      </c>
      <c r="D3043" s="29" t="s">
        <v>3947</v>
      </c>
      <c r="E3043" s="31">
        <v>4356</v>
      </c>
      <c r="F3043" s="38" t="s">
        <v>12030</v>
      </c>
      <c r="G3043" s="31">
        <v>4356</v>
      </c>
      <c r="H3043" s="32">
        <f t="shared" si="47"/>
        <v>0</v>
      </c>
      <c r="I3043" s="33" t="s">
        <v>10970</v>
      </c>
    </row>
    <row r="3044" spans="1:9" x14ac:dyDescent="0.25">
      <c r="A3044" s="44" t="s">
        <v>13469</v>
      </c>
      <c r="B3044" s="41" t="s">
        <v>14246</v>
      </c>
      <c r="C3044" s="26">
        <v>34388</v>
      </c>
      <c r="D3044" s="25" t="s">
        <v>3938</v>
      </c>
      <c r="E3044" s="27">
        <v>8712</v>
      </c>
      <c r="F3044" s="39" t="s">
        <v>12030</v>
      </c>
      <c r="G3044" s="27">
        <v>8712</v>
      </c>
      <c r="H3044" s="45">
        <f t="shared" si="47"/>
        <v>0</v>
      </c>
      <c r="I3044" s="28" t="s">
        <v>10970</v>
      </c>
    </row>
    <row r="3045" spans="1:9" x14ac:dyDescent="0.25">
      <c r="A3045" s="43" t="s">
        <v>13469</v>
      </c>
      <c r="B3045" s="40" t="s">
        <v>14247</v>
      </c>
      <c r="C3045" s="30">
        <v>34389</v>
      </c>
      <c r="D3045" s="29" t="s">
        <v>3945</v>
      </c>
      <c r="E3045" s="31">
        <v>4149.2</v>
      </c>
      <c r="F3045" s="38" t="s">
        <v>12436</v>
      </c>
      <c r="G3045" s="31">
        <v>4149.2</v>
      </c>
      <c r="H3045" s="32">
        <f t="shared" si="47"/>
        <v>0</v>
      </c>
      <c r="I3045" s="33" t="s">
        <v>10970</v>
      </c>
    </row>
    <row r="3046" spans="1:9" x14ac:dyDescent="0.25">
      <c r="A3046" s="44" t="s">
        <v>13469</v>
      </c>
      <c r="B3046" s="41" t="s">
        <v>14248</v>
      </c>
      <c r="C3046" s="26">
        <v>34390</v>
      </c>
      <c r="D3046" s="25" t="s">
        <v>3942</v>
      </c>
      <c r="E3046" s="27">
        <v>3420</v>
      </c>
      <c r="F3046" s="39" t="s">
        <v>12030</v>
      </c>
      <c r="G3046" s="27">
        <v>3420</v>
      </c>
      <c r="H3046" s="45">
        <f t="shared" si="47"/>
        <v>0</v>
      </c>
      <c r="I3046" s="28" t="s">
        <v>10970</v>
      </c>
    </row>
    <row r="3047" spans="1:9" x14ac:dyDescent="0.25">
      <c r="A3047" s="43" t="s">
        <v>13469</v>
      </c>
      <c r="B3047" s="40" t="s">
        <v>14249</v>
      </c>
      <c r="C3047" s="30">
        <v>34391</v>
      </c>
      <c r="D3047" s="29" t="s">
        <v>3954</v>
      </c>
      <c r="E3047" s="31">
        <v>6681.38</v>
      </c>
      <c r="F3047" s="38" t="s">
        <v>13469</v>
      </c>
      <c r="G3047" s="31">
        <v>6681.38</v>
      </c>
      <c r="H3047" s="32">
        <f t="shared" si="47"/>
        <v>0</v>
      </c>
      <c r="I3047" s="33" t="s">
        <v>10970</v>
      </c>
    </row>
    <row r="3048" spans="1:9" x14ac:dyDescent="0.25">
      <c r="A3048" s="44" t="s">
        <v>13469</v>
      </c>
      <c r="B3048" s="41" t="s">
        <v>14250</v>
      </c>
      <c r="C3048" s="26">
        <v>34392</v>
      </c>
      <c r="D3048" s="25" t="s">
        <v>3963</v>
      </c>
      <c r="E3048" s="27">
        <v>0</v>
      </c>
      <c r="F3048" s="39" t="s">
        <v>4219</v>
      </c>
      <c r="G3048" s="27">
        <v>0</v>
      </c>
      <c r="H3048" s="45">
        <f t="shared" si="47"/>
        <v>0</v>
      </c>
      <c r="I3048" s="28" t="s">
        <v>7662</v>
      </c>
    </row>
    <row r="3049" spans="1:9" x14ac:dyDescent="0.25">
      <c r="A3049" s="43" t="s">
        <v>13469</v>
      </c>
      <c r="B3049" s="40" t="s">
        <v>14251</v>
      </c>
      <c r="C3049" s="30">
        <v>34393</v>
      </c>
      <c r="D3049" s="29" t="s">
        <v>4031</v>
      </c>
      <c r="E3049" s="31">
        <v>2080</v>
      </c>
      <c r="F3049" s="38" t="s">
        <v>13469</v>
      </c>
      <c r="G3049" s="31">
        <v>2080</v>
      </c>
      <c r="H3049" s="32">
        <f t="shared" si="47"/>
        <v>0</v>
      </c>
      <c r="I3049" s="33" t="s">
        <v>10970</v>
      </c>
    </row>
    <row r="3050" spans="1:9" x14ac:dyDescent="0.25">
      <c r="A3050" s="44" t="s">
        <v>13469</v>
      </c>
      <c r="B3050" s="41" t="s">
        <v>14252</v>
      </c>
      <c r="C3050" s="26">
        <v>34394</v>
      </c>
      <c r="D3050" s="25" t="s">
        <v>4083</v>
      </c>
      <c r="E3050" s="27">
        <v>6164.6</v>
      </c>
      <c r="F3050" s="39" t="s">
        <v>13469</v>
      </c>
      <c r="G3050" s="27">
        <v>6164.6</v>
      </c>
      <c r="H3050" s="45">
        <f t="shared" si="47"/>
        <v>0</v>
      </c>
      <c r="I3050" s="28" t="s">
        <v>10970</v>
      </c>
    </row>
    <row r="3051" spans="1:9" x14ac:dyDescent="0.25">
      <c r="A3051" s="43" t="s">
        <v>13469</v>
      </c>
      <c r="B3051" s="40" t="s">
        <v>14253</v>
      </c>
      <c r="C3051" s="30">
        <v>34395</v>
      </c>
      <c r="D3051" s="29" t="s">
        <v>3973</v>
      </c>
      <c r="E3051" s="31">
        <v>520</v>
      </c>
      <c r="F3051" s="38" t="s">
        <v>13469</v>
      </c>
      <c r="G3051" s="31">
        <v>520</v>
      </c>
      <c r="H3051" s="32">
        <f t="shared" si="47"/>
        <v>0</v>
      </c>
      <c r="I3051" s="33" t="s">
        <v>10970</v>
      </c>
    </row>
    <row r="3052" spans="1:9" x14ac:dyDescent="0.25">
      <c r="A3052" s="44" t="s">
        <v>13469</v>
      </c>
      <c r="B3052" s="41" t="s">
        <v>14254</v>
      </c>
      <c r="C3052" s="26">
        <v>34396</v>
      </c>
      <c r="D3052" s="25" t="s">
        <v>3974</v>
      </c>
      <c r="E3052" s="27">
        <v>6240</v>
      </c>
      <c r="F3052" s="39" t="s">
        <v>13469</v>
      </c>
      <c r="G3052" s="27">
        <v>6240</v>
      </c>
      <c r="H3052" s="45">
        <f t="shared" si="47"/>
        <v>0</v>
      </c>
      <c r="I3052" s="28" t="s">
        <v>10970</v>
      </c>
    </row>
    <row r="3053" spans="1:9" x14ac:dyDescent="0.25">
      <c r="A3053" s="43" t="s">
        <v>13469</v>
      </c>
      <c r="B3053" s="40" t="s">
        <v>14255</v>
      </c>
      <c r="C3053" s="30">
        <v>34397</v>
      </c>
      <c r="D3053" s="29" t="s">
        <v>3948</v>
      </c>
      <c r="E3053" s="31">
        <v>10892.5</v>
      </c>
      <c r="F3053" s="38" t="s">
        <v>12030</v>
      </c>
      <c r="G3053" s="31">
        <v>10892.5</v>
      </c>
      <c r="H3053" s="32">
        <f t="shared" si="47"/>
        <v>0</v>
      </c>
      <c r="I3053" s="33" t="s">
        <v>10970</v>
      </c>
    </row>
    <row r="3054" spans="1:9" x14ac:dyDescent="0.25">
      <c r="A3054" s="44" t="s">
        <v>13469</v>
      </c>
      <c r="B3054" s="41" t="s">
        <v>14256</v>
      </c>
      <c r="C3054" s="26">
        <v>34398</v>
      </c>
      <c r="D3054" s="25" t="s">
        <v>3963</v>
      </c>
      <c r="E3054" s="27">
        <v>1512.4</v>
      </c>
      <c r="F3054" s="39" t="s">
        <v>13469</v>
      </c>
      <c r="G3054" s="27">
        <v>1512.4</v>
      </c>
      <c r="H3054" s="45">
        <f t="shared" si="47"/>
        <v>0</v>
      </c>
      <c r="I3054" s="28" t="s">
        <v>10970</v>
      </c>
    </row>
    <row r="3055" spans="1:9" x14ac:dyDescent="0.25">
      <c r="A3055" s="43" t="s">
        <v>13469</v>
      </c>
      <c r="B3055" s="40" t="s">
        <v>14257</v>
      </c>
      <c r="C3055" s="30">
        <v>34399</v>
      </c>
      <c r="D3055" s="29" t="s">
        <v>3951</v>
      </c>
      <c r="E3055" s="31">
        <v>1057.8</v>
      </c>
      <c r="F3055" s="38" t="s">
        <v>13469</v>
      </c>
      <c r="G3055" s="31">
        <v>1057.8</v>
      </c>
      <c r="H3055" s="32">
        <f t="shared" si="47"/>
        <v>0</v>
      </c>
      <c r="I3055" s="33" t="s">
        <v>10970</v>
      </c>
    </row>
    <row r="3056" spans="1:9" x14ac:dyDescent="0.25">
      <c r="A3056" s="44" t="s">
        <v>13469</v>
      </c>
      <c r="B3056" s="41" t="s">
        <v>14258</v>
      </c>
      <c r="C3056" s="26">
        <v>34400</v>
      </c>
      <c r="D3056" s="25" t="s">
        <v>3951</v>
      </c>
      <c r="E3056" s="27">
        <v>7537.2</v>
      </c>
      <c r="F3056" s="39" t="s">
        <v>13469</v>
      </c>
      <c r="G3056" s="27">
        <v>7537.2</v>
      </c>
      <c r="H3056" s="45">
        <f t="shared" si="47"/>
        <v>0</v>
      </c>
      <c r="I3056" s="28" t="s">
        <v>10970</v>
      </c>
    </row>
    <row r="3057" spans="1:9" x14ac:dyDescent="0.25">
      <c r="A3057" s="43" t="s">
        <v>13469</v>
      </c>
      <c r="B3057" s="40" t="s">
        <v>14259</v>
      </c>
      <c r="C3057" s="30">
        <v>34401</v>
      </c>
      <c r="D3057" s="29" t="s">
        <v>3950</v>
      </c>
      <c r="E3057" s="31">
        <v>57262</v>
      </c>
      <c r="F3057" s="38" t="s">
        <v>12030</v>
      </c>
      <c r="G3057" s="31">
        <v>57262</v>
      </c>
      <c r="H3057" s="32">
        <f t="shared" si="47"/>
        <v>0</v>
      </c>
      <c r="I3057" s="33" t="s">
        <v>10970</v>
      </c>
    </row>
    <row r="3058" spans="1:9" x14ac:dyDescent="0.25">
      <c r="A3058" s="44" t="s">
        <v>13469</v>
      </c>
      <c r="B3058" s="41" t="s">
        <v>14260</v>
      </c>
      <c r="C3058" s="26">
        <v>34402</v>
      </c>
      <c r="D3058" s="25" t="s">
        <v>3941</v>
      </c>
      <c r="E3058" s="27">
        <v>9337.7999999999993</v>
      </c>
      <c r="F3058" s="39" t="s">
        <v>12436</v>
      </c>
      <c r="G3058" s="27">
        <v>9337.7999999999993</v>
      </c>
      <c r="H3058" s="45">
        <f t="shared" si="47"/>
        <v>0</v>
      </c>
      <c r="I3058" s="28" t="s">
        <v>10970</v>
      </c>
    </row>
    <row r="3059" spans="1:9" x14ac:dyDescent="0.25">
      <c r="A3059" s="43" t="s">
        <v>13469</v>
      </c>
      <c r="B3059" s="40" t="s">
        <v>14261</v>
      </c>
      <c r="C3059" s="30">
        <v>34403</v>
      </c>
      <c r="D3059" s="29" t="s">
        <v>4082</v>
      </c>
      <c r="E3059" s="31">
        <v>3712.5</v>
      </c>
      <c r="F3059" s="38" t="s">
        <v>12030</v>
      </c>
      <c r="G3059" s="31">
        <v>3712.5</v>
      </c>
      <c r="H3059" s="32">
        <f t="shared" si="47"/>
        <v>0</v>
      </c>
      <c r="I3059" s="33" t="s">
        <v>10970</v>
      </c>
    </row>
    <row r="3060" spans="1:9" x14ac:dyDescent="0.25">
      <c r="A3060" s="44" t="s">
        <v>13469</v>
      </c>
      <c r="B3060" s="41" t="s">
        <v>14262</v>
      </c>
      <c r="C3060" s="26">
        <v>34404</v>
      </c>
      <c r="D3060" s="25" t="s">
        <v>3939</v>
      </c>
      <c r="E3060" s="27">
        <v>3902.8</v>
      </c>
      <c r="F3060" s="39" t="s">
        <v>12436</v>
      </c>
      <c r="G3060" s="27">
        <v>3902.8</v>
      </c>
      <c r="H3060" s="45">
        <f t="shared" si="47"/>
        <v>0</v>
      </c>
      <c r="I3060" s="28" t="s">
        <v>10970</v>
      </c>
    </row>
    <row r="3061" spans="1:9" x14ac:dyDescent="0.25">
      <c r="A3061" s="43" t="s">
        <v>13469</v>
      </c>
      <c r="B3061" s="40" t="s">
        <v>14263</v>
      </c>
      <c r="C3061" s="30">
        <v>34405</v>
      </c>
      <c r="D3061" s="29" t="s">
        <v>3940</v>
      </c>
      <c r="E3061" s="31">
        <v>3524.4</v>
      </c>
      <c r="F3061" s="38" t="s">
        <v>12030</v>
      </c>
      <c r="G3061" s="31">
        <v>3524.4</v>
      </c>
      <c r="H3061" s="32">
        <f t="shared" si="47"/>
        <v>0</v>
      </c>
      <c r="I3061" s="33" t="s">
        <v>10970</v>
      </c>
    </row>
    <row r="3062" spans="1:9" x14ac:dyDescent="0.25">
      <c r="A3062" s="44" t="s">
        <v>13469</v>
      </c>
      <c r="B3062" s="41" t="s">
        <v>14264</v>
      </c>
      <c r="C3062" s="26">
        <v>34406</v>
      </c>
      <c r="D3062" s="25" t="s">
        <v>3944</v>
      </c>
      <c r="E3062" s="27">
        <v>9705.2000000000007</v>
      </c>
      <c r="F3062" s="39" t="s">
        <v>12436</v>
      </c>
      <c r="G3062" s="27">
        <v>9705.2000000000007</v>
      </c>
      <c r="H3062" s="45">
        <f t="shared" si="47"/>
        <v>0</v>
      </c>
      <c r="I3062" s="28" t="s">
        <v>10970</v>
      </c>
    </row>
    <row r="3063" spans="1:9" x14ac:dyDescent="0.25">
      <c r="A3063" s="43" t="s">
        <v>13469</v>
      </c>
      <c r="B3063" s="40" t="s">
        <v>14265</v>
      </c>
      <c r="C3063" s="30">
        <v>34407</v>
      </c>
      <c r="D3063" s="29" t="s">
        <v>3953</v>
      </c>
      <c r="E3063" s="31">
        <v>0</v>
      </c>
      <c r="F3063" s="38" t="s">
        <v>4219</v>
      </c>
      <c r="G3063" s="31">
        <v>0</v>
      </c>
      <c r="H3063" s="32">
        <f t="shared" si="47"/>
        <v>0</v>
      </c>
      <c r="I3063" s="33" t="s">
        <v>7662</v>
      </c>
    </row>
    <row r="3064" spans="1:9" x14ac:dyDescent="0.25">
      <c r="A3064" s="44" t="s">
        <v>13469</v>
      </c>
      <c r="B3064" s="41" t="s">
        <v>14266</v>
      </c>
      <c r="C3064" s="26">
        <v>34408</v>
      </c>
      <c r="D3064" s="25" t="s">
        <v>3953</v>
      </c>
      <c r="E3064" s="27">
        <v>2600</v>
      </c>
      <c r="F3064" s="39" t="s">
        <v>13469</v>
      </c>
      <c r="G3064" s="27">
        <v>2600</v>
      </c>
      <c r="H3064" s="45">
        <f t="shared" si="47"/>
        <v>0</v>
      </c>
      <c r="I3064" s="28" t="s">
        <v>10970</v>
      </c>
    </row>
    <row r="3065" spans="1:9" x14ac:dyDescent="0.25">
      <c r="A3065" s="43" t="s">
        <v>13469</v>
      </c>
      <c r="B3065" s="40" t="s">
        <v>14267</v>
      </c>
      <c r="C3065" s="30">
        <v>34409</v>
      </c>
      <c r="D3065" s="29" t="s">
        <v>3949</v>
      </c>
      <c r="E3065" s="31">
        <v>27257</v>
      </c>
      <c r="F3065" s="38" t="s">
        <v>12030</v>
      </c>
      <c r="G3065" s="31">
        <v>27257</v>
      </c>
      <c r="H3065" s="32">
        <f t="shared" si="47"/>
        <v>0</v>
      </c>
      <c r="I3065" s="33" t="s">
        <v>10970</v>
      </c>
    </row>
    <row r="3066" spans="1:9" x14ac:dyDescent="0.25">
      <c r="A3066" s="44" t="s">
        <v>13469</v>
      </c>
      <c r="B3066" s="41" t="s">
        <v>14268</v>
      </c>
      <c r="C3066" s="26">
        <v>34410</v>
      </c>
      <c r="D3066" s="25" t="s">
        <v>3947</v>
      </c>
      <c r="E3066" s="27">
        <v>2443.1999999999998</v>
      </c>
      <c r="F3066" s="39" t="s">
        <v>12030</v>
      </c>
      <c r="G3066" s="27">
        <v>2443.1999999999998</v>
      </c>
      <c r="H3066" s="45">
        <f t="shared" si="47"/>
        <v>0</v>
      </c>
      <c r="I3066" s="28" t="s">
        <v>10970</v>
      </c>
    </row>
    <row r="3067" spans="1:9" x14ac:dyDescent="0.25">
      <c r="A3067" s="43" t="s">
        <v>13469</v>
      </c>
      <c r="B3067" s="40" t="s">
        <v>14269</v>
      </c>
      <c r="C3067" s="30">
        <v>34411</v>
      </c>
      <c r="D3067" s="29" t="s">
        <v>3946</v>
      </c>
      <c r="E3067" s="31">
        <v>6527.4</v>
      </c>
      <c r="F3067" s="38" t="s">
        <v>12030</v>
      </c>
      <c r="G3067" s="31">
        <v>6527.4</v>
      </c>
      <c r="H3067" s="32">
        <f t="shared" si="47"/>
        <v>0</v>
      </c>
      <c r="I3067" s="33" t="s">
        <v>10970</v>
      </c>
    </row>
    <row r="3068" spans="1:9" x14ac:dyDescent="0.25">
      <c r="A3068" s="44" t="s">
        <v>13469</v>
      </c>
      <c r="B3068" s="41" t="s">
        <v>14270</v>
      </c>
      <c r="C3068" s="26">
        <v>34412</v>
      </c>
      <c r="D3068" s="25" t="s">
        <v>4321</v>
      </c>
      <c r="E3068" s="27">
        <v>21711.24</v>
      </c>
      <c r="F3068" s="39" t="s">
        <v>13469</v>
      </c>
      <c r="G3068" s="27">
        <v>21711.24</v>
      </c>
      <c r="H3068" s="45">
        <f t="shared" si="47"/>
        <v>0</v>
      </c>
      <c r="I3068" s="28" t="s">
        <v>10970</v>
      </c>
    </row>
    <row r="3069" spans="1:9" x14ac:dyDescent="0.25">
      <c r="A3069" s="43" t="s">
        <v>13469</v>
      </c>
      <c r="B3069" s="40" t="s">
        <v>14271</v>
      </c>
      <c r="C3069" s="30">
        <v>34413</v>
      </c>
      <c r="D3069" s="29" t="s">
        <v>3958</v>
      </c>
      <c r="E3069" s="31">
        <v>0</v>
      </c>
      <c r="F3069" s="38" t="s">
        <v>4219</v>
      </c>
      <c r="G3069" s="31">
        <v>0</v>
      </c>
      <c r="H3069" s="32">
        <f t="shared" si="47"/>
        <v>0</v>
      </c>
      <c r="I3069" s="33" t="s">
        <v>7662</v>
      </c>
    </row>
    <row r="3070" spans="1:9" x14ac:dyDescent="0.25">
      <c r="A3070" s="44" t="s">
        <v>13469</v>
      </c>
      <c r="B3070" s="41" t="s">
        <v>14272</v>
      </c>
      <c r="C3070" s="26">
        <v>34414</v>
      </c>
      <c r="D3070" s="25" t="s">
        <v>3964</v>
      </c>
      <c r="E3070" s="27">
        <v>3018.5</v>
      </c>
      <c r="F3070" s="39" t="s">
        <v>13469</v>
      </c>
      <c r="G3070" s="27">
        <v>3018.5</v>
      </c>
      <c r="H3070" s="45">
        <f t="shared" si="47"/>
        <v>0</v>
      </c>
      <c r="I3070" s="28" t="s">
        <v>10970</v>
      </c>
    </row>
    <row r="3071" spans="1:9" x14ac:dyDescent="0.25">
      <c r="A3071" s="43" t="s">
        <v>13469</v>
      </c>
      <c r="B3071" s="40" t="s">
        <v>14273</v>
      </c>
      <c r="C3071" s="30">
        <v>34415</v>
      </c>
      <c r="D3071" s="29" t="s">
        <v>3958</v>
      </c>
      <c r="E3071" s="31">
        <v>2626.8</v>
      </c>
      <c r="F3071" s="38" t="s">
        <v>13469</v>
      </c>
      <c r="G3071" s="31">
        <v>2626.8</v>
      </c>
      <c r="H3071" s="32">
        <f t="shared" si="47"/>
        <v>0</v>
      </c>
      <c r="I3071" s="33" t="s">
        <v>10970</v>
      </c>
    </row>
    <row r="3072" spans="1:9" x14ac:dyDescent="0.25">
      <c r="A3072" s="44" t="s">
        <v>13469</v>
      </c>
      <c r="B3072" s="41" t="s">
        <v>14274</v>
      </c>
      <c r="C3072" s="26">
        <v>34416</v>
      </c>
      <c r="D3072" s="25" t="s">
        <v>4097</v>
      </c>
      <c r="E3072" s="27">
        <v>17400</v>
      </c>
      <c r="F3072" s="39" t="s">
        <v>13469</v>
      </c>
      <c r="G3072" s="27">
        <v>17400</v>
      </c>
      <c r="H3072" s="45">
        <f t="shared" si="47"/>
        <v>0</v>
      </c>
      <c r="I3072" s="28" t="s">
        <v>10970</v>
      </c>
    </row>
    <row r="3073" spans="1:9" x14ac:dyDescent="0.25">
      <c r="A3073" s="43" t="s">
        <v>13469</v>
      </c>
      <c r="B3073" s="40" t="s">
        <v>14275</v>
      </c>
      <c r="C3073" s="30">
        <v>34417</v>
      </c>
      <c r="D3073" s="29" t="s">
        <v>3962</v>
      </c>
      <c r="E3073" s="31">
        <v>8272.7999999999993</v>
      </c>
      <c r="F3073" s="38" t="s">
        <v>13469</v>
      </c>
      <c r="G3073" s="31">
        <v>8272.7999999999993</v>
      </c>
      <c r="H3073" s="32">
        <f t="shared" si="47"/>
        <v>0</v>
      </c>
      <c r="I3073" s="33" t="s">
        <v>10970</v>
      </c>
    </row>
    <row r="3074" spans="1:9" x14ac:dyDescent="0.25">
      <c r="A3074" s="44" t="s">
        <v>13469</v>
      </c>
      <c r="B3074" s="41" t="s">
        <v>14276</v>
      </c>
      <c r="C3074" s="26">
        <v>34418</v>
      </c>
      <c r="D3074" s="25" t="s">
        <v>3994</v>
      </c>
      <c r="E3074" s="27">
        <v>3277.8</v>
      </c>
      <c r="F3074" s="39" t="s">
        <v>13469</v>
      </c>
      <c r="G3074" s="27">
        <v>3277.8</v>
      </c>
      <c r="H3074" s="45">
        <f t="shared" si="47"/>
        <v>0</v>
      </c>
      <c r="I3074" s="28" t="s">
        <v>10970</v>
      </c>
    </row>
    <row r="3075" spans="1:9" x14ac:dyDescent="0.25">
      <c r="A3075" s="43" t="s">
        <v>13469</v>
      </c>
      <c r="B3075" s="40" t="s">
        <v>14277</v>
      </c>
      <c r="C3075" s="30">
        <v>34419</v>
      </c>
      <c r="D3075" s="29" t="s">
        <v>3937</v>
      </c>
      <c r="E3075" s="31">
        <v>44130</v>
      </c>
      <c r="F3075" s="38" t="s">
        <v>12436</v>
      </c>
      <c r="G3075" s="31">
        <v>44130</v>
      </c>
      <c r="H3075" s="32">
        <f t="shared" si="47"/>
        <v>0</v>
      </c>
      <c r="I3075" s="33" t="s">
        <v>10970</v>
      </c>
    </row>
    <row r="3076" spans="1:9" x14ac:dyDescent="0.25">
      <c r="A3076" s="44" t="s">
        <v>13469</v>
      </c>
      <c r="B3076" s="41" t="s">
        <v>14278</v>
      </c>
      <c r="C3076" s="26">
        <v>34420</v>
      </c>
      <c r="D3076" s="25" t="s">
        <v>3999</v>
      </c>
      <c r="E3076" s="27">
        <v>5851.9</v>
      </c>
      <c r="F3076" s="39" t="s">
        <v>13469</v>
      </c>
      <c r="G3076" s="27">
        <v>5851.9</v>
      </c>
      <c r="H3076" s="45">
        <f t="shared" ref="H3076:H3139" si="48">E3076-G3076</f>
        <v>0</v>
      </c>
      <c r="I3076" s="28" t="s">
        <v>10970</v>
      </c>
    </row>
    <row r="3077" spans="1:9" x14ac:dyDescent="0.25">
      <c r="A3077" s="43" t="s">
        <v>13469</v>
      </c>
      <c r="B3077" s="40" t="s">
        <v>14279</v>
      </c>
      <c r="C3077" s="30">
        <v>34421</v>
      </c>
      <c r="D3077" s="29" t="s">
        <v>4054</v>
      </c>
      <c r="E3077" s="31">
        <v>38351.46</v>
      </c>
      <c r="F3077" s="38" t="s">
        <v>13469</v>
      </c>
      <c r="G3077" s="31">
        <v>38351.46</v>
      </c>
      <c r="H3077" s="32">
        <f t="shared" si="48"/>
        <v>0</v>
      </c>
      <c r="I3077" s="33" t="s">
        <v>10970</v>
      </c>
    </row>
    <row r="3078" spans="1:9" x14ac:dyDescent="0.25">
      <c r="A3078" s="44" t="s">
        <v>13469</v>
      </c>
      <c r="B3078" s="41" t="s">
        <v>14280</v>
      </c>
      <c r="C3078" s="26">
        <v>34422</v>
      </c>
      <c r="D3078" s="25" t="s">
        <v>3937</v>
      </c>
      <c r="E3078" s="27">
        <v>9061.2000000000007</v>
      </c>
      <c r="F3078" s="39" t="s">
        <v>12436</v>
      </c>
      <c r="G3078" s="27">
        <v>9061.2000000000007</v>
      </c>
      <c r="H3078" s="45">
        <f t="shared" si="48"/>
        <v>0</v>
      </c>
      <c r="I3078" s="28" t="s">
        <v>10970</v>
      </c>
    </row>
    <row r="3079" spans="1:9" x14ac:dyDescent="0.25">
      <c r="A3079" s="43" t="s">
        <v>13469</v>
      </c>
      <c r="B3079" s="40" t="s">
        <v>14281</v>
      </c>
      <c r="C3079" s="30">
        <v>34423</v>
      </c>
      <c r="D3079" s="29" t="s">
        <v>4086</v>
      </c>
      <c r="E3079" s="31">
        <v>591.6</v>
      </c>
      <c r="F3079" s="38" t="s">
        <v>13469</v>
      </c>
      <c r="G3079" s="31">
        <v>591.6</v>
      </c>
      <c r="H3079" s="32">
        <f t="shared" si="48"/>
        <v>0</v>
      </c>
      <c r="I3079" s="33" t="s">
        <v>10970</v>
      </c>
    </row>
    <row r="3080" spans="1:9" x14ac:dyDescent="0.25">
      <c r="A3080" s="44" t="s">
        <v>13469</v>
      </c>
      <c r="B3080" s="41" t="s">
        <v>14282</v>
      </c>
      <c r="C3080" s="26">
        <v>34424</v>
      </c>
      <c r="D3080" s="25" t="s">
        <v>4391</v>
      </c>
      <c r="E3080" s="27">
        <v>2520</v>
      </c>
      <c r="F3080" s="39" t="s">
        <v>13469</v>
      </c>
      <c r="G3080" s="27">
        <v>2520</v>
      </c>
      <c r="H3080" s="45">
        <f t="shared" si="48"/>
        <v>0</v>
      </c>
      <c r="I3080" s="28" t="s">
        <v>10970</v>
      </c>
    </row>
    <row r="3081" spans="1:9" x14ac:dyDescent="0.25">
      <c r="A3081" s="43" t="s">
        <v>13469</v>
      </c>
      <c r="B3081" s="40" t="s">
        <v>14283</v>
      </c>
      <c r="C3081" s="30">
        <v>34425</v>
      </c>
      <c r="D3081" s="29" t="s">
        <v>4125</v>
      </c>
      <c r="E3081" s="31">
        <v>1620</v>
      </c>
      <c r="F3081" s="38" t="s">
        <v>13469</v>
      </c>
      <c r="G3081" s="31">
        <v>1620</v>
      </c>
      <c r="H3081" s="32">
        <f t="shared" si="48"/>
        <v>0</v>
      </c>
      <c r="I3081" s="33" t="s">
        <v>10970</v>
      </c>
    </row>
    <row r="3082" spans="1:9" x14ac:dyDescent="0.25">
      <c r="A3082" s="44" t="s">
        <v>13469</v>
      </c>
      <c r="B3082" s="41" t="s">
        <v>14284</v>
      </c>
      <c r="C3082" s="26">
        <v>34426</v>
      </c>
      <c r="D3082" s="25" t="s">
        <v>4036</v>
      </c>
      <c r="E3082" s="27">
        <v>1944.8</v>
      </c>
      <c r="F3082" s="39" t="s">
        <v>13469</v>
      </c>
      <c r="G3082" s="27">
        <v>1944.8</v>
      </c>
      <c r="H3082" s="45">
        <f t="shared" si="48"/>
        <v>0</v>
      </c>
      <c r="I3082" s="28" t="s">
        <v>10970</v>
      </c>
    </row>
    <row r="3083" spans="1:9" x14ac:dyDescent="0.25">
      <c r="A3083" s="43" t="s">
        <v>13469</v>
      </c>
      <c r="B3083" s="40" t="s">
        <v>14285</v>
      </c>
      <c r="C3083" s="30">
        <v>34427</v>
      </c>
      <c r="D3083" s="29" t="s">
        <v>4041</v>
      </c>
      <c r="E3083" s="31">
        <v>1793.9</v>
      </c>
      <c r="F3083" s="38" t="s">
        <v>13469</v>
      </c>
      <c r="G3083" s="31">
        <v>1793.9</v>
      </c>
      <c r="H3083" s="32">
        <f t="shared" si="48"/>
        <v>0</v>
      </c>
      <c r="I3083" s="33" t="s">
        <v>10970</v>
      </c>
    </row>
    <row r="3084" spans="1:9" x14ac:dyDescent="0.25">
      <c r="A3084" s="44" t="s">
        <v>13469</v>
      </c>
      <c r="B3084" s="41" t="s">
        <v>14286</v>
      </c>
      <c r="C3084" s="26">
        <v>34428</v>
      </c>
      <c r="D3084" s="25" t="s">
        <v>4049</v>
      </c>
      <c r="E3084" s="27">
        <v>3311</v>
      </c>
      <c r="F3084" s="39" t="s">
        <v>13469</v>
      </c>
      <c r="G3084" s="27">
        <v>3311</v>
      </c>
      <c r="H3084" s="45">
        <f t="shared" si="48"/>
        <v>0</v>
      </c>
      <c r="I3084" s="28" t="s">
        <v>10970</v>
      </c>
    </row>
    <row r="3085" spans="1:9" x14ac:dyDescent="0.25">
      <c r="A3085" s="43" t="s">
        <v>13469</v>
      </c>
      <c r="B3085" s="40" t="s">
        <v>14287</v>
      </c>
      <c r="C3085" s="30">
        <v>34429</v>
      </c>
      <c r="D3085" s="29" t="s">
        <v>3967</v>
      </c>
      <c r="E3085" s="31">
        <v>5623.3</v>
      </c>
      <c r="F3085" s="38" t="s">
        <v>13469</v>
      </c>
      <c r="G3085" s="31">
        <v>5623.3</v>
      </c>
      <c r="H3085" s="32">
        <f t="shared" si="48"/>
        <v>0</v>
      </c>
      <c r="I3085" s="33" t="s">
        <v>10970</v>
      </c>
    </row>
    <row r="3086" spans="1:9" x14ac:dyDescent="0.25">
      <c r="A3086" s="44" t="s">
        <v>13469</v>
      </c>
      <c r="B3086" s="41" t="s">
        <v>14288</v>
      </c>
      <c r="C3086" s="26">
        <v>34430</v>
      </c>
      <c r="D3086" s="25" t="s">
        <v>4014</v>
      </c>
      <c r="E3086" s="27">
        <v>38400.6</v>
      </c>
      <c r="F3086" s="39" t="s">
        <v>13469</v>
      </c>
      <c r="G3086" s="27">
        <v>38400.6</v>
      </c>
      <c r="H3086" s="45">
        <f t="shared" si="48"/>
        <v>0</v>
      </c>
      <c r="I3086" s="28" t="s">
        <v>10970</v>
      </c>
    </row>
    <row r="3087" spans="1:9" x14ac:dyDescent="0.25">
      <c r="A3087" s="43" t="s">
        <v>13469</v>
      </c>
      <c r="B3087" s="40" t="s">
        <v>14289</v>
      </c>
      <c r="C3087" s="30">
        <v>34431</v>
      </c>
      <c r="D3087" s="29" t="s">
        <v>4091</v>
      </c>
      <c r="E3087" s="31">
        <v>6861.4</v>
      </c>
      <c r="F3087" s="38" t="s">
        <v>13469</v>
      </c>
      <c r="G3087" s="31">
        <v>6861.4</v>
      </c>
      <c r="H3087" s="32">
        <f t="shared" si="48"/>
        <v>0</v>
      </c>
      <c r="I3087" s="33" t="s">
        <v>10970</v>
      </c>
    </row>
    <row r="3088" spans="1:9" x14ac:dyDescent="0.25">
      <c r="A3088" s="44" t="s">
        <v>13469</v>
      </c>
      <c r="B3088" s="41" t="s">
        <v>14290</v>
      </c>
      <c r="C3088" s="26">
        <v>34432</v>
      </c>
      <c r="D3088" s="25" t="s">
        <v>4059</v>
      </c>
      <c r="E3088" s="27">
        <v>130</v>
      </c>
      <c r="F3088" s="39" t="s">
        <v>13469</v>
      </c>
      <c r="G3088" s="27">
        <v>130</v>
      </c>
      <c r="H3088" s="45">
        <f t="shared" si="48"/>
        <v>0</v>
      </c>
      <c r="I3088" s="28" t="s">
        <v>10970</v>
      </c>
    </row>
    <row r="3089" spans="1:9" x14ac:dyDescent="0.25">
      <c r="A3089" s="43" t="s">
        <v>13469</v>
      </c>
      <c r="B3089" s="40" t="s">
        <v>14291</v>
      </c>
      <c r="C3089" s="30">
        <v>34433</v>
      </c>
      <c r="D3089" s="29" t="s">
        <v>4327</v>
      </c>
      <c r="E3089" s="31">
        <v>14310</v>
      </c>
      <c r="F3089" s="38" t="s">
        <v>13469</v>
      </c>
      <c r="G3089" s="31">
        <v>14310</v>
      </c>
      <c r="H3089" s="32">
        <f t="shared" si="48"/>
        <v>0</v>
      </c>
      <c r="I3089" s="33" t="s">
        <v>10970</v>
      </c>
    </row>
    <row r="3090" spans="1:9" x14ac:dyDescent="0.25">
      <c r="A3090" s="44" t="s">
        <v>13469</v>
      </c>
      <c r="B3090" s="41" t="s">
        <v>14292</v>
      </c>
      <c r="C3090" s="26">
        <v>34434</v>
      </c>
      <c r="D3090" s="25" t="s">
        <v>3964</v>
      </c>
      <c r="E3090" s="27">
        <v>3278</v>
      </c>
      <c r="F3090" s="39" t="s">
        <v>13469</v>
      </c>
      <c r="G3090" s="27">
        <v>3278</v>
      </c>
      <c r="H3090" s="45">
        <f t="shared" si="48"/>
        <v>0</v>
      </c>
      <c r="I3090" s="28" t="s">
        <v>10970</v>
      </c>
    </row>
    <row r="3091" spans="1:9" x14ac:dyDescent="0.25">
      <c r="A3091" s="43" t="s">
        <v>13469</v>
      </c>
      <c r="B3091" s="40" t="s">
        <v>14293</v>
      </c>
      <c r="C3091" s="30">
        <v>34435</v>
      </c>
      <c r="D3091" s="29" t="s">
        <v>3982</v>
      </c>
      <c r="E3091" s="31">
        <v>3331.05</v>
      </c>
      <c r="F3091" s="38" t="s">
        <v>13469</v>
      </c>
      <c r="G3091" s="31">
        <v>3331.05</v>
      </c>
      <c r="H3091" s="32">
        <f t="shared" si="48"/>
        <v>0</v>
      </c>
      <c r="I3091" s="33" t="s">
        <v>10970</v>
      </c>
    </row>
    <row r="3092" spans="1:9" x14ac:dyDescent="0.25">
      <c r="A3092" s="44" t="s">
        <v>13469</v>
      </c>
      <c r="B3092" s="41" t="s">
        <v>14294</v>
      </c>
      <c r="C3092" s="26">
        <v>34436</v>
      </c>
      <c r="D3092" s="25" t="s">
        <v>3971</v>
      </c>
      <c r="E3092" s="27">
        <v>4849.1000000000004</v>
      </c>
      <c r="F3092" s="39" t="s">
        <v>13469</v>
      </c>
      <c r="G3092" s="27">
        <v>4849.1000000000004</v>
      </c>
      <c r="H3092" s="45">
        <f t="shared" si="48"/>
        <v>0</v>
      </c>
      <c r="I3092" s="28" t="s">
        <v>10970</v>
      </c>
    </row>
    <row r="3093" spans="1:9" x14ac:dyDescent="0.25">
      <c r="A3093" s="43" t="s">
        <v>13469</v>
      </c>
      <c r="B3093" s="40" t="s">
        <v>14295</v>
      </c>
      <c r="C3093" s="30">
        <v>34437</v>
      </c>
      <c r="D3093" s="29" t="s">
        <v>3972</v>
      </c>
      <c r="E3093" s="31">
        <v>4725</v>
      </c>
      <c r="F3093" s="38" t="s">
        <v>13469</v>
      </c>
      <c r="G3093" s="31">
        <v>4725</v>
      </c>
      <c r="H3093" s="32">
        <f t="shared" si="48"/>
        <v>0</v>
      </c>
      <c r="I3093" s="33" t="s">
        <v>10970</v>
      </c>
    </row>
    <row r="3094" spans="1:9" x14ac:dyDescent="0.25">
      <c r="A3094" s="44" t="s">
        <v>13469</v>
      </c>
      <c r="B3094" s="41" t="s">
        <v>14296</v>
      </c>
      <c r="C3094" s="26">
        <v>34438</v>
      </c>
      <c r="D3094" s="25" t="s">
        <v>4030</v>
      </c>
      <c r="E3094" s="27">
        <v>3744.5</v>
      </c>
      <c r="F3094" s="39" t="s">
        <v>13469</v>
      </c>
      <c r="G3094" s="27">
        <v>3744.5</v>
      </c>
      <c r="H3094" s="45">
        <f t="shared" si="48"/>
        <v>0</v>
      </c>
      <c r="I3094" s="28" t="s">
        <v>10970</v>
      </c>
    </row>
    <row r="3095" spans="1:9" x14ac:dyDescent="0.25">
      <c r="A3095" s="43" t="s">
        <v>13469</v>
      </c>
      <c r="B3095" s="40" t="s">
        <v>14297</v>
      </c>
      <c r="C3095" s="30">
        <v>34439</v>
      </c>
      <c r="D3095" s="29" t="s">
        <v>3969</v>
      </c>
      <c r="E3095" s="31">
        <v>11863.9</v>
      </c>
      <c r="F3095" s="38" t="s">
        <v>13469</v>
      </c>
      <c r="G3095" s="31">
        <v>11863.9</v>
      </c>
      <c r="H3095" s="32">
        <f t="shared" si="48"/>
        <v>0</v>
      </c>
      <c r="I3095" s="33" t="s">
        <v>10970</v>
      </c>
    </row>
    <row r="3096" spans="1:9" x14ac:dyDescent="0.25">
      <c r="A3096" s="44" t="s">
        <v>13469</v>
      </c>
      <c r="B3096" s="41" t="s">
        <v>14298</v>
      </c>
      <c r="C3096" s="26">
        <v>34440</v>
      </c>
      <c r="D3096" s="25" t="s">
        <v>4034</v>
      </c>
      <c r="E3096" s="27">
        <v>1054.5</v>
      </c>
      <c r="F3096" s="39" t="s">
        <v>13469</v>
      </c>
      <c r="G3096" s="27">
        <v>1054.5</v>
      </c>
      <c r="H3096" s="45">
        <f t="shared" si="48"/>
        <v>0</v>
      </c>
      <c r="I3096" s="28" t="s">
        <v>10970</v>
      </c>
    </row>
    <row r="3097" spans="1:9" x14ac:dyDescent="0.25">
      <c r="A3097" s="43" t="s">
        <v>13469</v>
      </c>
      <c r="B3097" s="40" t="s">
        <v>14299</v>
      </c>
      <c r="C3097" s="30">
        <v>34441</v>
      </c>
      <c r="D3097" s="29" t="s">
        <v>3977</v>
      </c>
      <c r="E3097" s="31">
        <v>6372.7</v>
      </c>
      <c r="F3097" s="38" t="s">
        <v>13469</v>
      </c>
      <c r="G3097" s="31">
        <v>6372.7</v>
      </c>
      <c r="H3097" s="32">
        <f t="shared" si="48"/>
        <v>0</v>
      </c>
      <c r="I3097" s="33" t="s">
        <v>10970</v>
      </c>
    </row>
    <row r="3098" spans="1:9" x14ac:dyDescent="0.25">
      <c r="A3098" s="44" t="s">
        <v>13469</v>
      </c>
      <c r="B3098" s="41" t="s">
        <v>14300</v>
      </c>
      <c r="C3098" s="26">
        <v>34442</v>
      </c>
      <c r="D3098" s="25" t="s">
        <v>4044</v>
      </c>
      <c r="E3098" s="27">
        <v>6984.3</v>
      </c>
      <c r="F3098" s="39" t="s">
        <v>13469</v>
      </c>
      <c r="G3098" s="27">
        <v>6984.3</v>
      </c>
      <c r="H3098" s="45">
        <f t="shared" si="48"/>
        <v>0</v>
      </c>
      <c r="I3098" s="28" t="s">
        <v>10970</v>
      </c>
    </row>
    <row r="3099" spans="1:9" x14ac:dyDescent="0.25">
      <c r="A3099" s="43" t="s">
        <v>13469</v>
      </c>
      <c r="B3099" s="40" t="s">
        <v>14301</v>
      </c>
      <c r="C3099" s="30">
        <v>34443</v>
      </c>
      <c r="D3099" s="29" t="s">
        <v>3937</v>
      </c>
      <c r="E3099" s="31">
        <v>14311.4</v>
      </c>
      <c r="F3099" s="38" t="s">
        <v>12436</v>
      </c>
      <c r="G3099" s="31">
        <v>14311.4</v>
      </c>
      <c r="H3099" s="32">
        <f t="shared" si="48"/>
        <v>0</v>
      </c>
      <c r="I3099" s="33" t="s">
        <v>10970</v>
      </c>
    </row>
    <row r="3100" spans="1:9" x14ac:dyDescent="0.25">
      <c r="A3100" s="44" t="s">
        <v>13469</v>
      </c>
      <c r="B3100" s="41" t="s">
        <v>14302</v>
      </c>
      <c r="C3100" s="26">
        <v>34444</v>
      </c>
      <c r="D3100" s="25" t="s">
        <v>3991</v>
      </c>
      <c r="E3100" s="27">
        <v>6435.2</v>
      </c>
      <c r="F3100" s="39" t="s">
        <v>13469</v>
      </c>
      <c r="G3100" s="27">
        <v>6435.2</v>
      </c>
      <c r="H3100" s="45">
        <f t="shared" si="48"/>
        <v>0</v>
      </c>
      <c r="I3100" s="28" t="s">
        <v>10970</v>
      </c>
    </row>
    <row r="3101" spans="1:9" x14ac:dyDescent="0.25">
      <c r="A3101" s="43" t="s">
        <v>13469</v>
      </c>
      <c r="B3101" s="40" t="s">
        <v>14303</v>
      </c>
      <c r="C3101" s="30">
        <v>34445</v>
      </c>
      <c r="D3101" s="29" t="s">
        <v>4046</v>
      </c>
      <c r="E3101" s="31">
        <v>819</v>
      </c>
      <c r="F3101" s="38" t="s">
        <v>13469</v>
      </c>
      <c r="G3101" s="31">
        <v>819</v>
      </c>
      <c r="H3101" s="32">
        <f t="shared" si="48"/>
        <v>0</v>
      </c>
      <c r="I3101" s="33" t="s">
        <v>10970</v>
      </c>
    </row>
    <row r="3102" spans="1:9" x14ac:dyDescent="0.25">
      <c r="A3102" s="44" t="s">
        <v>13469</v>
      </c>
      <c r="B3102" s="41" t="s">
        <v>14304</v>
      </c>
      <c r="C3102" s="26">
        <v>34446</v>
      </c>
      <c r="D3102" s="25" t="s">
        <v>4045</v>
      </c>
      <c r="E3102" s="27">
        <v>390</v>
      </c>
      <c r="F3102" s="39" t="s">
        <v>13469</v>
      </c>
      <c r="G3102" s="27">
        <v>390</v>
      </c>
      <c r="H3102" s="45">
        <f t="shared" si="48"/>
        <v>0</v>
      </c>
      <c r="I3102" s="28" t="s">
        <v>10970</v>
      </c>
    </row>
    <row r="3103" spans="1:9" x14ac:dyDescent="0.25">
      <c r="A3103" s="43" t="s">
        <v>13469</v>
      </c>
      <c r="B3103" s="40" t="s">
        <v>14305</v>
      </c>
      <c r="C3103" s="30">
        <v>34447</v>
      </c>
      <c r="D3103" s="29" t="s">
        <v>4004</v>
      </c>
      <c r="E3103" s="31">
        <v>5096</v>
      </c>
      <c r="F3103" s="38" t="s">
        <v>13469</v>
      </c>
      <c r="G3103" s="31">
        <v>5096</v>
      </c>
      <c r="H3103" s="32">
        <f t="shared" si="48"/>
        <v>0</v>
      </c>
      <c r="I3103" s="33" t="s">
        <v>10970</v>
      </c>
    </row>
    <row r="3104" spans="1:9" x14ac:dyDescent="0.25">
      <c r="A3104" s="44" t="s">
        <v>13469</v>
      </c>
      <c r="B3104" s="41" t="s">
        <v>14306</v>
      </c>
      <c r="C3104" s="26">
        <v>34448</v>
      </c>
      <c r="D3104" s="25" t="s">
        <v>4085</v>
      </c>
      <c r="E3104" s="27">
        <v>14979.2</v>
      </c>
      <c r="F3104" s="39" t="s">
        <v>13469</v>
      </c>
      <c r="G3104" s="27">
        <v>14979.2</v>
      </c>
      <c r="H3104" s="45">
        <f t="shared" si="48"/>
        <v>0</v>
      </c>
      <c r="I3104" s="28" t="s">
        <v>10970</v>
      </c>
    </row>
    <row r="3105" spans="1:9" x14ac:dyDescent="0.25">
      <c r="A3105" s="43" t="s">
        <v>13469</v>
      </c>
      <c r="B3105" s="40" t="s">
        <v>14307</v>
      </c>
      <c r="C3105" s="30">
        <v>34449</v>
      </c>
      <c r="D3105" s="29" t="s">
        <v>4111</v>
      </c>
      <c r="E3105" s="31">
        <v>1728</v>
      </c>
      <c r="F3105" s="38" t="s">
        <v>13469</v>
      </c>
      <c r="G3105" s="31">
        <v>1728</v>
      </c>
      <c r="H3105" s="32">
        <f t="shared" si="48"/>
        <v>0</v>
      </c>
      <c r="I3105" s="33" t="s">
        <v>10970</v>
      </c>
    </row>
    <row r="3106" spans="1:9" x14ac:dyDescent="0.25">
      <c r="A3106" s="44" t="s">
        <v>13469</v>
      </c>
      <c r="B3106" s="41" t="s">
        <v>14308</v>
      </c>
      <c r="C3106" s="26">
        <v>34450</v>
      </c>
      <c r="D3106" s="25" t="s">
        <v>3964</v>
      </c>
      <c r="E3106" s="27">
        <v>29648.2</v>
      </c>
      <c r="F3106" s="39" t="s">
        <v>12436</v>
      </c>
      <c r="G3106" s="27">
        <v>29648.2</v>
      </c>
      <c r="H3106" s="45">
        <f t="shared" si="48"/>
        <v>0</v>
      </c>
      <c r="I3106" s="28" t="s">
        <v>10970</v>
      </c>
    </row>
    <row r="3107" spans="1:9" x14ac:dyDescent="0.25">
      <c r="A3107" s="43" t="s">
        <v>13469</v>
      </c>
      <c r="B3107" s="40" t="s">
        <v>14309</v>
      </c>
      <c r="C3107" s="30">
        <v>34451</v>
      </c>
      <c r="D3107" s="29" t="s">
        <v>4064</v>
      </c>
      <c r="E3107" s="31">
        <v>0</v>
      </c>
      <c r="F3107" s="38" t="s">
        <v>4219</v>
      </c>
      <c r="G3107" s="31">
        <v>0</v>
      </c>
      <c r="H3107" s="32">
        <f t="shared" si="48"/>
        <v>0</v>
      </c>
      <c r="I3107" s="33" t="s">
        <v>7662</v>
      </c>
    </row>
    <row r="3108" spans="1:9" x14ac:dyDescent="0.25">
      <c r="A3108" s="44" t="s">
        <v>13469</v>
      </c>
      <c r="B3108" s="41" t="s">
        <v>14310</v>
      </c>
      <c r="C3108" s="26">
        <v>34452</v>
      </c>
      <c r="D3108" s="25" t="s">
        <v>4064</v>
      </c>
      <c r="E3108" s="27">
        <v>0</v>
      </c>
      <c r="F3108" s="39" t="s">
        <v>4219</v>
      </c>
      <c r="G3108" s="27">
        <v>0</v>
      </c>
      <c r="H3108" s="45">
        <f t="shared" si="48"/>
        <v>0</v>
      </c>
      <c r="I3108" s="28" t="s">
        <v>7662</v>
      </c>
    </row>
    <row r="3109" spans="1:9" x14ac:dyDescent="0.25">
      <c r="A3109" s="43" t="s">
        <v>13469</v>
      </c>
      <c r="B3109" s="40" t="s">
        <v>14311</v>
      </c>
      <c r="C3109" s="30">
        <v>34453</v>
      </c>
      <c r="D3109" s="29" t="s">
        <v>4005</v>
      </c>
      <c r="E3109" s="31">
        <v>3355.2</v>
      </c>
      <c r="F3109" s="38" t="s">
        <v>13469</v>
      </c>
      <c r="G3109" s="31">
        <v>3355.2</v>
      </c>
      <c r="H3109" s="32">
        <f t="shared" si="48"/>
        <v>0</v>
      </c>
      <c r="I3109" s="33" t="s">
        <v>10970</v>
      </c>
    </row>
    <row r="3110" spans="1:9" x14ac:dyDescent="0.25">
      <c r="A3110" s="44" t="s">
        <v>13469</v>
      </c>
      <c r="B3110" s="41" t="s">
        <v>14312</v>
      </c>
      <c r="C3110" s="26">
        <v>34454</v>
      </c>
      <c r="D3110" s="25" t="s">
        <v>4062</v>
      </c>
      <c r="E3110" s="27">
        <v>5600</v>
      </c>
      <c r="F3110" s="39" t="s">
        <v>12436</v>
      </c>
      <c r="G3110" s="27">
        <v>5600</v>
      </c>
      <c r="H3110" s="45">
        <f t="shared" si="48"/>
        <v>0</v>
      </c>
      <c r="I3110" s="28" t="s">
        <v>10970</v>
      </c>
    </row>
    <row r="3111" spans="1:9" x14ac:dyDescent="0.25">
      <c r="A3111" s="43" t="s">
        <v>13469</v>
      </c>
      <c r="B3111" s="40" t="s">
        <v>14313</v>
      </c>
      <c r="C3111" s="30">
        <v>34455</v>
      </c>
      <c r="D3111" s="29" t="s">
        <v>4065</v>
      </c>
      <c r="E3111" s="31">
        <v>45736.4</v>
      </c>
      <c r="F3111" s="38" t="s">
        <v>4302</v>
      </c>
      <c r="G3111" s="31">
        <v>45736.4</v>
      </c>
      <c r="H3111" s="32">
        <f t="shared" si="48"/>
        <v>0</v>
      </c>
      <c r="I3111" s="33" t="s">
        <v>10970</v>
      </c>
    </row>
    <row r="3112" spans="1:9" x14ac:dyDescent="0.25">
      <c r="A3112" s="44" t="s">
        <v>13469</v>
      </c>
      <c r="B3112" s="41" t="s">
        <v>14314</v>
      </c>
      <c r="C3112" s="26">
        <v>34456</v>
      </c>
      <c r="D3112" s="25" t="s">
        <v>4040</v>
      </c>
      <c r="E3112" s="27">
        <v>14998.6</v>
      </c>
      <c r="F3112" s="39" t="s">
        <v>13735</v>
      </c>
      <c r="G3112" s="27">
        <v>14998.6</v>
      </c>
      <c r="H3112" s="45">
        <f t="shared" si="48"/>
        <v>0</v>
      </c>
      <c r="I3112" s="28" t="s">
        <v>10970</v>
      </c>
    </row>
    <row r="3113" spans="1:9" x14ac:dyDescent="0.25">
      <c r="A3113" s="43" t="s">
        <v>13469</v>
      </c>
      <c r="B3113" s="40" t="s">
        <v>14315</v>
      </c>
      <c r="C3113" s="30">
        <v>34457</v>
      </c>
      <c r="D3113" s="29" t="s">
        <v>4061</v>
      </c>
      <c r="E3113" s="31">
        <v>13732.2</v>
      </c>
      <c r="F3113" s="38" t="s">
        <v>13469</v>
      </c>
      <c r="G3113" s="31">
        <v>13732.2</v>
      </c>
      <c r="H3113" s="32">
        <f t="shared" si="48"/>
        <v>0</v>
      </c>
      <c r="I3113" s="33" t="s">
        <v>10970</v>
      </c>
    </row>
    <row r="3114" spans="1:9" x14ac:dyDescent="0.25">
      <c r="A3114" s="44" t="s">
        <v>13469</v>
      </c>
      <c r="B3114" s="41" t="s">
        <v>14316</v>
      </c>
      <c r="C3114" s="26">
        <v>34458</v>
      </c>
      <c r="D3114" s="25" t="s">
        <v>4057</v>
      </c>
      <c r="E3114" s="27">
        <v>3110.4</v>
      </c>
      <c r="F3114" s="39" t="s">
        <v>13469</v>
      </c>
      <c r="G3114" s="27">
        <v>3110.4</v>
      </c>
      <c r="H3114" s="45">
        <f t="shared" si="48"/>
        <v>0</v>
      </c>
      <c r="I3114" s="28" t="s">
        <v>10970</v>
      </c>
    </row>
    <row r="3115" spans="1:9" x14ac:dyDescent="0.25">
      <c r="A3115" s="43" t="s">
        <v>13469</v>
      </c>
      <c r="B3115" s="40" t="s">
        <v>14317</v>
      </c>
      <c r="C3115" s="30">
        <v>34459</v>
      </c>
      <c r="D3115" s="29" t="s">
        <v>3964</v>
      </c>
      <c r="E3115" s="31">
        <v>2964.5</v>
      </c>
      <c r="F3115" s="38" t="s">
        <v>13469</v>
      </c>
      <c r="G3115" s="31">
        <v>2964.5</v>
      </c>
      <c r="H3115" s="32">
        <f t="shared" si="48"/>
        <v>0</v>
      </c>
      <c r="I3115" s="33" t="s">
        <v>10970</v>
      </c>
    </row>
    <row r="3116" spans="1:9" x14ac:dyDescent="0.25">
      <c r="A3116" s="44" t="s">
        <v>13469</v>
      </c>
      <c r="B3116" s="41" t="s">
        <v>14318</v>
      </c>
      <c r="C3116" s="26">
        <v>34460</v>
      </c>
      <c r="D3116" s="25" t="s">
        <v>4121</v>
      </c>
      <c r="E3116" s="27">
        <v>4073.39</v>
      </c>
      <c r="F3116" s="39" t="s">
        <v>13469</v>
      </c>
      <c r="G3116" s="27">
        <v>4073.39</v>
      </c>
      <c r="H3116" s="45">
        <f t="shared" si="48"/>
        <v>0</v>
      </c>
      <c r="I3116" s="28" t="s">
        <v>10970</v>
      </c>
    </row>
    <row r="3117" spans="1:9" x14ac:dyDescent="0.25">
      <c r="A3117" s="43" t="s">
        <v>13469</v>
      </c>
      <c r="B3117" s="40" t="s">
        <v>14319</v>
      </c>
      <c r="C3117" s="30">
        <v>34461</v>
      </c>
      <c r="D3117" s="29" t="s">
        <v>4121</v>
      </c>
      <c r="E3117" s="31">
        <v>529.29999999999995</v>
      </c>
      <c r="F3117" s="38" t="s">
        <v>13469</v>
      </c>
      <c r="G3117" s="31">
        <v>529.29999999999995</v>
      </c>
      <c r="H3117" s="32">
        <f t="shared" si="48"/>
        <v>0</v>
      </c>
      <c r="I3117" s="33" t="s">
        <v>10970</v>
      </c>
    </row>
    <row r="3118" spans="1:9" x14ac:dyDescent="0.25">
      <c r="A3118" s="44" t="s">
        <v>13469</v>
      </c>
      <c r="B3118" s="41" t="s">
        <v>14320</v>
      </c>
      <c r="C3118" s="26">
        <v>34462</v>
      </c>
      <c r="D3118" s="25" t="s">
        <v>4043</v>
      </c>
      <c r="E3118" s="27">
        <v>38638.800000000003</v>
      </c>
      <c r="F3118" s="39" t="s">
        <v>13735</v>
      </c>
      <c r="G3118" s="27">
        <v>38638.800000000003</v>
      </c>
      <c r="H3118" s="45">
        <f t="shared" si="48"/>
        <v>0</v>
      </c>
      <c r="I3118" s="28" t="s">
        <v>10970</v>
      </c>
    </row>
    <row r="3119" spans="1:9" x14ac:dyDescent="0.25">
      <c r="A3119" s="43" t="s">
        <v>13469</v>
      </c>
      <c r="B3119" s="40" t="s">
        <v>14321</v>
      </c>
      <c r="C3119" s="30">
        <v>34463</v>
      </c>
      <c r="D3119" s="29" t="s">
        <v>3964</v>
      </c>
      <c r="E3119" s="31">
        <v>14824.1</v>
      </c>
      <c r="F3119" s="38" t="s">
        <v>13469</v>
      </c>
      <c r="G3119" s="31">
        <v>14824.1</v>
      </c>
      <c r="H3119" s="32">
        <f t="shared" si="48"/>
        <v>0</v>
      </c>
      <c r="I3119" s="33" t="s">
        <v>10970</v>
      </c>
    </row>
    <row r="3120" spans="1:9" x14ac:dyDescent="0.25">
      <c r="A3120" s="44" t="s">
        <v>13469</v>
      </c>
      <c r="B3120" s="41" t="s">
        <v>14322</v>
      </c>
      <c r="C3120" s="26">
        <v>34464</v>
      </c>
      <c r="D3120" s="25" t="s">
        <v>4133</v>
      </c>
      <c r="E3120" s="27">
        <v>1040</v>
      </c>
      <c r="F3120" s="39" t="s">
        <v>13469</v>
      </c>
      <c r="G3120" s="27">
        <v>1040</v>
      </c>
      <c r="H3120" s="45">
        <f t="shared" si="48"/>
        <v>0</v>
      </c>
      <c r="I3120" s="28" t="s">
        <v>10970</v>
      </c>
    </row>
    <row r="3121" spans="1:9" x14ac:dyDescent="0.25">
      <c r="A3121" s="43" t="s">
        <v>13469</v>
      </c>
      <c r="B3121" s="40" t="s">
        <v>14323</v>
      </c>
      <c r="C3121" s="30">
        <v>34465</v>
      </c>
      <c r="D3121" s="29" t="s">
        <v>3983</v>
      </c>
      <c r="E3121" s="31">
        <v>6333.6</v>
      </c>
      <c r="F3121" s="38" t="s">
        <v>12436</v>
      </c>
      <c r="G3121" s="31">
        <v>6333.6</v>
      </c>
      <c r="H3121" s="32">
        <f t="shared" si="48"/>
        <v>0</v>
      </c>
      <c r="I3121" s="33" t="s">
        <v>10970</v>
      </c>
    </row>
    <row r="3122" spans="1:9" x14ac:dyDescent="0.25">
      <c r="A3122" s="44" t="s">
        <v>13469</v>
      </c>
      <c r="B3122" s="41" t="s">
        <v>14324</v>
      </c>
      <c r="C3122" s="26">
        <v>34466</v>
      </c>
      <c r="D3122" s="25" t="s">
        <v>4133</v>
      </c>
      <c r="E3122" s="27">
        <v>70</v>
      </c>
      <c r="F3122" s="39" t="s">
        <v>13469</v>
      </c>
      <c r="G3122" s="27">
        <v>70</v>
      </c>
      <c r="H3122" s="45">
        <f t="shared" si="48"/>
        <v>0</v>
      </c>
      <c r="I3122" s="28" t="s">
        <v>10970</v>
      </c>
    </row>
    <row r="3123" spans="1:9" x14ac:dyDescent="0.25">
      <c r="A3123" s="43" t="s">
        <v>13469</v>
      </c>
      <c r="B3123" s="40" t="s">
        <v>14325</v>
      </c>
      <c r="C3123" s="30">
        <v>34467</v>
      </c>
      <c r="D3123" s="29" t="s">
        <v>4038</v>
      </c>
      <c r="E3123" s="31">
        <v>19243.73</v>
      </c>
      <c r="F3123" s="38" t="s">
        <v>13735</v>
      </c>
      <c r="G3123" s="31">
        <v>19243.73</v>
      </c>
      <c r="H3123" s="32">
        <f t="shared" si="48"/>
        <v>0</v>
      </c>
      <c r="I3123" s="33" t="s">
        <v>10970</v>
      </c>
    </row>
    <row r="3124" spans="1:9" x14ac:dyDescent="0.25">
      <c r="A3124" s="44" t="s">
        <v>13469</v>
      </c>
      <c r="B3124" s="41" t="s">
        <v>14326</v>
      </c>
      <c r="C3124" s="26">
        <v>34468</v>
      </c>
      <c r="D3124" s="25" t="s">
        <v>4213</v>
      </c>
      <c r="E3124" s="27">
        <v>5880.9</v>
      </c>
      <c r="F3124" s="39" t="s">
        <v>12436</v>
      </c>
      <c r="G3124" s="27">
        <v>5880.9</v>
      </c>
      <c r="H3124" s="45">
        <f t="shared" si="48"/>
        <v>0</v>
      </c>
      <c r="I3124" s="28" t="s">
        <v>10970</v>
      </c>
    </row>
    <row r="3125" spans="1:9" x14ac:dyDescent="0.25">
      <c r="A3125" s="43" t="s">
        <v>13469</v>
      </c>
      <c r="B3125" s="40" t="s">
        <v>14327</v>
      </c>
      <c r="C3125" s="30">
        <v>34469</v>
      </c>
      <c r="D3125" s="29" t="s">
        <v>4039</v>
      </c>
      <c r="E3125" s="31">
        <v>19762.5</v>
      </c>
      <c r="F3125" s="38" t="s">
        <v>13735</v>
      </c>
      <c r="G3125" s="31">
        <v>19762.5</v>
      </c>
      <c r="H3125" s="32">
        <f t="shared" si="48"/>
        <v>0</v>
      </c>
      <c r="I3125" s="33" t="s">
        <v>10970</v>
      </c>
    </row>
    <row r="3126" spans="1:9" x14ac:dyDescent="0.25">
      <c r="A3126" s="44" t="s">
        <v>13469</v>
      </c>
      <c r="B3126" s="41" t="s">
        <v>14328</v>
      </c>
      <c r="C3126" s="26">
        <v>34470</v>
      </c>
      <c r="D3126" s="25" t="s">
        <v>4053</v>
      </c>
      <c r="E3126" s="27">
        <v>0</v>
      </c>
      <c r="F3126" s="39" t="s">
        <v>4219</v>
      </c>
      <c r="G3126" s="27">
        <v>0</v>
      </c>
      <c r="H3126" s="45">
        <f t="shared" si="48"/>
        <v>0</v>
      </c>
      <c r="I3126" s="28" t="s">
        <v>7662</v>
      </c>
    </row>
    <row r="3127" spans="1:9" x14ac:dyDescent="0.25">
      <c r="A3127" s="43" t="s">
        <v>13469</v>
      </c>
      <c r="B3127" s="40" t="s">
        <v>14329</v>
      </c>
      <c r="C3127" s="30">
        <v>34471</v>
      </c>
      <c r="D3127" s="29" t="s">
        <v>4038</v>
      </c>
      <c r="E3127" s="31">
        <v>13413.6</v>
      </c>
      <c r="F3127" s="38" t="s">
        <v>13735</v>
      </c>
      <c r="G3127" s="31">
        <v>13413.6</v>
      </c>
      <c r="H3127" s="32">
        <f t="shared" si="48"/>
        <v>0</v>
      </c>
      <c r="I3127" s="33" t="s">
        <v>10970</v>
      </c>
    </row>
    <row r="3128" spans="1:9" x14ac:dyDescent="0.25">
      <c r="A3128" s="44" t="s">
        <v>13469</v>
      </c>
      <c r="B3128" s="41" t="s">
        <v>14330</v>
      </c>
      <c r="C3128" s="26">
        <v>34472</v>
      </c>
      <c r="D3128" s="25" t="s">
        <v>3983</v>
      </c>
      <c r="E3128" s="27">
        <v>2235.6</v>
      </c>
      <c r="F3128" s="39" t="s">
        <v>12436</v>
      </c>
      <c r="G3128" s="27">
        <v>2235.6</v>
      </c>
      <c r="H3128" s="45">
        <f t="shared" si="48"/>
        <v>0</v>
      </c>
      <c r="I3128" s="28" t="s">
        <v>10970</v>
      </c>
    </row>
    <row r="3129" spans="1:9" x14ac:dyDescent="0.25">
      <c r="A3129" s="43" t="s">
        <v>13469</v>
      </c>
      <c r="B3129" s="40" t="s">
        <v>14331</v>
      </c>
      <c r="C3129" s="30">
        <v>34473</v>
      </c>
      <c r="D3129" s="29" t="s">
        <v>3981</v>
      </c>
      <c r="E3129" s="31">
        <v>2655.78</v>
      </c>
      <c r="F3129" s="38" t="s">
        <v>12436</v>
      </c>
      <c r="G3129" s="31">
        <v>2655.78</v>
      </c>
      <c r="H3129" s="32">
        <f t="shared" si="48"/>
        <v>0</v>
      </c>
      <c r="I3129" s="33" t="s">
        <v>10970</v>
      </c>
    </row>
    <row r="3130" spans="1:9" x14ac:dyDescent="0.25">
      <c r="A3130" s="44" t="s">
        <v>13469</v>
      </c>
      <c r="B3130" s="41" t="s">
        <v>14332</v>
      </c>
      <c r="C3130" s="26">
        <v>34474</v>
      </c>
      <c r="D3130" s="25" t="s">
        <v>3987</v>
      </c>
      <c r="E3130" s="27">
        <v>6985.5</v>
      </c>
      <c r="F3130" s="39" t="s">
        <v>12436</v>
      </c>
      <c r="G3130" s="27">
        <v>6985.5</v>
      </c>
      <c r="H3130" s="45">
        <f t="shared" si="48"/>
        <v>0</v>
      </c>
      <c r="I3130" s="28" t="s">
        <v>10970</v>
      </c>
    </row>
    <row r="3131" spans="1:9" x14ac:dyDescent="0.25">
      <c r="A3131" s="43" t="s">
        <v>13469</v>
      </c>
      <c r="B3131" s="40" t="s">
        <v>14333</v>
      </c>
      <c r="C3131" s="30">
        <v>34475</v>
      </c>
      <c r="D3131" s="29" t="s">
        <v>4053</v>
      </c>
      <c r="E3131" s="31">
        <v>3156.4</v>
      </c>
      <c r="F3131" s="38" t="s">
        <v>13469</v>
      </c>
      <c r="G3131" s="31">
        <v>3156.4</v>
      </c>
      <c r="H3131" s="32">
        <f t="shared" si="48"/>
        <v>0</v>
      </c>
      <c r="I3131" s="33" t="s">
        <v>10970</v>
      </c>
    </row>
    <row r="3132" spans="1:9" x14ac:dyDescent="0.25">
      <c r="A3132" s="44" t="s">
        <v>13469</v>
      </c>
      <c r="B3132" s="41" t="s">
        <v>14334</v>
      </c>
      <c r="C3132" s="26">
        <v>34476</v>
      </c>
      <c r="D3132" s="25" t="s">
        <v>3980</v>
      </c>
      <c r="E3132" s="27">
        <v>5508</v>
      </c>
      <c r="F3132" s="39" t="s">
        <v>12436</v>
      </c>
      <c r="G3132" s="27">
        <v>5508</v>
      </c>
      <c r="H3132" s="45">
        <f t="shared" si="48"/>
        <v>0</v>
      </c>
      <c r="I3132" s="28" t="s">
        <v>10970</v>
      </c>
    </row>
    <row r="3133" spans="1:9" x14ac:dyDescent="0.25">
      <c r="A3133" s="43" t="s">
        <v>13469</v>
      </c>
      <c r="B3133" s="40" t="s">
        <v>14335</v>
      </c>
      <c r="C3133" s="30">
        <v>34477</v>
      </c>
      <c r="D3133" s="29" t="s">
        <v>4116</v>
      </c>
      <c r="E3133" s="31">
        <v>6903.08</v>
      </c>
      <c r="F3133" s="38" t="s">
        <v>12436</v>
      </c>
      <c r="G3133" s="31">
        <v>6903.08</v>
      </c>
      <c r="H3133" s="32">
        <f t="shared" si="48"/>
        <v>0</v>
      </c>
      <c r="I3133" s="33" t="s">
        <v>10970</v>
      </c>
    </row>
    <row r="3134" spans="1:9" x14ac:dyDescent="0.25">
      <c r="A3134" s="44" t="s">
        <v>13469</v>
      </c>
      <c r="B3134" s="41" t="s">
        <v>14336</v>
      </c>
      <c r="C3134" s="26">
        <v>34478</v>
      </c>
      <c r="D3134" s="25" t="s">
        <v>4052</v>
      </c>
      <c r="E3134" s="27">
        <v>11462.7</v>
      </c>
      <c r="F3134" s="39" t="s">
        <v>12436</v>
      </c>
      <c r="G3134" s="27">
        <v>11462.7</v>
      </c>
      <c r="H3134" s="45">
        <f t="shared" si="48"/>
        <v>0</v>
      </c>
      <c r="I3134" s="28" t="s">
        <v>10970</v>
      </c>
    </row>
    <row r="3135" spans="1:9" x14ac:dyDescent="0.25">
      <c r="A3135" s="43" t="s">
        <v>13469</v>
      </c>
      <c r="B3135" s="40" t="s">
        <v>14337</v>
      </c>
      <c r="C3135" s="30">
        <v>34479</v>
      </c>
      <c r="D3135" s="29" t="s">
        <v>4183</v>
      </c>
      <c r="E3135" s="31">
        <v>6798.5</v>
      </c>
      <c r="F3135" s="38" t="s">
        <v>12436</v>
      </c>
      <c r="G3135" s="31">
        <v>6798.5</v>
      </c>
      <c r="H3135" s="32">
        <f t="shared" si="48"/>
        <v>0</v>
      </c>
      <c r="I3135" s="33" t="s">
        <v>10970</v>
      </c>
    </row>
    <row r="3136" spans="1:9" x14ac:dyDescent="0.25">
      <c r="A3136" s="44" t="s">
        <v>13469</v>
      </c>
      <c r="B3136" s="41" t="s">
        <v>14338</v>
      </c>
      <c r="C3136" s="26">
        <v>34480</v>
      </c>
      <c r="D3136" s="25" t="s">
        <v>3965</v>
      </c>
      <c r="E3136" s="27">
        <v>780</v>
      </c>
      <c r="F3136" s="39" t="s">
        <v>13469</v>
      </c>
      <c r="G3136" s="27">
        <v>780</v>
      </c>
      <c r="H3136" s="45">
        <f t="shared" si="48"/>
        <v>0</v>
      </c>
      <c r="I3136" s="28" t="s">
        <v>10970</v>
      </c>
    </row>
    <row r="3137" spans="1:9" x14ac:dyDescent="0.25">
      <c r="A3137" s="43" t="s">
        <v>13469</v>
      </c>
      <c r="B3137" s="40" t="s">
        <v>14339</v>
      </c>
      <c r="C3137" s="30">
        <v>34481</v>
      </c>
      <c r="D3137" s="29" t="s">
        <v>3975</v>
      </c>
      <c r="E3137" s="31">
        <v>0</v>
      </c>
      <c r="F3137" s="38" t="s">
        <v>4219</v>
      </c>
      <c r="G3137" s="31">
        <v>0</v>
      </c>
      <c r="H3137" s="32">
        <f t="shared" si="48"/>
        <v>0</v>
      </c>
      <c r="I3137" s="33" t="s">
        <v>7662</v>
      </c>
    </row>
    <row r="3138" spans="1:9" x14ac:dyDescent="0.25">
      <c r="A3138" s="44" t="s">
        <v>13469</v>
      </c>
      <c r="B3138" s="41" t="s">
        <v>14340</v>
      </c>
      <c r="C3138" s="26">
        <v>34482</v>
      </c>
      <c r="D3138" s="25" t="s">
        <v>3975</v>
      </c>
      <c r="E3138" s="27">
        <v>6753.6</v>
      </c>
      <c r="F3138" s="39" t="s">
        <v>12436</v>
      </c>
      <c r="G3138" s="27">
        <v>6753.6</v>
      </c>
      <c r="H3138" s="45">
        <f t="shared" si="48"/>
        <v>0</v>
      </c>
      <c r="I3138" s="28" t="s">
        <v>10970</v>
      </c>
    </row>
    <row r="3139" spans="1:9" x14ac:dyDescent="0.25">
      <c r="A3139" s="43" t="s">
        <v>13469</v>
      </c>
      <c r="B3139" s="40" t="s">
        <v>14341</v>
      </c>
      <c r="C3139" s="30">
        <v>34483</v>
      </c>
      <c r="D3139" s="29" t="s">
        <v>4490</v>
      </c>
      <c r="E3139" s="31">
        <v>7488</v>
      </c>
      <c r="F3139" s="38" t="s">
        <v>13469</v>
      </c>
      <c r="G3139" s="31">
        <v>7488</v>
      </c>
      <c r="H3139" s="32">
        <f t="shared" si="48"/>
        <v>0</v>
      </c>
      <c r="I3139" s="33" t="s">
        <v>10970</v>
      </c>
    </row>
    <row r="3140" spans="1:9" x14ac:dyDescent="0.25">
      <c r="A3140" s="44" t="s">
        <v>13469</v>
      </c>
      <c r="B3140" s="41" t="s">
        <v>14342</v>
      </c>
      <c r="C3140" s="26">
        <v>34484</v>
      </c>
      <c r="D3140" s="25" t="s">
        <v>3964</v>
      </c>
      <c r="E3140" s="27">
        <v>4525.2</v>
      </c>
      <c r="F3140" s="39" t="s">
        <v>13469</v>
      </c>
      <c r="G3140" s="27">
        <v>4525.2</v>
      </c>
      <c r="H3140" s="45">
        <f t="shared" ref="H3140:H3203" si="49">E3140-G3140</f>
        <v>0</v>
      </c>
      <c r="I3140" s="28" t="s">
        <v>10970</v>
      </c>
    </row>
    <row r="3141" spans="1:9" x14ac:dyDescent="0.25">
      <c r="A3141" s="43" t="s">
        <v>13469</v>
      </c>
      <c r="B3141" s="40" t="s">
        <v>14343</v>
      </c>
      <c r="C3141" s="30">
        <v>34485</v>
      </c>
      <c r="D3141" s="29" t="s">
        <v>3956</v>
      </c>
      <c r="E3141" s="31">
        <v>2392</v>
      </c>
      <c r="F3141" s="38" t="s">
        <v>12436</v>
      </c>
      <c r="G3141" s="31">
        <v>2392</v>
      </c>
      <c r="H3141" s="32">
        <f t="shared" si="49"/>
        <v>0</v>
      </c>
      <c r="I3141" s="33" t="s">
        <v>10970</v>
      </c>
    </row>
    <row r="3142" spans="1:9" x14ac:dyDescent="0.25">
      <c r="A3142" s="44" t="s">
        <v>13469</v>
      </c>
      <c r="B3142" s="41" t="s">
        <v>14344</v>
      </c>
      <c r="C3142" s="26">
        <v>34486</v>
      </c>
      <c r="D3142" s="25" t="s">
        <v>3957</v>
      </c>
      <c r="E3142" s="27">
        <v>1040</v>
      </c>
      <c r="F3142" s="39" t="s">
        <v>12436</v>
      </c>
      <c r="G3142" s="27">
        <v>1040</v>
      </c>
      <c r="H3142" s="45">
        <f t="shared" si="49"/>
        <v>0</v>
      </c>
      <c r="I3142" s="28" t="s">
        <v>10970</v>
      </c>
    </row>
    <row r="3143" spans="1:9" x14ac:dyDescent="0.25">
      <c r="A3143" s="43" t="s">
        <v>13469</v>
      </c>
      <c r="B3143" s="40" t="s">
        <v>14345</v>
      </c>
      <c r="C3143" s="30">
        <v>34487</v>
      </c>
      <c r="D3143" s="29" t="s">
        <v>3964</v>
      </c>
      <c r="E3143" s="31">
        <v>4160</v>
      </c>
      <c r="F3143" s="38" t="s">
        <v>13469</v>
      </c>
      <c r="G3143" s="31">
        <v>4160</v>
      </c>
      <c r="H3143" s="32">
        <f t="shared" si="49"/>
        <v>0</v>
      </c>
      <c r="I3143" s="33" t="s">
        <v>10970</v>
      </c>
    </row>
    <row r="3144" spans="1:9" x14ac:dyDescent="0.25">
      <c r="A3144" s="44" t="s">
        <v>13469</v>
      </c>
      <c r="B3144" s="41" t="s">
        <v>14346</v>
      </c>
      <c r="C3144" s="26">
        <v>34488</v>
      </c>
      <c r="D3144" s="25" t="s">
        <v>4099</v>
      </c>
      <c r="E3144" s="27">
        <v>3489.2</v>
      </c>
      <c r="F3144" s="39" t="s">
        <v>13469</v>
      </c>
      <c r="G3144" s="27">
        <v>3489.2</v>
      </c>
      <c r="H3144" s="45">
        <f t="shared" si="49"/>
        <v>0</v>
      </c>
      <c r="I3144" s="28" t="s">
        <v>10970</v>
      </c>
    </row>
    <row r="3145" spans="1:9" x14ac:dyDescent="0.25">
      <c r="A3145" s="43" t="s">
        <v>13469</v>
      </c>
      <c r="B3145" s="40" t="s">
        <v>14347</v>
      </c>
      <c r="C3145" s="30">
        <v>34489</v>
      </c>
      <c r="D3145" s="29" t="s">
        <v>3978</v>
      </c>
      <c r="E3145" s="31">
        <v>7495.5</v>
      </c>
      <c r="F3145" s="38" t="s">
        <v>12436</v>
      </c>
      <c r="G3145" s="31">
        <v>7495.5</v>
      </c>
      <c r="H3145" s="32">
        <f t="shared" si="49"/>
        <v>0</v>
      </c>
      <c r="I3145" s="33" t="s">
        <v>10970</v>
      </c>
    </row>
    <row r="3146" spans="1:9" x14ac:dyDescent="0.25">
      <c r="A3146" s="44" t="s">
        <v>13469</v>
      </c>
      <c r="B3146" s="41" t="s">
        <v>14348</v>
      </c>
      <c r="C3146" s="26">
        <v>34490</v>
      </c>
      <c r="D3146" s="25" t="s">
        <v>4059</v>
      </c>
      <c r="E3146" s="27">
        <v>11825</v>
      </c>
      <c r="F3146" s="39" t="s">
        <v>13735</v>
      </c>
      <c r="G3146" s="27">
        <v>11825</v>
      </c>
      <c r="H3146" s="45">
        <f t="shared" si="49"/>
        <v>0</v>
      </c>
      <c r="I3146" s="28" t="s">
        <v>10970</v>
      </c>
    </row>
    <row r="3147" spans="1:9" x14ac:dyDescent="0.25">
      <c r="A3147" s="43" t="s">
        <v>13469</v>
      </c>
      <c r="B3147" s="40" t="s">
        <v>14349</v>
      </c>
      <c r="C3147" s="30">
        <v>34491</v>
      </c>
      <c r="D3147" s="29" t="s">
        <v>4136</v>
      </c>
      <c r="E3147" s="31">
        <v>6592</v>
      </c>
      <c r="F3147" s="38" t="s">
        <v>12436</v>
      </c>
      <c r="G3147" s="31">
        <v>6592</v>
      </c>
      <c r="H3147" s="32">
        <f t="shared" si="49"/>
        <v>0</v>
      </c>
      <c r="I3147" s="33" t="s">
        <v>10970</v>
      </c>
    </row>
    <row r="3148" spans="1:9" x14ac:dyDescent="0.25">
      <c r="A3148" s="44" t="s">
        <v>13469</v>
      </c>
      <c r="B3148" s="41" t="s">
        <v>14350</v>
      </c>
      <c r="C3148" s="26">
        <v>34492</v>
      </c>
      <c r="D3148" s="25" t="s">
        <v>4015</v>
      </c>
      <c r="E3148" s="27">
        <v>2353.1999999999998</v>
      </c>
      <c r="F3148" s="39" t="s">
        <v>13469</v>
      </c>
      <c r="G3148" s="27">
        <v>2353.1999999999998</v>
      </c>
      <c r="H3148" s="45">
        <f t="shared" si="49"/>
        <v>0</v>
      </c>
      <c r="I3148" s="28" t="s">
        <v>10970</v>
      </c>
    </row>
    <row r="3149" spans="1:9" x14ac:dyDescent="0.25">
      <c r="A3149" s="43" t="s">
        <v>13469</v>
      </c>
      <c r="B3149" s="40" t="s">
        <v>14351</v>
      </c>
      <c r="C3149" s="30">
        <v>34493</v>
      </c>
      <c r="D3149" s="29" t="s">
        <v>3992</v>
      </c>
      <c r="E3149" s="31">
        <v>4541.8</v>
      </c>
      <c r="F3149" s="38" t="s">
        <v>13469</v>
      </c>
      <c r="G3149" s="31">
        <v>4541.8</v>
      </c>
      <c r="H3149" s="32">
        <f t="shared" si="49"/>
        <v>0</v>
      </c>
      <c r="I3149" s="33" t="s">
        <v>10970</v>
      </c>
    </row>
    <row r="3150" spans="1:9" x14ac:dyDescent="0.25">
      <c r="A3150" s="44" t="s">
        <v>13469</v>
      </c>
      <c r="B3150" s="41" t="s">
        <v>14352</v>
      </c>
      <c r="C3150" s="26">
        <v>34494</v>
      </c>
      <c r="D3150" s="25" t="s">
        <v>3964</v>
      </c>
      <c r="E3150" s="27">
        <v>260</v>
      </c>
      <c r="F3150" s="39" t="s">
        <v>13469</v>
      </c>
      <c r="G3150" s="27">
        <v>260</v>
      </c>
      <c r="H3150" s="45">
        <f t="shared" si="49"/>
        <v>0</v>
      </c>
      <c r="I3150" s="28" t="s">
        <v>10970</v>
      </c>
    </row>
    <row r="3151" spans="1:9" x14ac:dyDescent="0.25">
      <c r="A3151" s="43" t="s">
        <v>13469</v>
      </c>
      <c r="B3151" s="40" t="s">
        <v>14353</v>
      </c>
      <c r="C3151" s="30">
        <v>34495</v>
      </c>
      <c r="D3151" s="29" t="s">
        <v>3964</v>
      </c>
      <c r="E3151" s="31">
        <v>1040</v>
      </c>
      <c r="F3151" s="38" t="s">
        <v>13469</v>
      </c>
      <c r="G3151" s="31">
        <v>1040</v>
      </c>
      <c r="H3151" s="32">
        <f t="shared" si="49"/>
        <v>0</v>
      </c>
      <c r="I3151" s="33" t="s">
        <v>10970</v>
      </c>
    </row>
    <row r="3152" spans="1:9" x14ac:dyDescent="0.25">
      <c r="A3152" s="44" t="s">
        <v>13469</v>
      </c>
      <c r="B3152" s="41" t="s">
        <v>14354</v>
      </c>
      <c r="C3152" s="26">
        <v>34496</v>
      </c>
      <c r="D3152" s="25" t="s">
        <v>14355</v>
      </c>
      <c r="E3152" s="27">
        <v>38043.599999999999</v>
      </c>
      <c r="F3152" s="39" t="s">
        <v>13469</v>
      </c>
      <c r="G3152" s="27">
        <v>38043.599999999999</v>
      </c>
      <c r="H3152" s="45">
        <f t="shared" si="49"/>
        <v>0</v>
      </c>
      <c r="I3152" s="28" t="s">
        <v>10970</v>
      </c>
    </row>
    <row r="3153" spans="1:9" x14ac:dyDescent="0.25">
      <c r="A3153" s="43" t="s">
        <v>13469</v>
      </c>
      <c r="B3153" s="40" t="s">
        <v>14356</v>
      </c>
      <c r="C3153" s="30">
        <v>34497</v>
      </c>
      <c r="D3153" s="29" t="s">
        <v>4097</v>
      </c>
      <c r="E3153" s="31">
        <v>4350</v>
      </c>
      <c r="F3153" s="38" t="s">
        <v>13469</v>
      </c>
      <c r="G3153" s="31">
        <v>4350</v>
      </c>
      <c r="H3153" s="32">
        <f t="shared" si="49"/>
        <v>0</v>
      </c>
      <c r="I3153" s="33" t="s">
        <v>10970</v>
      </c>
    </row>
    <row r="3154" spans="1:9" x14ac:dyDescent="0.25">
      <c r="A3154" s="44" t="s">
        <v>13469</v>
      </c>
      <c r="B3154" s="41" t="s">
        <v>14357</v>
      </c>
      <c r="C3154" s="26">
        <v>34498</v>
      </c>
      <c r="D3154" s="25" t="s">
        <v>4097</v>
      </c>
      <c r="E3154" s="27">
        <v>300</v>
      </c>
      <c r="F3154" s="39" t="s">
        <v>13469</v>
      </c>
      <c r="G3154" s="27">
        <v>300</v>
      </c>
      <c r="H3154" s="45">
        <f t="shared" si="49"/>
        <v>0</v>
      </c>
      <c r="I3154" s="28" t="s">
        <v>10970</v>
      </c>
    </row>
    <row r="3155" spans="1:9" x14ac:dyDescent="0.25">
      <c r="A3155" s="43" t="s">
        <v>13469</v>
      </c>
      <c r="B3155" s="40" t="s">
        <v>14358</v>
      </c>
      <c r="C3155" s="30">
        <v>34499</v>
      </c>
      <c r="D3155" s="29" t="s">
        <v>3964</v>
      </c>
      <c r="E3155" s="31">
        <v>9677.2000000000007</v>
      </c>
      <c r="F3155" s="38" t="s">
        <v>13469</v>
      </c>
      <c r="G3155" s="31">
        <v>9677.2000000000007</v>
      </c>
      <c r="H3155" s="32">
        <f t="shared" si="49"/>
        <v>0</v>
      </c>
      <c r="I3155" s="33" t="s">
        <v>10970</v>
      </c>
    </row>
    <row r="3156" spans="1:9" x14ac:dyDescent="0.25">
      <c r="A3156" s="44" t="s">
        <v>13469</v>
      </c>
      <c r="B3156" s="41" t="s">
        <v>14359</v>
      </c>
      <c r="C3156" s="26">
        <v>34500</v>
      </c>
      <c r="D3156" s="25" t="s">
        <v>4130</v>
      </c>
      <c r="E3156" s="27">
        <v>104563.2</v>
      </c>
      <c r="F3156" s="39" t="s">
        <v>4240</v>
      </c>
      <c r="G3156" s="27">
        <v>104563.2</v>
      </c>
      <c r="H3156" s="45">
        <f t="shared" si="49"/>
        <v>0</v>
      </c>
      <c r="I3156" s="28" t="s">
        <v>10970</v>
      </c>
    </row>
    <row r="3157" spans="1:9" x14ac:dyDescent="0.25">
      <c r="A3157" s="43" t="s">
        <v>13469</v>
      </c>
      <c r="B3157" s="40" t="s">
        <v>14360</v>
      </c>
      <c r="C3157" s="30">
        <v>34501</v>
      </c>
      <c r="D3157" s="29" t="s">
        <v>3964</v>
      </c>
      <c r="E3157" s="31">
        <v>1705</v>
      </c>
      <c r="F3157" s="38" t="s">
        <v>13469</v>
      </c>
      <c r="G3157" s="31">
        <v>1705</v>
      </c>
      <c r="H3157" s="32">
        <f t="shared" si="49"/>
        <v>0</v>
      </c>
      <c r="I3157" s="33" t="s">
        <v>10970</v>
      </c>
    </row>
    <row r="3158" spans="1:9" x14ac:dyDescent="0.25">
      <c r="A3158" s="44" t="s">
        <v>13469</v>
      </c>
      <c r="B3158" s="41" t="s">
        <v>14361</v>
      </c>
      <c r="C3158" s="26">
        <v>34502</v>
      </c>
      <c r="D3158" s="25" t="s">
        <v>4073</v>
      </c>
      <c r="E3158" s="27">
        <v>0</v>
      </c>
      <c r="F3158" s="39" t="s">
        <v>4219</v>
      </c>
      <c r="G3158" s="27">
        <v>0</v>
      </c>
      <c r="H3158" s="45">
        <f t="shared" si="49"/>
        <v>0</v>
      </c>
      <c r="I3158" s="28" t="s">
        <v>7662</v>
      </c>
    </row>
    <row r="3159" spans="1:9" x14ac:dyDescent="0.25">
      <c r="A3159" s="43" t="s">
        <v>13469</v>
      </c>
      <c r="B3159" s="40" t="s">
        <v>14362</v>
      </c>
      <c r="C3159" s="30">
        <v>34503</v>
      </c>
      <c r="D3159" s="29" t="s">
        <v>4073</v>
      </c>
      <c r="E3159" s="31">
        <v>8404.2000000000007</v>
      </c>
      <c r="F3159" s="38" t="s">
        <v>13469</v>
      </c>
      <c r="G3159" s="31">
        <v>8404.2000000000007</v>
      </c>
      <c r="H3159" s="32">
        <f t="shared" si="49"/>
        <v>0</v>
      </c>
      <c r="I3159" s="33" t="s">
        <v>10970</v>
      </c>
    </row>
    <row r="3160" spans="1:9" x14ac:dyDescent="0.25">
      <c r="A3160" s="44" t="s">
        <v>13469</v>
      </c>
      <c r="B3160" s="41" t="s">
        <v>14363</v>
      </c>
      <c r="C3160" s="26">
        <v>34504</v>
      </c>
      <c r="D3160" s="25" t="s">
        <v>4143</v>
      </c>
      <c r="E3160" s="27">
        <v>18283.2</v>
      </c>
      <c r="F3160" s="39" t="s">
        <v>12436</v>
      </c>
      <c r="G3160" s="27">
        <v>18283.2</v>
      </c>
      <c r="H3160" s="45">
        <f t="shared" si="49"/>
        <v>0</v>
      </c>
      <c r="I3160" s="28" t="s">
        <v>10970</v>
      </c>
    </row>
    <row r="3161" spans="1:9" x14ac:dyDescent="0.25">
      <c r="A3161" s="43" t="s">
        <v>13469</v>
      </c>
      <c r="B3161" s="40" t="s">
        <v>14364</v>
      </c>
      <c r="C3161" s="30">
        <v>34505</v>
      </c>
      <c r="D3161" s="29" t="s">
        <v>5638</v>
      </c>
      <c r="E3161" s="31">
        <v>520.79999999999995</v>
      </c>
      <c r="F3161" s="38" t="s">
        <v>13469</v>
      </c>
      <c r="G3161" s="31">
        <v>520.79999999999995</v>
      </c>
      <c r="H3161" s="32">
        <f t="shared" si="49"/>
        <v>0</v>
      </c>
      <c r="I3161" s="33" t="s">
        <v>10970</v>
      </c>
    </row>
    <row r="3162" spans="1:9" x14ac:dyDescent="0.25">
      <c r="A3162" s="44" t="s">
        <v>13469</v>
      </c>
      <c r="B3162" s="41" t="s">
        <v>14365</v>
      </c>
      <c r="C3162" s="26">
        <v>34506</v>
      </c>
      <c r="D3162" s="25" t="s">
        <v>3994</v>
      </c>
      <c r="E3162" s="27">
        <v>1664.4</v>
      </c>
      <c r="F3162" s="39" t="s">
        <v>13469</v>
      </c>
      <c r="G3162" s="27">
        <v>1664.4</v>
      </c>
      <c r="H3162" s="45">
        <f t="shared" si="49"/>
        <v>0</v>
      </c>
      <c r="I3162" s="28" t="s">
        <v>10970</v>
      </c>
    </row>
    <row r="3163" spans="1:9" x14ac:dyDescent="0.25">
      <c r="A3163" s="43" t="s">
        <v>13469</v>
      </c>
      <c r="B3163" s="40" t="s">
        <v>14366</v>
      </c>
      <c r="C3163" s="30">
        <v>34507</v>
      </c>
      <c r="D3163" s="29" t="s">
        <v>3937</v>
      </c>
      <c r="E3163" s="31">
        <v>600</v>
      </c>
      <c r="F3163" s="38" t="s">
        <v>12436</v>
      </c>
      <c r="G3163" s="31">
        <v>600</v>
      </c>
      <c r="H3163" s="32">
        <f t="shared" si="49"/>
        <v>0</v>
      </c>
      <c r="I3163" s="33" t="s">
        <v>10970</v>
      </c>
    </row>
    <row r="3164" spans="1:9" x14ac:dyDescent="0.25">
      <c r="A3164" s="44" t="s">
        <v>13469</v>
      </c>
      <c r="B3164" s="41" t="s">
        <v>14367</v>
      </c>
      <c r="C3164" s="26">
        <v>34508</v>
      </c>
      <c r="D3164" s="25" t="s">
        <v>4105</v>
      </c>
      <c r="E3164" s="27">
        <v>48036.7</v>
      </c>
      <c r="F3164" s="39" t="s">
        <v>12436</v>
      </c>
      <c r="G3164" s="27">
        <v>48036.7</v>
      </c>
      <c r="H3164" s="45">
        <f t="shared" si="49"/>
        <v>0</v>
      </c>
      <c r="I3164" s="28" t="s">
        <v>10970</v>
      </c>
    </row>
    <row r="3165" spans="1:9" x14ac:dyDescent="0.25">
      <c r="A3165" s="43" t="s">
        <v>13469</v>
      </c>
      <c r="B3165" s="40" t="s">
        <v>14368</v>
      </c>
      <c r="C3165" s="30">
        <v>34509</v>
      </c>
      <c r="D3165" s="29" t="s">
        <v>9011</v>
      </c>
      <c r="E3165" s="31">
        <v>2635.2</v>
      </c>
      <c r="F3165" s="38" t="s">
        <v>13735</v>
      </c>
      <c r="G3165" s="31">
        <v>2635.2</v>
      </c>
      <c r="H3165" s="32">
        <f t="shared" si="49"/>
        <v>0</v>
      </c>
      <c r="I3165" s="33" t="s">
        <v>10970</v>
      </c>
    </row>
    <row r="3166" spans="1:9" x14ac:dyDescent="0.25">
      <c r="A3166" s="44" t="s">
        <v>13469</v>
      </c>
      <c r="B3166" s="41" t="s">
        <v>14369</v>
      </c>
      <c r="C3166" s="26">
        <v>34510</v>
      </c>
      <c r="D3166" s="25" t="s">
        <v>4169</v>
      </c>
      <c r="E3166" s="27">
        <v>105</v>
      </c>
      <c r="F3166" s="39" t="s">
        <v>13469</v>
      </c>
      <c r="G3166" s="27">
        <v>105</v>
      </c>
      <c r="H3166" s="45">
        <f t="shared" si="49"/>
        <v>0</v>
      </c>
      <c r="I3166" s="28" t="s">
        <v>10970</v>
      </c>
    </row>
    <row r="3167" spans="1:9" x14ac:dyDescent="0.25">
      <c r="A3167" s="43" t="s">
        <v>13469</v>
      </c>
      <c r="B3167" s="40" t="s">
        <v>14370</v>
      </c>
      <c r="C3167" s="30">
        <v>34511</v>
      </c>
      <c r="D3167" s="29" t="s">
        <v>3964</v>
      </c>
      <c r="E3167" s="31">
        <v>136.80000000000001</v>
      </c>
      <c r="F3167" s="38" t="s">
        <v>13469</v>
      </c>
      <c r="G3167" s="31">
        <v>136.80000000000001</v>
      </c>
      <c r="H3167" s="32">
        <f t="shared" si="49"/>
        <v>0</v>
      </c>
      <c r="I3167" s="33" t="s">
        <v>10970</v>
      </c>
    </row>
    <row r="3168" spans="1:9" x14ac:dyDescent="0.25">
      <c r="A3168" s="44" t="s">
        <v>13469</v>
      </c>
      <c r="B3168" s="41" t="s">
        <v>14371</v>
      </c>
      <c r="C3168" s="26">
        <v>34512</v>
      </c>
      <c r="D3168" s="25" t="s">
        <v>3959</v>
      </c>
      <c r="E3168" s="27">
        <v>15600</v>
      </c>
      <c r="F3168" s="39" t="s">
        <v>4240</v>
      </c>
      <c r="G3168" s="27">
        <v>15600</v>
      </c>
      <c r="H3168" s="45">
        <f t="shared" si="49"/>
        <v>0</v>
      </c>
      <c r="I3168" s="28" t="s">
        <v>10970</v>
      </c>
    </row>
    <row r="3169" spans="1:9" x14ac:dyDescent="0.25">
      <c r="A3169" s="43" t="s">
        <v>13469</v>
      </c>
      <c r="B3169" s="40" t="s">
        <v>14372</v>
      </c>
      <c r="C3169" s="30">
        <v>34513</v>
      </c>
      <c r="D3169" s="29" t="s">
        <v>4042</v>
      </c>
      <c r="E3169" s="31">
        <v>25578.2</v>
      </c>
      <c r="F3169" s="38" t="s">
        <v>12436</v>
      </c>
      <c r="G3169" s="31">
        <v>25578.2</v>
      </c>
      <c r="H3169" s="32">
        <f t="shared" si="49"/>
        <v>0</v>
      </c>
      <c r="I3169" s="33" t="s">
        <v>10970</v>
      </c>
    </row>
    <row r="3170" spans="1:9" x14ac:dyDescent="0.25">
      <c r="A3170" s="44" t="s">
        <v>13469</v>
      </c>
      <c r="B3170" s="41" t="s">
        <v>14373</v>
      </c>
      <c r="C3170" s="26">
        <v>34514</v>
      </c>
      <c r="D3170" s="25" t="s">
        <v>4019</v>
      </c>
      <c r="E3170" s="27">
        <v>63874.2</v>
      </c>
      <c r="F3170" s="39" t="s">
        <v>4220</v>
      </c>
      <c r="G3170" s="27">
        <v>63874.2</v>
      </c>
      <c r="H3170" s="45">
        <f t="shared" si="49"/>
        <v>0</v>
      </c>
      <c r="I3170" s="28" t="s">
        <v>10970</v>
      </c>
    </row>
    <row r="3171" spans="1:9" x14ac:dyDescent="0.25">
      <c r="A3171" s="43" t="s">
        <v>13469</v>
      </c>
      <c r="B3171" s="40" t="s">
        <v>14374</v>
      </c>
      <c r="C3171" s="30">
        <v>34515</v>
      </c>
      <c r="D3171" s="29" t="s">
        <v>4100</v>
      </c>
      <c r="E3171" s="31">
        <v>520</v>
      </c>
      <c r="F3171" s="38" t="s">
        <v>12436</v>
      </c>
      <c r="G3171" s="31">
        <v>520</v>
      </c>
      <c r="H3171" s="32">
        <f t="shared" si="49"/>
        <v>0</v>
      </c>
      <c r="I3171" s="33" t="s">
        <v>10970</v>
      </c>
    </row>
    <row r="3172" spans="1:9" x14ac:dyDescent="0.25">
      <c r="A3172" s="44" t="s">
        <v>13469</v>
      </c>
      <c r="B3172" s="41" t="s">
        <v>14375</v>
      </c>
      <c r="C3172" s="26">
        <v>34516</v>
      </c>
      <c r="D3172" s="25" t="s">
        <v>4001</v>
      </c>
      <c r="E3172" s="27">
        <v>4160</v>
      </c>
      <c r="F3172" s="39" t="s">
        <v>12436</v>
      </c>
      <c r="G3172" s="27">
        <v>4160</v>
      </c>
      <c r="H3172" s="45">
        <f t="shared" si="49"/>
        <v>0</v>
      </c>
      <c r="I3172" s="28" t="s">
        <v>10970</v>
      </c>
    </row>
    <row r="3173" spans="1:9" x14ac:dyDescent="0.25">
      <c r="A3173" s="43" t="s">
        <v>13469</v>
      </c>
      <c r="B3173" s="40" t="s">
        <v>14376</v>
      </c>
      <c r="C3173" s="30">
        <v>34517</v>
      </c>
      <c r="D3173" s="29" t="s">
        <v>4025</v>
      </c>
      <c r="E3173" s="31">
        <v>3385.7</v>
      </c>
      <c r="F3173" s="38" t="s">
        <v>13469</v>
      </c>
      <c r="G3173" s="31">
        <v>3385.7</v>
      </c>
      <c r="H3173" s="32">
        <f t="shared" si="49"/>
        <v>0</v>
      </c>
      <c r="I3173" s="33" t="s">
        <v>10970</v>
      </c>
    </row>
    <row r="3174" spans="1:9" x14ac:dyDescent="0.25">
      <c r="A3174" s="44" t="s">
        <v>13469</v>
      </c>
      <c r="B3174" s="41" t="s">
        <v>14377</v>
      </c>
      <c r="C3174" s="26">
        <v>34518</v>
      </c>
      <c r="D3174" s="25" t="s">
        <v>8972</v>
      </c>
      <c r="E3174" s="27">
        <v>375533.5</v>
      </c>
      <c r="F3174" s="39" t="s">
        <v>12436</v>
      </c>
      <c r="G3174" s="27">
        <v>375533.5</v>
      </c>
      <c r="H3174" s="45">
        <f t="shared" si="49"/>
        <v>0</v>
      </c>
      <c r="I3174" s="28" t="s">
        <v>10970</v>
      </c>
    </row>
    <row r="3175" spans="1:9" x14ac:dyDescent="0.25">
      <c r="A3175" s="43" t="s">
        <v>13469</v>
      </c>
      <c r="B3175" s="40" t="s">
        <v>14378</v>
      </c>
      <c r="C3175" s="30">
        <v>34519</v>
      </c>
      <c r="D3175" s="29" t="s">
        <v>4163</v>
      </c>
      <c r="E3175" s="31">
        <v>150</v>
      </c>
      <c r="F3175" s="38" t="s">
        <v>12436</v>
      </c>
      <c r="G3175" s="31">
        <v>150</v>
      </c>
      <c r="H3175" s="32">
        <f t="shared" si="49"/>
        <v>0</v>
      </c>
      <c r="I3175" s="33" t="s">
        <v>10970</v>
      </c>
    </row>
    <row r="3176" spans="1:9" x14ac:dyDescent="0.25">
      <c r="A3176" s="44" t="s">
        <v>13469</v>
      </c>
      <c r="B3176" s="41" t="s">
        <v>14379</v>
      </c>
      <c r="C3176" s="26">
        <v>34520</v>
      </c>
      <c r="D3176" s="25" t="s">
        <v>8972</v>
      </c>
      <c r="E3176" s="27">
        <v>0</v>
      </c>
      <c r="F3176" s="39" t="s">
        <v>4219</v>
      </c>
      <c r="G3176" s="27">
        <v>0</v>
      </c>
      <c r="H3176" s="45">
        <f t="shared" si="49"/>
        <v>0</v>
      </c>
      <c r="I3176" s="28" t="s">
        <v>7662</v>
      </c>
    </row>
    <row r="3177" spans="1:9" x14ac:dyDescent="0.25">
      <c r="A3177" s="43" t="s">
        <v>13469</v>
      </c>
      <c r="B3177" s="40" t="s">
        <v>14380</v>
      </c>
      <c r="C3177" s="30">
        <v>34521</v>
      </c>
      <c r="D3177" s="29" t="s">
        <v>8972</v>
      </c>
      <c r="E3177" s="31">
        <v>37416.400000000001</v>
      </c>
      <c r="F3177" s="38" t="s">
        <v>12436</v>
      </c>
      <c r="G3177" s="31">
        <v>37416.400000000001</v>
      </c>
      <c r="H3177" s="32">
        <f t="shared" si="49"/>
        <v>0</v>
      </c>
      <c r="I3177" s="33" t="s">
        <v>10970</v>
      </c>
    </row>
    <row r="3178" spans="1:9" x14ac:dyDescent="0.25">
      <c r="A3178" s="44" t="s">
        <v>12436</v>
      </c>
      <c r="B3178" s="41" t="s">
        <v>14381</v>
      </c>
      <c r="C3178" s="26">
        <v>34522</v>
      </c>
      <c r="D3178" s="25" t="s">
        <v>3936</v>
      </c>
      <c r="E3178" s="27">
        <v>7369.2</v>
      </c>
      <c r="F3178" s="39" t="s">
        <v>13735</v>
      </c>
      <c r="G3178" s="27">
        <v>7369.2</v>
      </c>
      <c r="H3178" s="45">
        <f t="shared" si="49"/>
        <v>0</v>
      </c>
      <c r="I3178" s="28" t="s">
        <v>10970</v>
      </c>
    </row>
    <row r="3179" spans="1:9" x14ac:dyDescent="0.25">
      <c r="A3179" s="43" t="s">
        <v>12436</v>
      </c>
      <c r="B3179" s="40" t="s">
        <v>14382</v>
      </c>
      <c r="C3179" s="30">
        <v>34523</v>
      </c>
      <c r="D3179" s="29" t="s">
        <v>3935</v>
      </c>
      <c r="E3179" s="31">
        <v>69716</v>
      </c>
      <c r="F3179" s="38" t="s">
        <v>13735</v>
      </c>
      <c r="G3179" s="31">
        <v>69716</v>
      </c>
      <c r="H3179" s="32">
        <f t="shared" si="49"/>
        <v>0</v>
      </c>
      <c r="I3179" s="33" t="s">
        <v>10970</v>
      </c>
    </row>
    <row r="3180" spans="1:9" x14ac:dyDescent="0.25">
      <c r="A3180" s="44" t="s">
        <v>12436</v>
      </c>
      <c r="B3180" s="41" t="s">
        <v>14383</v>
      </c>
      <c r="C3180" s="26">
        <v>34524</v>
      </c>
      <c r="D3180" s="25" t="s">
        <v>4035</v>
      </c>
      <c r="E3180" s="27">
        <v>12837.7</v>
      </c>
      <c r="F3180" s="39" t="s">
        <v>12436</v>
      </c>
      <c r="G3180" s="27">
        <v>12837.7</v>
      </c>
      <c r="H3180" s="45">
        <f t="shared" si="49"/>
        <v>0</v>
      </c>
      <c r="I3180" s="28" t="s">
        <v>10970</v>
      </c>
    </row>
    <row r="3181" spans="1:9" x14ac:dyDescent="0.25">
      <c r="A3181" s="43" t="s">
        <v>12436</v>
      </c>
      <c r="B3181" s="40" t="s">
        <v>14384</v>
      </c>
      <c r="C3181" s="30">
        <v>34525</v>
      </c>
      <c r="D3181" s="29" t="s">
        <v>3943</v>
      </c>
      <c r="E3181" s="31">
        <v>21275.7</v>
      </c>
      <c r="F3181" s="38" t="s">
        <v>12436</v>
      </c>
      <c r="G3181" s="31">
        <v>21275.7</v>
      </c>
      <c r="H3181" s="32">
        <f t="shared" si="49"/>
        <v>0</v>
      </c>
      <c r="I3181" s="33" t="s">
        <v>10970</v>
      </c>
    </row>
    <row r="3182" spans="1:9" x14ac:dyDescent="0.25">
      <c r="A3182" s="44" t="s">
        <v>12436</v>
      </c>
      <c r="B3182" s="41" t="s">
        <v>14385</v>
      </c>
      <c r="C3182" s="26">
        <v>34526</v>
      </c>
      <c r="D3182" s="25" t="s">
        <v>3942</v>
      </c>
      <c r="E3182" s="27">
        <v>6886.2</v>
      </c>
      <c r="F3182" s="39" t="s">
        <v>12030</v>
      </c>
      <c r="G3182" s="27">
        <v>6886.2</v>
      </c>
      <c r="H3182" s="45">
        <f t="shared" si="49"/>
        <v>0</v>
      </c>
      <c r="I3182" s="28" t="s">
        <v>10970</v>
      </c>
    </row>
    <row r="3183" spans="1:9" x14ac:dyDescent="0.25">
      <c r="A3183" s="43" t="s">
        <v>12436</v>
      </c>
      <c r="B3183" s="40" t="s">
        <v>14386</v>
      </c>
      <c r="C3183" s="30">
        <v>34527</v>
      </c>
      <c r="D3183" s="29" t="s">
        <v>3939</v>
      </c>
      <c r="E3183" s="31">
        <v>3820.5</v>
      </c>
      <c r="F3183" s="38" t="s">
        <v>12030</v>
      </c>
      <c r="G3183" s="31">
        <v>3820.5</v>
      </c>
      <c r="H3183" s="32">
        <f t="shared" si="49"/>
        <v>0</v>
      </c>
      <c r="I3183" s="33" t="s">
        <v>10970</v>
      </c>
    </row>
    <row r="3184" spans="1:9" x14ac:dyDescent="0.25">
      <c r="A3184" s="44" t="s">
        <v>12436</v>
      </c>
      <c r="B3184" s="41" t="s">
        <v>14387</v>
      </c>
      <c r="C3184" s="26">
        <v>34528</v>
      </c>
      <c r="D3184" s="25" t="s">
        <v>3948</v>
      </c>
      <c r="E3184" s="27">
        <v>11625.4</v>
      </c>
      <c r="F3184" s="39" t="s">
        <v>12030</v>
      </c>
      <c r="G3184" s="27">
        <v>11625.4</v>
      </c>
      <c r="H3184" s="45">
        <f t="shared" si="49"/>
        <v>0</v>
      </c>
      <c r="I3184" s="28" t="s">
        <v>10970</v>
      </c>
    </row>
    <row r="3185" spans="1:9" x14ac:dyDescent="0.25">
      <c r="A3185" s="43" t="s">
        <v>12436</v>
      </c>
      <c r="B3185" s="40" t="s">
        <v>14388</v>
      </c>
      <c r="C3185" s="30">
        <v>34529</v>
      </c>
      <c r="D3185" s="29" t="s">
        <v>3949</v>
      </c>
      <c r="E3185" s="31">
        <v>23680.2</v>
      </c>
      <c r="F3185" s="38" t="s">
        <v>12030</v>
      </c>
      <c r="G3185" s="31">
        <v>23680.2</v>
      </c>
      <c r="H3185" s="32">
        <f t="shared" si="49"/>
        <v>0</v>
      </c>
      <c r="I3185" s="33" t="s">
        <v>10970</v>
      </c>
    </row>
    <row r="3186" spans="1:9" x14ac:dyDescent="0.25">
      <c r="A3186" s="44" t="s">
        <v>12436</v>
      </c>
      <c r="B3186" s="41" t="s">
        <v>14389</v>
      </c>
      <c r="C3186" s="26">
        <v>34530</v>
      </c>
      <c r="D3186" s="25" t="s">
        <v>3952</v>
      </c>
      <c r="E3186" s="27">
        <v>25106.799999999999</v>
      </c>
      <c r="F3186" s="39" t="s">
        <v>4288</v>
      </c>
      <c r="G3186" s="27">
        <v>25106.799999999999</v>
      </c>
      <c r="H3186" s="45">
        <f t="shared" si="49"/>
        <v>0</v>
      </c>
      <c r="I3186" s="28" t="s">
        <v>10970</v>
      </c>
    </row>
    <row r="3187" spans="1:9" x14ac:dyDescent="0.25">
      <c r="A3187" s="43" t="s">
        <v>12436</v>
      </c>
      <c r="B3187" s="40" t="s">
        <v>14390</v>
      </c>
      <c r="C3187" s="30">
        <v>34531</v>
      </c>
      <c r="D3187" s="29" t="s">
        <v>3950</v>
      </c>
      <c r="E3187" s="31">
        <v>29610.2</v>
      </c>
      <c r="F3187" s="38" t="s">
        <v>12030</v>
      </c>
      <c r="G3187" s="31">
        <v>29610.2</v>
      </c>
      <c r="H3187" s="32">
        <f t="shared" si="49"/>
        <v>0</v>
      </c>
      <c r="I3187" s="33" t="s">
        <v>10970</v>
      </c>
    </row>
    <row r="3188" spans="1:9" x14ac:dyDescent="0.25">
      <c r="A3188" s="44" t="s">
        <v>12436</v>
      </c>
      <c r="B3188" s="41" t="s">
        <v>14391</v>
      </c>
      <c r="C3188" s="26">
        <v>34532</v>
      </c>
      <c r="D3188" s="25" t="s">
        <v>3994</v>
      </c>
      <c r="E3188" s="27">
        <v>3668.8</v>
      </c>
      <c r="F3188" s="39" t="s">
        <v>12436</v>
      </c>
      <c r="G3188" s="27">
        <v>3668.8</v>
      </c>
      <c r="H3188" s="45">
        <f t="shared" si="49"/>
        <v>0</v>
      </c>
      <c r="I3188" s="28" t="s">
        <v>10970</v>
      </c>
    </row>
    <row r="3189" spans="1:9" x14ac:dyDescent="0.25">
      <c r="A3189" s="43" t="s">
        <v>12436</v>
      </c>
      <c r="B3189" s="40" t="s">
        <v>14392</v>
      </c>
      <c r="C3189" s="30">
        <v>34533</v>
      </c>
      <c r="D3189" s="29" t="s">
        <v>3941</v>
      </c>
      <c r="E3189" s="31">
        <v>4575.5</v>
      </c>
      <c r="F3189" s="38" t="s">
        <v>12030</v>
      </c>
      <c r="G3189" s="31">
        <v>4575.5</v>
      </c>
      <c r="H3189" s="32">
        <f t="shared" si="49"/>
        <v>0</v>
      </c>
      <c r="I3189" s="33" t="s">
        <v>10970</v>
      </c>
    </row>
    <row r="3190" spans="1:9" x14ac:dyDescent="0.25">
      <c r="A3190" s="44" t="s">
        <v>12436</v>
      </c>
      <c r="B3190" s="41" t="s">
        <v>14393</v>
      </c>
      <c r="C3190" s="26">
        <v>34534</v>
      </c>
      <c r="D3190" s="25" t="s">
        <v>3944</v>
      </c>
      <c r="E3190" s="27">
        <v>4496.6000000000004</v>
      </c>
      <c r="F3190" s="39" t="s">
        <v>12030</v>
      </c>
      <c r="G3190" s="27">
        <v>4496.6000000000004</v>
      </c>
      <c r="H3190" s="45">
        <f t="shared" si="49"/>
        <v>0</v>
      </c>
      <c r="I3190" s="28" t="s">
        <v>10970</v>
      </c>
    </row>
    <row r="3191" spans="1:9" x14ac:dyDescent="0.25">
      <c r="A3191" s="43" t="s">
        <v>12436</v>
      </c>
      <c r="B3191" s="40" t="s">
        <v>14394</v>
      </c>
      <c r="C3191" s="30">
        <v>34535</v>
      </c>
      <c r="D3191" s="29" t="s">
        <v>3958</v>
      </c>
      <c r="E3191" s="31">
        <v>3063.2</v>
      </c>
      <c r="F3191" s="38" t="s">
        <v>12436</v>
      </c>
      <c r="G3191" s="31">
        <v>3063.2</v>
      </c>
      <c r="H3191" s="32">
        <f t="shared" si="49"/>
        <v>0</v>
      </c>
      <c r="I3191" s="33" t="s">
        <v>10970</v>
      </c>
    </row>
    <row r="3192" spans="1:9" x14ac:dyDescent="0.25">
      <c r="A3192" s="44" t="s">
        <v>12436</v>
      </c>
      <c r="B3192" s="41" t="s">
        <v>14395</v>
      </c>
      <c r="C3192" s="26">
        <v>34536</v>
      </c>
      <c r="D3192" s="25" t="s">
        <v>3937</v>
      </c>
      <c r="E3192" s="27">
        <v>70537.399999999994</v>
      </c>
      <c r="F3192" s="39" t="s">
        <v>12030</v>
      </c>
      <c r="G3192" s="27">
        <v>70537.399999999994</v>
      </c>
      <c r="H3192" s="45">
        <f t="shared" si="49"/>
        <v>0</v>
      </c>
      <c r="I3192" s="28" t="s">
        <v>10970</v>
      </c>
    </row>
    <row r="3193" spans="1:9" x14ac:dyDescent="0.25">
      <c r="A3193" s="43" t="s">
        <v>12436</v>
      </c>
      <c r="B3193" s="40" t="s">
        <v>14396</v>
      </c>
      <c r="C3193" s="30">
        <v>34537</v>
      </c>
      <c r="D3193" s="29" t="s">
        <v>4142</v>
      </c>
      <c r="E3193" s="31">
        <v>0</v>
      </c>
      <c r="F3193" s="38" t="s">
        <v>4219</v>
      </c>
      <c r="G3193" s="31">
        <v>0</v>
      </c>
      <c r="H3193" s="32">
        <f t="shared" si="49"/>
        <v>0</v>
      </c>
      <c r="I3193" s="33" t="s">
        <v>7662</v>
      </c>
    </row>
    <row r="3194" spans="1:9" x14ac:dyDescent="0.25">
      <c r="A3194" s="44" t="s">
        <v>12436</v>
      </c>
      <c r="B3194" s="41" t="s">
        <v>14397</v>
      </c>
      <c r="C3194" s="26">
        <v>34538</v>
      </c>
      <c r="D3194" s="25" t="s">
        <v>4142</v>
      </c>
      <c r="E3194" s="27">
        <v>0</v>
      </c>
      <c r="F3194" s="39" t="s">
        <v>4219</v>
      </c>
      <c r="G3194" s="27">
        <v>0</v>
      </c>
      <c r="H3194" s="45">
        <f t="shared" si="49"/>
        <v>0</v>
      </c>
      <c r="I3194" s="28" t="s">
        <v>7662</v>
      </c>
    </row>
    <row r="3195" spans="1:9" x14ac:dyDescent="0.25">
      <c r="A3195" s="43" t="s">
        <v>12436</v>
      </c>
      <c r="B3195" s="40" t="s">
        <v>14398</v>
      </c>
      <c r="C3195" s="30">
        <v>34539</v>
      </c>
      <c r="D3195" s="29" t="s">
        <v>4142</v>
      </c>
      <c r="E3195" s="31">
        <v>13597</v>
      </c>
      <c r="F3195" s="38" t="s">
        <v>12436</v>
      </c>
      <c r="G3195" s="31">
        <v>13597</v>
      </c>
      <c r="H3195" s="32">
        <f t="shared" si="49"/>
        <v>0</v>
      </c>
      <c r="I3195" s="33" t="s">
        <v>10970</v>
      </c>
    </row>
    <row r="3196" spans="1:9" x14ac:dyDescent="0.25">
      <c r="A3196" s="44" t="s">
        <v>12436</v>
      </c>
      <c r="B3196" s="41" t="s">
        <v>14399</v>
      </c>
      <c r="C3196" s="26">
        <v>34540</v>
      </c>
      <c r="D3196" s="25" t="s">
        <v>4142</v>
      </c>
      <c r="E3196" s="27">
        <v>3680.8</v>
      </c>
      <c r="F3196" s="39" t="s">
        <v>12436</v>
      </c>
      <c r="G3196" s="27">
        <v>3680.8</v>
      </c>
      <c r="H3196" s="45">
        <f t="shared" si="49"/>
        <v>0</v>
      </c>
      <c r="I3196" s="28" t="s">
        <v>10970</v>
      </c>
    </row>
    <row r="3197" spans="1:9" x14ac:dyDescent="0.25">
      <c r="A3197" s="43" t="s">
        <v>12436</v>
      </c>
      <c r="B3197" s="40" t="s">
        <v>14400</v>
      </c>
      <c r="C3197" s="30">
        <v>34541</v>
      </c>
      <c r="D3197" s="29" t="s">
        <v>3953</v>
      </c>
      <c r="E3197" s="31">
        <v>2080</v>
      </c>
      <c r="F3197" s="38" t="s">
        <v>12436</v>
      </c>
      <c r="G3197" s="31">
        <v>2080</v>
      </c>
      <c r="H3197" s="32">
        <f t="shared" si="49"/>
        <v>0</v>
      </c>
      <c r="I3197" s="33" t="s">
        <v>10970</v>
      </c>
    </row>
    <row r="3198" spans="1:9" x14ac:dyDescent="0.25">
      <c r="A3198" s="44" t="s">
        <v>12436</v>
      </c>
      <c r="B3198" s="41" t="s">
        <v>14401</v>
      </c>
      <c r="C3198" s="26">
        <v>34542</v>
      </c>
      <c r="D3198" s="25" t="s">
        <v>3971</v>
      </c>
      <c r="E3198" s="27">
        <v>3769.2</v>
      </c>
      <c r="F3198" s="39" t="s">
        <v>12436</v>
      </c>
      <c r="G3198" s="27">
        <v>3769.2</v>
      </c>
      <c r="H3198" s="45">
        <f t="shared" si="49"/>
        <v>0</v>
      </c>
      <c r="I3198" s="28" t="s">
        <v>10970</v>
      </c>
    </row>
    <row r="3199" spans="1:9" x14ac:dyDescent="0.25">
      <c r="A3199" s="43" t="s">
        <v>12436</v>
      </c>
      <c r="B3199" s="40" t="s">
        <v>14402</v>
      </c>
      <c r="C3199" s="30">
        <v>34543</v>
      </c>
      <c r="D3199" s="29" t="s">
        <v>4016</v>
      </c>
      <c r="E3199" s="31">
        <v>4086</v>
      </c>
      <c r="F3199" s="38" t="s">
        <v>12436</v>
      </c>
      <c r="G3199" s="31">
        <v>4086</v>
      </c>
      <c r="H3199" s="32">
        <f t="shared" si="49"/>
        <v>0</v>
      </c>
      <c r="I3199" s="33" t="s">
        <v>10970</v>
      </c>
    </row>
    <row r="3200" spans="1:9" x14ac:dyDescent="0.25">
      <c r="A3200" s="44" t="s">
        <v>12436</v>
      </c>
      <c r="B3200" s="41" t="s">
        <v>14403</v>
      </c>
      <c r="C3200" s="26">
        <v>34544</v>
      </c>
      <c r="D3200" s="25" t="s">
        <v>4030</v>
      </c>
      <c r="E3200" s="27">
        <v>635.1</v>
      </c>
      <c r="F3200" s="39" t="s">
        <v>12436</v>
      </c>
      <c r="G3200" s="27">
        <v>635.1</v>
      </c>
      <c r="H3200" s="45">
        <f t="shared" si="49"/>
        <v>0</v>
      </c>
      <c r="I3200" s="28" t="s">
        <v>10970</v>
      </c>
    </row>
    <row r="3201" spans="1:9" x14ac:dyDescent="0.25">
      <c r="A3201" s="43" t="s">
        <v>12436</v>
      </c>
      <c r="B3201" s="40" t="s">
        <v>14404</v>
      </c>
      <c r="C3201" s="30">
        <v>34545</v>
      </c>
      <c r="D3201" s="29" t="s">
        <v>3982</v>
      </c>
      <c r="E3201" s="31">
        <v>808.5</v>
      </c>
      <c r="F3201" s="38" t="s">
        <v>12436</v>
      </c>
      <c r="G3201" s="31">
        <v>808.5</v>
      </c>
      <c r="H3201" s="32">
        <f t="shared" si="49"/>
        <v>0</v>
      </c>
      <c r="I3201" s="33" t="s">
        <v>10970</v>
      </c>
    </row>
    <row r="3202" spans="1:9" x14ac:dyDescent="0.25">
      <c r="A3202" s="44" t="s">
        <v>12436</v>
      </c>
      <c r="B3202" s="41" t="s">
        <v>14405</v>
      </c>
      <c r="C3202" s="26">
        <v>34546</v>
      </c>
      <c r="D3202" s="25" t="s">
        <v>3972</v>
      </c>
      <c r="E3202" s="27">
        <v>1182.5</v>
      </c>
      <c r="F3202" s="39" t="s">
        <v>12436</v>
      </c>
      <c r="G3202" s="27">
        <v>1182.5</v>
      </c>
      <c r="H3202" s="45">
        <f t="shared" si="49"/>
        <v>0</v>
      </c>
      <c r="I3202" s="28" t="s">
        <v>10970</v>
      </c>
    </row>
    <row r="3203" spans="1:9" x14ac:dyDescent="0.25">
      <c r="A3203" s="43" t="s">
        <v>12436</v>
      </c>
      <c r="B3203" s="40" t="s">
        <v>14406</v>
      </c>
      <c r="C3203" s="30">
        <v>34547</v>
      </c>
      <c r="D3203" s="29" t="s">
        <v>4142</v>
      </c>
      <c r="E3203" s="31">
        <v>5942.6</v>
      </c>
      <c r="F3203" s="38" t="s">
        <v>12436</v>
      </c>
      <c r="G3203" s="31">
        <v>5942.6</v>
      </c>
      <c r="H3203" s="32">
        <f t="shared" si="49"/>
        <v>0</v>
      </c>
      <c r="I3203" s="33" t="s">
        <v>10970</v>
      </c>
    </row>
    <row r="3204" spans="1:9" x14ac:dyDescent="0.25">
      <c r="A3204" s="44" t="s">
        <v>12436</v>
      </c>
      <c r="B3204" s="41" t="s">
        <v>14407</v>
      </c>
      <c r="C3204" s="26">
        <v>34548</v>
      </c>
      <c r="D3204" s="25" t="s">
        <v>3985</v>
      </c>
      <c r="E3204" s="27">
        <v>2463.4</v>
      </c>
      <c r="F3204" s="39" t="s">
        <v>12436</v>
      </c>
      <c r="G3204" s="27">
        <v>2463.4</v>
      </c>
      <c r="H3204" s="45">
        <f t="shared" ref="H3204:H3267" si="50">E3204-G3204</f>
        <v>0</v>
      </c>
      <c r="I3204" s="28" t="s">
        <v>10970</v>
      </c>
    </row>
    <row r="3205" spans="1:9" x14ac:dyDescent="0.25">
      <c r="A3205" s="43" t="s">
        <v>12436</v>
      </c>
      <c r="B3205" s="40" t="s">
        <v>14408</v>
      </c>
      <c r="C3205" s="30">
        <v>34549</v>
      </c>
      <c r="D3205" s="29" t="s">
        <v>4116</v>
      </c>
      <c r="E3205" s="31">
        <v>5777.2</v>
      </c>
      <c r="F3205" s="38" t="s">
        <v>12436</v>
      </c>
      <c r="G3205" s="31">
        <v>5777.2</v>
      </c>
      <c r="H3205" s="32">
        <f t="shared" si="50"/>
        <v>0</v>
      </c>
      <c r="I3205" s="33" t="s">
        <v>10970</v>
      </c>
    </row>
    <row r="3206" spans="1:9" x14ac:dyDescent="0.25">
      <c r="A3206" s="44" t="s">
        <v>12436</v>
      </c>
      <c r="B3206" s="41" t="s">
        <v>14409</v>
      </c>
      <c r="C3206" s="26">
        <v>34550</v>
      </c>
      <c r="D3206" s="25" t="s">
        <v>3974</v>
      </c>
      <c r="E3206" s="27">
        <v>5720</v>
      </c>
      <c r="F3206" s="39" t="s">
        <v>12436</v>
      </c>
      <c r="G3206" s="27">
        <v>5720</v>
      </c>
      <c r="H3206" s="45">
        <f t="shared" si="50"/>
        <v>0</v>
      </c>
      <c r="I3206" s="28" t="s">
        <v>10970</v>
      </c>
    </row>
    <row r="3207" spans="1:9" x14ac:dyDescent="0.25">
      <c r="A3207" s="43" t="s">
        <v>12436</v>
      </c>
      <c r="B3207" s="40" t="s">
        <v>14410</v>
      </c>
      <c r="C3207" s="30">
        <v>34551</v>
      </c>
      <c r="D3207" s="29" t="s">
        <v>14411</v>
      </c>
      <c r="E3207" s="31">
        <v>3307.8</v>
      </c>
      <c r="F3207" s="38" t="s">
        <v>12436</v>
      </c>
      <c r="G3207" s="31">
        <v>3307.8</v>
      </c>
      <c r="H3207" s="32">
        <f t="shared" si="50"/>
        <v>0</v>
      </c>
      <c r="I3207" s="33" t="s">
        <v>10970</v>
      </c>
    </row>
    <row r="3208" spans="1:9" x14ac:dyDescent="0.25">
      <c r="A3208" s="44" t="s">
        <v>12436</v>
      </c>
      <c r="B3208" s="41" t="s">
        <v>14412</v>
      </c>
      <c r="C3208" s="26">
        <v>34552</v>
      </c>
      <c r="D3208" s="25" t="s">
        <v>3951</v>
      </c>
      <c r="E3208" s="27">
        <v>12506.1</v>
      </c>
      <c r="F3208" s="39" t="s">
        <v>12436</v>
      </c>
      <c r="G3208" s="27">
        <v>12506.1</v>
      </c>
      <c r="H3208" s="45">
        <f t="shared" si="50"/>
        <v>0</v>
      </c>
      <c r="I3208" s="28" t="s">
        <v>10970</v>
      </c>
    </row>
    <row r="3209" spans="1:9" x14ac:dyDescent="0.25">
      <c r="A3209" s="43" t="s">
        <v>12436</v>
      </c>
      <c r="B3209" s="40" t="s">
        <v>14413</v>
      </c>
      <c r="C3209" s="30">
        <v>34553</v>
      </c>
      <c r="D3209" s="29" t="s">
        <v>4083</v>
      </c>
      <c r="E3209" s="31">
        <v>3105.6</v>
      </c>
      <c r="F3209" s="38" t="s">
        <v>12436</v>
      </c>
      <c r="G3209" s="31">
        <v>3105.6</v>
      </c>
      <c r="H3209" s="32">
        <f t="shared" si="50"/>
        <v>0</v>
      </c>
      <c r="I3209" s="33" t="s">
        <v>10970</v>
      </c>
    </row>
    <row r="3210" spans="1:9" x14ac:dyDescent="0.25">
      <c r="A3210" s="44" t="s">
        <v>12436</v>
      </c>
      <c r="B3210" s="41" t="s">
        <v>14414</v>
      </c>
      <c r="C3210" s="26">
        <v>34554</v>
      </c>
      <c r="D3210" s="25" t="s">
        <v>3983</v>
      </c>
      <c r="E3210" s="27">
        <v>707</v>
      </c>
      <c r="F3210" s="39" t="s">
        <v>12436</v>
      </c>
      <c r="G3210" s="27">
        <v>707</v>
      </c>
      <c r="H3210" s="45">
        <f t="shared" si="50"/>
        <v>0</v>
      </c>
      <c r="I3210" s="28" t="s">
        <v>10970</v>
      </c>
    </row>
    <row r="3211" spans="1:9" x14ac:dyDescent="0.25">
      <c r="A3211" s="43" t="s">
        <v>12436</v>
      </c>
      <c r="B3211" s="40" t="s">
        <v>14415</v>
      </c>
      <c r="C3211" s="30">
        <v>34555</v>
      </c>
      <c r="D3211" s="29" t="s">
        <v>4041</v>
      </c>
      <c r="E3211" s="31">
        <v>609.79999999999995</v>
      </c>
      <c r="F3211" s="38" t="s">
        <v>12436</v>
      </c>
      <c r="G3211" s="31">
        <v>609.79999999999995</v>
      </c>
      <c r="H3211" s="32">
        <f t="shared" si="50"/>
        <v>0</v>
      </c>
      <c r="I3211" s="33" t="s">
        <v>10970</v>
      </c>
    </row>
    <row r="3212" spans="1:9" x14ac:dyDescent="0.25">
      <c r="A3212" s="44" t="s">
        <v>12436</v>
      </c>
      <c r="B3212" s="41" t="s">
        <v>14416</v>
      </c>
      <c r="C3212" s="26">
        <v>34556</v>
      </c>
      <c r="D3212" s="25" t="s">
        <v>4113</v>
      </c>
      <c r="E3212" s="27">
        <v>1958</v>
      </c>
      <c r="F3212" s="39" t="s">
        <v>12436</v>
      </c>
      <c r="G3212" s="27">
        <v>1958</v>
      </c>
      <c r="H3212" s="45">
        <f t="shared" si="50"/>
        <v>0</v>
      </c>
      <c r="I3212" s="28" t="s">
        <v>10970</v>
      </c>
    </row>
    <row r="3213" spans="1:9" x14ac:dyDescent="0.25">
      <c r="A3213" s="43" t="s">
        <v>12436</v>
      </c>
      <c r="B3213" s="40" t="s">
        <v>14417</v>
      </c>
      <c r="C3213" s="30">
        <v>34557</v>
      </c>
      <c r="D3213" s="29" t="s">
        <v>3954</v>
      </c>
      <c r="E3213" s="31">
        <v>6572.4</v>
      </c>
      <c r="F3213" s="38" t="s">
        <v>12436</v>
      </c>
      <c r="G3213" s="31">
        <v>6572.4</v>
      </c>
      <c r="H3213" s="32">
        <f t="shared" si="50"/>
        <v>0</v>
      </c>
      <c r="I3213" s="33" t="s">
        <v>10970</v>
      </c>
    </row>
    <row r="3214" spans="1:9" x14ac:dyDescent="0.25">
      <c r="A3214" s="44" t="s">
        <v>12436</v>
      </c>
      <c r="B3214" s="41" t="s">
        <v>14418</v>
      </c>
      <c r="C3214" s="26">
        <v>34558</v>
      </c>
      <c r="D3214" s="25" t="s">
        <v>4064</v>
      </c>
      <c r="E3214" s="27">
        <v>33084.800000000003</v>
      </c>
      <c r="F3214" s="39" t="s">
        <v>4302</v>
      </c>
      <c r="G3214" s="27">
        <v>33084.800000000003</v>
      </c>
      <c r="H3214" s="45">
        <f t="shared" si="50"/>
        <v>0</v>
      </c>
      <c r="I3214" s="28" t="s">
        <v>10970</v>
      </c>
    </row>
    <row r="3215" spans="1:9" x14ac:dyDescent="0.25">
      <c r="A3215" s="43" t="s">
        <v>12436</v>
      </c>
      <c r="B3215" s="40" t="s">
        <v>14419</v>
      </c>
      <c r="C3215" s="30">
        <v>34559</v>
      </c>
      <c r="D3215" s="29" t="s">
        <v>3975</v>
      </c>
      <c r="E3215" s="31">
        <v>2860</v>
      </c>
      <c r="F3215" s="38" t="s">
        <v>12436</v>
      </c>
      <c r="G3215" s="31">
        <v>2860</v>
      </c>
      <c r="H3215" s="32">
        <f t="shared" si="50"/>
        <v>0</v>
      </c>
      <c r="I3215" s="33" t="s">
        <v>10970</v>
      </c>
    </row>
    <row r="3216" spans="1:9" x14ac:dyDescent="0.25">
      <c r="A3216" s="44" t="s">
        <v>12436</v>
      </c>
      <c r="B3216" s="41" t="s">
        <v>14420</v>
      </c>
      <c r="C3216" s="26">
        <v>34560</v>
      </c>
      <c r="D3216" s="25" t="s">
        <v>4046</v>
      </c>
      <c r="E3216" s="27">
        <v>4280.6000000000004</v>
      </c>
      <c r="F3216" s="39" t="s">
        <v>12436</v>
      </c>
      <c r="G3216" s="27">
        <v>4280.6000000000004</v>
      </c>
      <c r="H3216" s="45">
        <f t="shared" si="50"/>
        <v>0</v>
      </c>
      <c r="I3216" s="28" t="s">
        <v>10970</v>
      </c>
    </row>
    <row r="3217" spans="1:9" x14ac:dyDescent="0.25">
      <c r="A3217" s="43" t="s">
        <v>12436</v>
      </c>
      <c r="B3217" s="40" t="s">
        <v>14421</v>
      </c>
      <c r="C3217" s="30">
        <v>34561</v>
      </c>
      <c r="D3217" s="29" t="s">
        <v>3970</v>
      </c>
      <c r="E3217" s="31">
        <v>1996.5</v>
      </c>
      <c r="F3217" s="38" t="s">
        <v>12436</v>
      </c>
      <c r="G3217" s="31">
        <v>1996.5</v>
      </c>
      <c r="H3217" s="32">
        <f t="shared" si="50"/>
        <v>0</v>
      </c>
      <c r="I3217" s="33" t="s">
        <v>10970</v>
      </c>
    </row>
    <row r="3218" spans="1:9" x14ac:dyDescent="0.25">
      <c r="A3218" s="44" t="s">
        <v>12436</v>
      </c>
      <c r="B3218" s="41" t="s">
        <v>14422</v>
      </c>
      <c r="C3218" s="26">
        <v>34562</v>
      </c>
      <c r="D3218" s="25" t="s">
        <v>3973</v>
      </c>
      <c r="E3218" s="27">
        <v>1040</v>
      </c>
      <c r="F3218" s="39" t="s">
        <v>12436</v>
      </c>
      <c r="G3218" s="27">
        <v>1040</v>
      </c>
      <c r="H3218" s="45">
        <f t="shared" si="50"/>
        <v>0</v>
      </c>
      <c r="I3218" s="28" t="s">
        <v>10970</v>
      </c>
    </row>
    <row r="3219" spans="1:9" x14ac:dyDescent="0.25">
      <c r="A3219" s="43" t="s">
        <v>12436</v>
      </c>
      <c r="B3219" s="40" t="s">
        <v>14423</v>
      </c>
      <c r="C3219" s="30">
        <v>34563</v>
      </c>
      <c r="D3219" s="29" t="s">
        <v>4045</v>
      </c>
      <c r="E3219" s="31">
        <v>1589.1</v>
      </c>
      <c r="F3219" s="38" t="s">
        <v>12436</v>
      </c>
      <c r="G3219" s="31">
        <v>1589.1</v>
      </c>
      <c r="H3219" s="32">
        <f t="shared" si="50"/>
        <v>0</v>
      </c>
      <c r="I3219" s="33" t="s">
        <v>10970</v>
      </c>
    </row>
    <row r="3220" spans="1:9" x14ac:dyDescent="0.25">
      <c r="A3220" s="44" t="s">
        <v>12436</v>
      </c>
      <c r="B3220" s="41" t="s">
        <v>14424</v>
      </c>
      <c r="C3220" s="26">
        <v>34564</v>
      </c>
      <c r="D3220" s="25" t="s">
        <v>4084</v>
      </c>
      <c r="E3220" s="27">
        <v>809.2</v>
      </c>
      <c r="F3220" s="39" t="s">
        <v>12436</v>
      </c>
      <c r="G3220" s="27">
        <v>809.2</v>
      </c>
      <c r="H3220" s="45">
        <f t="shared" si="50"/>
        <v>0</v>
      </c>
      <c r="I3220" s="28" t="s">
        <v>10970</v>
      </c>
    </row>
    <row r="3221" spans="1:9" x14ac:dyDescent="0.25">
      <c r="A3221" s="43" t="s">
        <v>12436</v>
      </c>
      <c r="B3221" s="40" t="s">
        <v>14425</v>
      </c>
      <c r="C3221" s="30">
        <v>34565</v>
      </c>
      <c r="D3221" s="29" t="s">
        <v>3964</v>
      </c>
      <c r="E3221" s="31">
        <v>12165.3</v>
      </c>
      <c r="F3221" s="38" t="s">
        <v>12436</v>
      </c>
      <c r="G3221" s="31">
        <v>12165.3</v>
      </c>
      <c r="H3221" s="32">
        <f t="shared" si="50"/>
        <v>0</v>
      </c>
      <c r="I3221" s="33" t="s">
        <v>10970</v>
      </c>
    </row>
    <row r="3222" spans="1:9" x14ac:dyDescent="0.25">
      <c r="A3222" s="44" t="s">
        <v>12436</v>
      </c>
      <c r="B3222" s="41" t="s">
        <v>14426</v>
      </c>
      <c r="C3222" s="26">
        <v>34566</v>
      </c>
      <c r="D3222" s="25" t="s">
        <v>3996</v>
      </c>
      <c r="E3222" s="27">
        <v>0</v>
      </c>
      <c r="F3222" s="39" t="s">
        <v>4219</v>
      </c>
      <c r="G3222" s="27">
        <v>0</v>
      </c>
      <c r="H3222" s="45">
        <f t="shared" si="50"/>
        <v>0</v>
      </c>
      <c r="I3222" s="28" t="s">
        <v>7662</v>
      </c>
    </row>
    <row r="3223" spans="1:9" x14ac:dyDescent="0.25">
      <c r="A3223" s="43" t="s">
        <v>12436</v>
      </c>
      <c r="B3223" s="40" t="s">
        <v>14427</v>
      </c>
      <c r="C3223" s="30">
        <v>34567</v>
      </c>
      <c r="D3223" s="29" t="s">
        <v>3959</v>
      </c>
      <c r="E3223" s="31">
        <v>11108.8</v>
      </c>
      <c r="F3223" s="38" t="s">
        <v>4294</v>
      </c>
      <c r="G3223" s="31">
        <v>11108.8</v>
      </c>
      <c r="H3223" s="32">
        <f t="shared" si="50"/>
        <v>0</v>
      </c>
      <c r="I3223" s="33" t="s">
        <v>10970</v>
      </c>
    </row>
    <row r="3224" spans="1:9" x14ac:dyDescent="0.25">
      <c r="A3224" s="44" t="s">
        <v>12436</v>
      </c>
      <c r="B3224" s="41" t="s">
        <v>14428</v>
      </c>
      <c r="C3224" s="26">
        <v>34568</v>
      </c>
      <c r="D3224" s="25" t="s">
        <v>3962</v>
      </c>
      <c r="E3224" s="27">
        <v>9443.9</v>
      </c>
      <c r="F3224" s="39" t="s">
        <v>12436</v>
      </c>
      <c r="G3224" s="27">
        <v>9443.9</v>
      </c>
      <c r="H3224" s="45">
        <f t="shared" si="50"/>
        <v>0</v>
      </c>
      <c r="I3224" s="28" t="s">
        <v>10970</v>
      </c>
    </row>
    <row r="3225" spans="1:9" x14ac:dyDescent="0.25">
      <c r="A3225" s="43" t="s">
        <v>12436</v>
      </c>
      <c r="B3225" s="40" t="s">
        <v>14429</v>
      </c>
      <c r="C3225" s="30">
        <v>34569</v>
      </c>
      <c r="D3225" s="29" t="s">
        <v>4079</v>
      </c>
      <c r="E3225" s="31">
        <v>14218.4</v>
      </c>
      <c r="F3225" s="38" t="s">
        <v>12436</v>
      </c>
      <c r="G3225" s="31">
        <v>14218.4</v>
      </c>
      <c r="H3225" s="32">
        <f t="shared" si="50"/>
        <v>0</v>
      </c>
      <c r="I3225" s="33" t="s">
        <v>10970</v>
      </c>
    </row>
    <row r="3226" spans="1:9" x14ac:dyDescent="0.25">
      <c r="A3226" s="44" t="s">
        <v>12436</v>
      </c>
      <c r="B3226" s="41" t="s">
        <v>14430</v>
      </c>
      <c r="C3226" s="26">
        <v>34570</v>
      </c>
      <c r="D3226" s="25" t="s">
        <v>4098</v>
      </c>
      <c r="E3226" s="27">
        <v>195</v>
      </c>
      <c r="F3226" s="39" t="s">
        <v>12436</v>
      </c>
      <c r="G3226" s="27">
        <v>195</v>
      </c>
      <c r="H3226" s="45">
        <f t="shared" si="50"/>
        <v>0</v>
      </c>
      <c r="I3226" s="28" t="s">
        <v>10970</v>
      </c>
    </row>
    <row r="3227" spans="1:9" x14ac:dyDescent="0.25">
      <c r="A3227" s="43" t="s">
        <v>12436</v>
      </c>
      <c r="B3227" s="40" t="s">
        <v>14431</v>
      </c>
      <c r="C3227" s="30">
        <v>34571</v>
      </c>
      <c r="D3227" s="29" t="s">
        <v>4480</v>
      </c>
      <c r="E3227" s="31">
        <v>3213</v>
      </c>
      <c r="F3227" s="38" t="s">
        <v>12436</v>
      </c>
      <c r="G3227" s="31">
        <v>3213</v>
      </c>
      <c r="H3227" s="32">
        <f t="shared" si="50"/>
        <v>0</v>
      </c>
      <c r="I3227" s="33" t="s">
        <v>10970</v>
      </c>
    </row>
    <row r="3228" spans="1:9" x14ac:dyDescent="0.25">
      <c r="A3228" s="44" t="s">
        <v>12436</v>
      </c>
      <c r="B3228" s="41" t="s">
        <v>14432</v>
      </c>
      <c r="C3228" s="26">
        <v>34572</v>
      </c>
      <c r="D3228" s="25" t="s">
        <v>3960</v>
      </c>
      <c r="E3228" s="27">
        <v>16414.5</v>
      </c>
      <c r="F3228" s="39" t="s">
        <v>12436</v>
      </c>
      <c r="G3228" s="27">
        <v>16414.5</v>
      </c>
      <c r="H3228" s="45">
        <f t="shared" si="50"/>
        <v>0</v>
      </c>
      <c r="I3228" s="28" t="s">
        <v>10970</v>
      </c>
    </row>
    <row r="3229" spans="1:9" x14ac:dyDescent="0.25">
      <c r="A3229" s="43" t="s">
        <v>12436</v>
      </c>
      <c r="B3229" s="40" t="s">
        <v>14433</v>
      </c>
      <c r="C3229" s="30">
        <v>34573</v>
      </c>
      <c r="D3229" s="29" t="s">
        <v>4036</v>
      </c>
      <c r="E3229" s="31">
        <v>2591.6</v>
      </c>
      <c r="F3229" s="38" t="s">
        <v>12436</v>
      </c>
      <c r="G3229" s="31">
        <v>2591.6</v>
      </c>
      <c r="H3229" s="32">
        <f t="shared" si="50"/>
        <v>0</v>
      </c>
      <c r="I3229" s="33" t="s">
        <v>10970</v>
      </c>
    </row>
    <row r="3230" spans="1:9" x14ac:dyDescent="0.25">
      <c r="A3230" s="44" t="s">
        <v>12436</v>
      </c>
      <c r="B3230" s="41" t="s">
        <v>14434</v>
      </c>
      <c r="C3230" s="26">
        <v>34574</v>
      </c>
      <c r="D3230" s="25" t="s">
        <v>3957</v>
      </c>
      <c r="E3230" s="27">
        <v>1560</v>
      </c>
      <c r="F3230" s="39" t="s">
        <v>12436</v>
      </c>
      <c r="G3230" s="27">
        <v>1560</v>
      </c>
      <c r="H3230" s="45">
        <f t="shared" si="50"/>
        <v>0</v>
      </c>
      <c r="I3230" s="28" t="s">
        <v>10970</v>
      </c>
    </row>
    <row r="3231" spans="1:9" x14ac:dyDescent="0.25">
      <c r="A3231" s="43" t="s">
        <v>12436</v>
      </c>
      <c r="B3231" s="40" t="s">
        <v>14435</v>
      </c>
      <c r="C3231" s="30">
        <v>34575</v>
      </c>
      <c r="D3231" s="29" t="s">
        <v>3964</v>
      </c>
      <c r="E3231" s="31">
        <v>4013</v>
      </c>
      <c r="F3231" s="38" t="s">
        <v>12436</v>
      </c>
      <c r="G3231" s="31">
        <v>4013</v>
      </c>
      <c r="H3231" s="32">
        <f t="shared" si="50"/>
        <v>0</v>
      </c>
      <c r="I3231" s="33" t="s">
        <v>10970</v>
      </c>
    </row>
    <row r="3232" spans="1:9" x14ac:dyDescent="0.25">
      <c r="A3232" s="44" t="s">
        <v>12436</v>
      </c>
      <c r="B3232" s="41" t="s">
        <v>14436</v>
      </c>
      <c r="C3232" s="26">
        <v>34576</v>
      </c>
      <c r="D3232" s="25" t="s">
        <v>3956</v>
      </c>
      <c r="E3232" s="27">
        <v>1378</v>
      </c>
      <c r="F3232" s="39" t="s">
        <v>12436</v>
      </c>
      <c r="G3232" s="27">
        <v>1378</v>
      </c>
      <c r="H3232" s="45">
        <f t="shared" si="50"/>
        <v>0</v>
      </c>
      <c r="I3232" s="28" t="s">
        <v>10970</v>
      </c>
    </row>
    <row r="3233" spans="1:9" x14ac:dyDescent="0.25">
      <c r="A3233" s="43" t="s">
        <v>12436</v>
      </c>
      <c r="B3233" s="40" t="s">
        <v>14437</v>
      </c>
      <c r="C3233" s="30">
        <v>34577</v>
      </c>
      <c r="D3233" s="29" t="s">
        <v>3965</v>
      </c>
      <c r="E3233" s="31">
        <v>1040</v>
      </c>
      <c r="F3233" s="38" t="s">
        <v>12436</v>
      </c>
      <c r="G3233" s="31">
        <v>1040</v>
      </c>
      <c r="H3233" s="32">
        <f t="shared" si="50"/>
        <v>0</v>
      </c>
      <c r="I3233" s="33" t="s">
        <v>10970</v>
      </c>
    </row>
    <row r="3234" spans="1:9" x14ac:dyDescent="0.25">
      <c r="A3234" s="44" t="s">
        <v>12436</v>
      </c>
      <c r="B3234" s="41" t="s">
        <v>14438</v>
      </c>
      <c r="C3234" s="26">
        <v>34578</v>
      </c>
      <c r="D3234" s="25" t="s">
        <v>3964</v>
      </c>
      <c r="E3234" s="27">
        <v>3315.2</v>
      </c>
      <c r="F3234" s="39" t="s">
        <v>12436</v>
      </c>
      <c r="G3234" s="27">
        <v>3315.2</v>
      </c>
      <c r="H3234" s="45">
        <f t="shared" si="50"/>
        <v>0</v>
      </c>
      <c r="I3234" s="28" t="s">
        <v>10970</v>
      </c>
    </row>
    <row r="3235" spans="1:9" x14ac:dyDescent="0.25">
      <c r="A3235" s="43" t="s">
        <v>12436</v>
      </c>
      <c r="B3235" s="40" t="s">
        <v>14439</v>
      </c>
      <c r="C3235" s="30">
        <v>34579</v>
      </c>
      <c r="D3235" s="29" t="s">
        <v>3967</v>
      </c>
      <c r="E3235" s="31">
        <v>5766.4</v>
      </c>
      <c r="F3235" s="38" t="s">
        <v>12436</v>
      </c>
      <c r="G3235" s="31">
        <v>5766.4</v>
      </c>
      <c r="H3235" s="32">
        <f t="shared" si="50"/>
        <v>0</v>
      </c>
      <c r="I3235" s="33" t="s">
        <v>10970</v>
      </c>
    </row>
    <row r="3236" spans="1:9" x14ac:dyDescent="0.25">
      <c r="A3236" s="44" t="s">
        <v>12436</v>
      </c>
      <c r="B3236" s="41" t="s">
        <v>14440</v>
      </c>
      <c r="C3236" s="26">
        <v>34580</v>
      </c>
      <c r="D3236" s="25" t="s">
        <v>4017</v>
      </c>
      <c r="E3236" s="27">
        <v>0</v>
      </c>
      <c r="F3236" s="39" t="s">
        <v>4219</v>
      </c>
      <c r="G3236" s="27">
        <v>0</v>
      </c>
      <c r="H3236" s="45">
        <f t="shared" si="50"/>
        <v>0</v>
      </c>
      <c r="I3236" s="28" t="s">
        <v>7662</v>
      </c>
    </row>
    <row r="3237" spans="1:9" x14ac:dyDescent="0.25">
      <c r="A3237" s="43" t="s">
        <v>12436</v>
      </c>
      <c r="B3237" s="40" t="s">
        <v>14441</v>
      </c>
      <c r="C3237" s="30">
        <v>34581</v>
      </c>
      <c r="D3237" s="29" t="s">
        <v>3978</v>
      </c>
      <c r="E3237" s="31">
        <v>8468.4</v>
      </c>
      <c r="F3237" s="38" t="s">
        <v>12436</v>
      </c>
      <c r="G3237" s="31">
        <v>8468.4</v>
      </c>
      <c r="H3237" s="32">
        <f t="shared" si="50"/>
        <v>0</v>
      </c>
      <c r="I3237" s="33" t="s">
        <v>10970</v>
      </c>
    </row>
    <row r="3238" spans="1:9" x14ac:dyDescent="0.25">
      <c r="A3238" s="44" t="s">
        <v>12436</v>
      </c>
      <c r="B3238" s="41" t="s">
        <v>14442</v>
      </c>
      <c r="C3238" s="26">
        <v>34582</v>
      </c>
      <c r="D3238" s="25" t="s">
        <v>3964</v>
      </c>
      <c r="E3238" s="27">
        <v>1560.9</v>
      </c>
      <c r="F3238" s="39" t="s">
        <v>12436</v>
      </c>
      <c r="G3238" s="27">
        <v>1560.9</v>
      </c>
      <c r="H3238" s="45">
        <f t="shared" si="50"/>
        <v>0</v>
      </c>
      <c r="I3238" s="28" t="s">
        <v>10970</v>
      </c>
    </row>
    <row r="3239" spans="1:9" x14ac:dyDescent="0.25">
      <c r="A3239" s="43" t="s">
        <v>12436</v>
      </c>
      <c r="B3239" s="40" t="s">
        <v>14443</v>
      </c>
      <c r="C3239" s="30">
        <v>34583</v>
      </c>
      <c r="D3239" s="29" t="s">
        <v>3979</v>
      </c>
      <c r="E3239" s="31">
        <v>10011.6</v>
      </c>
      <c r="F3239" s="38" t="s">
        <v>12436</v>
      </c>
      <c r="G3239" s="31">
        <v>10011.6</v>
      </c>
      <c r="H3239" s="32">
        <f t="shared" si="50"/>
        <v>0</v>
      </c>
      <c r="I3239" s="33" t="s">
        <v>10970</v>
      </c>
    </row>
    <row r="3240" spans="1:9" x14ac:dyDescent="0.25">
      <c r="A3240" s="44" t="s">
        <v>12436</v>
      </c>
      <c r="B3240" s="41" t="s">
        <v>14444</v>
      </c>
      <c r="C3240" s="26">
        <v>34584</v>
      </c>
      <c r="D3240" s="25" t="s">
        <v>4056</v>
      </c>
      <c r="E3240" s="27">
        <v>3737.4</v>
      </c>
      <c r="F3240" s="39" t="s">
        <v>12436</v>
      </c>
      <c r="G3240" s="27">
        <v>3737.4</v>
      </c>
      <c r="H3240" s="45">
        <f t="shared" si="50"/>
        <v>0</v>
      </c>
      <c r="I3240" s="28" t="s">
        <v>10970</v>
      </c>
    </row>
    <row r="3241" spans="1:9" x14ac:dyDescent="0.25">
      <c r="A3241" s="43" t="s">
        <v>12436</v>
      </c>
      <c r="B3241" s="40" t="s">
        <v>14445</v>
      </c>
      <c r="C3241" s="30">
        <v>34585</v>
      </c>
      <c r="D3241" s="29" t="s">
        <v>4017</v>
      </c>
      <c r="E3241" s="31">
        <v>97266.72</v>
      </c>
      <c r="F3241" s="38" t="s">
        <v>13735</v>
      </c>
      <c r="G3241" s="31">
        <v>97266.72</v>
      </c>
      <c r="H3241" s="32">
        <f t="shared" si="50"/>
        <v>0</v>
      </c>
      <c r="I3241" s="33" t="s">
        <v>10970</v>
      </c>
    </row>
    <row r="3242" spans="1:9" x14ac:dyDescent="0.25">
      <c r="A3242" s="44" t="s">
        <v>12436</v>
      </c>
      <c r="B3242" s="41" t="s">
        <v>14446</v>
      </c>
      <c r="C3242" s="26">
        <v>34586</v>
      </c>
      <c r="D3242" s="25" t="s">
        <v>3995</v>
      </c>
      <c r="E3242" s="27">
        <v>48376</v>
      </c>
      <c r="F3242" s="39" t="s">
        <v>12436</v>
      </c>
      <c r="G3242" s="27">
        <v>48376</v>
      </c>
      <c r="H3242" s="45">
        <f t="shared" si="50"/>
        <v>0</v>
      </c>
      <c r="I3242" s="28" t="s">
        <v>10970</v>
      </c>
    </row>
    <row r="3243" spans="1:9" x14ac:dyDescent="0.25">
      <c r="A3243" s="43" t="s">
        <v>12436</v>
      </c>
      <c r="B3243" s="40" t="s">
        <v>14447</v>
      </c>
      <c r="C3243" s="30">
        <v>34587</v>
      </c>
      <c r="D3243" s="29" t="s">
        <v>3964</v>
      </c>
      <c r="E3243" s="31">
        <v>2600</v>
      </c>
      <c r="F3243" s="38" t="s">
        <v>12436</v>
      </c>
      <c r="G3243" s="31">
        <v>2600</v>
      </c>
      <c r="H3243" s="32">
        <f t="shared" si="50"/>
        <v>0</v>
      </c>
      <c r="I3243" s="33" t="s">
        <v>10970</v>
      </c>
    </row>
    <row r="3244" spans="1:9" x14ac:dyDescent="0.25">
      <c r="A3244" s="44" t="s">
        <v>12436</v>
      </c>
      <c r="B3244" s="41" t="s">
        <v>14448</v>
      </c>
      <c r="C3244" s="26">
        <v>34588</v>
      </c>
      <c r="D3244" s="25" t="s">
        <v>3969</v>
      </c>
      <c r="E3244" s="27">
        <v>8198.5</v>
      </c>
      <c r="F3244" s="39" t="s">
        <v>12436</v>
      </c>
      <c r="G3244" s="27">
        <v>8198.5</v>
      </c>
      <c r="H3244" s="45">
        <f t="shared" si="50"/>
        <v>0</v>
      </c>
      <c r="I3244" s="28" t="s">
        <v>10970</v>
      </c>
    </row>
    <row r="3245" spans="1:9" x14ac:dyDescent="0.25">
      <c r="A3245" s="43" t="s">
        <v>12436</v>
      </c>
      <c r="B3245" s="40" t="s">
        <v>14449</v>
      </c>
      <c r="C3245" s="30">
        <v>34589</v>
      </c>
      <c r="D3245" s="29" t="s">
        <v>3964</v>
      </c>
      <c r="E3245" s="31">
        <v>540</v>
      </c>
      <c r="F3245" s="38" t="s">
        <v>12436</v>
      </c>
      <c r="G3245" s="31">
        <v>540</v>
      </c>
      <c r="H3245" s="32">
        <f t="shared" si="50"/>
        <v>0</v>
      </c>
      <c r="I3245" s="33" t="s">
        <v>10970</v>
      </c>
    </row>
    <row r="3246" spans="1:9" x14ac:dyDescent="0.25">
      <c r="A3246" s="44" t="s">
        <v>12436</v>
      </c>
      <c r="B3246" s="41" t="s">
        <v>14450</v>
      </c>
      <c r="C3246" s="26">
        <v>34590</v>
      </c>
      <c r="D3246" s="25" t="s">
        <v>4049</v>
      </c>
      <c r="E3246" s="27">
        <v>3443.8</v>
      </c>
      <c r="F3246" s="39" t="s">
        <v>12436</v>
      </c>
      <c r="G3246" s="27">
        <v>3443.8</v>
      </c>
      <c r="H3246" s="45">
        <f t="shared" si="50"/>
        <v>0</v>
      </c>
      <c r="I3246" s="28" t="s">
        <v>10970</v>
      </c>
    </row>
    <row r="3247" spans="1:9" x14ac:dyDescent="0.25">
      <c r="A3247" s="43" t="s">
        <v>12436</v>
      </c>
      <c r="B3247" s="40" t="s">
        <v>14451</v>
      </c>
      <c r="C3247" s="30">
        <v>34591</v>
      </c>
      <c r="D3247" s="29" t="s">
        <v>3995</v>
      </c>
      <c r="E3247" s="31">
        <v>585.79999999999995</v>
      </c>
      <c r="F3247" s="38" t="s">
        <v>12436</v>
      </c>
      <c r="G3247" s="31">
        <v>585.79999999999995</v>
      </c>
      <c r="H3247" s="32">
        <f t="shared" si="50"/>
        <v>0</v>
      </c>
      <c r="I3247" s="33" t="s">
        <v>10970</v>
      </c>
    </row>
    <row r="3248" spans="1:9" x14ac:dyDescent="0.25">
      <c r="A3248" s="44" t="s">
        <v>12436</v>
      </c>
      <c r="B3248" s="41" t="s">
        <v>14452</v>
      </c>
      <c r="C3248" s="26">
        <v>34592</v>
      </c>
      <c r="D3248" s="25" t="s">
        <v>3996</v>
      </c>
      <c r="E3248" s="27">
        <v>19540.599999999999</v>
      </c>
      <c r="F3248" s="39" t="s">
        <v>12436</v>
      </c>
      <c r="G3248" s="27">
        <v>19540.599999999999</v>
      </c>
      <c r="H3248" s="45">
        <f t="shared" si="50"/>
        <v>0</v>
      </c>
      <c r="I3248" s="28" t="s">
        <v>10970</v>
      </c>
    </row>
    <row r="3249" spans="1:9" x14ac:dyDescent="0.25">
      <c r="A3249" s="43" t="s">
        <v>12436</v>
      </c>
      <c r="B3249" s="40" t="s">
        <v>14453</v>
      </c>
      <c r="C3249" s="30">
        <v>34593</v>
      </c>
      <c r="D3249" s="29" t="s">
        <v>3977</v>
      </c>
      <c r="E3249" s="31">
        <v>4550.3</v>
      </c>
      <c r="F3249" s="38" t="s">
        <v>12436</v>
      </c>
      <c r="G3249" s="31">
        <v>4550.3</v>
      </c>
      <c r="H3249" s="32">
        <f t="shared" si="50"/>
        <v>0</v>
      </c>
      <c r="I3249" s="33" t="s">
        <v>10970</v>
      </c>
    </row>
    <row r="3250" spans="1:9" x14ac:dyDescent="0.25">
      <c r="A3250" s="44" t="s">
        <v>12436</v>
      </c>
      <c r="B3250" s="41" t="s">
        <v>14454</v>
      </c>
      <c r="C3250" s="26">
        <v>34594</v>
      </c>
      <c r="D3250" s="25" t="s">
        <v>3996</v>
      </c>
      <c r="E3250" s="27">
        <v>3186.02</v>
      </c>
      <c r="F3250" s="39" t="s">
        <v>12436</v>
      </c>
      <c r="G3250" s="27">
        <v>3186.02</v>
      </c>
      <c r="H3250" s="45">
        <f t="shared" si="50"/>
        <v>0</v>
      </c>
      <c r="I3250" s="28" t="s">
        <v>10970</v>
      </c>
    </row>
    <row r="3251" spans="1:9" x14ac:dyDescent="0.25">
      <c r="A3251" s="43" t="s">
        <v>12436</v>
      </c>
      <c r="B3251" s="40" t="s">
        <v>14455</v>
      </c>
      <c r="C3251" s="30">
        <v>34595</v>
      </c>
      <c r="D3251" s="29" t="s">
        <v>4021</v>
      </c>
      <c r="E3251" s="31">
        <v>27907</v>
      </c>
      <c r="F3251" s="38" t="s">
        <v>12436</v>
      </c>
      <c r="G3251" s="31">
        <v>27907</v>
      </c>
      <c r="H3251" s="32">
        <f t="shared" si="50"/>
        <v>0</v>
      </c>
      <c r="I3251" s="33" t="s">
        <v>10970</v>
      </c>
    </row>
    <row r="3252" spans="1:9" x14ac:dyDescent="0.25">
      <c r="A3252" s="44" t="s">
        <v>12436</v>
      </c>
      <c r="B3252" s="41" t="s">
        <v>14456</v>
      </c>
      <c r="C3252" s="26">
        <v>34596</v>
      </c>
      <c r="D3252" s="25" t="s">
        <v>4121</v>
      </c>
      <c r="E3252" s="27">
        <v>3667.9</v>
      </c>
      <c r="F3252" s="39" t="s">
        <v>12436</v>
      </c>
      <c r="G3252" s="27">
        <v>3667.9</v>
      </c>
      <c r="H3252" s="45">
        <f t="shared" si="50"/>
        <v>0</v>
      </c>
      <c r="I3252" s="28" t="s">
        <v>10970</v>
      </c>
    </row>
    <row r="3253" spans="1:9" x14ac:dyDescent="0.25">
      <c r="A3253" s="43" t="s">
        <v>12436</v>
      </c>
      <c r="B3253" s="40" t="s">
        <v>14457</v>
      </c>
      <c r="C3253" s="30">
        <v>34597</v>
      </c>
      <c r="D3253" s="29" t="s">
        <v>4121</v>
      </c>
      <c r="E3253" s="31">
        <v>2871</v>
      </c>
      <c r="F3253" s="38" t="s">
        <v>12436</v>
      </c>
      <c r="G3253" s="31">
        <v>2871</v>
      </c>
      <c r="H3253" s="32">
        <f t="shared" si="50"/>
        <v>0</v>
      </c>
      <c r="I3253" s="33" t="s">
        <v>10970</v>
      </c>
    </row>
    <row r="3254" spans="1:9" x14ac:dyDescent="0.25">
      <c r="A3254" s="44" t="s">
        <v>12436</v>
      </c>
      <c r="B3254" s="41" t="s">
        <v>14458</v>
      </c>
      <c r="C3254" s="26">
        <v>34598</v>
      </c>
      <c r="D3254" s="25" t="s">
        <v>3999</v>
      </c>
      <c r="E3254" s="27">
        <v>4429.6000000000004</v>
      </c>
      <c r="F3254" s="39" t="s">
        <v>12436</v>
      </c>
      <c r="G3254" s="27">
        <v>4429.6000000000004</v>
      </c>
      <c r="H3254" s="45">
        <f t="shared" si="50"/>
        <v>0</v>
      </c>
      <c r="I3254" s="28" t="s">
        <v>10970</v>
      </c>
    </row>
    <row r="3255" spans="1:9" x14ac:dyDescent="0.25">
      <c r="A3255" s="43" t="s">
        <v>12436</v>
      </c>
      <c r="B3255" s="40" t="s">
        <v>14459</v>
      </c>
      <c r="C3255" s="30">
        <v>34599</v>
      </c>
      <c r="D3255" s="29" t="s">
        <v>3964</v>
      </c>
      <c r="E3255" s="31">
        <v>551</v>
      </c>
      <c r="F3255" s="38" t="s">
        <v>12436</v>
      </c>
      <c r="G3255" s="31">
        <v>551</v>
      </c>
      <c r="H3255" s="32">
        <f t="shared" si="50"/>
        <v>0</v>
      </c>
      <c r="I3255" s="33" t="s">
        <v>10970</v>
      </c>
    </row>
    <row r="3256" spans="1:9" x14ac:dyDescent="0.25">
      <c r="A3256" s="44" t="s">
        <v>12436</v>
      </c>
      <c r="B3256" s="41" t="s">
        <v>14460</v>
      </c>
      <c r="C3256" s="26">
        <v>34600</v>
      </c>
      <c r="D3256" s="25" t="s">
        <v>3989</v>
      </c>
      <c r="E3256" s="27">
        <v>625</v>
      </c>
      <c r="F3256" s="39" t="s">
        <v>12436</v>
      </c>
      <c r="G3256" s="27">
        <v>625</v>
      </c>
      <c r="H3256" s="45">
        <f t="shared" si="50"/>
        <v>0</v>
      </c>
      <c r="I3256" s="28" t="s">
        <v>10970</v>
      </c>
    </row>
    <row r="3257" spans="1:9" x14ac:dyDescent="0.25">
      <c r="A3257" s="43" t="s">
        <v>12436</v>
      </c>
      <c r="B3257" s="40" t="s">
        <v>14461</v>
      </c>
      <c r="C3257" s="30">
        <v>34601</v>
      </c>
      <c r="D3257" s="29" t="s">
        <v>4490</v>
      </c>
      <c r="E3257" s="31">
        <v>8528.4</v>
      </c>
      <c r="F3257" s="38" t="s">
        <v>12436</v>
      </c>
      <c r="G3257" s="31">
        <v>8528.4</v>
      </c>
      <c r="H3257" s="32">
        <f t="shared" si="50"/>
        <v>0</v>
      </c>
      <c r="I3257" s="33" t="s">
        <v>10970</v>
      </c>
    </row>
    <row r="3258" spans="1:9" x14ac:dyDescent="0.25">
      <c r="A3258" s="44" t="s">
        <v>12436</v>
      </c>
      <c r="B3258" s="41" t="s">
        <v>14462</v>
      </c>
      <c r="C3258" s="26">
        <v>34602</v>
      </c>
      <c r="D3258" s="25" t="s">
        <v>4133</v>
      </c>
      <c r="E3258" s="27">
        <v>312</v>
      </c>
      <c r="F3258" s="39" t="s">
        <v>12436</v>
      </c>
      <c r="G3258" s="27">
        <v>312</v>
      </c>
      <c r="H3258" s="45">
        <f t="shared" si="50"/>
        <v>0</v>
      </c>
      <c r="I3258" s="28" t="s">
        <v>10970</v>
      </c>
    </row>
    <row r="3259" spans="1:9" x14ac:dyDescent="0.25">
      <c r="A3259" s="43" t="s">
        <v>12436</v>
      </c>
      <c r="B3259" s="40" t="s">
        <v>14463</v>
      </c>
      <c r="C3259" s="30">
        <v>34603</v>
      </c>
      <c r="D3259" s="29" t="s">
        <v>3998</v>
      </c>
      <c r="E3259" s="31">
        <v>20308.2</v>
      </c>
      <c r="F3259" s="38" t="s">
        <v>12436</v>
      </c>
      <c r="G3259" s="31">
        <v>20308.2</v>
      </c>
      <c r="H3259" s="32">
        <f t="shared" si="50"/>
        <v>0</v>
      </c>
      <c r="I3259" s="33" t="s">
        <v>10970</v>
      </c>
    </row>
    <row r="3260" spans="1:9" x14ac:dyDescent="0.25">
      <c r="A3260" s="44" t="s">
        <v>12436</v>
      </c>
      <c r="B3260" s="41" t="s">
        <v>14464</v>
      </c>
      <c r="C3260" s="26">
        <v>34604</v>
      </c>
      <c r="D3260" s="25" t="s">
        <v>3991</v>
      </c>
      <c r="E3260" s="27">
        <v>1463.4</v>
      </c>
      <c r="F3260" s="39" t="s">
        <v>12436</v>
      </c>
      <c r="G3260" s="27">
        <v>1463.4</v>
      </c>
      <c r="H3260" s="45">
        <f t="shared" si="50"/>
        <v>0</v>
      </c>
      <c r="I3260" s="28" t="s">
        <v>10970</v>
      </c>
    </row>
    <row r="3261" spans="1:9" x14ac:dyDescent="0.25">
      <c r="A3261" s="43" t="s">
        <v>12436</v>
      </c>
      <c r="B3261" s="40" t="s">
        <v>14465</v>
      </c>
      <c r="C3261" s="30">
        <v>34605</v>
      </c>
      <c r="D3261" s="29" t="s">
        <v>3937</v>
      </c>
      <c r="E3261" s="31">
        <v>16652.599999999999</v>
      </c>
      <c r="F3261" s="38" t="s">
        <v>12030</v>
      </c>
      <c r="G3261" s="31">
        <v>16652.599999999999</v>
      </c>
      <c r="H3261" s="32">
        <f t="shared" si="50"/>
        <v>0</v>
      </c>
      <c r="I3261" s="33" t="s">
        <v>10970</v>
      </c>
    </row>
    <row r="3262" spans="1:9" x14ac:dyDescent="0.25">
      <c r="A3262" s="44" t="s">
        <v>12436</v>
      </c>
      <c r="B3262" s="41" t="s">
        <v>14466</v>
      </c>
      <c r="C3262" s="26">
        <v>34606</v>
      </c>
      <c r="D3262" s="25" t="s">
        <v>4103</v>
      </c>
      <c r="E3262" s="27">
        <v>12638.3</v>
      </c>
      <c r="F3262" s="39" t="s">
        <v>12436</v>
      </c>
      <c r="G3262" s="27">
        <v>12638.3</v>
      </c>
      <c r="H3262" s="45">
        <f t="shared" si="50"/>
        <v>0</v>
      </c>
      <c r="I3262" s="28" t="s">
        <v>10970</v>
      </c>
    </row>
    <row r="3263" spans="1:9" x14ac:dyDescent="0.25">
      <c r="A3263" s="43" t="s">
        <v>12436</v>
      </c>
      <c r="B3263" s="40" t="s">
        <v>14467</v>
      </c>
      <c r="C3263" s="30">
        <v>34607</v>
      </c>
      <c r="D3263" s="29" t="s">
        <v>4213</v>
      </c>
      <c r="E3263" s="31">
        <v>36750</v>
      </c>
      <c r="F3263" s="38" t="s">
        <v>12030</v>
      </c>
      <c r="G3263" s="31">
        <v>36750</v>
      </c>
      <c r="H3263" s="32">
        <f t="shared" si="50"/>
        <v>0</v>
      </c>
      <c r="I3263" s="33" t="s">
        <v>10970</v>
      </c>
    </row>
    <row r="3264" spans="1:9" x14ac:dyDescent="0.25">
      <c r="A3264" s="44" t="s">
        <v>12436</v>
      </c>
      <c r="B3264" s="41" t="s">
        <v>14468</v>
      </c>
      <c r="C3264" s="26">
        <v>34608</v>
      </c>
      <c r="D3264" s="25" t="s">
        <v>3935</v>
      </c>
      <c r="E3264" s="27">
        <v>10934.2</v>
      </c>
      <c r="F3264" s="39" t="s">
        <v>13735</v>
      </c>
      <c r="G3264" s="27">
        <v>10934.2</v>
      </c>
      <c r="H3264" s="45">
        <f t="shared" si="50"/>
        <v>0</v>
      </c>
      <c r="I3264" s="28" t="s">
        <v>10970</v>
      </c>
    </row>
    <row r="3265" spans="1:9" x14ac:dyDescent="0.25">
      <c r="A3265" s="43" t="s">
        <v>12436</v>
      </c>
      <c r="B3265" s="40" t="s">
        <v>14469</v>
      </c>
      <c r="C3265" s="30">
        <v>34609</v>
      </c>
      <c r="D3265" s="29" t="s">
        <v>4099</v>
      </c>
      <c r="E3265" s="31">
        <v>3620.66</v>
      </c>
      <c r="F3265" s="38" t="s">
        <v>12436</v>
      </c>
      <c r="G3265" s="31">
        <v>3620.66</v>
      </c>
      <c r="H3265" s="32">
        <f t="shared" si="50"/>
        <v>0</v>
      </c>
      <c r="I3265" s="33" t="s">
        <v>10970</v>
      </c>
    </row>
    <row r="3266" spans="1:9" x14ac:dyDescent="0.25">
      <c r="A3266" s="44" t="s">
        <v>12436</v>
      </c>
      <c r="B3266" s="41" t="s">
        <v>14470</v>
      </c>
      <c r="C3266" s="26">
        <v>34610</v>
      </c>
      <c r="D3266" s="25" t="s">
        <v>4009</v>
      </c>
      <c r="E3266" s="27">
        <v>832</v>
      </c>
      <c r="F3266" s="39" t="s">
        <v>12436</v>
      </c>
      <c r="G3266" s="27">
        <v>832</v>
      </c>
      <c r="H3266" s="45">
        <f t="shared" si="50"/>
        <v>0</v>
      </c>
      <c r="I3266" s="28" t="s">
        <v>10970</v>
      </c>
    </row>
    <row r="3267" spans="1:9" x14ac:dyDescent="0.25">
      <c r="A3267" s="43" t="s">
        <v>12436</v>
      </c>
      <c r="B3267" s="40" t="s">
        <v>14471</v>
      </c>
      <c r="C3267" s="30">
        <v>34611</v>
      </c>
      <c r="D3267" s="29" t="s">
        <v>3950</v>
      </c>
      <c r="E3267" s="31">
        <v>3523.6</v>
      </c>
      <c r="F3267" s="38" t="s">
        <v>12030</v>
      </c>
      <c r="G3267" s="31">
        <v>3523.6</v>
      </c>
      <c r="H3267" s="32">
        <f t="shared" si="50"/>
        <v>0</v>
      </c>
      <c r="I3267" s="33" t="s">
        <v>10970</v>
      </c>
    </row>
    <row r="3268" spans="1:9" x14ac:dyDescent="0.25">
      <c r="A3268" s="44" t="s">
        <v>12436</v>
      </c>
      <c r="B3268" s="41" t="s">
        <v>14472</v>
      </c>
      <c r="C3268" s="26">
        <v>34612</v>
      </c>
      <c r="D3268" s="25" t="s">
        <v>3964</v>
      </c>
      <c r="E3268" s="27">
        <v>3740</v>
      </c>
      <c r="F3268" s="39" t="s">
        <v>12436</v>
      </c>
      <c r="G3268" s="27">
        <v>3740</v>
      </c>
      <c r="H3268" s="45">
        <f t="shared" ref="H3268:H3331" si="51">E3268-G3268</f>
        <v>0</v>
      </c>
      <c r="I3268" s="28" t="s">
        <v>10970</v>
      </c>
    </row>
    <row r="3269" spans="1:9" x14ac:dyDescent="0.25">
      <c r="A3269" s="43" t="s">
        <v>12436</v>
      </c>
      <c r="B3269" s="40" t="s">
        <v>14473</v>
      </c>
      <c r="C3269" s="30">
        <v>34613</v>
      </c>
      <c r="D3269" s="29" t="s">
        <v>4005</v>
      </c>
      <c r="E3269" s="31">
        <v>4494.8</v>
      </c>
      <c r="F3269" s="38" t="s">
        <v>12436</v>
      </c>
      <c r="G3269" s="31">
        <v>4494.8</v>
      </c>
      <c r="H3269" s="32">
        <f t="shared" si="51"/>
        <v>0</v>
      </c>
      <c r="I3269" s="33" t="s">
        <v>10970</v>
      </c>
    </row>
    <row r="3270" spans="1:9" x14ac:dyDescent="0.25">
      <c r="A3270" s="44" t="s">
        <v>12436</v>
      </c>
      <c r="B3270" s="41" t="s">
        <v>14474</v>
      </c>
      <c r="C3270" s="26">
        <v>34614</v>
      </c>
      <c r="D3270" s="25" t="s">
        <v>4020</v>
      </c>
      <c r="E3270" s="27">
        <v>20916</v>
      </c>
      <c r="F3270" s="39" t="s">
        <v>12030</v>
      </c>
      <c r="G3270" s="27">
        <v>20916</v>
      </c>
      <c r="H3270" s="45">
        <f t="shared" si="51"/>
        <v>0</v>
      </c>
      <c r="I3270" s="28" t="s">
        <v>10970</v>
      </c>
    </row>
    <row r="3271" spans="1:9" x14ac:dyDescent="0.25">
      <c r="A3271" s="43" t="s">
        <v>12436</v>
      </c>
      <c r="B3271" s="40" t="s">
        <v>14475</v>
      </c>
      <c r="C3271" s="30">
        <v>34615</v>
      </c>
      <c r="D3271" s="29" t="s">
        <v>4191</v>
      </c>
      <c r="E3271" s="31">
        <v>19072.2</v>
      </c>
      <c r="F3271" s="38" t="s">
        <v>12030</v>
      </c>
      <c r="G3271" s="31">
        <v>19072.2</v>
      </c>
      <c r="H3271" s="32">
        <f t="shared" si="51"/>
        <v>0</v>
      </c>
      <c r="I3271" s="33" t="s">
        <v>10970</v>
      </c>
    </row>
    <row r="3272" spans="1:9" x14ac:dyDescent="0.25">
      <c r="A3272" s="44" t="s">
        <v>12436</v>
      </c>
      <c r="B3272" s="41" t="s">
        <v>14476</v>
      </c>
      <c r="C3272" s="26">
        <v>34616</v>
      </c>
      <c r="D3272" s="25" t="s">
        <v>4061</v>
      </c>
      <c r="E3272" s="27">
        <v>7806.99</v>
      </c>
      <c r="F3272" s="39" t="s">
        <v>12436</v>
      </c>
      <c r="G3272" s="27">
        <v>7806.99</v>
      </c>
      <c r="H3272" s="45">
        <f t="shared" si="51"/>
        <v>0</v>
      </c>
      <c r="I3272" s="28" t="s">
        <v>10970</v>
      </c>
    </row>
    <row r="3273" spans="1:9" x14ac:dyDescent="0.25">
      <c r="A3273" s="43" t="s">
        <v>12436</v>
      </c>
      <c r="B3273" s="40" t="s">
        <v>14477</v>
      </c>
      <c r="C3273" s="30">
        <v>34617</v>
      </c>
      <c r="D3273" s="29" t="s">
        <v>4008</v>
      </c>
      <c r="E3273" s="31">
        <v>37170</v>
      </c>
      <c r="F3273" s="38" t="s">
        <v>12030</v>
      </c>
      <c r="G3273" s="31">
        <v>37170</v>
      </c>
      <c r="H3273" s="32">
        <f t="shared" si="51"/>
        <v>0</v>
      </c>
      <c r="I3273" s="33" t="s">
        <v>10970</v>
      </c>
    </row>
    <row r="3274" spans="1:9" x14ac:dyDescent="0.25">
      <c r="A3274" s="44" t="s">
        <v>12436</v>
      </c>
      <c r="B3274" s="41" t="s">
        <v>14478</v>
      </c>
      <c r="C3274" s="26">
        <v>34618</v>
      </c>
      <c r="D3274" s="25" t="s">
        <v>4023</v>
      </c>
      <c r="E3274" s="27">
        <v>19200</v>
      </c>
      <c r="F3274" s="39" t="s">
        <v>12436</v>
      </c>
      <c r="G3274" s="27">
        <v>19200</v>
      </c>
      <c r="H3274" s="45">
        <f t="shared" si="51"/>
        <v>0</v>
      </c>
      <c r="I3274" s="28" t="s">
        <v>10970</v>
      </c>
    </row>
    <row r="3275" spans="1:9" x14ac:dyDescent="0.25">
      <c r="A3275" s="43" t="s">
        <v>12436</v>
      </c>
      <c r="B3275" s="40" t="s">
        <v>14479</v>
      </c>
      <c r="C3275" s="30">
        <v>34619</v>
      </c>
      <c r="D3275" s="29" t="s">
        <v>4002</v>
      </c>
      <c r="E3275" s="31">
        <v>2600</v>
      </c>
      <c r="F3275" s="38" t="s">
        <v>12030</v>
      </c>
      <c r="G3275" s="31">
        <v>2600</v>
      </c>
      <c r="H3275" s="32">
        <f t="shared" si="51"/>
        <v>0</v>
      </c>
      <c r="I3275" s="33" t="s">
        <v>10970</v>
      </c>
    </row>
    <row r="3276" spans="1:9" x14ac:dyDescent="0.25">
      <c r="A3276" s="44" t="s">
        <v>12436</v>
      </c>
      <c r="B3276" s="41" t="s">
        <v>14480</v>
      </c>
      <c r="C3276" s="26">
        <v>34620</v>
      </c>
      <c r="D3276" s="25" t="s">
        <v>4018</v>
      </c>
      <c r="E3276" s="27">
        <v>42344.800000000003</v>
      </c>
      <c r="F3276" s="39" t="s">
        <v>12436</v>
      </c>
      <c r="G3276" s="27">
        <v>42344.800000000003</v>
      </c>
      <c r="H3276" s="45">
        <f t="shared" si="51"/>
        <v>0</v>
      </c>
      <c r="I3276" s="28" t="s">
        <v>10970</v>
      </c>
    </row>
    <row r="3277" spans="1:9" x14ac:dyDescent="0.25">
      <c r="A3277" s="43" t="s">
        <v>12436</v>
      </c>
      <c r="B3277" s="40" t="s">
        <v>14481</v>
      </c>
      <c r="C3277" s="30">
        <v>34621</v>
      </c>
      <c r="D3277" s="29" t="s">
        <v>3964</v>
      </c>
      <c r="E3277" s="31">
        <v>10875.6</v>
      </c>
      <c r="F3277" s="38" t="s">
        <v>12436</v>
      </c>
      <c r="G3277" s="31">
        <v>10875.6</v>
      </c>
      <c r="H3277" s="32">
        <f t="shared" si="51"/>
        <v>0</v>
      </c>
      <c r="I3277" s="33" t="s">
        <v>10970</v>
      </c>
    </row>
    <row r="3278" spans="1:9" x14ac:dyDescent="0.25">
      <c r="A3278" s="44" t="s">
        <v>12436</v>
      </c>
      <c r="B3278" s="41" t="s">
        <v>14482</v>
      </c>
      <c r="C3278" s="26">
        <v>34622</v>
      </c>
      <c r="D3278" s="25" t="s">
        <v>3964</v>
      </c>
      <c r="E3278" s="27">
        <v>2741.96</v>
      </c>
      <c r="F3278" s="39" t="s">
        <v>12436</v>
      </c>
      <c r="G3278" s="27">
        <v>2741.96</v>
      </c>
      <c r="H3278" s="45">
        <f t="shared" si="51"/>
        <v>0</v>
      </c>
      <c r="I3278" s="28" t="s">
        <v>10970</v>
      </c>
    </row>
    <row r="3279" spans="1:9" x14ac:dyDescent="0.25">
      <c r="A3279" s="43" t="s">
        <v>12436</v>
      </c>
      <c r="B3279" s="40" t="s">
        <v>14483</v>
      </c>
      <c r="C3279" s="30">
        <v>34623</v>
      </c>
      <c r="D3279" s="29" t="s">
        <v>4021</v>
      </c>
      <c r="E3279" s="31">
        <v>17202.2</v>
      </c>
      <c r="F3279" s="38" t="s">
        <v>12030</v>
      </c>
      <c r="G3279" s="31">
        <v>17202.2</v>
      </c>
      <c r="H3279" s="32">
        <f t="shared" si="51"/>
        <v>0</v>
      </c>
      <c r="I3279" s="33" t="s">
        <v>10970</v>
      </c>
    </row>
    <row r="3280" spans="1:9" x14ac:dyDescent="0.25">
      <c r="A3280" s="44" t="s">
        <v>12436</v>
      </c>
      <c r="B3280" s="41" t="s">
        <v>14484</v>
      </c>
      <c r="C3280" s="26">
        <v>34624</v>
      </c>
      <c r="D3280" s="25" t="s">
        <v>3964</v>
      </c>
      <c r="E3280" s="27">
        <v>623.70000000000005</v>
      </c>
      <c r="F3280" s="39" t="s">
        <v>12436</v>
      </c>
      <c r="G3280" s="27">
        <v>623.70000000000005</v>
      </c>
      <c r="H3280" s="45">
        <f t="shared" si="51"/>
        <v>0</v>
      </c>
      <c r="I3280" s="28" t="s">
        <v>10970</v>
      </c>
    </row>
    <row r="3281" spans="1:9" x14ac:dyDescent="0.25">
      <c r="A3281" s="43" t="s">
        <v>12436</v>
      </c>
      <c r="B3281" s="40" t="s">
        <v>14485</v>
      </c>
      <c r="C3281" s="30">
        <v>34625</v>
      </c>
      <c r="D3281" s="29" t="s">
        <v>4122</v>
      </c>
      <c r="E3281" s="31">
        <v>33915</v>
      </c>
      <c r="F3281" s="38" t="s">
        <v>4569</v>
      </c>
      <c r="G3281" s="31">
        <v>33915</v>
      </c>
      <c r="H3281" s="32">
        <f t="shared" si="51"/>
        <v>0</v>
      </c>
      <c r="I3281" s="33" t="s">
        <v>10970</v>
      </c>
    </row>
    <row r="3282" spans="1:9" x14ac:dyDescent="0.25">
      <c r="A3282" s="44" t="s">
        <v>12436</v>
      </c>
      <c r="B3282" s="41" t="s">
        <v>14486</v>
      </c>
      <c r="C3282" s="26">
        <v>34626</v>
      </c>
      <c r="D3282" s="25" t="s">
        <v>4163</v>
      </c>
      <c r="E3282" s="27">
        <v>360</v>
      </c>
      <c r="F3282" s="39" t="s">
        <v>12436</v>
      </c>
      <c r="G3282" s="27">
        <v>360</v>
      </c>
      <c r="H3282" s="45">
        <f t="shared" si="51"/>
        <v>0</v>
      </c>
      <c r="I3282" s="28" t="s">
        <v>10970</v>
      </c>
    </row>
    <row r="3283" spans="1:9" x14ac:dyDescent="0.25">
      <c r="A3283" s="43" t="s">
        <v>12436</v>
      </c>
      <c r="B3283" s="40" t="s">
        <v>14487</v>
      </c>
      <c r="C3283" s="30">
        <v>34627</v>
      </c>
      <c r="D3283" s="29" t="s">
        <v>4047</v>
      </c>
      <c r="E3283" s="31">
        <v>3986.7</v>
      </c>
      <c r="F3283" s="38" t="s">
        <v>12436</v>
      </c>
      <c r="G3283" s="31">
        <v>3986.7</v>
      </c>
      <c r="H3283" s="32">
        <f t="shared" si="51"/>
        <v>0</v>
      </c>
      <c r="I3283" s="33" t="s">
        <v>10970</v>
      </c>
    </row>
    <row r="3284" spans="1:9" x14ac:dyDescent="0.25">
      <c r="A3284" s="44" t="s">
        <v>12436</v>
      </c>
      <c r="B3284" s="41" t="s">
        <v>14488</v>
      </c>
      <c r="C3284" s="26">
        <v>34628</v>
      </c>
      <c r="D3284" s="25" t="s">
        <v>5523</v>
      </c>
      <c r="E3284" s="27">
        <v>1432.6</v>
      </c>
      <c r="F3284" s="39" t="s">
        <v>12436</v>
      </c>
      <c r="G3284" s="27">
        <v>1432.6</v>
      </c>
      <c r="H3284" s="45">
        <f t="shared" si="51"/>
        <v>0</v>
      </c>
      <c r="I3284" s="28" t="s">
        <v>10970</v>
      </c>
    </row>
    <row r="3285" spans="1:9" x14ac:dyDescent="0.25">
      <c r="A3285" s="43" t="s">
        <v>12436</v>
      </c>
      <c r="B3285" s="40" t="s">
        <v>14489</v>
      </c>
      <c r="C3285" s="30">
        <v>34629</v>
      </c>
      <c r="D3285" s="29" t="s">
        <v>3964</v>
      </c>
      <c r="E3285" s="31">
        <v>255</v>
      </c>
      <c r="F3285" s="38" t="s">
        <v>12436</v>
      </c>
      <c r="G3285" s="31">
        <v>255</v>
      </c>
      <c r="H3285" s="32">
        <f t="shared" si="51"/>
        <v>0</v>
      </c>
      <c r="I3285" s="33" t="s">
        <v>10970</v>
      </c>
    </row>
    <row r="3286" spans="1:9" x14ac:dyDescent="0.25">
      <c r="A3286" s="44" t="s">
        <v>12436</v>
      </c>
      <c r="B3286" s="41" t="s">
        <v>14490</v>
      </c>
      <c r="C3286" s="26">
        <v>34630</v>
      </c>
      <c r="D3286" s="25" t="s">
        <v>3964</v>
      </c>
      <c r="E3286" s="27">
        <v>2600</v>
      </c>
      <c r="F3286" s="39" t="s">
        <v>12436</v>
      </c>
      <c r="G3286" s="27">
        <v>2600</v>
      </c>
      <c r="H3286" s="45">
        <f t="shared" si="51"/>
        <v>0</v>
      </c>
      <c r="I3286" s="28" t="s">
        <v>10970</v>
      </c>
    </row>
    <row r="3287" spans="1:9" x14ac:dyDescent="0.25">
      <c r="A3287" s="43" t="s">
        <v>12436</v>
      </c>
      <c r="B3287" s="40" t="s">
        <v>14491</v>
      </c>
      <c r="C3287" s="30">
        <v>34631</v>
      </c>
      <c r="D3287" s="29" t="s">
        <v>4149</v>
      </c>
      <c r="E3287" s="31">
        <v>1401.6</v>
      </c>
      <c r="F3287" s="38" t="s">
        <v>10976</v>
      </c>
      <c r="G3287" s="31">
        <v>1401.6</v>
      </c>
      <c r="H3287" s="32">
        <f t="shared" si="51"/>
        <v>0</v>
      </c>
      <c r="I3287" s="33" t="s">
        <v>10970</v>
      </c>
    </row>
    <row r="3288" spans="1:9" x14ac:dyDescent="0.25">
      <c r="A3288" s="44" t="s">
        <v>12436</v>
      </c>
      <c r="B3288" s="41" t="s">
        <v>14492</v>
      </c>
      <c r="C3288" s="26">
        <v>34632</v>
      </c>
      <c r="D3288" s="25" t="s">
        <v>4054</v>
      </c>
      <c r="E3288" s="27">
        <v>37661.4</v>
      </c>
      <c r="F3288" s="39" t="s">
        <v>12030</v>
      </c>
      <c r="G3288" s="27">
        <v>37661.4</v>
      </c>
      <c r="H3288" s="45">
        <f t="shared" si="51"/>
        <v>0</v>
      </c>
      <c r="I3288" s="28" t="s">
        <v>10970</v>
      </c>
    </row>
    <row r="3289" spans="1:9" x14ac:dyDescent="0.25">
      <c r="A3289" s="43" t="s">
        <v>12436</v>
      </c>
      <c r="B3289" s="40" t="s">
        <v>14493</v>
      </c>
      <c r="C3289" s="30">
        <v>34633</v>
      </c>
      <c r="D3289" s="29" t="s">
        <v>4022</v>
      </c>
      <c r="E3289" s="31">
        <v>891</v>
      </c>
      <c r="F3289" s="38" t="s">
        <v>12436</v>
      </c>
      <c r="G3289" s="31">
        <v>891</v>
      </c>
      <c r="H3289" s="32">
        <f t="shared" si="51"/>
        <v>0</v>
      </c>
      <c r="I3289" s="33" t="s">
        <v>10970</v>
      </c>
    </row>
    <row r="3290" spans="1:9" x14ac:dyDescent="0.25">
      <c r="A3290" s="44" t="s">
        <v>12436</v>
      </c>
      <c r="B3290" s="41" t="s">
        <v>14494</v>
      </c>
      <c r="C3290" s="26">
        <v>34634</v>
      </c>
      <c r="D3290" s="25" t="s">
        <v>4073</v>
      </c>
      <c r="E3290" s="27">
        <v>8700</v>
      </c>
      <c r="F3290" s="39" t="s">
        <v>12436</v>
      </c>
      <c r="G3290" s="27">
        <v>8700</v>
      </c>
      <c r="H3290" s="45">
        <f t="shared" si="51"/>
        <v>0</v>
      </c>
      <c r="I3290" s="28" t="s">
        <v>10970</v>
      </c>
    </row>
    <row r="3291" spans="1:9" x14ac:dyDescent="0.25">
      <c r="A3291" s="43" t="s">
        <v>12436</v>
      </c>
      <c r="B3291" s="40" t="s">
        <v>14495</v>
      </c>
      <c r="C3291" s="30">
        <v>34635</v>
      </c>
      <c r="D3291" s="29" t="s">
        <v>4110</v>
      </c>
      <c r="E3291" s="31">
        <v>2245.1999999999998</v>
      </c>
      <c r="F3291" s="38" t="s">
        <v>12436</v>
      </c>
      <c r="G3291" s="31">
        <v>2245.1999999999998</v>
      </c>
      <c r="H3291" s="32">
        <f t="shared" si="51"/>
        <v>0</v>
      </c>
      <c r="I3291" s="33" t="s">
        <v>10970</v>
      </c>
    </row>
    <row r="3292" spans="1:9" x14ac:dyDescent="0.25">
      <c r="A3292" s="44" t="s">
        <v>12436</v>
      </c>
      <c r="B3292" s="41" t="s">
        <v>14496</v>
      </c>
      <c r="C3292" s="26">
        <v>34636</v>
      </c>
      <c r="D3292" s="25" t="s">
        <v>4099</v>
      </c>
      <c r="E3292" s="27">
        <v>4308.3999999999996</v>
      </c>
      <c r="F3292" s="39" t="s">
        <v>12436</v>
      </c>
      <c r="G3292" s="27">
        <v>4308.3999999999996</v>
      </c>
      <c r="H3292" s="45">
        <f t="shared" si="51"/>
        <v>0</v>
      </c>
      <c r="I3292" s="28" t="s">
        <v>10970</v>
      </c>
    </row>
    <row r="3293" spans="1:9" x14ac:dyDescent="0.25">
      <c r="A3293" s="43" t="s">
        <v>12436</v>
      </c>
      <c r="B3293" s="40" t="s">
        <v>14497</v>
      </c>
      <c r="C3293" s="30">
        <v>34637</v>
      </c>
      <c r="D3293" s="29" t="s">
        <v>4074</v>
      </c>
      <c r="E3293" s="31">
        <v>4303.1000000000004</v>
      </c>
      <c r="F3293" s="38" t="s">
        <v>12436</v>
      </c>
      <c r="G3293" s="31">
        <v>4303.1000000000004</v>
      </c>
      <c r="H3293" s="32">
        <f t="shared" si="51"/>
        <v>0</v>
      </c>
      <c r="I3293" s="33" t="s">
        <v>10970</v>
      </c>
    </row>
    <row r="3294" spans="1:9" x14ac:dyDescent="0.25">
      <c r="A3294" s="44" t="s">
        <v>12030</v>
      </c>
      <c r="B3294" s="41" t="s">
        <v>14498</v>
      </c>
      <c r="C3294" s="26">
        <v>34638</v>
      </c>
      <c r="D3294" s="25" t="s">
        <v>3936</v>
      </c>
      <c r="E3294" s="27">
        <v>7258.8</v>
      </c>
      <c r="F3294" s="39" t="s">
        <v>13735</v>
      </c>
      <c r="G3294" s="27">
        <v>7258.8</v>
      </c>
      <c r="H3294" s="45">
        <f t="shared" si="51"/>
        <v>0</v>
      </c>
      <c r="I3294" s="28" t="s">
        <v>10970</v>
      </c>
    </row>
    <row r="3295" spans="1:9" x14ac:dyDescent="0.25">
      <c r="A3295" s="43" t="s">
        <v>12030</v>
      </c>
      <c r="B3295" s="40" t="s">
        <v>14499</v>
      </c>
      <c r="C3295" s="30">
        <v>34639</v>
      </c>
      <c r="D3295" s="29" t="s">
        <v>4031</v>
      </c>
      <c r="E3295" s="31">
        <v>2340</v>
      </c>
      <c r="F3295" s="38" t="s">
        <v>12030</v>
      </c>
      <c r="G3295" s="31">
        <v>2340</v>
      </c>
      <c r="H3295" s="32">
        <f t="shared" si="51"/>
        <v>0</v>
      </c>
      <c r="I3295" s="33" t="s">
        <v>10970</v>
      </c>
    </row>
    <row r="3296" spans="1:9" x14ac:dyDescent="0.25">
      <c r="A3296" s="44" t="s">
        <v>12030</v>
      </c>
      <c r="B3296" s="41" t="s">
        <v>14500</v>
      </c>
      <c r="C3296" s="26">
        <v>34640</v>
      </c>
      <c r="D3296" s="25" t="s">
        <v>3954</v>
      </c>
      <c r="E3296" s="27">
        <v>6410</v>
      </c>
      <c r="F3296" s="39" t="s">
        <v>12030</v>
      </c>
      <c r="G3296" s="27">
        <v>6410</v>
      </c>
      <c r="H3296" s="45">
        <f t="shared" si="51"/>
        <v>0</v>
      </c>
      <c r="I3296" s="28" t="s">
        <v>10970</v>
      </c>
    </row>
    <row r="3297" spans="1:9" x14ac:dyDescent="0.25">
      <c r="A3297" s="43" t="s">
        <v>12030</v>
      </c>
      <c r="B3297" s="40" t="s">
        <v>14501</v>
      </c>
      <c r="C3297" s="30">
        <v>34641</v>
      </c>
      <c r="D3297" s="29" t="s">
        <v>3935</v>
      </c>
      <c r="E3297" s="31">
        <v>45961.8</v>
      </c>
      <c r="F3297" s="38" t="s">
        <v>13735</v>
      </c>
      <c r="G3297" s="31">
        <v>45961.8</v>
      </c>
      <c r="H3297" s="32">
        <f t="shared" si="51"/>
        <v>0</v>
      </c>
      <c r="I3297" s="33" t="s">
        <v>10970</v>
      </c>
    </row>
    <row r="3298" spans="1:9" x14ac:dyDescent="0.25">
      <c r="A3298" s="44" t="s">
        <v>12030</v>
      </c>
      <c r="B3298" s="41" t="s">
        <v>14502</v>
      </c>
      <c r="C3298" s="26">
        <v>34642</v>
      </c>
      <c r="D3298" s="25" t="s">
        <v>3937</v>
      </c>
      <c r="E3298" s="27">
        <v>57073</v>
      </c>
      <c r="F3298" s="39" t="s">
        <v>13735</v>
      </c>
      <c r="G3298" s="27">
        <v>57073</v>
      </c>
      <c r="H3298" s="45">
        <f t="shared" si="51"/>
        <v>0</v>
      </c>
      <c r="I3298" s="28" t="s">
        <v>10970</v>
      </c>
    </row>
    <row r="3299" spans="1:9" x14ac:dyDescent="0.25">
      <c r="A3299" s="43" t="s">
        <v>12030</v>
      </c>
      <c r="B3299" s="40" t="s">
        <v>14503</v>
      </c>
      <c r="C3299" s="30">
        <v>34643</v>
      </c>
      <c r="D3299" s="29" t="s">
        <v>3937</v>
      </c>
      <c r="E3299" s="31">
        <v>11807.25</v>
      </c>
      <c r="F3299" s="38" t="s">
        <v>13735</v>
      </c>
      <c r="G3299" s="31">
        <v>11807.25</v>
      </c>
      <c r="H3299" s="32">
        <f t="shared" si="51"/>
        <v>0</v>
      </c>
      <c r="I3299" s="33" t="s">
        <v>10970</v>
      </c>
    </row>
    <row r="3300" spans="1:9" x14ac:dyDescent="0.25">
      <c r="A3300" s="44" t="s">
        <v>12030</v>
      </c>
      <c r="B3300" s="41" t="s">
        <v>14504</v>
      </c>
      <c r="C3300" s="26">
        <v>34644</v>
      </c>
      <c r="D3300" s="25" t="s">
        <v>3973</v>
      </c>
      <c r="E3300" s="27">
        <v>1874</v>
      </c>
      <c r="F3300" s="39" t="s">
        <v>12030</v>
      </c>
      <c r="G3300" s="27">
        <v>1874</v>
      </c>
      <c r="H3300" s="45">
        <f t="shared" si="51"/>
        <v>0</v>
      </c>
      <c r="I3300" s="28" t="s">
        <v>10970</v>
      </c>
    </row>
    <row r="3301" spans="1:9" x14ac:dyDescent="0.25">
      <c r="A3301" s="43" t="s">
        <v>12030</v>
      </c>
      <c r="B3301" s="40" t="s">
        <v>14505</v>
      </c>
      <c r="C3301" s="30">
        <v>34645</v>
      </c>
      <c r="D3301" s="29" t="s">
        <v>3973</v>
      </c>
      <c r="E3301" s="31">
        <v>250</v>
      </c>
      <c r="F3301" s="38" t="s">
        <v>12030</v>
      </c>
      <c r="G3301" s="31">
        <v>250</v>
      </c>
      <c r="H3301" s="32">
        <f t="shared" si="51"/>
        <v>0</v>
      </c>
      <c r="I3301" s="33" t="s">
        <v>10970</v>
      </c>
    </row>
    <row r="3302" spans="1:9" x14ac:dyDescent="0.25">
      <c r="A3302" s="44" t="s">
        <v>12030</v>
      </c>
      <c r="B3302" s="41" t="s">
        <v>14506</v>
      </c>
      <c r="C3302" s="26">
        <v>34646</v>
      </c>
      <c r="D3302" s="25" t="s">
        <v>3994</v>
      </c>
      <c r="E3302" s="27">
        <v>3368</v>
      </c>
      <c r="F3302" s="39" t="s">
        <v>12030</v>
      </c>
      <c r="G3302" s="27">
        <v>3368</v>
      </c>
      <c r="H3302" s="45">
        <f t="shared" si="51"/>
        <v>0</v>
      </c>
      <c r="I3302" s="28" t="s">
        <v>10970</v>
      </c>
    </row>
    <row r="3303" spans="1:9" x14ac:dyDescent="0.25">
      <c r="A3303" s="43" t="s">
        <v>12030</v>
      </c>
      <c r="B3303" s="40" t="s">
        <v>14507</v>
      </c>
      <c r="C3303" s="30">
        <v>34647</v>
      </c>
      <c r="D3303" s="29" t="s">
        <v>3967</v>
      </c>
      <c r="E3303" s="31">
        <v>10531.1</v>
      </c>
      <c r="F3303" s="38" t="s">
        <v>12030</v>
      </c>
      <c r="G3303" s="31">
        <v>10531.1</v>
      </c>
      <c r="H3303" s="32">
        <f t="shared" si="51"/>
        <v>0</v>
      </c>
      <c r="I3303" s="33" t="s">
        <v>10970</v>
      </c>
    </row>
    <row r="3304" spans="1:9" x14ac:dyDescent="0.25">
      <c r="A3304" s="44" t="s">
        <v>12030</v>
      </c>
      <c r="B3304" s="41" t="s">
        <v>14508</v>
      </c>
      <c r="C3304" s="26">
        <v>34648</v>
      </c>
      <c r="D3304" s="25" t="s">
        <v>3958</v>
      </c>
      <c r="E3304" s="27">
        <v>6488.48</v>
      </c>
      <c r="F3304" s="39" t="s">
        <v>12030</v>
      </c>
      <c r="G3304" s="27">
        <v>6488.48</v>
      </c>
      <c r="H3304" s="45">
        <f t="shared" si="51"/>
        <v>0</v>
      </c>
      <c r="I3304" s="28" t="s">
        <v>10970</v>
      </c>
    </row>
    <row r="3305" spans="1:9" x14ac:dyDescent="0.25">
      <c r="A3305" s="43" t="s">
        <v>12030</v>
      </c>
      <c r="B3305" s="40" t="s">
        <v>14509</v>
      </c>
      <c r="C3305" s="30">
        <v>34649</v>
      </c>
      <c r="D3305" s="29" t="s">
        <v>3963</v>
      </c>
      <c r="E3305" s="31">
        <v>1610.7</v>
      </c>
      <c r="F3305" s="38" t="s">
        <v>12030</v>
      </c>
      <c r="G3305" s="31">
        <v>1610.7</v>
      </c>
      <c r="H3305" s="32">
        <f t="shared" si="51"/>
        <v>0</v>
      </c>
      <c r="I3305" s="33" t="s">
        <v>10970</v>
      </c>
    </row>
    <row r="3306" spans="1:9" x14ac:dyDescent="0.25">
      <c r="A3306" s="44" t="s">
        <v>12030</v>
      </c>
      <c r="B3306" s="41" t="s">
        <v>14510</v>
      </c>
      <c r="C3306" s="26">
        <v>34650</v>
      </c>
      <c r="D3306" s="25" t="s">
        <v>3951</v>
      </c>
      <c r="E3306" s="27">
        <v>10887.3</v>
      </c>
      <c r="F3306" s="39" t="s">
        <v>12030</v>
      </c>
      <c r="G3306" s="27">
        <v>10887.3</v>
      </c>
      <c r="H3306" s="45">
        <f t="shared" si="51"/>
        <v>0</v>
      </c>
      <c r="I3306" s="28" t="s">
        <v>10970</v>
      </c>
    </row>
    <row r="3307" spans="1:9" x14ac:dyDescent="0.25">
      <c r="A3307" s="43" t="s">
        <v>12030</v>
      </c>
      <c r="B3307" s="40" t="s">
        <v>14511</v>
      </c>
      <c r="C3307" s="30">
        <v>34651</v>
      </c>
      <c r="D3307" s="29" t="s">
        <v>4042</v>
      </c>
      <c r="E3307" s="31">
        <v>9882</v>
      </c>
      <c r="F3307" s="38" t="s">
        <v>12030</v>
      </c>
      <c r="G3307" s="31">
        <v>9882</v>
      </c>
      <c r="H3307" s="32">
        <f t="shared" si="51"/>
        <v>0</v>
      </c>
      <c r="I3307" s="33" t="s">
        <v>10970</v>
      </c>
    </row>
    <row r="3308" spans="1:9" x14ac:dyDescent="0.25">
      <c r="A3308" s="44" t="s">
        <v>12030</v>
      </c>
      <c r="B3308" s="41" t="s">
        <v>14512</v>
      </c>
      <c r="C3308" s="26">
        <v>34652</v>
      </c>
      <c r="D3308" s="25" t="s">
        <v>3950</v>
      </c>
      <c r="E3308" s="27">
        <v>38231.599999999999</v>
      </c>
      <c r="F3308" s="39" t="s">
        <v>13735</v>
      </c>
      <c r="G3308" s="27">
        <v>38231.599999999999</v>
      </c>
      <c r="H3308" s="45">
        <f t="shared" si="51"/>
        <v>0</v>
      </c>
      <c r="I3308" s="28" t="s">
        <v>10970</v>
      </c>
    </row>
    <row r="3309" spans="1:9" x14ac:dyDescent="0.25">
      <c r="A3309" s="43" t="s">
        <v>12030</v>
      </c>
      <c r="B3309" s="40" t="s">
        <v>14513</v>
      </c>
      <c r="C3309" s="30">
        <v>34653</v>
      </c>
      <c r="D3309" s="29" t="s">
        <v>3941</v>
      </c>
      <c r="E3309" s="31">
        <v>4090.5</v>
      </c>
      <c r="F3309" s="38" t="s">
        <v>13735</v>
      </c>
      <c r="G3309" s="31">
        <v>4090.5</v>
      </c>
      <c r="H3309" s="32">
        <f t="shared" si="51"/>
        <v>0</v>
      </c>
      <c r="I3309" s="33" t="s">
        <v>10970</v>
      </c>
    </row>
    <row r="3310" spans="1:9" x14ac:dyDescent="0.25">
      <c r="A3310" s="44" t="s">
        <v>12030</v>
      </c>
      <c r="B3310" s="41" t="s">
        <v>14514</v>
      </c>
      <c r="C3310" s="26">
        <v>34654</v>
      </c>
      <c r="D3310" s="25" t="s">
        <v>3949</v>
      </c>
      <c r="E3310" s="27">
        <v>21345.4</v>
      </c>
      <c r="F3310" s="39" t="s">
        <v>13735</v>
      </c>
      <c r="G3310" s="27">
        <v>21345.4</v>
      </c>
      <c r="H3310" s="45">
        <f t="shared" si="51"/>
        <v>0</v>
      </c>
      <c r="I3310" s="28" t="s">
        <v>10970</v>
      </c>
    </row>
    <row r="3311" spans="1:9" x14ac:dyDescent="0.25">
      <c r="A3311" s="43" t="s">
        <v>12030</v>
      </c>
      <c r="B3311" s="40" t="s">
        <v>14515</v>
      </c>
      <c r="C3311" s="30">
        <v>34655</v>
      </c>
      <c r="D3311" s="29" t="s">
        <v>3948</v>
      </c>
      <c r="E3311" s="31">
        <v>11699.2</v>
      </c>
      <c r="F3311" s="38" t="s">
        <v>10968</v>
      </c>
      <c r="G3311" s="31">
        <v>11699.2</v>
      </c>
      <c r="H3311" s="32">
        <f t="shared" si="51"/>
        <v>0</v>
      </c>
      <c r="I3311" s="33" t="s">
        <v>10970</v>
      </c>
    </row>
    <row r="3312" spans="1:9" x14ac:dyDescent="0.25">
      <c r="A3312" s="44" t="s">
        <v>12030</v>
      </c>
      <c r="B3312" s="41" t="s">
        <v>14516</v>
      </c>
      <c r="C3312" s="26">
        <v>34656</v>
      </c>
      <c r="D3312" s="25" t="s">
        <v>4080</v>
      </c>
      <c r="E3312" s="27">
        <v>4630.2</v>
      </c>
      <c r="F3312" s="39" t="s">
        <v>13735</v>
      </c>
      <c r="G3312" s="27">
        <v>4630.2</v>
      </c>
      <c r="H3312" s="45">
        <f t="shared" si="51"/>
        <v>0</v>
      </c>
      <c r="I3312" s="28" t="s">
        <v>10970</v>
      </c>
    </row>
    <row r="3313" spans="1:9" x14ac:dyDescent="0.25">
      <c r="A3313" s="43" t="s">
        <v>12030</v>
      </c>
      <c r="B3313" s="40" t="s">
        <v>14517</v>
      </c>
      <c r="C3313" s="30">
        <v>34657</v>
      </c>
      <c r="D3313" s="29" t="s">
        <v>3944</v>
      </c>
      <c r="E3313" s="31">
        <v>5759.3</v>
      </c>
      <c r="F3313" s="38" t="s">
        <v>13735</v>
      </c>
      <c r="G3313" s="31">
        <v>5759.3</v>
      </c>
      <c r="H3313" s="32">
        <f t="shared" si="51"/>
        <v>0</v>
      </c>
      <c r="I3313" s="33" t="s">
        <v>10970</v>
      </c>
    </row>
    <row r="3314" spans="1:9" x14ac:dyDescent="0.25">
      <c r="A3314" s="44" t="s">
        <v>12030</v>
      </c>
      <c r="B3314" s="41" t="s">
        <v>14518</v>
      </c>
      <c r="C3314" s="26">
        <v>34658</v>
      </c>
      <c r="D3314" s="25" t="s">
        <v>3945</v>
      </c>
      <c r="E3314" s="27">
        <v>4452</v>
      </c>
      <c r="F3314" s="39" t="s">
        <v>13735</v>
      </c>
      <c r="G3314" s="27">
        <v>4452</v>
      </c>
      <c r="H3314" s="45">
        <f t="shared" si="51"/>
        <v>0</v>
      </c>
      <c r="I3314" s="28" t="s">
        <v>10970</v>
      </c>
    </row>
    <row r="3315" spans="1:9" x14ac:dyDescent="0.25">
      <c r="A3315" s="43" t="s">
        <v>12030</v>
      </c>
      <c r="B3315" s="40" t="s">
        <v>14519</v>
      </c>
      <c r="C3315" s="30">
        <v>34659</v>
      </c>
      <c r="D3315" s="29" t="s">
        <v>3966</v>
      </c>
      <c r="E3315" s="31">
        <v>3242.2</v>
      </c>
      <c r="F3315" s="38" t="s">
        <v>12030</v>
      </c>
      <c r="G3315" s="31">
        <v>3242.2</v>
      </c>
      <c r="H3315" s="32">
        <f t="shared" si="51"/>
        <v>0</v>
      </c>
      <c r="I3315" s="33" t="s">
        <v>10970</v>
      </c>
    </row>
    <row r="3316" spans="1:9" x14ac:dyDescent="0.25">
      <c r="A3316" s="44" t="s">
        <v>12030</v>
      </c>
      <c r="B3316" s="41" t="s">
        <v>14520</v>
      </c>
      <c r="C3316" s="26">
        <v>34660</v>
      </c>
      <c r="D3316" s="25" t="s">
        <v>4154</v>
      </c>
      <c r="E3316" s="27">
        <v>3623.2</v>
      </c>
      <c r="F3316" s="39" t="s">
        <v>12030</v>
      </c>
      <c r="G3316" s="27">
        <v>3623.2</v>
      </c>
      <c r="H3316" s="45">
        <f t="shared" si="51"/>
        <v>0</v>
      </c>
      <c r="I3316" s="28" t="s">
        <v>10970</v>
      </c>
    </row>
    <row r="3317" spans="1:9" x14ac:dyDescent="0.25">
      <c r="A3317" s="43" t="s">
        <v>12030</v>
      </c>
      <c r="B3317" s="40" t="s">
        <v>14521</v>
      </c>
      <c r="C3317" s="30">
        <v>34661</v>
      </c>
      <c r="D3317" s="29" t="s">
        <v>3940</v>
      </c>
      <c r="E3317" s="31">
        <v>3818</v>
      </c>
      <c r="F3317" s="38" t="s">
        <v>10968</v>
      </c>
      <c r="G3317" s="31">
        <v>3818</v>
      </c>
      <c r="H3317" s="32">
        <f t="shared" si="51"/>
        <v>0</v>
      </c>
      <c r="I3317" s="33" t="s">
        <v>10970</v>
      </c>
    </row>
    <row r="3318" spans="1:9" x14ac:dyDescent="0.25">
      <c r="A3318" s="44" t="s">
        <v>12030</v>
      </c>
      <c r="B3318" s="41" t="s">
        <v>14522</v>
      </c>
      <c r="C3318" s="26">
        <v>34662</v>
      </c>
      <c r="D3318" s="25" t="s">
        <v>3942</v>
      </c>
      <c r="E3318" s="27">
        <v>3712.2</v>
      </c>
      <c r="F3318" s="39" t="s">
        <v>10968</v>
      </c>
      <c r="G3318" s="27">
        <v>3712.2</v>
      </c>
      <c r="H3318" s="45">
        <f t="shared" si="51"/>
        <v>0</v>
      </c>
      <c r="I3318" s="28" t="s">
        <v>10970</v>
      </c>
    </row>
    <row r="3319" spans="1:9" x14ac:dyDescent="0.25">
      <c r="A3319" s="43" t="s">
        <v>12030</v>
      </c>
      <c r="B3319" s="40" t="s">
        <v>14523</v>
      </c>
      <c r="C3319" s="30">
        <v>34663</v>
      </c>
      <c r="D3319" s="29" t="s">
        <v>3975</v>
      </c>
      <c r="E3319" s="31">
        <v>1144</v>
      </c>
      <c r="F3319" s="38" t="s">
        <v>12030</v>
      </c>
      <c r="G3319" s="31">
        <v>1144</v>
      </c>
      <c r="H3319" s="32">
        <f t="shared" si="51"/>
        <v>0</v>
      </c>
      <c r="I3319" s="33" t="s">
        <v>10970</v>
      </c>
    </row>
    <row r="3320" spans="1:9" x14ac:dyDescent="0.25">
      <c r="A3320" s="44" t="s">
        <v>12030</v>
      </c>
      <c r="B3320" s="41" t="s">
        <v>14524</v>
      </c>
      <c r="C3320" s="26">
        <v>34664</v>
      </c>
      <c r="D3320" s="25" t="s">
        <v>3953</v>
      </c>
      <c r="E3320" s="27">
        <v>2600</v>
      </c>
      <c r="F3320" s="39" t="s">
        <v>12030</v>
      </c>
      <c r="G3320" s="27">
        <v>2600</v>
      </c>
      <c r="H3320" s="45">
        <f t="shared" si="51"/>
        <v>0</v>
      </c>
      <c r="I3320" s="28" t="s">
        <v>10970</v>
      </c>
    </row>
    <row r="3321" spans="1:9" x14ac:dyDescent="0.25">
      <c r="A3321" s="43" t="s">
        <v>12030</v>
      </c>
      <c r="B3321" s="40" t="s">
        <v>14525</v>
      </c>
      <c r="C3321" s="30">
        <v>34665</v>
      </c>
      <c r="D3321" s="29" t="s">
        <v>3939</v>
      </c>
      <c r="E3321" s="31">
        <v>3964.5</v>
      </c>
      <c r="F3321" s="38" t="s">
        <v>13735</v>
      </c>
      <c r="G3321" s="31">
        <v>3964.5</v>
      </c>
      <c r="H3321" s="32">
        <f t="shared" si="51"/>
        <v>0</v>
      </c>
      <c r="I3321" s="33" t="s">
        <v>10970</v>
      </c>
    </row>
    <row r="3322" spans="1:9" x14ac:dyDescent="0.25">
      <c r="A3322" s="44" t="s">
        <v>12030</v>
      </c>
      <c r="B3322" s="41" t="s">
        <v>14526</v>
      </c>
      <c r="C3322" s="26">
        <v>34666</v>
      </c>
      <c r="D3322" s="25" t="s">
        <v>3938</v>
      </c>
      <c r="E3322" s="27">
        <v>3825</v>
      </c>
      <c r="F3322" s="39" t="s">
        <v>13735</v>
      </c>
      <c r="G3322" s="27">
        <v>3825</v>
      </c>
      <c r="H3322" s="45">
        <f t="shared" si="51"/>
        <v>0</v>
      </c>
      <c r="I3322" s="28" t="s">
        <v>10970</v>
      </c>
    </row>
    <row r="3323" spans="1:9" x14ac:dyDescent="0.25">
      <c r="A3323" s="43" t="s">
        <v>12030</v>
      </c>
      <c r="B3323" s="40" t="s">
        <v>14527</v>
      </c>
      <c r="C3323" s="30">
        <v>34667</v>
      </c>
      <c r="D3323" s="29" t="s">
        <v>3938</v>
      </c>
      <c r="E3323" s="31">
        <v>4300</v>
      </c>
      <c r="F3323" s="38" t="s">
        <v>13735</v>
      </c>
      <c r="G3323" s="31">
        <v>4300</v>
      </c>
      <c r="H3323" s="32">
        <f t="shared" si="51"/>
        <v>0</v>
      </c>
      <c r="I3323" s="33" t="s">
        <v>10970</v>
      </c>
    </row>
    <row r="3324" spans="1:9" x14ac:dyDescent="0.25">
      <c r="A3324" s="44" t="s">
        <v>12030</v>
      </c>
      <c r="B3324" s="41" t="s">
        <v>14528</v>
      </c>
      <c r="C3324" s="26">
        <v>34668</v>
      </c>
      <c r="D3324" s="25" t="s">
        <v>3946</v>
      </c>
      <c r="E3324" s="27">
        <v>6924.2</v>
      </c>
      <c r="F3324" s="39" t="s">
        <v>13735</v>
      </c>
      <c r="G3324" s="27">
        <v>6924.2</v>
      </c>
      <c r="H3324" s="45">
        <f t="shared" si="51"/>
        <v>0</v>
      </c>
      <c r="I3324" s="28" t="s">
        <v>10970</v>
      </c>
    </row>
    <row r="3325" spans="1:9" x14ac:dyDescent="0.25">
      <c r="A3325" s="43" t="s">
        <v>12030</v>
      </c>
      <c r="B3325" s="40" t="s">
        <v>14529</v>
      </c>
      <c r="C3325" s="30">
        <v>34669</v>
      </c>
      <c r="D3325" s="29" t="s">
        <v>4092</v>
      </c>
      <c r="E3325" s="31">
        <v>2236</v>
      </c>
      <c r="F3325" s="38" t="s">
        <v>12030</v>
      </c>
      <c r="G3325" s="31">
        <v>2236</v>
      </c>
      <c r="H3325" s="32">
        <f t="shared" si="51"/>
        <v>0</v>
      </c>
      <c r="I3325" s="33" t="s">
        <v>10970</v>
      </c>
    </row>
    <row r="3326" spans="1:9" x14ac:dyDescent="0.25">
      <c r="A3326" s="44" t="s">
        <v>12030</v>
      </c>
      <c r="B3326" s="41" t="s">
        <v>14530</v>
      </c>
      <c r="C3326" s="26">
        <v>34670</v>
      </c>
      <c r="D3326" s="25" t="s">
        <v>3935</v>
      </c>
      <c r="E3326" s="27">
        <v>45268.6</v>
      </c>
      <c r="F3326" s="39" t="s">
        <v>10968</v>
      </c>
      <c r="G3326" s="27">
        <v>45268.6</v>
      </c>
      <c r="H3326" s="45">
        <f t="shared" si="51"/>
        <v>0</v>
      </c>
      <c r="I3326" s="28" t="s">
        <v>10970</v>
      </c>
    </row>
    <row r="3327" spans="1:9" x14ac:dyDescent="0.25">
      <c r="A3327" s="43" t="s">
        <v>12030</v>
      </c>
      <c r="B3327" s="40" t="s">
        <v>14531</v>
      </c>
      <c r="C3327" s="30">
        <v>34671</v>
      </c>
      <c r="D3327" s="29" t="s">
        <v>4093</v>
      </c>
      <c r="E3327" s="31">
        <v>6058.8</v>
      </c>
      <c r="F3327" s="38" t="s">
        <v>12030</v>
      </c>
      <c r="G3327" s="31">
        <v>6058.8</v>
      </c>
      <c r="H3327" s="32">
        <f t="shared" si="51"/>
        <v>0</v>
      </c>
      <c r="I3327" s="33" t="s">
        <v>10970</v>
      </c>
    </row>
    <row r="3328" spans="1:9" x14ac:dyDescent="0.25">
      <c r="A3328" s="44" t="s">
        <v>12030</v>
      </c>
      <c r="B3328" s="41" t="s">
        <v>14532</v>
      </c>
      <c r="C3328" s="26">
        <v>34672</v>
      </c>
      <c r="D3328" s="25" t="s">
        <v>3971</v>
      </c>
      <c r="E3328" s="27">
        <v>4115.6000000000004</v>
      </c>
      <c r="F3328" s="39" t="s">
        <v>12030</v>
      </c>
      <c r="G3328" s="27">
        <v>4115.6000000000004</v>
      </c>
      <c r="H3328" s="45">
        <f t="shared" si="51"/>
        <v>0</v>
      </c>
      <c r="I3328" s="28" t="s">
        <v>10970</v>
      </c>
    </row>
    <row r="3329" spans="1:9" x14ac:dyDescent="0.25">
      <c r="A3329" s="43" t="s">
        <v>12030</v>
      </c>
      <c r="B3329" s="40" t="s">
        <v>14533</v>
      </c>
      <c r="C3329" s="30">
        <v>34673</v>
      </c>
      <c r="D3329" s="29" t="s">
        <v>3982</v>
      </c>
      <c r="E3329" s="31">
        <v>3650.5</v>
      </c>
      <c r="F3329" s="38" t="s">
        <v>12030</v>
      </c>
      <c r="G3329" s="31">
        <v>3650.5</v>
      </c>
      <c r="H3329" s="32">
        <f t="shared" si="51"/>
        <v>0</v>
      </c>
      <c r="I3329" s="33" t="s">
        <v>10970</v>
      </c>
    </row>
    <row r="3330" spans="1:9" x14ac:dyDescent="0.25">
      <c r="A3330" s="44" t="s">
        <v>12030</v>
      </c>
      <c r="B3330" s="41" t="s">
        <v>14534</v>
      </c>
      <c r="C3330" s="26">
        <v>34674</v>
      </c>
      <c r="D3330" s="25" t="s">
        <v>4030</v>
      </c>
      <c r="E3330" s="27">
        <v>3645.6</v>
      </c>
      <c r="F3330" s="39" t="s">
        <v>12030</v>
      </c>
      <c r="G3330" s="27">
        <v>3645.6</v>
      </c>
      <c r="H3330" s="45">
        <f t="shared" si="51"/>
        <v>0</v>
      </c>
      <c r="I3330" s="28" t="s">
        <v>10970</v>
      </c>
    </row>
    <row r="3331" spans="1:9" x14ac:dyDescent="0.25">
      <c r="A3331" s="43" t="s">
        <v>12030</v>
      </c>
      <c r="B3331" s="40" t="s">
        <v>14535</v>
      </c>
      <c r="C3331" s="30">
        <v>34675</v>
      </c>
      <c r="D3331" s="29" t="s">
        <v>3972</v>
      </c>
      <c r="E3331" s="31">
        <v>3712.8</v>
      </c>
      <c r="F3331" s="38" t="s">
        <v>12030</v>
      </c>
      <c r="G3331" s="31">
        <v>3712.8</v>
      </c>
      <c r="H3331" s="32">
        <f t="shared" si="51"/>
        <v>0</v>
      </c>
      <c r="I3331" s="33" t="s">
        <v>10970</v>
      </c>
    </row>
    <row r="3332" spans="1:9" x14ac:dyDescent="0.25">
      <c r="A3332" s="44" t="s">
        <v>12030</v>
      </c>
      <c r="B3332" s="41" t="s">
        <v>14536</v>
      </c>
      <c r="C3332" s="26">
        <v>34676</v>
      </c>
      <c r="D3332" s="25" t="s">
        <v>4033</v>
      </c>
      <c r="E3332" s="27">
        <v>2470</v>
      </c>
      <c r="F3332" s="39" t="s">
        <v>12030</v>
      </c>
      <c r="G3332" s="27">
        <v>2470</v>
      </c>
      <c r="H3332" s="45">
        <f t="shared" ref="H3332:H3395" si="52">E3332-G3332</f>
        <v>0</v>
      </c>
      <c r="I3332" s="28" t="s">
        <v>10970</v>
      </c>
    </row>
    <row r="3333" spans="1:9" x14ac:dyDescent="0.25">
      <c r="A3333" s="43" t="s">
        <v>12030</v>
      </c>
      <c r="B3333" s="40" t="s">
        <v>14537</v>
      </c>
      <c r="C3333" s="30">
        <v>34677</v>
      </c>
      <c r="D3333" s="29" t="s">
        <v>4041</v>
      </c>
      <c r="E3333" s="31">
        <v>1600.8</v>
      </c>
      <c r="F3333" s="38" t="s">
        <v>12030</v>
      </c>
      <c r="G3333" s="31">
        <v>1600.8</v>
      </c>
      <c r="H3333" s="32">
        <f t="shared" si="52"/>
        <v>0</v>
      </c>
      <c r="I3333" s="33" t="s">
        <v>10970</v>
      </c>
    </row>
    <row r="3334" spans="1:9" x14ac:dyDescent="0.25">
      <c r="A3334" s="44" t="s">
        <v>12030</v>
      </c>
      <c r="B3334" s="41" t="s">
        <v>14538</v>
      </c>
      <c r="C3334" s="26">
        <v>34678</v>
      </c>
      <c r="D3334" s="25" t="s">
        <v>4047</v>
      </c>
      <c r="E3334" s="27">
        <v>1066.9000000000001</v>
      </c>
      <c r="F3334" s="39" t="s">
        <v>12030</v>
      </c>
      <c r="G3334" s="27">
        <v>1066.9000000000001</v>
      </c>
      <c r="H3334" s="45">
        <f t="shared" si="52"/>
        <v>0</v>
      </c>
      <c r="I3334" s="28" t="s">
        <v>10970</v>
      </c>
    </row>
    <row r="3335" spans="1:9" x14ac:dyDescent="0.25">
      <c r="A3335" s="43" t="s">
        <v>12030</v>
      </c>
      <c r="B3335" s="40" t="s">
        <v>14539</v>
      </c>
      <c r="C3335" s="30">
        <v>34679</v>
      </c>
      <c r="D3335" s="29" t="s">
        <v>4047</v>
      </c>
      <c r="E3335" s="31">
        <v>1611.6</v>
      </c>
      <c r="F3335" s="38" t="s">
        <v>12030</v>
      </c>
      <c r="G3335" s="31">
        <v>1611.6</v>
      </c>
      <c r="H3335" s="32">
        <f t="shared" si="52"/>
        <v>0</v>
      </c>
      <c r="I3335" s="33" t="s">
        <v>10970</v>
      </c>
    </row>
    <row r="3336" spans="1:9" x14ac:dyDescent="0.25">
      <c r="A3336" s="44" t="s">
        <v>12030</v>
      </c>
      <c r="B3336" s="41" t="s">
        <v>14540</v>
      </c>
      <c r="C3336" s="26">
        <v>34680</v>
      </c>
      <c r="D3336" s="25" t="s">
        <v>3964</v>
      </c>
      <c r="E3336" s="27">
        <v>540</v>
      </c>
      <c r="F3336" s="39" t="s">
        <v>12030</v>
      </c>
      <c r="G3336" s="27">
        <v>540</v>
      </c>
      <c r="H3336" s="45">
        <f t="shared" si="52"/>
        <v>0</v>
      </c>
      <c r="I3336" s="28" t="s">
        <v>10970</v>
      </c>
    </row>
    <row r="3337" spans="1:9" x14ac:dyDescent="0.25">
      <c r="A3337" s="43" t="s">
        <v>12030</v>
      </c>
      <c r="B3337" s="40" t="s">
        <v>14541</v>
      </c>
      <c r="C3337" s="30">
        <v>34681</v>
      </c>
      <c r="D3337" s="29" t="s">
        <v>4064</v>
      </c>
      <c r="E3337" s="31">
        <v>7090</v>
      </c>
      <c r="F3337" s="38" t="s">
        <v>13735</v>
      </c>
      <c r="G3337" s="31">
        <v>7090</v>
      </c>
      <c r="H3337" s="32">
        <f t="shared" si="52"/>
        <v>0</v>
      </c>
      <c r="I3337" s="33" t="s">
        <v>10970</v>
      </c>
    </row>
    <row r="3338" spans="1:9" x14ac:dyDescent="0.25">
      <c r="A3338" s="44" t="s">
        <v>12030</v>
      </c>
      <c r="B3338" s="41" t="s">
        <v>14542</v>
      </c>
      <c r="C3338" s="26">
        <v>34682</v>
      </c>
      <c r="D3338" s="25" t="s">
        <v>4062</v>
      </c>
      <c r="E3338" s="27">
        <v>5600</v>
      </c>
      <c r="F3338" s="39" t="s">
        <v>12030</v>
      </c>
      <c r="G3338" s="27">
        <v>5600</v>
      </c>
      <c r="H3338" s="45">
        <f t="shared" si="52"/>
        <v>0</v>
      </c>
      <c r="I3338" s="28" t="s">
        <v>10970</v>
      </c>
    </row>
    <row r="3339" spans="1:9" x14ac:dyDescent="0.25">
      <c r="A3339" s="43" t="s">
        <v>12030</v>
      </c>
      <c r="B3339" s="40" t="s">
        <v>14543</v>
      </c>
      <c r="C3339" s="30">
        <v>34683</v>
      </c>
      <c r="D3339" s="29" t="s">
        <v>4039</v>
      </c>
      <c r="E3339" s="31">
        <v>14944.4</v>
      </c>
      <c r="F3339" s="38" t="s">
        <v>10976</v>
      </c>
      <c r="G3339" s="31">
        <v>14944.4</v>
      </c>
      <c r="H3339" s="32">
        <f t="shared" si="52"/>
        <v>0</v>
      </c>
      <c r="I3339" s="33" t="s">
        <v>10970</v>
      </c>
    </row>
    <row r="3340" spans="1:9" x14ac:dyDescent="0.25">
      <c r="A3340" s="44" t="s">
        <v>12030</v>
      </c>
      <c r="B3340" s="41" t="s">
        <v>14544</v>
      </c>
      <c r="C3340" s="26">
        <v>34684</v>
      </c>
      <c r="D3340" s="25" t="s">
        <v>4036</v>
      </c>
      <c r="E3340" s="27">
        <v>2169.1999999999998</v>
      </c>
      <c r="F3340" s="39" t="s">
        <v>12030</v>
      </c>
      <c r="G3340" s="27">
        <v>2169.1999999999998</v>
      </c>
      <c r="H3340" s="45">
        <f t="shared" si="52"/>
        <v>0</v>
      </c>
      <c r="I3340" s="28" t="s">
        <v>10970</v>
      </c>
    </row>
    <row r="3341" spans="1:9" x14ac:dyDescent="0.25">
      <c r="A3341" s="43" t="s">
        <v>12030</v>
      </c>
      <c r="B3341" s="40" t="s">
        <v>14545</v>
      </c>
      <c r="C3341" s="30">
        <v>34685</v>
      </c>
      <c r="D3341" s="29" t="s">
        <v>3964</v>
      </c>
      <c r="E3341" s="31">
        <v>1350</v>
      </c>
      <c r="F3341" s="38" t="s">
        <v>12030</v>
      </c>
      <c r="G3341" s="31">
        <v>1350</v>
      </c>
      <c r="H3341" s="32">
        <f t="shared" si="52"/>
        <v>0</v>
      </c>
      <c r="I3341" s="33" t="s">
        <v>10970</v>
      </c>
    </row>
    <row r="3342" spans="1:9" x14ac:dyDescent="0.25">
      <c r="A3342" s="44" t="s">
        <v>12030</v>
      </c>
      <c r="B3342" s="41" t="s">
        <v>14546</v>
      </c>
      <c r="C3342" s="26">
        <v>34686</v>
      </c>
      <c r="D3342" s="25" t="s">
        <v>4630</v>
      </c>
      <c r="E3342" s="27">
        <v>4104</v>
      </c>
      <c r="F3342" s="39" t="s">
        <v>13735</v>
      </c>
      <c r="G3342" s="27">
        <v>4104</v>
      </c>
      <c r="H3342" s="45">
        <f t="shared" si="52"/>
        <v>0</v>
      </c>
      <c r="I3342" s="28" t="s">
        <v>10970</v>
      </c>
    </row>
    <row r="3343" spans="1:9" x14ac:dyDescent="0.25">
      <c r="A3343" s="43" t="s">
        <v>12030</v>
      </c>
      <c r="B3343" s="40" t="s">
        <v>14547</v>
      </c>
      <c r="C3343" s="30">
        <v>34687</v>
      </c>
      <c r="D3343" s="29" t="s">
        <v>4038</v>
      </c>
      <c r="E3343" s="31">
        <v>31545.7</v>
      </c>
      <c r="F3343" s="38" t="s">
        <v>10976</v>
      </c>
      <c r="G3343" s="31">
        <v>31545.7</v>
      </c>
      <c r="H3343" s="32">
        <f t="shared" si="52"/>
        <v>0</v>
      </c>
      <c r="I3343" s="33" t="s">
        <v>10970</v>
      </c>
    </row>
    <row r="3344" spans="1:9" x14ac:dyDescent="0.25">
      <c r="A3344" s="44" t="s">
        <v>12030</v>
      </c>
      <c r="B3344" s="41" t="s">
        <v>14548</v>
      </c>
      <c r="C3344" s="26">
        <v>34688</v>
      </c>
      <c r="D3344" s="25" t="s">
        <v>4059</v>
      </c>
      <c r="E3344" s="27">
        <v>1040</v>
      </c>
      <c r="F3344" s="39" t="s">
        <v>12030</v>
      </c>
      <c r="G3344" s="27">
        <v>1040</v>
      </c>
      <c r="H3344" s="45">
        <f t="shared" si="52"/>
        <v>0</v>
      </c>
      <c r="I3344" s="28" t="s">
        <v>10970</v>
      </c>
    </row>
    <row r="3345" spans="1:9" x14ac:dyDescent="0.25">
      <c r="A3345" s="43" t="s">
        <v>12030</v>
      </c>
      <c r="B3345" s="40" t="s">
        <v>14549</v>
      </c>
      <c r="C3345" s="30">
        <v>34689</v>
      </c>
      <c r="D3345" s="29" t="s">
        <v>4024</v>
      </c>
      <c r="E3345" s="31">
        <v>38121.599999999999</v>
      </c>
      <c r="F3345" s="38" t="s">
        <v>12030</v>
      </c>
      <c r="G3345" s="31">
        <v>38121.599999999999</v>
      </c>
      <c r="H3345" s="32">
        <f t="shared" si="52"/>
        <v>0</v>
      </c>
      <c r="I3345" s="33" t="s">
        <v>10970</v>
      </c>
    </row>
    <row r="3346" spans="1:9" x14ac:dyDescent="0.25">
      <c r="A3346" s="44" t="s">
        <v>12030</v>
      </c>
      <c r="B3346" s="41" t="s">
        <v>14550</v>
      </c>
      <c r="C3346" s="26">
        <v>34690</v>
      </c>
      <c r="D3346" s="25" t="s">
        <v>4043</v>
      </c>
      <c r="E3346" s="27">
        <v>41849.9</v>
      </c>
      <c r="F3346" s="39" t="s">
        <v>10976</v>
      </c>
      <c r="G3346" s="27">
        <v>41849.9</v>
      </c>
      <c r="H3346" s="45">
        <f t="shared" si="52"/>
        <v>0</v>
      </c>
      <c r="I3346" s="28" t="s">
        <v>10970</v>
      </c>
    </row>
    <row r="3347" spans="1:9" x14ac:dyDescent="0.25">
      <c r="A3347" s="43" t="s">
        <v>12030</v>
      </c>
      <c r="B3347" s="40" t="s">
        <v>14551</v>
      </c>
      <c r="C3347" s="30">
        <v>34691</v>
      </c>
      <c r="D3347" s="29" t="s">
        <v>3964</v>
      </c>
      <c r="E3347" s="31">
        <v>1009.2</v>
      </c>
      <c r="F3347" s="38" t="s">
        <v>12030</v>
      </c>
      <c r="G3347" s="31">
        <v>1009.2</v>
      </c>
      <c r="H3347" s="32">
        <f t="shared" si="52"/>
        <v>0</v>
      </c>
      <c r="I3347" s="33" t="s">
        <v>10970</v>
      </c>
    </row>
    <row r="3348" spans="1:9" x14ac:dyDescent="0.25">
      <c r="A3348" s="44" t="s">
        <v>12030</v>
      </c>
      <c r="B3348" s="41" t="s">
        <v>14552</v>
      </c>
      <c r="C3348" s="26">
        <v>34692</v>
      </c>
      <c r="D3348" s="25" t="s">
        <v>3964</v>
      </c>
      <c r="E3348" s="27">
        <v>144</v>
      </c>
      <c r="F3348" s="39" t="s">
        <v>12030</v>
      </c>
      <c r="G3348" s="27">
        <v>144</v>
      </c>
      <c r="H3348" s="45">
        <f t="shared" si="52"/>
        <v>0</v>
      </c>
      <c r="I3348" s="28" t="s">
        <v>10970</v>
      </c>
    </row>
    <row r="3349" spans="1:9" x14ac:dyDescent="0.25">
      <c r="A3349" s="43" t="s">
        <v>12030</v>
      </c>
      <c r="B3349" s="40" t="s">
        <v>14553</v>
      </c>
      <c r="C3349" s="30">
        <v>34693</v>
      </c>
      <c r="D3349" s="29" t="s">
        <v>3977</v>
      </c>
      <c r="E3349" s="31">
        <v>4279.8</v>
      </c>
      <c r="F3349" s="38" t="s">
        <v>12030</v>
      </c>
      <c r="G3349" s="31">
        <v>4279.8</v>
      </c>
      <c r="H3349" s="32">
        <f t="shared" si="52"/>
        <v>0</v>
      </c>
      <c r="I3349" s="33" t="s">
        <v>10970</v>
      </c>
    </row>
    <row r="3350" spans="1:9" x14ac:dyDescent="0.25">
      <c r="A3350" s="44" t="s">
        <v>12030</v>
      </c>
      <c r="B3350" s="41" t="s">
        <v>14554</v>
      </c>
      <c r="C3350" s="26">
        <v>34694</v>
      </c>
      <c r="D3350" s="25" t="s">
        <v>4061</v>
      </c>
      <c r="E3350" s="27">
        <v>11690.7</v>
      </c>
      <c r="F3350" s="39" t="s">
        <v>12030</v>
      </c>
      <c r="G3350" s="27">
        <v>11690.7</v>
      </c>
      <c r="H3350" s="45">
        <f t="shared" si="52"/>
        <v>0</v>
      </c>
      <c r="I3350" s="28" t="s">
        <v>10970</v>
      </c>
    </row>
    <row r="3351" spans="1:9" x14ac:dyDescent="0.25">
      <c r="A3351" s="43" t="s">
        <v>12030</v>
      </c>
      <c r="B3351" s="40" t="s">
        <v>14555</v>
      </c>
      <c r="C3351" s="30">
        <v>34695</v>
      </c>
      <c r="D3351" s="29" t="s">
        <v>4045</v>
      </c>
      <c r="E3351" s="31">
        <v>3886.4</v>
      </c>
      <c r="F3351" s="38" t="s">
        <v>12030</v>
      </c>
      <c r="G3351" s="31">
        <v>3886.4</v>
      </c>
      <c r="H3351" s="32">
        <f t="shared" si="52"/>
        <v>0</v>
      </c>
      <c r="I3351" s="33" t="s">
        <v>10970</v>
      </c>
    </row>
    <row r="3352" spans="1:9" x14ac:dyDescent="0.25">
      <c r="A3352" s="44" t="s">
        <v>12030</v>
      </c>
      <c r="B3352" s="41" t="s">
        <v>14556</v>
      </c>
      <c r="C3352" s="26">
        <v>34696</v>
      </c>
      <c r="D3352" s="25" t="s">
        <v>3969</v>
      </c>
      <c r="E3352" s="27">
        <v>9636.7000000000007</v>
      </c>
      <c r="F3352" s="39" t="s">
        <v>12030</v>
      </c>
      <c r="G3352" s="27">
        <v>9636.7000000000007</v>
      </c>
      <c r="H3352" s="45">
        <f t="shared" si="52"/>
        <v>0</v>
      </c>
      <c r="I3352" s="28" t="s">
        <v>10970</v>
      </c>
    </row>
    <row r="3353" spans="1:9" x14ac:dyDescent="0.25">
      <c r="A3353" s="43" t="s">
        <v>12030</v>
      </c>
      <c r="B3353" s="40" t="s">
        <v>14557</v>
      </c>
      <c r="C3353" s="30">
        <v>34697</v>
      </c>
      <c r="D3353" s="29" t="s">
        <v>11967</v>
      </c>
      <c r="E3353" s="31">
        <v>11112.56</v>
      </c>
      <c r="F3353" s="38" t="s">
        <v>4577</v>
      </c>
      <c r="G3353" s="31">
        <v>11112.56</v>
      </c>
      <c r="H3353" s="32">
        <f t="shared" si="52"/>
        <v>0</v>
      </c>
      <c r="I3353" s="33" t="s">
        <v>10970</v>
      </c>
    </row>
    <row r="3354" spans="1:9" x14ac:dyDescent="0.25">
      <c r="A3354" s="44" t="s">
        <v>12030</v>
      </c>
      <c r="B3354" s="41" t="s">
        <v>14558</v>
      </c>
      <c r="C3354" s="26">
        <v>34698</v>
      </c>
      <c r="D3354" s="25" t="s">
        <v>4105</v>
      </c>
      <c r="E3354" s="27">
        <v>47869.599999999999</v>
      </c>
      <c r="F3354" s="39" t="s">
        <v>12030</v>
      </c>
      <c r="G3354" s="27">
        <v>47869.599999999999</v>
      </c>
      <c r="H3354" s="45">
        <f t="shared" si="52"/>
        <v>0</v>
      </c>
      <c r="I3354" s="28" t="s">
        <v>10970</v>
      </c>
    </row>
    <row r="3355" spans="1:9" x14ac:dyDescent="0.25">
      <c r="A3355" s="43" t="s">
        <v>12030</v>
      </c>
      <c r="B3355" s="40" t="s">
        <v>14559</v>
      </c>
      <c r="C3355" s="30">
        <v>34699</v>
      </c>
      <c r="D3355" s="29" t="s">
        <v>3970</v>
      </c>
      <c r="E3355" s="31">
        <v>2122</v>
      </c>
      <c r="F3355" s="38" t="s">
        <v>12030</v>
      </c>
      <c r="G3355" s="31">
        <v>2122</v>
      </c>
      <c r="H3355" s="32">
        <f t="shared" si="52"/>
        <v>0</v>
      </c>
      <c r="I3355" s="33" t="s">
        <v>10970</v>
      </c>
    </row>
    <row r="3356" spans="1:9" x14ac:dyDescent="0.25">
      <c r="A3356" s="44" t="s">
        <v>12030</v>
      </c>
      <c r="B3356" s="41" t="s">
        <v>14560</v>
      </c>
      <c r="C3356" s="26">
        <v>34700</v>
      </c>
      <c r="D3356" s="25" t="s">
        <v>4040</v>
      </c>
      <c r="E3356" s="27">
        <v>64008.4</v>
      </c>
      <c r="F3356" s="39" t="s">
        <v>10976</v>
      </c>
      <c r="G3356" s="27">
        <v>64008.4</v>
      </c>
      <c r="H3356" s="45">
        <f t="shared" si="52"/>
        <v>0</v>
      </c>
      <c r="I3356" s="28" t="s">
        <v>10970</v>
      </c>
    </row>
    <row r="3357" spans="1:9" x14ac:dyDescent="0.25">
      <c r="A3357" s="43" t="s">
        <v>12030</v>
      </c>
      <c r="B3357" s="40" t="s">
        <v>14561</v>
      </c>
      <c r="C3357" s="30">
        <v>34701</v>
      </c>
      <c r="D3357" s="29" t="s">
        <v>3956</v>
      </c>
      <c r="E3357" s="31">
        <v>1950</v>
      </c>
      <c r="F3357" s="38" t="s">
        <v>12030</v>
      </c>
      <c r="G3357" s="31">
        <v>1950</v>
      </c>
      <c r="H3357" s="32">
        <f t="shared" si="52"/>
        <v>0</v>
      </c>
      <c r="I3357" s="33" t="s">
        <v>10970</v>
      </c>
    </row>
    <row r="3358" spans="1:9" x14ac:dyDescent="0.25">
      <c r="A3358" s="44" t="s">
        <v>12030</v>
      </c>
      <c r="B3358" s="41" t="s">
        <v>14562</v>
      </c>
      <c r="C3358" s="26">
        <v>34702</v>
      </c>
      <c r="D3358" s="25" t="s">
        <v>4151</v>
      </c>
      <c r="E3358" s="27">
        <v>0</v>
      </c>
      <c r="F3358" s="39" t="s">
        <v>4219</v>
      </c>
      <c r="G3358" s="27">
        <v>0</v>
      </c>
      <c r="H3358" s="45">
        <f t="shared" si="52"/>
        <v>0</v>
      </c>
      <c r="I3358" s="28" t="s">
        <v>7662</v>
      </c>
    </row>
    <row r="3359" spans="1:9" x14ac:dyDescent="0.25">
      <c r="A3359" s="43" t="s">
        <v>12030</v>
      </c>
      <c r="B3359" s="40" t="s">
        <v>14563</v>
      </c>
      <c r="C3359" s="30">
        <v>34703</v>
      </c>
      <c r="D3359" s="29" t="s">
        <v>3978</v>
      </c>
      <c r="E3359" s="31">
        <v>6397</v>
      </c>
      <c r="F3359" s="38" t="s">
        <v>12030</v>
      </c>
      <c r="G3359" s="31">
        <v>6397</v>
      </c>
      <c r="H3359" s="32">
        <f t="shared" si="52"/>
        <v>0</v>
      </c>
      <c r="I3359" s="33" t="s">
        <v>10970</v>
      </c>
    </row>
    <row r="3360" spans="1:9" x14ac:dyDescent="0.25">
      <c r="A3360" s="44" t="s">
        <v>12030</v>
      </c>
      <c r="B3360" s="41" t="s">
        <v>14564</v>
      </c>
      <c r="C3360" s="26">
        <v>34704</v>
      </c>
      <c r="D3360" s="25" t="s">
        <v>4006</v>
      </c>
      <c r="E3360" s="27">
        <v>2380</v>
      </c>
      <c r="F3360" s="39" t="s">
        <v>12030</v>
      </c>
      <c r="G3360" s="27">
        <v>2380</v>
      </c>
      <c r="H3360" s="45">
        <f t="shared" si="52"/>
        <v>0</v>
      </c>
      <c r="I3360" s="28" t="s">
        <v>10970</v>
      </c>
    </row>
    <row r="3361" spans="1:9" x14ac:dyDescent="0.25">
      <c r="A3361" s="43" t="s">
        <v>12030</v>
      </c>
      <c r="B3361" s="40" t="s">
        <v>14565</v>
      </c>
      <c r="C3361" s="30">
        <v>34705</v>
      </c>
      <c r="D3361" s="29" t="s">
        <v>4006</v>
      </c>
      <c r="E3361" s="31">
        <v>581</v>
      </c>
      <c r="F3361" s="38" t="s">
        <v>12030</v>
      </c>
      <c r="G3361" s="31">
        <v>581</v>
      </c>
      <c r="H3361" s="32">
        <f t="shared" si="52"/>
        <v>0</v>
      </c>
      <c r="I3361" s="33" t="s">
        <v>10970</v>
      </c>
    </row>
    <row r="3362" spans="1:9" x14ac:dyDescent="0.25">
      <c r="A3362" s="44" t="s">
        <v>12030</v>
      </c>
      <c r="B3362" s="41" t="s">
        <v>14566</v>
      </c>
      <c r="C3362" s="26">
        <v>34706</v>
      </c>
      <c r="D3362" s="25" t="s">
        <v>4037</v>
      </c>
      <c r="E3362" s="27">
        <v>7074.8</v>
      </c>
      <c r="F3362" s="39" t="s">
        <v>4223</v>
      </c>
      <c r="G3362" s="27">
        <v>7074.8</v>
      </c>
      <c r="H3362" s="45">
        <f t="shared" si="52"/>
        <v>0</v>
      </c>
      <c r="I3362" s="28" t="s">
        <v>10970</v>
      </c>
    </row>
    <row r="3363" spans="1:9" x14ac:dyDescent="0.25">
      <c r="A3363" s="43" t="s">
        <v>12030</v>
      </c>
      <c r="B3363" s="40" t="s">
        <v>14567</v>
      </c>
      <c r="C3363" s="30">
        <v>34707</v>
      </c>
      <c r="D3363" s="29" t="s">
        <v>3991</v>
      </c>
      <c r="E3363" s="31">
        <v>6560.9</v>
      </c>
      <c r="F3363" s="38" t="s">
        <v>12030</v>
      </c>
      <c r="G3363" s="31">
        <v>6560.9</v>
      </c>
      <c r="H3363" s="32">
        <f t="shared" si="52"/>
        <v>0</v>
      </c>
      <c r="I3363" s="33" t="s">
        <v>10970</v>
      </c>
    </row>
    <row r="3364" spans="1:9" x14ac:dyDescent="0.25">
      <c r="A3364" s="44" t="s">
        <v>12030</v>
      </c>
      <c r="B3364" s="41" t="s">
        <v>14568</v>
      </c>
      <c r="C3364" s="26">
        <v>34708</v>
      </c>
      <c r="D3364" s="25" t="s">
        <v>6194</v>
      </c>
      <c r="E3364" s="27">
        <v>15000</v>
      </c>
      <c r="F3364" s="39" t="s">
        <v>12030</v>
      </c>
      <c r="G3364" s="27">
        <v>15000</v>
      </c>
      <c r="H3364" s="45">
        <f t="shared" si="52"/>
        <v>0</v>
      </c>
      <c r="I3364" s="28" t="s">
        <v>10970</v>
      </c>
    </row>
    <row r="3365" spans="1:9" x14ac:dyDescent="0.25">
      <c r="A3365" s="43" t="s">
        <v>12030</v>
      </c>
      <c r="B3365" s="40" t="s">
        <v>14569</v>
      </c>
      <c r="C3365" s="30">
        <v>34709</v>
      </c>
      <c r="D3365" s="29" t="s">
        <v>4095</v>
      </c>
      <c r="E3365" s="31">
        <v>4425.7</v>
      </c>
      <c r="F3365" s="38" t="s">
        <v>12030</v>
      </c>
      <c r="G3365" s="31">
        <v>4425.7</v>
      </c>
      <c r="H3365" s="32">
        <f t="shared" si="52"/>
        <v>0</v>
      </c>
      <c r="I3365" s="33" t="s">
        <v>10970</v>
      </c>
    </row>
    <row r="3366" spans="1:9" x14ac:dyDescent="0.25">
      <c r="A3366" s="44" t="s">
        <v>12030</v>
      </c>
      <c r="B3366" s="41" t="s">
        <v>14570</v>
      </c>
      <c r="C3366" s="26">
        <v>34710</v>
      </c>
      <c r="D3366" s="25" t="s">
        <v>3964</v>
      </c>
      <c r="E3366" s="27">
        <v>3080</v>
      </c>
      <c r="F3366" s="39" t="s">
        <v>12030</v>
      </c>
      <c r="G3366" s="27">
        <v>3080</v>
      </c>
      <c r="H3366" s="45">
        <f t="shared" si="52"/>
        <v>0</v>
      </c>
      <c r="I3366" s="28" t="s">
        <v>10970</v>
      </c>
    </row>
    <row r="3367" spans="1:9" x14ac:dyDescent="0.25">
      <c r="A3367" s="43" t="s">
        <v>12030</v>
      </c>
      <c r="B3367" s="40" t="s">
        <v>14571</v>
      </c>
      <c r="C3367" s="30">
        <v>34711</v>
      </c>
      <c r="D3367" s="29" t="s">
        <v>3964</v>
      </c>
      <c r="E3367" s="31">
        <v>4739.6000000000004</v>
      </c>
      <c r="F3367" s="38" t="s">
        <v>12030</v>
      </c>
      <c r="G3367" s="31">
        <v>4739.6000000000004</v>
      </c>
      <c r="H3367" s="32">
        <f t="shared" si="52"/>
        <v>0</v>
      </c>
      <c r="I3367" s="33" t="s">
        <v>10970</v>
      </c>
    </row>
    <row r="3368" spans="1:9" x14ac:dyDescent="0.25">
      <c r="A3368" s="44" t="s">
        <v>12030</v>
      </c>
      <c r="B3368" s="41" t="s">
        <v>14572</v>
      </c>
      <c r="C3368" s="26">
        <v>34712</v>
      </c>
      <c r="D3368" s="25" t="s">
        <v>4151</v>
      </c>
      <c r="E3368" s="27">
        <v>37333.379999999997</v>
      </c>
      <c r="F3368" s="39" t="s">
        <v>12030</v>
      </c>
      <c r="G3368" s="27">
        <v>37333.379999999997</v>
      </c>
      <c r="H3368" s="45">
        <f t="shared" si="52"/>
        <v>0</v>
      </c>
      <c r="I3368" s="28" t="s">
        <v>10970</v>
      </c>
    </row>
    <row r="3369" spans="1:9" x14ac:dyDescent="0.25">
      <c r="A3369" s="43" t="s">
        <v>12030</v>
      </c>
      <c r="B3369" s="40" t="s">
        <v>14573</v>
      </c>
      <c r="C3369" s="30">
        <v>34713</v>
      </c>
      <c r="D3369" s="29" t="s">
        <v>4049</v>
      </c>
      <c r="E3369" s="31">
        <v>3016</v>
      </c>
      <c r="F3369" s="38" t="s">
        <v>12030</v>
      </c>
      <c r="G3369" s="31">
        <v>3016</v>
      </c>
      <c r="H3369" s="32">
        <f t="shared" si="52"/>
        <v>0</v>
      </c>
      <c r="I3369" s="33" t="s">
        <v>10970</v>
      </c>
    </row>
    <row r="3370" spans="1:9" x14ac:dyDescent="0.25">
      <c r="A3370" s="44" t="s">
        <v>12030</v>
      </c>
      <c r="B3370" s="41" t="s">
        <v>14574</v>
      </c>
      <c r="C3370" s="26">
        <v>34714</v>
      </c>
      <c r="D3370" s="25" t="s">
        <v>4025</v>
      </c>
      <c r="E3370" s="27">
        <v>3862.8</v>
      </c>
      <c r="F3370" s="39" t="s">
        <v>12030</v>
      </c>
      <c r="G3370" s="27">
        <v>3862.8</v>
      </c>
      <c r="H3370" s="45">
        <f t="shared" si="52"/>
        <v>0</v>
      </c>
      <c r="I3370" s="28" t="s">
        <v>10970</v>
      </c>
    </row>
    <row r="3371" spans="1:9" x14ac:dyDescent="0.25">
      <c r="A3371" s="43" t="s">
        <v>12030</v>
      </c>
      <c r="B3371" s="40" t="s">
        <v>14575</v>
      </c>
      <c r="C3371" s="30">
        <v>34715</v>
      </c>
      <c r="D3371" s="29" t="s">
        <v>3964</v>
      </c>
      <c r="E3371" s="31">
        <v>20518.400000000001</v>
      </c>
      <c r="F3371" s="38" t="s">
        <v>12030</v>
      </c>
      <c r="G3371" s="31">
        <v>20518.400000000001</v>
      </c>
      <c r="H3371" s="32">
        <f t="shared" si="52"/>
        <v>0</v>
      </c>
      <c r="I3371" s="33" t="s">
        <v>10970</v>
      </c>
    </row>
    <row r="3372" spans="1:9" x14ac:dyDescent="0.25">
      <c r="A3372" s="44" t="s">
        <v>12030</v>
      </c>
      <c r="B3372" s="41" t="s">
        <v>14576</v>
      </c>
      <c r="C3372" s="26">
        <v>34716</v>
      </c>
      <c r="D3372" s="25" t="s">
        <v>4009</v>
      </c>
      <c r="E3372" s="27">
        <v>780</v>
      </c>
      <c r="F3372" s="39" t="s">
        <v>13735</v>
      </c>
      <c r="G3372" s="27">
        <v>780</v>
      </c>
      <c r="H3372" s="45">
        <f t="shared" si="52"/>
        <v>0</v>
      </c>
      <c r="I3372" s="28" t="s">
        <v>10970</v>
      </c>
    </row>
    <row r="3373" spans="1:9" x14ac:dyDescent="0.25">
      <c r="A3373" s="43" t="s">
        <v>12030</v>
      </c>
      <c r="B3373" s="40" t="s">
        <v>14577</v>
      </c>
      <c r="C3373" s="30">
        <v>34717</v>
      </c>
      <c r="D3373" s="29" t="s">
        <v>3983</v>
      </c>
      <c r="E3373" s="31">
        <v>7553</v>
      </c>
      <c r="F3373" s="38" t="s">
        <v>13735</v>
      </c>
      <c r="G3373" s="31">
        <v>7553</v>
      </c>
      <c r="H3373" s="32">
        <f t="shared" si="52"/>
        <v>0</v>
      </c>
      <c r="I3373" s="33" t="s">
        <v>10970</v>
      </c>
    </row>
    <row r="3374" spans="1:9" x14ac:dyDescent="0.25">
      <c r="A3374" s="44" t="s">
        <v>12030</v>
      </c>
      <c r="B3374" s="41" t="s">
        <v>14578</v>
      </c>
      <c r="C3374" s="26">
        <v>34718</v>
      </c>
      <c r="D3374" s="25" t="s">
        <v>3980</v>
      </c>
      <c r="E3374" s="27">
        <v>8947.1</v>
      </c>
      <c r="F3374" s="39" t="s">
        <v>13735</v>
      </c>
      <c r="G3374" s="27">
        <v>8947.1</v>
      </c>
      <c r="H3374" s="45">
        <f t="shared" si="52"/>
        <v>0</v>
      </c>
      <c r="I3374" s="28" t="s">
        <v>10970</v>
      </c>
    </row>
    <row r="3375" spans="1:9" x14ac:dyDescent="0.25">
      <c r="A3375" s="43" t="s">
        <v>12030</v>
      </c>
      <c r="B3375" s="40" t="s">
        <v>14579</v>
      </c>
      <c r="C3375" s="30">
        <v>34719</v>
      </c>
      <c r="D3375" s="29" t="s">
        <v>4048</v>
      </c>
      <c r="E3375" s="31">
        <v>23938.880000000001</v>
      </c>
      <c r="F3375" s="38" t="s">
        <v>12030</v>
      </c>
      <c r="G3375" s="31">
        <v>23938.880000000001</v>
      </c>
      <c r="H3375" s="32">
        <f t="shared" si="52"/>
        <v>0</v>
      </c>
      <c r="I3375" s="33" t="s">
        <v>10970</v>
      </c>
    </row>
    <row r="3376" spans="1:9" x14ac:dyDescent="0.25">
      <c r="A3376" s="44" t="s">
        <v>12030</v>
      </c>
      <c r="B3376" s="41" t="s">
        <v>14580</v>
      </c>
      <c r="C3376" s="26">
        <v>34720</v>
      </c>
      <c r="D3376" s="25" t="s">
        <v>3964</v>
      </c>
      <c r="E3376" s="27">
        <v>0</v>
      </c>
      <c r="F3376" s="39" t="s">
        <v>4219</v>
      </c>
      <c r="G3376" s="27">
        <v>0</v>
      </c>
      <c r="H3376" s="45">
        <f t="shared" si="52"/>
        <v>0</v>
      </c>
      <c r="I3376" s="28" t="s">
        <v>7662</v>
      </c>
    </row>
    <row r="3377" spans="1:9" x14ac:dyDescent="0.25">
      <c r="A3377" s="43" t="s">
        <v>12030</v>
      </c>
      <c r="B3377" s="40" t="s">
        <v>14581</v>
      </c>
      <c r="C3377" s="30">
        <v>34721</v>
      </c>
      <c r="D3377" s="29" t="s">
        <v>3964</v>
      </c>
      <c r="E3377" s="31">
        <v>6589.2</v>
      </c>
      <c r="F3377" s="38" t="s">
        <v>12030</v>
      </c>
      <c r="G3377" s="31">
        <v>6589.2</v>
      </c>
      <c r="H3377" s="32">
        <f t="shared" si="52"/>
        <v>0</v>
      </c>
      <c r="I3377" s="33" t="s">
        <v>10970</v>
      </c>
    </row>
    <row r="3378" spans="1:9" x14ac:dyDescent="0.25">
      <c r="A3378" s="44" t="s">
        <v>12030</v>
      </c>
      <c r="B3378" s="41" t="s">
        <v>14582</v>
      </c>
      <c r="C3378" s="26">
        <v>34722</v>
      </c>
      <c r="D3378" s="25" t="s">
        <v>3964</v>
      </c>
      <c r="E3378" s="27">
        <v>208</v>
      </c>
      <c r="F3378" s="39" t="s">
        <v>12030</v>
      </c>
      <c r="G3378" s="27">
        <v>208</v>
      </c>
      <c r="H3378" s="45">
        <f t="shared" si="52"/>
        <v>0</v>
      </c>
      <c r="I3378" s="28" t="s">
        <v>10970</v>
      </c>
    </row>
    <row r="3379" spans="1:9" x14ac:dyDescent="0.25">
      <c r="A3379" s="43" t="s">
        <v>12030</v>
      </c>
      <c r="B3379" s="40" t="s">
        <v>14583</v>
      </c>
      <c r="C3379" s="30">
        <v>34723</v>
      </c>
      <c r="D3379" s="29" t="s">
        <v>4085</v>
      </c>
      <c r="E3379" s="31">
        <v>6001.7</v>
      </c>
      <c r="F3379" s="38" t="s">
        <v>13735</v>
      </c>
      <c r="G3379" s="31">
        <v>6001.7</v>
      </c>
      <c r="H3379" s="32">
        <f t="shared" si="52"/>
        <v>0</v>
      </c>
      <c r="I3379" s="33" t="s">
        <v>10970</v>
      </c>
    </row>
    <row r="3380" spans="1:9" x14ac:dyDescent="0.25">
      <c r="A3380" s="44" t="s">
        <v>12030</v>
      </c>
      <c r="B3380" s="41" t="s">
        <v>14584</v>
      </c>
      <c r="C3380" s="26">
        <v>34724</v>
      </c>
      <c r="D3380" s="25" t="s">
        <v>4052</v>
      </c>
      <c r="E3380" s="27">
        <v>10835.2</v>
      </c>
      <c r="F3380" s="39" t="s">
        <v>13735</v>
      </c>
      <c r="G3380" s="27">
        <v>10835.2</v>
      </c>
      <c r="H3380" s="45">
        <f t="shared" si="52"/>
        <v>0</v>
      </c>
      <c r="I3380" s="28" t="s">
        <v>10970</v>
      </c>
    </row>
    <row r="3381" spans="1:9" x14ac:dyDescent="0.25">
      <c r="A3381" s="43" t="s">
        <v>12030</v>
      </c>
      <c r="B3381" s="40" t="s">
        <v>14585</v>
      </c>
      <c r="C3381" s="30">
        <v>34725</v>
      </c>
      <c r="D3381" s="29" t="s">
        <v>4138</v>
      </c>
      <c r="E3381" s="31">
        <v>5908</v>
      </c>
      <c r="F3381" s="38" t="s">
        <v>13735</v>
      </c>
      <c r="G3381" s="31">
        <v>5908</v>
      </c>
      <c r="H3381" s="32">
        <f t="shared" si="52"/>
        <v>0</v>
      </c>
      <c r="I3381" s="33" t="s">
        <v>10970</v>
      </c>
    </row>
    <row r="3382" spans="1:9" x14ac:dyDescent="0.25">
      <c r="A3382" s="44" t="s">
        <v>12030</v>
      </c>
      <c r="B3382" s="41" t="s">
        <v>14586</v>
      </c>
      <c r="C3382" s="26">
        <v>34726</v>
      </c>
      <c r="D3382" s="25" t="s">
        <v>4008</v>
      </c>
      <c r="E3382" s="27">
        <v>4593.3</v>
      </c>
      <c r="F3382" s="39" t="s">
        <v>13735</v>
      </c>
      <c r="G3382" s="27">
        <v>4593.3</v>
      </c>
      <c r="H3382" s="45">
        <f t="shared" si="52"/>
        <v>0</v>
      </c>
      <c r="I3382" s="28" t="s">
        <v>10970</v>
      </c>
    </row>
    <row r="3383" spans="1:9" x14ac:dyDescent="0.25">
      <c r="A3383" s="43" t="s">
        <v>12030</v>
      </c>
      <c r="B3383" s="40" t="s">
        <v>14587</v>
      </c>
      <c r="C3383" s="30">
        <v>34727</v>
      </c>
      <c r="D3383" s="29" t="s">
        <v>3984</v>
      </c>
      <c r="E3383" s="31">
        <v>1644.5</v>
      </c>
      <c r="F3383" s="38" t="s">
        <v>13735</v>
      </c>
      <c r="G3383" s="31">
        <v>1644.5</v>
      </c>
      <c r="H3383" s="32">
        <f t="shared" si="52"/>
        <v>0</v>
      </c>
      <c r="I3383" s="33" t="s">
        <v>10970</v>
      </c>
    </row>
    <row r="3384" spans="1:9" x14ac:dyDescent="0.25">
      <c r="A3384" s="44" t="s">
        <v>12030</v>
      </c>
      <c r="B3384" s="41" t="s">
        <v>14588</v>
      </c>
      <c r="C3384" s="26">
        <v>34728</v>
      </c>
      <c r="D3384" s="25" t="s">
        <v>3964</v>
      </c>
      <c r="E3384" s="27">
        <v>235.6</v>
      </c>
      <c r="F3384" s="39" t="s">
        <v>12030</v>
      </c>
      <c r="G3384" s="27">
        <v>235.6</v>
      </c>
      <c r="H3384" s="45">
        <f t="shared" si="52"/>
        <v>0</v>
      </c>
      <c r="I3384" s="28" t="s">
        <v>10970</v>
      </c>
    </row>
    <row r="3385" spans="1:9" x14ac:dyDescent="0.25">
      <c r="A3385" s="43" t="s">
        <v>12030</v>
      </c>
      <c r="B3385" s="40" t="s">
        <v>14589</v>
      </c>
      <c r="C3385" s="30">
        <v>34729</v>
      </c>
      <c r="D3385" s="29" t="s">
        <v>4002</v>
      </c>
      <c r="E3385" s="31">
        <v>2080</v>
      </c>
      <c r="F3385" s="38" t="s">
        <v>13735</v>
      </c>
      <c r="G3385" s="31">
        <v>2080</v>
      </c>
      <c r="H3385" s="32">
        <f t="shared" si="52"/>
        <v>0</v>
      </c>
      <c r="I3385" s="33" t="s">
        <v>10970</v>
      </c>
    </row>
    <row r="3386" spans="1:9" x14ac:dyDescent="0.25">
      <c r="A3386" s="44" t="s">
        <v>12030</v>
      </c>
      <c r="B3386" s="41" t="s">
        <v>14590</v>
      </c>
      <c r="C3386" s="26">
        <v>34730</v>
      </c>
      <c r="D3386" s="25" t="s">
        <v>4100</v>
      </c>
      <c r="E3386" s="27">
        <v>520</v>
      </c>
      <c r="F3386" s="39" t="s">
        <v>13735</v>
      </c>
      <c r="G3386" s="27">
        <v>520</v>
      </c>
      <c r="H3386" s="45">
        <f t="shared" si="52"/>
        <v>0</v>
      </c>
      <c r="I3386" s="28" t="s">
        <v>10970</v>
      </c>
    </row>
    <row r="3387" spans="1:9" x14ac:dyDescent="0.25">
      <c r="A3387" s="43" t="s">
        <v>12030</v>
      </c>
      <c r="B3387" s="40" t="s">
        <v>14591</v>
      </c>
      <c r="C3387" s="30">
        <v>34731</v>
      </c>
      <c r="D3387" s="29" t="s">
        <v>4001</v>
      </c>
      <c r="E3387" s="31">
        <v>5200</v>
      </c>
      <c r="F3387" s="38" t="s">
        <v>13735</v>
      </c>
      <c r="G3387" s="31">
        <v>5200</v>
      </c>
      <c r="H3387" s="32">
        <f t="shared" si="52"/>
        <v>0</v>
      </c>
      <c r="I3387" s="33" t="s">
        <v>10970</v>
      </c>
    </row>
    <row r="3388" spans="1:9" x14ac:dyDescent="0.25">
      <c r="A3388" s="44" t="s">
        <v>12030</v>
      </c>
      <c r="B3388" s="41" t="s">
        <v>14592</v>
      </c>
      <c r="C3388" s="26">
        <v>34732</v>
      </c>
      <c r="D3388" s="25" t="s">
        <v>4199</v>
      </c>
      <c r="E3388" s="27">
        <v>5148.3599999999997</v>
      </c>
      <c r="F3388" s="39" t="s">
        <v>12030</v>
      </c>
      <c r="G3388" s="27">
        <v>5148.3599999999997</v>
      </c>
      <c r="H3388" s="45">
        <f t="shared" si="52"/>
        <v>0</v>
      </c>
      <c r="I3388" s="28" t="s">
        <v>10970</v>
      </c>
    </row>
    <row r="3389" spans="1:9" x14ac:dyDescent="0.25">
      <c r="A3389" s="43" t="s">
        <v>12030</v>
      </c>
      <c r="B3389" s="40" t="s">
        <v>14593</v>
      </c>
      <c r="C3389" s="30">
        <v>34733</v>
      </c>
      <c r="D3389" s="29" t="s">
        <v>3964</v>
      </c>
      <c r="E3389" s="31">
        <v>10628.4</v>
      </c>
      <c r="F3389" s="38" t="s">
        <v>12030</v>
      </c>
      <c r="G3389" s="31">
        <v>10628.4</v>
      </c>
      <c r="H3389" s="32">
        <f t="shared" si="52"/>
        <v>0</v>
      </c>
      <c r="I3389" s="33" t="s">
        <v>10970</v>
      </c>
    </row>
    <row r="3390" spans="1:9" x14ac:dyDescent="0.25">
      <c r="A3390" s="44" t="s">
        <v>12030</v>
      </c>
      <c r="B3390" s="41" t="s">
        <v>14594</v>
      </c>
      <c r="C3390" s="26">
        <v>34734</v>
      </c>
      <c r="D3390" s="25" t="s">
        <v>4011</v>
      </c>
      <c r="E3390" s="27">
        <v>1117.4000000000001</v>
      </c>
      <c r="F3390" s="39" t="s">
        <v>13735</v>
      </c>
      <c r="G3390" s="27">
        <v>1117.4000000000001</v>
      </c>
      <c r="H3390" s="45">
        <f t="shared" si="52"/>
        <v>0</v>
      </c>
      <c r="I3390" s="28" t="s">
        <v>10970</v>
      </c>
    </row>
    <row r="3391" spans="1:9" x14ac:dyDescent="0.25">
      <c r="A3391" s="43" t="s">
        <v>12030</v>
      </c>
      <c r="B3391" s="40" t="s">
        <v>14595</v>
      </c>
      <c r="C3391" s="30">
        <v>34735</v>
      </c>
      <c r="D3391" s="29" t="s">
        <v>4193</v>
      </c>
      <c r="E3391" s="31">
        <v>2354</v>
      </c>
      <c r="F3391" s="38" t="s">
        <v>13735</v>
      </c>
      <c r="G3391" s="31">
        <v>2354</v>
      </c>
      <c r="H3391" s="32">
        <f t="shared" si="52"/>
        <v>0</v>
      </c>
      <c r="I3391" s="33" t="s">
        <v>10970</v>
      </c>
    </row>
    <row r="3392" spans="1:9" x14ac:dyDescent="0.25">
      <c r="A3392" s="44" t="s">
        <v>12030</v>
      </c>
      <c r="B3392" s="41" t="s">
        <v>14596</v>
      </c>
      <c r="C3392" s="26">
        <v>34736</v>
      </c>
      <c r="D3392" s="25" t="s">
        <v>3985</v>
      </c>
      <c r="E3392" s="27">
        <v>3295.1</v>
      </c>
      <c r="F3392" s="39" t="s">
        <v>13735</v>
      </c>
      <c r="G3392" s="27">
        <v>3295.1</v>
      </c>
      <c r="H3392" s="45">
        <f t="shared" si="52"/>
        <v>0</v>
      </c>
      <c r="I3392" s="28" t="s">
        <v>10970</v>
      </c>
    </row>
    <row r="3393" spans="1:9" x14ac:dyDescent="0.25">
      <c r="A3393" s="43" t="s">
        <v>12030</v>
      </c>
      <c r="B3393" s="40" t="s">
        <v>14597</v>
      </c>
      <c r="C3393" s="30">
        <v>34737</v>
      </c>
      <c r="D3393" s="29" t="s">
        <v>3962</v>
      </c>
      <c r="E3393" s="31">
        <v>7580.3</v>
      </c>
      <c r="F3393" s="38" t="s">
        <v>12030</v>
      </c>
      <c r="G3393" s="31">
        <v>7580.3</v>
      </c>
      <c r="H3393" s="32">
        <f t="shared" si="52"/>
        <v>0</v>
      </c>
      <c r="I3393" s="33" t="s">
        <v>10970</v>
      </c>
    </row>
    <row r="3394" spans="1:9" x14ac:dyDescent="0.25">
      <c r="A3394" s="44" t="s">
        <v>12030</v>
      </c>
      <c r="B3394" s="41" t="s">
        <v>14598</v>
      </c>
      <c r="C3394" s="26">
        <v>34738</v>
      </c>
      <c r="D3394" s="25" t="s">
        <v>4070</v>
      </c>
      <c r="E3394" s="27">
        <v>36400</v>
      </c>
      <c r="F3394" s="39" t="s">
        <v>12030</v>
      </c>
      <c r="G3394" s="27">
        <v>36400</v>
      </c>
      <c r="H3394" s="45">
        <f t="shared" si="52"/>
        <v>0</v>
      </c>
      <c r="I3394" s="28" t="s">
        <v>10970</v>
      </c>
    </row>
    <row r="3395" spans="1:9" x14ac:dyDescent="0.25">
      <c r="A3395" s="43" t="s">
        <v>12030</v>
      </c>
      <c r="B3395" s="40" t="s">
        <v>14599</v>
      </c>
      <c r="C3395" s="30">
        <v>34739</v>
      </c>
      <c r="D3395" s="29" t="s">
        <v>3981</v>
      </c>
      <c r="E3395" s="31">
        <v>7461.1</v>
      </c>
      <c r="F3395" s="38" t="s">
        <v>13735</v>
      </c>
      <c r="G3395" s="31">
        <v>7461.1</v>
      </c>
      <c r="H3395" s="32">
        <f t="shared" si="52"/>
        <v>0</v>
      </c>
      <c r="I3395" s="33" t="s">
        <v>10970</v>
      </c>
    </row>
    <row r="3396" spans="1:9" x14ac:dyDescent="0.25">
      <c r="A3396" s="44" t="s">
        <v>12030</v>
      </c>
      <c r="B3396" s="41" t="s">
        <v>14600</v>
      </c>
      <c r="C3396" s="26">
        <v>34740</v>
      </c>
      <c r="D3396" s="25" t="s">
        <v>4057</v>
      </c>
      <c r="E3396" s="27">
        <v>3345.9</v>
      </c>
      <c r="F3396" s="39" t="s">
        <v>12030</v>
      </c>
      <c r="G3396" s="27">
        <v>3345.9</v>
      </c>
      <c r="H3396" s="45">
        <f t="shared" ref="H3396:H3459" si="53">E3396-G3396</f>
        <v>0</v>
      </c>
      <c r="I3396" s="28" t="s">
        <v>10970</v>
      </c>
    </row>
    <row r="3397" spans="1:9" x14ac:dyDescent="0.25">
      <c r="A3397" s="43" t="s">
        <v>12030</v>
      </c>
      <c r="B3397" s="40" t="s">
        <v>14601</v>
      </c>
      <c r="C3397" s="30">
        <v>34741</v>
      </c>
      <c r="D3397" s="29" t="s">
        <v>4213</v>
      </c>
      <c r="E3397" s="31">
        <v>0</v>
      </c>
      <c r="F3397" s="38" t="s">
        <v>4219</v>
      </c>
      <c r="G3397" s="31">
        <v>0</v>
      </c>
      <c r="H3397" s="32">
        <f t="shared" si="53"/>
        <v>0</v>
      </c>
      <c r="I3397" s="33" t="s">
        <v>7662</v>
      </c>
    </row>
    <row r="3398" spans="1:9" x14ac:dyDescent="0.25">
      <c r="A3398" s="44" t="s">
        <v>12030</v>
      </c>
      <c r="B3398" s="41" t="s">
        <v>14602</v>
      </c>
      <c r="C3398" s="26">
        <v>34742</v>
      </c>
      <c r="D3398" s="25" t="s">
        <v>3964</v>
      </c>
      <c r="E3398" s="27">
        <v>1241.2</v>
      </c>
      <c r="F3398" s="39" t="s">
        <v>12030</v>
      </c>
      <c r="G3398" s="27">
        <v>1241.2</v>
      </c>
      <c r="H3398" s="45">
        <f t="shared" si="53"/>
        <v>0</v>
      </c>
      <c r="I3398" s="28" t="s">
        <v>10970</v>
      </c>
    </row>
    <row r="3399" spans="1:9" x14ac:dyDescent="0.25">
      <c r="A3399" s="43" t="s">
        <v>12030</v>
      </c>
      <c r="B3399" s="40" t="s">
        <v>14603</v>
      </c>
      <c r="C3399" s="30">
        <v>34743</v>
      </c>
      <c r="D3399" s="29" t="s">
        <v>4049</v>
      </c>
      <c r="E3399" s="31">
        <v>463.6</v>
      </c>
      <c r="F3399" s="38" t="s">
        <v>12030</v>
      </c>
      <c r="G3399" s="31">
        <v>463.6</v>
      </c>
      <c r="H3399" s="32">
        <f t="shared" si="53"/>
        <v>0</v>
      </c>
      <c r="I3399" s="33" t="s">
        <v>10970</v>
      </c>
    </row>
    <row r="3400" spans="1:9" x14ac:dyDescent="0.25">
      <c r="A3400" s="44" t="s">
        <v>12030</v>
      </c>
      <c r="B3400" s="41" t="s">
        <v>14604</v>
      </c>
      <c r="C3400" s="26">
        <v>34744</v>
      </c>
      <c r="D3400" s="25" t="s">
        <v>3964</v>
      </c>
      <c r="E3400" s="27">
        <v>0</v>
      </c>
      <c r="F3400" s="39" t="s">
        <v>4219</v>
      </c>
      <c r="G3400" s="27">
        <v>0</v>
      </c>
      <c r="H3400" s="45">
        <f t="shared" si="53"/>
        <v>0</v>
      </c>
      <c r="I3400" s="28" t="s">
        <v>7662</v>
      </c>
    </row>
    <row r="3401" spans="1:9" x14ac:dyDescent="0.25">
      <c r="A3401" s="43" t="s">
        <v>12030</v>
      </c>
      <c r="B3401" s="40" t="s">
        <v>14605</v>
      </c>
      <c r="C3401" s="30">
        <v>34745</v>
      </c>
      <c r="D3401" s="29" t="s">
        <v>9011</v>
      </c>
      <c r="E3401" s="31">
        <v>956.2</v>
      </c>
      <c r="F3401" s="38" t="s">
        <v>10968</v>
      </c>
      <c r="G3401" s="31">
        <v>956.2</v>
      </c>
      <c r="H3401" s="32">
        <f t="shared" si="53"/>
        <v>0</v>
      </c>
      <c r="I3401" s="33" t="s">
        <v>10970</v>
      </c>
    </row>
    <row r="3402" spans="1:9" x14ac:dyDescent="0.25">
      <c r="A3402" s="44" t="s">
        <v>12030</v>
      </c>
      <c r="B3402" s="41" t="s">
        <v>14606</v>
      </c>
      <c r="C3402" s="26">
        <v>34746</v>
      </c>
      <c r="D3402" s="25" t="s">
        <v>4099</v>
      </c>
      <c r="E3402" s="27">
        <v>623.5</v>
      </c>
      <c r="F3402" s="39" t="s">
        <v>12030</v>
      </c>
      <c r="G3402" s="27">
        <v>623.5</v>
      </c>
      <c r="H3402" s="45">
        <f t="shared" si="53"/>
        <v>0</v>
      </c>
      <c r="I3402" s="28" t="s">
        <v>10970</v>
      </c>
    </row>
    <row r="3403" spans="1:9" x14ac:dyDescent="0.25">
      <c r="A3403" s="43" t="s">
        <v>12030</v>
      </c>
      <c r="B3403" s="40" t="s">
        <v>14607</v>
      </c>
      <c r="C3403" s="30">
        <v>34747</v>
      </c>
      <c r="D3403" s="29" t="s">
        <v>3964</v>
      </c>
      <c r="E3403" s="31">
        <v>790</v>
      </c>
      <c r="F3403" s="38" t="s">
        <v>12030</v>
      </c>
      <c r="G3403" s="31">
        <v>790</v>
      </c>
      <c r="H3403" s="32">
        <f t="shared" si="53"/>
        <v>0</v>
      </c>
      <c r="I3403" s="33" t="s">
        <v>10970</v>
      </c>
    </row>
    <row r="3404" spans="1:9" x14ac:dyDescent="0.25">
      <c r="A3404" s="44" t="s">
        <v>12030</v>
      </c>
      <c r="B3404" s="41" t="s">
        <v>14608</v>
      </c>
      <c r="C3404" s="26">
        <v>34748</v>
      </c>
      <c r="D3404" s="25" t="s">
        <v>3964</v>
      </c>
      <c r="E3404" s="27">
        <v>7774</v>
      </c>
      <c r="F3404" s="39" t="s">
        <v>12030</v>
      </c>
      <c r="G3404" s="27">
        <v>7774</v>
      </c>
      <c r="H3404" s="45">
        <f t="shared" si="53"/>
        <v>0</v>
      </c>
      <c r="I3404" s="28" t="s">
        <v>10970</v>
      </c>
    </row>
    <row r="3405" spans="1:9" x14ac:dyDescent="0.25">
      <c r="A3405" s="43" t="s">
        <v>12030</v>
      </c>
      <c r="B3405" s="40" t="s">
        <v>14609</v>
      </c>
      <c r="C3405" s="30">
        <v>34749</v>
      </c>
      <c r="D3405" s="29" t="s">
        <v>4123</v>
      </c>
      <c r="E3405" s="31">
        <v>1344</v>
      </c>
      <c r="F3405" s="38" t="s">
        <v>12030</v>
      </c>
      <c r="G3405" s="31">
        <v>1344</v>
      </c>
      <c r="H3405" s="32">
        <f t="shared" si="53"/>
        <v>0</v>
      </c>
      <c r="I3405" s="33" t="s">
        <v>10970</v>
      </c>
    </row>
    <row r="3406" spans="1:9" x14ac:dyDescent="0.25">
      <c r="A3406" s="44" t="s">
        <v>12030</v>
      </c>
      <c r="B3406" s="41" t="s">
        <v>14610</v>
      </c>
      <c r="C3406" s="26">
        <v>34750</v>
      </c>
      <c r="D3406" s="25" t="s">
        <v>4023</v>
      </c>
      <c r="E3406" s="27">
        <v>18000</v>
      </c>
      <c r="F3406" s="39" t="s">
        <v>13735</v>
      </c>
      <c r="G3406" s="27">
        <v>18000</v>
      </c>
      <c r="H3406" s="45">
        <f t="shared" si="53"/>
        <v>0</v>
      </c>
      <c r="I3406" s="28" t="s">
        <v>10970</v>
      </c>
    </row>
    <row r="3407" spans="1:9" x14ac:dyDescent="0.25">
      <c r="A3407" s="43" t="s">
        <v>12030</v>
      </c>
      <c r="B3407" s="40" t="s">
        <v>14611</v>
      </c>
      <c r="C3407" s="30">
        <v>34751</v>
      </c>
      <c r="D3407" s="29" t="s">
        <v>4480</v>
      </c>
      <c r="E3407" s="31">
        <v>620</v>
      </c>
      <c r="F3407" s="38" t="s">
        <v>12030</v>
      </c>
      <c r="G3407" s="31">
        <v>620</v>
      </c>
      <c r="H3407" s="32">
        <f t="shared" si="53"/>
        <v>0</v>
      </c>
      <c r="I3407" s="33" t="s">
        <v>10970</v>
      </c>
    </row>
    <row r="3408" spans="1:9" x14ac:dyDescent="0.25">
      <c r="A3408" s="44" t="s">
        <v>12030</v>
      </c>
      <c r="B3408" s="41" t="s">
        <v>14612</v>
      </c>
      <c r="C3408" s="26">
        <v>34752</v>
      </c>
      <c r="D3408" s="25" t="s">
        <v>3948</v>
      </c>
      <c r="E3408" s="27">
        <v>3377</v>
      </c>
      <c r="F3408" s="39" t="s">
        <v>12030</v>
      </c>
      <c r="G3408" s="27">
        <v>3377</v>
      </c>
      <c r="H3408" s="45">
        <f t="shared" si="53"/>
        <v>0</v>
      </c>
      <c r="I3408" s="28" t="s">
        <v>10970</v>
      </c>
    </row>
    <row r="3409" spans="1:9" x14ac:dyDescent="0.25">
      <c r="A3409" s="43" t="s">
        <v>12030</v>
      </c>
      <c r="B3409" s="40" t="s">
        <v>14613</v>
      </c>
      <c r="C3409" s="30">
        <v>34753</v>
      </c>
      <c r="D3409" s="29" t="s">
        <v>4016</v>
      </c>
      <c r="E3409" s="31">
        <v>39543</v>
      </c>
      <c r="F3409" s="38" t="s">
        <v>13735</v>
      </c>
      <c r="G3409" s="31">
        <v>39543</v>
      </c>
      <c r="H3409" s="32">
        <f t="shared" si="53"/>
        <v>0</v>
      </c>
      <c r="I3409" s="33" t="s">
        <v>10970</v>
      </c>
    </row>
    <row r="3410" spans="1:9" x14ac:dyDescent="0.25">
      <c r="A3410" s="44" t="s">
        <v>12030</v>
      </c>
      <c r="B3410" s="41" t="s">
        <v>14614</v>
      </c>
      <c r="C3410" s="26">
        <v>34754</v>
      </c>
      <c r="D3410" s="25" t="s">
        <v>4120</v>
      </c>
      <c r="E3410" s="27">
        <v>11536</v>
      </c>
      <c r="F3410" s="39" t="s">
        <v>13735</v>
      </c>
      <c r="G3410" s="27">
        <v>11536</v>
      </c>
      <c r="H3410" s="45">
        <f t="shared" si="53"/>
        <v>0</v>
      </c>
      <c r="I3410" s="28" t="s">
        <v>10970</v>
      </c>
    </row>
    <row r="3411" spans="1:9" x14ac:dyDescent="0.25">
      <c r="A3411" s="43" t="s">
        <v>12030</v>
      </c>
      <c r="B3411" s="40" t="s">
        <v>14615</v>
      </c>
      <c r="C3411" s="30">
        <v>34755</v>
      </c>
      <c r="D3411" s="29" t="s">
        <v>4071</v>
      </c>
      <c r="E3411" s="31">
        <v>10596.7</v>
      </c>
      <c r="F3411" s="38" t="s">
        <v>4240</v>
      </c>
      <c r="G3411" s="31">
        <v>10596.7</v>
      </c>
      <c r="H3411" s="32">
        <f t="shared" si="53"/>
        <v>0</v>
      </c>
      <c r="I3411" s="33" t="s">
        <v>10970</v>
      </c>
    </row>
    <row r="3412" spans="1:9" x14ac:dyDescent="0.25">
      <c r="A3412" s="44" t="s">
        <v>12030</v>
      </c>
      <c r="B3412" s="41" t="s">
        <v>14616</v>
      </c>
      <c r="C3412" s="26">
        <v>34756</v>
      </c>
      <c r="D3412" s="25" t="s">
        <v>3964</v>
      </c>
      <c r="E3412" s="27">
        <v>4522</v>
      </c>
      <c r="F3412" s="39" t="s">
        <v>12030</v>
      </c>
      <c r="G3412" s="27">
        <v>4522</v>
      </c>
      <c r="H3412" s="45">
        <f t="shared" si="53"/>
        <v>0</v>
      </c>
      <c r="I3412" s="28" t="s">
        <v>10970</v>
      </c>
    </row>
    <row r="3413" spans="1:9" x14ac:dyDescent="0.25">
      <c r="A3413" s="43" t="s">
        <v>12030</v>
      </c>
      <c r="B3413" s="40" t="s">
        <v>14617</v>
      </c>
      <c r="C3413" s="30">
        <v>34757</v>
      </c>
      <c r="D3413" s="29" t="s">
        <v>4014</v>
      </c>
      <c r="E3413" s="31">
        <v>39199.86</v>
      </c>
      <c r="F3413" s="38" t="s">
        <v>12030</v>
      </c>
      <c r="G3413" s="31">
        <v>39199.86</v>
      </c>
      <c r="H3413" s="32">
        <f t="shared" si="53"/>
        <v>0</v>
      </c>
      <c r="I3413" s="33" t="s">
        <v>10970</v>
      </c>
    </row>
    <row r="3414" spans="1:9" x14ac:dyDescent="0.25">
      <c r="A3414" s="44" t="s">
        <v>12030</v>
      </c>
      <c r="B3414" s="41" t="s">
        <v>14618</v>
      </c>
      <c r="C3414" s="26">
        <v>34758</v>
      </c>
      <c r="D3414" s="25" t="s">
        <v>4020</v>
      </c>
      <c r="E3414" s="27">
        <v>27563.200000000001</v>
      </c>
      <c r="F3414" s="39" t="s">
        <v>13735</v>
      </c>
      <c r="G3414" s="27">
        <v>27563.200000000001</v>
      </c>
      <c r="H3414" s="45">
        <f t="shared" si="53"/>
        <v>0</v>
      </c>
      <c r="I3414" s="28" t="s">
        <v>10970</v>
      </c>
    </row>
    <row r="3415" spans="1:9" x14ac:dyDescent="0.25">
      <c r="A3415" s="43" t="s">
        <v>12030</v>
      </c>
      <c r="B3415" s="40" t="s">
        <v>14619</v>
      </c>
      <c r="C3415" s="30">
        <v>34759</v>
      </c>
      <c r="D3415" s="29" t="s">
        <v>3952</v>
      </c>
      <c r="E3415" s="31">
        <v>8298.4</v>
      </c>
      <c r="F3415" s="38" t="s">
        <v>12030</v>
      </c>
      <c r="G3415" s="31">
        <v>8298.4</v>
      </c>
      <c r="H3415" s="32">
        <f t="shared" si="53"/>
        <v>0</v>
      </c>
      <c r="I3415" s="33" t="s">
        <v>10970</v>
      </c>
    </row>
    <row r="3416" spans="1:9" x14ac:dyDescent="0.25">
      <c r="A3416" s="44" t="s">
        <v>12030</v>
      </c>
      <c r="B3416" s="41" t="s">
        <v>14620</v>
      </c>
      <c r="C3416" s="26">
        <v>34760</v>
      </c>
      <c r="D3416" s="25" t="s">
        <v>4025</v>
      </c>
      <c r="E3416" s="27">
        <v>846</v>
      </c>
      <c r="F3416" s="39" t="s">
        <v>12030</v>
      </c>
      <c r="G3416" s="27">
        <v>846</v>
      </c>
      <c r="H3416" s="45">
        <f t="shared" si="53"/>
        <v>0</v>
      </c>
      <c r="I3416" s="28" t="s">
        <v>10970</v>
      </c>
    </row>
    <row r="3417" spans="1:9" x14ac:dyDescent="0.25">
      <c r="A3417" s="43" t="s">
        <v>12030</v>
      </c>
      <c r="B3417" s="40" t="s">
        <v>14621</v>
      </c>
      <c r="C3417" s="30">
        <v>34761</v>
      </c>
      <c r="D3417" s="29" t="s">
        <v>3964</v>
      </c>
      <c r="E3417" s="31">
        <v>300</v>
      </c>
      <c r="F3417" s="38" t="s">
        <v>12030</v>
      </c>
      <c r="G3417" s="31">
        <v>300</v>
      </c>
      <c r="H3417" s="32">
        <f t="shared" si="53"/>
        <v>0</v>
      </c>
      <c r="I3417" s="33" t="s">
        <v>10970</v>
      </c>
    </row>
    <row r="3418" spans="1:9" x14ac:dyDescent="0.25">
      <c r="A3418" s="44" t="s">
        <v>12030</v>
      </c>
      <c r="B3418" s="41" t="s">
        <v>14622</v>
      </c>
      <c r="C3418" s="26">
        <v>34762</v>
      </c>
      <c r="D3418" s="25" t="s">
        <v>4066</v>
      </c>
      <c r="E3418" s="27">
        <v>520</v>
      </c>
      <c r="F3418" s="39" t="s">
        <v>12030</v>
      </c>
      <c r="G3418" s="27">
        <v>520</v>
      </c>
      <c r="H3418" s="45">
        <f t="shared" si="53"/>
        <v>0</v>
      </c>
      <c r="I3418" s="28" t="s">
        <v>10970</v>
      </c>
    </row>
    <row r="3419" spans="1:9" x14ac:dyDescent="0.25">
      <c r="A3419" s="43" t="s">
        <v>12030</v>
      </c>
      <c r="B3419" s="40" t="s">
        <v>14623</v>
      </c>
      <c r="C3419" s="30">
        <v>34763</v>
      </c>
      <c r="D3419" s="29" t="s">
        <v>6102</v>
      </c>
      <c r="E3419" s="31">
        <v>1094.08</v>
      </c>
      <c r="F3419" s="38" t="s">
        <v>4577</v>
      </c>
      <c r="G3419" s="31">
        <v>1094.08</v>
      </c>
      <c r="H3419" s="32">
        <f t="shared" si="53"/>
        <v>0</v>
      </c>
      <c r="I3419" s="33" t="s">
        <v>10970</v>
      </c>
    </row>
    <row r="3420" spans="1:9" x14ac:dyDescent="0.25">
      <c r="A3420" s="44" t="s">
        <v>12030</v>
      </c>
      <c r="B3420" s="41" t="s">
        <v>14624</v>
      </c>
      <c r="C3420" s="26">
        <v>34764</v>
      </c>
      <c r="D3420" s="25" t="s">
        <v>4061</v>
      </c>
      <c r="E3420" s="27">
        <v>1844.7</v>
      </c>
      <c r="F3420" s="39" t="s">
        <v>12030</v>
      </c>
      <c r="G3420" s="27">
        <v>1844.7</v>
      </c>
      <c r="H3420" s="45">
        <f t="shared" si="53"/>
        <v>0</v>
      </c>
      <c r="I3420" s="28" t="s">
        <v>10970</v>
      </c>
    </row>
    <row r="3421" spans="1:9" x14ac:dyDescent="0.25">
      <c r="A3421" s="43" t="s">
        <v>12030</v>
      </c>
      <c r="B3421" s="40" t="s">
        <v>14625</v>
      </c>
      <c r="C3421" s="30">
        <v>34765</v>
      </c>
      <c r="D3421" s="29" t="s">
        <v>4169</v>
      </c>
      <c r="E3421" s="31">
        <v>782.98</v>
      </c>
      <c r="F3421" s="38" t="s">
        <v>5404</v>
      </c>
      <c r="G3421" s="31">
        <v>782.98</v>
      </c>
      <c r="H3421" s="32">
        <f t="shared" si="53"/>
        <v>0</v>
      </c>
      <c r="I3421" s="33" t="s">
        <v>10970</v>
      </c>
    </row>
    <row r="3422" spans="1:9" x14ac:dyDescent="0.25">
      <c r="A3422" s="44" t="s">
        <v>12030</v>
      </c>
      <c r="B3422" s="41" t="s">
        <v>14626</v>
      </c>
      <c r="C3422" s="26">
        <v>34766</v>
      </c>
      <c r="D3422" s="25" t="s">
        <v>4073</v>
      </c>
      <c r="E3422" s="27">
        <v>8400</v>
      </c>
      <c r="F3422" s="39" t="s">
        <v>12030</v>
      </c>
      <c r="G3422" s="27">
        <v>8400</v>
      </c>
      <c r="H3422" s="45">
        <f t="shared" si="53"/>
        <v>0</v>
      </c>
      <c r="I3422" s="28" t="s">
        <v>10970</v>
      </c>
    </row>
    <row r="3423" spans="1:9" x14ac:dyDescent="0.25">
      <c r="A3423" s="43" t="s">
        <v>12030</v>
      </c>
      <c r="B3423" s="40" t="s">
        <v>14627</v>
      </c>
      <c r="C3423" s="30">
        <v>34767</v>
      </c>
      <c r="D3423" s="29" t="s">
        <v>4066</v>
      </c>
      <c r="E3423" s="31">
        <v>2246</v>
      </c>
      <c r="F3423" s="38" t="s">
        <v>12030</v>
      </c>
      <c r="G3423" s="31">
        <v>2246</v>
      </c>
      <c r="H3423" s="32">
        <f t="shared" si="53"/>
        <v>0</v>
      </c>
      <c r="I3423" s="33" t="s">
        <v>10970</v>
      </c>
    </row>
    <row r="3424" spans="1:9" x14ac:dyDescent="0.25">
      <c r="A3424" s="44" t="s">
        <v>12030</v>
      </c>
      <c r="B3424" s="41" t="s">
        <v>14628</v>
      </c>
      <c r="C3424" s="26">
        <v>34768</v>
      </c>
      <c r="D3424" s="25" t="s">
        <v>4070</v>
      </c>
      <c r="E3424" s="27">
        <v>2823.6</v>
      </c>
      <c r="F3424" s="39" t="s">
        <v>12030</v>
      </c>
      <c r="G3424" s="27">
        <v>2823.6</v>
      </c>
      <c r="H3424" s="45">
        <f t="shared" si="53"/>
        <v>0</v>
      </c>
      <c r="I3424" s="28" t="s">
        <v>10970</v>
      </c>
    </row>
    <row r="3425" spans="1:9" x14ac:dyDescent="0.25">
      <c r="A3425" s="43" t="s">
        <v>12030</v>
      </c>
      <c r="B3425" s="40" t="s">
        <v>14629</v>
      </c>
      <c r="C3425" s="30">
        <v>34769</v>
      </c>
      <c r="D3425" s="29" t="s">
        <v>11967</v>
      </c>
      <c r="E3425" s="31">
        <v>5252.32</v>
      </c>
      <c r="F3425" s="38" t="s">
        <v>4577</v>
      </c>
      <c r="G3425" s="31">
        <v>5252.32</v>
      </c>
      <c r="H3425" s="32">
        <f t="shared" si="53"/>
        <v>0</v>
      </c>
      <c r="I3425" s="33" t="s">
        <v>10970</v>
      </c>
    </row>
    <row r="3426" spans="1:9" x14ac:dyDescent="0.25">
      <c r="A3426" s="44" t="s">
        <v>12030</v>
      </c>
      <c r="B3426" s="41" t="s">
        <v>14630</v>
      </c>
      <c r="C3426" s="26">
        <v>34770</v>
      </c>
      <c r="D3426" s="25" t="s">
        <v>4069</v>
      </c>
      <c r="E3426" s="27">
        <v>26845</v>
      </c>
      <c r="F3426" s="39" t="s">
        <v>12030</v>
      </c>
      <c r="G3426" s="27">
        <v>26845</v>
      </c>
      <c r="H3426" s="45">
        <f t="shared" si="53"/>
        <v>0</v>
      </c>
      <c r="I3426" s="28" t="s">
        <v>10970</v>
      </c>
    </row>
    <row r="3427" spans="1:9" x14ac:dyDescent="0.25">
      <c r="A3427" s="43" t="s">
        <v>12030</v>
      </c>
      <c r="B3427" s="40" t="s">
        <v>14631</v>
      </c>
      <c r="C3427" s="30">
        <v>34771</v>
      </c>
      <c r="D3427" s="29" t="s">
        <v>4010</v>
      </c>
      <c r="E3427" s="31">
        <v>1457</v>
      </c>
      <c r="F3427" s="38" t="s">
        <v>13735</v>
      </c>
      <c r="G3427" s="31">
        <v>1457</v>
      </c>
      <c r="H3427" s="32">
        <f t="shared" si="53"/>
        <v>0</v>
      </c>
      <c r="I3427" s="33" t="s">
        <v>10970</v>
      </c>
    </row>
    <row r="3428" spans="1:9" x14ac:dyDescent="0.25">
      <c r="A3428" s="44" t="s">
        <v>12030</v>
      </c>
      <c r="B3428" s="41" t="s">
        <v>14632</v>
      </c>
      <c r="C3428" s="26">
        <v>34772</v>
      </c>
      <c r="D3428" s="25" t="s">
        <v>3935</v>
      </c>
      <c r="E3428" s="27">
        <v>30419.8</v>
      </c>
      <c r="F3428" s="39" t="s">
        <v>10968</v>
      </c>
      <c r="G3428" s="27">
        <v>30419.8</v>
      </c>
      <c r="H3428" s="45">
        <f t="shared" si="53"/>
        <v>0</v>
      </c>
      <c r="I3428" s="28" t="s">
        <v>10970</v>
      </c>
    </row>
    <row r="3429" spans="1:9" x14ac:dyDescent="0.25">
      <c r="A3429" s="43" t="s">
        <v>12030</v>
      </c>
      <c r="B3429" s="40" t="s">
        <v>14633</v>
      </c>
      <c r="C3429" s="30">
        <v>34773</v>
      </c>
      <c r="D3429" s="29" t="s">
        <v>3964</v>
      </c>
      <c r="E3429" s="31">
        <v>132</v>
      </c>
      <c r="F3429" s="38" t="s">
        <v>4240</v>
      </c>
      <c r="G3429" s="31">
        <v>132</v>
      </c>
      <c r="H3429" s="32">
        <f t="shared" si="53"/>
        <v>0</v>
      </c>
      <c r="I3429" s="33" t="s">
        <v>10970</v>
      </c>
    </row>
    <row r="3430" spans="1:9" x14ac:dyDescent="0.25">
      <c r="A3430" s="44" t="s">
        <v>12030</v>
      </c>
      <c r="B3430" s="41" t="s">
        <v>14634</v>
      </c>
      <c r="C3430" s="26">
        <v>34774</v>
      </c>
      <c r="D3430" s="25" t="s">
        <v>4149</v>
      </c>
      <c r="E3430" s="27">
        <v>4742.3999999999996</v>
      </c>
      <c r="F3430" s="39" t="s">
        <v>10976</v>
      </c>
      <c r="G3430" s="27">
        <v>4742.3999999999996</v>
      </c>
      <c r="H3430" s="45">
        <f t="shared" si="53"/>
        <v>0</v>
      </c>
      <c r="I3430" s="28" t="s">
        <v>10970</v>
      </c>
    </row>
    <row r="3431" spans="1:9" x14ac:dyDescent="0.25">
      <c r="A3431" s="43" t="s">
        <v>13735</v>
      </c>
      <c r="B3431" s="40" t="s">
        <v>14635</v>
      </c>
      <c r="C3431" s="30">
        <v>34775</v>
      </c>
      <c r="D3431" s="29" t="s">
        <v>3936</v>
      </c>
      <c r="E3431" s="31">
        <v>7245</v>
      </c>
      <c r="F3431" s="38" t="s">
        <v>10968</v>
      </c>
      <c r="G3431" s="31">
        <v>7245</v>
      </c>
      <c r="H3431" s="32">
        <f t="shared" si="53"/>
        <v>0</v>
      </c>
      <c r="I3431" s="33" t="s">
        <v>10970</v>
      </c>
    </row>
    <row r="3432" spans="1:9" x14ac:dyDescent="0.25">
      <c r="A3432" s="44" t="s">
        <v>13735</v>
      </c>
      <c r="B3432" s="41" t="s">
        <v>14636</v>
      </c>
      <c r="C3432" s="26">
        <v>34776</v>
      </c>
      <c r="D3432" s="25" t="s">
        <v>3935</v>
      </c>
      <c r="E3432" s="27">
        <v>28805.200000000001</v>
      </c>
      <c r="F3432" s="39" t="s">
        <v>10968</v>
      </c>
      <c r="G3432" s="27">
        <v>28805.200000000001</v>
      </c>
      <c r="H3432" s="45">
        <f t="shared" si="53"/>
        <v>0</v>
      </c>
      <c r="I3432" s="28" t="s">
        <v>10970</v>
      </c>
    </row>
    <row r="3433" spans="1:9" x14ac:dyDescent="0.25">
      <c r="A3433" s="43" t="s">
        <v>13735</v>
      </c>
      <c r="B3433" s="40" t="s">
        <v>14637</v>
      </c>
      <c r="C3433" s="30">
        <v>34777</v>
      </c>
      <c r="D3433" s="29" t="s">
        <v>4028</v>
      </c>
      <c r="E3433" s="31">
        <v>1978.4</v>
      </c>
      <c r="F3433" s="38" t="s">
        <v>13735</v>
      </c>
      <c r="G3433" s="31">
        <v>1978.4</v>
      </c>
      <c r="H3433" s="32">
        <f t="shared" si="53"/>
        <v>0</v>
      </c>
      <c r="I3433" s="33" t="s">
        <v>10970</v>
      </c>
    </row>
    <row r="3434" spans="1:9" x14ac:dyDescent="0.25">
      <c r="A3434" s="44" t="s">
        <v>13735</v>
      </c>
      <c r="B3434" s="41" t="s">
        <v>14638</v>
      </c>
      <c r="C3434" s="26">
        <v>34778</v>
      </c>
      <c r="D3434" s="25" t="s">
        <v>3935</v>
      </c>
      <c r="E3434" s="27">
        <v>36708.800000000003</v>
      </c>
      <c r="F3434" s="39" t="s">
        <v>10968</v>
      </c>
      <c r="G3434" s="27">
        <v>36708.800000000003</v>
      </c>
      <c r="H3434" s="45">
        <f t="shared" si="53"/>
        <v>0</v>
      </c>
      <c r="I3434" s="28" t="s">
        <v>10970</v>
      </c>
    </row>
    <row r="3435" spans="1:9" x14ac:dyDescent="0.25">
      <c r="A3435" s="43" t="s">
        <v>13735</v>
      </c>
      <c r="B3435" s="40" t="s">
        <v>14639</v>
      </c>
      <c r="C3435" s="30">
        <v>34779</v>
      </c>
      <c r="D3435" s="29" t="s">
        <v>3937</v>
      </c>
      <c r="E3435" s="31">
        <v>75087.5</v>
      </c>
      <c r="F3435" s="38" t="s">
        <v>10968</v>
      </c>
      <c r="G3435" s="31">
        <v>75087.5</v>
      </c>
      <c r="H3435" s="32">
        <f t="shared" si="53"/>
        <v>0</v>
      </c>
      <c r="I3435" s="33" t="s">
        <v>10970</v>
      </c>
    </row>
    <row r="3436" spans="1:9" x14ac:dyDescent="0.25">
      <c r="A3436" s="44" t="s">
        <v>13735</v>
      </c>
      <c r="B3436" s="41" t="s">
        <v>14640</v>
      </c>
      <c r="C3436" s="26">
        <v>34780</v>
      </c>
      <c r="D3436" s="25" t="s">
        <v>4082</v>
      </c>
      <c r="E3436" s="27">
        <v>3574.2</v>
      </c>
      <c r="F3436" s="39" t="s">
        <v>10968</v>
      </c>
      <c r="G3436" s="27">
        <v>3574.2</v>
      </c>
      <c r="H3436" s="45">
        <f t="shared" si="53"/>
        <v>0</v>
      </c>
      <c r="I3436" s="28" t="s">
        <v>10970</v>
      </c>
    </row>
    <row r="3437" spans="1:9" x14ac:dyDescent="0.25">
      <c r="A3437" s="43" t="s">
        <v>13735</v>
      </c>
      <c r="B3437" s="40" t="s">
        <v>14641</v>
      </c>
      <c r="C3437" s="30">
        <v>34781</v>
      </c>
      <c r="D3437" s="29" t="s">
        <v>3941</v>
      </c>
      <c r="E3437" s="31">
        <v>7582.5</v>
      </c>
      <c r="F3437" s="38" t="s">
        <v>10968</v>
      </c>
      <c r="G3437" s="31">
        <v>7582.5</v>
      </c>
      <c r="H3437" s="32">
        <f t="shared" si="53"/>
        <v>0</v>
      </c>
      <c r="I3437" s="33" t="s">
        <v>10970</v>
      </c>
    </row>
    <row r="3438" spans="1:9" x14ac:dyDescent="0.25">
      <c r="A3438" s="44" t="s">
        <v>13735</v>
      </c>
      <c r="B3438" s="41" t="s">
        <v>14642</v>
      </c>
      <c r="C3438" s="26">
        <v>34782</v>
      </c>
      <c r="D3438" s="25" t="s">
        <v>3938</v>
      </c>
      <c r="E3438" s="27">
        <v>8077.5</v>
      </c>
      <c r="F3438" s="39" t="s">
        <v>10968</v>
      </c>
      <c r="G3438" s="27">
        <v>8077.5</v>
      </c>
      <c r="H3438" s="45">
        <f t="shared" si="53"/>
        <v>0</v>
      </c>
      <c r="I3438" s="28" t="s">
        <v>10970</v>
      </c>
    </row>
    <row r="3439" spans="1:9" x14ac:dyDescent="0.25">
      <c r="A3439" s="43" t="s">
        <v>13735</v>
      </c>
      <c r="B3439" s="40" t="s">
        <v>14643</v>
      </c>
      <c r="C3439" s="30">
        <v>34783</v>
      </c>
      <c r="D3439" s="29" t="s">
        <v>3944</v>
      </c>
      <c r="E3439" s="31">
        <v>7681.5</v>
      </c>
      <c r="F3439" s="38" t="s">
        <v>10968</v>
      </c>
      <c r="G3439" s="31">
        <v>7681.5</v>
      </c>
      <c r="H3439" s="32">
        <f t="shared" si="53"/>
        <v>0</v>
      </c>
      <c r="I3439" s="33" t="s">
        <v>10970</v>
      </c>
    </row>
    <row r="3440" spans="1:9" x14ac:dyDescent="0.25">
      <c r="A3440" s="44" t="s">
        <v>13735</v>
      </c>
      <c r="B3440" s="41" t="s">
        <v>14644</v>
      </c>
      <c r="C3440" s="26">
        <v>34784</v>
      </c>
      <c r="D3440" s="25" t="s">
        <v>4630</v>
      </c>
      <c r="E3440" s="27">
        <v>4311</v>
      </c>
      <c r="F3440" s="39" t="s">
        <v>10968</v>
      </c>
      <c r="G3440" s="27">
        <v>4311</v>
      </c>
      <c r="H3440" s="45">
        <f t="shared" si="53"/>
        <v>0</v>
      </c>
      <c r="I3440" s="28" t="s">
        <v>10970</v>
      </c>
    </row>
    <row r="3441" spans="1:9" x14ac:dyDescent="0.25">
      <c r="A3441" s="43" t="s">
        <v>13735</v>
      </c>
      <c r="B3441" s="40" t="s">
        <v>14645</v>
      </c>
      <c r="C3441" s="30">
        <v>34785</v>
      </c>
      <c r="D3441" s="29" t="s">
        <v>4029</v>
      </c>
      <c r="E3441" s="31">
        <v>3897</v>
      </c>
      <c r="F3441" s="38" t="s">
        <v>13735</v>
      </c>
      <c r="G3441" s="31">
        <v>3897</v>
      </c>
      <c r="H3441" s="32">
        <f t="shared" si="53"/>
        <v>0</v>
      </c>
      <c r="I3441" s="33" t="s">
        <v>10970</v>
      </c>
    </row>
    <row r="3442" spans="1:9" x14ac:dyDescent="0.25">
      <c r="A3442" s="44" t="s">
        <v>13735</v>
      </c>
      <c r="B3442" s="41" t="s">
        <v>14646</v>
      </c>
      <c r="C3442" s="26">
        <v>34786</v>
      </c>
      <c r="D3442" s="25" t="s">
        <v>3975</v>
      </c>
      <c r="E3442" s="27">
        <v>5148</v>
      </c>
      <c r="F3442" s="39" t="s">
        <v>13735</v>
      </c>
      <c r="G3442" s="27">
        <v>5148</v>
      </c>
      <c r="H3442" s="45">
        <f t="shared" si="53"/>
        <v>0</v>
      </c>
      <c r="I3442" s="28" t="s">
        <v>10970</v>
      </c>
    </row>
    <row r="3443" spans="1:9" x14ac:dyDescent="0.25">
      <c r="A3443" s="43" t="s">
        <v>13735</v>
      </c>
      <c r="B3443" s="40" t="s">
        <v>14647</v>
      </c>
      <c r="C3443" s="30">
        <v>34787</v>
      </c>
      <c r="D3443" s="29" t="s">
        <v>3953</v>
      </c>
      <c r="E3443" s="31">
        <v>2600</v>
      </c>
      <c r="F3443" s="38" t="s">
        <v>13735</v>
      </c>
      <c r="G3443" s="31">
        <v>2600</v>
      </c>
      <c r="H3443" s="32">
        <f t="shared" si="53"/>
        <v>0</v>
      </c>
      <c r="I3443" s="33" t="s">
        <v>10970</v>
      </c>
    </row>
    <row r="3444" spans="1:9" x14ac:dyDescent="0.25">
      <c r="A3444" s="44" t="s">
        <v>13735</v>
      </c>
      <c r="B3444" s="41" t="s">
        <v>14648</v>
      </c>
      <c r="C3444" s="26">
        <v>34788</v>
      </c>
      <c r="D3444" s="25" t="s">
        <v>3954</v>
      </c>
      <c r="E3444" s="27">
        <v>6901.6</v>
      </c>
      <c r="F3444" s="39" t="s">
        <v>13735</v>
      </c>
      <c r="G3444" s="27">
        <v>6901.6</v>
      </c>
      <c r="H3444" s="45">
        <f t="shared" si="53"/>
        <v>0</v>
      </c>
      <c r="I3444" s="28" t="s">
        <v>10970</v>
      </c>
    </row>
    <row r="3445" spans="1:9" x14ac:dyDescent="0.25">
      <c r="A3445" s="43" t="s">
        <v>13735</v>
      </c>
      <c r="B3445" s="40" t="s">
        <v>14649</v>
      </c>
      <c r="C3445" s="30">
        <v>34789</v>
      </c>
      <c r="D3445" s="29" t="s">
        <v>4031</v>
      </c>
      <c r="E3445" s="31">
        <v>2080</v>
      </c>
      <c r="F3445" s="38" t="s">
        <v>13735</v>
      </c>
      <c r="G3445" s="31">
        <v>2080</v>
      </c>
      <c r="H3445" s="32">
        <f t="shared" si="53"/>
        <v>0</v>
      </c>
      <c r="I3445" s="33" t="s">
        <v>10970</v>
      </c>
    </row>
    <row r="3446" spans="1:9" x14ac:dyDescent="0.25">
      <c r="A3446" s="44" t="s">
        <v>13735</v>
      </c>
      <c r="B3446" s="41" t="s">
        <v>14650</v>
      </c>
      <c r="C3446" s="26">
        <v>34790</v>
      </c>
      <c r="D3446" s="25" t="s">
        <v>3946</v>
      </c>
      <c r="E3446" s="27">
        <v>5332</v>
      </c>
      <c r="F3446" s="39" t="s">
        <v>10968</v>
      </c>
      <c r="G3446" s="27">
        <v>5332</v>
      </c>
      <c r="H3446" s="45">
        <f t="shared" si="53"/>
        <v>0</v>
      </c>
      <c r="I3446" s="28" t="s">
        <v>10970</v>
      </c>
    </row>
    <row r="3447" spans="1:9" x14ac:dyDescent="0.25">
      <c r="A3447" s="43" t="s">
        <v>13735</v>
      </c>
      <c r="B3447" s="40" t="s">
        <v>14651</v>
      </c>
      <c r="C3447" s="30">
        <v>34791</v>
      </c>
      <c r="D3447" s="29" t="s">
        <v>3949</v>
      </c>
      <c r="E3447" s="31">
        <v>0</v>
      </c>
      <c r="F3447" s="38" t="s">
        <v>4219</v>
      </c>
      <c r="G3447" s="31">
        <v>0</v>
      </c>
      <c r="H3447" s="32">
        <f t="shared" si="53"/>
        <v>0</v>
      </c>
      <c r="I3447" s="33" t="s">
        <v>7662</v>
      </c>
    </row>
    <row r="3448" spans="1:9" x14ac:dyDescent="0.25">
      <c r="A3448" s="44" t="s">
        <v>13735</v>
      </c>
      <c r="B3448" s="41" t="s">
        <v>14652</v>
      </c>
      <c r="C3448" s="26">
        <v>34792</v>
      </c>
      <c r="D3448" s="25" t="s">
        <v>3950</v>
      </c>
      <c r="E3448" s="27">
        <v>37234.400000000001</v>
      </c>
      <c r="F3448" s="39" t="s">
        <v>10976</v>
      </c>
      <c r="G3448" s="27">
        <v>37234.400000000001</v>
      </c>
      <c r="H3448" s="45">
        <f t="shared" si="53"/>
        <v>0</v>
      </c>
      <c r="I3448" s="28" t="s">
        <v>10970</v>
      </c>
    </row>
    <row r="3449" spans="1:9" x14ac:dyDescent="0.25">
      <c r="A3449" s="43" t="s">
        <v>13735</v>
      </c>
      <c r="B3449" s="40" t="s">
        <v>14653</v>
      </c>
      <c r="C3449" s="30">
        <v>34793</v>
      </c>
      <c r="D3449" s="29" t="s">
        <v>3948</v>
      </c>
      <c r="E3449" s="31">
        <v>12068.4</v>
      </c>
      <c r="F3449" s="38" t="s">
        <v>10968</v>
      </c>
      <c r="G3449" s="31">
        <v>12068.4</v>
      </c>
      <c r="H3449" s="32">
        <f t="shared" si="53"/>
        <v>0</v>
      </c>
      <c r="I3449" s="33" t="s">
        <v>10970</v>
      </c>
    </row>
    <row r="3450" spans="1:9" x14ac:dyDescent="0.25">
      <c r="A3450" s="44" t="s">
        <v>13735</v>
      </c>
      <c r="B3450" s="41" t="s">
        <v>14654</v>
      </c>
      <c r="C3450" s="26">
        <v>34794</v>
      </c>
      <c r="D3450" s="25" t="s">
        <v>3947</v>
      </c>
      <c r="E3450" s="27">
        <v>6317.8</v>
      </c>
      <c r="F3450" s="39" t="s">
        <v>13735</v>
      </c>
      <c r="G3450" s="27">
        <v>6317.8</v>
      </c>
      <c r="H3450" s="45">
        <f t="shared" si="53"/>
        <v>0</v>
      </c>
      <c r="I3450" s="28" t="s">
        <v>10970</v>
      </c>
    </row>
    <row r="3451" spans="1:9" x14ac:dyDescent="0.25">
      <c r="A3451" s="43" t="s">
        <v>13735</v>
      </c>
      <c r="B3451" s="40" t="s">
        <v>14655</v>
      </c>
      <c r="C3451" s="30">
        <v>34795</v>
      </c>
      <c r="D3451" s="29" t="s">
        <v>3942</v>
      </c>
      <c r="E3451" s="31">
        <v>3602.8</v>
      </c>
      <c r="F3451" s="38" t="s">
        <v>10968</v>
      </c>
      <c r="G3451" s="31">
        <v>3602.8</v>
      </c>
      <c r="H3451" s="32">
        <f t="shared" si="53"/>
        <v>0</v>
      </c>
      <c r="I3451" s="33" t="s">
        <v>10970</v>
      </c>
    </row>
    <row r="3452" spans="1:9" x14ac:dyDescent="0.25">
      <c r="A3452" s="44" t="s">
        <v>13735</v>
      </c>
      <c r="B3452" s="41" t="s">
        <v>14656</v>
      </c>
      <c r="C3452" s="26">
        <v>34796</v>
      </c>
      <c r="D3452" s="25" t="s">
        <v>3939</v>
      </c>
      <c r="E3452" s="27">
        <v>3658.5</v>
      </c>
      <c r="F3452" s="39" t="s">
        <v>10968</v>
      </c>
      <c r="G3452" s="27">
        <v>3658.5</v>
      </c>
      <c r="H3452" s="45">
        <f t="shared" si="53"/>
        <v>0</v>
      </c>
      <c r="I3452" s="28" t="s">
        <v>10970</v>
      </c>
    </row>
    <row r="3453" spans="1:9" x14ac:dyDescent="0.25">
      <c r="A3453" s="43" t="s">
        <v>13735</v>
      </c>
      <c r="B3453" s="40" t="s">
        <v>14657</v>
      </c>
      <c r="C3453" s="30">
        <v>34797</v>
      </c>
      <c r="D3453" s="29" t="s">
        <v>3982</v>
      </c>
      <c r="E3453" s="31">
        <v>571.1</v>
      </c>
      <c r="F3453" s="38" t="s">
        <v>13735</v>
      </c>
      <c r="G3453" s="31">
        <v>571.1</v>
      </c>
      <c r="H3453" s="32">
        <f t="shared" si="53"/>
        <v>0</v>
      </c>
      <c r="I3453" s="33" t="s">
        <v>10970</v>
      </c>
    </row>
    <row r="3454" spans="1:9" x14ac:dyDescent="0.25">
      <c r="A3454" s="44" t="s">
        <v>13735</v>
      </c>
      <c r="B3454" s="41" t="s">
        <v>14658</v>
      </c>
      <c r="C3454" s="26">
        <v>34798</v>
      </c>
      <c r="D3454" s="25" t="s">
        <v>3972</v>
      </c>
      <c r="E3454" s="27">
        <v>1741</v>
      </c>
      <c r="F3454" s="39" t="s">
        <v>13735</v>
      </c>
      <c r="G3454" s="27">
        <v>1741</v>
      </c>
      <c r="H3454" s="45">
        <f t="shared" si="53"/>
        <v>0</v>
      </c>
      <c r="I3454" s="28" t="s">
        <v>10970</v>
      </c>
    </row>
    <row r="3455" spans="1:9" x14ac:dyDescent="0.25">
      <c r="A3455" s="43" t="s">
        <v>13735</v>
      </c>
      <c r="B3455" s="40" t="s">
        <v>14659</v>
      </c>
      <c r="C3455" s="30">
        <v>34799</v>
      </c>
      <c r="D3455" s="29" t="s">
        <v>3951</v>
      </c>
      <c r="E3455" s="31">
        <v>9875.6</v>
      </c>
      <c r="F3455" s="38" t="s">
        <v>13735</v>
      </c>
      <c r="G3455" s="31">
        <v>9875.6</v>
      </c>
      <c r="H3455" s="32">
        <f t="shared" si="53"/>
        <v>0</v>
      </c>
      <c r="I3455" s="33" t="s">
        <v>10970</v>
      </c>
    </row>
    <row r="3456" spans="1:9" x14ac:dyDescent="0.25">
      <c r="A3456" s="44" t="s">
        <v>13735</v>
      </c>
      <c r="B3456" s="41" t="s">
        <v>14660</v>
      </c>
      <c r="C3456" s="26">
        <v>34800</v>
      </c>
      <c r="D3456" s="25" t="s">
        <v>3964</v>
      </c>
      <c r="E3456" s="27">
        <v>14561.78</v>
      </c>
      <c r="F3456" s="39" t="s">
        <v>13735</v>
      </c>
      <c r="G3456" s="27">
        <v>14561.78</v>
      </c>
      <c r="H3456" s="45">
        <f t="shared" si="53"/>
        <v>0</v>
      </c>
      <c r="I3456" s="28" t="s">
        <v>10970</v>
      </c>
    </row>
    <row r="3457" spans="1:9" x14ac:dyDescent="0.25">
      <c r="A3457" s="43" t="s">
        <v>13735</v>
      </c>
      <c r="B3457" s="40" t="s">
        <v>14661</v>
      </c>
      <c r="C3457" s="30">
        <v>34801</v>
      </c>
      <c r="D3457" s="29" t="s">
        <v>3956</v>
      </c>
      <c r="E3457" s="31">
        <v>3302</v>
      </c>
      <c r="F3457" s="38" t="s">
        <v>13735</v>
      </c>
      <c r="G3457" s="31">
        <v>3302</v>
      </c>
      <c r="H3457" s="32">
        <f t="shared" si="53"/>
        <v>0</v>
      </c>
      <c r="I3457" s="33" t="s">
        <v>10970</v>
      </c>
    </row>
    <row r="3458" spans="1:9" x14ac:dyDescent="0.25">
      <c r="A3458" s="44" t="s">
        <v>13735</v>
      </c>
      <c r="B3458" s="41" t="s">
        <v>14662</v>
      </c>
      <c r="C3458" s="26">
        <v>34802</v>
      </c>
      <c r="D3458" s="25" t="s">
        <v>4033</v>
      </c>
      <c r="E3458" s="27">
        <v>2320</v>
      </c>
      <c r="F3458" s="39" t="s">
        <v>13735</v>
      </c>
      <c r="G3458" s="27">
        <v>2320</v>
      </c>
      <c r="H3458" s="45">
        <f t="shared" si="53"/>
        <v>0</v>
      </c>
      <c r="I3458" s="28" t="s">
        <v>10970</v>
      </c>
    </row>
    <row r="3459" spans="1:9" x14ac:dyDescent="0.25">
      <c r="A3459" s="43" t="s">
        <v>13735</v>
      </c>
      <c r="B3459" s="40" t="s">
        <v>14663</v>
      </c>
      <c r="C3459" s="30">
        <v>34803</v>
      </c>
      <c r="D3459" s="29" t="s">
        <v>3978</v>
      </c>
      <c r="E3459" s="31">
        <v>0</v>
      </c>
      <c r="F3459" s="38" t="s">
        <v>4219</v>
      </c>
      <c r="G3459" s="31">
        <v>0</v>
      </c>
      <c r="H3459" s="32">
        <f t="shared" si="53"/>
        <v>0</v>
      </c>
      <c r="I3459" s="33" t="s">
        <v>7662</v>
      </c>
    </row>
    <row r="3460" spans="1:9" x14ac:dyDescent="0.25">
      <c r="A3460" s="44" t="s">
        <v>13735</v>
      </c>
      <c r="B3460" s="41" t="s">
        <v>14664</v>
      </c>
      <c r="C3460" s="26">
        <v>34804</v>
      </c>
      <c r="D3460" s="25" t="s">
        <v>3978</v>
      </c>
      <c r="E3460" s="27">
        <v>3927.5</v>
      </c>
      <c r="F3460" s="39" t="s">
        <v>13735</v>
      </c>
      <c r="G3460" s="27">
        <v>3927.5</v>
      </c>
      <c r="H3460" s="45">
        <f t="shared" ref="H3460:H3523" si="54">E3460-G3460</f>
        <v>0</v>
      </c>
      <c r="I3460" s="28" t="s">
        <v>10970</v>
      </c>
    </row>
    <row r="3461" spans="1:9" x14ac:dyDescent="0.25">
      <c r="A3461" s="43" t="s">
        <v>13735</v>
      </c>
      <c r="B3461" s="40" t="s">
        <v>14665</v>
      </c>
      <c r="C3461" s="30">
        <v>34805</v>
      </c>
      <c r="D3461" s="29" t="s">
        <v>3964</v>
      </c>
      <c r="E3461" s="31">
        <v>180</v>
      </c>
      <c r="F3461" s="38" t="s">
        <v>13735</v>
      </c>
      <c r="G3461" s="31">
        <v>180</v>
      </c>
      <c r="H3461" s="32">
        <f t="shared" si="54"/>
        <v>0</v>
      </c>
      <c r="I3461" s="33" t="s">
        <v>10970</v>
      </c>
    </row>
    <row r="3462" spans="1:9" x14ac:dyDescent="0.25">
      <c r="A3462" s="44" t="s">
        <v>13735</v>
      </c>
      <c r="B3462" s="41" t="s">
        <v>14666</v>
      </c>
      <c r="C3462" s="26">
        <v>34806</v>
      </c>
      <c r="D3462" s="25" t="s">
        <v>3964</v>
      </c>
      <c r="E3462" s="27">
        <v>835.2</v>
      </c>
      <c r="F3462" s="39" t="s">
        <v>13735</v>
      </c>
      <c r="G3462" s="27">
        <v>835.2</v>
      </c>
      <c r="H3462" s="45">
        <f t="shared" si="54"/>
        <v>0</v>
      </c>
      <c r="I3462" s="28" t="s">
        <v>10970</v>
      </c>
    </row>
    <row r="3463" spans="1:9" x14ac:dyDescent="0.25">
      <c r="A3463" s="43" t="s">
        <v>13735</v>
      </c>
      <c r="B3463" s="40" t="s">
        <v>14667</v>
      </c>
      <c r="C3463" s="30">
        <v>34807</v>
      </c>
      <c r="D3463" s="29" t="s">
        <v>4156</v>
      </c>
      <c r="E3463" s="31">
        <v>4393.3</v>
      </c>
      <c r="F3463" s="38" t="s">
        <v>13735</v>
      </c>
      <c r="G3463" s="31">
        <v>4393.3</v>
      </c>
      <c r="H3463" s="32">
        <f t="shared" si="54"/>
        <v>0</v>
      </c>
      <c r="I3463" s="33" t="s">
        <v>10970</v>
      </c>
    </row>
    <row r="3464" spans="1:9" x14ac:dyDescent="0.25">
      <c r="A3464" s="44" t="s">
        <v>13735</v>
      </c>
      <c r="B3464" s="41" t="s">
        <v>14668</v>
      </c>
      <c r="C3464" s="26">
        <v>34808</v>
      </c>
      <c r="D3464" s="25" t="s">
        <v>4089</v>
      </c>
      <c r="E3464" s="27">
        <v>1484.8</v>
      </c>
      <c r="F3464" s="39" t="s">
        <v>13735</v>
      </c>
      <c r="G3464" s="27">
        <v>1484.8</v>
      </c>
      <c r="H3464" s="45">
        <f t="shared" si="54"/>
        <v>0</v>
      </c>
      <c r="I3464" s="28" t="s">
        <v>10970</v>
      </c>
    </row>
    <row r="3465" spans="1:9" x14ac:dyDescent="0.25">
      <c r="A3465" s="43" t="s">
        <v>13735</v>
      </c>
      <c r="B3465" s="40" t="s">
        <v>14669</v>
      </c>
      <c r="C3465" s="30">
        <v>34809</v>
      </c>
      <c r="D3465" s="29" t="s">
        <v>3965</v>
      </c>
      <c r="E3465" s="31">
        <v>780</v>
      </c>
      <c r="F3465" s="38" t="s">
        <v>13735</v>
      </c>
      <c r="G3465" s="31">
        <v>780</v>
      </c>
      <c r="H3465" s="32">
        <f t="shared" si="54"/>
        <v>0</v>
      </c>
      <c r="I3465" s="33" t="s">
        <v>10970</v>
      </c>
    </row>
    <row r="3466" spans="1:9" x14ac:dyDescent="0.25">
      <c r="A3466" s="44" t="s">
        <v>13735</v>
      </c>
      <c r="B3466" s="41" t="s">
        <v>14670</v>
      </c>
      <c r="C3466" s="26">
        <v>34810</v>
      </c>
      <c r="D3466" s="25" t="s">
        <v>4087</v>
      </c>
      <c r="E3466" s="27">
        <v>4257.5</v>
      </c>
      <c r="F3466" s="39" t="s">
        <v>13735</v>
      </c>
      <c r="G3466" s="27">
        <v>4257.5</v>
      </c>
      <c r="H3466" s="45">
        <f t="shared" si="54"/>
        <v>0</v>
      </c>
      <c r="I3466" s="28" t="s">
        <v>10970</v>
      </c>
    </row>
    <row r="3467" spans="1:9" x14ac:dyDescent="0.25">
      <c r="A3467" s="43" t="s">
        <v>13735</v>
      </c>
      <c r="B3467" s="40" t="s">
        <v>14671</v>
      </c>
      <c r="C3467" s="30">
        <v>34811</v>
      </c>
      <c r="D3467" s="29" t="s">
        <v>3974</v>
      </c>
      <c r="E3467" s="31">
        <v>5720</v>
      </c>
      <c r="F3467" s="38" t="s">
        <v>13735</v>
      </c>
      <c r="G3467" s="31">
        <v>5720</v>
      </c>
      <c r="H3467" s="32">
        <f t="shared" si="54"/>
        <v>0</v>
      </c>
      <c r="I3467" s="33" t="s">
        <v>10970</v>
      </c>
    </row>
    <row r="3468" spans="1:9" x14ac:dyDescent="0.25">
      <c r="A3468" s="44" t="s">
        <v>13735</v>
      </c>
      <c r="B3468" s="41" t="s">
        <v>14672</v>
      </c>
      <c r="C3468" s="26">
        <v>34812</v>
      </c>
      <c r="D3468" s="25" t="s">
        <v>3973</v>
      </c>
      <c r="E3468" s="27">
        <v>0</v>
      </c>
      <c r="F3468" s="39" t="s">
        <v>4219</v>
      </c>
      <c r="G3468" s="27">
        <v>0</v>
      </c>
      <c r="H3468" s="45">
        <f t="shared" si="54"/>
        <v>0</v>
      </c>
      <c r="I3468" s="28" t="s">
        <v>7662</v>
      </c>
    </row>
    <row r="3469" spans="1:9" x14ac:dyDescent="0.25">
      <c r="A3469" s="43" t="s">
        <v>13735</v>
      </c>
      <c r="B3469" s="40" t="s">
        <v>14673</v>
      </c>
      <c r="C3469" s="30">
        <v>34813</v>
      </c>
      <c r="D3469" s="29" t="s">
        <v>3964</v>
      </c>
      <c r="E3469" s="31">
        <v>4345</v>
      </c>
      <c r="F3469" s="38" t="s">
        <v>13735</v>
      </c>
      <c r="G3469" s="31">
        <v>4345</v>
      </c>
      <c r="H3469" s="32">
        <f t="shared" si="54"/>
        <v>0</v>
      </c>
      <c r="I3469" s="33" t="s">
        <v>10970</v>
      </c>
    </row>
    <row r="3470" spans="1:9" x14ac:dyDescent="0.25">
      <c r="A3470" s="44" t="s">
        <v>13735</v>
      </c>
      <c r="B3470" s="41" t="s">
        <v>14674</v>
      </c>
      <c r="C3470" s="26">
        <v>34814</v>
      </c>
      <c r="D3470" s="25" t="s">
        <v>3967</v>
      </c>
      <c r="E3470" s="27">
        <v>7971.2</v>
      </c>
      <c r="F3470" s="39" t="s">
        <v>13735</v>
      </c>
      <c r="G3470" s="27">
        <v>7971.2</v>
      </c>
      <c r="H3470" s="45">
        <f t="shared" si="54"/>
        <v>0</v>
      </c>
      <c r="I3470" s="28" t="s">
        <v>10970</v>
      </c>
    </row>
    <row r="3471" spans="1:9" x14ac:dyDescent="0.25">
      <c r="A3471" s="43" t="s">
        <v>13735</v>
      </c>
      <c r="B3471" s="40" t="s">
        <v>14675</v>
      </c>
      <c r="C3471" s="30">
        <v>34815</v>
      </c>
      <c r="D3471" s="29" t="s">
        <v>3964</v>
      </c>
      <c r="E3471" s="31">
        <v>3297.1</v>
      </c>
      <c r="F3471" s="38" t="s">
        <v>13735</v>
      </c>
      <c r="G3471" s="31">
        <v>3297.1</v>
      </c>
      <c r="H3471" s="32">
        <f t="shared" si="54"/>
        <v>0</v>
      </c>
      <c r="I3471" s="33" t="s">
        <v>10970</v>
      </c>
    </row>
    <row r="3472" spans="1:9" x14ac:dyDescent="0.25">
      <c r="A3472" s="44" t="s">
        <v>13735</v>
      </c>
      <c r="B3472" s="41" t="s">
        <v>14676</v>
      </c>
      <c r="C3472" s="26">
        <v>34816</v>
      </c>
      <c r="D3472" s="25" t="s">
        <v>4036</v>
      </c>
      <c r="E3472" s="27">
        <v>1408</v>
      </c>
      <c r="F3472" s="39" t="s">
        <v>13735</v>
      </c>
      <c r="G3472" s="27">
        <v>1408</v>
      </c>
      <c r="H3472" s="45">
        <f t="shared" si="54"/>
        <v>0</v>
      </c>
      <c r="I3472" s="28" t="s">
        <v>10970</v>
      </c>
    </row>
    <row r="3473" spans="1:9" x14ac:dyDescent="0.25">
      <c r="A3473" s="43" t="s">
        <v>13735</v>
      </c>
      <c r="B3473" s="40" t="s">
        <v>14677</v>
      </c>
      <c r="C3473" s="30">
        <v>34817</v>
      </c>
      <c r="D3473" s="29" t="s">
        <v>3973</v>
      </c>
      <c r="E3473" s="31">
        <v>1094</v>
      </c>
      <c r="F3473" s="38" t="s">
        <v>13735</v>
      </c>
      <c r="G3473" s="31">
        <v>1094</v>
      </c>
      <c r="H3473" s="32">
        <f t="shared" si="54"/>
        <v>0</v>
      </c>
      <c r="I3473" s="33" t="s">
        <v>10970</v>
      </c>
    </row>
    <row r="3474" spans="1:9" x14ac:dyDescent="0.25">
      <c r="A3474" s="44" t="s">
        <v>13735</v>
      </c>
      <c r="B3474" s="41" t="s">
        <v>14678</v>
      </c>
      <c r="C3474" s="26">
        <v>34818</v>
      </c>
      <c r="D3474" s="25" t="s">
        <v>4091</v>
      </c>
      <c r="E3474" s="27">
        <v>8571.4</v>
      </c>
      <c r="F3474" s="39" t="s">
        <v>13735</v>
      </c>
      <c r="G3474" s="27">
        <v>8571.4</v>
      </c>
      <c r="H3474" s="45">
        <f t="shared" si="54"/>
        <v>0</v>
      </c>
      <c r="I3474" s="28" t="s">
        <v>10970</v>
      </c>
    </row>
    <row r="3475" spans="1:9" x14ac:dyDescent="0.25">
      <c r="A3475" s="43" t="s">
        <v>13735</v>
      </c>
      <c r="B3475" s="40" t="s">
        <v>14679</v>
      </c>
      <c r="C3475" s="30">
        <v>34819</v>
      </c>
      <c r="D3475" s="29" t="s">
        <v>4125</v>
      </c>
      <c r="E3475" s="31">
        <v>4943.1000000000004</v>
      </c>
      <c r="F3475" s="38" t="s">
        <v>13735</v>
      </c>
      <c r="G3475" s="31">
        <v>4943.1000000000004</v>
      </c>
      <c r="H3475" s="32">
        <f t="shared" si="54"/>
        <v>0</v>
      </c>
      <c r="I3475" s="33" t="s">
        <v>10970</v>
      </c>
    </row>
    <row r="3476" spans="1:9" x14ac:dyDescent="0.25">
      <c r="A3476" s="44" t="s">
        <v>13735</v>
      </c>
      <c r="B3476" s="41" t="s">
        <v>14680</v>
      </c>
      <c r="C3476" s="26">
        <v>34820</v>
      </c>
      <c r="D3476" s="25" t="s">
        <v>3960</v>
      </c>
      <c r="E3476" s="27">
        <v>19345.599999999999</v>
      </c>
      <c r="F3476" s="39" t="s">
        <v>13735</v>
      </c>
      <c r="G3476" s="27">
        <v>19345.599999999999</v>
      </c>
      <c r="H3476" s="45">
        <f t="shared" si="54"/>
        <v>0</v>
      </c>
      <c r="I3476" s="28" t="s">
        <v>10970</v>
      </c>
    </row>
    <row r="3477" spans="1:9" x14ac:dyDescent="0.25">
      <c r="A3477" s="43" t="s">
        <v>13735</v>
      </c>
      <c r="B3477" s="40" t="s">
        <v>14681</v>
      </c>
      <c r="C3477" s="30">
        <v>34821</v>
      </c>
      <c r="D3477" s="29" t="s">
        <v>4125</v>
      </c>
      <c r="E3477" s="31">
        <v>440.2</v>
      </c>
      <c r="F3477" s="38" t="s">
        <v>13735</v>
      </c>
      <c r="G3477" s="31">
        <v>440.2</v>
      </c>
      <c r="H3477" s="32">
        <f t="shared" si="54"/>
        <v>0</v>
      </c>
      <c r="I3477" s="33" t="s">
        <v>10970</v>
      </c>
    </row>
    <row r="3478" spans="1:9" x14ac:dyDescent="0.25">
      <c r="A3478" s="44" t="s">
        <v>13735</v>
      </c>
      <c r="B3478" s="41" t="s">
        <v>14682</v>
      </c>
      <c r="C3478" s="26">
        <v>34822</v>
      </c>
      <c r="D3478" s="25" t="s">
        <v>3999</v>
      </c>
      <c r="E3478" s="27">
        <v>6107</v>
      </c>
      <c r="F3478" s="39" t="s">
        <v>13735</v>
      </c>
      <c r="G3478" s="27">
        <v>6107</v>
      </c>
      <c r="H3478" s="45">
        <f t="shared" si="54"/>
        <v>0</v>
      </c>
      <c r="I3478" s="28" t="s">
        <v>10970</v>
      </c>
    </row>
    <row r="3479" spans="1:9" x14ac:dyDescent="0.25">
      <c r="A3479" s="43" t="s">
        <v>13735</v>
      </c>
      <c r="B3479" s="40" t="s">
        <v>14683</v>
      </c>
      <c r="C3479" s="30">
        <v>34823</v>
      </c>
      <c r="D3479" s="29" t="s">
        <v>4108</v>
      </c>
      <c r="E3479" s="31">
        <v>27565</v>
      </c>
      <c r="F3479" s="38" t="s">
        <v>13735</v>
      </c>
      <c r="G3479" s="31">
        <v>27565</v>
      </c>
      <c r="H3479" s="32">
        <f t="shared" si="54"/>
        <v>0</v>
      </c>
      <c r="I3479" s="33" t="s">
        <v>10970</v>
      </c>
    </row>
    <row r="3480" spans="1:9" x14ac:dyDescent="0.25">
      <c r="A3480" s="44" t="s">
        <v>13735</v>
      </c>
      <c r="B3480" s="41" t="s">
        <v>14684</v>
      </c>
      <c r="C3480" s="26">
        <v>34824</v>
      </c>
      <c r="D3480" s="25" t="s">
        <v>4041</v>
      </c>
      <c r="E3480" s="27">
        <v>1409.4</v>
      </c>
      <c r="F3480" s="39" t="s">
        <v>13735</v>
      </c>
      <c r="G3480" s="27">
        <v>1409.4</v>
      </c>
      <c r="H3480" s="45">
        <f t="shared" si="54"/>
        <v>0</v>
      </c>
      <c r="I3480" s="28" t="s">
        <v>10970</v>
      </c>
    </row>
    <row r="3481" spans="1:9" x14ac:dyDescent="0.25">
      <c r="A3481" s="43" t="s">
        <v>13735</v>
      </c>
      <c r="B3481" s="40" t="s">
        <v>14685</v>
      </c>
      <c r="C3481" s="30">
        <v>34825</v>
      </c>
      <c r="D3481" s="29" t="s">
        <v>3977</v>
      </c>
      <c r="E3481" s="31">
        <v>1949.3</v>
      </c>
      <c r="F3481" s="38" t="s">
        <v>13735</v>
      </c>
      <c r="G3481" s="31">
        <v>1949.3</v>
      </c>
      <c r="H3481" s="32">
        <f t="shared" si="54"/>
        <v>0</v>
      </c>
      <c r="I3481" s="33" t="s">
        <v>10970</v>
      </c>
    </row>
    <row r="3482" spans="1:9" x14ac:dyDescent="0.25">
      <c r="A3482" s="44" t="s">
        <v>13735</v>
      </c>
      <c r="B3482" s="41" t="s">
        <v>14686</v>
      </c>
      <c r="C3482" s="26">
        <v>34826</v>
      </c>
      <c r="D3482" s="25" t="s">
        <v>3977</v>
      </c>
      <c r="E3482" s="27">
        <v>2052</v>
      </c>
      <c r="F3482" s="39" t="s">
        <v>13735</v>
      </c>
      <c r="G3482" s="27">
        <v>2052</v>
      </c>
      <c r="H3482" s="45">
        <f t="shared" si="54"/>
        <v>0</v>
      </c>
      <c r="I3482" s="28" t="s">
        <v>10970</v>
      </c>
    </row>
    <row r="3483" spans="1:9" x14ac:dyDescent="0.25">
      <c r="A3483" s="43" t="s">
        <v>13735</v>
      </c>
      <c r="B3483" s="40" t="s">
        <v>14687</v>
      </c>
      <c r="C3483" s="30">
        <v>34827</v>
      </c>
      <c r="D3483" s="29" t="s">
        <v>4010</v>
      </c>
      <c r="E3483" s="31">
        <v>1836.5</v>
      </c>
      <c r="F3483" s="38" t="s">
        <v>13735</v>
      </c>
      <c r="G3483" s="31">
        <v>1836.5</v>
      </c>
      <c r="H3483" s="32">
        <f t="shared" si="54"/>
        <v>0</v>
      </c>
      <c r="I3483" s="33" t="s">
        <v>10970</v>
      </c>
    </row>
    <row r="3484" spans="1:9" x14ac:dyDescent="0.25">
      <c r="A3484" s="44" t="s">
        <v>13735</v>
      </c>
      <c r="B3484" s="41" t="s">
        <v>14688</v>
      </c>
      <c r="C3484" s="26">
        <v>34828</v>
      </c>
      <c r="D3484" s="25" t="s">
        <v>4006</v>
      </c>
      <c r="E3484" s="27">
        <v>7947</v>
      </c>
      <c r="F3484" s="39" t="s">
        <v>13735</v>
      </c>
      <c r="G3484" s="27">
        <v>7947</v>
      </c>
      <c r="H3484" s="45">
        <f t="shared" si="54"/>
        <v>0</v>
      </c>
      <c r="I3484" s="28" t="s">
        <v>10970</v>
      </c>
    </row>
    <row r="3485" spans="1:9" x14ac:dyDescent="0.25">
      <c r="A3485" s="43" t="s">
        <v>13735</v>
      </c>
      <c r="B3485" s="40" t="s">
        <v>14689</v>
      </c>
      <c r="C3485" s="30">
        <v>34829</v>
      </c>
      <c r="D3485" s="29" t="s">
        <v>4046</v>
      </c>
      <c r="E3485" s="31">
        <v>3712.8</v>
      </c>
      <c r="F3485" s="38" t="s">
        <v>13735</v>
      </c>
      <c r="G3485" s="31">
        <v>3712.8</v>
      </c>
      <c r="H3485" s="32">
        <f t="shared" si="54"/>
        <v>0</v>
      </c>
      <c r="I3485" s="33" t="s">
        <v>10970</v>
      </c>
    </row>
    <row r="3486" spans="1:9" x14ac:dyDescent="0.25">
      <c r="A3486" s="44" t="s">
        <v>13735</v>
      </c>
      <c r="B3486" s="41" t="s">
        <v>14690</v>
      </c>
      <c r="C3486" s="26">
        <v>34830</v>
      </c>
      <c r="D3486" s="25" t="s">
        <v>3958</v>
      </c>
      <c r="E3486" s="27">
        <v>1433.8</v>
      </c>
      <c r="F3486" s="39" t="s">
        <v>13735</v>
      </c>
      <c r="G3486" s="27">
        <v>1433.8</v>
      </c>
      <c r="H3486" s="45">
        <f t="shared" si="54"/>
        <v>0</v>
      </c>
      <c r="I3486" s="28" t="s">
        <v>10970</v>
      </c>
    </row>
    <row r="3487" spans="1:9" x14ac:dyDescent="0.25">
      <c r="A3487" s="43" t="s">
        <v>13735</v>
      </c>
      <c r="B3487" s="40" t="s">
        <v>14691</v>
      </c>
      <c r="C3487" s="30">
        <v>34831</v>
      </c>
      <c r="D3487" s="29" t="s">
        <v>3991</v>
      </c>
      <c r="E3487" s="31">
        <v>6173.1</v>
      </c>
      <c r="F3487" s="38" t="s">
        <v>13735</v>
      </c>
      <c r="G3487" s="31">
        <v>6173.1</v>
      </c>
      <c r="H3487" s="32">
        <f t="shared" si="54"/>
        <v>0</v>
      </c>
      <c r="I3487" s="33" t="s">
        <v>10970</v>
      </c>
    </row>
    <row r="3488" spans="1:9" x14ac:dyDescent="0.25">
      <c r="A3488" s="44" t="s">
        <v>13735</v>
      </c>
      <c r="B3488" s="41" t="s">
        <v>14692</v>
      </c>
      <c r="C3488" s="26">
        <v>34832</v>
      </c>
      <c r="D3488" s="25" t="s">
        <v>12126</v>
      </c>
      <c r="E3488" s="27">
        <v>21000</v>
      </c>
      <c r="F3488" s="39" t="s">
        <v>13735</v>
      </c>
      <c r="G3488" s="27">
        <v>21000</v>
      </c>
      <c r="H3488" s="45">
        <f t="shared" si="54"/>
        <v>0</v>
      </c>
      <c r="I3488" s="28" t="s">
        <v>10970</v>
      </c>
    </row>
    <row r="3489" spans="1:9" x14ac:dyDescent="0.25">
      <c r="A3489" s="43" t="s">
        <v>13735</v>
      </c>
      <c r="B3489" s="40" t="s">
        <v>14693</v>
      </c>
      <c r="C3489" s="30">
        <v>34833</v>
      </c>
      <c r="D3489" s="29" t="s">
        <v>4085</v>
      </c>
      <c r="E3489" s="31">
        <v>30586.7</v>
      </c>
      <c r="F3489" s="38" t="s">
        <v>13735</v>
      </c>
      <c r="G3489" s="31">
        <v>30586.7</v>
      </c>
      <c r="H3489" s="32">
        <f t="shared" si="54"/>
        <v>0</v>
      </c>
      <c r="I3489" s="33" t="s">
        <v>10970</v>
      </c>
    </row>
    <row r="3490" spans="1:9" x14ac:dyDescent="0.25">
      <c r="A3490" s="44" t="s">
        <v>13735</v>
      </c>
      <c r="B3490" s="41" t="s">
        <v>14694</v>
      </c>
      <c r="C3490" s="26">
        <v>34834</v>
      </c>
      <c r="D3490" s="25" t="s">
        <v>4056</v>
      </c>
      <c r="E3490" s="27">
        <v>925.4</v>
      </c>
      <c r="F3490" s="39" t="s">
        <v>13735</v>
      </c>
      <c r="G3490" s="27">
        <v>925.4</v>
      </c>
      <c r="H3490" s="45">
        <f t="shared" si="54"/>
        <v>0</v>
      </c>
      <c r="I3490" s="28" t="s">
        <v>10970</v>
      </c>
    </row>
    <row r="3491" spans="1:9" x14ac:dyDescent="0.25">
      <c r="A3491" s="43" t="s">
        <v>13735</v>
      </c>
      <c r="B3491" s="40" t="s">
        <v>14695</v>
      </c>
      <c r="C3491" s="30">
        <v>34835</v>
      </c>
      <c r="D3491" s="29" t="s">
        <v>4091</v>
      </c>
      <c r="E3491" s="31">
        <v>600</v>
      </c>
      <c r="F3491" s="38" t="s">
        <v>13735</v>
      </c>
      <c r="G3491" s="31">
        <v>600</v>
      </c>
      <c r="H3491" s="32">
        <f t="shared" si="54"/>
        <v>0</v>
      </c>
      <c r="I3491" s="33" t="s">
        <v>10970</v>
      </c>
    </row>
    <row r="3492" spans="1:9" x14ac:dyDescent="0.25">
      <c r="A3492" s="44" t="s">
        <v>13735</v>
      </c>
      <c r="B3492" s="41" t="s">
        <v>14696</v>
      </c>
      <c r="C3492" s="26">
        <v>34836</v>
      </c>
      <c r="D3492" s="25" t="s">
        <v>4111</v>
      </c>
      <c r="E3492" s="27">
        <v>1840.5</v>
      </c>
      <c r="F3492" s="39" t="s">
        <v>13735</v>
      </c>
      <c r="G3492" s="27">
        <v>1840.5</v>
      </c>
      <c r="H3492" s="45">
        <f t="shared" si="54"/>
        <v>0</v>
      </c>
      <c r="I3492" s="28" t="s">
        <v>10970</v>
      </c>
    </row>
    <row r="3493" spans="1:9" x14ac:dyDescent="0.25">
      <c r="A3493" s="43" t="s">
        <v>13735</v>
      </c>
      <c r="B3493" s="40" t="s">
        <v>14697</v>
      </c>
      <c r="C3493" s="30">
        <v>34837</v>
      </c>
      <c r="D3493" s="29" t="s">
        <v>4049</v>
      </c>
      <c r="E3493" s="31">
        <v>3277</v>
      </c>
      <c r="F3493" s="38" t="s">
        <v>13735</v>
      </c>
      <c r="G3493" s="31">
        <v>3277</v>
      </c>
      <c r="H3493" s="32">
        <f t="shared" si="54"/>
        <v>0</v>
      </c>
      <c r="I3493" s="33" t="s">
        <v>10970</v>
      </c>
    </row>
    <row r="3494" spans="1:9" x14ac:dyDescent="0.25">
      <c r="A3494" s="44" t="s">
        <v>13735</v>
      </c>
      <c r="B3494" s="41" t="s">
        <v>14698</v>
      </c>
      <c r="C3494" s="26">
        <v>34838</v>
      </c>
      <c r="D3494" s="25" t="s">
        <v>4009</v>
      </c>
      <c r="E3494" s="27">
        <v>0</v>
      </c>
      <c r="F3494" s="39" t="s">
        <v>4219</v>
      </c>
      <c r="G3494" s="27">
        <v>0</v>
      </c>
      <c r="H3494" s="45">
        <f t="shared" si="54"/>
        <v>0</v>
      </c>
      <c r="I3494" s="28" t="s">
        <v>7662</v>
      </c>
    </row>
    <row r="3495" spans="1:9" x14ac:dyDescent="0.25">
      <c r="A3495" s="43" t="s">
        <v>13735</v>
      </c>
      <c r="B3495" s="40" t="s">
        <v>14699</v>
      </c>
      <c r="C3495" s="30">
        <v>34839</v>
      </c>
      <c r="D3495" s="29" t="s">
        <v>3969</v>
      </c>
      <c r="E3495" s="31">
        <v>8131.8</v>
      </c>
      <c r="F3495" s="38" t="s">
        <v>13735</v>
      </c>
      <c r="G3495" s="31">
        <v>8131.8</v>
      </c>
      <c r="H3495" s="32">
        <f t="shared" si="54"/>
        <v>0</v>
      </c>
      <c r="I3495" s="33" t="s">
        <v>10970</v>
      </c>
    </row>
    <row r="3496" spans="1:9" x14ac:dyDescent="0.25">
      <c r="A3496" s="44" t="s">
        <v>13735</v>
      </c>
      <c r="B3496" s="41" t="s">
        <v>14700</v>
      </c>
      <c r="C3496" s="26">
        <v>34840</v>
      </c>
      <c r="D3496" s="25" t="s">
        <v>3980</v>
      </c>
      <c r="E3496" s="27">
        <v>5204.2</v>
      </c>
      <c r="F3496" s="39" t="s">
        <v>13735</v>
      </c>
      <c r="G3496" s="27">
        <v>5204.2</v>
      </c>
      <c r="H3496" s="45">
        <f t="shared" si="54"/>
        <v>0</v>
      </c>
      <c r="I3496" s="28" t="s">
        <v>10970</v>
      </c>
    </row>
    <row r="3497" spans="1:9" x14ac:dyDescent="0.25">
      <c r="A3497" s="43" t="s">
        <v>13735</v>
      </c>
      <c r="B3497" s="40" t="s">
        <v>14701</v>
      </c>
      <c r="C3497" s="30">
        <v>34841</v>
      </c>
      <c r="D3497" s="29" t="s">
        <v>3988</v>
      </c>
      <c r="E3497" s="31">
        <v>8092.6</v>
      </c>
      <c r="F3497" s="38" t="s">
        <v>13735</v>
      </c>
      <c r="G3497" s="31">
        <v>8092.6</v>
      </c>
      <c r="H3497" s="32">
        <f t="shared" si="54"/>
        <v>0</v>
      </c>
      <c r="I3497" s="33" t="s">
        <v>10970</v>
      </c>
    </row>
    <row r="3498" spans="1:9" x14ac:dyDescent="0.25">
      <c r="A3498" s="44" t="s">
        <v>13735</v>
      </c>
      <c r="B3498" s="41" t="s">
        <v>14702</v>
      </c>
      <c r="C3498" s="26">
        <v>34842</v>
      </c>
      <c r="D3498" s="25" t="s">
        <v>4147</v>
      </c>
      <c r="E3498" s="27">
        <v>1844.4</v>
      </c>
      <c r="F3498" s="39" t="s">
        <v>13735</v>
      </c>
      <c r="G3498" s="27">
        <v>1844.4</v>
      </c>
      <c r="H3498" s="45">
        <f t="shared" si="54"/>
        <v>0</v>
      </c>
      <c r="I3498" s="28" t="s">
        <v>10970</v>
      </c>
    </row>
    <row r="3499" spans="1:9" x14ac:dyDescent="0.25">
      <c r="A3499" s="43" t="s">
        <v>13735</v>
      </c>
      <c r="B3499" s="40" t="s">
        <v>14703</v>
      </c>
      <c r="C3499" s="30">
        <v>34843</v>
      </c>
      <c r="D3499" s="29" t="s">
        <v>4059</v>
      </c>
      <c r="E3499" s="31">
        <v>20158.599999999999</v>
      </c>
      <c r="F3499" s="38" t="s">
        <v>6561</v>
      </c>
      <c r="G3499" s="31">
        <v>20158.599999999999</v>
      </c>
      <c r="H3499" s="32">
        <f t="shared" si="54"/>
        <v>0</v>
      </c>
      <c r="I3499" s="33" t="s">
        <v>10970</v>
      </c>
    </row>
    <row r="3500" spans="1:9" x14ac:dyDescent="0.25">
      <c r="A3500" s="44" t="s">
        <v>13735</v>
      </c>
      <c r="B3500" s="41" t="s">
        <v>14704</v>
      </c>
      <c r="C3500" s="26">
        <v>34844</v>
      </c>
      <c r="D3500" s="25" t="s">
        <v>4044</v>
      </c>
      <c r="E3500" s="27">
        <v>4095</v>
      </c>
      <c r="F3500" s="39" t="s">
        <v>13735</v>
      </c>
      <c r="G3500" s="27">
        <v>4095</v>
      </c>
      <c r="H3500" s="45">
        <f t="shared" si="54"/>
        <v>0</v>
      </c>
      <c r="I3500" s="28" t="s">
        <v>10970</v>
      </c>
    </row>
    <row r="3501" spans="1:9" x14ac:dyDescent="0.25">
      <c r="A3501" s="43" t="s">
        <v>13735</v>
      </c>
      <c r="B3501" s="40" t="s">
        <v>14705</v>
      </c>
      <c r="C3501" s="30">
        <v>34845</v>
      </c>
      <c r="D3501" s="29" t="s">
        <v>4017</v>
      </c>
      <c r="E3501" s="31">
        <v>171457.14</v>
      </c>
      <c r="F3501" s="38" t="s">
        <v>4288</v>
      </c>
      <c r="G3501" s="31">
        <v>171457.14</v>
      </c>
      <c r="H3501" s="32">
        <f t="shared" si="54"/>
        <v>0</v>
      </c>
      <c r="I3501" s="33" t="s">
        <v>10970</v>
      </c>
    </row>
    <row r="3502" spans="1:9" x14ac:dyDescent="0.25">
      <c r="A3502" s="44" t="s">
        <v>13735</v>
      </c>
      <c r="B3502" s="41" t="s">
        <v>14706</v>
      </c>
      <c r="C3502" s="26">
        <v>34846</v>
      </c>
      <c r="D3502" s="25" t="s">
        <v>3985</v>
      </c>
      <c r="E3502" s="27">
        <v>2194.5</v>
      </c>
      <c r="F3502" s="39" t="s">
        <v>13735</v>
      </c>
      <c r="G3502" s="27">
        <v>2194.5</v>
      </c>
      <c r="H3502" s="45">
        <f t="shared" si="54"/>
        <v>0</v>
      </c>
      <c r="I3502" s="28" t="s">
        <v>10970</v>
      </c>
    </row>
    <row r="3503" spans="1:9" x14ac:dyDescent="0.25">
      <c r="A3503" s="43" t="s">
        <v>13735</v>
      </c>
      <c r="B3503" s="40" t="s">
        <v>14707</v>
      </c>
      <c r="C3503" s="30">
        <v>34847</v>
      </c>
      <c r="D3503" s="29" t="s">
        <v>3970</v>
      </c>
      <c r="E3503" s="31">
        <v>1397.76</v>
      </c>
      <c r="F3503" s="38" t="s">
        <v>13735</v>
      </c>
      <c r="G3503" s="31">
        <v>1397.76</v>
      </c>
      <c r="H3503" s="32">
        <f t="shared" si="54"/>
        <v>0</v>
      </c>
      <c r="I3503" s="33" t="s">
        <v>10970</v>
      </c>
    </row>
    <row r="3504" spans="1:9" x14ac:dyDescent="0.25">
      <c r="A3504" s="44" t="s">
        <v>13735</v>
      </c>
      <c r="B3504" s="41" t="s">
        <v>14708</v>
      </c>
      <c r="C3504" s="26">
        <v>34848</v>
      </c>
      <c r="D3504" s="25" t="s">
        <v>3964</v>
      </c>
      <c r="E3504" s="27">
        <v>6565.8</v>
      </c>
      <c r="F3504" s="39" t="s">
        <v>13735</v>
      </c>
      <c r="G3504" s="27">
        <v>6565.8</v>
      </c>
      <c r="H3504" s="45">
        <f t="shared" si="54"/>
        <v>0</v>
      </c>
      <c r="I3504" s="28" t="s">
        <v>10970</v>
      </c>
    </row>
    <row r="3505" spans="1:9" x14ac:dyDescent="0.25">
      <c r="A3505" s="43" t="s">
        <v>13735</v>
      </c>
      <c r="B3505" s="40" t="s">
        <v>14709</v>
      </c>
      <c r="C3505" s="30">
        <v>34849</v>
      </c>
      <c r="D3505" s="29" t="s">
        <v>4052</v>
      </c>
      <c r="E3505" s="31">
        <v>5208</v>
      </c>
      <c r="F3505" s="38" t="s">
        <v>13735</v>
      </c>
      <c r="G3505" s="31">
        <v>5208</v>
      </c>
      <c r="H3505" s="32">
        <f t="shared" si="54"/>
        <v>0</v>
      </c>
      <c r="I3505" s="33" t="s">
        <v>10970</v>
      </c>
    </row>
    <row r="3506" spans="1:9" x14ac:dyDescent="0.25">
      <c r="A3506" s="44" t="s">
        <v>13735</v>
      </c>
      <c r="B3506" s="41" t="s">
        <v>14710</v>
      </c>
      <c r="C3506" s="26">
        <v>34850</v>
      </c>
      <c r="D3506" s="25" t="s">
        <v>3983</v>
      </c>
      <c r="E3506" s="27">
        <v>5624.4</v>
      </c>
      <c r="F3506" s="39" t="s">
        <v>13735</v>
      </c>
      <c r="G3506" s="27">
        <v>5624.4</v>
      </c>
      <c r="H3506" s="45">
        <f t="shared" si="54"/>
        <v>0</v>
      </c>
      <c r="I3506" s="28" t="s">
        <v>10970</v>
      </c>
    </row>
    <row r="3507" spans="1:9" x14ac:dyDescent="0.25">
      <c r="A3507" s="43" t="s">
        <v>13735</v>
      </c>
      <c r="B3507" s="40" t="s">
        <v>14711</v>
      </c>
      <c r="C3507" s="30">
        <v>34851</v>
      </c>
      <c r="D3507" s="29" t="s">
        <v>14355</v>
      </c>
      <c r="E3507" s="31">
        <v>78285.899999999994</v>
      </c>
      <c r="F3507" s="38" t="s">
        <v>13735</v>
      </c>
      <c r="G3507" s="31">
        <v>78285.899999999994</v>
      </c>
      <c r="H3507" s="32">
        <f t="shared" si="54"/>
        <v>0</v>
      </c>
      <c r="I3507" s="33" t="s">
        <v>10970</v>
      </c>
    </row>
    <row r="3508" spans="1:9" x14ac:dyDescent="0.25">
      <c r="A3508" s="44" t="s">
        <v>13735</v>
      </c>
      <c r="B3508" s="41" t="s">
        <v>14712</v>
      </c>
      <c r="C3508" s="26">
        <v>34852</v>
      </c>
      <c r="D3508" s="25" t="s">
        <v>4088</v>
      </c>
      <c r="E3508" s="27">
        <v>3240</v>
      </c>
      <c r="F3508" s="39" t="s">
        <v>13735</v>
      </c>
      <c r="G3508" s="27">
        <v>3240</v>
      </c>
      <c r="H3508" s="45">
        <f t="shared" si="54"/>
        <v>0</v>
      </c>
      <c r="I3508" s="28" t="s">
        <v>10970</v>
      </c>
    </row>
    <row r="3509" spans="1:9" x14ac:dyDescent="0.25">
      <c r="A3509" s="43" t="s">
        <v>13735</v>
      </c>
      <c r="B3509" s="40" t="s">
        <v>14713</v>
      </c>
      <c r="C3509" s="30">
        <v>34853</v>
      </c>
      <c r="D3509" s="29" t="s">
        <v>4113</v>
      </c>
      <c r="E3509" s="31">
        <v>1463</v>
      </c>
      <c r="F3509" s="38" t="s">
        <v>13735</v>
      </c>
      <c r="G3509" s="31">
        <v>1463</v>
      </c>
      <c r="H3509" s="32">
        <f t="shared" si="54"/>
        <v>0</v>
      </c>
      <c r="I3509" s="33" t="s">
        <v>10970</v>
      </c>
    </row>
    <row r="3510" spans="1:9" x14ac:dyDescent="0.25">
      <c r="A3510" s="44" t="s">
        <v>13735</v>
      </c>
      <c r="B3510" s="41" t="s">
        <v>14714</v>
      </c>
      <c r="C3510" s="26">
        <v>34854</v>
      </c>
      <c r="D3510" s="25" t="s">
        <v>4138</v>
      </c>
      <c r="E3510" s="27">
        <v>2020.2</v>
      </c>
      <c r="F3510" s="39" t="s">
        <v>13735</v>
      </c>
      <c r="G3510" s="27">
        <v>2020.2</v>
      </c>
      <c r="H3510" s="45">
        <f t="shared" si="54"/>
        <v>0</v>
      </c>
      <c r="I3510" s="28" t="s">
        <v>10970</v>
      </c>
    </row>
    <row r="3511" spans="1:9" x14ac:dyDescent="0.25">
      <c r="A3511" s="43" t="s">
        <v>13735</v>
      </c>
      <c r="B3511" s="40" t="s">
        <v>14715</v>
      </c>
      <c r="C3511" s="30">
        <v>34855</v>
      </c>
      <c r="D3511" s="29" t="s">
        <v>3987</v>
      </c>
      <c r="E3511" s="31">
        <v>5631.7</v>
      </c>
      <c r="F3511" s="38" t="s">
        <v>13735</v>
      </c>
      <c r="G3511" s="31">
        <v>5631.7</v>
      </c>
      <c r="H3511" s="32">
        <f t="shared" si="54"/>
        <v>0</v>
      </c>
      <c r="I3511" s="33" t="s">
        <v>10970</v>
      </c>
    </row>
    <row r="3512" spans="1:9" x14ac:dyDescent="0.25">
      <c r="A3512" s="44" t="s">
        <v>13735</v>
      </c>
      <c r="B3512" s="41" t="s">
        <v>14716</v>
      </c>
      <c r="C3512" s="26">
        <v>34856</v>
      </c>
      <c r="D3512" s="25" t="s">
        <v>3979</v>
      </c>
      <c r="E3512" s="27">
        <v>10902.8</v>
      </c>
      <c r="F3512" s="39" t="s">
        <v>13735</v>
      </c>
      <c r="G3512" s="27">
        <v>10902.8</v>
      </c>
      <c r="H3512" s="45">
        <f t="shared" si="54"/>
        <v>0</v>
      </c>
      <c r="I3512" s="28" t="s">
        <v>10970</v>
      </c>
    </row>
    <row r="3513" spans="1:9" x14ac:dyDescent="0.25">
      <c r="A3513" s="43" t="s">
        <v>13735</v>
      </c>
      <c r="B3513" s="40" t="s">
        <v>14717</v>
      </c>
      <c r="C3513" s="30">
        <v>34857</v>
      </c>
      <c r="D3513" s="29" t="s">
        <v>4061</v>
      </c>
      <c r="E3513" s="31">
        <v>11988.3</v>
      </c>
      <c r="F3513" s="38" t="s">
        <v>13735</v>
      </c>
      <c r="G3513" s="31">
        <v>11988.3</v>
      </c>
      <c r="H3513" s="32">
        <f t="shared" si="54"/>
        <v>0</v>
      </c>
      <c r="I3513" s="33" t="s">
        <v>10970</v>
      </c>
    </row>
    <row r="3514" spans="1:9" x14ac:dyDescent="0.25">
      <c r="A3514" s="44" t="s">
        <v>13735</v>
      </c>
      <c r="B3514" s="41" t="s">
        <v>14718</v>
      </c>
      <c r="C3514" s="26">
        <v>34858</v>
      </c>
      <c r="D3514" s="25" t="s">
        <v>3989</v>
      </c>
      <c r="E3514" s="27">
        <v>536</v>
      </c>
      <c r="F3514" s="39" t="s">
        <v>13735</v>
      </c>
      <c r="G3514" s="27">
        <v>536</v>
      </c>
      <c r="H3514" s="45">
        <f t="shared" si="54"/>
        <v>0</v>
      </c>
      <c r="I3514" s="28" t="s">
        <v>10970</v>
      </c>
    </row>
    <row r="3515" spans="1:9" x14ac:dyDescent="0.25">
      <c r="A3515" s="43" t="s">
        <v>13735</v>
      </c>
      <c r="B3515" s="40" t="s">
        <v>14719</v>
      </c>
      <c r="C3515" s="30">
        <v>34859</v>
      </c>
      <c r="D3515" s="29" t="s">
        <v>3964</v>
      </c>
      <c r="E3515" s="31">
        <v>728</v>
      </c>
      <c r="F3515" s="38" t="s">
        <v>13735</v>
      </c>
      <c r="G3515" s="31">
        <v>728</v>
      </c>
      <c r="H3515" s="32">
        <f t="shared" si="54"/>
        <v>0</v>
      </c>
      <c r="I3515" s="33" t="s">
        <v>10970</v>
      </c>
    </row>
    <row r="3516" spans="1:9" x14ac:dyDescent="0.25">
      <c r="A3516" s="44" t="s">
        <v>13735</v>
      </c>
      <c r="B3516" s="41" t="s">
        <v>14720</v>
      </c>
      <c r="C3516" s="26">
        <v>34860</v>
      </c>
      <c r="D3516" s="25" t="s">
        <v>3955</v>
      </c>
      <c r="E3516" s="27">
        <v>424.6</v>
      </c>
      <c r="F3516" s="39" t="s">
        <v>13735</v>
      </c>
      <c r="G3516" s="27">
        <v>424.6</v>
      </c>
      <c r="H3516" s="45">
        <f t="shared" si="54"/>
        <v>0</v>
      </c>
      <c r="I3516" s="28" t="s">
        <v>10970</v>
      </c>
    </row>
    <row r="3517" spans="1:9" x14ac:dyDescent="0.25">
      <c r="A3517" s="43" t="s">
        <v>13735</v>
      </c>
      <c r="B3517" s="40" t="s">
        <v>14721</v>
      </c>
      <c r="C3517" s="30">
        <v>34861</v>
      </c>
      <c r="D3517" s="29" t="s">
        <v>4042</v>
      </c>
      <c r="E3517" s="31">
        <v>29977.599999999999</v>
      </c>
      <c r="F3517" s="38" t="s">
        <v>13735</v>
      </c>
      <c r="G3517" s="31">
        <v>29977.599999999999</v>
      </c>
      <c r="H3517" s="32">
        <f t="shared" si="54"/>
        <v>0</v>
      </c>
      <c r="I3517" s="33" t="s">
        <v>10970</v>
      </c>
    </row>
    <row r="3518" spans="1:9" x14ac:dyDescent="0.25">
      <c r="A3518" s="44" t="s">
        <v>13735</v>
      </c>
      <c r="B3518" s="41" t="s">
        <v>14722</v>
      </c>
      <c r="C3518" s="26">
        <v>34862</v>
      </c>
      <c r="D3518" s="25" t="s">
        <v>4213</v>
      </c>
      <c r="E3518" s="27">
        <v>38495.1</v>
      </c>
      <c r="F3518" s="39" t="s">
        <v>13735</v>
      </c>
      <c r="G3518" s="27">
        <v>38495.1</v>
      </c>
      <c r="H3518" s="45">
        <f t="shared" si="54"/>
        <v>0</v>
      </c>
      <c r="I3518" s="28" t="s">
        <v>10970</v>
      </c>
    </row>
    <row r="3519" spans="1:9" x14ac:dyDescent="0.25">
      <c r="A3519" s="43" t="s">
        <v>13735</v>
      </c>
      <c r="B3519" s="40" t="s">
        <v>14723</v>
      </c>
      <c r="C3519" s="30">
        <v>34863</v>
      </c>
      <c r="D3519" s="29" t="s">
        <v>4048</v>
      </c>
      <c r="E3519" s="31">
        <v>28590</v>
      </c>
      <c r="F3519" s="38" t="s">
        <v>13735</v>
      </c>
      <c r="G3519" s="31">
        <v>28590</v>
      </c>
      <c r="H3519" s="32">
        <f t="shared" si="54"/>
        <v>0</v>
      </c>
      <c r="I3519" s="33" t="s">
        <v>10970</v>
      </c>
    </row>
    <row r="3520" spans="1:9" x14ac:dyDescent="0.25">
      <c r="A3520" s="44" t="s">
        <v>13735</v>
      </c>
      <c r="B3520" s="41" t="s">
        <v>14724</v>
      </c>
      <c r="C3520" s="26">
        <v>34864</v>
      </c>
      <c r="D3520" s="25" t="s">
        <v>4097</v>
      </c>
      <c r="E3520" s="27">
        <v>6285.5</v>
      </c>
      <c r="F3520" s="39" t="s">
        <v>13735</v>
      </c>
      <c r="G3520" s="27">
        <v>6285.5</v>
      </c>
      <c r="H3520" s="45">
        <f t="shared" si="54"/>
        <v>0</v>
      </c>
      <c r="I3520" s="28" t="s">
        <v>10970</v>
      </c>
    </row>
    <row r="3521" spans="1:9" x14ac:dyDescent="0.25">
      <c r="A3521" s="43" t="s">
        <v>13735</v>
      </c>
      <c r="B3521" s="40" t="s">
        <v>14725</v>
      </c>
      <c r="C3521" s="30">
        <v>34865</v>
      </c>
      <c r="D3521" s="29" t="s">
        <v>3959</v>
      </c>
      <c r="E3521" s="31">
        <v>10935</v>
      </c>
      <c r="F3521" s="38" t="s">
        <v>4240</v>
      </c>
      <c r="G3521" s="31">
        <v>10935</v>
      </c>
      <c r="H3521" s="32">
        <f t="shared" si="54"/>
        <v>0</v>
      </c>
      <c r="I3521" s="33" t="s">
        <v>10970</v>
      </c>
    </row>
    <row r="3522" spans="1:9" x14ac:dyDescent="0.25">
      <c r="A3522" s="44" t="s">
        <v>13735</v>
      </c>
      <c r="B3522" s="41" t="s">
        <v>14726</v>
      </c>
      <c r="C3522" s="26">
        <v>34866</v>
      </c>
      <c r="D3522" s="25" t="s">
        <v>4097</v>
      </c>
      <c r="E3522" s="27">
        <v>1518.8</v>
      </c>
      <c r="F3522" s="39" t="s">
        <v>13735</v>
      </c>
      <c r="G3522" s="27">
        <v>1518.8</v>
      </c>
      <c r="H3522" s="45">
        <f t="shared" si="54"/>
        <v>0</v>
      </c>
      <c r="I3522" s="28" t="s">
        <v>10970</v>
      </c>
    </row>
    <row r="3523" spans="1:9" x14ac:dyDescent="0.25">
      <c r="A3523" s="43" t="s">
        <v>13735</v>
      </c>
      <c r="B3523" s="40" t="s">
        <v>14727</v>
      </c>
      <c r="C3523" s="30">
        <v>34867</v>
      </c>
      <c r="D3523" s="29" t="s">
        <v>3959</v>
      </c>
      <c r="E3523" s="31">
        <v>26000</v>
      </c>
      <c r="F3523" s="38" t="s">
        <v>4240</v>
      </c>
      <c r="G3523" s="31">
        <v>26000</v>
      </c>
      <c r="H3523" s="32">
        <f t="shared" si="54"/>
        <v>0</v>
      </c>
      <c r="I3523" s="33" t="s">
        <v>10970</v>
      </c>
    </row>
    <row r="3524" spans="1:9" x14ac:dyDescent="0.25">
      <c r="A3524" s="44" t="s">
        <v>13735</v>
      </c>
      <c r="B3524" s="41" t="s">
        <v>14728</v>
      </c>
      <c r="C3524" s="26">
        <v>34868</v>
      </c>
      <c r="D3524" s="25" t="s">
        <v>3935</v>
      </c>
      <c r="E3524" s="27">
        <v>19481</v>
      </c>
      <c r="F3524" s="39" t="s">
        <v>10976</v>
      </c>
      <c r="G3524" s="27">
        <v>19481</v>
      </c>
      <c r="H3524" s="45">
        <f t="shared" ref="H3524:H3587" si="55">E3524-G3524</f>
        <v>0</v>
      </c>
      <c r="I3524" s="28" t="s">
        <v>10970</v>
      </c>
    </row>
    <row r="3525" spans="1:9" x14ac:dyDescent="0.25">
      <c r="A3525" s="43" t="s">
        <v>13735</v>
      </c>
      <c r="B3525" s="40" t="s">
        <v>14729</v>
      </c>
      <c r="C3525" s="30">
        <v>34869</v>
      </c>
      <c r="D3525" s="29" t="s">
        <v>3962</v>
      </c>
      <c r="E3525" s="31">
        <v>2952.6</v>
      </c>
      <c r="F3525" s="38" t="s">
        <v>13735</v>
      </c>
      <c r="G3525" s="31">
        <v>2952.6</v>
      </c>
      <c r="H3525" s="32">
        <f t="shared" si="55"/>
        <v>0</v>
      </c>
      <c r="I3525" s="33" t="s">
        <v>10970</v>
      </c>
    </row>
    <row r="3526" spans="1:9" x14ac:dyDescent="0.25">
      <c r="A3526" s="44" t="s">
        <v>13735</v>
      </c>
      <c r="B3526" s="41" t="s">
        <v>14730</v>
      </c>
      <c r="C3526" s="26">
        <v>34870</v>
      </c>
      <c r="D3526" s="25" t="s">
        <v>3964</v>
      </c>
      <c r="E3526" s="27">
        <v>1560</v>
      </c>
      <c r="F3526" s="39" t="s">
        <v>13735</v>
      </c>
      <c r="G3526" s="27">
        <v>1560</v>
      </c>
      <c r="H3526" s="45">
        <f t="shared" si="55"/>
        <v>0</v>
      </c>
      <c r="I3526" s="28" t="s">
        <v>10970</v>
      </c>
    </row>
    <row r="3527" spans="1:9" x14ac:dyDescent="0.25">
      <c r="A3527" s="43" t="s">
        <v>13735</v>
      </c>
      <c r="B3527" s="40" t="s">
        <v>14731</v>
      </c>
      <c r="C3527" s="30">
        <v>34871</v>
      </c>
      <c r="D3527" s="29" t="s">
        <v>4121</v>
      </c>
      <c r="E3527" s="31">
        <v>2678.9</v>
      </c>
      <c r="F3527" s="38" t="s">
        <v>13735</v>
      </c>
      <c r="G3527" s="31">
        <v>2678.9</v>
      </c>
      <c r="H3527" s="32">
        <f t="shared" si="55"/>
        <v>0</v>
      </c>
      <c r="I3527" s="33" t="s">
        <v>10970</v>
      </c>
    </row>
    <row r="3528" spans="1:9" x14ac:dyDescent="0.25">
      <c r="A3528" s="44" t="s">
        <v>13735</v>
      </c>
      <c r="B3528" s="41" t="s">
        <v>14732</v>
      </c>
      <c r="C3528" s="26">
        <v>34872</v>
      </c>
      <c r="D3528" s="25" t="s">
        <v>4108</v>
      </c>
      <c r="E3528" s="27">
        <v>1667.2</v>
      </c>
      <c r="F3528" s="39" t="s">
        <v>13735</v>
      </c>
      <c r="G3528" s="27">
        <v>1667.2</v>
      </c>
      <c r="H3528" s="45">
        <f t="shared" si="55"/>
        <v>0</v>
      </c>
      <c r="I3528" s="28" t="s">
        <v>10970</v>
      </c>
    </row>
    <row r="3529" spans="1:9" x14ac:dyDescent="0.25">
      <c r="A3529" s="43" t="s">
        <v>13735</v>
      </c>
      <c r="B3529" s="40" t="s">
        <v>14733</v>
      </c>
      <c r="C3529" s="30">
        <v>34873</v>
      </c>
      <c r="D3529" s="29" t="s">
        <v>4020</v>
      </c>
      <c r="E3529" s="31">
        <v>27283.200000000001</v>
      </c>
      <c r="F3529" s="38" t="s">
        <v>4288</v>
      </c>
      <c r="G3529" s="31">
        <v>27283.200000000001</v>
      </c>
      <c r="H3529" s="32">
        <f t="shared" si="55"/>
        <v>0</v>
      </c>
      <c r="I3529" s="33" t="s">
        <v>10970</v>
      </c>
    </row>
    <row r="3530" spans="1:9" x14ac:dyDescent="0.25">
      <c r="A3530" s="44" t="s">
        <v>13735</v>
      </c>
      <c r="B3530" s="41" t="s">
        <v>14734</v>
      </c>
      <c r="C3530" s="26">
        <v>34874</v>
      </c>
      <c r="D3530" s="25" t="s">
        <v>4162</v>
      </c>
      <c r="E3530" s="27">
        <v>525</v>
      </c>
      <c r="F3530" s="39" t="s">
        <v>13735</v>
      </c>
      <c r="G3530" s="27">
        <v>525</v>
      </c>
      <c r="H3530" s="45">
        <f t="shared" si="55"/>
        <v>0</v>
      </c>
      <c r="I3530" s="28" t="s">
        <v>10970</v>
      </c>
    </row>
    <row r="3531" spans="1:9" x14ac:dyDescent="0.25">
      <c r="A3531" s="43" t="s">
        <v>13735</v>
      </c>
      <c r="B3531" s="40" t="s">
        <v>14735</v>
      </c>
      <c r="C3531" s="30">
        <v>34875</v>
      </c>
      <c r="D3531" s="29" t="s">
        <v>4117</v>
      </c>
      <c r="E3531" s="31">
        <v>14500.8</v>
      </c>
      <c r="F3531" s="38" t="s">
        <v>13735</v>
      </c>
      <c r="G3531" s="31">
        <v>14500.8</v>
      </c>
      <c r="H3531" s="32">
        <f t="shared" si="55"/>
        <v>0</v>
      </c>
      <c r="I3531" s="33" t="s">
        <v>10970</v>
      </c>
    </row>
    <row r="3532" spans="1:9" x14ac:dyDescent="0.25">
      <c r="A3532" s="44" t="s">
        <v>13735</v>
      </c>
      <c r="B3532" s="41" t="s">
        <v>14736</v>
      </c>
      <c r="C3532" s="26">
        <v>34876</v>
      </c>
      <c r="D3532" s="25" t="s">
        <v>4099</v>
      </c>
      <c r="E3532" s="27">
        <v>2200.1999999999998</v>
      </c>
      <c r="F3532" s="39" t="s">
        <v>13735</v>
      </c>
      <c r="G3532" s="27">
        <v>2200.1999999999998</v>
      </c>
      <c r="H3532" s="45">
        <f t="shared" si="55"/>
        <v>0</v>
      </c>
      <c r="I3532" s="28" t="s">
        <v>10970</v>
      </c>
    </row>
    <row r="3533" spans="1:9" x14ac:dyDescent="0.25">
      <c r="A3533" s="43" t="s">
        <v>13735</v>
      </c>
      <c r="B3533" s="40" t="s">
        <v>14737</v>
      </c>
      <c r="C3533" s="30">
        <v>34877</v>
      </c>
      <c r="D3533" s="29" t="s">
        <v>3964</v>
      </c>
      <c r="E3533" s="31">
        <v>520</v>
      </c>
      <c r="F3533" s="38" t="s">
        <v>13735</v>
      </c>
      <c r="G3533" s="31">
        <v>520</v>
      </c>
      <c r="H3533" s="32">
        <f t="shared" si="55"/>
        <v>0</v>
      </c>
      <c r="I3533" s="33" t="s">
        <v>10970</v>
      </c>
    </row>
    <row r="3534" spans="1:9" x14ac:dyDescent="0.25">
      <c r="A3534" s="44" t="s">
        <v>13735</v>
      </c>
      <c r="B3534" s="41" t="s">
        <v>14738</v>
      </c>
      <c r="C3534" s="26">
        <v>34878</v>
      </c>
      <c r="D3534" s="25" t="s">
        <v>3964</v>
      </c>
      <c r="E3534" s="27">
        <v>939.6</v>
      </c>
      <c r="F3534" s="39" t="s">
        <v>13735</v>
      </c>
      <c r="G3534" s="27">
        <v>939.6</v>
      </c>
      <c r="H3534" s="45">
        <f t="shared" si="55"/>
        <v>0</v>
      </c>
      <c r="I3534" s="28" t="s">
        <v>10970</v>
      </c>
    </row>
    <row r="3535" spans="1:9" x14ac:dyDescent="0.25">
      <c r="A3535" s="43" t="s">
        <v>13735</v>
      </c>
      <c r="B3535" s="40" t="s">
        <v>14739</v>
      </c>
      <c r="C3535" s="30">
        <v>34879</v>
      </c>
      <c r="D3535" s="29" t="s">
        <v>4100</v>
      </c>
      <c r="E3535" s="31">
        <v>520</v>
      </c>
      <c r="F3535" s="38" t="s">
        <v>10968</v>
      </c>
      <c r="G3535" s="31">
        <v>520</v>
      </c>
      <c r="H3535" s="32">
        <f t="shared" si="55"/>
        <v>0</v>
      </c>
      <c r="I3535" s="33" t="s">
        <v>10970</v>
      </c>
    </row>
    <row r="3536" spans="1:9" x14ac:dyDescent="0.25">
      <c r="A3536" s="44" t="s">
        <v>13735</v>
      </c>
      <c r="B3536" s="41" t="s">
        <v>14740</v>
      </c>
      <c r="C3536" s="26">
        <v>34880</v>
      </c>
      <c r="D3536" s="25" t="s">
        <v>4002</v>
      </c>
      <c r="E3536" s="27">
        <v>2905</v>
      </c>
      <c r="F3536" s="39" t="s">
        <v>10968</v>
      </c>
      <c r="G3536" s="27">
        <v>2905</v>
      </c>
      <c r="H3536" s="45">
        <f t="shared" si="55"/>
        <v>0</v>
      </c>
      <c r="I3536" s="28" t="s">
        <v>10970</v>
      </c>
    </row>
    <row r="3537" spans="1:9" x14ac:dyDescent="0.25">
      <c r="A3537" s="43" t="s">
        <v>13735</v>
      </c>
      <c r="B3537" s="40" t="s">
        <v>14741</v>
      </c>
      <c r="C3537" s="30">
        <v>34881</v>
      </c>
      <c r="D3537" s="29" t="s">
        <v>4001</v>
      </c>
      <c r="E3537" s="31">
        <v>6240</v>
      </c>
      <c r="F3537" s="38" t="s">
        <v>10968</v>
      </c>
      <c r="G3537" s="31">
        <v>6240</v>
      </c>
      <c r="H3537" s="32">
        <f t="shared" si="55"/>
        <v>0</v>
      </c>
      <c r="I3537" s="33" t="s">
        <v>10970</v>
      </c>
    </row>
    <row r="3538" spans="1:9" x14ac:dyDescent="0.25">
      <c r="A3538" s="44" t="s">
        <v>13735</v>
      </c>
      <c r="B3538" s="41" t="s">
        <v>14742</v>
      </c>
      <c r="C3538" s="26">
        <v>34882</v>
      </c>
      <c r="D3538" s="25" t="s">
        <v>4000</v>
      </c>
      <c r="E3538" s="27">
        <v>780</v>
      </c>
      <c r="F3538" s="39" t="s">
        <v>10968</v>
      </c>
      <c r="G3538" s="27">
        <v>780</v>
      </c>
      <c r="H3538" s="45">
        <f t="shared" si="55"/>
        <v>0</v>
      </c>
      <c r="I3538" s="28" t="s">
        <v>10970</v>
      </c>
    </row>
    <row r="3539" spans="1:9" x14ac:dyDescent="0.25">
      <c r="A3539" s="43" t="s">
        <v>13735</v>
      </c>
      <c r="B3539" s="40" t="s">
        <v>14743</v>
      </c>
      <c r="C3539" s="30">
        <v>34883</v>
      </c>
      <c r="D3539" s="29" t="s">
        <v>4054</v>
      </c>
      <c r="E3539" s="31">
        <v>41654.53</v>
      </c>
      <c r="F3539" s="38" t="s">
        <v>10968</v>
      </c>
      <c r="G3539" s="31">
        <v>41654.53</v>
      </c>
      <c r="H3539" s="32">
        <f t="shared" si="55"/>
        <v>0</v>
      </c>
      <c r="I3539" s="33" t="s">
        <v>10970</v>
      </c>
    </row>
    <row r="3540" spans="1:9" x14ac:dyDescent="0.25">
      <c r="A3540" s="44" t="s">
        <v>13735</v>
      </c>
      <c r="B3540" s="41" t="s">
        <v>14744</v>
      </c>
      <c r="C3540" s="26">
        <v>34884</v>
      </c>
      <c r="D3540" s="25" t="s">
        <v>4073</v>
      </c>
      <c r="E3540" s="27">
        <v>8433.6</v>
      </c>
      <c r="F3540" s="39" t="s">
        <v>10968</v>
      </c>
      <c r="G3540" s="27">
        <v>8433.6</v>
      </c>
      <c r="H3540" s="45">
        <f t="shared" si="55"/>
        <v>0</v>
      </c>
      <c r="I3540" s="28" t="s">
        <v>10970</v>
      </c>
    </row>
    <row r="3541" spans="1:9" x14ac:dyDescent="0.25">
      <c r="A3541" s="43" t="s">
        <v>13735</v>
      </c>
      <c r="B3541" s="40" t="s">
        <v>14745</v>
      </c>
      <c r="C3541" s="30">
        <v>34885</v>
      </c>
      <c r="D3541" s="29" t="s">
        <v>4157</v>
      </c>
      <c r="E3541" s="31">
        <v>8537.5</v>
      </c>
      <c r="F3541" s="38" t="s">
        <v>10968</v>
      </c>
      <c r="G3541" s="31">
        <v>8537.5</v>
      </c>
      <c r="H3541" s="32">
        <f t="shared" si="55"/>
        <v>0</v>
      </c>
      <c r="I3541" s="33" t="s">
        <v>10970</v>
      </c>
    </row>
    <row r="3542" spans="1:9" x14ac:dyDescent="0.25">
      <c r="A3542" s="44" t="s">
        <v>13735</v>
      </c>
      <c r="B3542" s="41" t="s">
        <v>14746</v>
      </c>
      <c r="C3542" s="26">
        <v>34886</v>
      </c>
      <c r="D3542" s="25" t="s">
        <v>3964</v>
      </c>
      <c r="E3542" s="27">
        <v>4360.8</v>
      </c>
      <c r="F3542" s="39" t="s">
        <v>13735</v>
      </c>
      <c r="G3542" s="27">
        <v>4360.8</v>
      </c>
      <c r="H3542" s="45">
        <f t="shared" si="55"/>
        <v>0</v>
      </c>
      <c r="I3542" s="28" t="s">
        <v>10970</v>
      </c>
    </row>
    <row r="3543" spans="1:9" x14ac:dyDescent="0.25">
      <c r="A3543" s="43" t="s">
        <v>13735</v>
      </c>
      <c r="B3543" s="40" t="s">
        <v>14747</v>
      </c>
      <c r="C3543" s="30">
        <v>34887</v>
      </c>
      <c r="D3543" s="29" t="s">
        <v>4124</v>
      </c>
      <c r="E3543" s="31">
        <v>60200</v>
      </c>
      <c r="F3543" s="38" t="s">
        <v>13735</v>
      </c>
      <c r="G3543" s="31">
        <v>60200</v>
      </c>
      <c r="H3543" s="32">
        <f t="shared" si="55"/>
        <v>0</v>
      </c>
      <c r="I3543" s="33" t="s">
        <v>10970</v>
      </c>
    </row>
    <row r="3544" spans="1:9" x14ac:dyDescent="0.25">
      <c r="A3544" s="44" t="s">
        <v>13735</v>
      </c>
      <c r="B3544" s="41" t="s">
        <v>14748</v>
      </c>
      <c r="C3544" s="26">
        <v>34888</v>
      </c>
      <c r="D3544" s="25" t="s">
        <v>4066</v>
      </c>
      <c r="E3544" s="27">
        <v>2766</v>
      </c>
      <c r="F3544" s="39" t="s">
        <v>13735</v>
      </c>
      <c r="G3544" s="27">
        <v>2766</v>
      </c>
      <c r="H3544" s="45">
        <f t="shared" si="55"/>
        <v>0</v>
      </c>
      <c r="I3544" s="28" t="s">
        <v>10970</v>
      </c>
    </row>
    <row r="3545" spans="1:9" x14ac:dyDescent="0.25">
      <c r="A3545" s="43" t="s">
        <v>13735</v>
      </c>
      <c r="B3545" s="40" t="s">
        <v>14749</v>
      </c>
      <c r="C3545" s="30">
        <v>34889</v>
      </c>
      <c r="D3545" s="29" t="s">
        <v>4019</v>
      </c>
      <c r="E3545" s="31">
        <v>68610.899999999994</v>
      </c>
      <c r="F3545" s="38" t="s">
        <v>4240</v>
      </c>
      <c r="G3545" s="31">
        <v>68610.899999999994</v>
      </c>
      <c r="H3545" s="32">
        <f t="shared" si="55"/>
        <v>0</v>
      </c>
      <c r="I3545" s="33" t="s">
        <v>10970</v>
      </c>
    </row>
    <row r="3546" spans="1:9" x14ac:dyDescent="0.25">
      <c r="A3546" s="44" t="s">
        <v>13735</v>
      </c>
      <c r="B3546" s="41" t="s">
        <v>14750</v>
      </c>
      <c r="C3546" s="26">
        <v>34890</v>
      </c>
      <c r="D3546" s="25" t="s">
        <v>3962</v>
      </c>
      <c r="E3546" s="27">
        <v>3288.9</v>
      </c>
      <c r="F3546" s="39" t="s">
        <v>13735</v>
      </c>
      <c r="G3546" s="27">
        <v>3288.9</v>
      </c>
      <c r="H3546" s="45">
        <f t="shared" si="55"/>
        <v>0</v>
      </c>
      <c r="I3546" s="28" t="s">
        <v>10970</v>
      </c>
    </row>
    <row r="3547" spans="1:9" x14ac:dyDescent="0.25">
      <c r="A3547" s="43" t="s">
        <v>13735</v>
      </c>
      <c r="B3547" s="40" t="s">
        <v>14751</v>
      </c>
      <c r="C3547" s="30">
        <v>34891</v>
      </c>
      <c r="D3547" s="29" t="s">
        <v>4122</v>
      </c>
      <c r="E3547" s="31">
        <v>16650</v>
      </c>
      <c r="F3547" s="38" t="s">
        <v>4726</v>
      </c>
      <c r="G3547" s="31">
        <v>16650</v>
      </c>
      <c r="H3547" s="32">
        <f t="shared" si="55"/>
        <v>0</v>
      </c>
      <c r="I3547" s="33" t="s">
        <v>10970</v>
      </c>
    </row>
    <row r="3548" spans="1:9" x14ac:dyDescent="0.25">
      <c r="A3548" s="44" t="s">
        <v>13735</v>
      </c>
      <c r="B3548" s="41" t="s">
        <v>14752</v>
      </c>
      <c r="C3548" s="26">
        <v>34892</v>
      </c>
      <c r="D3548" s="25" t="s">
        <v>4068</v>
      </c>
      <c r="E3548" s="27">
        <v>12794.4</v>
      </c>
      <c r="F3548" s="39" t="s">
        <v>4240</v>
      </c>
      <c r="G3548" s="27">
        <v>12794.4</v>
      </c>
      <c r="H3548" s="45">
        <f t="shared" si="55"/>
        <v>0</v>
      </c>
      <c r="I3548" s="28" t="s">
        <v>10970</v>
      </c>
    </row>
    <row r="3549" spans="1:9" x14ac:dyDescent="0.25">
      <c r="A3549" s="43" t="s">
        <v>13735</v>
      </c>
      <c r="B3549" s="40" t="s">
        <v>14753</v>
      </c>
      <c r="C3549" s="30">
        <v>34893</v>
      </c>
      <c r="D3549" s="29" t="s">
        <v>4025</v>
      </c>
      <c r="E3549" s="31">
        <v>4478.6000000000004</v>
      </c>
      <c r="F3549" s="38" t="s">
        <v>13735</v>
      </c>
      <c r="G3549" s="31">
        <v>4478.6000000000004</v>
      </c>
      <c r="H3549" s="32">
        <f t="shared" si="55"/>
        <v>0</v>
      </c>
      <c r="I3549" s="33" t="s">
        <v>10970</v>
      </c>
    </row>
    <row r="3550" spans="1:9" x14ac:dyDescent="0.25">
      <c r="A3550" s="44" t="s">
        <v>13735</v>
      </c>
      <c r="B3550" s="41" t="s">
        <v>14754</v>
      </c>
      <c r="C3550" s="26">
        <v>34894</v>
      </c>
      <c r="D3550" s="25" t="s">
        <v>4103</v>
      </c>
      <c r="E3550" s="27">
        <v>8624</v>
      </c>
      <c r="F3550" s="39" t="s">
        <v>13735</v>
      </c>
      <c r="G3550" s="27">
        <v>8624</v>
      </c>
      <c r="H3550" s="45">
        <f t="shared" si="55"/>
        <v>0</v>
      </c>
      <c r="I3550" s="28" t="s">
        <v>10970</v>
      </c>
    </row>
    <row r="3551" spans="1:9" x14ac:dyDescent="0.25">
      <c r="A3551" s="43" t="s">
        <v>13735</v>
      </c>
      <c r="B3551" s="40" t="s">
        <v>14755</v>
      </c>
      <c r="C3551" s="30">
        <v>34895</v>
      </c>
      <c r="D3551" s="29" t="s">
        <v>3964</v>
      </c>
      <c r="E3551" s="31">
        <v>432</v>
      </c>
      <c r="F3551" s="38" t="s">
        <v>13735</v>
      </c>
      <c r="G3551" s="31">
        <v>432</v>
      </c>
      <c r="H3551" s="32">
        <f t="shared" si="55"/>
        <v>0</v>
      </c>
      <c r="I3551" s="33" t="s">
        <v>10970</v>
      </c>
    </row>
    <row r="3552" spans="1:9" x14ac:dyDescent="0.25">
      <c r="A3552" s="44" t="s">
        <v>13735</v>
      </c>
      <c r="B3552" s="41" t="s">
        <v>14756</v>
      </c>
      <c r="C3552" s="26">
        <v>34896</v>
      </c>
      <c r="D3552" s="25" t="s">
        <v>3964</v>
      </c>
      <c r="E3552" s="27">
        <v>523.79999999999995</v>
      </c>
      <c r="F3552" s="39" t="s">
        <v>13735</v>
      </c>
      <c r="G3552" s="27">
        <v>523.79999999999995</v>
      </c>
      <c r="H3552" s="45">
        <f t="shared" si="55"/>
        <v>0</v>
      </c>
      <c r="I3552" s="28" t="s">
        <v>10970</v>
      </c>
    </row>
    <row r="3553" spans="1:9" x14ac:dyDescent="0.25">
      <c r="A3553" s="43" t="s">
        <v>13735</v>
      </c>
      <c r="B3553" s="40" t="s">
        <v>14757</v>
      </c>
      <c r="C3553" s="30">
        <v>34897</v>
      </c>
      <c r="D3553" s="29" t="s">
        <v>4145</v>
      </c>
      <c r="E3553" s="31">
        <v>532.4</v>
      </c>
      <c r="F3553" s="38" t="s">
        <v>13735</v>
      </c>
      <c r="G3553" s="31">
        <v>532.4</v>
      </c>
      <c r="H3553" s="32">
        <f t="shared" si="55"/>
        <v>0</v>
      </c>
      <c r="I3553" s="33" t="s">
        <v>10970</v>
      </c>
    </row>
    <row r="3554" spans="1:9" x14ac:dyDescent="0.25">
      <c r="A3554" s="44" t="s">
        <v>13735</v>
      </c>
      <c r="B3554" s="41" t="s">
        <v>14758</v>
      </c>
      <c r="C3554" s="26">
        <v>34898</v>
      </c>
      <c r="D3554" s="25" t="s">
        <v>3998</v>
      </c>
      <c r="E3554" s="27">
        <v>23500</v>
      </c>
      <c r="F3554" s="39" t="s">
        <v>13735</v>
      </c>
      <c r="G3554" s="27">
        <v>23500</v>
      </c>
      <c r="H3554" s="45">
        <f t="shared" si="55"/>
        <v>0</v>
      </c>
      <c r="I3554" s="28" t="s">
        <v>10970</v>
      </c>
    </row>
    <row r="3555" spans="1:9" x14ac:dyDescent="0.25">
      <c r="A3555" s="43" t="s">
        <v>13735</v>
      </c>
      <c r="B3555" s="40" t="s">
        <v>14759</v>
      </c>
      <c r="C3555" s="30">
        <v>34899</v>
      </c>
      <c r="D3555" s="29" t="s">
        <v>4165</v>
      </c>
      <c r="E3555" s="31">
        <v>377.4</v>
      </c>
      <c r="F3555" s="38" t="s">
        <v>10968</v>
      </c>
      <c r="G3555" s="31">
        <v>377.4</v>
      </c>
      <c r="H3555" s="32">
        <f t="shared" si="55"/>
        <v>0</v>
      </c>
      <c r="I3555" s="33" t="s">
        <v>10970</v>
      </c>
    </row>
    <row r="3556" spans="1:9" x14ac:dyDescent="0.25">
      <c r="A3556" s="44" t="s">
        <v>13735</v>
      </c>
      <c r="B3556" s="41" t="s">
        <v>14760</v>
      </c>
      <c r="C3556" s="26">
        <v>34900</v>
      </c>
      <c r="D3556" s="25" t="s">
        <v>3964</v>
      </c>
      <c r="E3556" s="27">
        <v>39</v>
      </c>
      <c r="F3556" s="39" t="s">
        <v>4240</v>
      </c>
      <c r="G3556" s="27">
        <v>39</v>
      </c>
      <c r="H3556" s="45">
        <f t="shared" si="55"/>
        <v>0</v>
      </c>
      <c r="I3556" s="28" t="s">
        <v>10970</v>
      </c>
    </row>
    <row r="3557" spans="1:9" x14ac:dyDescent="0.25">
      <c r="A3557" s="43" t="s">
        <v>10968</v>
      </c>
      <c r="B3557" s="40" t="s">
        <v>14761</v>
      </c>
      <c r="C3557" s="30">
        <v>34901</v>
      </c>
      <c r="D3557" s="29" t="s">
        <v>3936</v>
      </c>
      <c r="E3557" s="31">
        <v>7093.2</v>
      </c>
      <c r="F3557" s="38" t="s">
        <v>10976</v>
      </c>
      <c r="G3557" s="31">
        <v>7093.2</v>
      </c>
      <c r="H3557" s="32">
        <f t="shared" si="55"/>
        <v>0</v>
      </c>
      <c r="I3557" s="33" t="s">
        <v>10970</v>
      </c>
    </row>
    <row r="3558" spans="1:9" x14ac:dyDescent="0.25">
      <c r="A3558" s="44" t="s">
        <v>10968</v>
      </c>
      <c r="B3558" s="41" t="s">
        <v>14762</v>
      </c>
      <c r="C3558" s="26">
        <v>34902</v>
      </c>
      <c r="D3558" s="25" t="s">
        <v>3935</v>
      </c>
      <c r="E3558" s="27">
        <v>38097.199999999997</v>
      </c>
      <c r="F3558" s="39" t="s">
        <v>4220</v>
      </c>
      <c r="G3558" s="27">
        <v>38097.199999999997</v>
      </c>
      <c r="H3558" s="45">
        <f t="shared" si="55"/>
        <v>0</v>
      </c>
      <c r="I3558" s="28" t="s">
        <v>10970</v>
      </c>
    </row>
    <row r="3559" spans="1:9" x14ac:dyDescent="0.25">
      <c r="A3559" s="43" t="s">
        <v>10968</v>
      </c>
      <c r="B3559" s="40" t="s">
        <v>14763</v>
      </c>
      <c r="C3559" s="30">
        <v>34903</v>
      </c>
      <c r="D3559" s="29" t="s">
        <v>4035</v>
      </c>
      <c r="E3559" s="31">
        <v>12515.6</v>
      </c>
      <c r="F3559" s="38" t="s">
        <v>10968</v>
      </c>
      <c r="G3559" s="31">
        <v>12515.6</v>
      </c>
      <c r="H3559" s="32">
        <f t="shared" si="55"/>
        <v>0</v>
      </c>
      <c r="I3559" s="33" t="s">
        <v>10970</v>
      </c>
    </row>
    <row r="3560" spans="1:9" x14ac:dyDescent="0.25">
      <c r="A3560" s="44" t="s">
        <v>10968</v>
      </c>
      <c r="B3560" s="41" t="s">
        <v>14764</v>
      </c>
      <c r="C3560" s="26">
        <v>34904</v>
      </c>
      <c r="D3560" s="25" t="s">
        <v>3935</v>
      </c>
      <c r="E3560" s="27">
        <v>32387.599999999999</v>
      </c>
      <c r="F3560" s="39" t="s">
        <v>4220</v>
      </c>
      <c r="G3560" s="27">
        <v>32387.599999999999</v>
      </c>
      <c r="H3560" s="45">
        <f t="shared" si="55"/>
        <v>0</v>
      </c>
      <c r="I3560" s="28" t="s">
        <v>10970</v>
      </c>
    </row>
    <row r="3561" spans="1:9" x14ac:dyDescent="0.25">
      <c r="A3561" s="43" t="s">
        <v>10968</v>
      </c>
      <c r="B3561" s="40" t="s">
        <v>14765</v>
      </c>
      <c r="C3561" s="30">
        <v>34905</v>
      </c>
      <c r="D3561" s="29" t="s">
        <v>4028</v>
      </c>
      <c r="E3561" s="31">
        <v>1977.9</v>
      </c>
      <c r="F3561" s="38" t="s">
        <v>10968</v>
      </c>
      <c r="G3561" s="31">
        <v>1977.9</v>
      </c>
      <c r="H3561" s="32">
        <f t="shared" si="55"/>
        <v>0</v>
      </c>
      <c r="I3561" s="33" t="s">
        <v>10970</v>
      </c>
    </row>
    <row r="3562" spans="1:9" x14ac:dyDescent="0.25">
      <c r="A3562" s="44" t="s">
        <v>10968</v>
      </c>
      <c r="B3562" s="41" t="s">
        <v>14766</v>
      </c>
      <c r="C3562" s="26">
        <v>34906</v>
      </c>
      <c r="D3562" s="25" t="s">
        <v>3952</v>
      </c>
      <c r="E3562" s="27">
        <v>3943.8</v>
      </c>
      <c r="F3562" s="39" t="s">
        <v>10968</v>
      </c>
      <c r="G3562" s="27">
        <v>3943.8</v>
      </c>
      <c r="H3562" s="45">
        <f t="shared" si="55"/>
        <v>0</v>
      </c>
      <c r="I3562" s="28" t="s">
        <v>10970</v>
      </c>
    </row>
    <row r="3563" spans="1:9" x14ac:dyDescent="0.25">
      <c r="A3563" s="43" t="s">
        <v>10968</v>
      </c>
      <c r="B3563" s="40" t="s">
        <v>14767</v>
      </c>
      <c r="C3563" s="30">
        <v>34907</v>
      </c>
      <c r="D3563" s="29" t="s">
        <v>3937</v>
      </c>
      <c r="E3563" s="31">
        <v>92262.399999999994</v>
      </c>
      <c r="F3563" s="38" t="s">
        <v>10968</v>
      </c>
      <c r="G3563" s="31">
        <v>92262.399999999994</v>
      </c>
      <c r="H3563" s="32">
        <f t="shared" si="55"/>
        <v>0</v>
      </c>
      <c r="I3563" s="33" t="s">
        <v>10970</v>
      </c>
    </row>
    <row r="3564" spans="1:9" x14ac:dyDescent="0.25">
      <c r="A3564" s="44" t="s">
        <v>10968</v>
      </c>
      <c r="B3564" s="41" t="s">
        <v>14768</v>
      </c>
      <c r="C3564" s="26">
        <v>34908</v>
      </c>
      <c r="D3564" s="25" t="s">
        <v>4098</v>
      </c>
      <c r="E3564" s="27">
        <v>14107.5</v>
      </c>
      <c r="F3564" s="39" t="s">
        <v>10968</v>
      </c>
      <c r="G3564" s="27">
        <v>14107.5</v>
      </c>
      <c r="H3564" s="45">
        <f t="shared" si="55"/>
        <v>0</v>
      </c>
      <c r="I3564" s="28" t="s">
        <v>10970</v>
      </c>
    </row>
    <row r="3565" spans="1:9" x14ac:dyDescent="0.25">
      <c r="A3565" s="43" t="s">
        <v>10968</v>
      </c>
      <c r="B3565" s="40" t="s">
        <v>14769</v>
      </c>
      <c r="C3565" s="30">
        <v>34909</v>
      </c>
      <c r="D3565" s="29" t="s">
        <v>4099</v>
      </c>
      <c r="E3565" s="31">
        <v>5660.1</v>
      </c>
      <c r="F3565" s="38" t="s">
        <v>10968</v>
      </c>
      <c r="G3565" s="31">
        <v>5660.1</v>
      </c>
      <c r="H3565" s="32">
        <f t="shared" si="55"/>
        <v>0</v>
      </c>
      <c r="I3565" s="33" t="s">
        <v>10970</v>
      </c>
    </row>
    <row r="3566" spans="1:9" x14ac:dyDescent="0.25">
      <c r="A3566" s="44" t="s">
        <v>10968</v>
      </c>
      <c r="B3566" s="41" t="s">
        <v>14770</v>
      </c>
      <c r="C3566" s="26">
        <v>34910</v>
      </c>
      <c r="D3566" s="25" t="s">
        <v>3937</v>
      </c>
      <c r="E3566" s="27">
        <v>2956.8</v>
      </c>
      <c r="F3566" s="39" t="s">
        <v>10968</v>
      </c>
      <c r="G3566" s="27">
        <v>2956.8</v>
      </c>
      <c r="H3566" s="45">
        <f t="shared" si="55"/>
        <v>0</v>
      </c>
      <c r="I3566" s="28" t="s">
        <v>10970</v>
      </c>
    </row>
    <row r="3567" spans="1:9" x14ac:dyDescent="0.25">
      <c r="A3567" s="43" t="s">
        <v>10968</v>
      </c>
      <c r="B3567" s="40" t="s">
        <v>14771</v>
      </c>
      <c r="C3567" s="30">
        <v>34911</v>
      </c>
      <c r="D3567" s="29" t="s">
        <v>3974</v>
      </c>
      <c r="E3567" s="31">
        <v>7560</v>
      </c>
      <c r="F3567" s="38" t="s">
        <v>10968</v>
      </c>
      <c r="G3567" s="31">
        <v>7560</v>
      </c>
      <c r="H3567" s="32">
        <f t="shared" si="55"/>
        <v>0</v>
      </c>
      <c r="I3567" s="33" t="s">
        <v>10970</v>
      </c>
    </row>
    <row r="3568" spans="1:9" x14ac:dyDescent="0.25">
      <c r="A3568" s="44" t="s">
        <v>10968</v>
      </c>
      <c r="B3568" s="41" t="s">
        <v>14772</v>
      </c>
      <c r="C3568" s="26">
        <v>34912</v>
      </c>
      <c r="D3568" s="25" t="s">
        <v>3942</v>
      </c>
      <c r="E3568" s="27">
        <v>4255</v>
      </c>
      <c r="F3568" s="39" t="s">
        <v>10976</v>
      </c>
      <c r="G3568" s="27">
        <v>4255</v>
      </c>
      <c r="H3568" s="45">
        <f t="shared" si="55"/>
        <v>0</v>
      </c>
      <c r="I3568" s="28" t="s">
        <v>10970</v>
      </c>
    </row>
    <row r="3569" spans="1:9" x14ac:dyDescent="0.25">
      <c r="A3569" s="43" t="s">
        <v>10968</v>
      </c>
      <c r="B3569" s="40" t="s">
        <v>14773</v>
      </c>
      <c r="C3569" s="30">
        <v>34913</v>
      </c>
      <c r="D3569" s="29" t="s">
        <v>4029</v>
      </c>
      <c r="E3569" s="31">
        <v>3748.5</v>
      </c>
      <c r="F3569" s="38" t="s">
        <v>10968</v>
      </c>
      <c r="G3569" s="31">
        <v>3748.5</v>
      </c>
      <c r="H3569" s="32">
        <f t="shared" si="55"/>
        <v>0</v>
      </c>
      <c r="I3569" s="33" t="s">
        <v>10970</v>
      </c>
    </row>
    <row r="3570" spans="1:9" x14ac:dyDescent="0.25">
      <c r="A3570" s="44" t="s">
        <v>10968</v>
      </c>
      <c r="B3570" s="41" t="s">
        <v>14774</v>
      </c>
      <c r="C3570" s="26">
        <v>34914</v>
      </c>
      <c r="D3570" s="25" t="s">
        <v>3940</v>
      </c>
      <c r="E3570" s="27">
        <v>3588</v>
      </c>
      <c r="F3570" s="39" t="s">
        <v>10976</v>
      </c>
      <c r="G3570" s="27">
        <v>3588</v>
      </c>
      <c r="H3570" s="45">
        <f t="shared" si="55"/>
        <v>0</v>
      </c>
      <c r="I3570" s="28" t="s">
        <v>10970</v>
      </c>
    </row>
    <row r="3571" spans="1:9" x14ac:dyDescent="0.25">
      <c r="A3571" s="43" t="s">
        <v>10968</v>
      </c>
      <c r="B3571" s="40" t="s">
        <v>14775</v>
      </c>
      <c r="C3571" s="30">
        <v>34915</v>
      </c>
      <c r="D3571" s="29" t="s">
        <v>3938</v>
      </c>
      <c r="E3571" s="31">
        <v>4104</v>
      </c>
      <c r="F3571" s="38" t="s">
        <v>10976</v>
      </c>
      <c r="G3571" s="31">
        <v>4104</v>
      </c>
      <c r="H3571" s="32">
        <f t="shared" si="55"/>
        <v>0</v>
      </c>
      <c r="I3571" s="33" t="s">
        <v>10970</v>
      </c>
    </row>
    <row r="3572" spans="1:9" x14ac:dyDescent="0.25">
      <c r="A3572" s="44" t="s">
        <v>10968</v>
      </c>
      <c r="B3572" s="41" t="s">
        <v>14776</v>
      </c>
      <c r="C3572" s="26">
        <v>34916</v>
      </c>
      <c r="D3572" s="25" t="s">
        <v>3939</v>
      </c>
      <c r="E3572" s="27">
        <v>4117.5</v>
      </c>
      <c r="F3572" s="39" t="s">
        <v>10976</v>
      </c>
      <c r="G3572" s="27">
        <v>4117.5</v>
      </c>
      <c r="H3572" s="45">
        <f t="shared" si="55"/>
        <v>0</v>
      </c>
      <c r="I3572" s="28" t="s">
        <v>10970</v>
      </c>
    </row>
    <row r="3573" spans="1:9" x14ac:dyDescent="0.25">
      <c r="A3573" s="43" t="s">
        <v>10968</v>
      </c>
      <c r="B3573" s="40" t="s">
        <v>14777</v>
      </c>
      <c r="C3573" s="30">
        <v>34917</v>
      </c>
      <c r="D3573" s="29" t="s">
        <v>3973</v>
      </c>
      <c r="E3573" s="31">
        <v>3078</v>
      </c>
      <c r="F3573" s="38" t="s">
        <v>10968</v>
      </c>
      <c r="G3573" s="31">
        <v>3078</v>
      </c>
      <c r="H3573" s="32">
        <f t="shared" si="55"/>
        <v>0</v>
      </c>
      <c r="I3573" s="33" t="s">
        <v>10970</v>
      </c>
    </row>
    <row r="3574" spans="1:9" x14ac:dyDescent="0.25">
      <c r="A3574" s="44" t="s">
        <v>10968</v>
      </c>
      <c r="B3574" s="41" t="s">
        <v>14778</v>
      </c>
      <c r="C3574" s="26">
        <v>34918</v>
      </c>
      <c r="D3574" s="25" t="s">
        <v>4083</v>
      </c>
      <c r="E3574" s="27">
        <v>5469.2</v>
      </c>
      <c r="F3574" s="39" t="s">
        <v>10968</v>
      </c>
      <c r="G3574" s="27">
        <v>5469.2</v>
      </c>
      <c r="H3574" s="45">
        <f t="shared" si="55"/>
        <v>0</v>
      </c>
      <c r="I3574" s="28" t="s">
        <v>10970</v>
      </c>
    </row>
    <row r="3575" spans="1:9" x14ac:dyDescent="0.25">
      <c r="A3575" s="43" t="s">
        <v>10968</v>
      </c>
      <c r="B3575" s="40" t="s">
        <v>14779</v>
      </c>
      <c r="C3575" s="30">
        <v>34919</v>
      </c>
      <c r="D3575" s="29" t="s">
        <v>3941</v>
      </c>
      <c r="E3575" s="31">
        <v>10540</v>
      </c>
      <c r="F3575" s="38" t="s">
        <v>10976</v>
      </c>
      <c r="G3575" s="31">
        <v>10540</v>
      </c>
      <c r="H3575" s="32">
        <f t="shared" si="55"/>
        <v>0</v>
      </c>
      <c r="I3575" s="33" t="s">
        <v>10970</v>
      </c>
    </row>
    <row r="3576" spans="1:9" x14ac:dyDescent="0.25">
      <c r="A3576" s="44" t="s">
        <v>10968</v>
      </c>
      <c r="B3576" s="41" t="s">
        <v>14780</v>
      </c>
      <c r="C3576" s="26">
        <v>34920</v>
      </c>
      <c r="D3576" s="25" t="s">
        <v>3965</v>
      </c>
      <c r="E3576" s="27">
        <v>1080</v>
      </c>
      <c r="F3576" s="39" t="s">
        <v>10968</v>
      </c>
      <c r="G3576" s="27">
        <v>1080</v>
      </c>
      <c r="H3576" s="45">
        <f t="shared" si="55"/>
        <v>0</v>
      </c>
      <c r="I3576" s="28" t="s">
        <v>10970</v>
      </c>
    </row>
    <row r="3577" spans="1:9" x14ac:dyDescent="0.25">
      <c r="A3577" s="43" t="s">
        <v>10968</v>
      </c>
      <c r="B3577" s="40" t="s">
        <v>14781</v>
      </c>
      <c r="C3577" s="30">
        <v>34921</v>
      </c>
      <c r="D3577" s="29" t="s">
        <v>4051</v>
      </c>
      <c r="E3577" s="31">
        <v>704.2</v>
      </c>
      <c r="F3577" s="38" t="s">
        <v>10968</v>
      </c>
      <c r="G3577" s="31">
        <v>704.2</v>
      </c>
      <c r="H3577" s="32">
        <f t="shared" si="55"/>
        <v>0</v>
      </c>
      <c r="I3577" s="33" t="s">
        <v>10970</v>
      </c>
    </row>
    <row r="3578" spans="1:9" x14ac:dyDescent="0.25">
      <c r="A3578" s="44" t="s">
        <v>10968</v>
      </c>
      <c r="B3578" s="41" t="s">
        <v>14782</v>
      </c>
      <c r="C3578" s="26">
        <v>34922</v>
      </c>
      <c r="D3578" s="25" t="s">
        <v>4084</v>
      </c>
      <c r="E3578" s="27">
        <v>1134</v>
      </c>
      <c r="F3578" s="39" t="s">
        <v>10968</v>
      </c>
      <c r="G3578" s="27">
        <v>1134</v>
      </c>
      <c r="H3578" s="45">
        <f t="shared" si="55"/>
        <v>0</v>
      </c>
      <c r="I3578" s="28" t="s">
        <v>10970</v>
      </c>
    </row>
    <row r="3579" spans="1:9" x14ac:dyDescent="0.25">
      <c r="A3579" s="43" t="s">
        <v>10968</v>
      </c>
      <c r="B3579" s="40" t="s">
        <v>14783</v>
      </c>
      <c r="C3579" s="30">
        <v>34923</v>
      </c>
      <c r="D3579" s="29" t="s">
        <v>3946</v>
      </c>
      <c r="E3579" s="31">
        <v>7638.4</v>
      </c>
      <c r="F3579" s="38" t="s">
        <v>4247</v>
      </c>
      <c r="G3579" s="31">
        <v>7638.4</v>
      </c>
      <c r="H3579" s="32">
        <f t="shared" si="55"/>
        <v>0</v>
      </c>
      <c r="I3579" s="33" t="s">
        <v>10970</v>
      </c>
    </row>
    <row r="3580" spans="1:9" x14ac:dyDescent="0.25">
      <c r="A3580" s="44" t="s">
        <v>10968</v>
      </c>
      <c r="B3580" s="41" t="s">
        <v>14784</v>
      </c>
      <c r="C3580" s="26">
        <v>34924</v>
      </c>
      <c r="D3580" s="25" t="s">
        <v>3971</v>
      </c>
      <c r="E3580" s="27">
        <v>3982.8</v>
      </c>
      <c r="F3580" s="39" t="s">
        <v>10968</v>
      </c>
      <c r="G3580" s="27">
        <v>3982.8</v>
      </c>
      <c r="H3580" s="45">
        <f t="shared" si="55"/>
        <v>0</v>
      </c>
      <c r="I3580" s="28" t="s">
        <v>10970</v>
      </c>
    </row>
    <row r="3581" spans="1:9" x14ac:dyDescent="0.25">
      <c r="A3581" s="43" t="s">
        <v>10968</v>
      </c>
      <c r="B3581" s="40" t="s">
        <v>14785</v>
      </c>
      <c r="C3581" s="30">
        <v>34925</v>
      </c>
      <c r="D3581" s="29" t="s">
        <v>3972</v>
      </c>
      <c r="E3581" s="31">
        <v>3533.6</v>
      </c>
      <c r="F3581" s="38" t="s">
        <v>10968</v>
      </c>
      <c r="G3581" s="31">
        <v>3533.6</v>
      </c>
      <c r="H3581" s="32">
        <f t="shared" si="55"/>
        <v>0</v>
      </c>
      <c r="I3581" s="33" t="s">
        <v>10970</v>
      </c>
    </row>
    <row r="3582" spans="1:9" x14ac:dyDescent="0.25">
      <c r="A3582" s="44" t="s">
        <v>10968</v>
      </c>
      <c r="B3582" s="41" t="s">
        <v>14786</v>
      </c>
      <c r="C3582" s="26">
        <v>34926</v>
      </c>
      <c r="D3582" s="25" t="s">
        <v>4030</v>
      </c>
      <c r="E3582" s="27">
        <v>1941.1</v>
      </c>
      <c r="F3582" s="39" t="s">
        <v>10968</v>
      </c>
      <c r="G3582" s="27">
        <v>1941.1</v>
      </c>
      <c r="H3582" s="45">
        <f t="shared" si="55"/>
        <v>0</v>
      </c>
      <c r="I3582" s="28" t="s">
        <v>10970</v>
      </c>
    </row>
    <row r="3583" spans="1:9" x14ac:dyDescent="0.25">
      <c r="A3583" s="43" t="s">
        <v>10968</v>
      </c>
      <c r="B3583" s="40" t="s">
        <v>14787</v>
      </c>
      <c r="C3583" s="30">
        <v>34927</v>
      </c>
      <c r="D3583" s="29" t="s">
        <v>3947</v>
      </c>
      <c r="E3583" s="31">
        <v>2726.4</v>
      </c>
      <c r="F3583" s="38" t="s">
        <v>10968</v>
      </c>
      <c r="G3583" s="31">
        <v>2726.4</v>
      </c>
      <c r="H3583" s="32">
        <f t="shared" si="55"/>
        <v>0</v>
      </c>
      <c r="I3583" s="33" t="s">
        <v>10970</v>
      </c>
    </row>
    <row r="3584" spans="1:9" x14ac:dyDescent="0.25">
      <c r="A3584" s="44" t="s">
        <v>10968</v>
      </c>
      <c r="B3584" s="41" t="s">
        <v>14788</v>
      </c>
      <c r="C3584" s="26">
        <v>34928</v>
      </c>
      <c r="D3584" s="25" t="s">
        <v>3951</v>
      </c>
      <c r="E3584" s="27">
        <v>13856</v>
      </c>
      <c r="F3584" s="39" t="s">
        <v>10968</v>
      </c>
      <c r="G3584" s="27">
        <v>13856</v>
      </c>
      <c r="H3584" s="45">
        <f t="shared" si="55"/>
        <v>0</v>
      </c>
      <c r="I3584" s="28" t="s">
        <v>10970</v>
      </c>
    </row>
    <row r="3585" spans="1:9" x14ac:dyDescent="0.25">
      <c r="A3585" s="43" t="s">
        <v>10968</v>
      </c>
      <c r="B3585" s="40" t="s">
        <v>14789</v>
      </c>
      <c r="C3585" s="30">
        <v>34929</v>
      </c>
      <c r="D3585" s="29" t="s">
        <v>3944</v>
      </c>
      <c r="E3585" s="31">
        <v>5486.4</v>
      </c>
      <c r="F3585" s="38" t="s">
        <v>10976</v>
      </c>
      <c r="G3585" s="31">
        <v>5486.4</v>
      </c>
      <c r="H3585" s="32">
        <f t="shared" si="55"/>
        <v>0</v>
      </c>
      <c r="I3585" s="33" t="s">
        <v>10970</v>
      </c>
    </row>
    <row r="3586" spans="1:9" x14ac:dyDescent="0.25">
      <c r="A3586" s="44" t="s">
        <v>10968</v>
      </c>
      <c r="B3586" s="41" t="s">
        <v>14790</v>
      </c>
      <c r="C3586" s="26">
        <v>34930</v>
      </c>
      <c r="D3586" s="25" t="s">
        <v>3945</v>
      </c>
      <c r="E3586" s="27">
        <v>4779.5</v>
      </c>
      <c r="F3586" s="39" t="s">
        <v>10976</v>
      </c>
      <c r="G3586" s="27">
        <v>4779.5</v>
      </c>
      <c r="H3586" s="45">
        <f t="shared" si="55"/>
        <v>0</v>
      </c>
      <c r="I3586" s="28" t="s">
        <v>10970</v>
      </c>
    </row>
    <row r="3587" spans="1:9" x14ac:dyDescent="0.25">
      <c r="A3587" s="43" t="s">
        <v>10968</v>
      </c>
      <c r="B3587" s="40" t="s">
        <v>14791</v>
      </c>
      <c r="C3587" s="30">
        <v>34931</v>
      </c>
      <c r="D3587" s="29" t="s">
        <v>3950</v>
      </c>
      <c r="E3587" s="31">
        <v>47557.2</v>
      </c>
      <c r="F3587" s="38" t="s">
        <v>4220</v>
      </c>
      <c r="G3587" s="31">
        <v>47557.2</v>
      </c>
      <c r="H3587" s="32">
        <f t="shared" si="55"/>
        <v>0</v>
      </c>
      <c r="I3587" s="33" t="s">
        <v>10970</v>
      </c>
    </row>
    <row r="3588" spans="1:9" x14ac:dyDescent="0.25">
      <c r="A3588" s="44" t="s">
        <v>10968</v>
      </c>
      <c r="B3588" s="41" t="s">
        <v>14792</v>
      </c>
      <c r="C3588" s="26">
        <v>34932</v>
      </c>
      <c r="D3588" s="25" t="s">
        <v>3948</v>
      </c>
      <c r="E3588" s="27">
        <v>15399</v>
      </c>
      <c r="F3588" s="39" t="s">
        <v>10976</v>
      </c>
      <c r="G3588" s="27">
        <v>15399</v>
      </c>
      <c r="H3588" s="45">
        <f t="shared" ref="H3588:H3651" si="56">E3588-G3588</f>
        <v>0</v>
      </c>
      <c r="I3588" s="28" t="s">
        <v>10970</v>
      </c>
    </row>
    <row r="3589" spans="1:9" x14ac:dyDescent="0.25">
      <c r="A3589" s="43" t="s">
        <v>10968</v>
      </c>
      <c r="B3589" s="40" t="s">
        <v>14793</v>
      </c>
      <c r="C3589" s="30">
        <v>34933</v>
      </c>
      <c r="D3589" s="29" t="s">
        <v>3949</v>
      </c>
      <c r="E3589" s="31">
        <v>27213.8</v>
      </c>
      <c r="F3589" s="38" t="s">
        <v>4220</v>
      </c>
      <c r="G3589" s="31">
        <v>27213.8</v>
      </c>
      <c r="H3589" s="32">
        <f t="shared" si="56"/>
        <v>0</v>
      </c>
      <c r="I3589" s="33" t="s">
        <v>10970</v>
      </c>
    </row>
    <row r="3590" spans="1:9" x14ac:dyDescent="0.25">
      <c r="A3590" s="44" t="s">
        <v>10968</v>
      </c>
      <c r="B3590" s="41" t="s">
        <v>14794</v>
      </c>
      <c r="C3590" s="26">
        <v>34934</v>
      </c>
      <c r="D3590" s="25" t="s">
        <v>3947</v>
      </c>
      <c r="E3590" s="27">
        <v>4005</v>
      </c>
      <c r="F3590" s="39" t="s">
        <v>10968</v>
      </c>
      <c r="G3590" s="27">
        <v>4005</v>
      </c>
      <c r="H3590" s="45">
        <f t="shared" si="56"/>
        <v>0</v>
      </c>
      <c r="I3590" s="28" t="s">
        <v>10970</v>
      </c>
    </row>
    <row r="3591" spans="1:9" x14ac:dyDescent="0.25">
      <c r="A3591" s="43" t="s">
        <v>10968</v>
      </c>
      <c r="B3591" s="40" t="s">
        <v>14795</v>
      </c>
      <c r="C3591" s="30">
        <v>34935</v>
      </c>
      <c r="D3591" s="29" t="s">
        <v>3954</v>
      </c>
      <c r="E3591" s="31">
        <v>6928.6</v>
      </c>
      <c r="F3591" s="38" t="s">
        <v>10968</v>
      </c>
      <c r="G3591" s="31">
        <v>6928.6</v>
      </c>
      <c r="H3591" s="32">
        <f t="shared" si="56"/>
        <v>0</v>
      </c>
      <c r="I3591" s="33" t="s">
        <v>10970</v>
      </c>
    </row>
    <row r="3592" spans="1:9" x14ac:dyDescent="0.25">
      <c r="A3592" s="44" t="s">
        <v>10968</v>
      </c>
      <c r="B3592" s="41" t="s">
        <v>14796</v>
      </c>
      <c r="C3592" s="26">
        <v>34936</v>
      </c>
      <c r="D3592" s="25" t="s">
        <v>4031</v>
      </c>
      <c r="E3592" s="27">
        <v>3240</v>
      </c>
      <c r="F3592" s="39" t="s">
        <v>10968</v>
      </c>
      <c r="G3592" s="27">
        <v>3240</v>
      </c>
      <c r="H3592" s="45">
        <f t="shared" si="56"/>
        <v>0</v>
      </c>
      <c r="I3592" s="28" t="s">
        <v>10970</v>
      </c>
    </row>
    <row r="3593" spans="1:9" x14ac:dyDescent="0.25">
      <c r="A3593" s="43" t="s">
        <v>10968</v>
      </c>
      <c r="B3593" s="40" t="s">
        <v>14797</v>
      </c>
      <c r="C3593" s="30">
        <v>34937</v>
      </c>
      <c r="D3593" s="29" t="s">
        <v>3956</v>
      </c>
      <c r="E3593" s="31">
        <v>5390</v>
      </c>
      <c r="F3593" s="38" t="s">
        <v>10968</v>
      </c>
      <c r="G3593" s="31">
        <v>5390</v>
      </c>
      <c r="H3593" s="32">
        <f t="shared" si="56"/>
        <v>0</v>
      </c>
      <c r="I3593" s="33" t="s">
        <v>10970</v>
      </c>
    </row>
    <row r="3594" spans="1:9" x14ac:dyDescent="0.25">
      <c r="A3594" s="44" t="s">
        <v>10968</v>
      </c>
      <c r="B3594" s="41" t="s">
        <v>14798</v>
      </c>
      <c r="C3594" s="26">
        <v>34938</v>
      </c>
      <c r="D3594" s="25" t="s">
        <v>3983</v>
      </c>
      <c r="E3594" s="27">
        <v>9305.5</v>
      </c>
      <c r="F3594" s="39" t="s">
        <v>10976</v>
      </c>
      <c r="G3594" s="27">
        <v>9305.5</v>
      </c>
      <c r="H3594" s="45">
        <f t="shared" si="56"/>
        <v>0</v>
      </c>
      <c r="I3594" s="28" t="s">
        <v>10970</v>
      </c>
    </row>
    <row r="3595" spans="1:9" x14ac:dyDescent="0.25">
      <c r="A3595" s="43" t="s">
        <v>10968</v>
      </c>
      <c r="B3595" s="40" t="s">
        <v>14799</v>
      </c>
      <c r="C3595" s="30">
        <v>34939</v>
      </c>
      <c r="D3595" s="29" t="s">
        <v>3975</v>
      </c>
      <c r="E3595" s="31">
        <v>7020</v>
      </c>
      <c r="F3595" s="38" t="s">
        <v>10976</v>
      </c>
      <c r="G3595" s="31">
        <v>7020</v>
      </c>
      <c r="H3595" s="32">
        <f t="shared" si="56"/>
        <v>0</v>
      </c>
      <c r="I3595" s="33" t="s">
        <v>10970</v>
      </c>
    </row>
    <row r="3596" spans="1:9" x14ac:dyDescent="0.25">
      <c r="A3596" s="44" t="s">
        <v>10968</v>
      </c>
      <c r="B3596" s="41" t="s">
        <v>14800</v>
      </c>
      <c r="C3596" s="26">
        <v>34940</v>
      </c>
      <c r="D3596" s="25" t="s">
        <v>4113</v>
      </c>
      <c r="E3596" s="27">
        <v>1628.4</v>
      </c>
      <c r="F3596" s="39" t="s">
        <v>10968</v>
      </c>
      <c r="G3596" s="27">
        <v>1628.4</v>
      </c>
      <c r="H3596" s="45">
        <f t="shared" si="56"/>
        <v>0</v>
      </c>
      <c r="I3596" s="28" t="s">
        <v>10970</v>
      </c>
    </row>
    <row r="3597" spans="1:9" x14ac:dyDescent="0.25">
      <c r="A3597" s="43" t="s">
        <v>10968</v>
      </c>
      <c r="B3597" s="40" t="s">
        <v>14801</v>
      </c>
      <c r="C3597" s="30">
        <v>34941</v>
      </c>
      <c r="D3597" s="29" t="s">
        <v>3987</v>
      </c>
      <c r="E3597" s="31">
        <v>3106.8</v>
      </c>
      <c r="F3597" s="38" t="s">
        <v>10976</v>
      </c>
      <c r="G3597" s="31">
        <v>3106.8</v>
      </c>
      <c r="H3597" s="32">
        <f t="shared" si="56"/>
        <v>0</v>
      </c>
      <c r="I3597" s="33" t="s">
        <v>10970</v>
      </c>
    </row>
    <row r="3598" spans="1:9" x14ac:dyDescent="0.25">
      <c r="A3598" s="44" t="s">
        <v>10968</v>
      </c>
      <c r="B3598" s="41" t="s">
        <v>14802</v>
      </c>
      <c r="C3598" s="26">
        <v>34942</v>
      </c>
      <c r="D3598" s="25" t="s">
        <v>4037</v>
      </c>
      <c r="E3598" s="27">
        <v>2700.9</v>
      </c>
      <c r="F3598" s="39" t="s">
        <v>10968</v>
      </c>
      <c r="G3598" s="27">
        <v>2700.9</v>
      </c>
      <c r="H3598" s="45">
        <f t="shared" si="56"/>
        <v>0</v>
      </c>
      <c r="I3598" s="28" t="s">
        <v>10970</v>
      </c>
    </row>
    <row r="3599" spans="1:9" x14ac:dyDescent="0.25">
      <c r="A3599" s="43" t="s">
        <v>10968</v>
      </c>
      <c r="B3599" s="40" t="s">
        <v>14803</v>
      </c>
      <c r="C3599" s="30">
        <v>34943</v>
      </c>
      <c r="D3599" s="29" t="s">
        <v>4036</v>
      </c>
      <c r="E3599" s="31">
        <v>2628</v>
      </c>
      <c r="F3599" s="38" t="s">
        <v>10968</v>
      </c>
      <c r="G3599" s="31">
        <v>2628</v>
      </c>
      <c r="H3599" s="32">
        <f t="shared" si="56"/>
        <v>0</v>
      </c>
      <c r="I3599" s="33" t="s">
        <v>10970</v>
      </c>
    </row>
    <row r="3600" spans="1:9" x14ac:dyDescent="0.25">
      <c r="A3600" s="44" t="s">
        <v>10968</v>
      </c>
      <c r="B3600" s="41" t="s">
        <v>14804</v>
      </c>
      <c r="C3600" s="26">
        <v>34944</v>
      </c>
      <c r="D3600" s="25" t="s">
        <v>3987</v>
      </c>
      <c r="E3600" s="27">
        <v>2160.4</v>
      </c>
      <c r="F3600" s="39" t="s">
        <v>10976</v>
      </c>
      <c r="G3600" s="27">
        <v>2160.4</v>
      </c>
      <c r="H3600" s="45">
        <f t="shared" si="56"/>
        <v>0</v>
      </c>
      <c r="I3600" s="28" t="s">
        <v>10970</v>
      </c>
    </row>
    <row r="3601" spans="1:9" x14ac:dyDescent="0.25">
      <c r="A3601" s="43" t="s">
        <v>10968</v>
      </c>
      <c r="B3601" s="40" t="s">
        <v>14805</v>
      </c>
      <c r="C3601" s="30">
        <v>34945</v>
      </c>
      <c r="D3601" s="29" t="s">
        <v>4086</v>
      </c>
      <c r="E3601" s="31">
        <v>2337.4</v>
      </c>
      <c r="F3601" s="38" t="s">
        <v>10968</v>
      </c>
      <c r="G3601" s="31">
        <v>2337.4</v>
      </c>
      <c r="H3601" s="32">
        <f t="shared" si="56"/>
        <v>0</v>
      </c>
      <c r="I3601" s="33" t="s">
        <v>10970</v>
      </c>
    </row>
    <row r="3602" spans="1:9" x14ac:dyDescent="0.25">
      <c r="A3602" s="44" t="s">
        <v>10968</v>
      </c>
      <c r="B3602" s="41" t="s">
        <v>14806</v>
      </c>
      <c r="C3602" s="26">
        <v>34946</v>
      </c>
      <c r="D3602" s="25" t="s">
        <v>3962</v>
      </c>
      <c r="E3602" s="27">
        <v>9781.2000000000007</v>
      </c>
      <c r="F3602" s="39" t="s">
        <v>10976</v>
      </c>
      <c r="G3602" s="27">
        <v>9781.2000000000007</v>
      </c>
      <c r="H3602" s="45">
        <f t="shared" si="56"/>
        <v>0</v>
      </c>
      <c r="I3602" s="28" t="s">
        <v>10970</v>
      </c>
    </row>
    <row r="3603" spans="1:9" x14ac:dyDescent="0.25">
      <c r="A3603" s="43" t="s">
        <v>10968</v>
      </c>
      <c r="B3603" s="40" t="s">
        <v>14807</v>
      </c>
      <c r="C3603" s="30">
        <v>34947</v>
      </c>
      <c r="D3603" s="29" t="s">
        <v>4154</v>
      </c>
      <c r="E3603" s="31">
        <v>4099.2</v>
      </c>
      <c r="F3603" s="38" t="s">
        <v>10968</v>
      </c>
      <c r="G3603" s="31">
        <v>4099.2</v>
      </c>
      <c r="H3603" s="32">
        <f t="shared" si="56"/>
        <v>0</v>
      </c>
      <c r="I3603" s="33" t="s">
        <v>10970</v>
      </c>
    </row>
    <row r="3604" spans="1:9" x14ac:dyDescent="0.25">
      <c r="A3604" s="44" t="s">
        <v>10968</v>
      </c>
      <c r="B3604" s="41" t="s">
        <v>14808</v>
      </c>
      <c r="C3604" s="26">
        <v>34948</v>
      </c>
      <c r="D3604" s="25" t="s">
        <v>3957</v>
      </c>
      <c r="E3604" s="27">
        <v>2430</v>
      </c>
      <c r="F3604" s="39" t="s">
        <v>10968</v>
      </c>
      <c r="G3604" s="27">
        <v>2430</v>
      </c>
      <c r="H3604" s="45">
        <f t="shared" si="56"/>
        <v>0</v>
      </c>
      <c r="I3604" s="28" t="s">
        <v>10970</v>
      </c>
    </row>
    <row r="3605" spans="1:9" x14ac:dyDescent="0.25">
      <c r="A3605" s="43" t="s">
        <v>10968</v>
      </c>
      <c r="B3605" s="40" t="s">
        <v>14809</v>
      </c>
      <c r="C3605" s="30">
        <v>34949</v>
      </c>
      <c r="D3605" s="29" t="s">
        <v>4033</v>
      </c>
      <c r="E3605" s="31">
        <v>2900</v>
      </c>
      <c r="F3605" s="38" t="s">
        <v>10968</v>
      </c>
      <c r="G3605" s="31">
        <v>2900</v>
      </c>
      <c r="H3605" s="32">
        <f t="shared" si="56"/>
        <v>0</v>
      </c>
      <c r="I3605" s="33" t="s">
        <v>10970</v>
      </c>
    </row>
    <row r="3606" spans="1:9" x14ac:dyDescent="0.25">
      <c r="A3606" s="44" t="s">
        <v>10968</v>
      </c>
      <c r="B3606" s="41" t="s">
        <v>14810</v>
      </c>
      <c r="C3606" s="26">
        <v>34950</v>
      </c>
      <c r="D3606" s="25" t="s">
        <v>3953</v>
      </c>
      <c r="E3606" s="27">
        <v>0</v>
      </c>
      <c r="F3606" s="39" t="s">
        <v>4219</v>
      </c>
      <c r="G3606" s="27">
        <v>0</v>
      </c>
      <c r="H3606" s="45">
        <f t="shared" si="56"/>
        <v>0</v>
      </c>
      <c r="I3606" s="28" t="s">
        <v>7662</v>
      </c>
    </row>
    <row r="3607" spans="1:9" x14ac:dyDescent="0.25">
      <c r="A3607" s="43" t="s">
        <v>10968</v>
      </c>
      <c r="B3607" s="40" t="s">
        <v>14811</v>
      </c>
      <c r="C3607" s="30">
        <v>34951</v>
      </c>
      <c r="D3607" s="29" t="s">
        <v>3953</v>
      </c>
      <c r="E3607" s="31">
        <v>2600.1</v>
      </c>
      <c r="F3607" s="38" t="s">
        <v>10968</v>
      </c>
      <c r="G3607" s="31">
        <v>2600.1</v>
      </c>
      <c r="H3607" s="32">
        <f t="shared" si="56"/>
        <v>0</v>
      </c>
      <c r="I3607" s="33" t="s">
        <v>10970</v>
      </c>
    </row>
    <row r="3608" spans="1:9" x14ac:dyDescent="0.25">
      <c r="A3608" s="44" t="s">
        <v>10968</v>
      </c>
      <c r="B3608" s="41" t="s">
        <v>14812</v>
      </c>
      <c r="C3608" s="26">
        <v>34952</v>
      </c>
      <c r="D3608" s="25" t="s">
        <v>3964</v>
      </c>
      <c r="E3608" s="27">
        <v>30459</v>
      </c>
      <c r="F3608" s="39" t="s">
        <v>10976</v>
      </c>
      <c r="G3608" s="27">
        <v>30459</v>
      </c>
      <c r="H3608" s="45">
        <f t="shared" si="56"/>
        <v>0</v>
      </c>
      <c r="I3608" s="28" t="s">
        <v>10970</v>
      </c>
    </row>
    <row r="3609" spans="1:9" x14ac:dyDescent="0.25">
      <c r="A3609" s="43" t="s">
        <v>10968</v>
      </c>
      <c r="B3609" s="40" t="s">
        <v>14813</v>
      </c>
      <c r="C3609" s="30">
        <v>34953</v>
      </c>
      <c r="D3609" s="29" t="s">
        <v>4112</v>
      </c>
      <c r="E3609" s="31">
        <v>10606.38</v>
      </c>
      <c r="F3609" s="38" t="s">
        <v>10968</v>
      </c>
      <c r="G3609" s="31">
        <v>10606.38</v>
      </c>
      <c r="H3609" s="32">
        <f t="shared" si="56"/>
        <v>0</v>
      </c>
      <c r="I3609" s="33" t="s">
        <v>10970</v>
      </c>
    </row>
    <row r="3610" spans="1:9" x14ac:dyDescent="0.25">
      <c r="A3610" s="44" t="s">
        <v>10968</v>
      </c>
      <c r="B3610" s="41" t="s">
        <v>14814</v>
      </c>
      <c r="C3610" s="26">
        <v>34954</v>
      </c>
      <c r="D3610" s="25" t="s">
        <v>3964</v>
      </c>
      <c r="E3610" s="27">
        <v>12348.8</v>
      </c>
      <c r="F3610" s="39" t="s">
        <v>10968</v>
      </c>
      <c r="G3610" s="27">
        <v>12348.8</v>
      </c>
      <c r="H3610" s="45">
        <f t="shared" si="56"/>
        <v>0</v>
      </c>
      <c r="I3610" s="28" t="s">
        <v>10970</v>
      </c>
    </row>
    <row r="3611" spans="1:9" x14ac:dyDescent="0.25">
      <c r="A3611" s="43" t="s">
        <v>10968</v>
      </c>
      <c r="B3611" s="40" t="s">
        <v>14815</v>
      </c>
      <c r="C3611" s="30">
        <v>34955</v>
      </c>
      <c r="D3611" s="29" t="s">
        <v>3969</v>
      </c>
      <c r="E3611" s="31">
        <v>8264.7000000000007</v>
      </c>
      <c r="F3611" s="38" t="s">
        <v>10968</v>
      </c>
      <c r="G3611" s="31">
        <v>8264.7000000000007</v>
      </c>
      <c r="H3611" s="32">
        <f t="shared" si="56"/>
        <v>0</v>
      </c>
      <c r="I3611" s="33" t="s">
        <v>10970</v>
      </c>
    </row>
    <row r="3612" spans="1:9" x14ac:dyDescent="0.25">
      <c r="A3612" s="44" t="s">
        <v>10968</v>
      </c>
      <c r="B3612" s="41" t="s">
        <v>14816</v>
      </c>
      <c r="C3612" s="26">
        <v>34956</v>
      </c>
      <c r="D3612" s="25" t="s">
        <v>4017</v>
      </c>
      <c r="E3612" s="27">
        <v>94679.3</v>
      </c>
      <c r="F3612" s="39" t="s">
        <v>4288</v>
      </c>
      <c r="G3612" s="27">
        <v>94679.3</v>
      </c>
      <c r="H3612" s="45">
        <f t="shared" si="56"/>
        <v>0</v>
      </c>
      <c r="I3612" s="28" t="s">
        <v>10970</v>
      </c>
    </row>
    <row r="3613" spans="1:9" x14ac:dyDescent="0.25">
      <c r="A3613" s="43" t="s">
        <v>10968</v>
      </c>
      <c r="B3613" s="40" t="s">
        <v>14817</v>
      </c>
      <c r="C3613" s="30">
        <v>34957</v>
      </c>
      <c r="D3613" s="29" t="s">
        <v>4049</v>
      </c>
      <c r="E3613" s="31">
        <v>2369.6</v>
      </c>
      <c r="F3613" s="38" t="s">
        <v>10968</v>
      </c>
      <c r="G3613" s="31">
        <v>2369.6</v>
      </c>
      <c r="H3613" s="32">
        <f t="shared" si="56"/>
        <v>0</v>
      </c>
      <c r="I3613" s="33" t="s">
        <v>10970</v>
      </c>
    </row>
    <row r="3614" spans="1:9" x14ac:dyDescent="0.25">
      <c r="A3614" s="44" t="s">
        <v>10968</v>
      </c>
      <c r="B3614" s="41" t="s">
        <v>14818</v>
      </c>
      <c r="C3614" s="26">
        <v>34958</v>
      </c>
      <c r="D3614" s="25" t="s">
        <v>3964</v>
      </c>
      <c r="E3614" s="27">
        <v>475.7</v>
      </c>
      <c r="F3614" s="39" t="s">
        <v>10968</v>
      </c>
      <c r="G3614" s="27">
        <v>475.7</v>
      </c>
      <c r="H3614" s="45">
        <f t="shared" si="56"/>
        <v>0</v>
      </c>
      <c r="I3614" s="28" t="s">
        <v>10970</v>
      </c>
    </row>
    <row r="3615" spans="1:9" x14ac:dyDescent="0.25">
      <c r="A3615" s="43" t="s">
        <v>10968</v>
      </c>
      <c r="B3615" s="40" t="s">
        <v>14819</v>
      </c>
      <c r="C3615" s="30">
        <v>34959</v>
      </c>
      <c r="D3615" s="29" t="s">
        <v>14820</v>
      </c>
      <c r="E3615" s="31">
        <v>78561</v>
      </c>
      <c r="F3615" s="38" t="s">
        <v>10976</v>
      </c>
      <c r="G3615" s="31">
        <v>78561</v>
      </c>
      <c r="H3615" s="32">
        <f t="shared" si="56"/>
        <v>0</v>
      </c>
      <c r="I3615" s="33" t="s">
        <v>10970</v>
      </c>
    </row>
    <row r="3616" spans="1:9" x14ac:dyDescent="0.25">
      <c r="A3616" s="44" t="s">
        <v>10968</v>
      </c>
      <c r="B3616" s="41" t="s">
        <v>14821</v>
      </c>
      <c r="C3616" s="26">
        <v>34960</v>
      </c>
      <c r="D3616" s="25" t="s">
        <v>4137</v>
      </c>
      <c r="E3616" s="27">
        <v>29613.4</v>
      </c>
      <c r="F3616" s="39" t="s">
        <v>10976</v>
      </c>
      <c r="G3616" s="27">
        <v>29613.4</v>
      </c>
      <c r="H3616" s="45">
        <f t="shared" si="56"/>
        <v>0</v>
      </c>
      <c r="I3616" s="28" t="s">
        <v>10970</v>
      </c>
    </row>
    <row r="3617" spans="1:9" x14ac:dyDescent="0.25">
      <c r="A3617" s="43" t="s">
        <v>10968</v>
      </c>
      <c r="B3617" s="40" t="s">
        <v>14822</v>
      </c>
      <c r="C3617" s="30">
        <v>34961</v>
      </c>
      <c r="D3617" s="29" t="s">
        <v>3948</v>
      </c>
      <c r="E3617" s="31">
        <v>4585.3</v>
      </c>
      <c r="F3617" s="38" t="s">
        <v>10968</v>
      </c>
      <c r="G3617" s="31">
        <v>4585.3</v>
      </c>
      <c r="H3617" s="32">
        <f t="shared" si="56"/>
        <v>0</v>
      </c>
      <c r="I3617" s="33" t="s">
        <v>10970</v>
      </c>
    </row>
    <row r="3618" spans="1:9" x14ac:dyDescent="0.25">
      <c r="A3618" s="44" t="s">
        <v>10968</v>
      </c>
      <c r="B3618" s="41" t="s">
        <v>14823</v>
      </c>
      <c r="C3618" s="26">
        <v>34962</v>
      </c>
      <c r="D3618" s="25" t="s">
        <v>3964</v>
      </c>
      <c r="E3618" s="27">
        <v>188.4</v>
      </c>
      <c r="F3618" s="39" t="s">
        <v>10968</v>
      </c>
      <c r="G3618" s="27">
        <v>188.4</v>
      </c>
      <c r="H3618" s="45">
        <f t="shared" si="56"/>
        <v>0</v>
      </c>
      <c r="I3618" s="28" t="s">
        <v>10970</v>
      </c>
    </row>
    <row r="3619" spans="1:9" x14ac:dyDescent="0.25">
      <c r="A3619" s="43" t="s">
        <v>10968</v>
      </c>
      <c r="B3619" s="40" t="s">
        <v>14824</v>
      </c>
      <c r="C3619" s="30">
        <v>34963</v>
      </c>
      <c r="D3619" s="29" t="s">
        <v>3994</v>
      </c>
      <c r="E3619" s="31">
        <v>913</v>
      </c>
      <c r="F3619" s="38" t="s">
        <v>10968</v>
      </c>
      <c r="G3619" s="31">
        <v>913</v>
      </c>
      <c r="H3619" s="32">
        <f t="shared" si="56"/>
        <v>0</v>
      </c>
      <c r="I3619" s="33" t="s">
        <v>10970</v>
      </c>
    </row>
    <row r="3620" spans="1:9" x14ac:dyDescent="0.25">
      <c r="A3620" s="44" t="s">
        <v>10968</v>
      </c>
      <c r="B3620" s="41" t="s">
        <v>14825</v>
      </c>
      <c r="C3620" s="26">
        <v>34964</v>
      </c>
      <c r="D3620" s="25" t="s">
        <v>4052</v>
      </c>
      <c r="E3620" s="27">
        <v>8370</v>
      </c>
      <c r="F3620" s="39" t="s">
        <v>10976</v>
      </c>
      <c r="G3620" s="27">
        <v>8370</v>
      </c>
      <c r="H3620" s="45">
        <f t="shared" si="56"/>
        <v>0</v>
      </c>
      <c r="I3620" s="28" t="s">
        <v>10970</v>
      </c>
    </row>
    <row r="3621" spans="1:9" x14ac:dyDescent="0.25">
      <c r="A3621" s="43" t="s">
        <v>10968</v>
      </c>
      <c r="B3621" s="40" t="s">
        <v>14826</v>
      </c>
      <c r="C3621" s="30">
        <v>34965</v>
      </c>
      <c r="D3621" s="29" t="s">
        <v>3980</v>
      </c>
      <c r="E3621" s="31">
        <v>4276</v>
      </c>
      <c r="F3621" s="38" t="s">
        <v>10976</v>
      </c>
      <c r="G3621" s="31">
        <v>4276</v>
      </c>
      <c r="H3621" s="32">
        <f t="shared" si="56"/>
        <v>0</v>
      </c>
      <c r="I3621" s="33" t="s">
        <v>10970</v>
      </c>
    </row>
    <row r="3622" spans="1:9" x14ac:dyDescent="0.25">
      <c r="A3622" s="44" t="s">
        <v>10968</v>
      </c>
      <c r="B3622" s="41" t="s">
        <v>14827</v>
      </c>
      <c r="C3622" s="26">
        <v>34966</v>
      </c>
      <c r="D3622" s="25" t="s">
        <v>4048</v>
      </c>
      <c r="E3622" s="27">
        <v>32620</v>
      </c>
      <c r="F3622" s="39" t="s">
        <v>10968</v>
      </c>
      <c r="G3622" s="27">
        <v>32620</v>
      </c>
      <c r="H3622" s="45">
        <f t="shared" si="56"/>
        <v>0</v>
      </c>
      <c r="I3622" s="28" t="s">
        <v>10970</v>
      </c>
    </row>
    <row r="3623" spans="1:9" x14ac:dyDescent="0.25">
      <c r="A3623" s="43" t="s">
        <v>10968</v>
      </c>
      <c r="B3623" s="40" t="s">
        <v>14828</v>
      </c>
      <c r="C3623" s="30">
        <v>34967</v>
      </c>
      <c r="D3623" s="29" t="s">
        <v>3964</v>
      </c>
      <c r="E3623" s="31">
        <v>8513.6</v>
      </c>
      <c r="F3623" s="38" t="s">
        <v>10968</v>
      </c>
      <c r="G3623" s="31">
        <v>8513.6</v>
      </c>
      <c r="H3623" s="32">
        <f t="shared" si="56"/>
        <v>0</v>
      </c>
      <c r="I3623" s="33" t="s">
        <v>10970</v>
      </c>
    </row>
    <row r="3624" spans="1:9" x14ac:dyDescent="0.25">
      <c r="A3624" s="44" t="s">
        <v>10968</v>
      </c>
      <c r="B3624" s="41" t="s">
        <v>14829</v>
      </c>
      <c r="C3624" s="26">
        <v>34968</v>
      </c>
      <c r="D3624" s="25" t="s">
        <v>3964</v>
      </c>
      <c r="E3624" s="27">
        <v>2437.4</v>
      </c>
      <c r="F3624" s="39" t="s">
        <v>10968</v>
      </c>
      <c r="G3624" s="27">
        <v>2437.4</v>
      </c>
      <c r="H3624" s="45">
        <f t="shared" si="56"/>
        <v>0</v>
      </c>
      <c r="I3624" s="28" t="s">
        <v>10970</v>
      </c>
    </row>
    <row r="3625" spans="1:9" x14ac:dyDescent="0.25">
      <c r="A3625" s="43" t="s">
        <v>10968</v>
      </c>
      <c r="B3625" s="40" t="s">
        <v>14830</v>
      </c>
      <c r="C3625" s="30">
        <v>34969</v>
      </c>
      <c r="D3625" s="29" t="s">
        <v>4147</v>
      </c>
      <c r="E3625" s="31">
        <v>1292</v>
      </c>
      <c r="F3625" s="38" t="s">
        <v>10968</v>
      </c>
      <c r="G3625" s="31">
        <v>1292</v>
      </c>
      <c r="H3625" s="32">
        <f t="shared" si="56"/>
        <v>0</v>
      </c>
      <c r="I3625" s="33" t="s">
        <v>10970</v>
      </c>
    </row>
    <row r="3626" spans="1:9" x14ac:dyDescent="0.25">
      <c r="A3626" s="44" t="s">
        <v>10968</v>
      </c>
      <c r="B3626" s="41" t="s">
        <v>14831</v>
      </c>
      <c r="C3626" s="26">
        <v>34970</v>
      </c>
      <c r="D3626" s="25" t="s">
        <v>3977</v>
      </c>
      <c r="E3626" s="27">
        <v>1826.5</v>
      </c>
      <c r="F3626" s="39" t="s">
        <v>10968</v>
      </c>
      <c r="G3626" s="27">
        <v>1826.5</v>
      </c>
      <c r="H3626" s="45">
        <f t="shared" si="56"/>
        <v>0</v>
      </c>
      <c r="I3626" s="28" t="s">
        <v>10970</v>
      </c>
    </row>
    <row r="3627" spans="1:9" x14ac:dyDescent="0.25">
      <c r="A3627" s="43" t="s">
        <v>10968</v>
      </c>
      <c r="B3627" s="40" t="s">
        <v>14832</v>
      </c>
      <c r="C3627" s="30">
        <v>34971</v>
      </c>
      <c r="D3627" s="29" t="s">
        <v>3999</v>
      </c>
      <c r="E3627" s="31">
        <v>4241.8999999999996</v>
      </c>
      <c r="F3627" s="38" t="s">
        <v>10968</v>
      </c>
      <c r="G3627" s="31">
        <v>4241.8999999999996</v>
      </c>
      <c r="H3627" s="32">
        <f t="shared" si="56"/>
        <v>0</v>
      </c>
      <c r="I3627" s="33" t="s">
        <v>10970</v>
      </c>
    </row>
    <row r="3628" spans="1:9" x14ac:dyDescent="0.25">
      <c r="A3628" s="44" t="s">
        <v>10968</v>
      </c>
      <c r="B3628" s="41" t="s">
        <v>14833</v>
      </c>
      <c r="C3628" s="26">
        <v>34972</v>
      </c>
      <c r="D3628" s="25" t="s">
        <v>3995</v>
      </c>
      <c r="E3628" s="27">
        <v>70281.899999999994</v>
      </c>
      <c r="F3628" s="39" t="s">
        <v>10968</v>
      </c>
      <c r="G3628" s="27">
        <v>70281.899999999994</v>
      </c>
      <c r="H3628" s="45">
        <f t="shared" si="56"/>
        <v>0</v>
      </c>
      <c r="I3628" s="28" t="s">
        <v>10970</v>
      </c>
    </row>
    <row r="3629" spans="1:9" x14ac:dyDescent="0.25">
      <c r="A3629" s="43" t="s">
        <v>10968</v>
      </c>
      <c r="B3629" s="40" t="s">
        <v>14834</v>
      </c>
      <c r="C3629" s="30">
        <v>34973</v>
      </c>
      <c r="D3629" s="29" t="s">
        <v>3995</v>
      </c>
      <c r="E3629" s="31">
        <v>3377.76</v>
      </c>
      <c r="F3629" s="38" t="s">
        <v>10968</v>
      </c>
      <c r="G3629" s="31">
        <v>3377.76</v>
      </c>
      <c r="H3629" s="32">
        <f t="shared" si="56"/>
        <v>0</v>
      </c>
      <c r="I3629" s="33" t="s">
        <v>10970</v>
      </c>
    </row>
    <row r="3630" spans="1:9" x14ac:dyDescent="0.25">
      <c r="A3630" s="44" t="s">
        <v>10968</v>
      </c>
      <c r="B3630" s="41" t="s">
        <v>14835</v>
      </c>
      <c r="C3630" s="26">
        <v>34974</v>
      </c>
      <c r="D3630" s="25" t="s">
        <v>3943</v>
      </c>
      <c r="E3630" s="27">
        <v>8286.6</v>
      </c>
      <c r="F3630" s="39" t="s">
        <v>10968</v>
      </c>
      <c r="G3630" s="27">
        <v>8286.6</v>
      </c>
      <c r="H3630" s="45">
        <f t="shared" si="56"/>
        <v>0</v>
      </c>
      <c r="I3630" s="28" t="s">
        <v>10970</v>
      </c>
    </row>
    <row r="3631" spans="1:9" x14ac:dyDescent="0.25">
      <c r="A3631" s="43" t="s">
        <v>10968</v>
      </c>
      <c r="B3631" s="40" t="s">
        <v>14836</v>
      </c>
      <c r="C3631" s="30">
        <v>34975</v>
      </c>
      <c r="D3631" s="29" t="s">
        <v>3986</v>
      </c>
      <c r="E3631" s="31">
        <v>1281.5</v>
      </c>
      <c r="F3631" s="38" t="s">
        <v>10976</v>
      </c>
      <c r="G3631" s="31">
        <v>1281.5</v>
      </c>
      <c r="H3631" s="32">
        <f t="shared" si="56"/>
        <v>0</v>
      </c>
      <c r="I3631" s="33" t="s">
        <v>10970</v>
      </c>
    </row>
    <row r="3632" spans="1:9" x14ac:dyDescent="0.25">
      <c r="A3632" s="44" t="s">
        <v>10968</v>
      </c>
      <c r="B3632" s="41" t="s">
        <v>14837</v>
      </c>
      <c r="C3632" s="26">
        <v>34976</v>
      </c>
      <c r="D3632" s="25" t="s">
        <v>4121</v>
      </c>
      <c r="E3632" s="27">
        <v>6451.8</v>
      </c>
      <c r="F3632" s="39" t="s">
        <v>10968</v>
      </c>
      <c r="G3632" s="27">
        <v>6451.8</v>
      </c>
      <c r="H3632" s="45">
        <f t="shared" si="56"/>
        <v>0</v>
      </c>
      <c r="I3632" s="28" t="s">
        <v>10970</v>
      </c>
    </row>
    <row r="3633" spans="1:9" x14ac:dyDescent="0.25">
      <c r="A3633" s="43" t="s">
        <v>10968</v>
      </c>
      <c r="B3633" s="40" t="s">
        <v>14838</v>
      </c>
      <c r="C3633" s="30">
        <v>34977</v>
      </c>
      <c r="D3633" s="29" t="s">
        <v>4097</v>
      </c>
      <c r="E3633" s="31">
        <v>2209.1</v>
      </c>
      <c r="F3633" s="38" t="s">
        <v>10968</v>
      </c>
      <c r="G3633" s="31">
        <v>2209.1</v>
      </c>
      <c r="H3633" s="32">
        <f t="shared" si="56"/>
        <v>0</v>
      </c>
      <c r="I3633" s="33" t="s">
        <v>10970</v>
      </c>
    </row>
    <row r="3634" spans="1:9" x14ac:dyDescent="0.25">
      <c r="A3634" s="44" t="s">
        <v>10968</v>
      </c>
      <c r="B3634" s="41" t="s">
        <v>14839</v>
      </c>
      <c r="C3634" s="26">
        <v>34978</v>
      </c>
      <c r="D3634" s="25" t="s">
        <v>4097</v>
      </c>
      <c r="E3634" s="27">
        <v>300</v>
      </c>
      <c r="F3634" s="39" t="s">
        <v>10968</v>
      </c>
      <c r="G3634" s="27">
        <v>300</v>
      </c>
      <c r="H3634" s="45">
        <f t="shared" si="56"/>
        <v>0</v>
      </c>
      <c r="I3634" s="28" t="s">
        <v>10970</v>
      </c>
    </row>
    <row r="3635" spans="1:9" x14ac:dyDescent="0.25">
      <c r="A3635" s="43" t="s">
        <v>10968</v>
      </c>
      <c r="B3635" s="40" t="s">
        <v>14840</v>
      </c>
      <c r="C3635" s="30">
        <v>34979</v>
      </c>
      <c r="D3635" s="29" t="s">
        <v>4061</v>
      </c>
      <c r="E3635" s="31">
        <v>12168.3</v>
      </c>
      <c r="F3635" s="38" t="s">
        <v>10968</v>
      </c>
      <c r="G3635" s="31">
        <v>12168.3</v>
      </c>
      <c r="H3635" s="32">
        <f t="shared" si="56"/>
        <v>0</v>
      </c>
      <c r="I3635" s="33" t="s">
        <v>10970</v>
      </c>
    </row>
    <row r="3636" spans="1:9" x14ac:dyDescent="0.25">
      <c r="A3636" s="44" t="s">
        <v>10968</v>
      </c>
      <c r="B3636" s="41" t="s">
        <v>14841</v>
      </c>
      <c r="C3636" s="26">
        <v>34980</v>
      </c>
      <c r="D3636" s="25" t="s">
        <v>3989</v>
      </c>
      <c r="E3636" s="27">
        <v>620</v>
      </c>
      <c r="F3636" s="39" t="s">
        <v>10968</v>
      </c>
      <c r="G3636" s="27">
        <v>620</v>
      </c>
      <c r="H3636" s="45">
        <f t="shared" si="56"/>
        <v>0</v>
      </c>
      <c r="I3636" s="28" t="s">
        <v>10970</v>
      </c>
    </row>
    <row r="3637" spans="1:9" x14ac:dyDescent="0.25">
      <c r="A3637" s="43" t="s">
        <v>10968</v>
      </c>
      <c r="B3637" s="40" t="s">
        <v>14842</v>
      </c>
      <c r="C3637" s="30">
        <v>34981</v>
      </c>
      <c r="D3637" s="29" t="s">
        <v>3967</v>
      </c>
      <c r="E3637" s="31">
        <v>7769.8</v>
      </c>
      <c r="F3637" s="38" t="s">
        <v>10968</v>
      </c>
      <c r="G3637" s="31">
        <v>7769.8</v>
      </c>
      <c r="H3637" s="32">
        <f t="shared" si="56"/>
        <v>0</v>
      </c>
      <c r="I3637" s="33" t="s">
        <v>10970</v>
      </c>
    </row>
    <row r="3638" spans="1:9" x14ac:dyDescent="0.25">
      <c r="A3638" s="44" t="s">
        <v>10968</v>
      </c>
      <c r="B3638" s="41" t="s">
        <v>14843</v>
      </c>
      <c r="C3638" s="26">
        <v>34982</v>
      </c>
      <c r="D3638" s="25" t="s">
        <v>3991</v>
      </c>
      <c r="E3638" s="27">
        <v>7409.3</v>
      </c>
      <c r="F3638" s="39" t="s">
        <v>10968</v>
      </c>
      <c r="G3638" s="27">
        <v>7409.3</v>
      </c>
      <c r="H3638" s="45">
        <f t="shared" si="56"/>
        <v>0</v>
      </c>
      <c r="I3638" s="28" t="s">
        <v>10970</v>
      </c>
    </row>
    <row r="3639" spans="1:9" x14ac:dyDescent="0.25">
      <c r="A3639" s="43" t="s">
        <v>10968</v>
      </c>
      <c r="B3639" s="40" t="s">
        <v>14844</v>
      </c>
      <c r="C3639" s="30">
        <v>34983</v>
      </c>
      <c r="D3639" s="29" t="s">
        <v>4138</v>
      </c>
      <c r="E3639" s="31">
        <v>5084</v>
      </c>
      <c r="F3639" s="38" t="s">
        <v>10976</v>
      </c>
      <c r="G3639" s="31">
        <v>5084</v>
      </c>
      <c r="H3639" s="32">
        <f t="shared" si="56"/>
        <v>0</v>
      </c>
      <c r="I3639" s="33" t="s">
        <v>10970</v>
      </c>
    </row>
    <row r="3640" spans="1:9" x14ac:dyDescent="0.25">
      <c r="A3640" s="44" t="s">
        <v>10968</v>
      </c>
      <c r="B3640" s="41" t="s">
        <v>14845</v>
      </c>
      <c r="C3640" s="26">
        <v>34984</v>
      </c>
      <c r="D3640" s="25" t="s">
        <v>4017</v>
      </c>
      <c r="E3640" s="27">
        <v>160</v>
      </c>
      <c r="F3640" s="39" t="s">
        <v>4288</v>
      </c>
      <c r="G3640" s="27">
        <v>160</v>
      </c>
      <c r="H3640" s="45">
        <f t="shared" si="56"/>
        <v>0</v>
      </c>
      <c r="I3640" s="28" t="s">
        <v>10970</v>
      </c>
    </row>
    <row r="3641" spans="1:9" x14ac:dyDescent="0.25">
      <c r="A3641" s="43" t="s">
        <v>10968</v>
      </c>
      <c r="B3641" s="40" t="s">
        <v>14846</v>
      </c>
      <c r="C3641" s="30">
        <v>34985</v>
      </c>
      <c r="D3641" s="29" t="s">
        <v>3964</v>
      </c>
      <c r="E3641" s="31">
        <v>810</v>
      </c>
      <c r="F3641" s="38" t="s">
        <v>10968</v>
      </c>
      <c r="G3641" s="31">
        <v>810</v>
      </c>
      <c r="H3641" s="32">
        <f t="shared" si="56"/>
        <v>0</v>
      </c>
      <c r="I3641" s="33" t="s">
        <v>10970</v>
      </c>
    </row>
    <row r="3642" spans="1:9" x14ac:dyDescent="0.25">
      <c r="A3642" s="44" t="s">
        <v>10968</v>
      </c>
      <c r="B3642" s="41" t="s">
        <v>14847</v>
      </c>
      <c r="C3642" s="26">
        <v>34986</v>
      </c>
      <c r="D3642" s="25" t="s">
        <v>3979</v>
      </c>
      <c r="E3642" s="27">
        <v>4104</v>
      </c>
      <c r="F3642" s="39" t="s">
        <v>10968</v>
      </c>
      <c r="G3642" s="27">
        <v>4104</v>
      </c>
      <c r="H3642" s="45">
        <f t="shared" si="56"/>
        <v>0</v>
      </c>
      <c r="I3642" s="28" t="s">
        <v>10970</v>
      </c>
    </row>
    <row r="3643" spans="1:9" x14ac:dyDescent="0.25">
      <c r="A3643" s="43" t="s">
        <v>10968</v>
      </c>
      <c r="B3643" s="40" t="s">
        <v>14848</v>
      </c>
      <c r="C3643" s="30">
        <v>34987</v>
      </c>
      <c r="D3643" s="29" t="s">
        <v>3943</v>
      </c>
      <c r="E3643" s="31">
        <v>3115</v>
      </c>
      <c r="F3643" s="38" t="s">
        <v>10968</v>
      </c>
      <c r="G3643" s="31">
        <v>3115</v>
      </c>
      <c r="H3643" s="32">
        <f t="shared" si="56"/>
        <v>0</v>
      </c>
      <c r="I3643" s="33" t="s">
        <v>10970</v>
      </c>
    </row>
    <row r="3644" spans="1:9" x14ac:dyDescent="0.25">
      <c r="A3644" s="44" t="s">
        <v>10968</v>
      </c>
      <c r="B3644" s="41" t="s">
        <v>14849</v>
      </c>
      <c r="C3644" s="26">
        <v>34988</v>
      </c>
      <c r="D3644" s="25" t="s">
        <v>3943</v>
      </c>
      <c r="E3644" s="27">
        <v>1961</v>
      </c>
      <c r="F3644" s="39" t="s">
        <v>10968</v>
      </c>
      <c r="G3644" s="27">
        <v>1961</v>
      </c>
      <c r="H3644" s="45">
        <f t="shared" si="56"/>
        <v>0</v>
      </c>
      <c r="I3644" s="28" t="s">
        <v>10970</v>
      </c>
    </row>
    <row r="3645" spans="1:9" x14ac:dyDescent="0.25">
      <c r="A3645" s="43" t="s">
        <v>10968</v>
      </c>
      <c r="B3645" s="40" t="s">
        <v>14850</v>
      </c>
      <c r="C3645" s="30">
        <v>34989</v>
      </c>
      <c r="D3645" s="29" t="s">
        <v>4119</v>
      </c>
      <c r="E3645" s="31">
        <v>5523.7</v>
      </c>
      <c r="F3645" s="38" t="s">
        <v>10968</v>
      </c>
      <c r="G3645" s="31">
        <v>5523.7</v>
      </c>
      <c r="H3645" s="32">
        <f t="shared" si="56"/>
        <v>0</v>
      </c>
      <c r="I3645" s="33" t="s">
        <v>10970</v>
      </c>
    </row>
    <row r="3646" spans="1:9" x14ac:dyDescent="0.25">
      <c r="A3646" s="44" t="s">
        <v>10968</v>
      </c>
      <c r="B3646" s="41" t="s">
        <v>14851</v>
      </c>
      <c r="C3646" s="26">
        <v>34990</v>
      </c>
      <c r="D3646" s="25" t="s">
        <v>4040</v>
      </c>
      <c r="E3646" s="27">
        <v>106077.6</v>
      </c>
      <c r="F3646" s="39" t="s">
        <v>4302</v>
      </c>
      <c r="G3646" s="27">
        <v>106077.6</v>
      </c>
      <c r="H3646" s="45">
        <f t="shared" si="56"/>
        <v>0</v>
      </c>
      <c r="I3646" s="28" t="s">
        <v>10970</v>
      </c>
    </row>
    <row r="3647" spans="1:9" x14ac:dyDescent="0.25">
      <c r="A3647" s="43" t="s">
        <v>10968</v>
      </c>
      <c r="B3647" s="40" t="s">
        <v>14852</v>
      </c>
      <c r="C3647" s="30">
        <v>34991</v>
      </c>
      <c r="D3647" s="29" t="s">
        <v>4038</v>
      </c>
      <c r="E3647" s="31">
        <v>31871.439999999999</v>
      </c>
      <c r="F3647" s="38" t="s">
        <v>4302</v>
      </c>
      <c r="G3647" s="31">
        <v>31871.439999999999</v>
      </c>
      <c r="H3647" s="32">
        <f t="shared" si="56"/>
        <v>0</v>
      </c>
      <c r="I3647" s="33" t="s">
        <v>10970</v>
      </c>
    </row>
    <row r="3648" spans="1:9" x14ac:dyDescent="0.25">
      <c r="A3648" s="44" t="s">
        <v>10968</v>
      </c>
      <c r="B3648" s="41" t="s">
        <v>14853</v>
      </c>
      <c r="C3648" s="26">
        <v>34992</v>
      </c>
      <c r="D3648" s="25" t="s">
        <v>4057</v>
      </c>
      <c r="E3648" s="27">
        <v>3648</v>
      </c>
      <c r="F3648" s="39" t="s">
        <v>10968</v>
      </c>
      <c r="G3648" s="27">
        <v>3648</v>
      </c>
      <c r="H3648" s="45">
        <f t="shared" si="56"/>
        <v>0</v>
      </c>
      <c r="I3648" s="28" t="s">
        <v>10970</v>
      </c>
    </row>
    <row r="3649" spans="1:9" x14ac:dyDescent="0.25">
      <c r="A3649" s="43" t="s">
        <v>10968</v>
      </c>
      <c r="B3649" s="40" t="s">
        <v>14854</v>
      </c>
      <c r="C3649" s="30">
        <v>34993</v>
      </c>
      <c r="D3649" s="29" t="s">
        <v>4043</v>
      </c>
      <c r="E3649" s="31">
        <v>58234</v>
      </c>
      <c r="F3649" s="38" t="s">
        <v>4302</v>
      </c>
      <c r="G3649" s="31">
        <v>58234</v>
      </c>
      <c r="H3649" s="32">
        <f t="shared" si="56"/>
        <v>0</v>
      </c>
      <c r="I3649" s="33" t="s">
        <v>10970</v>
      </c>
    </row>
    <row r="3650" spans="1:9" x14ac:dyDescent="0.25">
      <c r="A3650" s="44" t="s">
        <v>10968</v>
      </c>
      <c r="B3650" s="41" t="s">
        <v>14855</v>
      </c>
      <c r="C3650" s="26">
        <v>34994</v>
      </c>
      <c r="D3650" s="25" t="s">
        <v>4047</v>
      </c>
      <c r="E3650" s="27">
        <v>3462.5</v>
      </c>
      <c r="F3650" s="39" t="s">
        <v>10968</v>
      </c>
      <c r="G3650" s="27">
        <v>3462.5</v>
      </c>
      <c r="H3650" s="45">
        <f t="shared" si="56"/>
        <v>0</v>
      </c>
      <c r="I3650" s="28" t="s">
        <v>10970</v>
      </c>
    </row>
    <row r="3651" spans="1:9" x14ac:dyDescent="0.25">
      <c r="A3651" s="43" t="s">
        <v>10968</v>
      </c>
      <c r="B3651" s="40" t="s">
        <v>14856</v>
      </c>
      <c r="C3651" s="30">
        <v>34995</v>
      </c>
      <c r="D3651" s="29" t="s">
        <v>4064</v>
      </c>
      <c r="E3651" s="31">
        <v>35258.6</v>
      </c>
      <c r="F3651" s="38" t="s">
        <v>10976</v>
      </c>
      <c r="G3651" s="31">
        <v>35258.6</v>
      </c>
      <c r="H3651" s="32">
        <f t="shared" si="56"/>
        <v>0</v>
      </c>
      <c r="I3651" s="33" t="s">
        <v>10970</v>
      </c>
    </row>
    <row r="3652" spans="1:9" x14ac:dyDescent="0.25">
      <c r="A3652" s="44" t="s">
        <v>10968</v>
      </c>
      <c r="B3652" s="41" t="s">
        <v>14857</v>
      </c>
      <c r="C3652" s="26">
        <v>34996</v>
      </c>
      <c r="D3652" s="25" t="s">
        <v>4720</v>
      </c>
      <c r="E3652" s="27">
        <v>0</v>
      </c>
      <c r="F3652" s="39" t="s">
        <v>4219</v>
      </c>
      <c r="G3652" s="27">
        <v>0</v>
      </c>
      <c r="H3652" s="45">
        <f t="shared" ref="H3652:H3715" si="57">E3652-G3652</f>
        <v>0</v>
      </c>
      <c r="I3652" s="28" t="s">
        <v>7662</v>
      </c>
    </row>
    <row r="3653" spans="1:9" x14ac:dyDescent="0.25">
      <c r="A3653" s="43" t="s">
        <v>10968</v>
      </c>
      <c r="B3653" s="40" t="s">
        <v>14858</v>
      </c>
      <c r="C3653" s="30">
        <v>34997</v>
      </c>
      <c r="D3653" s="29" t="s">
        <v>4720</v>
      </c>
      <c r="E3653" s="31">
        <v>0</v>
      </c>
      <c r="F3653" s="38" t="s">
        <v>4219</v>
      </c>
      <c r="G3653" s="31">
        <v>0</v>
      </c>
      <c r="H3653" s="32">
        <f t="shared" si="57"/>
        <v>0</v>
      </c>
      <c r="I3653" s="33" t="s">
        <v>7662</v>
      </c>
    </row>
    <row r="3654" spans="1:9" x14ac:dyDescent="0.25">
      <c r="A3654" s="44" t="s">
        <v>10968</v>
      </c>
      <c r="B3654" s="41" t="s">
        <v>14859</v>
      </c>
      <c r="C3654" s="26">
        <v>34998</v>
      </c>
      <c r="D3654" s="25" t="s">
        <v>3997</v>
      </c>
      <c r="E3654" s="27">
        <v>3566.2</v>
      </c>
      <c r="F3654" s="39" t="s">
        <v>10968</v>
      </c>
      <c r="G3654" s="27">
        <v>3566.2</v>
      </c>
      <c r="H3654" s="45">
        <f t="shared" si="57"/>
        <v>0</v>
      </c>
      <c r="I3654" s="28" t="s">
        <v>10970</v>
      </c>
    </row>
    <row r="3655" spans="1:9" x14ac:dyDescent="0.25">
      <c r="A3655" s="43" t="s">
        <v>10968</v>
      </c>
      <c r="B3655" s="40" t="s">
        <v>14860</v>
      </c>
      <c r="C3655" s="30">
        <v>34999</v>
      </c>
      <c r="D3655" s="29" t="s">
        <v>3998</v>
      </c>
      <c r="E3655" s="31">
        <v>0</v>
      </c>
      <c r="F3655" s="38" t="s">
        <v>4219</v>
      </c>
      <c r="G3655" s="31">
        <v>0</v>
      </c>
      <c r="H3655" s="32">
        <f t="shared" si="57"/>
        <v>0</v>
      </c>
      <c r="I3655" s="33" t="s">
        <v>7662</v>
      </c>
    </row>
    <row r="3656" spans="1:9" x14ac:dyDescent="0.25">
      <c r="A3656" s="44" t="s">
        <v>10968</v>
      </c>
      <c r="B3656" s="41" t="s">
        <v>10969</v>
      </c>
      <c r="C3656" s="26">
        <v>35000</v>
      </c>
      <c r="D3656" s="25" t="s">
        <v>4720</v>
      </c>
      <c r="E3656" s="27">
        <v>5000.3999999999996</v>
      </c>
      <c r="F3656" s="39" t="s">
        <v>10968</v>
      </c>
      <c r="G3656" s="27">
        <v>5000.3999999999996</v>
      </c>
      <c r="H3656" s="45">
        <f t="shared" si="57"/>
        <v>0</v>
      </c>
      <c r="I3656" s="28" t="s">
        <v>10970</v>
      </c>
    </row>
    <row r="3657" spans="1:9" x14ac:dyDescent="0.25">
      <c r="A3657" s="43" t="s">
        <v>10968</v>
      </c>
      <c r="B3657" s="40" t="s">
        <v>10971</v>
      </c>
      <c r="C3657" s="30">
        <v>35001</v>
      </c>
      <c r="D3657" s="29" t="s">
        <v>4720</v>
      </c>
      <c r="E3657" s="31">
        <v>8993.16</v>
      </c>
      <c r="F3657" s="38" t="s">
        <v>10968</v>
      </c>
      <c r="G3657" s="31">
        <v>8993.16</v>
      </c>
      <c r="H3657" s="32">
        <f t="shared" si="57"/>
        <v>0</v>
      </c>
      <c r="I3657" s="33" t="s">
        <v>10970</v>
      </c>
    </row>
    <row r="3658" spans="1:9" x14ac:dyDescent="0.25">
      <c r="A3658" s="44" t="s">
        <v>10968</v>
      </c>
      <c r="B3658" s="41" t="s">
        <v>10972</v>
      </c>
      <c r="C3658" s="26">
        <v>35002</v>
      </c>
      <c r="D3658" s="25" t="s">
        <v>5638</v>
      </c>
      <c r="E3658" s="27">
        <v>560</v>
      </c>
      <c r="F3658" s="39" t="s">
        <v>10968</v>
      </c>
      <c r="G3658" s="27">
        <v>560</v>
      </c>
      <c r="H3658" s="45">
        <f t="shared" si="57"/>
        <v>0</v>
      </c>
      <c r="I3658" s="28" t="s">
        <v>10970</v>
      </c>
    </row>
    <row r="3659" spans="1:9" x14ac:dyDescent="0.25">
      <c r="A3659" s="43" t="s">
        <v>10968</v>
      </c>
      <c r="B3659" s="40" t="s">
        <v>10973</v>
      </c>
      <c r="C3659" s="30">
        <v>35003</v>
      </c>
      <c r="D3659" s="29" t="s">
        <v>4067</v>
      </c>
      <c r="E3659" s="31">
        <v>2700</v>
      </c>
      <c r="F3659" s="38" t="s">
        <v>10968</v>
      </c>
      <c r="G3659" s="31">
        <v>2700</v>
      </c>
      <c r="H3659" s="32">
        <f t="shared" si="57"/>
        <v>0</v>
      </c>
      <c r="I3659" s="33" t="s">
        <v>10970</v>
      </c>
    </row>
    <row r="3660" spans="1:9" x14ac:dyDescent="0.25">
      <c r="A3660" s="44" t="s">
        <v>10968</v>
      </c>
      <c r="B3660" s="41" t="s">
        <v>10974</v>
      </c>
      <c r="C3660" s="26">
        <v>35004</v>
      </c>
      <c r="D3660" s="25" t="s">
        <v>4720</v>
      </c>
      <c r="E3660" s="27">
        <v>594</v>
      </c>
      <c r="F3660" s="39" t="s">
        <v>10968</v>
      </c>
      <c r="G3660" s="27">
        <v>594</v>
      </c>
      <c r="H3660" s="45">
        <f t="shared" si="57"/>
        <v>0</v>
      </c>
      <c r="I3660" s="28" t="s">
        <v>10970</v>
      </c>
    </row>
    <row r="3661" spans="1:9" x14ac:dyDescent="0.25">
      <c r="A3661" s="43" t="s">
        <v>10968</v>
      </c>
      <c r="B3661" s="40" t="s">
        <v>10975</v>
      </c>
      <c r="C3661" s="30">
        <v>35005</v>
      </c>
      <c r="D3661" s="29" t="s">
        <v>3964</v>
      </c>
      <c r="E3661" s="31">
        <v>18178.599999999999</v>
      </c>
      <c r="F3661" s="38" t="s">
        <v>10976</v>
      </c>
      <c r="G3661" s="31">
        <v>18178.599999999999</v>
      </c>
      <c r="H3661" s="32">
        <f t="shared" si="57"/>
        <v>0</v>
      </c>
      <c r="I3661" s="33" t="s">
        <v>10970</v>
      </c>
    </row>
    <row r="3662" spans="1:9" x14ac:dyDescent="0.25">
      <c r="A3662" s="44" t="s">
        <v>10968</v>
      </c>
      <c r="B3662" s="41" t="s">
        <v>10977</v>
      </c>
      <c r="C3662" s="26">
        <v>35006</v>
      </c>
      <c r="D3662" s="25" t="s">
        <v>4039</v>
      </c>
      <c r="E3662" s="27">
        <v>36105.4</v>
      </c>
      <c r="F3662" s="39" t="s">
        <v>4302</v>
      </c>
      <c r="G3662" s="27">
        <v>36105.4</v>
      </c>
      <c r="H3662" s="45">
        <f t="shared" si="57"/>
        <v>0</v>
      </c>
      <c r="I3662" s="28" t="s">
        <v>10970</v>
      </c>
    </row>
    <row r="3663" spans="1:9" x14ac:dyDescent="0.25">
      <c r="A3663" s="43" t="s">
        <v>10968</v>
      </c>
      <c r="B3663" s="40" t="s">
        <v>10978</v>
      </c>
      <c r="C3663" s="30">
        <v>35007</v>
      </c>
      <c r="D3663" s="29" t="s">
        <v>3994</v>
      </c>
      <c r="E3663" s="31">
        <v>1492.8</v>
      </c>
      <c r="F3663" s="38" t="s">
        <v>10968</v>
      </c>
      <c r="G3663" s="31">
        <v>1492.8</v>
      </c>
      <c r="H3663" s="32">
        <f t="shared" si="57"/>
        <v>0</v>
      </c>
      <c r="I3663" s="33" t="s">
        <v>10970</v>
      </c>
    </row>
    <row r="3664" spans="1:9" x14ac:dyDescent="0.25">
      <c r="A3664" s="44" t="s">
        <v>10968</v>
      </c>
      <c r="B3664" s="41" t="s">
        <v>10979</v>
      </c>
      <c r="C3664" s="26">
        <v>35008</v>
      </c>
      <c r="D3664" s="25" t="s">
        <v>3964</v>
      </c>
      <c r="E3664" s="27">
        <v>1035</v>
      </c>
      <c r="F3664" s="39" t="s">
        <v>10968</v>
      </c>
      <c r="G3664" s="27">
        <v>1035</v>
      </c>
      <c r="H3664" s="45">
        <f t="shared" si="57"/>
        <v>0</v>
      </c>
      <c r="I3664" s="28" t="s">
        <v>10970</v>
      </c>
    </row>
    <row r="3665" spans="1:9" x14ac:dyDescent="0.25">
      <c r="A3665" s="43" t="s">
        <v>10968</v>
      </c>
      <c r="B3665" s="40" t="s">
        <v>10980</v>
      </c>
      <c r="C3665" s="30">
        <v>35009</v>
      </c>
      <c r="D3665" s="29" t="s">
        <v>4024</v>
      </c>
      <c r="E3665" s="31">
        <v>38193.800000000003</v>
      </c>
      <c r="F3665" s="38" t="s">
        <v>10968</v>
      </c>
      <c r="G3665" s="31">
        <v>38193.800000000003</v>
      </c>
      <c r="H3665" s="32">
        <f t="shared" si="57"/>
        <v>0</v>
      </c>
      <c r="I3665" s="33" t="s">
        <v>10970</v>
      </c>
    </row>
    <row r="3666" spans="1:9" x14ac:dyDescent="0.25">
      <c r="A3666" s="44" t="s">
        <v>10968</v>
      </c>
      <c r="B3666" s="41" t="s">
        <v>10981</v>
      </c>
      <c r="C3666" s="26">
        <v>35010</v>
      </c>
      <c r="D3666" s="25" t="s">
        <v>4095</v>
      </c>
      <c r="E3666" s="27">
        <v>1753.9</v>
      </c>
      <c r="F3666" s="39" t="s">
        <v>10968</v>
      </c>
      <c r="G3666" s="27">
        <v>1753.9</v>
      </c>
      <c r="H3666" s="45">
        <f t="shared" si="57"/>
        <v>0</v>
      </c>
      <c r="I3666" s="28" t="s">
        <v>10970</v>
      </c>
    </row>
    <row r="3667" spans="1:9" x14ac:dyDescent="0.25">
      <c r="A3667" s="43" t="s">
        <v>10968</v>
      </c>
      <c r="B3667" s="40" t="s">
        <v>10982</v>
      </c>
      <c r="C3667" s="30">
        <v>35011</v>
      </c>
      <c r="D3667" s="29" t="s">
        <v>4062</v>
      </c>
      <c r="E3667" s="31">
        <v>11200</v>
      </c>
      <c r="F3667" s="38" t="s">
        <v>10976</v>
      </c>
      <c r="G3667" s="31">
        <v>11200</v>
      </c>
      <c r="H3667" s="32">
        <f t="shared" si="57"/>
        <v>0</v>
      </c>
      <c r="I3667" s="33" t="s">
        <v>10970</v>
      </c>
    </row>
    <row r="3668" spans="1:9" x14ac:dyDescent="0.25">
      <c r="A3668" s="44" t="s">
        <v>10968</v>
      </c>
      <c r="B3668" s="41" t="s">
        <v>10983</v>
      </c>
      <c r="C3668" s="26">
        <v>35012</v>
      </c>
      <c r="D3668" s="25" t="s">
        <v>3963</v>
      </c>
      <c r="E3668" s="27">
        <v>1646.4</v>
      </c>
      <c r="F3668" s="39" t="s">
        <v>10968</v>
      </c>
      <c r="G3668" s="27">
        <v>1646.4</v>
      </c>
      <c r="H3668" s="45">
        <f t="shared" si="57"/>
        <v>0</v>
      </c>
      <c r="I3668" s="28" t="s">
        <v>10970</v>
      </c>
    </row>
    <row r="3669" spans="1:9" x14ac:dyDescent="0.25">
      <c r="A3669" s="43" t="s">
        <v>10968</v>
      </c>
      <c r="B3669" s="40" t="s">
        <v>10984</v>
      </c>
      <c r="C3669" s="30">
        <v>35013</v>
      </c>
      <c r="D3669" s="29" t="s">
        <v>3964</v>
      </c>
      <c r="E3669" s="31">
        <v>486</v>
      </c>
      <c r="F3669" s="38" t="s">
        <v>10968</v>
      </c>
      <c r="G3669" s="31">
        <v>486</v>
      </c>
      <c r="H3669" s="32">
        <f t="shared" si="57"/>
        <v>0</v>
      </c>
      <c r="I3669" s="33" t="s">
        <v>10970</v>
      </c>
    </row>
    <row r="3670" spans="1:9" x14ac:dyDescent="0.25">
      <c r="A3670" s="44" t="s">
        <v>10968</v>
      </c>
      <c r="B3670" s="41" t="s">
        <v>10985</v>
      </c>
      <c r="C3670" s="26">
        <v>35014</v>
      </c>
      <c r="D3670" s="25" t="s">
        <v>4104</v>
      </c>
      <c r="E3670" s="27">
        <v>5767.2</v>
      </c>
      <c r="F3670" s="39" t="s">
        <v>10968</v>
      </c>
      <c r="G3670" s="27">
        <v>5767.2</v>
      </c>
      <c r="H3670" s="45">
        <f t="shared" si="57"/>
        <v>0</v>
      </c>
      <c r="I3670" s="28" t="s">
        <v>10970</v>
      </c>
    </row>
    <row r="3671" spans="1:9" x14ac:dyDescent="0.25">
      <c r="A3671" s="43" t="s">
        <v>10968</v>
      </c>
      <c r="B3671" s="40" t="s">
        <v>10986</v>
      </c>
      <c r="C3671" s="30">
        <v>35015</v>
      </c>
      <c r="D3671" s="29" t="s">
        <v>3949</v>
      </c>
      <c r="E3671" s="31">
        <v>23225.8</v>
      </c>
      <c r="F3671" s="38" t="s">
        <v>10968</v>
      </c>
      <c r="G3671" s="31">
        <v>23225.8</v>
      </c>
      <c r="H3671" s="32">
        <f t="shared" si="57"/>
        <v>0</v>
      </c>
      <c r="I3671" s="33" t="s">
        <v>10970</v>
      </c>
    </row>
    <row r="3672" spans="1:9" x14ac:dyDescent="0.25">
      <c r="A3672" s="44" t="s">
        <v>10968</v>
      </c>
      <c r="B3672" s="41" t="s">
        <v>10987</v>
      </c>
      <c r="C3672" s="26">
        <v>35016</v>
      </c>
      <c r="D3672" s="25" t="s">
        <v>3964</v>
      </c>
      <c r="E3672" s="27">
        <v>810</v>
      </c>
      <c r="F3672" s="39" t="s">
        <v>10968</v>
      </c>
      <c r="G3672" s="27">
        <v>810</v>
      </c>
      <c r="H3672" s="45">
        <f t="shared" si="57"/>
        <v>0</v>
      </c>
      <c r="I3672" s="28" t="s">
        <v>10970</v>
      </c>
    </row>
    <row r="3673" spans="1:9" x14ac:dyDescent="0.25">
      <c r="A3673" s="43" t="s">
        <v>10968</v>
      </c>
      <c r="B3673" s="40" t="s">
        <v>10988</v>
      </c>
      <c r="C3673" s="30">
        <v>35017</v>
      </c>
      <c r="D3673" s="29" t="s">
        <v>4480</v>
      </c>
      <c r="E3673" s="31">
        <v>3752</v>
      </c>
      <c r="F3673" s="38" t="s">
        <v>10968</v>
      </c>
      <c r="G3673" s="31">
        <v>3752</v>
      </c>
      <c r="H3673" s="32">
        <f t="shared" si="57"/>
        <v>0</v>
      </c>
      <c r="I3673" s="33" t="s">
        <v>10970</v>
      </c>
    </row>
    <row r="3674" spans="1:9" x14ac:dyDescent="0.25">
      <c r="A3674" s="44" t="s">
        <v>10968</v>
      </c>
      <c r="B3674" s="41" t="s">
        <v>10989</v>
      </c>
      <c r="C3674" s="26">
        <v>35018</v>
      </c>
      <c r="D3674" s="25" t="s">
        <v>3964</v>
      </c>
      <c r="E3674" s="27">
        <v>1113.2</v>
      </c>
      <c r="F3674" s="39" t="s">
        <v>10968</v>
      </c>
      <c r="G3674" s="27">
        <v>1113.2</v>
      </c>
      <c r="H3674" s="45">
        <f t="shared" si="57"/>
        <v>0</v>
      </c>
      <c r="I3674" s="28" t="s">
        <v>10970</v>
      </c>
    </row>
    <row r="3675" spans="1:9" x14ac:dyDescent="0.25">
      <c r="A3675" s="43" t="s">
        <v>10968</v>
      </c>
      <c r="B3675" s="40" t="s">
        <v>10990</v>
      </c>
      <c r="C3675" s="30">
        <v>35019</v>
      </c>
      <c r="D3675" s="29" t="s">
        <v>3961</v>
      </c>
      <c r="E3675" s="31">
        <v>20893.400000000001</v>
      </c>
      <c r="F3675" s="38" t="s">
        <v>10968</v>
      </c>
      <c r="G3675" s="31">
        <v>20893.400000000001</v>
      </c>
      <c r="H3675" s="32">
        <f t="shared" si="57"/>
        <v>0</v>
      </c>
      <c r="I3675" s="33" t="s">
        <v>10970</v>
      </c>
    </row>
    <row r="3676" spans="1:9" x14ac:dyDescent="0.25">
      <c r="A3676" s="44" t="s">
        <v>10968</v>
      </c>
      <c r="B3676" s="41" t="s">
        <v>10991</v>
      </c>
      <c r="C3676" s="26">
        <v>35020</v>
      </c>
      <c r="D3676" s="25" t="s">
        <v>3964</v>
      </c>
      <c r="E3676" s="27">
        <v>810</v>
      </c>
      <c r="F3676" s="39" t="s">
        <v>10968</v>
      </c>
      <c r="G3676" s="27">
        <v>810</v>
      </c>
      <c r="H3676" s="45">
        <f t="shared" si="57"/>
        <v>0</v>
      </c>
      <c r="I3676" s="28" t="s">
        <v>10970</v>
      </c>
    </row>
    <row r="3677" spans="1:9" x14ac:dyDescent="0.25">
      <c r="A3677" s="43" t="s">
        <v>10968</v>
      </c>
      <c r="B3677" s="40" t="s">
        <v>10992</v>
      </c>
      <c r="C3677" s="30">
        <v>35021</v>
      </c>
      <c r="D3677" s="29" t="s">
        <v>3978</v>
      </c>
      <c r="E3677" s="31">
        <v>8190.2</v>
      </c>
      <c r="F3677" s="38" t="s">
        <v>10968</v>
      </c>
      <c r="G3677" s="31">
        <v>8190.2</v>
      </c>
      <c r="H3677" s="32">
        <f t="shared" si="57"/>
        <v>0</v>
      </c>
      <c r="I3677" s="33" t="s">
        <v>10970</v>
      </c>
    </row>
    <row r="3678" spans="1:9" x14ac:dyDescent="0.25">
      <c r="A3678" s="44" t="s">
        <v>10968</v>
      </c>
      <c r="B3678" s="41" t="s">
        <v>10993</v>
      </c>
      <c r="C3678" s="26">
        <v>35022</v>
      </c>
      <c r="D3678" s="25" t="s">
        <v>4156</v>
      </c>
      <c r="E3678" s="27">
        <v>4587.2</v>
      </c>
      <c r="F3678" s="39" t="s">
        <v>10968</v>
      </c>
      <c r="G3678" s="27">
        <v>4587.2</v>
      </c>
      <c r="H3678" s="45">
        <f t="shared" si="57"/>
        <v>0</v>
      </c>
      <c r="I3678" s="28" t="s">
        <v>10970</v>
      </c>
    </row>
    <row r="3679" spans="1:9" x14ac:dyDescent="0.25">
      <c r="A3679" s="43" t="s">
        <v>10968</v>
      </c>
      <c r="B3679" s="40" t="s">
        <v>10994</v>
      </c>
      <c r="C3679" s="30">
        <v>35023</v>
      </c>
      <c r="D3679" s="29" t="s">
        <v>4049</v>
      </c>
      <c r="E3679" s="31">
        <v>1998</v>
      </c>
      <c r="F3679" s="38" t="s">
        <v>10968</v>
      </c>
      <c r="G3679" s="31">
        <v>1998</v>
      </c>
      <c r="H3679" s="32">
        <f t="shared" si="57"/>
        <v>0</v>
      </c>
      <c r="I3679" s="33" t="s">
        <v>10970</v>
      </c>
    </row>
    <row r="3680" spans="1:9" x14ac:dyDescent="0.25">
      <c r="A3680" s="44" t="s">
        <v>10968</v>
      </c>
      <c r="B3680" s="41" t="s">
        <v>10995</v>
      </c>
      <c r="C3680" s="26">
        <v>35024</v>
      </c>
      <c r="D3680" s="25" t="s">
        <v>4015</v>
      </c>
      <c r="E3680" s="27">
        <v>2392.8000000000002</v>
      </c>
      <c r="F3680" s="39" t="s">
        <v>10968</v>
      </c>
      <c r="G3680" s="27">
        <v>2392.8000000000002</v>
      </c>
      <c r="H3680" s="45">
        <f t="shared" si="57"/>
        <v>0</v>
      </c>
      <c r="I3680" s="28" t="s">
        <v>10970</v>
      </c>
    </row>
    <row r="3681" spans="1:9" x14ac:dyDescent="0.25">
      <c r="A3681" s="43" t="s">
        <v>10968</v>
      </c>
      <c r="B3681" s="40" t="s">
        <v>10996</v>
      </c>
      <c r="C3681" s="30">
        <v>35025</v>
      </c>
      <c r="D3681" s="29" t="s">
        <v>3955</v>
      </c>
      <c r="E3681" s="31">
        <v>540</v>
      </c>
      <c r="F3681" s="38" t="s">
        <v>10968</v>
      </c>
      <c r="G3681" s="31">
        <v>540</v>
      </c>
      <c r="H3681" s="32">
        <f t="shared" si="57"/>
        <v>0</v>
      </c>
      <c r="I3681" s="33" t="s">
        <v>10970</v>
      </c>
    </row>
    <row r="3682" spans="1:9" x14ac:dyDescent="0.25">
      <c r="A3682" s="44" t="s">
        <v>10968</v>
      </c>
      <c r="B3682" s="41" t="s">
        <v>10997</v>
      </c>
      <c r="C3682" s="26">
        <v>35026</v>
      </c>
      <c r="D3682" s="25" t="s">
        <v>3964</v>
      </c>
      <c r="E3682" s="27">
        <v>464.8</v>
      </c>
      <c r="F3682" s="39" t="s">
        <v>10968</v>
      </c>
      <c r="G3682" s="27">
        <v>464.8</v>
      </c>
      <c r="H3682" s="45">
        <f t="shared" si="57"/>
        <v>0</v>
      </c>
      <c r="I3682" s="28" t="s">
        <v>10970</v>
      </c>
    </row>
    <row r="3683" spans="1:9" x14ac:dyDescent="0.25">
      <c r="A3683" s="43" t="s">
        <v>10968</v>
      </c>
      <c r="B3683" s="40" t="s">
        <v>10998</v>
      </c>
      <c r="C3683" s="30">
        <v>35027</v>
      </c>
      <c r="D3683" s="29" t="s">
        <v>4066</v>
      </c>
      <c r="E3683" s="31">
        <v>2926</v>
      </c>
      <c r="F3683" s="38" t="s">
        <v>10968</v>
      </c>
      <c r="G3683" s="31">
        <v>2926</v>
      </c>
      <c r="H3683" s="32">
        <f t="shared" si="57"/>
        <v>0</v>
      </c>
      <c r="I3683" s="33" t="s">
        <v>10970</v>
      </c>
    </row>
    <row r="3684" spans="1:9" x14ac:dyDescent="0.25">
      <c r="A3684" s="44" t="s">
        <v>10968</v>
      </c>
      <c r="B3684" s="41" t="s">
        <v>10999</v>
      </c>
      <c r="C3684" s="26">
        <v>35028</v>
      </c>
      <c r="D3684" s="25" t="s">
        <v>4085</v>
      </c>
      <c r="E3684" s="27">
        <v>23561.7</v>
      </c>
      <c r="F3684" s="39" t="s">
        <v>10976</v>
      </c>
      <c r="G3684" s="27">
        <v>23561.7</v>
      </c>
      <c r="H3684" s="45">
        <f t="shared" si="57"/>
        <v>0</v>
      </c>
      <c r="I3684" s="28" t="s">
        <v>10970</v>
      </c>
    </row>
    <row r="3685" spans="1:9" x14ac:dyDescent="0.25">
      <c r="A3685" s="43" t="s">
        <v>10968</v>
      </c>
      <c r="B3685" s="40" t="s">
        <v>11000</v>
      </c>
      <c r="C3685" s="30">
        <v>35029</v>
      </c>
      <c r="D3685" s="29" t="s">
        <v>4105</v>
      </c>
      <c r="E3685" s="31">
        <v>37756.800000000003</v>
      </c>
      <c r="F3685" s="38" t="s">
        <v>10976</v>
      </c>
      <c r="G3685" s="31">
        <v>37756.800000000003</v>
      </c>
      <c r="H3685" s="32">
        <f t="shared" si="57"/>
        <v>0</v>
      </c>
      <c r="I3685" s="33" t="s">
        <v>10970</v>
      </c>
    </row>
    <row r="3686" spans="1:9" x14ac:dyDescent="0.25">
      <c r="A3686" s="44" t="s">
        <v>10968</v>
      </c>
      <c r="B3686" s="41" t="s">
        <v>11001</v>
      </c>
      <c r="C3686" s="26">
        <v>35030</v>
      </c>
      <c r="D3686" s="25" t="s">
        <v>9011</v>
      </c>
      <c r="E3686" s="27">
        <v>0</v>
      </c>
      <c r="F3686" s="39" t="s">
        <v>4219</v>
      </c>
      <c r="G3686" s="27">
        <v>0</v>
      </c>
      <c r="H3686" s="45">
        <f t="shared" si="57"/>
        <v>0</v>
      </c>
      <c r="I3686" s="28" t="s">
        <v>7662</v>
      </c>
    </row>
    <row r="3687" spans="1:9" x14ac:dyDescent="0.25">
      <c r="A3687" s="43" t="s">
        <v>10968</v>
      </c>
      <c r="B3687" s="40" t="s">
        <v>11002</v>
      </c>
      <c r="C3687" s="30">
        <v>35031</v>
      </c>
      <c r="D3687" s="29" t="s">
        <v>4009</v>
      </c>
      <c r="E3687" s="31">
        <v>989</v>
      </c>
      <c r="F3687" s="38" t="s">
        <v>10976</v>
      </c>
      <c r="G3687" s="31">
        <v>989</v>
      </c>
      <c r="H3687" s="32">
        <f t="shared" si="57"/>
        <v>0</v>
      </c>
      <c r="I3687" s="33" t="s">
        <v>10970</v>
      </c>
    </row>
    <row r="3688" spans="1:9" x14ac:dyDescent="0.25">
      <c r="A3688" s="44" t="s">
        <v>10968</v>
      </c>
      <c r="B3688" s="41" t="s">
        <v>11003</v>
      </c>
      <c r="C3688" s="26">
        <v>35032</v>
      </c>
      <c r="D3688" s="25" t="s">
        <v>4000</v>
      </c>
      <c r="E3688" s="27">
        <v>540</v>
      </c>
      <c r="F3688" s="39" t="s">
        <v>10976</v>
      </c>
      <c r="G3688" s="27">
        <v>540</v>
      </c>
      <c r="H3688" s="45">
        <f t="shared" si="57"/>
        <v>0</v>
      </c>
      <c r="I3688" s="28" t="s">
        <v>10970</v>
      </c>
    </row>
    <row r="3689" spans="1:9" x14ac:dyDescent="0.25">
      <c r="A3689" s="43" t="s">
        <v>10968</v>
      </c>
      <c r="B3689" s="40" t="s">
        <v>11004</v>
      </c>
      <c r="C3689" s="30">
        <v>35033</v>
      </c>
      <c r="D3689" s="29" t="s">
        <v>4002</v>
      </c>
      <c r="E3689" s="31">
        <v>2700</v>
      </c>
      <c r="F3689" s="38" t="s">
        <v>10976</v>
      </c>
      <c r="G3689" s="31">
        <v>2700</v>
      </c>
      <c r="H3689" s="32">
        <f t="shared" si="57"/>
        <v>0</v>
      </c>
      <c r="I3689" s="33" t="s">
        <v>10970</v>
      </c>
    </row>
    <row r="3690" spans="1:9" x14ac:dyDescent="0.25">
      <c r="A3690" s="44" t="s">
        <v>10968</v>
      </c>
      <c r="B3690" s="41" t="s">
        <v>11005</v>
      </c>
      <c r="C3690" s="26">
        <v>35034</v>
      </c>
      <c r="D3690" s="25" t="s">
        <v>4001</v>
      </c>
      <c r="E3690" s="27">
        <v>6480</v>
      </c>
      <c r="F3690" s="39" t="s">
        <v>10976</v>
      </c>
      <c r="G3690" s="27">
        <v>6480</v>
      </c>
      <c r="H3690" s="45">
        <f t="shared" si="57"/>
        <v>0</v>
      </c>
      <c r="I3690" s="28" t="s">
        <v>10970</v>
      </c>
    </row>
    <row r="3691" spans="1:9" x14ac:dyDescent="0.25">
      <c r="A3691" s="43" t="s">
        <v>10968</v>
      </c>
      <c r="B3691" s="40" t="s">
        <v>11006</v>
      </c>
      <c r="C3691" s="30">
        <v>35035</v>
      </c>
      <c r="D3691" s="29" t="s">
        <v>4100</v>
      </c>
      <c r="E3691" s="31">
        <v>1080</v>
      </c>
      <c r="F3691" s="38" t="s">
        <v>10976</v>
      </c>
      <c r="G3691" s="31">
        <v>1080</v>
      </c>
      <c r="H3691" s="32">
        <f t="shared" si="57"/>
        <v>0</v>
      </c>
      <c r="I3691" s="33" t="s">
        <v>10970</v>
      </c>
    </row>
    <row r="3692" spans="1:9" x14ac:dyDescent="0.25">
      <c r="A3692" s="44" t="s">
        <v>10968</v>
      </c>
      <c r="B3692" s="41" t="s">
        <v>11007</v>
      </c>
      <c r="C3692" s="26">
        <v>35036</v>
      </c>
      <c r="D3692" s="25" t="s">
        <v>4010</v>
      </c>
      <c r="E3692" s="27">
        <v>1205.1600000000001</v>
      </c>
      <c r="F3692" s="39" t="s">
        <v>10976</v>
      </c>
      <c r="G3692" s="27">
        <v>1205.1600000000001</v>
      </c>
      <c r="H3692" s="45">
        <f t="shared" si="57"/>
        <v>0</v>
      </c>
      <c r="I3692" s="28" t="s">
        <v>10970</v>
      </c>
    </row>
    <row r="3693" spans="1:9" x14ac:dyDescent="0.25">
      <c r="A3693" s="43" t="s">
        <v>10968</v>
      </c>
      <c r="B3693" s="40" t="s">
        <v>11008</v>
      </c>
      <c r="C3693" s="30">
        <v>35037</v>
      </c>
      <c r="D3693" s="29" t="s">
        <v>4005</v>
      </c>
      <c r="E3693" s="31">
        <v>4701.3</v>
      </c>
      <c r="F3693" s="38" t="s">
        <v>10976</v>
      </c>
      <c r="G3693" s="31">
        <v>4701.3</v>
      </c>
      <c r="H3693" s="32">
        <f t="shared" si="57"/>
        <v>0</v>
      </c>
      <c r="I3693" s="33" t="s">
        <v>10970</v>
      </c>
    </row>
    <row r="3694" spans="1:9" x14ac:dyDescent="0.25">
      <c r="A3694" s="44" t="s">
        <v>10968</v>
      </c>
      <c r="B3694" s="41" t="s">
        <v>11009</v>
      </c>
      <c r="C3694" s="26">
        <v>35038</v>
      </c>
      <c r="D3694" s="25" t="s">
        <v>4123</v>
      </c>
      <c r="E3694" s="27">
        <v>4171.1000000000004</v>
      </c>
      <c r="F3694" s="39" t="s">
        <v>10968</v>
      </c>
      <c r="G3694" s="27">
        <v>4171.1000000000004</v>
      </c>
      <c r="H3694" s="45">
        <f t="shared" si="57"/>
        <v>0</v>
      </c>
      <c r="I3694" s="28" t="s">
        <v>10970</v>
      </c>
    </row>
    <row r="3695" spans="1:9" x14ac:dyDescent="0.25">
      <c r="A3695" s="43" t="s">
        <v>10968</v>
      </c>
      <c r="B3695" s="40" t="s">
        <v>11010</v>
      </c>
      <c r="C3695" s="30">
        <v>35039</v>
      </c>
      <c r="D3695" s="29" t="s">
        <v>4098</v>
      </c>
      <c r="E3695" s="31">
        <v>25971</v>
      </c>
      <c r="F3695" s="38" t="s">
        <v>10968</v>
      </c>
      <c r="G3695" s="31">
        <v>25971</v>
      </c>
      <c r="H3695" s="32">
        <f t="shared" si="57"/>
        <v>0</v>
      </c>
      <c r="I3695" s="33" t="s">
        <v>10970</v>
      </c>
    </row>
    <row r="3696" spans="1:9" x14ac:dyDescent="0.25">
      <c r="A3696" s="44" t="s">
        <v>10968</v>
      </c>
      <c r="B3696" s="41" t="s">
        <v>11011</v>
      </c>
      <c r="C3696" s="26">
        <v>35040</v>
      </c>
      <c r="D3696" s="25" t="s">
        <v>9011</v>
      </c>
      <c r="E3696" s="27">
        <v>1859.8</v>
      </c>
      <c r="F3696" s="39" t="s">
        <v>4667</v>
      </c>
      <c r="G3696" s="27">
        <v>1859.8</v>
      </c>
      <c r="H3696" s="45">
        <f t="shared" si="57"/>
        <v>0</v>
      </c>
      <c r="I3696" s="28" t="s">
        <v>10970</v>
      </c>
    </row>
    <row r="3697" spans="1:9" x14ac:dyDescent="0.25">
      <c r="A3697" s="43" t="s">
        <v>10968</v>
      </c>
      <c r="B3697" s="40" t="s">
        <v>11012</v>
      </c>
      <c r="C3697" s="30">
        <v>35041</v>
      </c>
      <c r="D3697" s="29" t="s">
        <v>3955</v>
      </c>
      <c r="E3697" s="31">
        <v>672.8</v>
      </c>
      <c r="F3697" s="38" t="s">
        <v>10968</v>
      </c>
      <c r="G3697" s="31">
        <v>672.8</v>
      </c>
      <c r="H3697" s="32">
        <f t="shared" si="57"/>
        <v>0</v>
      </c>
      <c r="I3697" s="33" t="s">
        <v>10970</v>
      </c>
    </row>
    <row r="3698" spans="1:9" x14ac:dyDescent="0.25">
      <c r="A3698" s="44" t="s">
        <v>10968</v>
      </c>
      <c r="B3698" s="41" t="s">
        <v>11013</v>
      </c>
      <c r="C3698" s="26">
        <v>35042</v>
      </c>
      <c r="D3698" s="25" t="s">
        <v>4076</v>
      </c>
      <c r="E3698" s="27">
        <v>20178.8</v>
      </c>
      <c r="F3698" s="39" t="s">
        <v>10976</v>
      </c>
      <c r="G3698" s="27">
        <v>20178.8</v>
      </c>
      <c r="H3698" s="45">
        <f t="shared" si="57"/>
        <v>0</v>
      </c>
      <c r="I3698" s="28" t="s">
        <v>10970</v>
      </c>
    </row>
    <row r="3699" spans="1:9" x14ac:dyDescent="0.25">
      <c r="A3699" s="43" t="s">
        <v>10968</v>
      </c>
      <c r="B3699" s="40" t="s">
        <v>11014</v>
      </c>
      <c r="C3699" s="30">
        <v>35043</v>
      </c>
      <c r="D3699" s="29" t="s">
        <v>3959</v>
      </c>
      <c r="E3699" s="31">
        <v>789860.4</v>
      </c>
      <c r="F3699" s="38" t="s">
        <v>4240</v>
      </c>
      <c r="G3699" s="31">
        <v>789860.4</v>
      </c>
      <c r="H3699" s="32">
        <f t="shared" si="57"/>
        <v>0</v>
      </c>
      <c r="I3699" s="33" t="s">
        <v>10970</v>
      </c>
    </row>
    <row r="3700" spans="1:9" x14ac:dyDescent="0.25">
      <c r="A3700" s="44" t="s">
        <v>10968</v>
      </c>
      <c r="B3700" s="41" t="s">
        <v>11015</v>
      </c>
      <c r="C3700" s="26">
        <v>35044</v>
      </c>
      <c r="D3700" s="25" t="s">
        <v>4148</v>
      </c>
      <c r="E3700" s="27">
        <v>14449.6</v>
      </c>
      <c r="F3700" s="39" t="s">
        <v>10968</v>
      </c>
      <c r="G3700" s="27">
        <v>14449.6</v>
      </c>
      <c r="H3700" s="45">
        <f t="shared" si="57"/>
        <v>0</v>
      </c>
      <c r="I3700" s="28" t="s">
        <v>10970</v>
      </c>
    </row>
    <row r="3701" spans="1:9" x14ac:dyDescent="0.25">
      <c r="A3701" s="43" t="s">
        <v>10968</v>
      </c>
      <c r="B3701" s="40" t="s">
        <v>11016</v>
      </c>
      <c r="C3701" s="30">
        <v>35045</v>
      </c>
      <c r="D3701" s="29" t="s">
        <v>4135</v>
      </c>
      <c r="E3701" s="31">
        <v>654</v>
      </c>
      <c r="F3701" s="38" t="s">
        <v>10968</v>
      </c>
      <c r="G3701" s="31">
        <v>654</v>
      </c>
      <c r="H3701" s="32">
        <f t="shared" si="57"/>
        <v>0</v>
      </c>
      <c r="I3701" s="33" t="s">
        <v>10970</v>
      </c>
    </row>
    <row r="3702" spans="1:9" x14ac:dyDescent="0.25">
      <c r="A3702" s="44" t="s">
        <v>10968</v>
      </c>
      <c r="B3702" s="41" t="s">
        <v>11017</v>
      </c>
      <c r="C3702" s="26">
        <v>35046</v>
      </c>
      <c r="D3702" s="25" t="s">
        <v>4022</v>
      </c>
      <c r="E3702" s="27">
        <v>0</v>
      </c>
      <c r="F3702" s="39" t="s">
        <v>4219</v>
      </c>
      <c r="G3702" s="27">
        <v>0</v>
      </c>
      <c r="H3702" s="45">
        <f t="shared" si="57"/>
        <v>0</v>
      </c>
      <c r="I3702" s="28" t="s">
        <v>7662</v>
      </c>
    </row>
    <row r="3703" spans="1:9" x14ac:dyDescent="0.25">
      <c r="A3703" s="43" t="s">
        <v>10968</v>
      </c>
      <c r="B3703" s="40" t="s">
        <v>11018</v>
      </c>
      <c r="C3703" s="30">
        <v>35047</v>
      </c>
      <c r="D3703" s="29" t="s">
        <v>4022</v>
      </c>
      <c r="E3703" s="31">
        <v>929.6</v>
      </c>
      <c r="F3703" s="38" t="s">
        <v>10968</v>
      </c>
      <c r="G3703" s="31">
        <v>929.6</v>
      </c>
      <c r="H3703" s="32">
        <f t="shared" si="57"/>
        <v>0</v>
      </c>
      <c r="I3703" s="33" t="s">
        <v>10970</v>
      </c>
    </row>
    <row r="3704" spans="1:9" x14ac:dyDescent="0.25">
      <c r="A3704" s="44" t="s">
        <v>10968</v>
      </c>
      <c r="B3704" s="41" t="s">
        <v>11019</v>
      </c>
      <c r="C3704" s="26">
        <v>35048</v>
      </c>
      <c r="D3704" s="25" t="s">
        <v>3964</v>
      </c>
      <c r="E3704" s="27">
        <v>6928.2</v>
      </c>
      <c r="F3704" s="39" t="s">
        <v>10968</v>
      </c>
      <c r="G3704" s="27">
        <v>6928.2</v>
      </c>
      <c r="H3704" s="45">
        <f t="shared" si="57"/>
        <v>0</v>
      </c>
      <c r="I3704" s="28" t="s">
        <v>10970</v>
      </c>
    </row>
    <row r="3705" spans="1:9" x14ac:dyDescent="0.25">
      <c r="A3705" s="43" t="s">
        <v>10968</v>
      </c>
      <c r="B3705" s="40" t="s">
        <v>11020</v>
      </c>
      <c r="C3705" s="30">
        <v>35049</v>
      </c>
      <c r="D3705" s="29" t="s">
        <v>4110</v>
      </c>
      <c r="E3705" s="31">
        <v>1749.8</v>
      </c>
      <c r="F3705" s="38" t="s">
        <v>10968</v>
      </c>
      <c r="G3705" s="31">
        <v>1749.8</v>
      </c>
      <c r="H3705" s="32">
        <f t="shared" si="57"/>
        <v>0</v>
      </c>
      <c r="I3705" s="33" t="s">
        <v>10970</v>
      </c>
    </row>
    <row r="3706" spans="1:9" x14ac:dyDescent="0.25">
      <c r="A3706" s="44" t="s">
        <v>10968</v>
      </c>
      <c r="B3706" s="41" t="s">
        <v>11021</v>
      </c>
      <c r="C3706" s="26">
        <v>35050</v>
      </c>
      <c r="D3706" s="25" t="s">
        <v>3964</v>
      </c>
      <c r="E3706" s="27">
        <v>2665.6</v>
      </c>
      <c r="F3706" s="39" t="s">
        <v>10968</v>
      </c>
      <c r="G3706" s="27">
        <v>2665.6</v>
      </c>
      <c r="H3706" s="45">
        <f t="shared" si="57"/>
        <v>0</v>
      </c>
      <c r="I3706" s="28" t="s">
        <v>10970</v>
      </c>
    </row>
    <row r="3707" spans="1:9" x14ac:dyDescent="0.25">
      <c r="A3707" s="43" t="s">
        <v>10968</v>
      </c>
      <c r="B3707" s="40" t="s">
        <v>11022</v>
      </c>
      <c r="C3707" s="30">
        <v>35051</v>
      </c>
      <c r="D3707" s="29" t="s">
        <v>3964</v>
      </c>
      <c r="E3707" s="31">
        <v>420</v>
      </c>
      <c r="F3707" s="38" t="s">
        <v>10968</v>
      </c>
      <c r="G3707" s="31">
        <v>420</v>
      </c>
      <c r="H3707" s="32">
        <f t="shared" si="57"/>
        <v>0</v>
      </c>
      <c r="I3707" s="33" t="s">
        <v>10970</v>
      </c>
    </row>
    <row r="3708" spans="1:9" x14ac:dyDescent="0.25">
      <c r="A3708" s="44" t="s">
        <v>10968</v>
      </c>
      <c r="B3708" s="41" t="s">
        <v>11023</v>
      </c>
      <c r="C3708" s="26">
        <v>35052</v>
      </c>
      <c r="D3708" s="25" t="s">
        <v>3935</v>
      </c>
      <c r="E3708" s="27">
        <v>0</v>
      </c>
      <c r="F3708" s="39" t="s">
        <v>4219</v>
      </c>
      <c r="G3708" s="27">
        <v>0</v>
      </c>
      <c r="H3708" s="45">
        <f t="shared" si="57"/>
        <v>0</v>
      </c>
      <c r="I3708" s="28" t="s">
        <v>7662</v>
      </c>
    </row>
    <row r="3709" spans="1:9" x14ac:dyDescent="0.25">
      <c r="A3709" s="43" t="s">
        <v>10968</v>
      </c>
      <c r="B3709" s="40" t="s">
        <v>11024</v>
      </c>
      <c r="C3709" s="30">
        <v>35053</v>
      </c>
      <c r="D3709" s="29" t="s">
        <v>4102</v>
      </c>
      <c r="E3709" s="31">
        <v>4217.6000000000004</v>
      </c>
      <c r="F3709" s="38" t="s">
        <v>10968</v>
      </c>
      <c r="G3709" s="31">
        <v>4217.6000000000004</v>
      </c>
      <c r="H3709" s="32">
        <f t="shared" si="57"/>
        <v>0</v>
      </c>
      <c r="I3709" s="33" t="s">
        <v>10970</v>
      </c>
    </row>
    <row r="3710" spans="1:9" x14ac:dyDescent="0.25">
      <c r="A3710" s="44" t="s">
        <v>10968</v>
      </c>
      <c r="B3710" s="41" t="s">
        <v>11025</v>
      </c>
      <c r="C3710" s="26">
        <v>35054</v>
      </c>
      <c r="D3710" s="25" t="s">
        <v>4102</v>
      </c>
      <c r="E3710" s="27">
        <v>124</v>
      </c>
      <c r="F3710" s="39" t="s">
        <v>10968</v>
      </c>
      <c r="G3710" s="27">
        <v>124</v>
      </c>
      <c r="H3710" s="45">
        <f t="shared" si="57"/>
        <v>0</v>
      </c>
      <c r="I3710" s="28" t="s">
        <v>10970</v>
      </c>
    </row>
    <row r="3711" spans="1:9" x14ac:dyDescent="0.25">
      <c r="A3711" s="43" t="s">
        <v>10968</v>
      </c>
      <c r="B3711" s="40" t="s">
        <v>11026</v>
      </c>
      <c r="C3711" s="30">
        <v>35055</v>
      </c>
      <c r="D3711" s="29" t="s">
        <v>3935</v>
      </c>
      <c r="E3711" s="31">
        <v>32581.8</v>
      </c>
      <c r="F3711" s="38" t="s">
        <v>4220</v>
      </c>
      <c r="G3711" s="31">
        <v>32581.8</v>
      </c>
      <c r="H3711" s="32">
        <f t="shared" si="57"/>
        <v>0</v>
      </c>
      <c r="I3711" s="33" t="s">
        <v>10970</v>
      </c>
    </row>
    <row r="3712" spans="1:9" x14ac:dyDescent="0.25">
      <c r="A3712" s="44" t="s">
        <v>10968</v>
      </c>
      <c r="B3712" s="41" t="s">
        <v>11027</v>
      </c>
      <c r="C3712" s="26">
        <v>35056</v>
      </c>
      <c r="D3712" s="25" t="s">
        <v>3952</v>
      </c>
      <c r="E3712" s="27">
        <v>15499.2</v>
      </c>
      <c r="F3712" s="39" t="s">
        <v>10968</v>
      </c>
      <c r="G3712" s="27">
        <v>15499.2</v>
      </c>
      <c r="H3712" s="45">
        <f t="shared" si="57"/>
        <v>0</v>
      </c>
      <c r="I3712" s="28" t="s">
        <v>10970</v>
      </c>
    </row>
    <row r="3713" spans="1:9" x14ac:dyDescent="0.25">
      <c r="A3713" s="43" t="s">
        <v>10968</v>
      </c>
      <c r="B3713" s="40" t="s">
        <v>11028</v>
      </c>
      <c r="C3713" s="30">
        <v>35057</v>
      </c>
      <c r="D3713" s="29" t="s">
        <v>4042</v>
      </c>
      <c r="E3713" s="31">
        <v>14954</v>
      </c>
      <c r="F3713" s="38" t="s">
        <v>10968</v>
      </c>
      <c r="G3713" s="31">
        <v>14954</v>
      </c>
      <c r="H3713" s="32">
        <f t="shared" si="57"/>
        <v>0</v>
      </c>
      <c r="I3713" s="33" t="s">
        <v>10970</v>
      </c>
    </row>
    <row r="3714" spans="1:9" x14ac:dyDescent="0.25">
      <c r="A3714" s="44" t="s">
        <v>10968</v>
      </c>
      <c r="B3714" s="41" t="s">
        <v>11029</v>
      </c>
      <c r="C3714" s="26">
        <v>35058</v>
      </c>
      <c r="D3714" s="25" t="s">
        <v>3953</v>
      </c>
      <c r="E3714" s="27">
        <v>4903.2</v>
      </c>
      <c r="F3714" s="39" t="s">
        <v>10976</v>
      </c>
      <c r="G3714" s="27">
        <v>4903.2</v>
      </c>
      <c r="H3714" s="45">
        <f t="shared" si="57"/>
        <v>0</v>
      </c>
      <c r="I3714" s="28" t="s">
        <v>10970</v>
      </c>
    </row>
    <row r="3715" spans="1:9" x14ac:dyDescent="0.25">
      <c r="A3715" s="43" t="s">
        <v>10976</v>
      </c>
      <c r="B3715" s="40" t="s">
        <v>11030</v>
      </c>
      <c r="C3715" s="30">
        <v>35059</v>
      </c>
      <c r="D3715" s="29" t="s">
        <v>3936</v>
      </c>
      <c r="E3715" s="31">
        <v>16664.8</v>
      </c>
      <c r="F3715" s="38" t="s">
        <v>4223</v>
      </c>
      <c r="G3715" s="31">
        <v>16664.8</v>
      </c>
      <c r="H3715" s="32">
        <f t="shared" si="57"/>
        <v>0</v>
      </c>
      <c r="I3715" s="33" t="s">
        <v>10970</v>
      </c>
    </row>
    <row r="3716" spans="1:9" x14ac:dyDescent="0.25">
      <c r="A3716" s="44" t="s">
        <v>10976</v>
      </c>
      <c r="B3716" s="41" t="s">
        <v>11031</v>
      </c>
      <c r="C3716" s="26">
        <v>35060</v>
      </c>
      <c r="D3716" s="25" t="s">
        <v>11032</v>
      </c>
      <c r="E3716" s="27">
        <v>5346.3</v>
      </c>
      <c r="F3716" s="39" t="s">
        <v>10976</v>
      </c>
      <c r="G3716" s="27">
        <v>5346.3</v>
      </c>
      <c r="H3716" s="45">
        <f t="shared" ref="H3716:H3779" si="58">E3716-G3716</f>
        <v>0</v>
      </c>
      <c r="I3716" s="28" t="s">
        <v>10970</v>
      </c>
    </row>
    <row r="3717" spans="1:9" x14ac:dyDescent="0.25">
      <c r="A3717" s="43" t="s">
        <v>10976</v>
      </c>
      <c r="B3717" s="40" t="s">
        <v>11033</v>
      </c>
      <c r="C3717" s="30">
        <v>35061</v>
      </c>
      <c r="D3717" s="29" t="s">
        <v>3935</v>
      </c>
      <c r="E3717" s="31">
        <v>90638.7</v>
      </c>
      <c r="F3717" s="38" t="s">
        <v>4223</v>
      </c>
      <c r="G3717" s="31">
        <v>90638.7</v>
      </c>
      <c r="H3717" s="32">
        <f t="shared" si="58"/>
        <v>0</v>
      </c>
      <c r="I3717" s="33" t="s">
        <v>10970</v>
      </c>
    </row>
    <row r="3718" spans="1:9" x14ac:dyDescent="0.25">
      <c r="A3718" s="44" t="s">
        <v>10976</v>
      </c>
      <c r="B3718" s="41" t="s">
        <v>11034</v>
      </c>
      <c r="C3718" s="26">
        <v>35062</v>
      </c>
      <c r="D3718" s="25" t="s">
        <v>3964</v>
      </c>
      <c r="E3718" s="27">
        <v>4050</v>
      </c>
      <c r="F3718" s="39" t="s">
        <v>10976</v>
      </c>
      <c r="G3718" s="27">
        <v>4050</v>
      </c>
      <c r="H3718" s="45">
        <f t="shared" si="58"/>
        <v>0</v>
      </c>
      <c r="I3718" s="28" t="s">
        <v>10970</v>
      </c>
    </row>
    <row r="3719" spans="1:9" x14ac:dyDescent="0.25">
      <c r="A3719" s="43" t="s">
        <v>10976</v>
      </c>
      <c r="B3719" s="40" t="s">
        <v>11035</v>
      </c>
      <c r="C3719" s="30">
        <v>35063</v>
      </c>
      <c r="D3719" s="29" t="s">
        <v>3964</v>
      </c>
      <c r="E3719" s="31">
        <v>11198</v>
      </c>
      <c r="F3719" s="38" t="s">
        <v>10976</v>
      </c>
      <c r="G3719" s="31">
        <v>11198</v>
      </c>
      <c r="H3719" s="32">
        <f t="shared" si="58"/>
        <v>0</v>
      </c>
      <c r="I3719" s="33" t="s">
        <v>10970</v>
      </c>
    </row>
    <row r="3720" spans="1:9" x14ac:dyDescent="0.25">
      <c r="A3720" s="44" t="s">
        <v>10976</v>
      </c>
      <c r="B3720" s="41" t="s">
        <v>11036</v>
      </c>
      <c r="C3720" s="26">
        <v>35064</v>
      </c>
      <c r="D3720" s="25" t="s">
        <v>3958</v>
      </c>
      <c r="E3720" s="27">
        <v>20809.8</v>
      </c>
      <c r="F3720" s="39" t="s">
        <v>10976</v>
      </c>
      <c r="G3720" s="27">
        <v>20809.8</v>
      </c>
      <c r="H3720" s="45">
        <f t="shared" si="58"/>
        <v>0</v>
      </c>
      <c r="I3720" s="28" t="s">
        <v>10970</v>
      </c>
    </row>
    <row r="3721" spans="1:9" x14ac:dyDescent="0.25">
      <c r="A3721" s="43" t="s">
        <v>10976</v>
      </c>
      <c r="B3721" s="40" t="s">
        <v>11037</v>
      </c>
      <c r="C3721" s="30">
        <v>35065</v>
      </c>
      <c r="D3721" s="29" t="s">
        <v>3958</v>
      </c>
      <c r="E3721" s="31">
        <v>5389.9</v>
      </c>
      <c r="F3721" s="38" t="s">
        <v>10976</v>
      </c>
      <c r="G3721" s="31">
        <v>5389.9</v>
      </c>
      <c r="H3721" s="32">
        <f t="shared" si="58"/>
        <v>0</v>
      </c>
      <c r="I3721" s="33" t="s">
        <v>10970</v>
      </c>
    </row>
    <row r="3722" spans="1:9" x14ac:dyDescent="0.25">
      <c r="A3722" s="44" t="s">
        <v>10976</v>
      </c>
      <c r="B3722" s="41" t="s">
        <v>11038</v>
      </c>
      <c r="C3722" s="26">
        <v>35066</v>
      </c>
      <c r="D3722" s="25" t="s">
        <v>4228</v>
      </c>
      <c r="E3722" s="27">
        <v>15252.8</v>
      </c>
      <c r="F3722" s="39" t="s">
        <v>10976</v>
      </c>
      <c r="G3722" s="27">
        <v>15252.8</v>
      </c>
      <c r="H3722" s="45">
        <f t="shared" si="58"/>
        <v>0</v>
      </c>
      <c r="I3722" s="28" t="s">
        <v>10970</v>
      </c>
    </row>
    <row r="3723" spans="1:9" x14ac:dyDescent="0.25">
      <c r="A3723" s="43" t="s">
        <v>10976</v>
      </c>
      <c r="B3723" s="40" t="s">
        <v>11039</v>
      </c>
      <c r="C3723" s="30">
        <v>35067</v>
      </c>
      <c r="D3723" s="29" t="s">
        <v>3951</v>
      </c>
      <c r="E3723" s="31">
        <v>13331.5</v>
      </c>
      <c r="F3723" s="38" t="s">
        <v>10976</v>
      </c>
      <c r="G3723" s="31">
        <v>13331.5</v>
      </c>
      <c r="H3723" s="32">
        <f t="shared" si="58"/>
        <v>0</v>
      </c>
      <c r="I3723" s="33" t="s">
        <v>10970</v>
      </c>
    </row>
    <row r="3724" spans="1:9" x14ac:dyDescent="0.25">
      <c r="A3724" s="44" t="s">
        <v>10976</v>
      </c>
      <c r="B3724" s="41" t="s">
        <v>11040</v>
      </c>
      <c r="C3724" s="26">
        <v>35068</v>
      </c>
      <c r="D3724" s="25" t="s">
        <v>3937</v>
      </c>
      <c r="E3724" s="27">
        <v>178705.65</v>
      </c>
      <c r="F3724" s="39" t="s">
        <v>4220</v>
      </c>
      <c r="G3724" s="27">
        <v>178705.65</v>
      </c>
      <c r="H3724" s="45">
        <f t="shared" si="58"/>
        <v>0</v>
      </c>
      <c r="I3724" s="28" t="s">
        <v>10970</v>
      </c>
    </row>
    <row r="3725" spans="1:9" x14ac:dyDescent="0.25">
      <c r="A3725" s="43" t="s">
        <v>10976</v>
      </c>
      <c r="B3725" s="40" t="s">
        <v>11041</v>
      </c>
      <c r="C3725" s="30">
        <v>35069</v>
      </c>
      <c r="D3725" s="29" t="s">
        <v>3967</v>
      </c>
      <c r="E3725" s="31">
        <v>12804.8</v>
      </c>
      <c r="F3725" s="38" t="s">
        <v>10976</v>
      </c>
      <c r="G3725" s="31">
        <v>12804.8</v>
      </c>
      <c r="H3725" s="32">
        <f t="shared" si="58"/>
        <v>0</v>
      </c>
      <c r="I3725" s="33" t="s">
        <v>10970</v>
      </c>
    </row>
    <row r="3726" spans="1:9" x14ac:dyDescent="0.25">
      <c r="A3726" s="44" t="s">
        <v>10976</v>
      </c>
      <c r="B3726" s="41" t="s">
        <v>11042</v>
      </c>
      <c r="C3726" s="26">
        <v>35070</v>
      </c>
      <c r="D3726" s="25" t="s">
        <v>3962</v>
      </c>
      <c r="E3726" s="27">
        <v>12383</v>
      </c>
      <c r="F3726" s="39" t="s">
        <v>10976</v>
      </c>
      <c r="G3726" s="27">
        <v>12383</v>
      </c>
      <c r="H3726" s="45">
        <f t="shared" si="58"/>
        <v>0</v>
      </c>
      <c r="I3726" s="28" t="s">
        <v>10970</v>
      </c>
    </row>
    <row r="3727" spans="1:9" x14ac:dyDescent="0.25">
      <c r="A3727" s="43" t="s">
        <v>10976</v>
      </c>
      <c r="B3727" s="40" t="s">
        <v>11043</v>
      </c>
      <c r="C3727" s="30">
        <v>35071</v>
      </c>
      <c r="D3727" s="29" t="s">
        <v>3963</v>
      </c>
      <c r="E3727" s="31">
        <v>1265.5999999999999</v>
      </c>
      <c r="F3727" s="38" t="s">
        <v>4247</v>
      </c>
      <c r="G3727" s="31">
        <v>1265.5999999999999</v>
      </c>
      <c r="H3727" s="32">
        <f t="shared" si="58"/>
        <v>0</v>
      </c>
      <c r="I3727" s="33" t="s">
        <v>10970</v>
      </c>
    </row>
    <row r="3728" spans="1:9" x14ac:dyDescent="0.25">
      <c r="A3728" s="44" t="s">
        <v>10976</v>
      </c>
      <c r="B3728" s="41" t="s">
        <v>11044</v>
      </c>
      <c r="C3728" s="26">
        <v>35072</v>
      </c>
      <c r="D3728" s="25" t="s">
        <v>3964</v>
      </c>
      <c r="E3728" s="27">
        <v>2173.8000000000002</v>
      </c>
      <c r="F3728" s="39" t="s">
        <v>10976</v>
      </c>
      <c r="G3728" s="27">
        <v>2173.8000000000002</v>
      </c>
      <c r="H3728" s="45">
        <f t="shared" si="58"/>
        <v>0</v>
      </c>
      <c r="I3728" s="28" t="s">
        <v>10970</v>
      </c>
    </row>
    <row r="3729" spans="1:9" x14ac:dyDescent="0.25">
      <c r="A3729" s="43" t="s">
        <v>10976</v>
      </c>
      <c r="B3729" s="40" t="s">
        <v>11045</v>
      </c>
      <c r="C3729" s="30">
        <v>35073</v>
      </c>
      <c r="D3729" s="29" t="s">
        <v>3964</v>
      </c>
      <c r="E3729" s="31">
        <v>1164.8</v>
      </c>
      <c r="F3729" s="38" t="s">
        <v>10976</v>
      </c>
      <c r="G3729" s="31">
        <v>1164.8</v>
      </c>
      <c r="H3729" s="32">
        <f t="shared" si="58"/>
        <v>0</v>
      </c>
      <c r="I3729" s="33" t="s">
        <v>10970</v>
      </c>
    </row>
    <row r="3730" spans="1:9" x14ac:dyDescent="0.25">
      <c r="A3730" s="44" t="s">
        <v>10976</v>
      </c>
      <c r="B3730" s="41" t="s">
        <v>11046</v>
      </c>
      <c r="C3730" s="26">
        <v>35074</v>
      </c>
      <c r="D3730" s="25" t="s">
        <v>4036</v>
      </c>
      <c r="E3730" s="27">
        <v>2578.5</v>
      </c>
      <c r="F3730" s="39" t="s">
        <v>10976</v>
      </c>
      <c r="G3730" s="27">
        <v>2578.5</v>
      </c>
      <c r="H3730" s="45">
        <f t="shared" si="58"/>
        <v>0</v>
      </c>
      <c r="I3730" s="28" t="s">
        <v>10970</v>
      </c>
    </row>
    <row r="3731" spans="1:9" x14ac:dyDescent="0.25">
      <c r="A3731" s="43" t="s">
        <v>10976</v>
      </c>
      <c r="B3731" s="40" t="s">
        <v>11047</v>
      </c>
      <c r="C3731" s="30">
        <v>35075</v>
      </c>
      <c r="D3731" s="29" t="s">
        <v>4080</v>
      </c>
      <c r="E3731" s="31">
        <v>4751.3</v>
      </c>
      <c r="F3731" s="38" t="s">
        <v>4223</v>
      </c>
      <c r="G3731" s="31">
        <v>4751.3</v>
      </c>
      <c r="H3731" s="32">
        <f t="shared" si="58"/>
        <v>0</v>
      </c>
      <c r="I3731" s="33" t="s">
        <v>10970</v>
      </c>
    </row>
    <row r="3732" spans="1:9" x14ac:dyDescent="0.25">
      <c r="A3732" s="44" t="s">
        <v>10976</v>
      </c>
      <c r="B3732" s="41" t="s">
        <v>11048</v>
      </c>
      <c r="C3732" s="26">
        <v>35076</v>
      </c>
      <c r="D3732" s="25" t="s">
        <v>4030</v>
      </c>
      <c r="E3732" s="27">
        <v>2286.8000000000002</v>
      </c>
      <c r="F3732" s="39" t="s">
        <v>10976</v>
      </c>
      <c r="G3732" s="27">
        <v>2286.8000000000002</v>
      </c>
      <c r="H3732" s="45">
        <f t="shared" si="58"/>
        <v>0</v>
      </c>
      <c r="I3732" s="28" t="s">
        <v>10970</v>
      </c>
    </row>
    <row r="3733" spans="1:9" x14ac:dyDescent="0.25">
      <c r="A3733" s="43" t="s">
        <v>10976</v>
      </c>
      <c r="B3733" s="40" t="s">
        <v>11049</v>
      </c>
      <c r="C3733" s="30">
        <v>35077</v>
      </c>
      <c r="D3733" s="29" t="s">
        <v>3959</v>
      </c>
      <c r="E3733" s="31">
        <v>32519</v>
      </c>
      <c r="F3733" s="38" t="s">
        <v>4294</v>
      </c>
      <c r="G3733" s="31">
        <v>32519</v>
      </c>
      <c r="H3733" s="32">
        <f t="shared" si="58"/>
        <v>0</v>
      </c>
      <c r="I3733" s="33" t="s">
        <v>10970</v>
      </c>
    </row>
    <row r="3734" spans="1:9" x14ac:dyDescent="0.25">
      <c r="A3734" s="44" t="s">
        <v>10976</v>
      </c>
      <c r="B3734" s="41" t="s">
        <v>11050</v>
      </c>
      <c r="C3734" s="26">
        <v>35078</v>
      </c>
      <c r="D3734" s="25" t="s">
        <v>4088</v>
      </c>
      <c r="E3734" s="27">
        <v>3240</v>
      </c>
      <c r="F3734" s="39" t="s">
        <v>10976</v>
      </c>
      <c r="G3734" s="27">
        <v>3240</v>
      </c>
      <c r="H3734" s="45">
        <f t="shared" si="58"/>
        <v>0</v>
      </c>
      <c r="I3734" s="28" t="s">
        <v>10970</v>
      </c>
    </row>
    <row r="3735" spans="1:9" x14ac:dyDescent="0.25">
      <c r="A3735" s="43" t="s">
        <v>10976</v>
      </c>
      <c r="B3735" s="40" t="s">
        <v>11051</v>
      </c>
      <c r="C3735" s="30">
        <v>35079</v>
      </c>
      <c r="D3735" s="29" t="s">
        <v>3969</v>
      </c>
      <c r="E3735" s="31">
        <v>17049.400000000001</v>
      </c>
      <c r="F3735" s="38" t="s">
        <v>10976</v>
      </c>
      <c r="G3735" s="31">
        <v>17049.400000000001</v>
      </c>
      <c r="H3735" s="32">
        <f t="shared" si="58"/>
        <v>0</v>
      </c>
      <c r="I3735" s="33" t="s">
        <v>10970</v>
      </c>
    </row>
    <row r="3736" spans="1:9" x14ac:dyDescent="0.25">
      <c r="A3736" s="44" t="s">
        <v>10976</v>
      </c>
      <c r="B3736" s="41" t="s">
        <v>11052</v>
      </c>
      <c r="C3736" s="26">
        <v>35080</v>
      </c>
      <c r="D3736" s="25" t="s">
        <v>3941</v>
      </c>
      <c r="E3736" s="27">
        <v>10020</v>
      </c>
      <c r="F3736" s="39" t="s">
        <v>4223</v>
      </c>
      <c r="G3736" s="27">
        <v>10020</v>
      </c>
      <c r="H3736" s="45">
        <f t="shared" si="58"/>
        <v>0</v>
      </c>
      <c r="I3736" s="28" t="s">
        <v>10970</v>
      </c>
    </row>
    <row r="3737" spans="1:9" x14ac:dyDescent="0.25">
      <c r="A3737" s="43" t="s">
        <v>10976</v>
      </c>
      <c r="B3737" s="40" t="s">
        <v>11053</v>
      </c>
      <c r="C3737" s="30">
        <v>35081</v>
      </c>
      <c r="D3737" s="29" t="s">
        <v>3956</v>
      </c>
      <c r="E3737" s="31">
        <v>4528</v>
      </c>
      <c r="F3737" s="38" t="s">
        <v>10976</v>
      </c>
      <c r="G3737" s="31">
        <v>4528</v>
      </c>
      <c r="H3737" s="32">
        <f t="shared" si="58"/>
        <v>0</v>
      </c>
      <c r="I3737" s="33" t="s">
        <v>10970</v>
      </c>
    </row>
    <row r="3738" spans="1:9" x14ac:dyDescent="0.25">
      <c r="A3738" s="44" t="s">
        <v>10976</v>
      </c>
      <c r="B3738" s="41" t="s">
        <v>11054</v>
      </c>
      <c r="C3738" s="26">
        <v>35082</v>
      </c>
      <c r="D3738" s="25" t="s">
        <v>4031</v>
      </c>
      <c r="E3738" s="27">
        <v>5940</v>
      </c>
      <c r="F3738" s="39" t="s">
        <v>10976</v>
      </c>
      <c r="G3738" s="27">
        <v>5940</v>
      </c>
      <c r="H3738" s="45">
        <f t="shared" si="58"/>
        <v>0</v>
      </c>
      <c r="I3738" s="28" t="s">
        <v>10970</v>
      </c>
    </row>
    <row r="3739" spans="1:9" x14ac:dyDescent="0.25">
      <c r="A3739" s="43" t="s">
        <v>10976</v>
      </c>
      <c r="B3739" s="40" t="s">
        <v>11055</v>
      </c>
      <c r="C3739" s="30">
        <v>35083</v>
      </c>
      <c r="D3739" s="29" t="s">
        <v>3972</v>
      </c>
      <c r="E3739" s="31">
        <v>5044.3</v>
      </c>
      <c r="F3739" s="38" t="s">
        <v>10976</v>
      </c>
      <c r="G3739" s="31">
        <v>5044.3</v>
      </c>
      <c r="H3739" s="32">
        <f t="shared" si="58"/>
        <v>0</v>
      </c>
      <c r="I3739" s="33" t="s">
        <v>10970</v>
      </c>
    </row>
    <row r="3740" spans="1:9" x14ac:dyDescent="0.25">
      <c r="A3740" s="44" t="s">
        <v>10976</v>
      </c>
      <c r="B3740" s="41" t="s">
        <v>11056</v>
      </c>
      <c r="C3740" s="26">
        <v>35084</v>
      </c>
      <c r="D3740" s="25" t="s">
        <v>3971</v>
      </c>
      <c r="E3740" s="27">
        <v>4215</v>
      </c>
      <c r="F3740" s="39" t="s">
        <v>10976</v>
      </c>
      <c r="G3740" s="27">
        <v>4215</v>
      </c>
      <c r="H3740" s="45">
        <f t="shared" si="58"/>
        <v>0</v>
      </c>
      <c r="I3740" s="28" t="s">
        <v>10970</v>
      </c>
    </row>
    <row r="3741" spans="1:9" x14ac:dyDescent="0.25">
      <c r="A3741" s="43" t="s">
        <v>10976</v>
      </c>
      <c r="B3741" s="40" t="s">
        <v>11057</v>
      </c>
      <c r="C3741" s="30">
        <v>35085</v>
      </c>
      <c r="D3741" s="29" t="s">
        <v>3944</v>
      </c>
      <c r="E3741" s="31">
        <v>15121.2</v>
      </c>
      <c r="F3741" s="38" t="s">
        <v>4223</v>
      </c>
      <c r="G3741" s="31">
        <v>15121.2</v>
      </c>
      <c r="H3741" s="32">
        <f t="shared" si="58"/>
        <v>0</v>
      </c>
      <c r="I3741" s="33" t="s">
        <v>10970</v>
      </c>
    </row>
    <row r="3742" spans="1:9" x14ac:dyDescent="0.25">
      <c r="A3742" s="44" t="s">
        <v>10976</v>
      </c>
      <c r="B3742" s="41" t="s">
        <v>11058</v>
      </c>
      <c r="C3742" s="26">
        <v>35086</v>
      </c>
      <c r="D3742" s="25" t="s">
        <v>3982</v>
      </c>
      <c r="E3742" s="27">
        <v>3744.9</v>
      </c>
      <c r="F3742" s="39" t="s">
        <v>10976</v>
      </c>
      <c r="G3742" s="27">
        <v>3744.9</v>
      </c>
      <c r="H3742" s="45">
        <f t="shared" si="58"/>
        <v>0</v>
      </c>
      <c r="I3742" s="28" t="s">
        <v>10970</v>
      </c>
    </row>
    <row r="3743" spans="1:9" x14ac:dyDescent="0.25">
      <c r="A3743" s="43" t="s">
        <v>10976</v>
      </c>
      <c r="B3743" s="40" t="s">
        <v>11059</v>
      </c>
      <c r="C3743" s="30">
        <v>35087</v>
      </c>
      <c r="D3743" s="29" t="s">
        <v>4042</v>
      </c>
      <c r="E3743" s="31">
        <v>67462.3</v>
      </c>
      <c r="F3743" s="38" t="s">
        <v>10976</v>
      </c>
      <c r="G3743" s="31">
        <v>67462.3</v>
      </c>
      <c r="H3743" s="32">
        <f t="shared" si="58"/>
        <v>0</v>
      </c>
      <c r="I3743" s="33" t="s">
        <v>10970</v>
      </c>
    </row>
    <row r="3744" spans="1:9" x14ac:dyDescent="0.25">
      <c r="A3744" s="44" t="s">
        <v>10976</v>
      </c>
      <c r="B3744" s="41" t="s">
        <v>11060</v>
      </c>
      <c r="C3744" s="26">
        <v>35088</v>
      </c>
      <c r="D3744" s="25" t="s">
        <v>4630</v>
      </c>
      <c r="E3744" s="27">
        <v>9147.1</v>
      </c>
      <c r="F3744" s="39" t="s">
        <v>4247</v>
      </c>
      <c r="G3744" s="27">
        <v>9147.1</v>
      </c>
      <c r="H3744" s="45">
        <f t="shared" si="58"/>
        <v>0</v>
      </c>
      <c r="I3744" s="28" t="s">
        <v>10970</v>
      </c>
    </row>
    <row r="3745" spans="1:9" x14ac:dyDescent="0.25">
      <c r="A3745" s="43" t="s">
        <v>10976</v>
      </c>
      <c r="B3745" s="40" t="s">
        <v>11061</v>
      </c>
      <c r="C3745" s="30">
        <v>35089</v>
      </c>
      <c r="D3745" s="29" t="s">
        <v>3957</v>
      </c>
      <c r="E3745" s="31">
        <v>4860</v>
      </c>
      <c r="F3745" s="38" t="s">
        <v>10976</v>
      </c>
      <c r="G3745" s="31">
        <v>4860</v>
      </c>
      <c r="H3745" s="32">
        <f t="shared" si="58"/>
        <v>0</v>
      </c>
      <c r="I3745" s="33" t="s">
        <v>10970</v>
      </c>
    </row>
    <row r="3746" spans="1:9" x14ac:dyDescent="0.25">
      <c r="A3746" s="44" t="s">
        <v>10976</v>
      </c>
      <c r="B3746" s="41" t="s">
        <v>11062</v>
      </c>
      <c r="C3746" s="26">
        <v>35090</v>
      </c>
      <c r="D3746" s="25" t="s">
        <v>4041</v>
      </c>
      <c r="E3746" s="27">
        <v>440.1</v>
      </c>
      <c r="F3746" s="39" t="s">
        <v>10976</v>
      </c>
      <c r="G3746" s="27">
        <v>440.1</v>
      </c>
      <c r="H3746" s="45">
        <f t="shared" si="58"/>
        <v>0</v>
      </c>
      <c r="I3746" s="28" t="s">
        <v>10970</v>
      </c>
    </row>
    <row r="3747" spans="1:9" x14ac:dyDescent="0.25">
      <c r="A3747" s="43" t="s">
        <v>10976</v>
      </c>
      <c r="B3747" s="40" t="s">
        <v>11063</v>
      </c>
      <c r="C3747" s="30">
        <v>35091</v>
      </c>
      <c r="D3747" s="29" t="s">
        <v>3950</v>
      </c>
      <c r="E3747" s="31">
        <v>65103.6</v>
      </c>
      <c r="F3747" s="38" t="s">
        <v>4220</v>
      </c>
      <c r="G3747" s="31">
        <v>65103.6</v>
      </c>
      <c r="H3747" s="32">
        <f t="shared" si="58"/>
        <v>0</v>
      </c>
      <c r="I3747" s="33" t="s">
        <v>10970</v>
      </c>
    </row>
    <row r="3748" spans="1:9" x14ac:dyDescent="0.25">
      <c r="A3748" s="44" t="s">
        <v>10976</v>
      </c>
      <c r="B3748" s="41" t="s">
        <v>11064</v>
      </c>
      <c r="C3748" s="26">
        <v>35092</v>
      </c>
      <c r="D3748" s="25" t="s">
        <v>3947</v>
      </c>
      <c r="E3748" s="27">
        <v>5360.4</v>
      </c>
      <c r="F3748" s="39" t="s">
        <v>4247</v>
      </c>
      <c r="G3748" s="27">
        <v>5360.4</v>
      </c>
      <c r="H3748" s="45">
        <f t="shared" si="58"/>
        <v>0</v>
      </c>
      <c r="I3748" s="28" t="s">
        <v>10970</v>
      </c>
    </row>
    <row r="3749" spans="1:9" x14ac:dyDescent="0.25">
      <c r="A3749" s="43" t="s">
        <v>10976</v>
      </c>
      <c r="B3749" s="40" t="s">
        <v>11065</v>
      </c>
      <c r="C3749" s="30">
        <v>35093</v>
      </c>
      <c r="D3749" s="29" t="s">
        <v>3939</v>
      </c>
      <c r="E3749" s="31">
        <v>12714.4</v>
      </c>
      <c r="F3749" s="38" t="s">
        <v>4223</v>
      </c>
      <c r="G3749" s="31">
        <v>12714.4</v>
      </c>
      <c r="H3749" s="32">
        <f t="shared" si="58"/>
        <v>0</v>
      </c>
      <c r="I3749" s="33" t="s">
        <v>10970</v>
      </c>
    </row>
    <row r="3750" spans="1:9" x14ac:dyDescent="0.25">
      <c r="A3750" s="44" t="s">
        <v>10976</v>
      </c>
      <c r="B3750" s="41" t="s">
        <v>11066</v>
      </c>
      <c r="C3750" s="26">
        <v>35094</v>
      </c>
      <c r="D3750" s="25" t="s">
        <v>3960</v>
      </c>
      <c r="E3750" s="27">
        <v>18875.599999999999</v>
      </c>
      <c r="F3750" s="39" t="s">
        <v>10976</v>
      </c>
      <c r="G3750" s="27">
        <v>18875.599999999999</v>
      </c>
      <c r="H3750" s="45">
        <f t="shared" si="58"/>
        <v>0</v>
      </c>
      <c r="I3750" s="28" t="s">
        <v>10970</v>
      </c>
    </row>
    <row r="3751" spans="1:9" x14ac:dyDescent="0.25">
      <c r="A3751" s="43" t="s">
        <v>10976</v>
      </c>
      <c r="B3751" s="40" t="s">
        <v>11067</v>
      </c>
      <c r="C3751" s="30">
        <v>35095</v>
      </c>
      <c r="D3751" s="29" t="s">
        <v>4037</v>
      </c>
      <c r="E3751" s="31">
        <v>3775.7</v>
      </c>
      <c r="F3751" s="38" t="s">
        <v>10976</v>
      </c>
      <c r="G3751" s="31">
        <v>3775.7</v>
      </c>
      <c r="H3751" s="32">
        <f t="shared" si="58"/>
        <v>0</v>
      </c>
      <c r="I3751" s="33" t="s">
        <v>10970</v>
      </c>
    </row>
    <row r="3752" spans="1:9" x14ac:dyDescent="0.25">
      <c r="A3752" s="44" t="s">
        <v>10976</v>
      </c>
      <c r="B3752" s="41" t="s">
        <v>11068</v>
      </c>
      <c r="C3752" s="26">
        <v>35096</v>
      </c>
      <c r="D3752" s="25" t="s">
        <v>3949</v>
      </c>
      <c r="E3752" s="27">
        <v>96682.8</v>
      </c>
      <c r="F3752" s="39" t="s">
        <v>4223</v>
      </c>
      <c r="G3752" s="27">
        <v>96682.8</v>
      </c>
      <c r="H3752" s="45">
        <f t="shared" si="58"/>
        <v>0</v>
      </c>
      <c r="I3752" s="28" t="s">
        <v>10970</v>
      </c>
    </row>
    <row r="3753" spans="1:9" x14ac:dyDescent="0.25">
      <c r="A3753" s="43" t="s">
        <v>10976</v>
      </c>
      <c r="B3753" s="40" t="s">
        <v>11069</v>
      </c>
      <c r="C3753" s="30">
        <v>35097</v>
      </c>
      <c r="D3753" s="29" t="s">
        <v>3945</v>
      </c>
      <c r="E3753" s="31">
        <v>9655.7999999999993</v>
      </c>
      <c r="F3753" s="38" t="s">
        <v>4247</v>
      </c>
      <c r="G3753" s="31">
        <v>9655.7999999999993</v>
      </c>
      <c r="H3753" s="32">
        <f t="shared" si="58"/>
        <v>0</v>
      </c>
      <c r="I3753" s="33" t="s">
        <v>10970</v>
      </c>
    </row>
    <row r="3754" spans="1:9" x14ac:dyDescent="0.25">
      <c r="A3754" s="44" t="s">
        <v>10976</v>
      </c>
      <c r="B3754" s="41" t="s">
        <v>11070</v>
      </c>
      <c r="C3754" s="26">
        <v>35098</v>
      </c>
      <c r="D3754" s="25" t="s">
        <v>4082</v>
      </c>
      <c r="E3754" s="27">
        <v>12384.5</v>
      </c>
      <c r="F3754" s="39" t="s">
        <v>4223</v>
      </c>
      <c r="G3754" s="27">
        <v>12384.5</v>
      </c>
      <c r="H3754" s="45">
        <f t="shared" si="58"/>
        <v>0</v>
      </c>
      <c r="I3754" s="28" t="s">
        <v>10970</v>
      </c>
    </row>
    <row r="3755" spans="1:9" x14ac:dyDescent="0.25">
      <c r="A3755" s="43" t="s">
        <v>10976</v>
      </c>
      <c r="B3755" s="40" t="s">
        <v>11071</v>
      </c>
      <c r="C3755" s="30">
        <v>35099</v>
      </c>
      <c r="D3755" s="29" t="s">
        <v>3938</v>
      </c>
      <c r="E3755" s="31">
        <v>13883.4</v>
      </c>
      <c r="F3755" s="38" t="s">
        <v>4240</v>
      </c>
      <c r="G3755" s="31">
        <v>13883.4</v>
      </c>
      <c r="H3755" s="32">
        <f t="shared" si="58"/>
        <v>0</v>
      </c>
      <c r="I3755" s="33" t="s">
        <v>10970</v>
      </c>
    </row>
    <row r="3756" spans="1:9" x14ac:dyDescent="0.25">
      <c r="A3756" s="44" t="s">
        <v>10976</v>
      </c>
      <c r="B3756" s="41" t="s">
        <v>11072</v>
      </c>
      <c r="C3756" s="26">
        <v>35100</v>
      </c>
      <c r="D3756" s="25" t="s">
        <v>3948</v>
      </c>
      <c r="E3756" s="27">
        <v>28252.9</v>
      </c>
      <c r="F3756" s="39" t="s">
        <v>4240</v>
      </c>
      <c r="G3756" s="27">
        <v>28252.9</v>
      </c>
      <c r="H3756" s="45">
        <f t="shared" si="58"/>
        <v>0</v>
      </c>
      <c r="I3756" s="28" t="s">
        <v>10970</v>
      </c>
    </row>
    <row r="3757" spans="1:9" x14ac:dyDescent="0.25">
      <c r="A3757" s="43" t="s">
        <v>10976</v>
      </c>
      <c r="B3757" s="40" t="s">
        <v>11073</v>
      </c>
      <c r="C3757" s="30">
        <v>35101</v>
      </c>
      <c r="D3757" s="29" t="s">
        <v>3940</v>
      </c>
      <c r="E3757" s="31">
        <v>4121.8999999999996</v>
      </c>
      <c r="F3757" s="38" t="s">
        <v>4220</v>
      </c>
      <c r="G3757" s="31">
        <v>4121.8999999999996</v>
      </c>
      <c r="H3757" s="32">
        <f t="shared" si="58"/>
        <v>0</v>
      </c>
      <c r="I3757" s="33" t="s">
        <v>10970</v>
      </c>
    </row>
    <row r="3758" spans="1:9" x14ac:dyDescent="0.25">
      <c r="A3758" s="44" t="s">
        <v>10976</v>
      </c>
      <c r="B3758" s="41" t="s">
        <v>11074</v>
      </c>
      <c r="C3758" s="26">
        <v>35102</v>
      </c>
      <c r="D3758" s="25" t="s">
        <v>4121</v>
      </c>
      <c r="E3758" s="27">
        <v>3792.8</v>
      </c>
      <c r="F3758" s="39" t="s">
        <v>10976</v>
      </c>
      <c r="G3758" s="27">
        <v>3792.8</v>
      </c>
      <c r="H3758" s="45">
        <f t="shared" si="58"/>
        <v>0</v>
      </c>
      <c r="I3758" s="28" t="s">
        <v>10970</v>
      </c>
    </row>
    <row r="3759" spans="1:9" x14ac:dyDescent="0.25">
      <c r="A3759" s="43" t="s">
        <v>10976</v>
      </c>
      <c r="B3759" s="40" t="s">
        <v>11075</v>
      </c>
      <c r="C3759" s="30">
        <v>35103</v>
      </c>
      <c r="D3759" s="29" t="s">
        <v>3942</v>
      </c>
      <c r="E3759" s="31">
        <v>12003.8</v>
      </c>
      <c r="F3759" s="38" t="s">
        <v>4240</v>
      </c>
      <c r="G3759" s="31">
        <v>12003.8</v>
      </c>
      <c r="H3759" s="32">
        <f t="shared" si="58"/>
        <v>0</v>
      </c>
      <c r="I3759" s="33" t="s">
        <v>10970</v>
      </c>
    </row>
    <row r="3760" spans="1:9" x14ac:dyDescent="0.25">
      <c r="A3760" s="44" t="s">
        <v>10976</v>
      </c>
      <c r="B3760" s="41" t="s">
        <v>11076</v>
      </c>
      <c r="C3760" s="26">
        <v>35104</v>
      </c>
      <c r="D3760" s="25" t="s">
        <v>4037</v>
      </c>
      <c r="E3760" s="27">
        <v>586.5</v>
      </c>
      <c r="F3760" s="39" t="s">
        <v>10976</v>
      </c>
      <c r="G3760" s="27">
        <v>586.5</v>
      </c>
      <c r="H3760" s="45">
        <f t="shared" si="58"/>
        <v>0</v>
      </c>
      <c r="I3760" s="28" t="s">
        <v>10970</v>
      </c>
    </row>
    <row r="3761" spans="1:9" x14ac:dyDescent="0.25">
      <c r="A3761" s="43" t="s">
        <v>10976</v>
      </c>
      <c r="B3761" s="40" t="s">
        <v>11077</v>
      </c>
      <c r="C3761" s="30">
        <v>35105</v>
      </c>
      <c r="D3761" s="29" t="s">
        <v>3996</v>
      </c>
      <c r="E3761" s="31">
        <v>15387.8</v>
      </c>
      <c r="F3761" s="38" t="s">
        <v>10976</v>
      </c>
      <c r="G3761" s="31">
        <v>15387.8</v>
      </c>
      <c r="H3761" s="32">
        <f t="shared" si="58"/>
        <v>0</v>
      </c>
      <c r="I3761" s="33" t="s">
        <v>10970</v>
      </c>
    </row>
    <row r="3762" spans="1:9" x14ac:dyDescent="0.25">
      <c r="A3762" s="44" t="s">
        <v>10976</v>
      </c>
      <c r="B3762" s="41" t="s">
        <v>11078</v>
      </c>
      <c r="C3762" s="26">
        <v>35106</v>
      </c>
      <c r="D3762" s="25" t="s">
        <v>4023</v>
      </c>
      <c r="E3762" s="27">
        <v>18000</v>
      </c>
      <c r="F3762" s="39" t="s">
        <v>10976</v>
      </c>
      <c r="G3762" s="27">
        <v>18000</v>
      </c>
      <c r="H3762" s="45">
        <f t="shared" si="58"/>
        <v>0</v>
      </c>
      <c r="I3762" s="28" t="s">
        <v>10970</v>
      </c>
    </row>
    <row r="3763" spans="1:9" x14ac:dyDescent="0.25">
      <c r="A3763" s="43" t="s">
        <v>10976</v>
      </c>
      <c r="B3763" s="40" t="s">
        <v>11079</v>
      </c>
      <c r="C3763" s="30">
        <v>35107</v>
      </c>
      <c r="D3763" s="29" t="s">
        <v>4165</v>
      </c>
      <c r="E3763" s="31">
        <v>699.6</v>
      </c>
      <c r="F3763" s="38" t="s">
        <v>10976</v>
      </c>
      <c r="G3763" s="31">
        <v>699.6</v>
      </c>
      <c r="H3763" s="32">
        <f t="shared" si="58"/>
        <v>0</v>
      </c>
      <c r="I3763" s="33" t="s">
        <v>10970</v>
      </c>
    </row>
    <row r="3764" spans="1:9" x14ac:dyDescent="0.25">
      <c r="A3764" s="44" t="s">
        <v>10976</v>
      </c>
      <c r="B3764" s="41" t="s">
        <v>11080</v>
      </c>
      <c r="C3764" s="26">
        <v>35108</v>
      </c>
      <c r="D3764" s="25" t="s">
        <v>3991</v>
      </c>
      <c r="E3764" s="27">
        <v>3311.8</v>
      </c>
      <c r="F3764" s="39" t="s">
        <v>10976</v>
      </c>
      <c r="G3764" s="27">
        <v>3311.8</v>
      </c>
      <c r="H3764" s="45">
        <f t="shared" si="58"/>
        <v>0</v>
      </c>
      <c r="I3764" s="28" t="s">
        <v>10970</v>
      </c>
    </row>
    <row r="3765" spans="1:9" x14ac:dyDescent="0.25">
      <c r="A3765" s="43" t="s">
        <v>10976</v>
      </c>
      <c r="B3765" s="40" t="s">
        <v>11081</v>
      </c>
      <c r="C3765" s="30">
        <v>35109</v>
      </c>
      <c r="D3765" s="29" t="s">
        <v>4016</v>
      </c>
      <c r="E3765" s="31">
        <v>39848.1</v>
      </c>
      <c r="F3765" s="38" t="s">
        <v>10976</v>
      </c>
      <c r="G3765" s="31">
        <v>39848.1</v>
      </c>
      <c r="H3765" s="32">
        <f t="shared" si="58"/>
        <v>0</v>
      </c>
      <c r="I3765" s="33" t="s">
        <v>10970</v>
      </c>
    </row>
    <row r="3766" spans="1:9" x14ac:dyDescent="0.25">
      <c r="A3766" s="44" t="s">
        <v>10976</v>
      </c>
      <c r="B3766" s="41" t="s">
        <v>11082</v>
      </c>
      <c r="C3766" s="26">
        <v>35110</v>
      </c>
      <c r="D3766" s="25" t="s">
        <v>4048</v>
      </c>
      <c r="E3766" s="27">
        <v>44900</v>
      </c>
      <c r="F3766" s="39" t="s">
        <v>10976</v>
      </c>
      <c r="G3766" s="27">
        <v>44900</v>
      </c>
      <c r="H3766" s="45">
        <f t="shared" si="58"/>
        <v>0</v>
      </c>
      <c r="I3766" s="28" t="s">
        <v>10970</v>
      </c>
    </row>
    <row r="3767" spans="1:9" x14ac:dyDescent="0.25">
      <c r="A3767" s="43" t="s">
        <v>10976</v>
      </c>
      <c r="B3767" s="40" t="s">
        <v>11083</v>
      </c>
      <c r="C3767" s="30">
        <v>35111</v>
      </c>
      <c r="D3767" s="29" t="s">
        <v>3978</v>
      </c>
      <c r="E3767" s="31">
        <v>19353.5</v>
      </c>
      <c r="F3767" s="38" t="s">
        <v>10976</v>
      </c>
      <c r="G3767" s="31">
        <v>19353.5</v>
      </c>
      <c r="H3767" s="32">
        <f t="shared" si="58"/>
        <v>0</v>
      </c>
      <c r="I3767" s="33" t="s">
        <v>10970</v>
      </c>
    </row>
    <row r="3768" spans="1:9" x14ac:dyDescent="0.25">
      <c r="A3768" s="44" t="s">
        <v>10976</v>
      </c>
      <c r="B3768" s="41" t="s">
        <v>11084</v>
      </c>
      <c r="C3768" s="26">
        <v>35112</v>
      </c>
      <c r="D3768" s="25" t="s">
        <v>4046</v>
      </c>
      <c r="E3768" s="27">
        <v>1199.8</v>
      </c>
      <c r="F3768" s="39" t="s">
        <v>10976</v>
      </c>
      <c r="G3768" s="27">
        <v>1199.8</v>
      </c>
      <c r="H3768" s="45">
        <f t="shared" si="58"/>
        <v>0</v>
      </c>
      <c r="I3768" s="28" t="s">
        <v>10970</v>
      </c>
    </row>
    <row r="3769" spans="1:9" x14ac:dyDescent="0.25">
      <c r="A3769" s="43" t="s">
        <v>10976</v>
      </c>
      <c r="B3769" s="40" t="s">
        <v>11085</v>
      </c>
      <c r="C3769" s="30">
        <v>35113</v>
      </c>
      <c r="D3769" s="29" t="s">
        <v>4045</v>
      </c>
      <c r="E3769" s="31">
        <v>4371.8999999999996</v>
      </c>
      <c r="F3769" s="38" t="s">
        <v>10976</v>
      </c>
      <c r="G3769" s="31">
        <v>4371.8999999999996</v>
      </c>
      <c r="H3769" s="32">
        <f t="shared" si="58"/>
        <v>0</v>
      </c>
      <c r="I3769" s="33" t="s">
        <v>10970</v>
      </c>
    </row>
    <row r="3770" spans="1:9" x14ac:dyDescent="0.25">
      <c r="A3770" s="44" t="s">
        <v>10976</v>
      </c>
      <c r="B3770" s="41" t="s">
        <v>11086</v>
      </c>
      <c r="C3770" s="26">
        <v>35114</v>
      </c>
      <c r="D3770" s="25" t="s">
        <v>4116</v>
      </c>
      <c r="E3770" s="27">
        <v>3377.76</v>
      </c>
      <c r="F3770" s="39" t="s">
        <v>10976</v>
      </c>
      <c r="G3770" s="27">
        <v>3377.76</v>
      </c>
      <c r="H3770" s="45">
        <f t="shared" si="58"/>
        <v>0</v>
      </c>
      <c r="I3770" s="28" t="s">
        <v>10970</v>
      </c>
    </row>
    <row r="3771" spans="1:9" x14ac:dyDescent="0.25">
      <c r="A3771" s="43" t="s">
        <v>10976</v>
      </c>
      <c r="B3771" s="40" t="s">
        <v>11087</v>
      </c>
      <c r="C3771" s="30">
        <v>35115</v>
      </c>
      <c r="D3771" s="29" t="s">
        <v>3983</v>
      </c>
      <c r="E3771" s="31">
        <v>3892</v>
      </c>
      <c r="F3771" s="38" t="s">
        <v>10976</v>
      </c>
      <c r="G3771" s="31">
        <v>3892</v>
      </c>
      <c r="H3771" s="32">
        <f t="shared" si="58"/>
        <v>0</v>
      </c>
      <c r="I3771" s="33" t="s">
        <v>10970</v>
      </c>
    </row>
    <row r="3772" spans="1:9" x14ac:dyDescent="0.25">
      <c r="A3772" s="44" t="s">
        <v>10976</v>
      </c>
      <c r="B3772" s="41" t="s">
        <v>11088</v>
      </c>
      <c r="C3772" s="26">
        <v>35116</v>
      </c>
      <c r="D3772" s="25" t="s">
        <v>3980</v>
      </c>
      <c r="E3772" s="27">
        <v>5130</v>
      </c>
      <c r="F3772" s="39" t="s">
        <v>10976</v>
      </c>
      <c r="G3772" s="27">
        <v>5130</v>
      </c>
      <c r="H3772" s="45">
        <f t="shared" si="58"/>
        <v>0</v>
      </c>
      <c r="I3772" s="28" t="s">
        <v>10970</v>
      </c>
    </row>
    <row r="3773" spans="1:9" x14ac:dyDescent="0.25">
      <c r="A3773" s="43" t="s">
        <v>10976</v>
      </c>
      <c r="B3773" s="40" t="s">
        <v>11089</v>
      </c>
      <c r="C3773" s="30">
        <v>35117</v>
      </c>
      <c r="D3773" s="29" t="s">
        <v>3970</v>
      </c>
      <c r="E3773" s="31">
        <v>525</v>
      </c>
      <c r="F3773" s="38" t="s">
        <v>10976</v>
      </c>
      <c r="G3773" s="31">
        <v>525</v>
      </c>
      <c r="H3773" s="32">
        <f t="shared" si="58"/>
        <v>0</v>
      </c>
      <c r="I3773" s="33" t="s">
        <v>10970</v>
      </c>
    </row>
    <row r="3774" spans="1:9" x14ac:dyDescent="0.25">
      <c r="A3774" s="44" t="s">
        <v>10976</v>
      </c>
      <c r="B3774" s="41" t="s">
        <v>11090</v>
      </c>
      <c r="C3774" s="26">
        <v>35118</v>
      </c>
      <c r="D3774" s="25" t="s">
        <v>3985</v>
      </c>
      <c r="E3774" s="27">
        <v>3490.8</v>
      </c>
      <c r="F3774" s="39" t="s">
        <v>10976</v>
      </c>
      <c r="G3774" s="27">
        <v>3490.8</v>
      </c>
      <c r="H3774" s="45">
        <f t="shared" si="58"/>
        <v>0</v>
      </c>
      <c r="I3774" s="28" t="s">
        <v>10970</v>
      </c>
    </row>
    <row r="3775" spans="1:9" x14ac:dyDescent="0.25">
      <c r="A3775" s="43" t="s">
        <v>10976</v>
      </c>
      <c r="B3775" s="40" t="s">
        <v>11091</v>
      </c>
      <c r="C3775" s="30">
        <v>35119</v>
      </c>
      <c r="D3775" s="29" t="s">
        <v>3964</v>
      </c>
      <c r="E3775" s="31">
        <v>3780</v>
      </c>
      <c r="F3775" s="38" t="s">
        <v>10976</v>
      </c>
      <c r="G3775" s="31">
        <v>3780</v>
      </c>
      <c r="H3775" s="32">
        <f t="shared" si="58"/>
        <v>0</v>
      </c>
      <c r="I3775" s="33" t="s">
        <v>10970</v>
      </c>
    </row>
    <row r="3776" spans="1:9" x14ac:dyDescent="0.25">
      <c r="A3776" s="44" t="s">
        <v>10976</v>
      </c>
      <c r="B3776" s="41" t="s">
        <v>11092</v>
      </c>
      <c r="C3776" s="26">
        <v>35120</v>
      </c>
      <c r="D3776" s="25" t="s">
        <v>3964</v>
      </c>
      <c r="E3776" s="27">
        <v>3931.2</v>
      </c>
      <c r="F3776" s="39" t="s">
        <v>10976</v>
      </c>
      <c r="G3776" s="27">
        <v>3931.2</v>
      </c>
      <c r="H3776" s="45">
        <f t="shared" si="58"/>
        <v>0</v>
      </c>
      <c r="I3776" s="28" t="s">
        <v>10970</v>
      </c>
    </row>
    <row r="3777" spans="1:9" x14ac:dyDescent="0.25">
      <c r="A3777" s="43" t="s">
        <v>10976</v>
      </c>
      <c r="B3777" s="40" t="s">
        <v>11093</v>
      </c>
      <c r="C3777" s="30">
        <v>35121</v>
      </c>
      <c r="D3777" s="29" t="s">
        <v>4213</v>
      </c>
      <c r="E3777" s="31">
        <v>37547.599999999999</v>
      </c>
      <c r="F3777" s="38" t="s">
        <v>10976</v>
      </c>
      <c r="G3777" s="31">
        <v>37547.599999999999</v>
      </c>
      <c r="H3777" s="32">
        <f t="shared" si="58"/>
        <v>0</v>
      </c>
      <c r="I3777" s="33" t="s">
        <v>10970</v>
      </c>
    </row>
    <row r="3778" spans="1:9" x14ac:dyDescent="0.25">
      <c r="A3778" s="44" t="s">
        <v>10976</v>
      </c>
      <c r="B3778" s="41" t="s">
        <v>11094</v>
      </c>
      <c r="C3778" s="26">
        <v>35122</v>
      </c>
      <c r="D3778" s="25" t="s">
        <v>3975</v>
      </c>
      <c r="E3778" s="27">
        <v>15208.4</v>
      </c>
      <c r="F3778" s="39" t="s">
        <v>10976</v>
      </c>
      <c r="G3778" s="27">
        <v>15208.4</v>
      </c>
      <c r="H3778" s="45">
        <f t="shared" si="58"/>
        <v>0</v>
      </c>
      <c r="I3778" s="28" t="s">
        <v>10970</v>
      </c>
    </row>
    <row r="3779" spans="1:9" x14ac:dyDescent="0.25">
      <c r="A3779" s="43" t="s">
        <v>10976</v>
      </c>
      <c r="B3779" s="40" t="s">
        <v>11095</v>
      </c>
      <c r="C3779" s="30">
        <v>35123</v>
      </c>
      <c r="D3779" s="29" t="s">
        <v>3977</v>
      </c>
      <c r="E3779" s="31">
        <v>7773</v>
      </c>
      <c r="F3779" s="38" t="s">
        <v>10976</v>
      </c>
      <c r="G3779" s="31">
        <v>7773</v>
      </c>
      <c r="H3779" s="32">
        <f t="shared" si="58"/>
        <v>0</v>
      </c>
      <c r="I3779" s="33" t="s">
        <v>10970</v>
      </c>
    </row>
    <row r="3780" spans="1:9" x14ac:dyDescent="0.25">
      <c r="A3780" s="44" t="s">
        <v>10976</v>
      </c>
      <c r="B3780" s="41" t="s">
        <v>11096</v>
      </c>
      <c r="C3780" s="26">
        <v>35124</v>
      </c>
      <c r="D3780" s="25" t="s">
        <v>3987</v>
      </c>
      <c r="E3780" s="27">
        <v>1962.4</v>
      </c>
      <c r="F3780" s="39" t="s">
        <v>10976</v>
      </c>
      <c r="G3780" s="27">
        <v>1962.4</v>
      </c>
      <c r="H3780" s="45">
        <f t="shared" ref="H3780:H3838" si="59">E3780-G3780</f>
        <v>0</v>
      </c>
      <c r="I3780" s="28" t="s">
        <v>10970</v>
      </c>
    </row>
    <row r="3781" spans="1:9" x14ac:dyDescent="0.25">
      <c r="A3781" s="43" t="s">
        <v>10976</v>
      </c>
      <c r="B3781" s="40" t="s">
        <v>11097</v>
      </c>
      <c r="C3781" s="30">
        <v>35125</v>
      </c>
      <c r="D3781" s="29" t="s">
        <v>3986</v>
      </c>
      <c r="E3781" s="31">
        <v>1679.8</v>
      </c>
      <c r="F3781" s="38" t="s">
        <v>10976</v>
      </c>
      <c r="G3781" s="31">
        <v>1679.8</v>
      </c>
      <c r="H3781" s="32">
        <f t="shared" si="59"/>
        <v>0</v>
      </c>
      <c r="I3781" s="33" t="s">
        <v>10970</v>
      </c>
    </row>
    <row r="3782" spans="1:9" x14ac:dyDescent="0.25">
      <c r="A3782" s="44" t="s">
        <v>10976</v>
      </c>
      <c r="B3782" s="41" t="s">
        <v>11098</v>
      </c>
      <c r="C3782" s="26">
        <v>35126</v>
      </c>
      <c r="D3782" s="25" t="s">
        <v>3975</v>
      </c>
      <c r="E3782" s="27">
        <v>5400</v>
      </c>
      <c r="F3782" s="39" t="s">
        <v>10976</v>
      </c>
      <c r="G3782" s="27">
        <v>5400</v>
      </c>
      <c r="H3782" s="45">
        <f t="shared" si="59"/>
        <v>0</v>
      </c>
      <c r="I3782" s="28" t="s">
        <v>10970</v>
      </c>
    </row>
    <row r="3783" spans="1:9" x14ac:dyDescent="0.25">
      <c r="A3783" s="43" t="s">
        <v>10976</v>
      </c>
      <c r="B3783" s="40" t="s">
        <v>11099</v>
      </c>
      <c r="C3783" s="30">
        <v>35127</v>
      </c>
      <c r="D3783" s="29" t="s">
        <v>3964</v>
      </c>
      <c r="E3783" s="31">
        <v>1652.4</v>
      </c>
      <c r="F3783" s="38" t="s">
        <v>10976</v>
      </c>
      <c r="G3783" s="31">
        <v>1652.4</v>
      </c>
      <c r="H3783" s="32">
        <f t="shared" si="59"/>
        <v>0</v>
      </c>
      <c r="I3783" s="33" t="s">
        <v>10970</v>
      </c>
    </row>
    <row r="3784" spans="1:9" x14ac:dyDescent="0.25">
      <c r="A3784" s="44" t="s">
        <v>10976</v>
      </c>
      <c r="B3784" s="41" t="s">
        <v>11100</v>
      </c>
      <c r="C3784" s="26">
        <v>35128</v>
      </c>
      <c r="D3784" s="25" t="s">
        <v>3965</v>
      </c>
      <c r="E3784" s="27">
        <v>1080</v>
      </c>
      <c r="F3784" s="39" t="s">
        <v>10976</v>
      </c>
      <c r="G3784" s="27">
        <v>1080</v>
      </c>
      <c r="H3784" s="45">
        <f t="shared" si="59"/>
        <v>0</v>
      </c>
      <c r="I3784" s="28" t="s">
        <v>10970</v>
      </c>
    </row>
    <row r="3785" spans="1:9" x14ac:dyDescent="0.25">
      <c r="A3785" s="43" t="s">
        <v>10976</v>
      </c>
      <c r="B3785" s="40" t="s">
        <v>11101</v>
      </c>
      <c r="C3785" s="30">
        <v>35129</v>
      </c>
      <c r="D3785" s="29" t="s">
        <v>4228</v>
      </c>
      <c r="E3785" s="31">
        <v>3114.4</v>
      </c>
      <c r="F3785" s="38" t="s">
        <v>10976</v>
      </c>
      <c r="G3785" s="31">
        <v>3114.4</v>
      </c>
      <c r="H3785" s="32">
        <f t="shared" si="59"/>
        <v>0</v>
      </c>
      <c r="I3785" s="33" t="s">
        <v>10970</v>
      </c>
    </row>
    <row r="3786" spans="1:9" x14ac:dyDescent="0.25">
      <c r="A3786" s="44" t="s">
        <v>10976</v>
      </c>
      <c r="B3786" s="41" t="s">
        <v>11102</v>
      </c>
      <c r="C3786" s="26">
        <v>35130</v>
      </c>
      <c r="D3786" s="25" t="s">
        <v>4061</v>
      </c>
      <c r="E3786" s="27">
        <v>20636.400000000001</v>
      </c>
      <c r="F3786" s="39" t="s">
        <v>10976</v>
      </c>
      <c r="G3786" s="27">
        <v>20636.400000000001</v>
      </c>
      <c r="H3786" s="45">
        <f t="shared" si="59"/>
        <v>0</v>
      </c>
      <c r="I3786" s="28" t="s">
        <v>10970</v>
      </c>
    </row>
    <row r="3787" spans="1:9" x14ac:dyDescent="0.25">
      <c r="A3787" s="43" t="s">
        <v>10976</v>
      </c>
      <c r="B3787" s="40" t="s">
        <v>11103</v>
      </c>
      <c r="C3787" s="30">
        <v>35131</v>
      </c>
      <c r="D3787" s="29" t="s">
        <v>3989</v>
      </c>
      <c r="E3787" s="31">
        <v>849.7</v>
      </c>
      <c r="F3787" s="38" t="s">
        <v>10976</v>
      </c>
      <c r="G3787" s="31">
        <v>849.7</v>
      </c>
      <c r="H3787" s="32">
        <f t="shared" si="59"/>
        <v>0</v>
      </c>
      <c r="I3787" s="33" t="s">
        <v>10970</v>
      </c>
    </row>
    <row r="3788" spans="1:9" x14ac:dyDescent="0.25">
      <c r="A3788" s="44" t="s">
        <v>10976</v>
      </c>
      <c r="B3788" s="41" t="s">
        <v>11104</v>
      </c>
      <c r="C3788" s="26">
        <v>35132</v>
      </c>
      <c r="D3788" s="25" t="s">
        <v>3964</v>
      </c>
      <c r="E3788" s="27">
        <v>1080</v>
      </c>
      <c r="F3788" s="39" t="s">
        <v>10976</v>
      </c>
      <c r="G3788" s="27">
        <v>1080</v>
      </c>
      <c r="H3788" s="45">
        <f t="shared" si="59"/>
        <v>0</v>
      </c>
      <c r="I3788" s="28" t="s">
        <v>10970</v>
      </c>
    </row>
    <row r="3789" spans="1:9" x14ac:dyDescent="0.25">
      <c r="A3789" s="43" t="s">
        <v>10976</v>
      </c>
      <c r="B3789" s="40" t="s">
        <v>11105</v>
      </c>
      <c r="C3789" s="30">
        <v>35133</v>
      </c>
      <c r="D3789" s="29" t="s">
        <v>3953</v>
      </c>
      <c r="E3789" s="31">
        <v>540</v>
      </c>
      <c r="F3789" s="38" t="s">
        <v>10976</v>
      </c>
      <c r="G3789" s="31">
        <v>540</v>
      </c>
      <c r="H3789" s="32">
        <f t="shared" si="59"/>
        <v>0</v>
      </c>
      <c r="I3789" s="33" t="s">
        <v>10970</v>
      </c>
    </row>
    <row r="3790" spans="1:9" x14ac:dyDescent="0.25">
      <c r="A3790" s="44" t="s">
        <v>10976</v>
      </c>
      <c r="B3790" s="41" t="s">
        <v>11106</v>
      </c>
      <c r="C3790" s="26">
        <v>35134</v>
      </c>
      <c r="D3790" s="25" t="s">
        <v>3998</v>
      </c>
      <c r="E3790" s="27">
        <v>25000.04</v>
      </c>
      <c r="F3790" s="39" t="s">
        <v>10976</v>
      </c>
      <c r="G3790" s="27">
        <v>25000.04</v>
      </c>
      <c r="H3790" s="45">
        <f t="shared" si="59"/>
        <v>0</v>
      </c>
      <c r="I3790" s="28" t="s">
        <v>10970</v>
      </c>
    </row>
    <row r="3791" spans="1:9" x14ac:dyDescent="0.25">
      <c r="A3791" s="43" t="s">
        <v>10976</v>
      </c>
      <c r="B3791" s="40" t="s">
        <v>11107</v>
      </c>
      <c r="C3791" s="30">
        <v>35135</v>
      </c>
      <c r="D3791" s="29" t="s">
        <v>3997</v>
      </c>
      <c r="E3791" s="31">
        <v>792.9</v>
      </c>
      <c r="F3791" s="38" t="s">
        <v>10976</v>
      </c>
      <c r="G3791" s="31">
        <v>792.9</v>
      </c>
      <c r="H3791" s="32">
        <f t="shared" si="59"/>
        <v>0</v>
      </c>
      <c r="I3791" s="33" t="s">
        <v>10970</v>
      </c>
    </row>
    <row r="3792" spans="1:9" x14ac:dyDescent="0.25">
      <c r="A3792" s="44" t="s">
        <v>10976</v>
      </c>
      <c r="B3792" s="41" t="s">
        <v>11108</v>
      </c>
      <c r="C3792" s="26">
        <v>35136</v>
      </c>
      <c r="D3792" s="25" t="s">
        <v>4095</v>
      </c>
      <c r="E3792" s="27">
        <v>3492.5</v>
      </c>
      <c r="F3792" s="39" t="s">
        <v>10976</v>
      </c>
      <c r="G3792" s="27">
        <v>3492.5</v>
      </c>
      <c r="H3792" s="45">
        <f t="shared" si="59"/>
        <v>0</v>
      </c>
      <c r="I3792" s="28" t="s">
        <v>10970</v>
      </c>
    </row>
    <row r="3793" spans="1:9" x14ac:dyDescent="0.25">
      <c r="A3793" s="43" t="s">
        <v>10976</v>
      </c>
      <c r="B3793" s="40" t="s">
        <v>11109</v>
      </c>
      <c r="C3793" s="30">
        <v>35137</v>
      </c>
      <c r="D3793" s="29" t="s">
        <v>4095</v>
      </c>
      <c r="E3793" s="31">
        <v>404.7</v>
      </c>
      <c r="F3793" s="38" t="s">
        <v>10976</v>
      </c>
      <c r="G3793" s="31">
        <v>404.7</v>
      </c>
      <c r="H3793" s="32">
        <f t="shared" si="59"/>
        <v>0</v>
      </c>
      <c r="I3793" s="33" t="s">
        <v>10970</v>
      </c>
    </row>
    <row r="3794" spans="1:9" x14ac:dyDescent="0.25">
      <c r="A3794" s="44" t="s">
        <v>10976</v>
      </c>
      <c r="B3794" s="41" t="s">
        <v>11110</v>
      </c>
      <c r="C3794" s="26">
        <v>35138</v>
      </c>
      <c r="D3794" s="25" t="s">
        <v>3973</v>
      </c>
      <c r="E3794" s="27">
        <v>7155</v>
      </c>
      <c r="F3794" s="39" t="s">
        <v>10976</v>
      </c>
      <c r="G3794" s="27">
        <v>7155</v>
      </c>
      <c r="H3794" s="45">
        <f t="shared" si="59"/>
        <v>0</v>
      </c>
      <c r="I3794" s="28" t="s">
        <v>10970</v>
      </c>
    </row>
    <row r="3795" spans="1:9" x14ac:dyDescent="0.25">
      <c r="A3795" s="43" t="s">
        <v>10976</v>
      </c>
      <c r="B3795" s="40" t="s">
        <v>11111</v>
      </c>
      <c r="C3795" s="30">
        <v>35139</v>
      </c>
      <c r="D3795" s="29" t="s">
        <v>3999</v>
      </c>
      <c r="E3795" s="31">
        <v>5719.3</v>
      </c>
      <c r="F3795" s="38" t="s">
        <v>10976</v>
      </c>
      <c r="G3795" s="31">
        <v>5719.3</v>
      </c>
      <c r="H3795" s="32">
        <f t="shared" si="59"/>
        <v>0</v>
      </c>
      <c r="I3795" s="33" t="s">
        <v>10970</v>
      </c>
    </row>
    <row r="3796" spans="1:9" x14ac:dyDescent="0.25">
      <c r="A3796" s="44" t="s">
        <v>10976</v>
      </c>
      <c r="B3796" s="41" t="s">
        <v>11112</v>
      </c>
      <c r="C3796" s="26">
        <v>35140</v>
      </c>
      <c r="D3796" s="25" t="s">
        <v>4066</v>
      </c>
      <c r="E3796" s="27">
        <v>4060</v>
      </c>
      <c r="F3796" s="39" t="s">
        <v>10976</v>
      </c>
      <c r="G3796" s="27">
        <v>4060</v>
      </c>
      <c r="H3796" s="45">
        <f t="shared" si="59"/>
        <v>0</v>
      </c>
      <c r="I3796" s="28" t="s">
        <v>10970</v>
      </c>
    </row>
    <row r="3797" spans="1:9" x14ac:dyDescent="0.25">
      <c r="A3797" s="43" t="s">
        <v>10976</v>
      </c>
      <c r="B3797" s="40" t="s">
        <v>11113</v>
      </c>
      <c r="C3797" s="30">
        <v>35141</v>
      </c>
      <c r="D3797" s="29" t="s">
        <v>3935</v>
      </c>
      <c r="E3797" s="31">
        <v>17379.099999999999</v>
      </c>
      <c r="F3797" s="38" t="s">
        <v>4220</v>
      </c>
      <c r="G3797" s="31">
        <v>17379.099999999999</v>
      </c>
      <c r="H3797" s="32">
        <f t="shared" si="59"/>
        <v>0</v>
      </c>
      <c r="I3797" s="33" t="s">
        <v>10970</v>
      </c>
    </row>
    <row r="3798" spans="1:9" x14ac:dyDescent="0.25">
      <c r="A3798" s="44" t="s">
        <v>10976</v>
      </c>
      <c r="B3798" s="41" t="s">
        <v>11114</v>
      </c>
      <c r="C3798" s="26">
        <v>35142</v>
      </c>
      <c r="D3798" s="25" t="s">
        <v>4053</v>
      </c>
      <c r="E3798" s="27">
        <v>4874.3999999999996</v>
      </c>
      <c r="F3798" s="39" t="s">
        <v>10976</v>
      </c>
      <c r="G3798" s="27">
        <v>4874.3999999999996</v>
      </c>
      <c r="H3798" s="45">
        <f t="shared" si="59"/>
        <v>0</v>
      </c>
      <c r="I3798" s="28" t="s">
        <v>10970</v>
      </c>
    </row>
    <row r="3799" spans="1:9" x14ac:dyDescent="0.25">
      <c r="A3799" s="43" t="s">
        <v>10976</v>
      </c>
      <c r="B3799" s="40" t="s">
        <v>11115</v>
      </c>
      <c r="C3799" s="30">
        <v>35143</v>
      </c>
      <c r="D3799" s="29" t="s">
        <v>3992</v>
      </c>
      <c r="E3799" s="31">
        <v>462.8</v>
      </c>
      <c r="F3799" s="38" t="s">
        <v>10976</v>
      </c>
      <c r="G3799" s="31">
        <v>462.8</v>
      </c>
      <c r="H3799" s="32">
        <f t="shared" si="59"/>
        <v>0</v>
      </c>
      <c r="I3799" s="33" t="s">
        <v>10970</v>
      </c>
    </row>
    <row r="3800" spans="1:9" x14ac:dyDescent="0.25">
      <c r="A3800" s="44" t="s">
        <v>10976</v>
      </c>
      <c r="B3800" s="41" t="s">
        <v>11116</v>
      </c>
      <c r="C3800" s="26">
        <v>35144</v>
      </c>
      <c r="D3800" s="25" t="s">
        <v>4099</v>
      </c>
      <c r="E3800" s="27">
        <v>2810.5</v>
      </c>
      <c r="F3800" s="39" t="s">
        <v>10976</v>
      </c>
      <c r="G3800" s="27">
        <v>2810.5</v>
      </c>
      <c r="H3800" s="45">
        <f t="shared" si="59"/>
        <v>0</v>
      </c>
      <c r="I3800" s="28" t="s">
        <v>10970</v>
      </c>
    </row>
    <row r="3801" spans="1:9" x14ac:dyDescent="0.25">
      <c r="A3801" s="43" t="s">
        <v>10976</v>
      </c>
      <c r="B3801" s="40" t="s">
        <v>11117</v>
      </c>
      <c r="C3801" s="30">
        <v>35145</v>
      </c>
      <c r="D3801" s="29" t="s">
        <v>4100</v>
      </c>
      <c r="E3801" s="31">
        <v>1080</v>
      </c>
      <c r="F3801" s="38" t="s">
        <v>4223</v>
      </c>
      <c r="G3801" s="31">
        <v>1080</v>
      </c>
      <c r="H3801" s="32">
        <f t="shared" si="59"/>
        <v>0</v>
      </c>
      <c r="I3801" s="33" t="s">
        <v>10970</v>
      </c>
    </row>
    <row r="3802" spans="1:9" x14ac:dyDescent="0.25">
      <c r="A3802" s="44" t="s">
        <v>10976</v>
      </c>
      <c r="B3802" s="41" t="s">
        <v>11118</v>
      </c>
      <c r="C3802" s="26">
        <v>35146</v>
      </c>
      <c r="D3802" s="25" t="s">
        <v>4001</v>
      </c>
      <c r="E3802" s="27">
        <v>9180</v>
      </c>
      <c r="F3802" s="39" t="s">
        <v>4223</v>
      </c>
      <c r="G3802" s="27">
        <v>9180</v>
      </c>
      <c r="H3802" s="45">
        <f t="shared" si="59"/>
        <v>0</v>
      </c>
      <c r="I3802" s="28" t="s">
        <v>10970</v>
      </c>
    </row>
    <row r="3803" spans="1:9" x14ac:dyDescent="0.25">
      <c r="A3803" s="43" t="s">
        <v>10976</v>
      </c>
      <c r="B3803" s="40" t="s">
        <v>11119</v>
      </c>
      <c r="C3803" s="30">
        <v>35147</v>
      </c>
      <c r="D3803" s="29" t="s">
        <v>4002</v>
      </c>
      <c r="E3803" s="31">
        <v>5400</v>
      </c>
      <c r="F3803" s="38" t="s">
        <v>4223</v>
      </c>
      <c r="G3803" s="31">
        <v>5400</v>
      </c>
      <c r="H3803" s="32">
        <f t="shared" si="59"/>
        <v>0</v>
      </c>
      <c r="I3803" s="33" t="s">
        <v>10970</v>
      </c>
    </row>
    <row r="3804" spans="1:9" x14ac:dyDescent="0.25">
      <c r="A3804" s="44" t="s">
        <v>10976</v>
      </c>
      <c r="B3804" s="41" t="s">
        <v>11120</v>
      </c>
      <c r="C3804" s="26">
        <v>35148</v>
      </c>
      <c r="D3804" s="25" t="s">
        <v>3974</v>
      </c>
      <c r="E3804" s="27">
        <v>16200</v>
      </c>
      <c r="F3804" s="39" t="s">
        <v>10976</v>
      </c>
      <c r="G3804" s="27">
        <v>16200</v>
      </c>
      <c r="H3804" s="45">
        <f t="shared" si="59"/>
        <v>0</v>
      </c>
      <c r="I3804" s="28" t="s">
        <v>10970</v>
      </c>
    </row>
    <row r="3805" spans="1:9" x14ac:dyDescent="0.25">
      <c r="A3805" s="43" t="s">
        <v>10976</v>
      </c>
      <c r="B3805" s="40" t="s">
        <v>11121</v>
      </c>
      <c r="C3805" s="30">
        <v>35149</v>
      </c>
      <c r="D3805" s="29" t="s">
        <v>4083</v>
      </c>
      <c r="E3805" s="31">
        <v>10131.9</v>
      </c>
      <c r="F3805" s="38" t="s">
        <v>10976</v>
      </c>
      <c r="G3805" s="31">
        <v>10131.9</v>
      </c>
      <c r="H3805" s="32">
        <f t="shared" si="59"/>
        <v>0</v>
      </c>
      <c r="I3805" s="33" t="s">
        <v>10970</v>
      </c>
    </row>
    <row r="3806" spans="1:9" x14ac:dyDescent="0.25">
      <c r="A3806" s="44" t="s">
        <v>10976</v>
      </c>
      <c r="B3806" s="41" t="s">
        <v>11122</v>
      </c>
      <c r="C3806" s="26">
        <v>35150</v>
      </c>
      <c r="D3806" s="25" t="s">
        <v>4009</v>
      </c>
      <c r="E3806" s="27">
        <v>1512</v>
      </c>
      <c r="F3806" s="39" t="s">
        <v>4247</v>
      </c>
      <c r="G3806" s="27">
        <v>1512</v>
      </c>
      <c r="H3806" s="45">
        <f t="shared" si="59"/>
        <v>0</v>
      </c>
      <c r="I3806" s="28" t="s">
        <v>10970</v>
      </c>
    </row>
    <row r="3807" spans="1:9" x14ac:dyDescent="0.25">
      <c r="A3807" s="43" t="s">
        <v>10976</v>
      </c>
      <c r="B3807" s="40" t="s">
        <v>11123</v>
      </c>
      <c r="C3807" s="30">
        <v>35151</v>
      </c>
      <c r="D3807" s="29" t="s">
        <v>4000</v>
      </c>
      <c r="E3807" s="31">
        <v>3450</v>
      </c>
      <c r="F3807" s="38" t="s">
        <v>4223</v>
      </c>
      <c r="G3807" s="31">
        <v>3450</v>
      </c>
      <c r="H3807" s="32">
        <f t="shared" si="59"/>
        <v>0</v>
      </c>
      <c r="I3807" s="33" t="s">
        <v>10970</v>
      </c>
    </row>
    <row r="3808" spans="1:9" x14ac:dyDescent="0.25">
      <c r="A3808" s="44" t="s">
        <v>10976</v>
      </c>
      <c r="B3808" s="41" t="s">
        <v>11124</v>
      </c>
      <c r="C3808" s="26">
        <v>35152</v>
      </c>
      <c r="D3808" s="25" t="s">
        <v>3964</v>
      </c>
      <c r="E3808" s="27">
        <v>486.2</v>
      </c>
      <c r="F3808" s="39" t="s">
        <v>10976</v>
      </c>
      <c r="G3808" s="27">
        <v>486.2</v>
      </c>
      <c r="H3808" s="45">
        <f t="shared" si="59"/>
        <v>0</v>
      </c>
      <c r="I3808" s="28" t="s">
        <v>10970</v>
      </c>
    </row>
    <row r="3809" spans="1:9" x14ac:dyDescent="0.25">
      <c r="A3809" s="43" t="s">
        <v>10976</v>
      </c>
      <c r="B3809" s="40" t="s">
        <v>11125</v>
      </c>
      <c r="C3809" s="30">
        <v>35153</v>
      </c>
      <c r="D3809" s="29" t="s">
        <v>4055</v>
      </c>
      <c r="E3809" s="31">
        <v>6946.2</v>
      </c>
      <c r="F3809" s="38" t="s">
        <v>10976</v>
      </c>
      <c r="G3809" s="31">
        <v>6946.2</v>
      </c>
      <c r="H3809" s="32">
        <f t="shared" si="59"/>
        <v>0</v>
      </c>
      <c r="I3809" s="33" t="s">
        <v>10970</v>
      </c>
    </row>
    <row r="3810" spans="1:9" x14ac:dyDescent="0.25">
      <c r="A3810" s="44" t="s">
        <v>10976</v>
      </c>
      <c r="B3810" s="41" t="s">
        <v>11126</v>
      </c>
      <c r="C3810" s="26">
        <v>35154</v>
      </c>
      <c r="D3810" s="25" t="s">
        <v>4069</v>
      </c>
      <c r="E3810" s="27">
        <v>30530</v>
      </c>
      <c r="F3810" s="39" t="s">
        <v>4518</v>
      </c>
      <c r="G3810" s="27">
        <v>30530</v>
      </c>
      <c r="H3810" s="45">
        <f t="shared" si="59"/>
        <v>0</v>
      </c>
      <c r="I3810" s="28" t="s">
        <v>10970</v>
      </c>
    </row>
    <row r="3811" spans="1:9" x14ac:dyDescent="0.25">
      <c r="A3811" s="43" t="s">
        <v>10976</v>
      </c>
      <c r="B3811" s="40" t="s">
        <v>11127</v>
      </c>
      <c r="C3811" s="30">
        <v>35155</v>
      </c>
      <c r="D3811" s="29" t="s">
        <v>4037</v>
      </c>
      <c r="E3811" s="31">
        <v>733.2</v>
      </c>
      <c r="F3811" s="38" t="s">
        <v>10976</v>
      </c>
      <c r="G3811" s="31">
        <v>733.2</v>
      </c>
      <c r="H3811" s="32">
        <f t="shared" si="59"/>
        <v>0</v>
      </c>
      <c r="I3811" s="33" t="s">
        <v>10970</v>
      </c>
    </row>
    <row r="3812" spans="1:9" x14ac:dyDescent="0.25">
      <c r="A3812" s="44" t="s">
        <v>10976</v>
      </c>
      <c r="B3812" s="41" t="s">
        <v>11128</v>
      </c>
      <c r="C3812" s="26">
        <v>35156</v>
      </c>
      <c r="D3812" s="25" t="s">
        <v>4044</v>
      </c>
      <c r="E3812" s="27">
        <v>10116.6</v>
      </c>
      <c r="F3812" s="39" t="s">
        <v>4247</v>
      </c>
      <c r="G3812" s="27">
        <v>10116.6</v>
      </c>
      <c r="H3812" s="45">
        <f t="shared" si="59"/>
        <v>0</v>
      </c>
      <c r="I3812" s="28" t="s">
        <v>10970</v>
      </c>
    </row>
    <row r="3813" spans="1:9" x14ac:dyDescent="0.25">
      <c r="A3813" s="43" t="s">
        <v>10976</v>
      </c>
      <c r="B3813" s="40" t="s">
        <v>11129</v>
      </c>
      <c r="C3813" s="30">
        <v>35157</v>
      </c>
      <c r="D3813" s="29" t="s">
        <v>4007</v>
      </c>
      <c r="E3813" s="31">
        <v>0</v>
      </c>
      <c r="F3813" s="38" t="s">
        <v>4219</v>
      </c>
      <c r="G3813" s="31">
        <v>0</v>
      </c>
      <c r="H3813" s="32">
        <f t="shared" si="59"/>
        <v>0</v>
      </c>
      <c r="I3813" s="33" t="s">
        <v>7662</v>
      </c>
    </row>
    <row r="3814" spans="1:9" x14ac:dyDescent="0.25">
      <c r="A3814" s="44" t="s">
        <v>10976</v>
      </c>
      <c r="B3814" s="41" t="s">
        <v>11130</v>
      </c>
      <c r="C3814" s="26">
        <v>35158</v>
      </c>
      <c r="D3814" s="25" t="s">
        <v>4044</v>
      </c>
      <c r="E3814" s="27">
        <v>687</v>
      </c>
      <c r="F3814" s="39" t="s">
        <v>4247</v>
      </c>
      <c r="G3814" s="27">
        <v>687</v>
      </c>
      <c r="H3814" s="45">
        <f t="shared" si="59"/>
        <v>0</v>
      </c>
      <c r="I3814" s="28" t="s">
        <v>10970</v>
      </c>
    </row>
    <row r="3815" spans="1:9" x14ac:dyDescent="0.25">
      <c r="A3815" s="43" t="s">
        <v>10976</v>
      </c>
      <c r="B3815" s="40" t="s">
        <v>11131</v>
      </c>
      <c r="C3815" s="30">
        <v>35159</v>
      </c>
      <c r="D3815" s="29" t="s">
        <v>3935</v>
      </c>
      <c r="E3815" s="31">
        <v>4714.8</v>
      </c>
      <c r="F3815" s="38" t="s">
        <v>4220</v>
      </c>
      <c r="G3815" s="31">
        <v>4714.8</v>
      </c>
      <c r="H3815" s="32">
        <f t="shared" si="59"/>
        <v>0</v>
      </c>
      <c r="I3815" s="33" t="s">
        <v>10970</v>
      </c>
    </row>
    <row r="3816" spans="1:9" x14ac:dyDescent="0.25">
      <c r="A3816" s="44" t="s">
        <v>10976</v>
      </c>
      <c r="B3816" s="41" t="s">
        <v>11132</v>
      </c>
      <c r="C3816" s="26">
        <v>35160</v>
      </c>
      <c r="D3816" s="25" t="s">
        <v>4148</v>
      </c>
      <c r="E3816" s="27">
        <v>8374.4</v>
      </c>
      <c r="F3816" s="39" t="s">
        <v>10976</v>
      </c>
      <c r="G3816" s="27">
        <v>8374.4</v>
      </c>
      <c r="H3816" s="45">
        <f t="shared" si="59"/>
        <v>0</v>
      </c>
      <c r="I3816" s="28" t="s">
        <v>10970</v>
      </c>
    </row>
    <row r="3817" spans="1:9" x14ac:dyDescent="0.25">
      <c r="A3817" s="43" t="s">
        <v>10976</v>
      </c>
      <c r="B3817" s="40" t="s">
        <v>11133</v>
      </c>
      <c r="C3817" s="30">
        <v>35161</v>
      </c>
      <c r="D3817" s="29" t="s">
        <v>3964</v>
      </c>
      <c r="E3817" s="31">
        <v>1041.5999999999999</v>
      </c>
      <c r="F3817" s="38" t="s">
        <v>10976</v>
      </c>
      <c r="G3817" s="31">
        <v>1041.5999999999999</v>
      </c>
      <c r="H3817" s="32">
        <f t="shared" si="59"/>
        <v>0</v>
      </c>
      <c r="I3817" s="33" t="s">
        <v>10970</v>
      </c>
    </row>
    <row r="3818" spans="1:9" x14ac:dyDescent="0.25">
      <c r="A3818" s="44" t="s">
        <v>10976</v>
      </c>
      <c r="B3818" s="41" t="s">
        <v>11134</v>
      </c>
      <c r="C3818" s="26">
        <v>35162</v>
      </c>
      <c r="D3818" s="25" t="s">
        <v>4085</v>
      </c>
      <c r="E3818" s="27">
        <v>24776</v>
      </c>
      <c r="F3818" s="39" t="s">
        <v>4247</v>
      </c>
      <c r="G3818" s="27">
        <v>24776</v>
      </c>
      <c r="H3818" s="45">
        <f t="shared" si="59"/>
        <v>0</v>
      </c>
      <c r="I3818" s="28" t="s">
        <v>10970</v>
      </c>
    </row>
    <row r="3819" spans="1:9" x14ac:dyDescent="0.25">
      <c r="A3819" s="43" t="s">
        <v>10976</v>
      </c>
      <c r="B3819" s="40" t="s">
        <v>11135</v>
      </c>
      <c r="C3819" s="30">
        <v>35163</v>
      </c>
      <c r="D3819" s="29" t="s">
        <v>4011</v>
      </c>
      <c r="E3819" s="31">
        <v>5482.4</v>
      </c>
      <c r="F3819" s="38" t="s">
        <v>4223</v>
      </c>
      <c r="G3819" s="31">
        <v>5482.4</v>
      </c>
      <c r="H3819" s="32">
        <f t="shared" si="59"/>
        <v>0</v>
      </c>
      <c r="I3819" s="33" t="s">
        <v>10970</v>
      </c>
    </row>
    <row r="3820" spans="1:9" x14ac:dyDescent="0.25">
      <c r="A3820" s="44" t="s">
        <v>10976</v>
      </c>
      <c r="B3820" s="41" t="s">
        <v>11136</v>
      </c>
      <c r="C3820" s="26">
        <v>35164</v>
      </c>
      <c r="D3820" s="25" t="s">
        <v>4017</v>
      </c>
      <c r="E3820" s="27">
        <v>36710.5</v>
      </c>
      <c r="F3820" s="39" t="s">
        <v>4288</v>
      </c>
      <c r="G3820" s="27">
        <v>36710.5</v>
      </c>
      <c r="H3820" s="45">
        <f t="shared" si="59"/>
        <v>0</v>
      </c>
      <c r="I3820" s="28" t="s">
        <v>10970</v>
      </c>
    </row>
    <row r="3821" spans="1:9" x14ac:dyDescent="0.25">
      <c r="A3821" s="43" t="s">
        <v>10976</v>
      </c>
      <c r="B3821" s="40" t="s">
        <v>11137</v>
      </c>
      <c r="C3821" s="30">
        <v>35165</v>
      </c>
      <c r="D3821" s="29" t="s">
        <v>4143</v>
      </c>
      <c r="E3821" s="31">
        <v>16621</v>
      </c>
      <c r="F3821" s="38" t="s">
        <v>4220</v>
      </c>
      <c r="G3821" s="31">
        <v>16621</v>
      </c>
      <c r="H3821" s="32">
        <f t="shared" si="59"/>
        <v>0</v>
      </c>
      <c r="I3821" s="33" t="s">
        <v>10970</v>
      </c>
    </row>
    <row r="3822" spans="1:9" x14ac:dyDescent="0.25">
      <c r="A3822" s="44" t="s">
        <v>10976</v>
      </c>
      <c r="B3822" s="41" t="s">
        <v>11138</v>
      </c>
      <c r="C3822" s="26">
        <v>35166</v>
      </c>
      <c r="D3822" s="25" t="s">
        <v>3950</v>
      </c>
      <c r="E3822" s="27">
        <v>12755.8</v>
      </c>
      <c r="F3822" s="39" t="s">
        <v>4240</v>
      </c>
      <c r="G3822" s="27">
        <v>12755.8</v>
      </c>
      <c r="H3822" s="45">
        <f t="shared" si="59"/>
        <v>0</v>
      </c>
      <c r="I3822" s="28" t="s">
        <v>10970</v>
      </c>
    </row>
    <row r="3823" spans="1:9" x14ac:dyDescent="0.25">
      <c r="A3823" s="43" t="s">
        <v>10976</v>
      </c>
      <c r="B3823" s="40" t="s">
        <v>11139</v>
      </c>
      <c r="C3823" s="30">
        <v>35167</v>
      </c>
      <c r="D3823" s="29" t="s">
        <v>4047</v>
      </c>
      <c r="E3823" s="31">
        <v>6370.2</v>
      </c>
      <c r="F3823" s="38" t="s">
        <v>10976</v>
      </c>
      <c r="G3823" s="31">
        <v>6370.2</v>
      </c>
      <c r="H3823" s="32">
        <f t="shared" si="59"/>
        <v>0</v>
      </c>
      <c r="I3823" s="33" t="s">
        <v>10970</v>
      </c>
    </row>
    <row r="3824" spans="1:9" x14ac:dyDescent="0.25">
      <c r="A3824" s="44" t="s">
        <v>10976</v>
      </c>
      <c r="B3824" s="41" t="s">
        <v>11140</v>
      </c>
      <c r="C3824" s="26">
        <v>35168</v>
      </c>
      <c r="D3824" s="25" t="s">
        <v>4054</v>
      </c>
      <c r="E3824" s="27">
        <v>121031.96</v>
      </c>
      <c r="F3824" s="39" t="s">
        <v>4220</v>
      </c>
      <c r="G3824" s="27">
        <v>121031.96</v>
      </c>
      <c r="H3824" s="45">
        <f t="shared" si="59"/>
        <v>0</v>
      </c>
      <c r="I3824" s="28" t="s">
        <v>10970</v>
      </c>
    </row>
    <row r="3825" spans="1:9" x14ac:dyDescent="0.25">
      <c r="A3825" s="43" t="s">
        <v>10976</v>
      </c>
      <c r="B3825" s="40" t="s">
        <v>11141</v>
      </c>
      <c r="C3825" s="30">
        <v>35169</v>
      </c>
      <c r="D3825" s="29" t="s">
        <v>3962</v>
      </c>
      <c r="E3825" s="31">
        <v>15051</v>
      </c>
      <c r="F3825" s="38" t="s">
        <v>10976</v>
      </c>
      <c r="G3825" s="31">
        <v>15051</v>
      </c>
      <c r="H3825" s="32">
        <f t="shared" si="59"/>
        <v>0</v>
      </c>
      <c r="I3825" s="33" t="s">
        <v>10970</v>
      </c>
    </row>
    <row r="3826" spans="1:9" x14ac:dyDescent="0.25">
      <c r="A3826" s="44" t="s">
        <v>10976</v>
      </c>
      <c r="B3826" s="41" t="s">
        <v>11142</v>
      </c>
      <c r="C3826" s="26">
        <v>35170</v>
      </c>
      <c r="D3826" s="25" t="s">
        <v>3966</v>
      </c>
      <c r="E3826" s="27">
        <v>3286.3</v>
      </c>
      <c r="F3826" s="39" t="s">
        <v>10976</v>
      </c>
      <c r="G3826" s="27">
        <v>3286.3</v>
      </c>
      <c r="H3826" s="45">
        <f t="shared" si="59"/>
        <v>0</v>
      </c>
      <c r="I3826" s="28" t="s">
        <v>10970</v>
      </c>
    </row>
    <row r="3827" spans="1:9" x14ac:dyDescent="0.25">
      <c r="A3827" s="43" t="s">
        <v>10976</v>
      </c>
      <c r="B3827" s="40" t="s">
        <v>11143</v>
      </c>
      <c r="C3827" s="30">
        <v>35171</v>
      </c>
      <c r="D3827" s="29" t="s">
        <v>4099</v>
      </c>
      <c r="E3827" s="31">
        <v>1876</v>
      </c>
      <c r="F3827" s="38" t="s">
        <v>10976</v>
      </c>
      <c r="G3827" s="31">
        <v>1876</v>
      </c>
      <c r="H3827" s="32">
        <f t="shared" si="59"/>
        <v>0</v>
      </c>
      <c r="I3827" s="33" t="s">
        <v>10970</v>
      </c>
    </row>
    <row r="3828" spans="1:9" x14ac:dyDescent="0.25">
      <c r="A3828" s="44" t="s">
        <v>10976</v>
      </c>
      <c r="B3828" s="41" t="s">
        <v>11144</v>
      </c>
      <c r="C3828" s="26">
        <v>35172</v>
      </c>
      <c r="D3828" s="25" t="s">
        <v>4007</v>
      </c>
      <c r="E3828" s="27">
        <v>709.4</v>
      </c>
      <c r="F3828" s="39" t="s">
        <v>4247</v>
      </c>
      <c r="G3828" s="27">
        <v>709.4</v>
      </c>
      <c r="H3828" s="45">
        <f t="shared" si="59"/>
        <v>0</v>
      </c>
      <c r="I3828" s="28" t="s">
        <v>10970</v>
      </c>
    </row>
    <row r="3829" spans="1:9" x14ac:dyDescent="0.25">
      <c r="A3829" s="43" t="s">
        <v>10976</v>
      </c>
      <c r="B3829" s="40" t="s">
        <v>11145</v>
      </c>
      <c r="C3829" s="30">
        <v>35173</v>
      </c>
      <c r="D3829" s="29" t="s">
        <v>4103</v>
      </c>
      <c r="E3829" s="31">
        <v>0</v>
      </c>
      <c r="F3829" s="38" t="s">
        <v>4219</v>
      </c>
      <c r="G3829" s="31">
        <v>0</v>
      </c>
      <c r="H3829" s="32">
        <f t="shared" si="59"/>
        <v>0</v>
      </c>
      <c r="I3829" s="33" t="s">
        <v>7662</v>
      </c>
    </row>
    <row r="3830" spans="1:9" x14ac:dyDescent="0.25">
      <c r="A3830" s="44" t="s">
        <v>10976</v>
      </c>
      <c r="B3830" s="41" t="s">
        <v>11146</v>
      </c>
      <c r="C3830" s="26">
        <v>35174</v>
      </c>
      <c r="D3830" s="25" t="s">
        <v>4103</v>
      </c>
      <c r="E3830" s="27">
        <v>11396.6</v>
      </c>
      <c r="F3830" s="39" t="s">
        <v>10976</v>
      </c>
      <c r="G3830" s="27">
        <v>11396.6</v>
      </c>
      <c r="H3830" s="45">
        <f t="shared" si="59"/>
        <v>0</v>
      </c>
      <c r="I3830" s="28" t="s">
        <v>10970</v>
      </c>
    </row>
    <row r="3831" spans="1:9" x14ac:dyDescent="0.25">
      <c r="A3831" s="43" t="s">
        <v>10976</v>
      </c>
      <c r="B3831" s="40" t="s">
        <v>11147</v>
      </c>
      <c r="C3831" s="30">
        <v>35175</v>
      </c>
      <c r="D3831" s="29" t="s">
        <v>3964</v>
      </c>
      <c r="E3831" s="31">
        <v>540</v>
      </c>
      <c r="F3831" s="38" t="s">
        <v>10976</v>
      </c>
      <c r="G3831" s="31">
        <v>540</v>
      </c>
      <c r="H3831" s="32">
        <f t="shared" si="59"/>
        <v>0</v>
      </c>
      <c r="I3831" s="33" t="s">
        <v>10970</v>
      </c>
    </row>
    <row r="3832" spans="1:9" x14ac:dyDescent="0.25">
      <c r="A3832" s="44" t="s">
        <v>10976</v>
      </c>
      <c r="B3832" s="41" t="s">
        <v>11148</v>
      </c>
      <c r="C3832" s="26">
        <v>35176</v>
      </c>
      <c r="D3832" s="25" t="s">
        <v>4026</v>
      </c>
      <c r="E3832" s="27">
        <v>3720.4</v>
      </c>
      <c r="F3832" s="39" t="s">
        <v>10976</v>
      </c>
      <c r="G3832" s="27">
        <v>3720.4</v>
      </c>
      <c r="H3832" s="45">
        <f t="shared" si="59"/>
        <v>0</v>
      </c>
      <c r="I3832" s="28" t="s">
        <v>10970</v>
      </c>
    </row>
    <row r="3833" spans="1:9" x14ac:dyDescent="0.25">
      <c r="A3833" s="43" t="s">
        <v>10976</v>
      </c>
      <c r="B3833" s="40" t="s">
        <v>11149</v>
      </c>
      <c r="C3833" s="30">
        <v>35177</v>
      </c>
      <c r="D3833" s="29" t="s">
        <v>4042</v>
      </c>
      <c r="E3833" s="31">
        <v>7497</v>
      </c>
      <c r="F3833" s="38" t="s">
        <v>4220</v>
      </c>
      <c r="G3833" s="31">
        <v>7497</v>
      </c>
      <c r="H3833" s="32">
        <f t="shared" si="59"/>
        <v>0</v>
      </c>
      <c r="I3833" s="33" t="s">
        <v>10970</v>
      </c>
    </row>
    <row r="3834" spans="1:9" x14ac:dyDescent="0.25">
      <c r="A3834" s="44" t="s">
        <v>10976</v>
      </c>
      <c r="B3834" s="41" t="s">
        <v>11150</v>
      </c>
      <c r="C3834" s="26">
        <v>35178</v>
      </c>
      <c r="D3834" s="25" t="s">
        <v>3935</v>
      </c>
      <c r="E3834" s="27">
        <v>28345.7</v>
      </c>
      <c r="F3834" s="39" t="s">
        <v>4223</v>
      </c>
      <c r="G3834" s="27">
        <v>28345.7</v>
      </c>
      <c r="H3834" s="45">
        <f t="shared" si="59"/>
        <v>0</v>
      </c>
      <c r="I3834" s="28" t="s">
        <v>10970</v>
      </c>
    </row>
    <row r="3835" spans="1:9" x14ac:dyDescent="0.25">
      <c r="A3835" s="43" t="s">
        <v>10976</v>
      </c>
      <c r="B3835" s="40" t="s">
        <v>11151</v>
      </c>
      <c r="C3835" s="30">
        <v>35179</v>
      </c>
      <c r="D3835" s="29" t="s">
        <v>4076</v>
      </c>
      <c r="E3835" s="31">
        <v>19567.2</v>
      </c>
      <c r="F3835" s="38" t="s">
        <v>4247</v>
      </c>
      <c r="G3835" s="31">
        <v>19567.2</v>
      </c>
      <c r="H3835" s="32">
        <f t="shared" si="59"/>
        <v>0</v>
      </c>
      <c r="I3835" s="33" t="s">
        <v>10970</v>
      </c>
    </row>
    <row r="3836" spans="1:9" x14ac:dyDescent="0.25">
      <c r="A3836" s="44" t="s">
        <v>10976</v>
      </c>
      <c r="B3836" s="41" t="s">
        <v>11152</v>
      </c>
      <c r="C3836" s="26">
        <v>35180</v>
      </c>
      <c r="D3836" s="25" t="s">
        <v>4017</v>
      </c>
      <c r="E3836" s="27">
        <v>36721.699999999997</v>
      </c>
      <c r="F3836" s="39" t="s">
        <v>4288</v>
      </c>
      <c r="G3836" s="27">
        <v>36721.699999999997</v>
      </c>
      <c r="H3836" s="45">
        <f t="shared" si="59"/>
        <v>0</v>
      </c>
      <c r="I3836" s="28" t="s">
        <v>10970</v>
      </c>
    </row>
    <row r="3837" spans="1:9" x14ac:dyDescent="0.25">
      <c r="A3837" s="43" t="s">
        <v>10976</v>
      </c>
      <c r="B3837" s="40" t="s">
        <v>11153</v>
      </c>
      <c r="C3837" s="30">
        <v>35181</v>
      </c>
      <c r="D3837" s="29" t="s">
        <v>5799</v>
      </c>
      <c r="E3837" s="31">
        <v>1086.8</v>
      </c>
      <c r="F3837" s="38" t="s">
        <v>10976</v>
      </c>
      <c r="G3837" s="31">
        <v>1086.8</v>
      </c>
      <c r="H3837" s="32">
        <f t="shared" si="59"/>
        <v>0</v>
      </c>
      <c r="I3837" s="33" t="s">
        <v>10970</v>
      </c>
    </row>
    <row r="3838" spans="1:9" x14ac:dyDescent="0.25">
      <c r="A3838" s="44" t="s">
        <v>10976</v>
      </c>
      <c r="B3838" s="41" t="s">
        <v>11154</v>
      </c>
      <c r="C3838" s="26">
        <v>35182</v>
      </c>
      <c r="D3838" s="25" t="s">
        <v>4010</v>
      </c>
      <c r="E3838" s="27">
        <v>1330</v>
      </c>
      <c r="F3838" s="39" t="s">
        <v>4247</v>
      </c>
      <c r="G3838" s="27">
        <v>1330</v>
      </c>
      <c r="H3838" s="45">
        <f t="shared" si="59"/>
        <v>0</v>
      </c>
      <c r="I3838" s="28" t="s">
        <v>10970</v>
      </c>
    </row>
  </sheetData>
  <sortState xmlns:xlrd2="http://schemas.microsoft.com/office/spreadsheetml/2017/richdata2" ref="A3:I3838">
    <sortCondition ref="C3:C3838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07EA-A007-4C2E-BF24-E86FABC7D449}">
  <sheetPr>
    <tabColor rgb="FFFFC000"/>
  </sheetPr>
  <dimension ref="A1:H3307"/>
  <sheetViews>
    <sheetView zoomScale="130" zoomScaleNormal="130" workbookViewId="0">
      <selection sqref="A1:H1"/>
    </sheetView>
  </sheetViews>
  <sheetFormatPr baseColWidth="10" defaultColWidth="11.5703125" defaultRowHeight="15" x14ac:dyDescent="0.25"/>
  <cols>
    <col min="1" max="1" width="11.5703125" style="12" bestFit="1" customWidth="1"/>
    <col min="2" max="2" width="12" style="7" bestFit="1" customWidth="1"/>
    <col min="3" max="3" width="15.5703125" style="12" hidden="1" customWidth="1"/>
    <col min="4" max="4" width="42.7109375" style="12" bestFit="1" customWidth="1"/>
    <col min="5" max="5" width="16" style="2" customWidth="1"/>
    <col min="6" max="6" width="16.85546875" style="12" customWidth="1"/>
    <col min="7" max="7" width="14.28515625" style="2" customWidth="1"/>
    <col min="8" max="8" width="17" style="2" customWidth="1"/>
    <col min="9" max="16384" width="11.5703125" style="12"/>
  </cols>
  <sheetData>
    <row r="1" spans="1:8" x14ac:dyDescent="0.25">
      <c r="A1" s="12" t="s">
        <v>0</v>
      </c>
      <c r="B1" s="7" t="s">
        <v>1</v>
      </c>
      <c r="C1" s="12" t="s">
        <v>2</v>
      </c>
      <c r="D1" s="12" t="s">
        <v>3</v>
      </c>
      <c r="E1" s="2" t="s">
        <v>4</v>
      </c>
      <c r="F1" s="12" t="s">
        <v>5</v>
      </c>
      <c r="G1" s="2" t="s">
        <v>6</v>
      </c>
      <c r="H1" s="2" t="s">
        <v>7</v>
      </c>
    </row>
    <row r="2" spans="1:8" x14ac:dyDescent="0.25">
      <c r="A2" s="13" t="s">
        <v>4220</v>
      </c>
      <c r="B2" s="8" t="s">
        <v>4221</v>
      </c>
      <c r="C2" s="12">
        <v>35183</v>
      </c>
      <c r="D2" s="13" t="s">
        <v>3936</v>
      </c>
      <c r="E2" s="2">
        <v>2238</v>
      </c>
      <c r="F2" s="14" t="s">
        <v>4220</v>
      </c>
      <c r="G2" s="2">
        <v>2238</v>
      </c>
      <c r="H2" s="2">
        <f>Tabla135[[#This Row],[Importe]]-Tabla135[[#This Row],[Pagado]]</f>
        <v>0</v>
      </c>
    </row>
    <row r="3" spans="1:8" x14ac:dyDescent="0.25">
      <c r="A3" s="13" t="s">
        <v>4220</v>
      </c>
      <c r="B3" s="8" t="s">
        <v>4222</v>
      </c>
      <c r="C3" s="12">
        <v>35184</v>
      </c>
      <c r="D3" s="13" t="s">
        <v>3935</v>
      </c>
      <c r="E3" s="2">
        <v>61316.2</v>
      </c>
      <c r="F3" s="14" t="s">
        <v>4223</v>
      </c>
      <c r="G3" s="2">
        <v>61316.2</v>
      </c>
      <c r="H3" s="2">
        <f>Tabla135[[#This Row],[Importe]]-Tabla135[[#This Row],[Pagado]]</f>
        <v>0</v>
      </c>
    </row>
    <row r="4" spans="1:8" x14ac:dyDescent="0.25">
      <c r="A4" s="13" t="s">
        <v>4220</v>
      </c>
      <c r="B4" s="8" t="s">
        <v>4224</v>
      </c>
      <c r="C4" s="12">
        <v>35185</v>
      </c>
      <c r="D4" s="13" t="s">
        <v>4067</v>
      </c>
      <c r="E4" s="2">
        <v>4640</v>
      </c>
      <c r="F4" s="14" t="s">
        <v>4220</v>
      </c>
      <c r="G4" s="2">
        <v>4640</v>
      </c>
      <c r="H4" s="2">
        <f>Tabla135[[#This Row],[Importe]]-Tabla135[[#This Row],[Pagado]]</f>
        <v>0</v>
      </c>
    </row>
    <row r="5" spans="1:8" x14ac:dyDescent="0.25">
      <c r="A5" s="13" t="s">
        <v>4220</v>
      </c>
      <c r="B5" s="8" t="s">
        <v>4225</v>
      </c>
      <c r="C5" s="12">
        <v>35186</v>
      </c>
      <c r="D5" s="13" t="s">
        <v>3951</v>
      </c>
      <c r="E5" s="2">
        <v>14261.9</v>
      </c>
      <c r="F5" s="14" t="s">
        <v>4220</v>
      </c>
      <c r="G5" s="2">
        <v>14261.9</v>
      </c>
      <c r="H5" s="2">
        <f>Tabla135[[#This Row],[Importe]]-Tabla135[[#This Row],[Pagado]]</f>
        <v>0</v>
      </c>
    </row>
    <row r="6" spans="1:8" x14ac:dyDescent="0.25">
      <c r="A6" s="13" t="s">
        <v>4220</v>
      </c>
      <c r="B6" s="8" t="s">
        <v>4226</v>
      </c>
      <c r="C6" s="12">
        <v>35187</v>
      </c>
      <c r="D6" s="13" t="s">
        <v>3958</v>
      </c>
      <c r="E6" s="2">
        <v>11777.1</v>
      </c>
      <c r="F6" s="14" t="s">
        <v>4220</v>
      </c>
      <c r="G6" s="2">
        <v>11777.1</v>
      </c>
      <c r="H6" s="2">
        <f>Tabla135[[#This Row],[Importe]]-Tabla135[[#This Row],[Pagado]]</f>
        <v>0</v>
      </c>
    </row>
    <row r="7" spans="1:8" x14ac:dyDescent="0.25">
      <c r="A7" s="13" t="s">
        <v>4220</v>
      </c>
      <c r="B7" s="8" t="s">
        <v>4227</v>
      </c>
      <c r="C7" s="12">
        <v>35188</v>
      </c>
      <c r="D7" s="13" t="s">
        <v>4228</v>
      </c>
      <c r="E7" s="2">
        <v>15262.8</v>
      </c>
      <c r="F7" s="14" t="s">
        <v>4220</v>
      </c>
      <c r="G7" s="2">
        <v>15262.8</v>
      </c>
      <c r="H7" s="2">
        <f>Tabla135[[#This Row],[Importe]]-Tabla135[[#This Row],[Pagado]]</f>
        <v>0</v>
      </c>
    </row>
    <row r="8" spans="1:8" x14ac:dyDescent="0.25">
      <c r="A8" s="13" t="s">
        <v>4220</v>
      </c>
      <c r="B8" s="8" t="s">
        <v>4229</v>
      </c>
      <c r="C8" s="12">
        <v>35189</v>
      </c>
      <c r="D8" s="13" t="s">
        <v>3935</v>
      </c>
      <c r="E8" s="2">
        <v>412</v>
      </c>
      <c r="F8" s="14" t="s">
        <v>4223</v>
      </c>
      <c r="G8" s="2">
        <v>412</v>
      </c>
      <c r="H8" s="2">
        <f>Tabla135[[#This Row],[Importe]]-Tabla135[[#This Row],[Pagado]]</f>
        <v>0</v>
      </c>
    </row>
    <row r="9" spans="1:8" x14ac:dyDescent="0.25">
      <c r="A9" s="13" t="s">
        <v>4220</v>
      </c>
      <c r="B9" s="8" t="s">
        <v>4230</v>
      </c>
      <c r="C9" s="12">
        <v>35190</v>
      </c>
      <c r="D9" s="13" t="s">
        <v>4041</v>
      </c>
      <c r="E9" s="2">
        <v>0</v>
      </c>
      <c r="F9" s="14" t="s">
        <v>4219</v>
      </c>
      <c r="G9" s="2">
        <v>0</v>
      </c>
      <c r="H9" s="2">
        <f>Tabla135[[#This Row],[Importe]]-Tabla135[[#This Row],[Pagado]]</f>
        <v>0</v>
      </c>
    </row>
    <row r="10" spans="1:8" x14ac:dyDescent="0.25">
      <c r="A10" s="13" t="s">
        <v>4220</v>
      </c>
      <c r="B10" s="8" t="s">
        <v>4231</v>
      </c>
      <c r="C10" s="12">
        <v>35191</v>
      </c>
      <c r="D10" s="13" t="s">
        <v>4041</v>
      </c>
      <c r="E10" s="2">
        <v>757.1</v>
      </c>
      <c r="F10" s="14" t="s">
        <v>4220</v>
      </c>
      <c r="G10" s="2">
        <v>757.1</v>
      </c>
      <c r="H10" s="2">
        <f>Tabla135[[#This Row],[Importe]]-Tabla135[[#This Row],[Pagado]]</f>
        <v>0</v>
      </c>
    </row>
    <row r="11" spans="1:8" x14ac:dyDescent="0.25">
      <c r="A11" s="13" t="s">
        <v>4220</v>
      </c>
      <c r="B11" s="8" t="s">
        <v>4232</v>
      </c>
      <c r="C11" s="12">
        <v>35192</v>
      </c>
      <c r="D11" s="13" t="s">
        <v>3964</v>
      </c>
      <c r="E11" s="2">
        <v>541.20000000000005</v>
      </c>
      <c r="F11" s="14" t="s">
        <v>4220</v>
      </c>
      <c r="G11" s="2">
        <v>541.20000000000005</v>
      </c>
      <c r="H11" s="2">
        <f>Tabla135[[#This Row],[Importe]]-Tabla135[[#This Row],[Pagado]]</f>
        <v>0</v>
      </c>
    </row>
    <row r="12" spans="1:8" x14ac:dyDescent="0.25">
      <c r="A12" s="13" t="s">
        <v>4220</v>
      </c>
      <c r="B12" s="8" t="s">
        <v>4233</v>
      </c>
      <c r="C12" s="12">
        <v>35193</v>
      </c>
      <c r="D12" s="13" t="s">
        <v>4187</v>
      </c>
      <c r="E12" s="2">
        <v>16853.849999999999</v>
      </c>
      <c r="F12" s="14" t="s">
        <v>4220</v>
      </c>
      <c r="G12" s="2">
        <v>16853.849999999999</v>
      </c>
      <c r="H12" s="2">
        <f>Tabla135[[#This Row],[Importe]]-Tabla135[[#This Row],[Pagado]]</f>
        <v>0</v>
      </c>
    </row>
    <row r="13" spans="1:8" x14ac:dyDescent="0.25">
      <c r="A13" s="13" t="s">
        <v>4220</v>
      </c>
      <c r="B13" s="8" t="s">
        <v>4234</v>
      </c>
      <c r="C13" s="12">
        <v>35194</v>
      </c>
      <c r="D13" s="13" t="s">
        <v>4147</v>
      </c>
      <c r="E13" s="2">
        <v>2474.1</v>
      </c>
      <c r="F13" s="14" t="s">
        <v>4220</v>
      </c>
      <c r="G13" s="2">
        <v>2474.1</v>
      </c>
      <c r="H13" s="2">
        <f>Tabla135[[#This Row],[Importe]]-Tabla135[[#This Row],[Pagado]]</f>
        <v>0</v>
      </c>
    </row>
    <row r="14" spans="1:8" x14ac:dyDescent="0.25">
      <c r="A14" s="13" t="s">
        <v>4220</v>
      </c>
      <c r="B14" s="8" t="s">
        <v>4235</v>
      </c>
      <c r="C14" s="12">
        <v>35195</v>
      </c>
      <c r="D14" s="13" t="s">
        <v>3994</v>
      </c>
      <c r="E14" s="2">
        <v>3248</v>
      </c>
      <c r="F14" s="14" t="s">
        <v>4220</v>
      </c>
      <c r="G14" s="2">
        <v>3248</v>
      </c>
      <c r="H14" s="2">
        <f>Tabla135[[#This Row],[Importe]]-Tabla135[[#This Row],[Pagado]]</f>
        <v>0</v>
      </c>
    </row>
    <row r="15" spans="1:8" x14ac:dyDescent="0.25">
      <c r="A15" s="13" t="s">
        <v>4220</v>
      </c>
      <c r="B15" s="8" t="s">
        <v>4236</v>
      </c>
      <c r="C15" s="12">
        <v>35196</v>
      </c>
      <c r="D15" s="13" t="s">
        <v>4049</v>
      </c>
      <c r="E15" s="2">
        <v>5285</v>
      </c>
      <c r="F15" s="14" t="s">
        <v>4220</v>
      </c>
      <c r="G15" s="2">
        <v>5285</v>
      </c>
      <c r="H15" s="2">
        <f>Tabla135[[#This Row],[Importe]]-Tabla135[[#This Row],[Pagado]]</f>
        <v>0</v>
      </c>
    </row>
    <row r="16" spans="1:8" x14ac:dyDescent="0.25">
      <c r="A16" s="13" t="s">
        <v>4220</v>
      </c>
      <c r="B16" s="8" t="s">
        <v>4237</v>
      </c>
      <c r="C16" s="12">
        <v>35197</v>
      </c>
      <c r="D16" s="13" t="s">
        <v>3955</v>
      </c>
      <c r="E16" s="2">
        <v>962.2</v>
      </c>
      <c r="F16" s="14" t="s">
        <v>4220</v>
      </c>
      <c r="G16" s="2">
        <v>962.2</v>
      </c>
      <c r="H16" s="2">
        <f>Tabla135[[#This Row],[Importe]]-Tabla135[[#This Row],[Pagado]]</f>
        <v>0</v>
      </c>
    </row>
    <row r="17" spans="1:8" x14ac:dyDescent="0.25">
      <c r="A17" s="13" t="s">
        <v>4220</v>
      </c>
      <c r="B17" s="8" t="s">
        <v>4238</v>
      </c>
      <c r="C17" s="12">
        <v>35198</v>
      </c>
      <c r="D17" s="13" t="s">
        <v>3950</v>
      </c>
      <c r="E17" s="2">
        <v>0</v>
      </c>
      <c r="F17" s="14" t="s">
        <v>4219</v>
      </c>
      <c r="G17" s="2">
        <v>0</v>
      </c>
      <c r="H17" s="2">
        <f>Tabla135[[#This Row],[Importe]]-Tabla135[[#This Row],[Pagado]]</f>
        <v>0</v>
      </c>
    </row>
    <row r="18" spans="1:8" x14ac:dyDescent="0.25">
      <c r="A18" s="13" t="s">
        <v>4220</v>
      </c>
      <c r="B18" s="8" t="s">
        <v>4239</v>
      </c>
      <c r="C18" s="12">
        <v>35199</v>
      </c>
      <c r="D18" s="13" t="s">
        <v>3950</v>
      </c>
      <c r="E18" s="2">
        <v>47137.9</v>
      </c>
      <c r="F18" s="14" t="s">
        <v>4240</v>
      </c>
      <c r="G18" s="2">
        <v>47137.9</v>
      </c>
      <c r="H18" s="2">
        <f>Tabla135[[#This Row],[Importe]]-Tabla135[[#This Row],[Pagado]]</f>
        <v>0</v>
      </c>
    </row>
    <row r="19" spans="1:8" x14ac:dyDescent="0.25">
      <c r="A19" s="13" t="s">
        <v>4220</v>
      </c>
      <c r="B19" s="8" t="s">
        <v>4241</v>
      </c>
      <c r="C19" s="12">
        <v>35200</v>
      </c>
      <c r="D19" s="13" t="s">
        <v>3950</v>
      </c>
      <c r="E19" s="2">
        <v>1755.6</v>
      </c>
      <c r="F19" s="14" t="s">
        <v>4220</v>
      </c>
      <c r="G19" s="2">
        <v>1755.6</v>
      </c>
      <c r="H19" s="2">
        <f>Tabla135[[#This Row],[Importe]]-Tabla135[[#This Row],[Pagado]]</f>
        <v>0</v>
      </c>
    </row>
    <row r="20" spans="1:8" x14ac:dyDescent="0.25">
      <c r="A20" s="13" t="s">
        <v>4220</v>
      </c>
      <c r="B20" s="8" t="s">
        <v>4242</v>
      </c>
      <c r="C20" s="12">
        <v>35201</v>
      </c>
      <c r="D20" s="13" t="s">
        <v>3966</v>
      </c>
      <c r="E20" s="2">
        <v>2253.8000000000002</v>
      </c>
      <c r="F20" s="14" t="s">
        <v>4220</v>
      </c>
      <c r="G20" s="2">
        <v>2253.8000000000002</v>
      </c>
      <c r="H20" s="2">
        <f>Tabla135[[#This Row],[Importe]]-Tabla135[[#This Row],[Pagado]]</f>
        <v>0</v>
      </c>
    </row>
    <row r="21" spans="1:8" x14ac:dyDescent="0.25">
      <c r="A21" s="13" t="s">
        <v>4220</v>
      </c>
      <c r="B21" s="8" t="s">
        <v>4243</v>
      </c>
      <c r="C21" s="12">
        <v>35202</v>
      </c>
      <c r="D21" s="13" t="s">
        <v>3966</v>
      </c>
      <c r="E21" s="2">
        <v>405</v>
      </c>
      <c r="F21" s="14" t="s">
        <v>4220</v>
      </c>
      <c r="G21" s="2">
        <v>405</v>
      </c>
      <c r="H21" s="2">
        <f>Tabla135[[#This Row],[Importe]]-Tabla135[[#This Row],[Pagado]]</f>
        <v>0</v>
      </c>
    </row>
    <row r="22" spans="1:8" x14ac:dyDescent="0.25">
      <c r="A22" s="13" t="s">
        <v>4220</v>
      </c>
      <c r="B22" s="8" t="s">
        <v>4244</v>
      </c>
      <c r="C22" s="12">
        <v>35203</v>
      </c>
      <c r="D22" s="13" t="s">
        <v>3977</v>
      </c>
      <c r="E22" s="2">
        <v>3287.2</v>
      </c>
      <c r="F22" s="14" t="s">
        <v>4220</v>
      </c>
      <c r="G22" s="2">
        <v>3287.2</v>
      </c>
      <c r="H22" s="2">
        <f>Tabla135[[#This Row],[Importe]]-Tabla135[[#This Row],[Pagado]]</f>
        <v>0</v>
      </c>
    </row>
    <row r="23" spans="1:8" x14ac:dyDescent="0.25">
      <c r="A23" s="13" t="s">
        <v>4220</v>
      </c>
      <c r="B23" s="8" t="s">
        <v>4245</v>
      </c>
      <c r="C23" s="12">
        <v>35204</v>
      </c>
      <c r="D23" s="13" t="s">
        <v>3964</v>
      </c>
      <c r="E23" s="2">
        <v>2235.6</v>
      </c>
      <c r="F23" s="14" t="s">
        <v>4220</v>
      </c>
      <c r="G23" s="2">
        <v>2235.6</v>
      </c>
      <c r="H23" s="2">
        <f>Tabla135[[#This Row],[Importe]]-Tabla135[[#This Row],[Pagado]]</f>
        <v>0</v>
      </c>
    </row>
    <row r="24" spans="1:8" x14ac:dyDescent="0.25">
      <c r="A24" s="13" t="s">
        <v>4220</v>
      </c>
      <c r="B24" s="8" t="s">
        <v>4246</v>
      </c>
      <c r="C24" s="12">
        <v>35205</v>
      </c>
      <c r="D24" s="13" t="s">
        <v>3937</v>
      </c>
      <c r="E24" s="2">
        <v>179686.8</v>
      </c>
      <c r="F24" s="14" t="s">
        <v>4247</v>
      </c>
      <c r="G24" s="2">
        <v>179686.8</v>
      </c>
      <c r="H24" s="2">
        <f>Tabla135[[#This Row],[Importe]]-Tabla135[[#This Row],[Pagado]]</f>
        <v>0</v>
      </c>
    </row>
    <row r="25" spans="1:8" x14ac:dyDescent="0.25">
      <c r="A25" s="13" t="s">
        <v>4220</v>
      </c>
      <c r="B25" s="8" t="s">
        <v>4248</v>
      </c>
      <c r="C25" s="12">
        <v>35206</v>
      </c>
      <c r="D25" s="13" t="s">
        <v>3964</v>
      </c>
      <c r="E25" s="2">
        <v>963.8</v>
      </c>
      <c r="F25" s="14" t="s">
        <v>4220</v>
      </c>
      <c r="G25" s="2">
        <v>963.8</v>
      </c>
      <c r="H25" s="2">
        <f>Tabla135[[#This Row],[Importe]]-Tabla135[[#This Row],[Pagado]]</f>
        <v>0</v>
      </c>
    </row>
    <row r="26" spans="1:8" x14ac:dyDescent="0.25">
      <c r="A26" s="13" t="s">
        <v>4220</v>
      </c>
      <c r="B26" s="8" t="s">
        <v>4249</v>
      </c>
      <c r="C26" s="12">
        <v>35207</v>
      </c>
      <c r="D26" s="13" t="s">
        <v>3969</v>
      </c>
      <c r="E26" s="2">
        <v>14419</v>
      </c>
      <c r="F26" s="14" t="s">
        <v>4220</v>
      </c>
      <c r="G26" s="2">
        <v>14419</v>
      </c>
      <c r="H26" s="2">
        <f>Tabla135[[#This Row],[Importe]]-Tabla135[[#This Row],[Pagado]]</f>
        <v>0</v>
      </c>
    </row>
    <row r="27" spans="1:8" x14ac:dyDescent="0.25">
      <c r="A27" s="13" t="s">
        <v>4220</v>
      </c>
      <c r="B27" s="8" t="s">
        <v>4250</v>
      </c>
      <c r="C27" s="12">
        <v>35208</v>
      </c>
      <c r="D27" s="13" t="s">
        <v>4057</v>
      </c>
      <c r="E27" s="2">
        <v>3213.2</v>
      </c>
      <c r="F27" s="14" t="s">
        <v>4220</v>
      </c>
      <c r="G27" s="2">
        <v>3213.2</v>
      </c>
      <c r="H27" s="2">
        <f>Tabla135[[#This Row],[Importe]]-Tabla135[[#This Row],[Pagado]]</f>
        <v>0</v>
      </c>
    </row>
    <row r="28" spans="1:8" x14ac:dyDescent="0.25">
      <c r="A28" s="13" t="s">
        <v>4220</v>
      </c>
      <c r="B28" s="8" t="s">
        <v>4251</v>
      </c>
      <c r="C28" s="12">
        <v>35209</v>
      </c>
      <c r="D28" s="13" t="s">
        <v>3964</v>
      </c>
      <c r="E28" s="2">
        <v>4686</v>
      </c>
      <c r="F28" s="14" t="s">
        <v>4220</v>
      </c>
      <c r="G28" s="2">
        <v>4686</v>
      </c>
      <c r="H28" s="2">
        <f>Tabla135[[#This Row],[Importe]]-Tabla135[[#This Row],[Pagado]]</f>
        <v>0</v>
      </c>
    </row>
    <row r="29" spans="1:8" x14ac:dyDescent="0.25">
      <c r="A29" s="13" t="s">
        <v>4220</v>
      </c>
      <c r="B29" s="8" t="s">
        <v>4252</v>
      </c>
      <c r="C29" s="12">
        <v>35210</v>
      </c>
      <c r="D29" s="13" t="s">
        <v>4079</v>
      </c>
      <c r="E29" s="2">
        <v>5800</v>
      </c>
      <c r="F29" s="14" t="s">
        <v>4220</v>
      </c>
      <c r="G29" s="2">
        <v>5800</v>
      </c>
      <c r="H29" s="2">
        <f>Tabla135[[#This Row],[Importe]]-Tabla135[[#This Row],[Pagado]]</f>
        <v>0</v>
      </c>
    </row>
    <row r="30" spans="1:8" x14ac:dyDescent="0.25">
      <c r="A30" s="13" t="s">
        <v>4220</v>
      </c>
      <c r="B30" s="8" t="s">
        <v>4253</v>
      </c>
      <c r="C30" s="12">
        <v>35211</v>
      </c>
      <c r="D30" s="13" t="s">
        <v>4061</v>
      </c>
      <c r="E30" s="2">
        <v>15660</v>
      </c>
      <c r="F30" s="14" t="s">
        <v>4220</v>
      </c>
      <c r="G30" s="2">
        <v>15660</v>
      </c>
      <c r="H30" s="2">
        <f>Tabla135[[#This Row],[Importe]]-Tabla135[[#This Row],[Pagado]]</f>
        <v>0</v>
      </c>
    </row>
    <row r="31" spans="1:8" x14ac:dyDescent="0.25">
      <c r="A31" s="13" t="s">
        <v>4220</v>
      </c>
      <c r="B31" s="8" t="s">
        <v>4254</v>
      </c>
      <c r="C31" s="12">
        <v>35212</v>
      </c>
      <c r="D31" s="13" t="s">
        <v>3937</v>
      </c>
      <c r="E31" s="2">
        <v>11742.5</v>
      </c>
      <c r="F31" s="14" t="s">
        <v>4247</v>
      </c>
      <c r="G31" s="2">
        <v>11742.5</v>
      </c>
      <c r="H31" s="2">
        <f>Tabla135[[#This Row],[Importe]]-Tabla135[[#This Row],[Pagado]]</f>
        <v>0</v>
      </c>
    </row>
    <row r="32" spans="1:8" x14ac:dyDescent="0.25">
      <c r="A32" s="13" t="s">
        <v>4220</v>
      </c>
      <c r="B32" s="8" t="s">
        <v>4255</v>
      </c>
      <c r="C32" s="12">
        <v>35213</v>
      </c>
      <c r="D32" s="13" t="s">
        <v>3964</v>
      </c>
      <c r="E32" s="2">
        <v>3739.2</v>
      </c>
      <c r="F32" s="14" t="s">
        <v>4220</v>
      </c>
      <c r="G32" s="2">
        <v>3739.2</v>
      </c>
      <c r="H32" s="2">
        <f>Tabla135[[#This Row],[Importe]]-Tabla135[[#This Row],[Pagado]]</f>
        <v>0</v>
      </c>
    </row>
    <row r="33" spans="1:8" x14ac:dyDescent="0.25">
      <c r="A33" s="13" t="s">
        <v>4220</v>
      </c>
      <c r="B33" s="8" t="s">
        <v>4256</v>
      </c>
      <c r="C33" s="12">
        <v>35214</v>
      </c>
      <c r="D33" s="13" t="s">
        <v>3953</v>
      </c>
      <c r="E33" s="2">
        <v>0</v>
      </c>
      <c r="F33" s="14" t="s">
        <v>4219</v>
      </c>
      <c r="G33" s="2">
        <v>0</v>
      </c>
      <c r="H33" s="2">
        <f>Tabla135[[#This Row],[Importe]]-Tabla135[[#This Row],[Pagado]]</f>
        <v>0</v>
      </c>
    </row>
    <row r="34" spans="1:8" x14ac:dyDescent="0.25">
      <c r="A34" s="13" t="s">
        <v>4220</v>
      </c>
      <c r="B34" s="8" t="s">
        <v>4257</v>
      </c>
      <c r="C34" s="12">
        <v>35215</v>
      </c>
      <c r="D34" s="13" t="s">
        <v>3964</v>
      </c>
      <c r="E34" s="2">
        <v>2320</v>
      </c>
      <c r="F34" s="14" t="s">
        <v>4220</v>
      </c>
      <c r="G34" s="2">
        <v>2320</v>
      </c>
      <c r="H34" s="2">
        <f>Tabla135[[#This Row],[Importe]]-Tabla135[[#This Row],[Pagado]]</f>
        <v>0</v>
      </c>
    </row>
    <row r="35" spans="1:8" x14ac:dyDescent="0.25">
      <c r="A35" s="13" t="s">
        <v>4220</v>
      </c>
      <c r="B35" s="8" t="s">
        <v>4258</v>
      </c>
      <c r="C35" s="12">
        <v>35216</v>
      </c>
      <c r="D35" s="13" t="s">
        <v>3991</v>
      </c>
      <c r="E35" s="2">
        <v>1370.4</v>
      </c>
      <c r="F35" s="14" t="s">
        <v>4220</v>
      </c>
      <c r="G35" s="2">
        <v>1370.4</v>
      </c>
      <c r="H35" s="2">
        <f>Tabla135[[#This Row],[Importe]]-Tabla135[[#This Row],[Pagado]]</f>
        <v>0</v>
      </c>
    </row>
    <row r="36" spans="1:8" x14ac:dyDescent="0.25">
      <c r="A36" s="13" t="s">
        <v>4220</v>
      </c>
      <c r="B36" s="8" t="s">
        <v>4259</v>
      </c>
      <c r="C36" s="12">
        <v>35217</v>
      </c>
      <c r="D36" s="13" t="s">
        <v>4037</v>
      </c>
      <c r="E36" s="2">
        <v>3317.9</v>
      </c>
      <c r="F36" s="14" t="s">
        <v>4220</v>
      </c>
      <c r="G36" s="2">
        <v>3317.9</v>
      </c>
      <c r="H36" s="2">
        <f>Tabla135[[#This Row],[Importe]]-Tabla135[[#This Row],[Pagado]]</f>
        <v>0</v>
      </c>
    </row>
    <row r="37" spans="1:8" x14ac:dyDescent="0.25">
      <c r="A37" s="13" t="s">
        <v>4220</v>
      </c>
      <c r="B37" s="8" t="s">
        <v>4260</v>
      </c>
      <c r="C37" s="12">
        <v>35218</v>
      </c>
      <c r="D37" s="13" t="s">
        <v>4036</v>
      </c>
      <c r="E37" s="2">
        <v>1642.2</v>
      </c>
      <c r="F37" s="14" t="s">
        <v>4220</v>
      </c>
      <c r="G37" s="2">
        <v>1642.2</v>
      </c>
      <c r="H37" s="2">
        <f>Tabla135[[#This Row],[Importe]]-Tabla135[[#This Row],[Pagado]]</f>
        <v>0</v>
      </c>
    </row>
    <row r="38" spans="1:8" x14ac:dyDescent="0.25">
      <c r="A38" s="13" t="s">
        <v>4220</v>
      </c>
      <c r="B38" s="8" t="s">
        <v>4261</v>
      </c>
      <c r="C38" s="12">
        <v>35219</v>
      </c>
      <c r="D38" s="13" t="s">
        <v>4047</v>
      </c>
      <c r="E38" s="2">
        <v>2535.8000000000002</v>
      </c>
      <c r="F38" s="14" t="s">
        <v>4220</v>
      </c>
      <c r="G38" s="2">
        <v>2535.8000000000002</v>
      </c>
      <c r="H38" s="2">
        <f>Tabla135[[#This Row],[Importe]]-Tabla135[[#This Row],[Pagado]]</f>
        <v>0</v>
      </c>
    </row>
    <row r="39" spans="1:8" x14ac:dyDescent="0.25">
      <c r="A39" s="13" t="s">
        <v>4220</v>
      </c>
      <c r="B39" s="8" t="s">
        <v>4262</v>
      </c>
      <c r="C39" s="12">
        <v>35220</v>
      </c>
      <c r="D39" s="13" t="s">
        <v>4166</v>
      </c>
      <c r="E39" s="2">
        <v>2613.6999999999998</v>
      </c>
      <c r="F39" s="14" t="s">
        <v>4220</v>
      </c>
      <c r="G39" s="2">
        <v>2613.6999999999998</v>
      </c>
      <c r="H39" s="2">
        <f>Tabla135[[#This Row],[Importe]]-Tabla135[[#This Row],[Pagado]]</f>
        <v>0</v>
      </c>
    </row>
    <row r="40" spans="1:8" x14ac:dyDescent="0.25">
      <c r="A40" s="13" t="s">
        <v>4220</v>
      </c>
      <c r="B40" s="8" t="s">
        <v>4263</v>
      </c>
      <c r="C40" s="12">
        <v>35221</v>
      </c>
      <c r="D40" s="13" t="s">
        <v>3986</v>
      </c>
      <c r="E40" s="2">
        <v>1009.6</v>
      </c>
      <c r="F40" s="14" t="s">
        <v>4220</v>
      </c>
      <c r="G40" s="2">
        <v>1009.6</v>
      </c>
      <c r="H40" s="2">
        <f>Tabla135[[#This Row],[Importe]]-Tabla135[[#This Row],[Pagado]]</f>
        <v>0</v>
      </c>
    </row>
    <row r="41" spans="1:8" x14ac:dyDescent="0.25">
      <c r="A41" s="13" t="s">
        <v>4220</v>
      </c>
      <c r="B41" s="8" t="s">
        <v>4264</v>
      </c>
      <c r="C41" s="12">
        <v>35222</v>
      </c>
      <c r="D41" s="13" t="s">
        <v>3953</v>
      </c>
      <c r="E41" s="2">
        <v>5220</v>
      </c>
      <c r="F41" s="14" t="s">
        <v>4220</v>
      </c>
      <c r="G41" s="2">
        <v>5220</v>
      </c>
      <c r="H41" s="2">
        <f>Tabla135[[#This Row],[Importe]]-Tabla135[[#This Row],[Pagado]]</f>
        <v>0</v>
      </c>
    </row>
    <row r="42" spans="1:8" x14ac:dyDescent="0.25">
      <c r="A42" s="13" t="s">
        <v>4220</v>
      </c>
      <c r="B42" s="8" t="s">
        <v>4265</v>
      </c>
      <c r="C42" s="12">
        <v>35223</v>
      </c>
      <c r="D42" s="13" t="s">
        <v>4198</v>
      </c>
      <c r="E42" s="2">
        <v>3262</v>
      </c>
      <c r="F42" s="14" t="s">
        <v>4220</v>
      </c>
      <c r="G42" s="2">
        <v>3262</v>
      </c>
      <c r="H42" s="2">
        <f>Tabla135[[#This Row],[Importe]]-Tabla135[[#This Row],[Pagado]]</f>
        <v>0</v>
      </c>
    </row>
    <row r="43" spans="1:8" x14ac:dyDescent="0.25">
      <c r="A43" s="13" t="s">
        <v>4220</v>
      </c>
      <c r="B43" s="8" t="s">
        <v>4266</v>
      </c>
      <c r="C43" s="12">
        <v>35224</v>
      </c>
      <c r="D43" s="13" t="s">
        <v>4109</v>
      </c>
      <c r="E43" s="2">
        <v>461.5</v>
      </c>
      <c r="F43" s="14" t="s">
        <v>4220</v>
      </c>
      <c r="G43" s="2">
        <v>461.5</v>
      </c>
      <c r="H43" s="2">
        <f>Tabla135[[#This Row],[Importe]]-Tabla135[[#This Row],[Pagado]]</f>
        <v>0</v>
      </c>
    </row>
    <row r="44" spans="1:8" x14ac:dyDescent="0.25">
      <c r="A44" s="13" t="s">
        <v>4220</v>
      </c>
      <c r="B44" s="8" t="s">
        <v>4267</v>
      </c>
      <c r="C44" s="12">
        <v>35225</v>
      </c>
      <c r="D44" s="13" t="s">
        <v>3962</v>
      </c>
      <c r="E44" s="2">
        <v>10750.6</v>
      </c>
      <c r="F44" s="14" t="s">
        <v>4220</v>
      </c>
      <c r="G44" s="2">
        <v>10750.6</v>
      </c>
      <c r="H44" s="2">
        <f>Tabla135[[#This Row],[Importe]]-Tabla135[[#This Row],[Pagado]]</f>
        <v>0</v>
      </c>
    </row>
    <row r="45" spans="1:8" x14ac:dyDescent="0.25">
      <c r="A45" s="13" t="s">
        <v>4220</v>
      </c>
      <c r="B45" s="8" t="s">
        <v>4268</v>
      </c>
      <c r="C45" s="12">
        <v>35226</v>
      </c>
      <c r="D45" s="13" t="s">
        <v>3997</v>
      </c>
      <c r="E45" s="2">
        <v>1012.3</v>
      </c>
      <c r="F45" s="14" t="s">
        <v>4220</v>
      </c>
      <c r="G45" s="2">
        <v>1012.3</v>
      </c>
      <c r="H45" s="2">
        <f>Tabla135[[#This Row],[Importe]]-Tabla135[[#This Row],[Pagado]]</f>
        <v>0</v>
      </c>
    </row>
    <row r="46" spans="1:8" x14ac:dyDescent="0.25">
      <c r="A46" s="13" t="s">
        <v>4220</v>
      </c>
      <c r="B46" s="8" t="s">
        <v>4269</v>
      </c>
      <c r="C46" s="12">
        <v>35227</v>
      </c>
      <c r="D46" s="13" t="s">
        <v>4133</v>
      </c>
      <c r="E46" s="2">
        <v>1044</v>
      </c>
      <c r="F46" s="14" t="s">
        <v>4220</v>
      </c>
      <c r="G46" s="2">
        <v>1044</v>
      </c>
      <c r="H46" s="2">
        <f>Tabla135[[#This Row],[Importe]]-Tabla135[[#This Row],[Pagado]]</f>
        <v>0</v>
      </c>
    </row>
    <row r="47" spans="1:8" x14ac:dyDescent="0.25">
      <c r="A47" s="13" t="s">
        <v>4220</v>
      </c>
      <c r="B47" s="8" t="s">
        <v>4270</v>
      </c>
      <c r="C47" s="12">
        <v>35228</v>
      </c>
      <c r="D47" s="13" t="s">
        <v>3958</v>
      </c>
      <c r="E47" s="2">
        <v>3855.3</v>
      </c>
      <c r="F47" s="14" t="s">
        <v>4220</v>
      </c>
      <c r="G47" s="2">
        <v>3855.3</v>
      </c>
      <c r="H47" s="2">
        <f>Tabla135[[#This Row],[Importe]]-Tabla135[[#This Row],[Pagado]]</f>
        <v>0</v>
      </c>
    </row>
    <row r="48" spans="1:8" x14ac:dyDescent="0.25">
      <c r="A48" s="13" t="s">
        <v>4220</v>
      </c>
      <c r="B48" s="8" t="s">
        <v>4271</v>
      </c>
      <c r="C48" s="12">
        <v>35229</v>
      </c>
      <c r="D48" s="13" t="s">
        <v>3958</v>
      </c>
      <c r="E48" s="2">
        <v>2793.14</v>
      </c>
      <c r="F48" s="14" t="s">
        <v>4220</v>
      </c>
      <c r="G48" s="2">
        <v>2793.14</v>
      </c>
      <c r="H48" s="2">
        <f>Tabla135[[#This Row],[Importe]]-Tabla135[[#This Row],[Pagado]]</f>
        <v>0</v>
      </c>
    </row>
    <row r="49" spans="1:8" x14ac:dyDescent="0.25">
      <c r="A49" s="13" t="s">
        <v>4220</v>
      </c>
      <c r="B49" s="8" t="s">
        <v>4272</v>
      </c>
      <c r="C49" s="12">
        <v>35230</v>
      </c>
      <c r="D49" s="13" t="s">
        <v>3964</v>
      </c>
      <c r="E49" s="2">
        <v>1848.1</v>
      </c>
      <c r="F49" s="14" t="s">
        <v>4220</v>
      </c>
      <c r="G49" s="2">
        <v>1848.1</v>
      </c>
      <c r="H49" s="2">
        <f>Tabla135[[#This Row],[Importe]]-Tabla135[[#This Row],[Pagado]]</f>
        <v>0</v>
      </c>
    </row>
    <row r="50" spans="1:8" x14ac:dyDescent="0.25">
      <c r="A50" s="13" t="s">
        <v>4220</v>
      </c>
      <c r="B50" s="8" t="s">
        <v>4273</v>
      </c>
      <c r="C50" s="12">
        <v>35231</v>
      </c>
      <c r="D50" s="13" t="s">
        <v>4093</v>
      </c>
      <c r="E50" s="2">
        <v>3360.4</v>
      </c>
      <c r="F50" s="14" t="s">
        <v>4220</v>
      </c>
      <c r="G50" s="2">
        <v>3360.4</v>
      </c>
      <c r="H50" s="2">
        <f>Tabla135[[#This Row],[Importe]]-Tabla135[[#This Row],[Pagado]]</f>
        <v>0</v>
      </c>
    </row>
    <row r="51" spans="1:8" x14ac:dyDescent="0.25">
      <c r="A51" s="13" t="s">
        <v>4220</v>
      </c>
      <c r="B51" s="8" t="s">
        <v>4274</v>
      </c>
      <c r="C51" s="12">
        <v>35232</v>
      </c>
      <c r="D51" s="13" t="s">
        <v>3935</v>
      </c>
      <c r="E51" s="2">
        <v>22666.2</v>
      </c>
      <c r="F51" s="14" t="s">
        <v>4223</v>
      </c>
      <c r="G51" s="2">
        <v>22666.2</v>
      </c>
      <c r="H51" s="2">
        <f>Tabla135[[#This Row],[Importe]]-Tabla135[[#This Row],[Pagado]]</f>
        <v>0</v>
      </c>
    </row>
    <row r="52" spans="1:8" x14ac:dyDescent="0.25">
      <c r="A52" s="13" t="s">
        <v>4220</v>
      </c>
      <c r="B52" s="8" t="s">
        <v>4275</v>
      </c>
      <c r="C52" s="12">
        <v>35233</v>
      </c>
      <c r="D52" s="13" t="s">
        <v>3998</v>
      </c>
      <c r="E52" s="2">
        <v>29500</v>
      </c>
      <c r="F52" s="14" t="s">
        <v>4220</v>
      </c>
      <c r="G52" s="2">
        <v>29500</v>
      </c>
      <c r="H52" s="2">
        <f>Tabla135[[#This Row],[Importe]]-Tabla135[[#This Row],[Pagado]]</f>
        <v>0</v>
      </c>
    </row>
    <row r="53" spans="1:8" x14ac:dyDescent="0.25">
      <c r="A53" s="13" t="s">
        <v>4220</v>
      </c>
      <c r="B53" s="8" t="s">
        <v>4276</v>
      </c>
      <c r="C53" s="12">
        <v>35234</v>
      </c>
      <c r="D53" s="13" t="s">
        <v>4066</v>
      </c>
      <c r="E53" s="2">
        <v>4302</v>
      </c>
      <c r="F53" s="14" t="s">
        <v>4220</v>
      </c>
      <c r="G53" s="2">
        <v>4302</v>
      </c>
      <c r="H53" s="2">
        <f>Tabla135[[#This Row],[Importe]]-Tabla135[[#This Row],[Pagado]]</f>
        <v>0</v>
      </c>
    </row>
    <row r="54" spans="1:8" x14ac:dyDescent="0.25">
      <c r="A54" s="13" t="s">
        <v>4220</v>
      </c>
      <c r="B54" s="8" t="s">
        <v>4277</v>
      </c>
      <c r="C54" s="12">
        <v>35235</v>
      </c>
      <c r="D54" s="13" t="s">
        <v>4047</v>
      </c>
      <c r="E54" s="2">
        <v>3521.6</v>
      </c>
      <c r="F54" s="14" t="s">
        <v>4220</v>
      </c>
      <c r="G54" s="2">
        <v>3521.6</v>
      </c>
      <c r="H54" s="2">
        <f>Tabla135[[#This Row],[Importe]]-Tabla135[[#This Row],[Pagado]]</f>
        <v>0</v>
      </c>
    </row>
    <row r="55" spans="1:8" x14ac:dyDescent="0.25">
      <c r="A55" s="13" t="s">
        <v>4220</v>
      </c>
      <c r="B55" s="8" t="s">
        <v>4278</v>
      </c>
      <c r="C55" s="12">
        <v>35236</v>
      </c>
      <c r="D55" s="13" t="s">
        <v>3966</v>
      </c>
      <c r="E55" s="2">
        <v>1516.3</v>
      </c>
      <c r="F55" s="14" t="s">
        <v>4220</v>
      </c>
      <c r="G55" s="2">
        <v>1516.3</v>
      </c>
      <c r="H55" s="2">
        <f>Tabla135[[#This Row],[Importe]]-Tabla135[[#This Row],[Pagado]]</f>
        <v>0</v>
      </c>
    </row>
    <row r="56" spans="1:8" x14ac:dyDescent="0.25">
      <c r="A56" s="13" t="s">
        <v>4220</v>
      </c>
      <c r="B56" s="8" t="s">
        <v>4279</v>
      </c>
      <c r="C56" s="12">
        <v>35237</v>
      </c>
      <c r="D56" s="13" t="s">
        <v>3966</v>
      </c>
      <c r="E56" s="2">
        <v>538.20000000000005</v>
      </c>
      <c r="F56" s="14" t="s">
        <v>4220</v>
      </c>
      <c r="G56" s="2">
        <v>538.20000000000005</v>
      </c>
      <c r="H56" s="2">
        <f>Tabla135[[#This Row],[Importe]]-Tabla135[[#This Row],[Pagado]]</f>
        <v>0</v>
      </c>
    </row>
    <row r="57" spans="1:8" x14ac:dyDescent="0.25">
      <c r="A57" s="13" t="s">
        <v>4220</v>
      </c>
      <c r="B57" s="8" t="s">
        <v>4280</v>
      </c>
      <c r="C57" s="12">
        <v>35238</v>
      </c>
      <c r="D57" s="13" t="s">
        <v>3964</v>
      </c>
      <c r="E57" s="2">
        <v>9470.6</v>
      </c>
      <c r="F57" s="14" t="s">
        <v>4220</v>
      </c>
      <c r="G57" s="2">
        <v>9470.6</v>
      </c>
      <c r="H57" s="2">
        <f>Tabla135[[#This Row],[Importe]]-Tabla135[[#This Row],[Pagado]]</f>
        <v>0</v>
      </c>
    </row>
    <row r="58" spans="1:8" x14ac:dyDescent="0.25">
      <c r="A58" s="13" t="s">
        <v>4220</v>
      </c>
      <c r="B58" s="8" t="s">
        <v>4281</v>
      </c>
      <c r="C58" s="12">
        <v>35239</v>
      </c>
      <c r="D58" s="13" t="s">
        <v>4166</v>
      </c>
      <c r="E58" s="2">
        <v>2586.4</v>
      </c>
      <c r="F58" s="14" t="s">
        <v>4220</v>
      </c>
      <c r="G58" s="2">
        <v>2586.4</v>
      </c>
      <c r="H58" s="2">
        <f>Tabla135[[#This Row],[Importe]]-Tabla135[[#This Row],[Pagado]]</f>
        <v>0</v>
      </c>
    </row>
    <row r="59" spans="1:8" x14ac:dyDescent="0.25">
      <c r="A59" s="13" t="s">
        <v>4220</v>
      </c>
      <c r="B59" s="8" t="s">
        <v>4282</v>
      </c>
      <c r="C59" s="12">
        <v>35240</v>
      </c>
      <c r="D59" s="13" t="s">
        <v>4213</v>
      </c>
      <c r="E59" s="2">
        <v>36863.199999999997</v>
      </c>
      <c r="F59" s="14" t="s">
        <v>4220</v>
      </c>
      <c r="G59" s="2">
        <v>36863.199999999997</v>
      </c>
      <c r="H59" s="2">
        <f>Tabla135[[#This Row],[Importe]]-Tabla135[[#This Row],[Pagado]]</f>
        <v>0</v>
      </c>
    </row>
    <row r="60" spans="1:8" x14ac:dyDescent="0.25">
      <c r="A60" s="13" t="s">
        <v>4220</v>
      </c>
      <c r="B60" s="8" t="s">
        <v>4283</v>
      </c>
      <c r="C60" s="12">
        <v>35241</v>
      </c>
      <c r="D60" s="13" t="s">
        <v>3950</v>
      </c>
      <c r="E60" s="2">
        <v>2051</v>
      </c>
      <c r="F60" s="14" t="s">
        <v>4240</v>
      </c>
      <c r="G60" s="2">
        <v>2051</v>
      </c>
      <c r="H60" s="2">
        <f>Tabla135[[#This Row],[Importe]]-Tabla135[[#This Row],[Pagado]]</f>
        <v>0</v>
      </c>
    </row>
    <row r="61" spans="1:8" x14ac:dyDescent="0.25">
      <c r="A61" s="13" t="s">
        <v>4220</v>
      </c>
      <c r="B61" s="8" t="s">
        <v>4284</v>
      </c>
      <c r="C61" s="12">
        <v>35242</v>
      </c>
      <c r="D61" s="13" t="s">
        <v>4203</v>
      </c>
      <c r="E61" s="2">
        <v>911.2</v>
      </c>
      <c r="F61" s="14" t="s">
        <v>4220</v>
      </c>
      <c r="G61" s="2">
        <v>911.2</v>
      </c>
      <c r="H61" s="2">
        <f>Tabla135[[#This Row],[Importe]]-Tabla135[[#This Row],[Pagado]]</f>
        <v>0</v>
      </c>
    </row>
    <row r="62" spans="1:8" x14ac:dyDescent="0.25">
      <c r="A62" s="13" t="s">
        <v>4220</v>
      </c>
      <c r="B62" s="8" t="s">
        <v>4285</v>
      </c>
      <c r="C62" s="12">
        <v>35243</v>
      </c>
      <c r="D62" s="13" t="s">
        <v>3964</v>
      </c>
      <c r="E62" s="2">
        <v>193.2</v>
      </c>
      <c r="F62" s="14" t="s">
        <v>4240</v>
      </c>
      <c r="G62" s="2">
        <v>193.2</v>
      </c>
      <c r="H62" s="2">
        <f>Tabla135[[#This Row],[Importe]]-Tabla135[[#This Row],[Pagado]]</f>
        <v>0</v>
      </c>
    </row>
    <row r="63" spans="1:8" x14ac:dyDescent="0.25">
      <c r="A63" s="13" t="s">
        <v>4220</v>
      </c>
      <c r="B63" s="8" t="s">
        <v>4286</v>
      </c>
      <c r="C63" s="12">
        <v>35244</v>
      </c>
      <c r="D63" s="13" t="s">
        <v>3981</v>
      </c>
      <c r="E63" s="2">
        <v>2320</v>
      </c>
      <c r="F63" s="14" t="s">
        <v>4220</v>
      </c>
      <c r="G63" s="2">
        <v>2320</v>
      </c>
      <c r="H63" s="2">
        <f>Tabla135[[#This Row],[Importe]]-Tabla135[[#This Row],[Pagado]]</f>
        <v>0</v>
      </c>
    </row>
    <row r="64" spans="1:8" x14ac:dyDescent="0.25">
      <c r="A64" s="13" t="s">
        <v>4220</v>
      </c>
      <c r="B64" s="8" t="s">
        <v>4287</v>
      </c>
      <c r="C64" s="12">
        <v>35245</v>
      </c>
      <c r="D64" s="13" t="s">
        <v>3937</v>
      </c>
      <c r="E64" s="2">
        <v>715</v>
      </c>
      <c r="F64" s="14" t="s">
        <v>4288</v>
      </c>
      <c r="G64" s="2">
        <v>715</v>
      </c>
      <c r="H64" s="2">
        <f>Tabla135[[#This Row],[Importe]]-Tabla135[[#This Row],[Pagado]]</f>
        <v>0</v>
      </c>
    </row>
    <row r="65" spans="1:8" x14ac:dyDescent="0.25">
      <c r="A65" s="13" t="s">
        <v>4220</v>
      </c>
      <c r="B65" s="8" t="s">
        <v>4289</v>
      </c>
      <c r="C65" s="12">
        <v>35246</v>
      </c>
      <c r="D65" s="13" t="s">
        <v>3964</v>
      </c>
      <c r="E65" s="2">
        <v>78</v>
      </c>
      <c r="F65" s="14" t="s">
        <v>4220</v>
      </c>
      <c r="G65" s="2">
        <v>78</v>
      </c>
      <c r="H65" s="2">
        <f>Tabla135[[#This Row],[Importe]]-Tabla135[[#This Row],[Pagado]]</f>
        <v>0</v>
      </c>
    </row>
    <row r="66" spans="1:8" x14ac:dyDescent="0.25">
      <c r="A66" s="13" t="s">
        <v>4220</v>
      </c>
      <c r="B66" s="8" t="s">
        <v>4290</v>
      </c>
      <c r="C66" s="12">
        <v>35247</v>
      </c>
      <c r="D66" s="13" t="s">
        <v>3964</v>
      </c>
      <c r="E66" s="2">
        <v>75.400000000000006</v>
      </c>
      <c r="F66" s="14" t="s">
        <v>4220</v>
      </c>
      <c r="G66" s="2">
        <v>75.400000000000006</v>
      </c>
      <c r="H66" s="2">
        <f>Tabla135[[#This Row],[Importe]]-Tabla135[[#This Row],[Pagado]]</f>
        <v>0</v>
      </c>
    </row>
    <row r="67" spans="1:8" x14ac:dyDescent="0.25">
      <c r="A67" s="13" t="s">
        <v>4247</v>
      </c>
      <c r="B67" s="8" t="s">
        <v>4291</v>
      </c>
      <c r="C67" s="12">
        <v>35248</v>
      </c>
      <c r="D67" s="13" t="s">
        <v>3943</v>
      </c>
      <c r="E67" s="2">
        <v>16923.5</v>
      </c>
      <c r="F67" s="14" t="s">
        <v>4247</v>
      </c>
      <c r="G67" s="2">
        <v>16923.5</v>
      </c>
      <c r="H67" s="2">
        <f>Tabla135[[#This Row],[Importe]]-Tabla135[[#This Row],[Pagado]]</f>
        <v>0</v>
      </c>
    </row>
    <row r="68" spans="1:8" x14ac:dyDescent="0.25">
      <c r="A68" s="13" t="s">
        <v>4247</v>
      </c>
      <c r="B68" s="8" t="s">
        <v>4292</v>
      </c>
      <c r="C68" s="12">
        <v>35249</v>
      </c>
      <c r="D68" s="13" t="s">
        <v>3937</v>
      </c>
      <c r="E68" s="2">
        <v>39557.25</v>
      </c>
      <c r="F68" s="14" t="s">
        <v>4223</v>
      </c>
      <c r="G68" s="2">
        <v>39557.25</v>
      </c>
      <c r="H68" s="2">
        <f>Tabla135[[#This Row],[Importe]]-Tabla135[[#This Row],[Pagado]]</f>
        <v>0</v>
      </c>
    </row>
    <row r="69" spans="1:8" x14ac:dyDescent="0.25">
      <c r="A69" s="13" t="s">
        <v>4247</v>
      </c>
      <c r="B69" s="8" t="s">
        <v>4293</v>
      </c>
      <c r="C69" s="12">
        <v>35250</v>
      </c>
      <c r="D69" s="13" t="s">
        <v>3959</v>
      </c>
      <c r="E69" s="2">
        <v>172062.8</v>
      </c>
      <c r="F69" s="14" t="s">
        <v>4294</v>
      </c>
      <c r="G69" s="2">
        <v>172062.8</v>
      </c>
      <c r="H69" s="2">
        <f>Tabla135[[#This Row],[Importe]]-Tabla135[[#This Row],[Pagado]]</f>
        <v>0</v>
      </c>
    </row>
    <row r="70" spans="1:8" x14ac:dyDescent="0.25">
      <c r="A70" s="13" t="s">
        <v>4247</v>
      </c>
      <c r="B70" s="8" t="s">
        <v>4295</v>
      </c>
      <c r="C70" s="12">
        <v>35251</v>
      </c>
      <c r="D70" s="13" t="s">
        <v>4024</v>
      </c>
      <c r="E70" s="2">
        <v>39172</v>
      </c>
      <c r="F70" s="14" t="s">
        <v>4247</v>
      </c>
      <c r="G70" s="2">
        <v>39172</v>
      </c>
      <c r="H70" s="2">
        <f>Tabla135[[#This Row],[Importe]]-Tabla135[[#This Row],[Pagado]]</f>
        <v>0</v>
      </c>
    </row>
    <row r="71" spans="1:8" x14ac:dyDescent="0.25">
      <c r="A71" s="13" t="s">
        <v>4247</v>
      </c>
      <c r="B71" s="8" t="s">
        <v>4296</v>
      </c>
      <c r="C71" s="12">
        <v>35252</v>
      </c>
      <c r="D71" s="13" t="s">
        <v>3951</v>
      </c>
      <c r="E71" s="2">
        <v>8590.9599999999991</v>
      </c>
      <c r="F71" s="14" t="s">
        <v>4247</v>
      </c>
      <c r="G71" s="2">
        <v>8590.9599999999991</v>
      </c>
      <c r="H71" s="2">
        <f>Tabla135[[#This Row],[Importe]]-Tabla135[[#This Row],[Pagado]]</f>
        <v>0</v>
      </c>
    </row>
    <row r="72" spans="1:8" x14ac:dyDescent="0.25">
      <c r="A72" s="13" t="s">
        <v>4247</v>
      </c>
      <c r="B72" s="8" t="s">
        <v>4297</v>
      </c>
      <c r="C72" s="12">
        <v>35253</v>
      </c>
      <c r="D72" s="13" t="s">
        <v>3947</v>
      </c>
      <c r="E72" s="2">
        <v>3586</v>
      </c>
      <c r="F72" s="14" t="s">
        <v>4223</v>
      </c>
      <c r="G72" s="2">
        <v>3586</v>
      </c>
      <c r="H72" s="2">
        <f>Tabla135[[#This Row],[Importe]]-Tabla135[[#This Row],[Pagado]]</f>
        <v>0</v>
      </c>
    </row>
    <row r="73" spans="1:8" x14ac:dyDescent="0.25">
      <c r="A73" s="13" t="s">
        <v>4247</v>
      </c>
      <c r="B73" s="8" t="s">
        <v>4298</v>
      </c>
      <c r="C73" s="12">
        <v>35254</v>
      </c>
      <c r="D73" s="13" t="s">
        <v>3946</v>
      </c>
      <c r="E73" s="2">
        <v>7120.8</v>
      </c>
      <c r="F73" s="14" t="s">
        <v>4223</v>
      </c>
      <c r="G73" s="2">
        <v>7120.8</v>
      </c>
      <c r="H73" s="2">
        <f>Tabla135[[#This Row],[Importe]]-Tabla135[[#This Row],[Pagado]]</f>
        <v>0</v>
      </c>
    </row>
    <row r="74" spans="1:8" x14ac:dyDescent="0.25">
      <c r="A74" s="13" t="s">
        <v>4247</v>
      </c>
      <c r="B74" s="8" t="s">
        <v>4299</v>
      </c>
      <c r="C74" s="12">
        <v>35255</v>
      </c>
      <c r="D74" s="13" t="s">
        <v>3950</v>
      </c>
      <c r="E74" s="2">
        <v>11404.3</v>
      </c>
      <c r="F74" s="14" t="s">
        <v>4240</v>
      </c>
      <c r="G74" s="2">
        <v>11404.3</v>
      </c>
      <c r="H74" s="2">
        <f>Tabla135[[#This Row],[Importe]]-Tabla135[[#This Row],[Pagado]]</f>
        <v>0</v>
      </c>
    </row>
    <row r="75" spans="1:8" x14ac:dyDescent="0.25">
      <c r="A75" s="13" t="s">
        <v>4247</v>
      </c>
      <c r="B75" s="8" t="s">
        <v>4300</v>
      </c>
      <c r="C75" s="12">
        <v>35256</v>
      </c>
      <c r="D75" s="13" t="s">
        <v>4080</v>
      </c>
      <c r="E75" s="2">
        <v>7433.3</v>
      </c>
      <c r="F75" s="14" t="s">
        <v>4223</v>
      </c>
      <c r="G75" s="2">
        <v>7433.3</v>
      </c>
      <c r="H75" s="2">
        <f>Tabla135[[#This Row],[Importe]]-Tabla135[[#This Row],[Pagado]]</f>
        <v>0</v>
      </c>
    </row>
    <row r="76" spans="1:8" x14ac:dyDescent="0.25">
      <c r="A76" s="13" t="s">
        <v>4247</v>
      </c>
      <c r="B76" s="8" t="s">
        <v>4301</v>
      </c>
      <c r="C76" s="12">
        <v>35257</v>
      </c>
      <c r="D76" s="13" t="s">
        <v>3944</v>
      </c>
      <c r="E76" s="2">
        <v>8749.2000000000007</v>
      </c>
      <c r="F76" s="14" t="s">
        <v>4302</v>
      </c>
      <c r="G76" s="2">
        <v>8749.2000000000007</v>
      </c>
      <c r="H76" s="2">
        <f>Tabla135[[#This Row],[Importe]]-Tabla135[[#This Row],[Pagado]]</f>
        <v>0</v>
      </c>
    </row>
    <row r="77" spans="1:8" x14ac:dyDescent="0.25">
      <c r="A77" s="13" t="s">
        <v>4247</v>
      </c>
      <c r="B77" s="8" t="s">
        <v>4303</v>
      </c>
      <c r="C77" s="12">
        <v>35258</v>
      </c>
      <c r="D77" s="13" t="s">
        <v>4016</v>
      </c>
      <c r="E77" s="2">
        <v>40097.199999999997</v>
      </c>
      <c r="F77" s="14" t="s">
        <v>4247</v>
      </c>
      <c r="G77" s="2">
        <v>40097.199999999997</v>
      </c>
      <c r="H77" s="2">
        <f>Tabla135[[#This Row],[Importe]]-Tabla135[[#This Row],[Pagado]]</f>
        <v>0</v>
      </c>
    </row>
    <row r="78" spans="1:8" x14ac:dyDescent="0.25">
      <c r="A78" s="13" t="s">
        <v>4247</v>
      </c>
      <c r="B78" s="8" t="s">
        <v>4304</v>
      </c>
      <c r="C78" s="12">
        <v>35259</v>
      </c>
      <c r="D78" s="13" t="s">
        <v>3964</v>
      </c>
      <c r="E78" s="2">
        <v>882</v>
      </c>
      <c r="F78" s="14" t="s">
        <v>4247</v>
      </c>
      <c r="G78" s="2">
        <v>882</v>
      </c>
      <c r="H78" s="2">
        <f>Tabla135[[#This Row],[Importe]]-Tabla135[[#This Row],[Pagado]]</f>
        <v>0</v>
      </c>
    </row>
    <row r="79" spans="1:8" x14ac:dyDescent="0.25">
      <c r="A79" s="13" t="s">
        <v>4247</v>
      </c>
      <c r="B79" s="8" t="s">
        <v>4305</v>
      </c>
      <c r="C79" s="12">
        <v>35260</v>
      </c>
      <c r="D79" s="13" t="s">
        <v>3964</v>
      </c>
      <c r="E79" s="2">
        <v>3548.5</v>
      </c>
      <c r="F79" s="14" t="s">
        <v>4247</v>
      </c>
      <c r="G79" s="2">
        <v>3548.5</v>
      </c>
      <c r="H79" s="2">
        <f>Tabla135[[#This Row],[Importe]]-Tabla135[[#This Row],[Pagado]]</f>
        <v>0</v>
      </c>
    </row>
    <row r="80" spans="1:8" x14ac:dyDescent="0.25">
      <c r="A80" s="13" t="s">
        <v>4247</v>
      </c>
      <c r="B80" s="8" t="s">
        <v>4306</v>
      </c>
      <c r="C80" s="12">
        <v>35261</v>
      </c>
      <c r="D80" s="13" t="s">
        <v>4213</v>
      </c>
      <c r="E80" s="2">
        <v>8123.6</v>
      </c>
      <c r="F80" s="14" t="s">
        <v>4247</v>
      </c>
      <c r="G80" s="2">
        <v>8123.6</v>
      </c>
      <c r="H80" s="2">
        <f>Tabla135[[#This Row],[Importe]]-Tabla135[[#This Row],[Pagado]]</f>
        <v>0</v>
      </c>
    </row>
    <row r="81" spans="1:8" x14ac:dyDescent="0.25">
      <c r="A81" s="13" t="s">
        <v>4247</v>
      </c>
      <c r="B81" s="8" t="s">
        <v>4307</v>
      </c>
      <c r="C81" s="12">
        <v>35262</v>
      </c>
      <c r="D81" s="13" t="s">
        <v>3974</v>
      </c>
      <c r="E81" s="2">
        <v>8120</v>
      </c>
      <c r="F81" s="14" t="s">
        <v>4247</v>
      </c>
      <c r="G81" s="2">
        <v>8120</v>
      </c>
      <c r="H81" s="2">
        <f>Tabla135[[#This Row],[Importe]]-Tabla135[[#This Row],[Pagado]]</f>
        <v>0</v>
      </c>
    </row>
    <row r="82" spans="1:8" x14ac:dyDescent="0.25">
      <c r="A82" s="13" t="s">
        <v>4247</v>
      </c>
      <c r="B82" s="8" t="s">
        <v>4308</v>
      </c>
      <c r="C82" s="12">
        <v>35263</v>
      </c>
      <c r="D82" s="13" t="s">
        <v>3966</v>
      </c>
      <c r="E82" s="2">
        <v>1297.2</v>
      </c>
      <c r="F82" s="14" t="s">
        <v>4247</v>
      </c>
      <c r="G82" s="2">
        <v>1297.2</v>
      </c>
      <c r="H82" s="2">
        <f>Tabla135[[#This Row],[Importe]]-Tabla135[[#This Row],[Pagado]]</f>
        <v>0</v>
      </c>
    </row>
    <row r="83" spans="1:8" x14ac:dyDescent="0.25">
      <c r="A83" s="13" t="s">
        <v>4247</v>
      </c>
      <c r="B83" s="8" t="s">
        <v>4309</v>
      </c>
      <c r="C83" s="12">
        <v>35264</v>
      </c>
      <c r="D83" s="13" t="s">
        <v>3945</v>
      </c>
      <c r="E83" s="2">
        <v>4066.4</v>
      </c>
      <c r="F83" s="14" t="s">
        <v>4223</v>
      </c>
      <c r="G83" s="2">
        <v>4066.4</v>
      </c>
      <c r="H83" s="2">
        <f>Tabla135[[#This Row],[Importe]]-Tabla135[[#This Row],[Pagado]]</f>
        <v>0</v>
      </c>
    </row>
    <row r="84" spans="1:8" x14ac:dyDescent="0.25">
      <c r="A84" s="13" t="s">
        <v>4247</v>
      </c>
      <c r="B84" s="8" t="s">
        <v>4310</v>
      </c>
      <c r="C84" s="12">
        <v>35265</v>
      </c>
      <c r="D84" s="13" t="s">
        <v>4029</v>
      </c>
      <c r="E84" s="2">
        <v>4002</v>
      </c>
      <c r="F84" s="14" t="s">
        <v>4223</v>
      </c>
      <c r="G84" s="2">
        <v>4002</v>
      </c>
      <c r="H84" s="2">
        <f>Tabla135[[#This Row],[Importe]]-Tabla135[[#This Row],[Pagado]]</f>
        <v>0</v>
      </c>
    </row>
    <row r="85" spans="1:8" x14ac:dyDescent="0.25">
      <c r="A85" s="13" t="s">
        <v>4247</v>
      </c>
      <c r="B85" s="8" t="s">
        <v>4311</v>
      </c>
      <c r="C85" s="12">
        <v>35266</v>
      </c>
      <c r="D85" s="13" t="s">
        <v>3939</v>
      </c>
      <c r="E85" s="2">
        <v>7401.4</v>
      </c>
      <c r="F85" s="14" t="s">
        <v>4223</v>
      </c>
      <c r="G85" s="2">
        <v>7401.4</v>
      </c>
      <c r="H85" s="2">
        <f>Tabla135[[#This Row],[Importe]]-Tabla135[[#This Row],[Pagado]]</f>
        <v>0</v>
      </c>
    </row>
    <row r="86" spans="1:8" x14ac:dyDescent="0.25">
      <c r="A86" s="13" t="s">
        <v>4247</v>
      </c>
      <c r="B86" s="8" t="s">
        <v>4312</v>
      </c>
      <c r="C86" s="12">
        <v>35267</v>
      </c>
      <c r="D86" s="13" t="s">
        <v>3966</v>
      </c>
      <c r="E86" s="2">
        <v>442.8</v>
      </c>
      <c r="F86" s="14" t="s">
        <v>4247</v>
      </c>
      <c r="G86" s="2">
        <v>442.8</v>
      </c>
      <c r="H86" s="2">
        <f>Tabla135[[#This Row],[Importe]]-Tabla135[[#This Row],[Pagado]]</f>
        <v>0</v>
      </c>
    </row>
    <row r="87" spans="1:8" x14ac:dyDescent="0.25">
      <c r="A87" s="13" t="s">
        <v>4247</v>
      </c>
      <c r="B87" s="8" t="s">
        <v>4313</v>
      </c>
      <c r="C87" s="12">
        <v>35268</v>
      </c>
      <c r="D87" s="13" t="s">
        <v>3964</v>
      </c>
      <c r="E87" s="2">
        <v>4250</v>
      </c>
      <c r="F87" s="14" t="s">
        <v>4247</v>
      </c>
      <c r="G87" s="2">
        <v>4250</v>
      </c>
      <c r="H87" s="2">
        <f>Tabla135[[#This Row],[Importe]]-Tabla135[[#This Row],[Pagado]]</f>
        <v>0</v>
      </c>
    </row>
    <row r="88" spans="1:8" x14ac:dyDescent="0.25">
      <c r="A88" s="13" t="s">
        <v>4247</v>
      </c>
      <c r="B88" s="8" t="s">
        <v>4314</v>
      </c>
      <c r="C88" s="12">
        <v>35269</v>
      </c>
      <c r="D88" s="13" t="s">
        <v>3963</v>
      </c>
      <c r="E88" s="2">
        <v>1909.3</v>
      </c>
      <c r="F88" s="14" t="s">
        <v>4247</v>
      </c>
      <c r="G88" s="2">
        <v>1909.3</v>
      </c>
      <c r="H88" s="2">
        <f>Tabla135[[#This Row],[Importe]]-Tabla135[[#This Row],[Pagado]]</f>
        <v>0</v>
      </c>
    </row>
    <row r="89" spans="1:8" x14ac:dyDescent="0.25">
      <c r="A89" s="13" t="s">
        <v>4247</v>
      </c>
      <c r="B89" s="8" t="s">
        <v>4315</v>
      </c>
      <c r="C89" s="12">
        <v>35270</v>
      </c>
      <c r="D89" s="13" t="s">
        <v>3966</v>
      </c>
      <c r="E89" s="2">
        <v>10590.5</v>
      </c>
      <c r="F89" s="14" t="s">
        <v>4316</v>
      </c>
      <c r="G89" s="2">
        <v>10590.5</v>
      </c>
      <c r="H89" s="2">
        <f>Tabla135[[#This Row],[Importe]]-Tabla135[[#This Row],[Pagado]]</f>
        <v>0</v>
      </c>
    </row>
    <row r="90" spans="1:8" x14ac:dyDescent="0.25">
      <c r="A90" s="13" t="s">
        <v>4247</v>
      </c>
      <c r="B90" s="8" t="s">
        <v>4317</v>
      </c>
      <c r="C90" s="12">
        <v>35271</v>
      </c>
      <c r="D90" s="13" t="s">
        <v>3964</v>
      </c>
      <c r="E90" s="2">
        <v>1828.8</v>
      </c>
      <c r="F90" s="14" t="s">
        <v>4247</v>
      </c>
      <c r="G90" s="2">
        <v>1828.8</v>
      </c>
      <c r="H90" s="2">
        <f>Tabla135[[#This Row],[Importe]]-Tabla135[[#This Row],[Pagado]]</f>
        <v>0</v>
      </c>
    </row>
    <row r="91" spans="1:8" x14ac:dyDescent="0.25">
      <c r="A91" s="13" t="s">
        <v>4247</v>
      </c>
      <c r="B91" s="8" t="s">
        <v>4318</v>
      </c>
      <c r="C91" s="12">
        <v>35272</v>
      </c>
      <c r="D91" s="13" t="s">
        <v>4041</v>
      </c>
      <c r="E91" s="2">
        <v>3445.6</v>
      </c>
      <c r="F91" s="14" t="s">
        <v>4247</v>
      </c>
      <c r="G91" s="2">
        <v>3445.6</v>
      </c>
      <c r="H91" s="2">
        <f>Tabla135[[#This Row],[Importe]]-Tabla135[[#This Row],[Pagado]]</f>
        <v>0</v>
      </c>
    </row>
    <row r="92" spans="1:8" x14ac:dyDescent="0.25">
      <c r="A92" s="13" t="s">
        <v>4247</v>
      </c>
      <c r="B92" s="8" t="s">
        <v>4319</v>
      </c>
      <c r="C92" s="12">
        <v>35273</v>
      </c>
      <c r="D92" s="13" t="s">
        <v>3994</v>
      </c>
      <c r="E92" s="2">
        <v>2606.4</v>
      </c>
      <c r="F92" s="14" t="s">
        <v>4247</v>
      </c>
      <c r="G92" s="2">
        <v>2606.4</v>
      </c>
      <c r="H92" s="2">
        <f>Tabla135[[#This Row],[Importe]]-Tabla135[[#This Row],[Pagado]]</f>
        <v>0</v>
      </c>
    </row>
    <row r="93" spans="1:8" x14ac:dyDescent="0.25">
      <c r="A93" s="13" t="s">
        <v>4247</v>
      </c>
      <c r="B93" s="8" t="s">
        <v>4320</v>
      </c>
      <c r="C93" s="12">
        <v>35274</v>
      </c>
      <c r="D93" s="13" t="s">
        <v>4321</v>
      </c>
      <c r="E93" s="2">
        <v>21358.080000000002</v>
      </c>
      <c r="F93" s="14" t="s">
        <v>4247</v>
      </c>
      <c r="G93" s="2">
        <v>21358.080000000002</v>
      </c>
      <c r="H93" s="2">
        <f>Tabla135[[#This Row],[Importe]]-Tabla135[[#This Row],[Pagado]]</f>
        <v>0</v>
      </c>
    </row>
    <row r="94" spans="1:8" x14ac:dyDescent="0.25">
      <c r="A94" s="13" t="s">
        <v>4247</v>
      </c>
      <c r="B94" s="8" t="s">
        <v>4322</v>
      </c>
      <c r="C94" s="12">
        <v>35275</v>
      </c>
      <c r="D94" s="13" t="s">
        <v>4046</v>
      </c>
      <c r="E94" s="2">
        <v>2301.1999999999998</v>
      </c>
      <c r="F94" s="14" t="s">
        <v>4247</v>
      </c>
      <c r="G94" s="2">
        <v>2301.1999999999998</v>
      </c>
      <c r="H94" s="2">
        <f>Tabla135[[#This Row],[Importe]]-Tabla135[[#This Row],[Pagado]]</f>
        <v>0</v>
      </c>
    </row>
    <row r="95" spans="1:8" x14ac:dyDescent="0.25">
      <c r="A95" s="13" t="s">
        <v>4247</v>
      </c>
      <c r="B95" s="8" t="s">
        <v>4323</v>
      </c>
      <c r="C95" s="12">
        <v>35276</v>
      </c>
      <c r="D95" s="13" t="s">
        <v>4045</v>
      </c>
      <c r="E95" s="2">
        <v>345.8</v>
      </c>
      <c r="F95" s="14" t="s">
        <v>4247</v>
      </c>
      <c r="G95" s="2">
        <v>345.8</v>
      </c>
      <c r="H95" s="2">
        <f>Tabla135[[#This Row],[Importe]]-Tabla135[[#This Row],[Pagado]]</f>
        <v>0</v>
      </c>
    </row>
    <row r="96" spans="1:8" x14ac:dyDescent="0.25">
      <c r="A96" s="13" t="s">
        <v>4247</v>
      </c>
      <c r="B96" s="8" t="s">
        <v>4324</v>
      </c>
      <c r="C96" s="12">
        <v>35277</v>
      </c>
      <c r="D96" s="13" t="s">
        <v>3957</v>
      </c>
      <c r="E96" s="2">
        <v>1740</v>
      </c>
      <c r="F96" s="14" t="s">
        <v>4247</v>
      </c>
      <c r="G96" s="2">
        <v>1740</v>
      </c>
      <c r="H96" s="2">
        <f>Tabla135[[#This Row],[Importe]]-Tabla135[[#This Row],[Pagado]]</f>
        <v>0</v>
      </c>
    </row>
    <row r="97" spans="1:8" x14ac:dyDescent="0.25">
      <c r="A97" s="13" t="s">
        <v>4247</v>
      </c>
      <c r="B97" s="8" t="s">
        <v>4325</v>
      </c>
      <c r="C97" s="12">
        <v>35278</v>
      </c>
      <c r="D97" s="13" t="s">
        <v>3969</v>
      </c>
      <c r="E97" s="2">
        <v>7150.6</v>
      </c>
      <c r="F97" s="14" t="s">
        <v>4247</v>
      </c>
      <c r="G97" s="2">
        <v>7150.6</v>
      </c>
      <c r="H97" s="2">
        <f>Tabla135[[#This Row],[Importe]]-Tabla135[[#This Row],[Pagado]]</f>
        <v>0</v>
      </c>
    </row>
    <row r="98" spans="1:8" x14ac:dyDescent="0.25">
      <c r="A98" s="13" t="s">
        <v>4247</v>
      </c>
      <c r="B98" s="8" t="s">
        <v>4326</v>
      </c>
      <c r="C98" s="12">
        <v>35279</v>
      </c>
      <c r="D98" s="13" t="s">
        <v>4327</v>
      </c>
      <c r="E98" s="2">
        <v>18653.8</v>
      </c>
      <c r="F98" s="14" t="s">
        <v>4247</v>
      </c>
      <c r="G98" s="2">
        <v>18653.8</v>
      </c>
      <c r="H98" s="2">
        <f>Tabla135[[#This Row],[Importe]]-Tabla135[[#This Row],[Pagado]]</f>
        <v>0</v>
      </c>
    </row>
    <row r="99" spans="1:8" x14ac:dyDescent="0.25">
      <c r="A99" s="13" t="s">
        <v>4247</v>
      </c>
      <c r="B99" s="8" t="s">
        <v>4328</v>
      </c>
      <c r="C99" s="12">
        <v>35280</v>
      </c>
      <c r="D99" s="13" t="s">
        <v>4044</v>
      </c>
      <c r="E99" s="2">
        <v>7432.8</v>
      </c>
      <c r="F99" s="14" t="s">
        <v>4247</v>
      </c>
      <c r="G99" s="2">
        <v>7432.8</v>
      </c>
      <c r="H99" s="2">
        <f>Tabla135[[#This Row],[Importe]]-Tabla135[[#This Row],[Pagado]]</f>
        <v>0</v>
      </c>
    </row>
    <row r="100" spans="1:8" x14ac:dyDescent="0.25">
      <c r="A100" s="13" t="s">
        <v>4247</v>
      </c>
      <c r="B100" s="8" t="s">
        <v>4329</v>
      </c>
      <c r="C100" s="12">
        <v>35281</v>
      </c>
      <c r="D100" s="13" t="s">
        <v>3943</v>
      </c>
      <c r="E100" s="2">
        <v>329.4</v>
      </c>
      <c r="F100" s="14" t="s">
        <v>4247</v>
      </c>
      <c r="G100" s="2">
        <v>329.4</v>
      </c>
      <c r="H100" s="2">
        <f>Tabla135[[#This Row],[Importe]]-Tabla135[[#This Row],[Pagado]]</f>
        <v>0</v>
      </c>
    </row>
    <row r="101" spans="1:8" x14ac:dyDescent="0.25">
      <c r="A101" s="13" t="s">
        <v>4247</v>
      </c>
      <c r="B101" s="8" t="s">
        <v>4330</v>
      </c>
      <c r="C101" s="12">
        <v>35282</v>
      </c>
      <c r="D101" s="13" t="s">
        <v>3954</v>
      </c>
      <c r="E101" s="2">
        <v>6820.4</v>
      </c>
      <c r="F101" s="14" t="s">
        <v>4247</v>
      </c>
      <c r="G101" s="2">
        <v>6820.4</v>
      </c>
      <c r="H101" s="2">
        <f>Tabla135[[#This Row],[Importe]]-Tabla135[[#This Row],[Pagado]]</f>
        <v>0</v>
      </c>
    </row>
    <row r="102" spans="1:8" x14ac:dyDescent="0.25">
      <c r="A102" s="13" t="s">
        <v>4247</v>
      </c>
      <c r="B102" s="8" t="s">
        <v>4331</v>
      </c>
      <c r="C102" s="12">
        <v>35283</v>
      </c>
      <c r="D102" s="13" t="s">
        <v>4059</v>
      </c>
      <c r="E102" s="2">
        <v>2152.8000000000002</v>
      </c>
      <c r="F102" s="14" t="s">
        <v>4247</v>
      </c>
      <c r="G102" s="2">
        <v>2152.8000000000002</v>
      </c>
      <c r="H102" s="2">
        <f>Tabla135[[#This Row],[Importe]]-Tabla135[[#This Row],[Pagado]]</f>
        <v>0</v>
      </c>
    </row>
    <row r="103" spans="1:8" x14ac:dyDescent="0.25">
      <c r="A103" s="13" t="s">
        <v>4247</v>
      </c>
      <c r="B103" s="8" t="s">
        <v>4332</v>
      </c>
      <c r="C103" s="12">
        <v>35284</v>
      </c>
      <c r="D103" s="13" t="s">
        <v>3982</v>
      </c>
      <c r="E103" s="2">
        <v>963.8</v>
      </c>
      <c r="F103" s="14" t="s">
        <v>4247</v>
      </c>
      <c r="G103" s="2">
        <v>963.8</v>
      </c>
      <c r="H103" s="2">
        <f>Tabla135[[#This Row],[Importe]]-Tabla135[[#This Row],[Pagado]]</f>
        <v>0</v>
      </c>
    </row>
    <row r="104" spans="1:8" x14ac:dyDescent="0.25">
      <c r="A104" s="13" t="s">
        <v>4247</v>
      </c>
      <c r="B104" s="8" t="s">
        <v>4333</v>
      </c>
      <c r="C104" s="12">
        <v>35285</v>
      </c>
      <c r="D104" s="13" t="s">
        <v>3971</v>
      </c>
      <c r="E104" s="2">
        <v>5627.2</v>
      </c>
      <c r="F104" s="14" t="s">
        <v>4247</v>
      </c>
      <c r="G104" s="2">
        <v>5627.2</v>
      </c>
      <c r="H104" s="2">
        <f>Tabla135[[#This Row],[Importe]]-Tabla135[[#This Row],[Pagado]]</f>
        <v>0</v>
      </c>
    </row>
    <row r="105" spans="1:8" x14ac:dyDescent="0.25">
      <c r="A105" s="13" t="s">
        <v>4247</v>
      </c>
      <c r="B105" s="8" t="s">
        <v>4334</v>
      </c>
      <c r="C105" s="12">
        <v>35286</v>
      </c>
      <c r="D105" s="13" t="s">
        <v>4006</v>
      </c>
      <c r="E105" s="2">
        <v>6434.2</v>
      </c>
      <c r="F105" s="14" t="s">
        <v>4247</v>
      </c>
      <c r="G105" s="2">
        <v>6434.2</v>
      </c>
      <c r="H105" s="2">
        <f>Tabla135[[#This Row],[Importe]]-Tabla135[[#This Row],[Pagado]]</f>
        <v>0</v>
      </c>
    </row>
    <row r="106" spans="1:8" x14ac:dyDescent="0.25">
      <c r="A106" s="13" t="s">
        <v>4247</v>
      </c>
      <c r="B106" s="8" t="s">
        <v>4335</v>
      </c>
      <c r="C106" s="12">
        <v>35287</v>
      </c>
      <c r="D106" s="13" t="s">
        <v>3972</v>
      </c>
      <c r="E106" s="2">
        <v>6901.8</v>
      </c>
      <c r="F106" s="14" t="s">
        <v>4247</v>
      </c>
      <c r="G106" s="2">
        <v>6901.8</v>
      </c>
      <c r="H106" s="2">
        <f>Tabla135[[#This Row],[Importe]]-Tabla135[[#This Row],[Pagado]]</f>
        <v>0</v>
      </c>
    </row>
    <row r="107" spans="1:8" x14ac:dyDescent="0.25">
      <c r="A107" s="13" t="s">
        <v>4247</v>
      </c>
      <c r="B107" s="8" t="s">
        <v>4336</v>
      </c>
      <c r="C107" s="12">
        <v>35288</v>
      </c>
      <c r="D107" s="13" t="s">
        <v>4086</v>
      </c>
      <c r="E107" s="2">
        <v>1467.4</v>
      </c>
      <c r="F107" s="14" t="s">
        <v>4247</v>
      </c>
      <c r="G107" s="2">
        <v>1467.4</v>
      </c>
      <c r="H107" s="2">
        <f>Tabla135[[#This Row],[Importe]]-Tabla135[[#This Row],[Pagado]]</f>
        <v>0</v>
      </c>
    </row>
    <row r="108" spans="1:8" x14ac:dyDescent="0.25">
      <c r="A108" s="13" t="s">
        <v>4247</v>
      </c>
      <c r="B108" s="8" t="s">
        <v>4337</v>
      </c>
      <c r="C108" s="12">
        <v>35289</v>
      </c>
      <c r="D108" s="13" t="s">
        <v>4030</v>
      </c>
      <c r="E108" s="2">
        <v>2351.1</v>
      </c>
      <c r="F108" s="14" t="s">
        <v>4247</v>
      </c>
      <c r="G108" s="2">
        <v>2351.1</v>
      </c>
      <c r="H108" s="2">
        <f>Tabla135[[#This Row],[Importe]]-Tabla135[[#This Row],[Pagado]]</f>
        <v>0</v>
      </c>
    </row>
    <row r="109" spans="1:8" x14ac:dyDescent="0.25">
      <c r="A109" s="13" t="s">
        <v>4247</v>
      </c>
      <c r="B109" s="8" t="s">
        <v>4338</v>
      </c>
      <c r="C109" s="12">
        <v>35290</v>
      </c>
      <c r="D109" s="13" t="s">
        <v>3976</v>
      </c>
      <c r="E109" s="2">
        <v>2271.5</v>
      </c>
      <c r="F109" s="14" t="s">
        <v>4247</v>
      </c>
      <c r="G109" s="2">
        <v>2271.5</v>
      </c>
      <c r="H109" s="2">
        <f>Tabla135[[#This Row],[Importe]]-Tabla135[[#This Row],[Pagado]]</f>
        <v>0</v>
      </c>
    </row>
    <row r="110" spans="1:8" x14ac:dyDescent="0.25">
      <c r="A110" s="13" t="s">
        <v>4247</v>
      </c>
      <c r="B110" s="8" t="s">
        <v>4339</v>
      </c>
      <c r="C110" s="12">
        <v>35291</v>
      </c>
      <c r="D110" s="13" t="s">
        <v>4010</v>
      </c>
      <c r="E110" s="2">
        <v>1940.6</v>
      </c>
      <c r="F110" s="14" t="s">
        <v>4247</v>
      </c>
      <c r="G110" s="2">
        <v>1940.6</v>
      </c>
      <c r="H110" s="2">
        <f>Tabla135[[#This Row],[Importe]]-Tabla135[[#This Row],[Pagado]]</f>
        <v>0</v>
      </c>
    </row>
    <row r="111" spans="1:8" x14ac:dyDescent="0.25">
      <c r="A111" s="13" t="s">
        <v>4247</v>
      </c>
      <c r="B111" s="8" t="s">
        <v>4340</v>
      </c>
      <c r="C111" s="12">
        <v>35292</v>
      </c>
      <c r="D111" s="13" t="s">
        <v>3965</v>
      </c>
      <c r="E111" s="2">
        <v>870</v>
      </c>
      <c r="F111" s="14" t="s">
        <v>4247</v>
      </c>
      <c r="G111" s="2">
        <v>870</v>
      </c>
      <c r="H111" s="2">
        <f>Tabla135[[#This Row],[Importe]]-Tabla135[[#This Row],[Pagado]]</f>
        <v>0</v>
      </c>
    </row>
    <row r="112" spans="1:8" x14ac:dyDescent="0.25">
      <c r="A112" s="13" t="s">
        <v>4247</v>
      </c>
      <c r="B112" s="8" t="s">
        <v>4341</v>
      </c>
      <c r="C112" s="12">
        <v>35293</v>
      </c>
      <c r="D112" s="13" t="s">
        <v>4091</v>
      </c>
      <c r="E112" s="2">
        <v>6752.8</v>
      </c>
      <c r="F112" s="14" t="s">
        <v>4247</v>
      </c>
      <c r="G112" s="2">
        <v>6752.8</v>
      </c>
      <c r="H112" s="2">
        <f>Tabla135[[#This Row],[Importe]]-Tabla135[[#This Row],[Pagado]]</f>
        <v>0</v>
      </c>
    </row>
    <row r="113" spans="1:8" x14ac:dyDescent="0.25">
      <c r="A113" s="13" t="s">
        <v>4247</v>
      </c>
      <c r="B113" s="8" t="s">
        <v>4342</v>
      </c>
      <c r="C113" s="12">
        <v>35294</v>
      </c>
      <c r="D113" s="13" t="s">
        <v>4100</v>
      </c>
      <c r="E113" s="2">
        <v>580</v>
      </c>
      <c r="F113" s="14" t="s">
        <v>4247</v>
      </c>
      <c r="G113" s="2">
        <v>580</v>
      </c>
      <c r="H113" s="2">
        <f>Tabla135[[#This Row],[Importe]]-Tabla135[[#This Row],[Pagado]]</f>
        <v>0</v>
      </c>
    </row>
    <row r="114" spans="1:8" x14ac:dyDescent="0.25">
      <c r="A114" s="13" t="s">
        <v>4247</v>
      </c>
      <c r="B114" s="8" t="s">
        <v>4343</v>
      </c>
      <c r="C114" s="12">
        <v>35295</v>
      </c>
      <c r="D114" s="13" t="s">
        <v>4147</v>
      </c>
      <c r="E114" s="2">
        <v>1490.9</v>
      </c>
      <c r="F114" s="14" t="s">
        <v>4247</v>
      </c>
      <c r="G114" s="2">
        <v>1490.9</v>
      </c>
      <c r="H114" s="2">
        <f>Tabla135[[#This Row],[Importe]]-Tabla135[[#This Row],[Pagado]]</f>
        <v>0</v>
      </c>
    </row>
    <row r="115" spans="1:8" x14ac:dyDescent="0.25">
      <c r="A115" s="13" t="s">
        <v>4247</v>
      </c>
      <c r="B115" s="8" t="s">
        <v>4344</v>
      </c>
      <c r="C115" s="12">
        <v>35296</v>
      </c>
      <c r="D115" s="13" t="s">
        <v>4034</v>
      </c>
      <c r="E115" s="2">
        <v>1916.9</v>
      </c>
      <c r="F115" s="14" t="s">
        <v>4247</v>
      </c>
      <c r="G115" s="2">
        <v>1916.9</v>
      </c>
      <c r="H115" s="2">
        <f>Tabla135[[#This Row],[Importe]]-Tabla135[[#This Row],[Pagado]]</f>
        <v>0</v>
      </c>
    </row>
    <row r="116" spans="1:8" x14ac:dyDescent="0.25">
      <c r="A116" s="13" t="s">
        <v>4247</v>
      </c>
      <c r="B116" s="8" t="s">
        <v>4345</v>
      </c>
      <c r="C116" s="12">
        <v>35297</v>
      </c>
      <c r="D116" s="13" t="s">
        <v>3977</v>
      </c>
      <c r="E116" s="2">
        <v>2696</v>
      </c>
      <c r="F116" s="14" t="s">
        <v>4247</v>
      </c>
      <c r="G116" s="2">
        <v>2696</v>
      </c>
      <c r="H116" s="2">
        <f>Tabla135[[#This Row],[Importe]]-Tabla135[[#This Row],[Pagado]]</f>
        <v>0</v>
      </c>
    </row>
    <row r="117" spans="1:8" x14ac:dyDescent="0.25">
      <c r="A117" s="13" t="s">
        <v>4247</v>
      </c>
      <c r="B117" s="8" t="s">
        <v>4346</v>
      </c>
      <c r="C117" s="12">
        <v>35298</v>
      </c>
      <c r="D117" s="13" t="s">
        <v>4017</v>
      </c>
      <c r="E117" s="2">
        <v>18990.3</v>
      </c>
      <c r="F117" s="14" t="s">
        <v>4288</v>
      </c>
      <c r="G117" s="2">
        <v>18990.3</v>
      </c>
      <c r="H117" s="2">
        <f>Tabla135[[#This Row],[Importe]]-Tabla135[[#This Row],[Pagado]]</f>
        <v>0</v>
      </c>
    </row>
    <row r="118" spans="1:8" x14ac:dyDescent="0.25">
      <c r="A118" s="13" t="s">
        <v>4247</v>
      </c>
      <c r="B118" s="8" t="s">
        <v>4347</v>
      </c>
      <c r="C118" s="12">
        <v>35299</v>
      </c>
      <c r="D118" s="13" t="s">
        <v>3989</v>
      </c>
      <c r="E118" s="2">
        <v>390.5</v>
      </c>
      <c r="F118" s="14" t="s">
        <v>4247</v>
      </c>
      <c r="G118" s="2">
        <v>390.5</v>
      </c>
      <c r="H118" s="2">
        <f>Tabla135[[#This Row],[Importe]]-Tabla135[[#This Row],[Pagado]]</f>
        <v>0</v>
      </c>
    </row>
    <row r="119" spans="1:8" x14ac:dyDescent="0.25">
      <c r="A119" s="13" t="s">
        <v>4247</v>
      </c>
      <c r="B119" s="8" t="s">
        <v>4348</v>
      </c>
      <c r="C119" s="12">
        <v>35300</v>
      </c>
      <c r="D119" s="13" t="s">
        <v>3997</v>
      </c>
      <c r="E119" s="2">
        <v>357</v>
      </c>
      <c r="F119" s="14" t="s">
        <v>4247</v>
      </c>
      <c r="G119" s="2">
        <v>357</v>
      </c>
      <c r="H119" s="2">
        <f>Tabla135[[#This Row],[Importe]]-Tabla135[[#This Row],[Pagado]]</f>
        <v>0</v>
      </c>
    </row>
    <row r="120" spans="1:8" x14ac:dyDescent="0.25">
      <c r="A120" s="13" t="s">
        <v>4247</v>
      </c>
      <c r="B120" s="8" t="s">
        <v>4349</v>
      </c>
      <c r="C120" s="12">
        <v>35301</v>
      </c>
      <c r="D120" s="13" t="s">
        <v>4019</v>
      </c>
      <c r="E120" s="2">
        <v>67133</v>
      </c>
      <c r="F120" s="14" t="s">
        <v>4302</v>
      </c>
      <c r="G120" s="2">
        <v>67133</v>
      </c>
      <c r="H120" s="2">
        <f>Tabla135[[#This Row],[Importe]]-Tabla135[[#This Row],[Pagado]]</f>
        <v>0</v>
      </c>
    </row>
    <row r="121" spans="1:8" x14ac:dyDescent="0.25">
      <c r="A121" s="13" t="s">
        <v>4247</v>
      </c>
      <c r="B121" s="8" t="s">
        <v>4350</v>
      </c>
      <c r="C121" s="12">
        <v>35302</v>
      </c>
      <c r="D121" s="13" t="s">
        <v>3979</v>
      </c>
      <c r="E121" s="2">
        <v>8008</v>
      </c>
      <c r="F121" s="14" t="s">
        <v>4247</v>
      </c>
      <c r="G121" s="2">
        <v>8008</v>
      </c>
      <c r="H121" s="2">
        <f>Tabla135[[#This Row],[Importe]]-Tabla135[[#This Row],[Pagado]]</f>
        <v>0</v>
      </c>
    </row>
    <row r="122" spans="1:8" x14ac:dyDescent="0.25">
      <c r="A122" s="13" t="s">
        <v>4247</v>
      </c>
      <c r="B122" s="8" t="s">
        <v>4351</v>
      </c>
      <c r="C122" s="12">
        <v>35303</v>
      </c>
      <c r="D122" s="13" t="s">
        <v>3937</v>
      </c>
      <c r="E122" s="2">
        <v>30794.45</v>
      </c>
      <c r="F122" s="14" t="s">
        <v>4223</v>
      </c>
      <c r="G122" s="2">
        <v>30794.45</v>
      </c>
      <c r="H122" s="2">
        <f>Tabla135[[#This Row],[Importe]]-Tabla135[[#This Row],[Pagado]]</f>
        <v>0</v>
      </c>
    </row>
    <row r="123" spans="1:8" x14ac:dyDescent="0.25">
      <c r="A123" s="13" t="s">
        <v>4247</v>
      </c>
      <c r="B123" s="8" t="s">
        <v>4352</v>
      </c>
      <c r="C123" s="12">
        <v>35304</v>
      </c>
      <c r="D123" s="13" t="s">
        <v>3964</v>
      </c>
      <c r="E123" s="2">
        <v>1740</v>
      </c>
      <c r="F123" s="14" t="s">
        <v>4247</v>
      </c>
      <c r="G123" s="2">
        <v>1740</v>
      </c>
      <c r="H123" s="2">
        <f>Tabla135[[#This Row],[Importe]]-Tabla135[[#This Row],[Pagado]]</f>
        <v>0</v>
      </c>
    </row>
    <row r="124" spans="1:8" x14ac:dyDescent="0.25">
      <c r="A124" s="13" t="s">
        <v>4247</v>
      </c>
      <c r="B124" s="8" t="s">
        <v>4353</v>
      </c>
      <c r="C124" s="12">
        <v>35305</v>
      </c>
      <c r="D124" s="13" t="s">
        <v>4099</v>
      </c>
      <c r="E124" s="2">
        <v>4001.8</v>
      </c>
      <c r="F124" s="14" t="s">
        <v>4247</v>
      </c>
      <c r="G124" s="2">
        <v>4001.8</v>
      </c>
      <c r="H124" s="2">
        <f>Tabla135[[#This Row],[Importe]]-Tabla135[[#This Row],[Pagado]]</f>
        <v>0</v>
      </c>
    </row>
    <row r="125" spans="1:8" x14ac:dyDescent="0.25">
      <c r="A125" s="13" t="s">
        <v>4247</v>
      </c>
      <c r="B125" s="8" t="s">
        <v>4354</v>
      </c>
      <c r="C125" s="12">
        <v>35306</v>
      </c>
      <c r="D125" s="13" t="s">
        <v>3964</v>
      </c>
      <c r="E125" s="2">
        <v>870</v>
      </c>
      <c r="F125" s="14" t="s">
        <v>4247</v>
      </c>
      <c r="G125" s="2">
        <v>870</v>
      </c>
      <c r="H125" s="2">
        <f>Tabla135[[#This Row],[Importe]]-Tabla135[[#This Row],[Pagado]]</f>
        <v>0</v>
      </c>
    </row>
    <row r="126" spans="1:8" x14ac:dyDescent="0.25">
      <c r="A126" s="13" t="s">
        <v>4247</v>
      </c>
      <c r="B126" s="8" t="s">
        <v>4355</v>
      </c>
      <c r="C126" s="12">
        <v>35307</v>
      </c>
      <c r="D126" s="13" t="s">
        <v>4062</v>
      </c>
      <c r="E126" s="2">
        <v>16990.400000000001</v>
      </c>
      <c r="F126" s="14" t="s">
        <v>4223</v>
      </c>
      <c r="G126" s="2">
        <v>16990.400000000001</v>
      </c>
      <c r="H126" s="2">
        <f>Tabla135[[#This Row],[Importe]]-Tabla135[[#This Row],[Pagado]]</f>
        <v>0</v>
      </c>
    </row>
    <row r="127" spans="1:8" x14ac:dyDescent="0.25">
      <c r="A127" s="13" t="s">
        <v>4247</v>
      </c>
      <c r="B127" s="8" t="s">
        <v>4356</v>
      </c>
      <c r="C127" s="12">
        <v>35308</v>
      </c>
      <c r="D127" s="13" t="s">
        <v>4003</v>
      </c>
      <c r="E127" s="2">
        <v>27239.16</v>
      </c>
      <c r="F127" s="14" t="s">
        <v>4357</v>
      </c>
      <c r="G127" s="2">
        <v>27239.16</v>
      </c>
      <c r="H127" s="2">
        <f>Tabla135[[#This Row],[Importe]]-Tabla135[[#This Row],[Pagado]]</f>
        <v>0</v>
      </c>
    </row>
    <row r="128" spans="1:8" x14ac:dyDescent="0.25">
      <c r="A128" s="13" t="s">
        <v>4247</v>
      </c>
      <c r="B128" s="8" t="s">
        <v>4358</v>
      </c>
      <c r="C128" s="12">
        <v>35309</v>
      </c>
      <c r="D128" s="13" t="s">
        <v>4043</v>
      </c>
      <c r="E128" s="2">
        <v>25142.9</v>
      </c>
      <c r="F128" s="14" t="s">
        <v>4302</v>
      </c>
      <c r="G128" s="2">
        <v>25142.9</v>
      </c>
      <c r="H128" s="2">
        <f>Tabla135[[#This Row],[Importe]]-Tabla135[[#This Row],[Pagado]]</f>
        <v>0</v>
      </c>
    </row>
    <row r="129" spans="1:8" x14ac:dyDescent="0.25">
      <c r="A129" s="13" t="s">
        <v>4247</v>
      </c>
      <c r="B129" s="8" t="s">
        <v>4359</v>
      </c>
      <c r="C129" s="12">
        <v>35310</v>
      </c>
      <c r="D129" s="13" t="s">
        <v>4040</v>
      </c>
      <c r="E129" s="2">
        <v>17519.599999999999</v>
      </c>
      <c r="F129" s="14" t="s">
        <v>4302</v>
      </c>
      <c r="G129" s="2">
        <v>17519.599999999999</v>
      </c>
      <c r="H129" s="2">
        <f>Tabla135[[#This Row],[Importe]]-Tabla135[[#This Row],[Pagado]]</f>
        <v>0</v>
      </c>
    </row>
    <row r="130" spans="1:8" x14ac:dyDescent="0.25">
      <c r="A130" s="13" t="s">
        <v>4247</v>
      </c>
      <c r="B130" s="8" t="s">
        <v>4360</v>
      </c>
      <c r="C130" s="12">
        <v>35311</v>
      </c>
      <c r="D130" s="13" t="s">
        <v>4039</v>
      </c>
      <c r="E130" s="2">
        <v>12295.9</v>
      </c>
      <c r="F130" s="14" t="s">
        <v>4302</v>
      </c>
      <c r="G130" s="2">
        <v>12295.9</v>
      </c>
      <c r="H130" s="2">
        <f>Tabla135[[#This Row],[Importe]]-Tabla135[[#This Row],[Pagado]]</f>
        <v>0</v>
      </c>
    </row>
    <row r="131" spans="1:8" x14ac:dyDescent="0.25">
      <c r="A131" s="13" t="s">
        <v>4247</v>
      </c>
      <c r="B131" s="8" t="s">
        <v>4361</v>
      </c>
      <c r="C131" s="12">
        <v>35312</v>
      </c>
      <c r="D131" s="13" t="s">
        <v>4038</v>
      </c>
      <c r="E131" s="2">
        <v>31039.4</v>
      </c>
      <c r="F131" s="14" t="s">
        <v>4302</v>
      </c>
      <c r="G131" s="2">
        <v>31039.4</v>
      </c>
      <c r="H131" s="2">
        <f>Tabla135[[#This Row],[Importe]]-Tabla135[[#This Row],[Pagado]]</f>
        <v>0</v>
      </c>
    </row>
    <row r="132" spans="1:8" x14ac:dyDescent="0.25">
      <c r="A132" s="13" t="s">
        <v>4247</v>
      </c>
      <c r="B132" s="8" t="s">
        <v>4362</v>
      </c>
      <c r="C132" s="12">
        <v>35313</v>
      </c>
      <c r="D132" s="13" t="s">
        <v>3983</v>
      </c>
      <c r="E132" s="2">
        <v>7529.3</v>
      </c>
      <c r="F132" s="14" t="s">
        <v>4223</v>
      </c>
      <c r="G132" s="2">
        <v>7529.3</v>
      </c>
      <c r="H132" s="2">
        <f>Tabla135[[#This Row],[Importe]]-Tabla135[[#This Row],[Pagado]]</f>
        <v>0</v>
      </c>
    </row>
    <row r="133" spans="1:8" x14ac:dyDescent="0.25">
      <c r="A133" s="13" t="s">
        <v>4247</v>
      </c>
      <c r="B133" s="8" t="s">
        <v>4363</v>
      </c>
      <c r="C133" s="12">
        <v>35314</v>
      </c>
      <c r="D133" s="13" t="s">
        <v>4038</v>
      </c>
      <c r="E133" s="2">
        <v>5638.64</v>
      </c>
      <c r="F133" s="14" t="s">
        <v>4302</v>
      </c>
      <c r="G133" s="2">
        <v>5638.64</v>
      </c>
      <c r="H133" s="2">
        <f>Tabla135[[#This Row],[Importe]]-Tabla135[[#This Row],[Pagado]]</f>
        <v>0</v>
      </c>
    </row>
    <row r="134" spans="1:8" x14ac:dyDescent="0.25">
      <c r="A134" s="13" t="s">
        <v>4247</v>
      </c>
      <c r="B134" s="8" t="s">
        <v>4364</v>
      </c>
      <c r="C134" s="12">
        <v>35315</v>
      </c>
      <c r="D134" s="13" t="s">
        <v>3964</v>
      </c>
      <c r="E134" s="2">
        <v>2013.7</v>
      </c>
      <c r="F134" s="14" t="s">
        <v>4247</v>
      </c>
      <c r="G134" s="2">
        <v>2013.7</v>
      </c>
      <c r="H134" s="2">
        <f>Tabla135[[#This Row],[Importe]]-Tabla135[[#This Row],[Pagado]]</f>
        <v>0</v>
      </c>
    </row>
    <row r="135" spans="1:8" x14ac:dyDescent="0.25">
      <c r="A135" s="13" t="s">
        <v>4247</v>
      </c>
      <c r="B135" s="8" t="s">
        <v>4365</v>
      </c>
      <c r="C135" s="12">
        <v>35316</v>
      </c>
      <c r="D135" s="13" t="s">
        <v>3964</v>
      </c>
      <c r="E135" s="2">
        <v>2171.1999999999998</v>
      </c>
      <c r="F135" s="14" t="s">
        <v>4247</v>
      </c>
      <c r="G135" s="2">
        <v>2171.1999999999998</v>
      </c>
      <c r="H135" s="2">
        <f>Tabla135[[#This Row],[Importe]]-Tabla135[[#This Row],[Pagado]]</f>
        <v>0</v>
      </c>
    </row>
    <row r="136" spans="1:8" x14ac:dyDescent="0.25">
      <c r="A136" s="13" t="s">
        <v>4247</v>
      </c>
      <c r="B136" s="8" t="s">
        <v>4366</v>
      </c>
      <c r="C136" s="12">
        <v>35317</v>
      </c>
      <c r="D136" s="13" t="s">
        <v>3966</v>
      </c>
      <c r="E136" s="2">
        <v>2369.1999999999998</v>
      </c>
      <c r="F136" s="14" t="s">
        <v>4247</v>
      </c>
      <c r="G136" s="2">
        <v>2369.1999999999998</v>
      </c>
      <c r="H136" s="2">
        <f>Tabla135[[#This Row],[Importe]]-Tabla135[[#This Row],[Pagado]]</f>
        <v>0</v>
      </c>
    </row>
    <row r="137" spans="1:8" x14ac:dyDescent="0.25">
      <c r="A137" s="13" t="s">
        <v>4247</v>
      </c>
      <c r="B137" s="8" t="s">
        <v>4367</v>
      </c>
      <c r="C137" s="12">
        <v>35318</v>
      </c>
      <c r="D137" s="13" t="s">
        <v>4191</v>
      </c>
      <c r="E137" s="2">
        <v>19530</v>
      </c>
      <c r="F137" s="14" t="s">
        <v>4223</v>
      </c>
      <c r="G137" s="2">
        <v>19530</v>
      </c>
      <c r="H137" s="2">
        <f>Tabla135[[#This Row],[Importe]]-Tabla135[[#This Row],[Pagado]]</f>
        <v>0</v>
      </c>
    </row>
    <row r="138" spans="1:8" x14ac:dyDescent="0.25">
      <c r="A138" s="13" t="s">
        <v>4247</v>
      </c>
      <c r="B138" s="8" t="s">
        <v>4368</v>
      </c>
      <c r="C138" s="12">
        <v>35319</v>
      </c>
      <c r="D138" s="13" t="s">
        <v>3987</v>
      </c>
      <c r="E138" s="2">
        <v>2725.2</v>
      </c>
      <c r="F138" s="14" t="s">
        <v>4223</v>
      </c>
      <c r="G138" s="2">
        <v>2725.2</v>
      </c>
      <c r="H138" s="2">
        <f>Tabla135[[#This Row],[Importe]]-Tabla135[[#This Row],[Pagado]]</f>
        <v>0</v>
      </c>
    </row>
    <row r="139" spans="1:8" x14ac:dyDescent="0.25">
      <c r="A139" s="13" t="s">
        <v>4247</v>
      </c>
      <c r="B139" s="8" t="s">
        <v>4369</v>
      </c>
      <c r="C139" s="12">
        <v>35320</v>
      </c>
      <c r="D139" s="13" t="s">
        <v>3980</v>
      </c>
      <c r="E139" s="2">
        <v>20196.2</v>
      </c>
      <c r="F139" s="14" t="s">
        <v>4223</v>
      </c>
      <c r="G139" s="2">
        <v>20196.2</v>
      </c>
      <c r="H139" s="2">
        <f>Tabla135[[#This Row],[Importe]]-Tabla135[[#This Row],[Pagado]]</f>
        <v>0</v>
      </c>
    </row>
    <row r="140" spans="1:8" x14ac:dyDescent="0.25">
      <c r="A140" s="13" t="s">
        <v>4247</v>
      </c>
      <c r="B140" s="8" t="s">
        <v>4370</v>
      </c>
      <c r="C140" s="12">
        <v>35321</v>
      </c>
      <c r="D140" s="13" t="s">
        <v>4059</v>
      </c>
      <c r="E140" s="2">
        <v>6540</v>
      </c>
      <c r="F140" s="14" t="s">
        <v>4247</v>
      </c>
      <c r="G140" s="2">
        <v>6540</v>
      </c>
      <c r="H140" s="2">
        <f>Tabla135[[#This Row],[Importe]]-Tabla135[[#This Row],[Pagado]]</f>
        <v>0</v>
      </c>
    </row>
    <row r="141" spans="1:8" x14ac:dyDescent="0.25">
      <c r="A141" s="13" t="s">
        <v>4247</v>
      </c>
      <c r="B141" s="8" t="s">
        <v>4371</v>
      </c>
      <c r="C141" s="12">
        <v>35322</v>
      </c>
      <c r="D141" s="13" t="s">
        <v>3975</v>
      </c>
      <c r="E141" s="2">
        <v>5800</v>
      </c>
      <c r="F141" s="14" t="s">
        <v>4223</v>
      </c>
      <c r="G141" s="2">
        <v>5800</v>
      </c>
      <c r="H141" s="2">
        <f>Tabla135[[#This Row],[Importe]]-Tabla135[[#This Row],[Pagado]]</f>
        <v>0</v>
      </c>
    </row>
    <row r="142" spans="1:8" x14ac:dyDescent="0.25">
      <c r="A142" s="13" t="s">
        <v>4247</v>
      </c>
      <c r="B142" s="8" t="s">
        <v>4372</v>
      </c>
      <c r="C142" s="12">
        <v>35323</v>
      </c>
      <c r="D142" s="13" t="s">
        <v>4120</v>
      </c>
      <c r="E142" s="2">
        <v>4500</v>
      </c>
      <c r="F142" s="14" t="s">
        <v>4223</v>
      </c>
      <c r="G142" s="2">
        <v>4500</v>
      </c>
      <c r="H142" s="2">
        <f>Tabla135[[#This Row],[Importe]]-Tabla135[[#This Row],[Pagado]]</f>
        <v>0</v>
      </c>
    </row>
    <row r="143" spans="1:8" x14ac:dyDescent="0.25">
      <c r="A143" s="13" t="s">
        <v>4247</v>
      </c>
      <c r="B143" s="8" t="s">
        <v>4373</v>
      </c>
      <c r="C143" s="12">
        <v>35324</v>
      </c>
      <c r="D143" s="13" t="s">
        <v>4374</v>
      </c>
      <c r="E143" s="2">
        <v>210337.4</v>
      </c>
      <c r="F143" s="14" t="s">
        <v>4223</v>
      </c>
      <c r="G143" s="2">
        <v>210337.4</v>
      </c>
      <c r="H143" s="2">
        <f>Tabla135[[#This Row],[Importe]]-Tabla135[[#This Row],[Pagado]]</f>
        <v>0</v>
      </c>
    </row>
    <row r="144" spans="1:8" x14ac:dyDescent="0.25">
      <c r="A144" s="13" t="s">
        <v>4247</v>
      </c>
      <c r="B144" s="8" t="s">
        <v>4375</v>
      </c>
      <c r="C144" s="12">
        <v>35325</v>
      </c>
      <c r="D144" s="13" t="s">
        <v>4191</v>
      </c>
      <c r="E144" s="2">
        <v>0</v>
      </c>
      <c r="F144" s="14" t="s">
        <v>4219</v>
      </c>
      <c r="G144" s="2">
        <v>0</v>
      </c>
      <c r="H144" s="2">
        <f>Tabla135[[#This Row],[Importe]]-Tabla135[[#This Row],[Pagado]]</f>
        <v>0</v>
      </c>
    </row>
    <row r="145" spans="1:8" x14ac:dyDescent="0.25">
      <c r="A145" s="13" t="s">
        <v>4247</v>
      </c>
      <c r="B145" s="8" t="s">
        <v>4376</v>
      </c>
      <c r="C145" s="12">
        <v>35326</v>
      </c>
      <c r="D145" s="13" t="s">
        <v>4017</v>
      </c>
      <c r="E145" s="2">
        <v>155798.6</v>
      </c>
      <c r="F145" s="14" t="s">
        <v>4288</v>
      </c>
      <c r="G145" s="2">
        <v>155798.6</v>
      </c>
      <c r="H145" s="2">
        <f>Tabla135[[#This Row],[Importe]]-Tabla135[[#This Row],[Pagado]]</f>
        <v>0</v>
      </c>
    </row>
    <row r="146" spans="1:8" x14ac:dyDescent="0.25">
      <c r="A146" s="13" t="s">
        <v>4247</v>
      </c>
      <c r="B146" s="8" t="s">
        <v>4377</v>
      </c>
      <c r="C146" s="12">
        <v>35327</v>
      </c>
      <c r="D146" s="13" t="s">
        <v>4072</v>
      </c>
      <c r="E146" s="2">
        <v>2148</v>
      </c>
      <c r="F146" s="14" t="s">
        <v>4247</v>
      </c>
      <c r="G146" s="2">
        <v>2148</v>
      </c>
      <c r="H146" s="2">
        <f>Tabla135[[#This Row],[Importe]]-Tabla135[[#This Row],[Pagado]]</f>
        <v>0</v>
      </c>
    </row>
    <row r="147" spans="1:8" x14ac:dyDescent="0.25">
      <c r="A147" s="13" t="s">
        <v>4247</v>
      </c>
      <c r="B147" s="8" t="s">
        <v>4378</v>
      </c>
      <c r="C147" s="12">
        <v>35328</v>
      </c>
      <c r="D147" s="13" t="s">
        <v>4136</v>
      </c>
      <c r="E147" s="2">
        <v>8084.2</v>
      </c>
      <c r="F147" s="14" t="s">
        <v>4240</v>
      </c>
      <c r="G147" s="2">
        <v>8084.2</v>
      </c>
      <c r="H147" s="2">
        <f>Tabla135[[#This Row],[Importe]]-Tabla135[[#This Row],[Pagado]]</f>
        <v>0</v>
      </c>
    </row>
    <row r="148" spans="1:8" x14ac:dyDescent="0.25">
      <c r="A148" s="13" t="s">
        <v>4247</v>
      </c>
      <c r="B148" s="8" t="s">
        <v>4379</v>
      </c>
      <c r="C148" s="12">
        <v>35329</v>
      </c>
      <c r="D148" s="13" t="s">
        <v>3959</v>
      </c>
      <c r="E148" s="2">
        <v>1440</v>
      </c>
      <c r="F148" s="14" t="s">
        <v>4247</v>
      </c>
      <c r="G148" s="2">
        <v>1440</v>
      </c>
      <c r="H148" s="2">
        <f>Tabla135[[#This Row],[Importe]]-Tabla135[[#This Row],[Pagado]]</f>
        <v>0</v>
      </c>
    </row>
    <row r="149" spans="1:8" x14ac:dyDescent="0.25">
      <c r="A149" s="13" t="s">
        <v>4247</v>
      </c>
      <c r="B149" s="8" t="s">
        <v>4380</v>
      </c>
      <c r="C149" s="12">
        <v>35330</v>
      </c>
      <c r="D149" s="13" t="s">
        <v>3996</v>
      </c>
      <c r="E149" s="2">
        <v>14114.2</v>
      </c>
      <c r="F149" s="14" t="s">
        <v>4247</v>
      </c>
      <c r="G149" s="2">
        <v>14114.2</v>
      </c>
      <c r="H149" s="2">
        <f>Tabla135[[#This Row],[Importe]]-Tabla135[[#This Row],[Pagado]]</f>
        <v>0</v>
      </c>
    </row>
    <row r="150" spans="1:8" x14ac:dyDescent="0.25">
      <c r="A150" s="13" t="s">
        <v>4247</v>
      </c>
      <c r="B150" s="8" t="s">
        <v>4381</v>
      </c>
      <c r="C150" s="12">
        <v>35331</v>
      </c>
      <c r="D150" s="13" t="s">
        <v>4047</v>
      </c>
      <c r="E150" s="2">
        <v>333.7</v>
      </c>
      <c r="F150" s="14" t="s">
        <v>4247</v>
      </c>
      <c r="G150" s="2">
        <v>333.7</v>
      </c>
      <c r="H150" s="2">
        <f>Tabla135[[#This Row],[Importe]]-Tabla135[[#This Row],[Pagado]]</f>
        <v>0</v>
      </c>
    </row>
    <row r="151" spans="1:8" x14ac:dyDescent="0.25">
      <c r="A151" s="13" t="s">
        <v>4247</v>
      </c>
      <c r="B151" s="8" t="s">
        <v>4382</v>
      </c>
      <c r="C151" s="12">
        <v>35332</v>
      </c>
      <c r="D151" s="13" t="s">
        <v>4124</v>
      </c>
      <c r="E151" s="2">
        <v>61696.800000000003</v>
      </c>
      <c r="F151" s="14" t="s">
        <v>4223</v>
      </c>
      <c r="G151" s="2">
        <v>61696.800000000003</v>
      </c>
      <c r="H151" s="2">
        <f>Tabla135[[#This Row],[Importe]]-Tabla135[[#This Row],[Pagado]]</f>
        <v>0</v>
      </c>
    </row>
    <row r="152" spans="1:8" x14ac:dyDescent="0.25">
      <c r="A152" s="13" t="s">
        <v>4247</v>
      </c>
      <c r="B152" s="8" t="s">
        <v>4383</v>
      </c>
      <c r="C152" s="12">
        <v>35333</v>
      </c>
      <c r="D152" s="13" t="s">
        <v>4047</v>
      </c>
      <c r="E152" s="2">
        <v>1516.4</v>
      </c>
      <c r="F152" s="14" t="s">
        <v>4247</v>
      </c>
      <c r="G152" s="2">
        <v>1516.4</v>
      </c>
      <c r="H152" s="2">
        <f>Tabla135[[#This Row],[Importe]]-Tabla135[[#This Row],[Pagado]]</f>
        <v>0</v>
      </c>
    </row>
    <row r="153" spans="1:8" x14ac:dyDescent="0.25">
      <c r="A153" s="13" t="s">
        <v>4247</v>
      </c>
      <c r="B153" s="8" t="s">
        <v>4384</v>
      </c>
      <c r="C153" s="12">
        <v>35334</v>
      </c>
      <c r="D153" s="13" t="s">
        <v>4025</v>
      </c>
      <c r="E153" s="2">
        <v>1704.6</v>
      </c>
      <c r="F153" s="14" t="s">
        <v>4247</v>
      </c>
      <c r="G153" s="2">
        <v>1704.6</v>
      </c>
      <c r="H153" s="2">
        <f>Tabla135[[#This Row],[Importe]]-Tabla135[[#This Row],[Pagado]]</f>
        <v>0</v>
      </c>
    </row>
    <row r="154" spans="1:8" x14ac:dyDescent="0.25">
      <c r="A154" s="13" t="s">
        <v>4247</v>
      </c>
      <c r="B154" s="8" t="s">
        <v>4385</v>
      </c>
      <c r="C154" s="12">
        <v>35335</v>
      </c>
      <c r="D154" s="13" t="s">
        <v>4130</v>
      </c>
      <c r="E154" s="2">
        <v>75661.2</v>
      </c>
      <c r="F154" s="14" t="s">
        <v>4240</v>
      </c>
      <c r="G154" s="2">
        <v>75661.2</v>
      </c>
      <c r="H154" s="2">
        <f>Tabla135[[#This Row],[Importe]]-Tabla135[[#This Row],[Pagado]]</f>
        <v>0</v>
      </c>
    </row>
    <row r="155" spans="1:8" x14ac:dyDescent="0.25">
      <c r="A155" s="13" t="s">
        <v>4223</v>
      </c>
      <c r="B155" s="8" t="s">
        <v>4386</v>
      </c>
      <c r="C155" s="12">
        <v>35336</v>
      </c>
      <c r="D155" s="13" t="s">
        <v>3936</v>
      </c>
      <c r="E155" s="2">
        <v>7233.3</v>
      </c>
      <c r="F155" s="14" t="s">
        <v>4240</v>
      </c>
      <c r="G155" s="2">
        <v>7233.3</v>
      </c>
      <c r="H155" s="2">
        <f>Tabla135[[#This Row],[Importe]]-Tabla135[[#This Row],[Pagado]]</f>
        <v>0</v>
      </c>
    </row>
    <row r="156" spans="1:8" x14ac:dyDescent="0.25">
      <c r="A156" s="13" t="s">
        <v>4223</v>
      </c>
      <c r="B156" s="8" t="s">
        <v>4387</v>
      </c>
      <c r="C156" s="12">
        <v>35337</v>
      </c>
      <c r="D156" s="13" t="s">
        <v>4028</v>
      </c>
      <c r="E156" s="2">
        <v>2561.4</v>
      </c>
      <c r="F156" s="14" t="s">
        <v>4223</v>
      </c>
      <c r="G156" s="2">
        <v>2561.4</v>
      </c>
      <c r="H156" s="2">
        <f>Tabla135[[#This Row],[Importe]]-Tabla135[[#This Row],[Pagado]]</f>
        <v>0</v>
      </c>
    </row>
    <row r="157" spans="1:8" x14ac:dyDescent="0.25">
      <c r="A157" s="13" t="s">
        <v>4223</v>
      </c>
      <c r="B157" s="8" t="s">
        <v>4388</v>
      </c>
      <c r="C157" s="12">
        <v>35338</v>
      </c>
      <c r="D157" s="13" t="s">
        <v>3935</v>
      </c>
      <c r="E157" s="2">
        <v>80205.600000000006</v>
      </c>
      <c r="F157" s="14" t="s">
        <v>4302</v>
      </c>
      <c r="G157" s="2">
        <v>80205.600000000006</v>
      </c>
      <c r="H157" s="2">
        <f>Tabla135[[#This Row],[Importe]]-Tabla135[[#This Row],[Pagado]]</f>
        <v>0</v>
      </c>
    </row>
    <row r="158" spans="1:8" x14ac:dyDescent="0.25">
      <c r="A158" s="13" t="s">
        <v>4223</v>
      </c>
      <c r="B158" s="8" t="s">
        <v>4389</v>
      </c>
      <c r="C158" s="12">
        <v>35339</v>
      </c>
      <c r="D158" s="13" t="s">
        <v>3943</v>
      </c>
      <c r="E158" s="2">
        <v>31048.2</v>
      </c>
      <c r="F158" s="14" t="s">
        <v>4223</v>
      </c>
      <c r="G158" s="2">
        <v>31048.2</v>
      </c>
      <c r="H158" s="2">
        <f>Tabla135[[#This Row],[Importe]]-Tabla135[[#This Row],[Pagado]]</f>
        <v>0</v>
      </c>
    </row>
    <row r="159" spans="1:8" x14ac:dyDescent="0.25">
      <c r="A159" s="13" t="s">
        <v>4223</v>
      </c>
      <c r="B159" s="8" t="s">
        <v>4390</v>
      </c>
      <c r="C159" s="12">
        <v>35340</v>
      </c>
      <c r="D159" s="13" t="s">
        <v>4391</v>
      </c>
      <c r="E159" s="2">
        <v>11600</v>
      </c>
      <c r="F159" s="14" t="s">
        <v>4223</v>
      </c>
      <c r="G159" s="2">
        <v>11600</v>
      </c>
      <c r="H159" s="2">
        <f>Tabla135[[#This Row],[Importe]]-Tabla135[[#This Row],[Pagado]]</f>
        <v>0</v>
      </c>
    </row>
    <row r="160" spans="1:8" x14ac:dyDescent="0.25">
      <c r="A160" s="13" t="s">
        <v>4223</v>
      </c>
      <c r="B160" s="8" t="s">
        <v>4392</v>
      </c>
      <c r="C160" s="12">
        <v>35341</v>
      </c>
      <c r="D160" s="13" t="s">
        <v>4041</v>
      </c>
      <c r="E160" s="2">
        <v>2867.3</v>
      </c>
      <c r="F160" s="14" t="s">
        <v>4223</v>
      </c>
      <c r="G160" s="2">
        <v>2867.3</v>
      </c>
      <c r="H160" s="2">
        <f>Tabla135[[#This Row],[Importe]]-Tabla135[[#This Row],[Pagado]]</f>
        <v>0</v>
      </c>
    </row>
    <row r="161" spans="1:8" x14ac:dyDescent="0.25">
      <c r="A161" s="13" t="s">
        <v>4223</v>
      </c>
      <c r="B161" s="8" t="s">
        <v>4393</v>
      </c>
      <c r="C161" s="12">
        <v>35342</v>
      </c>
      <c r="D161" s="13" t="s">
        <v>4031</v>
      </c>
      <c r="E161" s="2">
        <v>3190</v>
      </c>
      <c r="F161" s="14" t="s">
        <v>4223</v>
      </c>
      <c r="G161" s="2">
        <v>3190</v>
      </c>
      <c r="H161" s="2">
        <f>Tabla135[[#This Row],[Importe]]-Tabla135[[#This Row],[Pagado]]</f>
        <v>0</v>
      </c>
    </row>
    <row r="162" spans="1:8" x14ac:dyDescent="0.25">
      <c r="A162" s="13" t="s">
        <v>4223</v>
      </c>
      <c r="B162" s="8" t="s">
        <v>4394</v>
      </c>
      <c r="C162" s="12">
        <v>35343</v>
      </c>
      <c r="D162" s="13" t="s">
        <v>3937</v>
      </c>
      <c r="E162" s="2">
        <v>105954.8</v>
      </c>
      <c r="F162" s="14" t="s">
        <v>4240</v>
      </c>
      <c r="G162" s="2">
        <v>105954.8</v>
      </c>
      <c r="H162" s="2">
        <f>Tabla135[[#This Row],[Importe]]-Tabla135[[#This Row],[Pagado]]</f>
        <v>0</v>
      </c>
    </row>
    <row r="163" spans="1:8" x14ac:dyDescent="0.25">
      <c r="A163" s="13" t="s">
        <v>4223</v>
      </c>
      <c r="B163" s="8" t="s">
        <v>4395</v>
      </c>
      <c r="C163" s="12">
        <v>35344</v>
      </c>
      <c r="D163" s="13" t="s">
        <v>3954</v>
      </c>
      <c r="E163" s="2">
        <v>6745</v>
      </c>
      <c r="F163" s="14" t="s">
        <v>4223</v>
      </c>
      <c r="G163" s="2">
        <v>6745</v>
      </c>
      <c r="H163" s="2">
        <f>Tabla135[[#This Row],[Importe]]-Tabla135[[#This Row],[Pagado]]</f>
        <v>0</v>
      </c>
    </row>
    <row r="164" spans="1:8" x14ac:dyDescent="0.25">
      <c r="A164" s="13" t="s">
        <v>4223</v>
      </c>
      <c r="B164" s="8" t="s">
        <v>4396</v>
      </c>
      <c r="C164" s="12">
        <v>35345</v>
      </c>
      <c r="D164" s="13" t="s">
        <v>3951</v>
      </c>
      <c r="E164" s="2">
        <v>9317.6</v>
      </c>
      <c r="F164" s="14" t="s">
        <v>4223</v>
      </c>
      <c r="G164" s="2">
        <v>9317.6</v>
      </c>
      <c r="H164" s="2">
        <f>Tabla135[[#This Row],[Importe]]-Tabla135[[#This Row],[Pagado]]</f>
        <v>0</v>
      </c>
    </row>
    <row r="165" spans="1:8" x14ac:dyDescent="0.25">
      <c r="A165" s="13" t="s">
        <v>4223</v>
      </c>
      <c r="B165" s="8" t="s">
        <v>4397</v>
      </c>
      <c r="C165" s="12">
        <v>35346</v>
      </c>
      <c r="D165" s="13" t="s">
        <v>3942</v>
      </c>
      <c r="E165" s="2">
        <v>8055.8</v>
      </c>
      <c r="F165" s="14" t="s">
        <v>4288</v>
      </c>
      <c r="G165" s="2">
        <v>8055.8</v>
      </c>
      <c r="H165" s="2">
        <f>Tabla135[[#This Row],[Importe]]-Tabla135[[#This Row],[Pagado]]</f>
        <v>0</v>
      </c>
    </row>
    <row r="166" spans="1:8" x14ac:dyDescent="0.25">
      <c r="A166" s="13" t="s">
        <v>4223</v>
      </c>
      <c r="B166" s="8" t="s">
        <v>4398</v>
      </c>
      <c r="C166" s="12">
        <v>35347</v>
      </c>
      <c r="D166" s="13" t="s">
        <v>3940</v>
      </c>
      <c r="E166" s="2">
        <v>3835.2</v>
      </c>
      <c r="F166" s="14" t="s">
        <v>4302</v>
      </c>
      <c r="G166" s="2">
        <v>3835.2</v>
      </c>
      <c r="H166" s="2">
        <f>Tabla135[[#This Row],[Importe]]-Tabla135[[#This Row],[Pagado]]</f>
        <v>0</v>
      </c>
    </row>
    <row r="167" spans="1:8" x14ac:dyDescent="0.25">
      <c r="A167" s="13" t="s">
        <v>4223</v>
      </c>
      <c r="B167" s="8" t="s">
        <v>4399</v>
      </c>
      <c r="C167" s="12">
        <v>35348</v>
      </c>
      <c r="D167" s="13" t="s">
        <v>3964</v>
      </c>
      <c r="E167" s="2">
        <v>3942.2</v>
      </c>
      <c r="F167" s="14" t="s">
        <v>4223</v>
      </c>
      <c r="G167" s="2">
        <v>3942.2</v>
      </c>
      <c r="H167" s="2">
        <f>Tabla135[[#This Row],[Importe]]-Tabla135[[#This Row],[Pagado]]</f>
        <v>0</v>
      </c>
    </row>
    <row r="168" spans="1:8" x14ac:dyDescent="0.25">
      <c r="A168" s="13" t="s">
        <v>4223</v>
      </c>
      <c r="B168" s="8" t="s">
        <v>4400</v>
      </c>
      <c r="C168" s="12">
        <v>35349</v>
      </c>
      <c r="D168" s="13" t="s">
        <v>4029</v>
      </c>
      <c r="E168" s="2">
        <v>4876</v>
      </c>
      <c r="F168" s="14" t="s">
        <v>4223</v>
      </c>
      <c r="G168" s="2">
        <v>4876</v>
      </c>
      <c r="H168" s="2">
        <f>Tabla135[[#This Row],[Importe]]-Tabla135[[#This Row],[Pagado]]</f>
        <v>0</v>
      </c>
    </row>
    <row r="169" spans="1:8" x14ac:dyDescent="0.25">
      <c r="A169" s="13" t="s">
        <v>4223</v>
      </c>
      <c r="B169" s="8" t="s">
        <v>4401</v>
      </c>
      <c r="C169" s="12">
        <v>35350</v>
      </c>
      <c r="D169" s="13" t="s">
        <v>3967</v>
      </c>
      <c r="E169" s="2">
        <v>7266</v>
      </c>
      <c r="F169" s="14" t="s">
        <v>4223</v>
      </c>
      <c r="G169" s="2">
        <v>7266</v>
      </c>
      <c r="H169" s="2">
        <f>Tabla135[[#This Row],[Importe]]-Tabla135[[#This Row],[Pagado]]</f>
        <v>0</v>
      </c>
    </row>
    <row r="170" spans="1:8" x14ac:dyDescent="0.25">
      <c r="A170" s="13" t="s">
        <v>4223</v>
      </c>
      <c r="B170" s="8" t="s">
        <v>4402</v>
      </c>
      <c r="C170" s="12">
        <v>35351</v>
      </c>
      <c r="D170" s="13" t="s">
        <v>3956</v>
      </c>
      <c r="E170" s="2">
        <v>2450</v>
      </c>
      <c r="F170" s="14" t="s">
        <v>4223</v>
      </c>
      <c r="G170" s="2">
        <v>2450</v>
      </c>
      <c r="H170" s="2">
        <f>Tabla135[[#This Row],[Importe]]-Tabla135[[#This Row],[Pagado]]</f>
        <v>0</v>
      </c>
    </row>
    <row r="171" spans="1:8" x14ac:dyDescent="0.25">
      <c r="A171" s="13" t="s">
        <v>4223</v>
      </c>
      <c r="B171" s="8" t="s">
        <v>4403</v>
      </c>
      <c r="C171" s="12">
        <v>35352</v>
      </c>
      <c r="D171" s="13" t="s">
        <v>3957</v>
      </c>
      <c r="E171" s="2">
        <v>1740</v>
      </c>
      <c r="F171" s="14" t="s">
        <v>4223</v>
      </c>
      <c r="G171" s="2">
        <v>1740</v>
      </c>
      <c r="H171" s="2">
        <f>Tabla135[[#This Row],[Importe]]-Tabla135[[#This Row],[Pagado]]</f>
        <v>0</v>
      </c>
    </row>
    <row r="172" spans="1:8" x14ac:dyDescent="0.25">
      <c r="A172" s="13" t="s">
        <v>4223</v>
      </c>
      <c r="B172" s="8" t="s">
        <v>4404</v>
      </c>
      <c r="C172" s="12">
        <v>35353</v>
      </c>
      <c r="D172" s="13" t="s">
        <v>3947</v>
      </c>
      <c r="E172" s="2">
        <v>6484.8</v>
      </c>
      <c r="F172" s="14" t="s">
        <v>4240</v>
      </c>
      <c r="G172" s="2">
        <v>6484.8</v>
      </c>
      <c r="H172" s="2">
        <f>Tabla135[[#This Row],[Importe]]-Tabla135[[#This Row],[Pagado]]</f>
        <v>0</v>
      </c>
    </row>
    <row r="173" spans="1:8" x14ac:dyDescent="0.25">
      <c r="A173" s="13" t="s">
        <v>4223</v>
      </c>
      <c r="B173" s="8" t="s">
        <v>4405</v>
      </c>
      <c r="C173" s="12">
        <v>35354</v>
      </c>
      <c r="D173" s="13" t="s">
        <v>3946</v>
      </c>
      <c r="E173" s="2">
        <v>6706.8</v>
      </c>
      <c r="F173" s="14" t="s">
        <v>4240</v>
      </c>
      <c r="G173" s="2">
        <v>6706.8</v>
      </c>
      <c r="H173" s="2">
        <f>Tabla135[[#This Row],[Importe]]-Tabla135[[#This Row],[Pagado]]</f>
        <v>0</v>
      </c>
    </row>
    <row r="174" spans="1:8" x14ac:dyDescent="0.25">
      <c r="A174" s="13" t="s">
        <v>4223</v>
      </c>
      <c r="B174" s="8" t="s">
        <v>4406</v>
      </c>
      <c r="C174" s="12">
        <v>35355</v>
      </c>
      <c r="D174" s="13" t="s">
        <v>3939</v>
      </c>
      <c r="E174" s="2">
        <v>8419.2000000000007</v>
      </c>
      <c r="F174" s="14" t="s">
        <v>4240</v>
      </c>
      <c r="G174" s="2">
        <v>8419.2000000000007</v>
      </c>
      <c r="H174" s="2">
        <f>Tabla135[[#This Row],[Importe]]-Tabla135[[#This Row],[Pagado]]</f>
        <v>0</v>
      </c>
    </row>
    <row r="175" spans="1:8" x14ac:dyDescent="0.25">
      <c r="A175" s="13" t="s">
        <v>4223</v>
      </c>
      <c r="B175" s="8" t="s">
        <v>4407</v>
      </c>
      <c r="C175" s="12">
        <v>35356</v>
      </c>
      <c r="D175" s="13" t="s">
        <v>3964</v>
      </c>
      <c r="E175" s="2">
        <v>4385.2</v>
      </c>
      <c r="F175" s="14" t="s">
        <v>4223</v>
      </c>
      <c r="G175" s="2">
        <v>4385.2</v>
      </c>
      <c r="H175" s="2">
        <f>Tabla135[[#This Row],[Importe]]-Tabla135[[#This Row],[Pagado]]</f>
        <v>0</v>
      </c>
    </row>
    <row r="176" spans="1:8" x14ac:dyDescent="0.25">
      <c r="A176" s="13" t="s">
        <v>4223</v>
      </c>
      <c r="B176" s="8" t="s">
        <v>4408</v>
      </c>
      <c r="C176" s="12">
        <v>35357</v>
      </c>
      <c r="D176" s="13" t="s">
        <v>3941</v>
      </c>
      <c r="E176" s="2">
        <v>9351</v>
      </c>
      <c r="F176" s="14" t="s">
        <v>4240</v>
      </c>
      <c r="G176" s="2">
        <v>9351</v>
      </c>
      <c r="H176" s="2">
        <f>Tabla135[[#This Row],[Importe]]-Tabla135[[#This Row],[Pagado]]</f>
        <v>0</v>
      </c>
    </row>
    <row r="177" spans="1:8" x14ac:dyDescent="0.25">
      <c r="A177" s="13" t="s">
        <v>4223</v>
      </c>
      <c r="B177" s="8" t="s">
        <v>4409</v>
      </c>
      <c r="C177" s="12">
        <v>35358</v>
      </c>
      <c r="D177" s="13" t="s">
        <v>3949</v>
      </c>
      <c r="E177" s="2">
        <v>30291.1</v>
      </c>
      <c r="F177" s="14" t="s">
        <v>4302</v>
      </c>
      <c r="G177" s="2">
        <v>30291.1</v>
      </c>
      <c r="H177" s="2">
        <f>Tabla135[[#This Row],[Importe]]-Tabla135[[#This Row],[Pagado]]</f>
        <v>0</v>
      </c>
    </row>
    <row r="178" spans="1:8" x14ac:dyDescent="0.25">
      <c r="A178" s="13" t="s">
        <v>4223</v>
      </c>
      <c r="B178" s="8" t="s">
        <v>4410</v>
      </c>
      <c r="C178" s="12">
        <v>35359</v>
      </c>
      <c r="D178" s="13" t="s">
        <v>4154</v>
      </c>
      <c r="E178" s="2">
        <v>4446</v>
      </c>
      <c r="F178" s="14" t="s">
        <v>4223</v>
      </c>
      <c r="G178" s="2">
        <v>4446</v>
      </c>
      <c r="H178" s="2">
        <f>Tabla135[[#This Row],[Importe]]-Tabla135[[#This Row],[Pagado]]</f>
        <v>0</v>
      </c>
    </row>
    <row r="179" spans="1:8" x14ac:dyDescent="0.25">
      <c r="A179" s="13" t="s">
        <v>4223</v>
      </c>
      <c r="B179" s="8" t="s">
        <v>4411</v>
      </c>
      <c r="C179" s="12">
        <v>35360</v>
      </c>
      <c r="D179" s="13" t="s">
        <v>3945</v>
      </c>
      <c r="E179" s="2">
        <v>5466.1</v>
      </c>
      <c r="F179" s="14" t="s">
        <v>4240</v>
      </c>
      <c r="G179" s="2">
        <v>5466.1</v>
      </c>
      <c r="H179" s="2">
        <f>Tabla135[[#This Row],[Importe]]-Tabla135[[#This Row],[Pagado]]</f>
        <v>0</v>
      </c>
    </row>
    <row r="180" spans="1:8" x14ac:dyDescent="0.25">
      <c r="A180" s="13" t="s">
        <v>4223</v>
      </c>
      <c r="B180" s="8" t="s">
        <v>4412</v>
      </c>
      <c r="C180" s="12">
        <v>35361</v>
      </c>
      <c r="D180" s="13" t="s">
        <v>3950</v>
      </c>
      <c r="E180" s="2">
        <v>45970.1</v>
      </c>
      <c r="F180" s="14" t="s">
        <v>4288</v>
      </c>
      <c r="G180" s="2">
        <v>45970.1</v>
      </c>
      <c r="H180" s="2">
        <f>Tabla135[[#This Row],[Importe]]-Tabla135[[#This Row],[Pagado]]</f>
        <v>0</v>
      </c>
    </row>
    <row r="181" spans="1:8" x14ac:dyDescent="0.25">
      <c r="A181" s="13" t="s">
        <v>4223</v>
      </c>
      <c r="B181" s="8" t="s">
        <v>4413</v>
      </c>
      <c r="C181" s="12">
        <v>35362</v>
      </c>
      <c r="D181" s="13" t="s">
        <v>3948</v>
      </c>
      <c r="E181" s="2">
        <v>11148.4</v>
      </c>
      <c r="F181" s="14" t="s">
        <v>4240</v>
      </c>
      <c r="G181" s="2">
        <v>11148.4</v>
      </c>
      <c r="H181" s="2">
        <f>Tabla135[[#This Row],[Importe]]-Tabla135[[#This Row],[Pagado]]</f>
        <v>0</v>
      </c>
    </row>
    <row r="182" spans="1:8" x14ac:dyDescent="0.25">
      <c r="A182" s="13" t="s">
        <v>4223</v>
      </c>
      <c r="B182" s="8" t="s">
        <v>4414</v>
      </c>
      <c r="C182" s="12">
        <v>35363</v>
      </c>
      <c r="D182" s="13" t="s">
        <v>4142</v>
      </c>
      <c r="E182" s="2">
        <v>13558.8</v>
      </c>
      <c r="F182" s="14" t="s">
        <v>4223</v>
      </c>
      <c r="G182" s="2">
        <v>13558.8</v>
      </c>
      <c r="H182" s="2">
        <f>Tabla135[[#This Row],[Importe]]-Tabla135[[#This Row],[Pagado]]</f>
        <v>0</v>
      </c>
    </row>
    <row r="183" spans="1:8" x14ac:dyDescent="0.25">
      <c r="A183" s="13" t="s">
        <v>4223</v>
      </c>
      <c r="B183" s="8" t="s">
        <v>4415</v>
      </c>
      <c r="C183" s="12">
        <v>35364</v>
      </c>
      <c r="D183" s="13" t="s">
        <v>3959</v>
      </c>
      <c r="E183" s="2">
        <v>41245.75</v>
      </c>
      <c r="F183" s="14" t="s">
        <v>4294</v>
      </c>
      <c r="G183" s="2">
        <v>41245.75</v>
      </c>
      <c r="H183" s="2">
        <f>Tabla135[[#This Row],[Importe]]-Tabla135[[#This Row],[Pagado]]</f>
        <v>0</v>
      </c>
    </row>
    <row r="184" spans="1:8" x14ac:dyDescent="0.25">
      <c r="A184" s="13" t="s">
        <v>4223</v>
      </c>
      <c r="B184" s="8" t="s">
        <v>4416</v>
      </c>
      <c r="C184" s="12">
        <v>35365</v>
      </c>
      <c r="D184" s="13" t="s">
        <v>4045</v>
      </c>
      <c r="E184" s="2">
        <v>3790.5</v>
      </c>
      <c r="F184" s="14" t="s">
        <v>4240</v>
      </c>
      <c r="G184" s="2">
        <v>3790.5</v>
      </c>
      <c r="H184" s="2">
        <f>Tabla135[[#This Row],[Importe]]-Tabla135[[#This Row],[Pagado]]</f>
        <v>0</v>
      </c>
    </row>
    <row r="185" spans="1:8" x14ac:dyDescent="0.25">
      <c r="A185" s="13" t="s">
        <v>4223</v>
      </c>
      <c r="B185" s="8" t="s">
        <v>4417</v>
      </c>
      <c r="C185" s="12">
        <v>35366</v>
      </c>
      <c r="D185" s="13" t="s">
        <v>4046</v>
      </c>
      <c r="E185" s="2">
        <v>3853.2</v>
      </c>
      <c r="F185" s="14" t="s">
        <v>4240</v>
      </c>
      <c r="G185" s="2">
        <v>3853.2</v>
      </c>
      <c r="H185" s="2">
        <f>Tabla135[[#This Row],[Importe]]-Tabla135[[#This Row],[Pagado]]</f>
        <v>0</v>
      </c>
    </row>
    <row r="186" spans="1:8" x14ac:dyDescent="0.25">
      <c r="A186" s="13" t="s">
        <v>4223</v>
      </c>
      <c r="B186" s="8" t="s">
        <v>4418</v>
      </c>
      <c r="C186" s="12">
        <v>35367</v>
      </c>
      <c r="D186" s="13" t="s">
        <v>4205</v>
      </c>
      <c r="E186" s="2">
        <v>11778.1</v>
      </c>
      <c r="F186" s="14" t="s">
        <v>4223</v>
      </c>
      <c r="G186" s="2">
        <v>11778.1</v>
      </c>
      <c r="H186" s="2">
        <f>Tabla135[[#This Row],[Importe]]-Tabla135[[#This Row],[Pagado]]</f>
        <v>0</v>
      </c>
    </row>
    <row r="187" spans="1:8" x14ac:dyDescent="0.25">
      <c r="A187" s="13" t="s">
        <v>4223</v>
      </c>
      <c r="B187" s="8" t="s">
        <v>4419</v>
      </c>
      <c r="C187" s="12">
        <v>35368</v>
      </c>
      <c r="D187" s="13" t="s">
        <v>3965</v>
      </c>
      <c r="E187" s="2">
        <v>1450</v>
      </c>
      <c r="F187" s="14" t="s">
        <v>4240</v>
      </c>
      <c r="G187" s="2">
        <v>1450</v>
      </c>
      <c r="H187" s="2">
        <f>Tabla135[[#This Row],[Importe]]-Tabla135[[#This Row],[Pagado]]</f>
        <v>0</v>
      </c>
    </row>
    <row r="188" spans="1:8" x14ac:dyDescent="0.25">
      <c r="A188" s="13" t="s">
        <v>4223</v>
      </c>
      <c r="B188" s="8" t="s">
        <v>4420</v>
      </c>
      <c r="C188" s="12">
        <v>35369</v>
      </c>
      <c r="D188" s="13" t="s">
        <v>3974</v>
      </c>
      <c r="E188" s="2">
        <v>6960</v>
      </c>
      <c r="F188" s="14" t="s">
        <v>4240</v>
      </c>
      <c r="G188" s="2">
        <v>6960</v>
      </c>
      <c r="H188" s="2">
        <f>Tabla135[[#This Row],[Importe]]-Tabla135[[#This Row],[Pagado]]</f>
        <v>0</v>
      </c>
    </row>
    <row r="189" spans="1:8" x14ac:dyDescent="0.25">
      <c r="A189" s="13" t="s">
        <v>4223</v>
      </c>
      <c r="B189" s="8" t="s">
        <v>4421</v>
      </c>
      <c r="C189" s="12">
        <v>35370</v>
      </c>
      <c r="D189" s="13" t="s">
        <v>3982</v>
      </c>
      <c r="E189" s="2">
        <v>4205.8</v>
      </c>
      <c r="F189" s="14" t="s">
        <v>4223</v>
      </c>
      <c r="G189" s="2">
        <v>4205.8</v>
      </c>
      <c r="H189" s="2">
        <f>Tabla135[[#This Row],[Importe]]-Tabla135[[#This Row],[Pagado]]</f>
        <v>0</v>
      </c>
    </row>
    <row r="190" spans="1:8" x14ac:dyDescent="0.25">
      <c r="A190" s="13" t="s">
        <v>4223</v>
      </c>
      <c r="B190" s="8" t="s">
        <v>4422</v>
      </c>
      <c r="C190" s="12">
        <v>35371</v>
      </c>
      <c r="D190" s="13" t="s">
        <v>3971</v>
      </c>
      <c r="E190" s="2">
        <v>3836.1</v>
      </c>
      <c r="F190" s="14" t="s">
        <v>4223</v>
      </c>
      <c r="G190" s="2">
        <v>3836.1</v>
      </c>
      <c r="H190" s="2">
        <f>Tabla135[[#This Row],[Importe]]-Tabla135[[#This Row],[Pagado]]</f>
        <v>0</v>
      </c>
    </row>
    <row r="191" spans="1:8" x14ac:dyDescent="0.25">
      <c r="A191" s="13" t="s">
        <v>4223</v>
      </c>
      <c r="B191" s="8" t="s">
        <v>4423</v>
      </c>
      <c r="C191" s="12">
        <v>35372</v>
      </c>
      <c r="D191" s="13" t="s">
        <v>4030</v>
      </c>
      <c r="E191" s="2">
        <v>790.5</v>
      </c>
      <c r="F191" s="14" t="s">
        <v>4223</v>
      </c>
      <c r="G191" s="2">
        <v>790.5</v>
      </c>
      <c r="H191" s="2">
        <f>Tabla135[[#This Row],[Importe]]-Tabla135[[#This Row],[Pagado]]</f>
        <v>0</v>
      </c>
    </row>
    <row r="192" spans="1:8" x14ac:dyDescent="0.25">
      <c r="A192" s="13" t="s">
        <v>4223</v>
      </c>
      <c r="B192" s="8" t="s">
        <v>4424</v>
      </c>
      <c r="C192" s="12">
        <v>35373</v>
      </c>
      <c r="D192" s="13" t="s">
        <v>3964</v>
      </c>
      <c r="E192" s="2">
        <v>3887.4</v>
      </c>
      <c r="F192" s="14" t="s">
        <v>4223</v>
      </c>
      <c r="G192" s="2">
        <v>3887.4</v>
      </c>
      <c r="H192" s="2">
        <f>Tabla135[[#This Row],[Importe]]-Tabla135[[#This Row],[Pagado]]</f>
        <v>0</v>
      </c>
    </row>
    <row r="193" spans="1:8" x14ac:dyDescent="0.25">
      <c r="A193" s="13" t="s">
        <v>4223</v>
      </c>
      <c r="B193" s="8" t="s">
        <v>4425</v>
      </c>
      <c r="C193" s="12">
        <v>35374</v>
      </c>
      <c r="D193" s="13" t="s">
        <v>3972</v>
      </c>
      <c r="E193" s="2">
        <v>4977.7</v>
      </c>
      <c r="F193" s="14" t="s">
        <v>4223</v>
      </c>
      <c r="G193" s="2">
        <v>4977.7</v>
      </c>
      <c r="H193" s="2">
        <f>Tabla135[[#This Row],[Importe]]-Tabla135[[#This Row],[Pagado]]</f>
        <v>0</v>
      </c>
    </row>
    <row r="194" spans="1:8" x14ac:dyDescent="0.25">
      <c r="A194" s="13" t="s">
        <v>4223</v>
      </c>
      <c r="B194" s="8" t="s">
        <v>4426</v>
      </c>
      <c r="C194" s="12">
        <v>35375</v>
      </c>
      <c r="D194" s="13" t="s">
        <v>3962</v>
      </c>
      <c r="E194" s="2">
        <v>3636.6</v>
      </c>
      <c r="F194" s="14" t="s">
        <v>4223</v>
      </c>
      <c r="G194" s="2">
        <v>3636.6</v>
      </c>
      <c r="H194" s="2">
        <f>Tabla135[[#This Row],[Importe]]-Tabla135[[#This Row],[Pagado]]</f>
        <v>0</v>
      </c>
    </row>
    <row r="195" spans="1:8" x14ac:dyDescent="0.25">
      <c r="A195" s="13" t="s">
        <v>4223</v>
      </c>
      <c r="B195" s="8" t="s">
        <v>4427</v>
      </c>
      <c r="C195" s="12">
        <v>35376</v>
      </c>
      <c r="D195" s="13" t="s">
        <v>4056</v>
      </c>
      <c r="E195" s="2">
        <v>1775.1</v>
      </c>
      <c r="F195" s="14" t="s">
        <v>4223</v>
      </c>
      <c r="G195" s="2">
        <v>1775.1</v>
      </c>
      <c r="H195" s="2">
        <f>Tabla135[[#This Row],[Importe]]-Tabla135[[#This Row],[Pagado]]</f>
        <v>0</v>
      </c>
    </row>
    <row r="196" spans="1:8" x14ac:dyDescent="0.25">
      <c r="A196" s="13" t="s">
        <v>4223</v>
      </c>
      <c r="B196" s="8" t="s">
        <v>4428</v>
      </c>
      <c r="C196" s="12">
        <v>35377</v>
      </c>
      <c r="D196" s="13" t="s">
        <v>4056</v>
      </c>
      <c r="E196" s="2">
        <v>486.4</v>
      </c>
      <c r="F196" s="14" t="s">
        <v>4223</v>
      </c>
      <c r="G196" s="2">
        <v>486.4</v>
      </c>
      <c r="H196" s="2">
        <f>Tabla135[[#This Row],[Importe]]-Tabla135[[#This Row],[Pagado]]</f>
        <v>0</v>
      </c>
    </row>
    <row r="197" spans="1:8" x14ac:dyDescent="0.25">
      <c r="A197" s="13" t="s">
        <v>4223</v>
      </c>
      <c r="B197" s="8" t="s">
        <v>4429</v>
      </c>
      <c r="C197" s="12">
        <v>35378</v>
      </c>
      <c r="D197" s="13" t="s">
        <v>4056</v>
      </c>
      <c r="E197" s="2">
        <v>1688.88</v>
      </c>
      <c r="F197" s="14" t="s">
        <v>4223</v>
      </c>
      <c r="G197" s="2">
        <v>1688.88</v>
      </c>
      <c r="H197" s="2">
        <f>Tabla135[[#This Row],[Importe]]-Tabla135[[#This Row],[Pagado]]</f>
        <v>0</v>
      </c>
    </row>
    <row r="198" spans="1:8" x14ac:dyDescent="0.25">
      <c r="A198" s="13" t="s">
        <v>4223</v>
      </c>
      <c r="B198" s="8" t="s">
        <v>4430</v>
      </c>
      <c r="C198" s="12">
        <v>35379</v>
      </c>
      <c r="D198" s="13" t="s">
        <v>3958</v>
      </c>
      <c r="E198" s="2">
        <v>362.1</v>
      </c>
      <c r="F198" s="14" t="s">
        <v>4223</v>
      </c>
      <c r="G198" s="2">
        <v>362.1</v>
      </c>
      <c r="H198" s="2">
        <f>Tabla135[[#This Row],[Importe]]-Tabla135[[#This Row],[Pagado]]</f>
        <v>0</v>
      </c>
    </row>
    <row r="199" spans="1:8" x14ac:dyDescent="0.25">
      <c r="A199" s="13" t="s">
        <v>4223</v>
      </c>
      <c r="B199" s="8" t="s">
        <v>4431</v>
      </c>
      <c r="C199" s="12">
        <v>35380</v>
      </c>
      <c r="D199" s="13" t="s">
        <v>3999</v>
      </c>
      <c r="E199" s="2">
        <v>4524.1000000000004</v>
      </c>
      <c r="F199" s="14" t="s">
        <v>4223</v>
      </c>
      <c r="G199" s="2">
        <v>4524.1000000000004</v>
      </c>
      <c r="H199" s="2">
        <f>Tabla135[[#This Row],[Importe]]-Tabla135[[#This Row],[Pagado]]</f>
        <v>0</v>
      </c>
    </row>
    <row r="200" spans="1:8" x14ac:dyDescent="0.25">
      <c r="A200" s="13" t="s">
        <v>4223</v>
      </c>
      <c r="B200" s="8" t="s">
        <v>4432</v>
      </c>
      <c r="C200" s="12">
        <v>35381</v>
      </c>
      <c r="D200" s="13" t="s">
        <v>4215</v>
      </c>
      <c r="E200" s="2">
        <v>1795.4</v>
      </c>
      <c r="F200" s="14" t="s">
        <v>4240</v>
      </c>
      <c r="G200" s="2">
        <v>1795.4</v>
      </c>
      <c r="H200" s="2">
        <f>Tabla135[[#This Row],[Importe]]-Tabla135[[#This Row],[Pagado]]</f>
        <v>0</v>
      </c>
    </row>
    <row r="201" spans="1:8" x14ac:dyDescent="0.25">
      <c r="A201" s="13" t="s">
        <v>4223</v>
      </c>
      <c r="B201" s="8" t="s">
        <v>4433</v>
      </c>
      <c r="C201" s="12">
        <v>35382</v>
      </c>
      <c r="D201" s="13" t="s">
        <v>3953</v>
      </c>
      <c r="E201" s="2">
        <v>2900</v>
      </c>
      <c r="F201" s="14" t="s">
        <v>4223</v>
      </c>
      <c r="G201" s="2">
        <v>2900</v>
      </c>
      <c r="H201" s="2">
        <f>Tabla135[[#This Row],[Importe]]-Tabla135[[#This Row],[Pagado]]</f>
        <v>0</v>
      </c>
    </row>
    <row r="202" spans="1:8" x14ac:dyDescent="0.25">
      <c r="A202" s="13" t="s">
        <v>4223</v>
      </c>
      <c r="B202" s="8" t="s">
        <v>4434</v>
      </c>
      <c r="C202" s="12">
        <v>35383</v>
      </c>
      <c r="D202" s="13" t="s">
        <v>4016</v>
      </c>
      <c r="E202" s="2">
        <v>39538.400000000001</v>
      </c>
      <c r="F202" s="14" t="s">
        <v>4223</v>
      </c>
      <c r="G202" s="2">
        <v>39538.400000000001</v>
      </c>
      <c r="H202" s="2">
        <f>Tabla135[[#This Row],[Importe]]-Tabla135[[#This Row],[Pagado]]</f>
        <v>0</v>
      </c>
    </row>
    <row r="203" spans="1:8" x14ac:dyDescent="0.25">
      <c r="A203" s="13" t="s">
        <v>4223</v>
      </c>
      <c r="B203" s="8" t="s">
        <v>4435</v>
      </c>
      <c r="C203" s="12">
        <v>35384</v>
      </c>
      <c r="D203" s="13" t="s">
        <v>3966</v>
      </c>
      <c r="E203" s="2">
        <v>1474.8</v>
      </c>
      <c r="F203" s="14" t="s">
        <v>4223</v>
      </c>
      <c r="G203" s="2">
        <v>1474.8</v>
      </c>
      <c r="H203" s="2">
        <f>Tabla135[[#This Row],[Importe]]-Tabla135[[#This Row],[Pagado]]</f>
        <v>0</v>
      </c>
    </row>
    <row r="204" spans="1:8" x14ac:dyDescent="0.25">
      <c r="A204" s="13" t="s">
        <v>4223</v>
      </c>
      <c r="B204" s="8" t="s">
        <v>4436</v>
      </c>
      <c r="C204" s="12">
        <v>35385</v>
      </c>
      <c r="D204" s="13" t="s">
        <v>4005</v>
      </c>
      <c r="E204" s="2">
        <v>1646.8</v>
      </c>
      <c r="F204" s="14" t="s">
        <v>4240</v>
      </c>
      <c r="G204" s="2">
        <v>1646.8</v>
      </c>
      <c r="H204" s="2">
        <f>Tabla135[[#This Row],[Importe]]-Tabla135[[#This Row],[Pagado]]</f>
        <v>0</v>
      </c>
    </row>
    <row r="205" spans="1:8" x14ac:dyDescent="0.25">
      <c r="A205" s="13" t="s">
        <v>4223</v>
      </c>
      <c r="B205" s="8" t="s">
        <v>4437</v>
      </c>
      <c r="C205" s="12">
        <v>35386</v>
      </c>
      <c r="D205" s="13" t="s">
        <v>4100</v>
      </c>
      <c r="E205" s="2">
        <v>1160</v>
      </c>
      <c r="F205" s="14" t="s">
        <v>4240</v>
      </c>
      <c r="G205" s="2">
        <v>1160</v>
      </c>
      <c r="H205" s="2">
        <f>Tabla135[[#This Row],[Importe]]-Tabla135[[#This Row],[Pagado]]</f>
        <v>0</v>
      </c>
    </row>
    <row r="206" spans="1:8" x14ac:dyDescent="0.25">
      <c r="A206" s="13" t="s">
        <v>4223</v>
      </c>
      <c r="B206" s="8" t="s">
        <v>4438</v>
      </c>
      <c r="C206" s="12">
        <v>35387</v>
      </c>
      <c r="D206" s="13" t="s">
        <v>4213</v>
      </c>
      <c r="E206" s="2">
        <v>45328.6</v>
      </c>
      <c r="F206" s="14" t="s">
        <v>4223</v>
      </c>
      <c r="G206" s="2">
        <v>45328.6</v>
      </c>
      <c r="H206" s="2">
        <f>Tabla135[[#This Row],[Importe]]-Tabla135[[#This Row],[Pagado]]</f>
        <v>0</v>
      </c>
    </row>
    <row r="207" spans="1:8" x14ac:dyDescent="0.25">
      <c r="A207" s="13" t="s">
        <v>4223</v>
      </c>
      <c r="B207" s="8" t="s">
        <v>4439</v>
      </c>
      <c r="C207" s="12">
        <v>35388</v>
      </c>
      <c r="D207" s="13" t="s">
        <v>4001</v>
      </c>
      <c r="E207" s="2">
        <v>5800</v>
      </c>
      <c r="F207" s="14" t="s">
        <v>4240</v>
      </c>
      <c r="G207" s="2">
        <v>5800</v>
      </c>
      <c r="H207" s="2">
        <f>Tabla135[[#This Row],[Importe]]-Tabla135[[#This Row],[Pagado]]</f>
        <v>0</v>
      </c>
    </row>
    <row r="208" spans="1:8" x14ac:dyDescent="0.25">
      <c r="A208" s="13" t="s">
        <v>4223</v>
      </c>
      <c r="B208" s="8" t="s">
        <v>4440</v>
      </c>
      <c r="C208" s="12">
        <v>35389</v>
      </c>
      <c r="D208" s="13" t="s">
        <v>4016</v>
      </c>
      <c r="E208" s="2">
        <v>2399</v>
      </c>
      <c r="F208" s="14" t="s">
        <v>4223</v>
      </c>
      <c r="G208" s="2">
        <v>2399</v>
      </c>
      <c r="H208" s="2">
        <f>Tabla135[[#This Row],[Importe]]-Tabla135[[#This Row],[Pagado]]</f>
        <v>0</v>
      </c>
    </row>
    <row r="209" spans="1:8" x14ac:dyDescent="0.25">
      <c r="A209" s="13" t="s">
        <v>4223</v>
      </c>
      <c r="B209" s="8" t="s">
        <v>4441</v>
      </c>
      <c r="C209" s="12">
        <v>35390</v>
      </c>
      <c r="D209" s="13" t="s">
        <v>3991</v>
      </c>
      <c r="E209" s="2">
        <v>5069.2</v>
      </c>
      <c r="F209" s="14" t="s">
        <v>4223</v>
      </c>
      <c r="G209" s="2">
        <v>5069.2</v>
      </c>
      <c r="H209" s="2">
        <f>Tabla135[[#This Row],[Importe]]-Tabla135[[#This Row],[Pagado]]</f>
        <v>0</v>
      </c>
    </row>
    <row r="210" spans="1:8" x14ac:dyDescent="0.25">
      <c r="A210" s="13" t="s">
        <v>4223</v>
      </c>
      <c r="B210" s="8" t="s">
        <v>4442</v>
      </c>
      <c r="C210" s="12">
        <v>35391</v>
      </c>
      <c r="D210" s="13" t="s">
        <v>4156</v>
      </c>
      <c r="E210" s="2">
        <v>4262.8999999999996</v>
      </c>
      <c r="F210" s="14" t="s">
        <v>4223</v>
      </c>
      <c r="G210" s="2">
        <v>4262.8999999999996</v>
      </c>
      <c r="H210" s="2">
        <f>Tabla135[[#This Row],[Importe]]-Tabla135[[#This Row],[Pagado]]</f>
        <v>0</v>
      </c>
    </row>
    <row r="211" spans="1:8" x14ac:dyDescent="0.25">
      <c r="A211" s="13" t="s">
        <v>4223</v>
      </c>
      <c r="B211" s="8" t="s">
        <v>4443</v>
      </c>
      <c r="C211" s="12">
        <v>35392</v>
      </c>
      <c r="D211" s="13" t="s">
        <v>4037</v>
      </c>
      <c r="E211" s="2">
        <v>18727.5</v>
      </c>
      <c r="F211" s="14" t="s">
        <v>4444</v>
      </c>
      <c r="G211" s="2">
        <v>18727.5</v>
      </c>
      <c r="H211" s="2">
        <f>Tabla135[[#This Row],[Importe]]-Tabla135[[#This Row],[Pagado]]</f>
        <v>0</v>
      </c>
    </row>
    <row r="212" spans="1:8" x14ac:dyDescent="0.25">
      <c r="A212" s="13" t="s">
        <v>4223</v>
      </c>
      <c r="B212" s="8" t="s">
        <v>4445</v>
      </c>
      <c r="C212" s="12">
        <v>35393</v>
      </c>
      <c r="D212" s="13" t="s">
        <v>3978</v>
      </c>
      <c r="E212" s="2">
        <v>8729</v>
      </c>
      <c r="F212" s="14" t="s">
        <v>4223</v>
      </c>
      <c r="G212" s="2">
        <v>8729</v>
      </c>
      <c r="H212" s="2">
        <f>Tabla135[[#This Row],[Importe]]-Tabla135[[#This Row],[Pagado]]</f>
        <v>0</v>
      </c>
    </row>
    <row r="213" spans="1:8" x14ac:dyDescent="0.25">
      <c r="A213" s="13" t="s">
        <v>4223</v>
      </c>
      <c r="B213" s="8" t="s">
        <v>4446</v>
      </c>
      <c r="C213" s="12">
        <v>35394</v>
      </c>
      <c r="D213" s="13" t="s">
        <v>4111</v>
      </c>
      <c r="E213" s="2">
        <v>6384</v>
      </c>
      <c r="F213" s="14" t="s">
        <v>4223</v>
      </c>
      <c r="G213" s="2">
        <v>6384</v>
      </c>
      <c r="H213" s="2">
        <f>Tabla135[[#This Row],[Importe]]-Tabla135[[#This Row],[Pagado]]</f>
        <v>0</v>
      </c>
    </row>
    <row r="214" spans="1:8" x14ac:dyDescent="0.25">
      <c r="A214" s="13" t="s">
        <v>4223</v>
      </c>
      <c r="B214" s="8" t="s">
        <v>4447</v>
      </c>
      <c r="C214" s="12">
        <v>35395</v>
      </c>
      <c r="D214" s="13" t="s">
        <v>4013</v>
      </c>
      <c r="E214" s="2">
        <v>13464.88</v>
      </c>
      <c r="F214" s="14" t="s">
        <v>4223</v>
      </c>
      <c r="G214" s="2">
        <v>13464.88</v>
      </c>
      <c r="H214" s="2">
        <f>Tabla135[[#This Row],[Importe]]-Tabla135[[#This Row],[Pagado]]</f>
        <v>0</v>
      </c>
    </row>
    <row r="215" spans="1:8" x14ac:dyDescent="0.25">
      <c r="A215" s="13" t="s">
        <v>4223</v>
      </c>
      <c r="B215" s="8" t="s">
        <v>4448</v>
      </c>
      <c r="C215" s="12">
        <v>35396</v>
      </c>
      <c r="D215" s="13" t="s">
        <v>3960</v>
      </c>
      <c r="E215" s="2">
        <v>18612</v>
      </c>
      <c r="F215" s="14" t="s">
        <v>4223</v>
      </c>
      <c r="G215" s="2">
        <v>18612</v>
      </c>
      <c r="H215" s="2">
        <f>Tabla135[[#This Row],[Importe]]-Tabla135[[#This Row],[Pagado]]</f>
        <v>0</v>
      </c>
    </row>
    <row r="216" spans="1:8" x14ac:dyDescent="0.25">
      <c r="A216" s="13" t="s">
        <v>4223</v>
      </c>
      <c r="B216" s="8" t="s">
        <v>4449</v>
      </c>
      <c r="C216" s="12">
        <v>35397</v>
      </c>
      <c r="D216" s="13" t="s">
        <v>4009</v>
      </c>
      <c r="E216" s="2">
        <v>999.5</v>
      </c>
      <c r="F216" s="14" t="s">
        <v>4240</v>
      </c>
      <c r="G216" s="2">
        <v>999.5</v>
      </c>
      <c r="H216" s="2">
        <f>Tabla135[[#This Row],[Importe]]-Tabla135[[#This Row],[Pagado]]</f>
        <v>0</v>
      </c>
    </row>
    <row r="217" spans="1:8" x14ac:dyDescent="0.25">
      <c r="A217" s="13" t="s">
        <v>4223</v>
      </c>
      <c r="B217" s="8" t="s">
        <v>4450</v>
      </c>
      <c r="C217" s="12">
        <v>35398</v>
      </c>
      <c r="D217" s="13" t="s">
        <v>3985</v>
      </c>
      <c r="E217" s="2">
        <v>3850.88</v>
      </c>
      <c r="F217" s="14" t="s">
        <v>4223</v>
      </c>
      <c r="G217" s="2">
        <v>3850.88</v>
      </c>
      <c r="H217" s="2">
        <f>Tabla135[[#This Row],[Importe]]-Tabla135[[#This Row],[Pagado]]</f>
        <v>0</v>
      </c>
    </row>
    <row r="218" spans="1:8" x14ac:dyDescent="0.25">
      <c r="A218" s="13" t="s">
        <v>4223</v>
      </c>
      <c r="B218" s="8" t="s">
        <v>4451</v>
      </c>
      <c r="C218" s="12">
        <v>35399</v>
      </c>
      <c r="D218" s="13" t="s">
        <v>3975</v>
      </c>
      <c r="E218" s="2">
        <v>7584</v>
      </c>
      <c r="F218" s="14" t="s">
        <v>4223</v>
      </c>
      <c r="G218" s="2">
        <v>7584</v>
      </c>
      <c r="H218" s="2">
        <f>Tabla135[[#This Row],[Importe]]-Tabla135[[#This Row],[Pagado]]</f>
        <v>0</v>
      </c>
    </row>
    <row r="219" spans="1:8" x14ac:dyDescent="0.25">
      <c r="A219" s="13" t="s">
        <v>4223</v>
      </c>
      <c r="B219" s="8" t="s">
        <v>4452</v>
      </c>
      <c r="C219" s="12">
        <v>35400</v>
      </c>
      <c r="D219" s="13" t="s">
        <v>3975</v>
      </c>
      <c r="E219" s="2">
        <v>6060</v>
      </c>
      <c r="F219" s="14" t="s">
        <v>4223</v>
      </c>
      <c r="G219" s="2">
        <v>6060</v>
      </c>
      <c r="H219" s="2">
        <f>Tabla135[[#This Row],[Importe]]-Tabla135[[#This Row],[Pagado]]</f>
        <v>0</v>
      </c>
    </row>
    <row r="220" spans="1:8" x14ac:dyDescent="0.25">
      <c r="A220" s="13" t="s">
        <v>4223</v>
      </c>
      <c r="B220" s="8" t="s">
        <v>4453</v>
      </c>
      <c r="C220" s="12">
        <v>35401</v>
      </c>
      <c r="D220" s="13" t="s">
        <v>4061</v>
      </c>
      <c r="E220" s="2">
        <v>14824.8</v>
      </c>
      <c r="F220" s="14" t="s">
        <v>4223</v>
      </c>
      <c r="G220" s="2">
        <v>14824.8</v>
      </c>
      <c r="H220" s="2">
        <f>Tabla135[[#This Row],[Importe]]-Tabla135[[#This Row],[Pagado]]</f>
        <v>0</v>
      </c>
    </row>
    <row r="221" spans="1:8" x14ac:dyDescent="0.25">
      <c r="A221" s="13" t="s">
        <v>4223</v>
      </c>
      <c r="B221" s="8" t="s">
        <v>4454</v>
      </c>
      <c r="C221" s="12">
        <v>35402</v>
      </c>
      <c r="D221" s="13" t="s">
        <v>4036</v>
      </c>
      <c r="E221" s="2">
        <v>2755.4</v>
      </c>
      <c r="F221" s="14" t="s">
        <v>4223</v>
      </c>
      <c r="G221" s="2">
        <v>2755.4</v>
      </c>
      <c r="H221" s="2">
        <f>Tabla135[[#This Row],[Importe]]-Tabla135[[#This Row],[Pagado]]</f>
        <v>0</v>
      </c>
    </row>
    <row r="222" spans="1:8" x14ac:dyDescent="0.25">
      <c r="A222" s="13" t="s">
        <v>4223</v>
      </c>
      <c r="B222" s="8" t="s">
        <v>4455</v>
      </c>
      <c r="C222" s="12">
        <v>35403</v>
      </c>
      <c r="D222" s="13" t="s">
        <v>4049</v>
      </c>
      <c r="E222" s="2">
        <v>3911.6</v>
      </c>
      <c r="F222" s="14" t="s">
        <v>4223</v>
      </c>
      <c r="G222" s="2">
        <v>3911.6</v>
      </c>
      <c r="H222" s="2">
        <f>Tabla135[[#This Row],[Importe]]-Tabla135[[#This Row],[Pagado]]</f>
        <v>0</v>
      </c>
    </row>
    <row r="223" spans="1:8" x14ac:dyDescent="0.25">
      <c r="A223" s="13" t="s">
        <v>4223</v>
      </c>
      <c r="B223" s="8" t="s">
        <v>4456</v>
      </c>
      <c r="C223" s="12">
        <v>35404</v>
      </c>
      <c r="D223" s="13" t="s">
        <v>3984</v>
      </c>
      <c r="E223" s="2">
        <v>2081.4</v>
      </c>
      <c r="F223" s="14" t="s">
        <v>4223</v>
      </c>
      <c r="G223" s="2">
        <v>2081.4</v>
      </c>
      <c r="H223" s="2">
        <f>Tabla135[[#This Row],[Importe]]-Tabla135[[#This Row],[Pagado]]</f>
        <v>0</v>
      </c>
    </row>
    <row r="224" spans="1:8" x14ac:dyDescent="0.25">
      <c r="A224" s="13" t="s">
        <v>4223</v>
      </c>
      <c r="B224" s="8" t="s">
        <v>4457</v>
      </c>
      <c r="C224" s="12">
        <v>35405</v>
      </c>
      <c r="D224" s="13" t="s">
        <v>3977</v>
      </c>
      <c r="E224" s="2">
        <v>2541</v>
      </c>
      <c r="F224" s="14" t="s">
        <v>4223</v>
      </c>
      <c r="G224" s="2">
        <v>2541</v>
      </c>
      <c r="H224" s="2">
        <f>Tabla135[[#This Row],[Importe]]-Tabla135[[#This Row],[Pagado]]</f>
        <v>0</v>
      </c>
    </row>
    <row r="225" spans="1:8" x14ac:dyDescent="0.25">
      <c r="A225" s="13" t="s">
        <v>4223</v>
      </c>
      <c r="B225" s="8" t="s">
        <v>4458</v>
      </c>
      <c r="C225" s="12">
        <v>35406</v>
      </c>
      <c r="D225" s="13" t="s">
        <v>3964</v>
      </c>
      <c r="E225" s="2">
        <v>3872.8</v>
      </c>
      <c r="F225" s="14" t="s">
        <v>4223</v>
      </c>
      <c r="G225" s="2">
        <v>3872.8</v>
      </c>
      <c r="H225" s="2">
        <f>Tabla135[[#This Row],[Importe]]-Tabla135[[#This Row],[Pagado]]</f>
        <v>0</v>
      </c>
    </row>
    <row r="226" spans="1:8" x14ac:dyDescent="0.25">
      <c r="A226" s="13" t="s">
        <v>4223</v>
      </c>
      <c r="B226" s="8" t="s">
        <v>4459</v>
      </c>
      <c r="C226" s="12">
        <v>35407</v>
      </c>
      <c r="D226" s="13" t="s">
        <v>3969</v>
      </c>
      <c r="E226" s="2">
        <v>9880</v>
      </c>
      <c r="F226" s="14" t="s">
        <v>4223</v>
      </c>
      <c r="G226" s="2">
        <v>9880</v>
      </c>
      <c r="H226" s="2">
        <f>Tabla135[[#This Row],[Importe]]-Tabla135[[#This Row],[Pagado]]</f>
        <v>0</v>
      </c>
    </row>
    <row r="227" spans="1:8" x14ac:dyDescent="0.25">
      <c r="A227" s="13" t="s">
        <v>4223</v>
      </c>
      <c r="B227" s="8" t="s">
        <v>4460</v>
      </c>
      <c r="C227" s="12">
        <v>35408</v>
      </c>
      <c r="D227" s="13" t="s">
        <v>3964</v>
      </c>
      <c r="E227" s="2">
        <v>7255</v>
      </c>
      <c r="F227" s="14" t="s">
        <v>4223</v>
      </c>
      <c r="G227" s="2">
        <v>7255</v>
      </c>
      <c r="H227" s="2">
        <f>Tabla135[[#This Row],[Importe]]-Tabla135[[#This Row],[Pagado]]</f>
        <v>0</v>
      </c>
    </row>
    <row r="228" spans="1:8" x14ac:dyDescent="0.25">
      <c r="A228" s="13" t="s">
        <v>4223</v>
      </c>
      <c r="B228" s="8" t="s">
        <v>4461</v>
      </c>
      <c r="C228" s="12">
        <v>35409</v>
      </c>
      <c r="D228" s="13" t="s">
        <v>3994</v>
      </c>
      <c r="E228" s="2">
        <v>0</v>
      </c>
      <c r="F228" s="14" t="s">
        <v>4219</v>
      </c>
      <c r="G228" s="2">
        <v>0</v>
      </c>
      <c r="H228" s="2">
        <f>Tabla135[[#This Row],[Importe]]-Tabla135[[#This Row],[Pagado]]</f>
        <v>0</v>
      </c>
    </row>
    <row r="229" spans="1:8" x14ac:dyDescent="0.25">
      <c r="A229" s="13" t="s">
        <v>4223</v>
      </c>
      <c r="B229" s="8" t="s">
        <v>4462</v>
      </c>
      <c r="C229" s="12">
        <v>35410</v>
      </c>
      <c r="D229" s="13" t="s">
        <v>3994</v>
      </c>
      <c r="E229" s="2">
        <v>585</v>
      </c>
      <c r="F229" s="14" t="s">
        <v>4223</v>
      </c>
      <c r="G229" s="2">
        <v>585</v>
      </c>
      <c r="H229" s="2">
        <f>Tabla135[[#This Row],[Importe]]-Tabla135[[#This Row],[Pagado]]</f>
        <v>0</v>
      </c>
    </row>
    <row r="230" spans="1:8" x14ac:dyDescent="0.25">
      <c r="A230" s="13" t="s">
        <v>4223</v>
      </c>
      <c r="B230" s="8" t="s">
        <v>4463</v>
      </c>
      <c r="C230" s="12">
        <v>35411</v>
      </c>
      <c r="D230" s="13" t="s">
        <v>3980</v>
      </c>
      <c r="E230" s="2">
        <v>5907.6</v>
      </c>
      <c r="F230" s="14" t="s">
        <v>4223</v>
      </c>
      <c r="G230" s="2">
        <v>5907.6</v>
      </c>
      <c r="H230" s="2">
        <f>Tabla135[[#This Row],[Importe]]-Tabla135[[#This Row],[Pagado]]</f>
        <v>0</v>
      </c>
    </row>
    <row r="231" spans="1:8" x14ac:dyDescent="0.25">
      <c r="A231" s="13" t="s">
        <v>4223</v>
      </c>
      <c r="B231" s="8" t="s">
        <v>4464</v>
      </c>
      <c r="C231" s="12">
        <v>35412</v>
      </c>
      <c r="D231" s="13" t="s">
        <v>3987</v>
      </c>
      <c r="E231" s="2">
        <v>0</v>
      </c>
      <c r="F231" s="14" t="s">
        <v>4219</v>
      </c>
      <c r="G231" s="2">
        <v>0</v>
      </c>
      <c r="H231" s="2">
        <f>Tabla135[[#This Row],[Importe]]-Tabla135[[#This Row],[Pagado]]</f>
        <v>0</v>
      </c>
    </row>
    <row r="232" spans="1:8" x14ac:dyDescent="0.25">
      <c r="A232" s="13" t="s">
        <v>4223</v>
      </c>
      <c r="B232" s="8" t="s">
        <v>4465</v>
      </c>
      <c r="C232" s="12">
        <v>35413</v>
      </c>
      <c r="D232" s="13" t="s">
        <v>3987</v>
      </c>
      <c r="E232" s="2">
        <v>4439</v>
      </c>
      <c r="F232" s="14" t="s">
        <v>4223</v>
      </c>
      <c r="G232" s="2">
        <v>4439</v>
      </c>
      <c r="H232" s="2">
        <f>Tabla135[[#This Row],[Importe]]-Tabla135[[#This Row],[Pagado]]</f>
        <v>0</v>
      </c>
    </row>
    <row r="233" spans="1:8" x14ac:dyDescent="0.25">
      <c r="A233" s="13" t="s">
        <v>4223</v>
      </c>
      <c r="B233" s="8" t="s">
        <v>4466</v>
      </c>
      <c r="C233" s="12">
        <v>35414</v>
      </c>
      <c r="D233" s="13" t="s">
        <v>4121</v>
      </c>
      <c r="E233" s="2">
        <v>5161.8</v>
      </c>
      <c r="F233" s="14" t="s">
        <v>4223</v>
      </c>
      <c r="G233" s="2">
        <v>5161.8</v>
      </c>
      <c r="H233" s="2">
        <f>Tabla135[[#This Row],[Importe]]-Tabla135[[#This Row],[Pagado]]</f>
        <v>0</v>
      </c>
    </row>
    <row r="234" spans="1:8" x14ac:dyDescent="0.25">
      <c r="A234" s="13" t="s">
        <v>4223</v>
      </c>
      <c r="B234" s="8" t="s">
        <v>4467</v>
      </c>
      <c r="C234" s="12">
        <v>35415</v>
      </c>
      <c r="D234" s="13" t="s">
        <v>4053</v>
      </c>
      <c r="E234" s="2">
        <v>3992.8</v>
      </c>
      <c r="F234" s="14" t="s">
        <v>4223</v>
      </c>
      <c r="G234" s="2">
        <v>3992.8</v>
      </c>
      <c r="H234" s="2">
        <f>Tabla135[[#This Row],[Importe]]-Tabla135[[#This Row],[Pagado]]</f>
        <v>0</v>
      </c>
    </row>
    <row r="235" spans="1:8" x14ac:dyDescent="0.25">
      <c r="A235" s="13" t="s">
        <v>4223</v>
      </c>
      <c r="B235" s="8" t="s">
        <v>4468</v>
      </c>
      <c r="C235" s="12">
        <v>35416</v>
      </c>
      <c r="D235" s="13" t="s">
        <v>4057</v>
      </c>
      <c r="E235" s="2">
        <v>1622.2</v>
      </c>
      <c r="F235" s="14" t="s">
        <v>4223</v>
      </c>
      <c r="G235" s="2">
        <v>1622.2</v>
      </c>
      <c r="H235" s="2">
        <f>Tabla135[[#This Row],[Importe]]-Tabla135[[#This Row],[Pagado]]</f>
        <v>0</v>
      </c>
    </row>
    <row r="236" spans="1:8" x14ac:dyDescent="0.25">
      <c r="A236" s="13" t="s">
        <v>4223</v>
      </c>
      <c r="B236" s="8" t="s">
        <v>4469</v>
      </c>
      <c r="C236" s="12">
        <v>35417</v>
      </c>
      <c r="D236" s="13" t="s">
        <v>4057</v>
      </c>
      <c r="E236" s="2">
        <v>3741</v>
      </c>
      <c r="F236" s="14" t="s">
        <v>4223</v>
      </c>
      <c r="G236" s="2">
        <v>3741</v>
      </c>
      <c r="H236" s="2">
        <f>Tabla135[[#This Row],[Importe]]-Tabla135[[#This Row],[Pagado]]</f>
        <v>0</v>
      </c>
    </row>
    <row r="237" spans="1:8" x14ac:dyDescent="0.25">
      <c r="A237" s="13" t="s">
        <v>4223</v>
      </c>
      <c r="B237" s="8" t="s">
        <v>4470</v>
      </c>
      <c r="C237" s="12">
        <v>35418</v>
      </c>
      <c r="D237" s="13" t="s">
        <v>3989</v>
      </c>
      <c r="E237" s="2">
        <v>853.5</v>
      </c>
      <c r="F237" s="14" t="s">
        <v>4223</v>
      </c>
      <c r="G237" s="2">
        <v>853.5</v>
      </c>
      <c r="H237" s="2">
        <f>Tabla135[[#This Row],[Importe]]-Tabla135[[#This Row],[Pagado]]</f>
        <v>0</v>
      </c>
    </row>
    <row r="238" spans="1:8" x14ac:dyDescent="0.25">
      <c r="A238" s="13" t="s">
        <v>4223</v>
      </c>
      <c r="B238" s="8" t="s">
        <v>4471</v>
      </c>
      <c r="C238" s="12">
        <v>35419</v>
      </c>
      <c r="D238" s="13" t="s">
        <v>3964</v>
      </c>
      <c r="E238" s="2">
        <v>2926.4</v>
      </c>
      <c r="F238" s="14" t="s">
        <v>4223</v>
      </c>
      <c r="G238" s="2">
        <v>2926.4</v>
      </c>
      <c r="H238" s="2">
        <f>Tabla135[[#This Row],[Importe]]-Tabla135[[#This Row],[Pagado]]</f>
        <v>0</v>
      </c>
    </row>
    <row r="239" spans="1:8" x14ac:dyDescent="0.25">
      <c r="A239" s="13" t="s">
        <v>4223</v>
      </c>
      <c r="B239" s="8" t="s">
        <v>4472</v>
      </c>
      <c r="C239" s="12">
        <v>35420</v>
      </c>
      <c r="D239" s="13" t="s">
        <v>4138</v>
      </c>
      <c r="E239" s="2">
        <v>6231.4</v>
      </c>
      <c r="F239" s="14" t="s">
        <v>4223</v>
      </c>
      <c r="G239" s="2">
        <v>6231.4</v>
      </c>
      <c r="H239" s="2">
        <f>Tabla135[[#This Row],[Importe]]-Tabla135[[#This Row],[Pagado]]</f>
        <v>0</v>
      </c>
    </row>
    <row r="240" spans="1:8" x14ac:dyDescent="0.25">
      <c r="A240" s="13" t="s">
        <v>4223</v>
      </c>
      <c r="B240" s="8" t="s">
        <v>4473</v>
      </c>
      <c r="C240" s="12">
        <v>35421</v>
      </c>
      <c r="D240" s="13" t="s">
        <v>3964</v>
      </c>
      <c r="E240" s="2">
        <v>348</v>
      </c>
      <c r="F240" s="14" t="s">
        <v>4223</v>
      </c>
      <c r="G240" s="2">
        <v>348</v>
      </c>
      <c r="H240" s="2">
        <f>Tabla135[[#This Row],[Importe]]-Tabla135[[#This Row],[Pagado]]</f>
        <v>0</v>
      </c>
    </row>
    <row r="241" spans="1:8" x14ac:dyDescent="0.25">
      <c r="A241" s="13" t="s">
        <v>4223</v>
      </c>
      <c r="B241" s="8" t="s">
        <v>4474</v>
      </c>
      <c r="C241" s="12">
        <v>35422</v>
      </c>
      <c r="D241" s="13" t="s">
        <v>4096</v>
      </c>
      <c r="E241" s="2">
        <v>4148</v>
      </c>
      <c r="F241" s="14" t="s">
        <v>4223</v>
      </c>
      <c r="G241" s="2">
        <v>4148</v>
      </c>
      <c r="H241" s="2">
        <f>Tabla135[[#This Row],[Importe]]-Tabla135[[#This Row],[Pagado]]</f>
        <v>0</v>
      </c>
    </row>
    <row r="242" spans="1:8" x14ac:dyDescent="0.25">
      <c r="A242" s="13" t="s">
        <v>4223</v>
      </c>
      <c r="B242" s="8" t="s">
        <v>4475</v>
      </c>
      <c r="C242" s="12">
        <v>35423</v>
      </c>
      <c r="D242" s="13" t="s">
        <v>4051</v>
      </c>
      <c r="E242" s="2">
        <v>627.9</v>
      </c>
      <c r="F242" s="14" t="s">
        <v>4223</v>
      </c>
      <c r="G242" s="2">
        <v>627.9</v>
      </c>
      <c r="H242" s="2">
        <f>Tabla135[[#This Row],[Importe]]-Tabla135[[#This Row],[Pagado]]</f>
        <v>0</v>
      </c>
    </row>
    <row r="243" spans="1:8" x14ac:dyDescent="0.25">
      <c r="A243" s="13" t="s">
        <v>4223</v>
      </c>
      <c r="B243" s="8" t="s">
        <v>4476</v>
      </c>
      <c r="C243" s="12">
        <v>35424</v>
      </c>
      <c r="D243" s="13" t="s">
        <v>3935</v>
      </c>
      <c r="E243" s="2">
        <v>19848.099999999999</v>
      </c>
      <c r="F243" s="14" t="s">
        <v>4240</v>
      </c>
      <c r="G243" s="2">
        <v>19848.099999999999</v>
      </c>
      <c r="H243" s="2">
        <f>Tabla135[[#This Row],[Importe]]-Tabla135[[#This Row],[Pagado]]</f>
        <v>0</v>
      </c>
    </row>
    <row r="244" spans="1:8" x14ac:dyDescent="0.25">
      <c r="A244" s="13" t="s">
        <v>4223</v>
      </c>
      <c r="B244" s="8" t="s">
        <v>4477</v>
      </c>
      <c r="C244" s="12">
        <v>35425</v>
      </c>
      <c r="D244" s="13" t="s">
        <v>4042</v>
      </c>
      <c r="E244" s="2">
        <v>0</v>
      </c>
      <c r="F244" s="14" t="s">
        <v>4219</v>
      </c>
      <c r="G244" s="2">
        <v>0</v>
      </c>
      <c r="H244" s="2">
        <f>Tabla135[[#This Row],[Importe]]-Tabla135[[#This Row],[Pagado]]</f>
        <v>0</v>
      </c>
    </row>
    <row r="245" spans="1:8" x14ac:dyDescent="0.25">
      <c r="A245" s="13" t="s">
        <v>4223</v>
      </c>
      <c r="B245" s="8" t="s">
        <v>4478</v>
      </c>
      <c r="C245" s="12">
        <v>35426</v>
      </c>
      <c r="D245" s="13" t="s">
        <v>4042</v>
      </c>
      <c r="E245" s="2">
        <v>18296.400000000001</v>
      </c>
      <c r="F245" s="14" t="s">
        <v>4223</v>
      </c>
      <c r="G245" s="2">
        <v>18296.400000000001</v>
      </c>
      <c r="H245" s="2">
        <f>Tabla135[[#This Row],[Importe]]-Tabla135[[#This Row],[Pagado]]</f>
        <v>0</v>
      </c>
    </row>
    <row r="246" spans="1:8" x14ac:dyDescent="0.25">
      <c r="A246" s="13" t="s">
        <v>4223</v>
      </c>
      <c r="B246" s="8" t="s">
        <v>4479</v>
      </c>
      <c r="C246" s="12">
        <v>35427</v>
      </c>
      <c r="D246" s="13" t="s">
        <v>4480</v>
      </c>
      <c r="E246" s="2">
        <v>4052.7</v>
      </c>
      <c r="F246" s="14" t="s">
        <v>4223</v>
      </c>
      <c r="G246" s="2">
        <v>4052.7</v>
      </c>
      <c r="H246" s="2">
        <f>Tabla135[[#This Row],[Importe]]-Tabla135[[#This Row],[Pagado]]</f>
        <v>0</v>
      </c>
    </row>
    <row r="247" spans="1:8" x14ac:dyDescent="0.25">
      <c r="A247" s="13" t="s">
        <v>4223</v>
      </c>
      <c r="B247" s="8" t="s">
        <v>4481</v>
      </c>
      <c r="C247" s="12">
        <v>35428</v>
      </c>
      <c r="D247" s="13" t="s">
        <v>3964</v>
      </c>
      <c r="E247" s="2">
        <v>300</v>
      </c>
      <c r="F247" s="14" t="s">
        <v>4223</v>
      </c>
      <c r="G247" s="2">
        <v>300</v>
      </c>
      <c r="H247" s="2">
        <f>Tabla135[[#This Row],[Importe]]-Tabla135[[#This Row],[Pagado]]</f>
        <v>0</v>
      </c>
    </row>
    <row r="248" spans="1:8" x14ac:dyDescent="0.25">
      <c r="A248" s="13" t="s">
        <v>4223</v>
      </c>
      <c r="B248" s="8" t="s">
        <v>4482</v>
      </c>
      <c r="C248" s="12">
        <v>35429</v>
      </c>
      <c r="D248" s="13" t="s">
        <v>4130</v>
      </c>
      <c r="E248" s="2">
        <v>33929.199999999997</v>
      </c>
      <c r="F248" s="14" t="s">
        <v>4240</v>
      </c>
      <c r="G248" s="2">
        <v>33929.199999999997</v>
      </c>
      <c r="H248" s="2">
        <f>Tabla135[[#This Row],[Importe]]-Tabla135[[#This Row],[Pagado]]</f>
        <v>0</v>
      </c>
    </row>
    <row r="249" spans="1:8" x14ac:dyDescent="0.25">
      <c r="A249" s="13" t="s">
        <v>4223</v>
      </c>
      <c r="B249" s="8" t="s">
        <v>4483</v>
      </c>
      <c r="C249" s="12">
        <v>35430</v>
      </c>
      <c r="D249" s="13" t="s">
        <v>4105</v>
      </c>
      <c r="E249" s="2">
        <v>47837.2</v>
      </c>
      <c r="F249" s="14" t="s">
        <v>4223</v>
      </c>
      <c r="G249" s="2">
        <v>47837.2</v>
      </c>
      <c r="H249" s="2">
        <f>Tabla135[[#This Row],[Importe]]-Tabla135[[#This Row],[Pagado]]</f>
        <v>0</v>
      </c>
    </row>
    <row r="250" spans="1:8" x14ac:dyDescent="0.25">
      <c r="A250" s="13" t="s">
        <v>4223</v>
      </c>
      <c r="B250" s="8" t="s">
        <v>4484</v>
      </c>
      <c r="C250" s="12">
        <v>35431</v>
      </c>
      <c r="D250" s="13" t="s">
        <v>3995</v>
      </c>
      <c r="E250" s="2">
        <v>57584.5</v>
      </c>
      <c r="F250" s="14" t="s">
        <v>4223</v>
      </c>
      <c r="G250" s="2">
        <v>57584.5</v>
      </c>
      <c r="H250" s="2">
        <f>Tabla135[[#This Row],[Importe]]-Tabla135[[#This Row],[Pagado]]</f>
        <v>0</v>
      </c>
    </row>
    <row r="251" spans="1:8" x14ac:dyDescent="0.25">
      <c r="A251" s="13" t="s">
        <v>4223</v>
      </c>
      <c r="B251" s="8" t="s">
        <v>4485</v>
      </c>
      <c r="C251" s="12">
        <v>35432</v>
      </c>
      <c r="D251" s="13" t="s">
        <v>4099</v>
      </c>
      <c r="E251" s="2">
        <v>3931.2</v>
      </c>
      <c r="F251" s="14" t="s">
        <v>4223</v>
      </c>
      <c r="G251" s="2">
        <v>3931.2</v>
      </c>
      <c r="H251" s="2">
        <f>Tabla135[[#This Row],[Importe]]-Tabla135[[#This Row],[Pagado]]</f>
        <v>0</v>
      </c>
    </row>
    <row r="252" spans="1:8" x14ac:dyDescent="0.25">
      <c r="A252" s="13" t="s">
        <v>4223</v>
      </c>
      <c r="B252" s="8" t="s">
        <v>4486</v>
      </c>
      <c r="C252" s="12">
        <v>35433</v>
      </c>
      <c r="D252" s="13" t="s">
        <v>4055</v>
      </c>
      <c r="E252" s="2">
        <v>34296.400000000001</v>
      </c>
      <c r="F252" s="14" t="s">
        <v>4223</v>
      </c>
      <c r="G252" s="2">
        <v>34296.400000000001</v>
      </c>
      <c r="H252" s="2">
        <f>Tabla135[[#This Row],[Importe]]-Tabla135[[#This Row],[Pagado]]</f>
        <v>0</v>
      </c>
    </row>
    <row r="253" spans="1:8" x14ac:dyDescent="0.25">
      <c r="A253" s="13" t="s">
        <v>4223</v>
      </c>
      <c r="B253" s="8" t="s">
        <v>4487</v>
      </c>
      <c r="C253" s="12">
        <v>35434</v>
      </c>
      <c r="D253" s="13" t="s">
        <v>3964</v>
      </c>
      <c r="E253" s="2">
        <v>2973.6</v>
      </c>
      <c r="F253" s="14" t="s">
        <v>4223</v>
      </c>
      <c r="G253" s="2">
        <v>2973.6</v>
      </c>
      <c r="H253" s="2">
        <f>Tabla135[[#This Row],[Importe]]-Tabla135[[#This Row],[Pagado]]</f>
        <v>0</v>
      </c>
    </row>
    <row r="254" spans="1:8" x14ac:dyDescent="0.25">
      <c r="A254" s="13" t="s">
        <v>4223</v>
      </c>
      <c r="B254" s="8" t="s">
        <v>4488</v>
      </c>
      <c r="C254" s="12">
        <v>35435</v>
      </c>
      <c r="D254" s="13" t="s">
        <v>3964</v>
      </c>
      <c r="E254" s="2">
        <v>2900</v>
      </c>
      <c r="F254" s="14" t="s">
        <v>4223</v>
      </c>
      <c r="G254" s="2">
        <v>2900</v>
      </c>
      <c r="H254" s="2">
        <f>Tabla135[[#This Row],[Importe]]-Tabla135[[#This Row],[Pagado]]</f>
        <v>0</v>
      </c>
    </row>
    <row r="255" spans="1:8" x14ac:dyDescent="0.25">
      <c r="A255" s="13" t="s">
        <v>4223</v>
      </c>
      <c r="B255" s="8" t="s">
        <v>4489</v>
      </c>
      <c r="C255" s="12">
        <v>35436</v>
      </c>
      <c r="D255" s="13" t="s">
        <v>4490</v>
      </c>
      <c r="E255" s="2">
        <v>12557.2</v>
      </c>
      <c r="F255" s="14" t="s">
        <v>4223</v>
      </c>
      <c r="G255" s="2">
        <v>12557.2</v>
      </c>
      <c r="H255" s="2">
        <f>Tabla135[[#This Row],[Importe]]-Tabla135[[#This Row],[Pagado]]</f>
        <v>0</v>
      </c>
    </row>
    <row r="256" spans="1:8" x14ac:dyDescent="0.25">
      <c r="A256" s="13" t="s">
        <v>4223</v>
      </c>
      <c r="B256" s="8" t="s">
        <v>4491</v>
      </c>
      <c r="C256" s="12">
        <v>35437</v>
      </c>
      <c r="D256" s="13" t="s">
        <v>3964</v>
      </c>
      <c r="E256" s="2">
        <v>3769.8</v>
      </c>
      <c r="F256" s="14" t="s">
        <v>4223</v>
      </c>
      <c r="G256" s="2">
        <v>3769.8</v>
      </c>
      <c r="H256" s="2">
        <f>Tabla135[[#This Row],[Importe]]-Tabla135[[#This Row],[Pagado]]</f>
        <v>0</v>
      </c>
    </row>
    <row r="257" spans="1:8" x14ac:dyDescent="0.25">
      <c r="A257" s="13" t="s">
        <v>4223</v>
      </c>
      <c r="B257" s="8" t="s">
        <v>4492</v>
      </c>
      <c r="C257" s="12">
        <v>35438</v>
      </c>
      <c r="D257" s="13" t="s">
        <v>4097</v>
      </c>
      <c r="E257" s="2">
        <v>3857.5</v>
      </c>
      <c r="F257" s="14" t="s">
        <v>4223</v>
      </c>
      <c r="G257" s="2">
        <v>3857.5</v>
      </c>
      <c r="H257" s="2">
        <f>Tabla135[[#This Row],[Importe]]-Tabla135[[#This Row],[Pagado]]</f>
        <v>0</v>
      </c>
    </row>
    <row r="258" spans="1:8" x14ac:dyDescent="0.25">
      <c r="A258" s="13" t="s">
        <v>4223</v>
      </c>
      <c r="B258" s="8" t="s">
        <v>4493</v>
      </c>
      <c r="C258" s="12">
        <v>35439</v>
      </c>
      <c r="D258" s="13" t="s">
        <v>4097</v>
      </c>
      <c r="E258" s="2">
        <v>80</v>
      </c>
      <c r="F258" s="14" t="s">
        <v>4223</v>
      </c>
      <c r="G258" s="2">
        <v>80</v>
      </c>
      <c r="H258" s="2">
        <f>Tabla135[[#This Row],[Importe]]-Tabla135[[#This Row],[Pagado]]</f>
        <v>0</v>
      </c>
    </row>
    <row r="259" spans="1:8" x14ac:dyDescent="0.25">
      <c r="A259" s="13" t="s">
        <v>4223</v>
      </c>
      <c r="B259" s="8" t="s">
        <v>4494</v>
      </c>
      <c r="C259" s="12">
        <v>35440</v>
      </c>
      <c r="D259" s="13" t="s">
        <v>3964</v>
      </c>
      <c r="E259" s="2">
        <v>4373.7</v>
      </c>
      <c r="F259" s="14" t="s">
        <v>4223</v>
      </c>
      <c r="G259" s="2">
        <v>4373.7</v>
      </c>
      <c r="H259" s="2">
        <f>Tabla135[[#This Row],[Importe]]-Tabla135[[#This Row],[Pagado]]</f>
        <v>0</v>
      </c>
    </row>
    <row r="260" spans="1:8" x14ac:dyDescent="0.25">
      <c r="A260" s="13" t="s">
        <v>4223</v>
      </c>
      <c r="B260" s="8" t="s">
        <v>4495</v>
      </c>
      <c r="C260" s="12">
        <v>35441</v>
      </c>
      <c r="D260" s="13" t="s">
        <v>4073</v>
      </c>
      <c r="E260" s="2">
        <v>4109.7</v>
      </c>
      <c r="F260" s="14" t="s">
        <v>4223</v>
      </c>
      <c r="G260" s="2">
        <v>4109.7</v>
      </c>
      <c r="H260" s="2">
        <f>Tabla135[[#This Row],[Importe]]-Tabla135[[#This Row],[Pagado]]</f>
        <v>0</v>
      </c>
    </row>
    <row r="261" spans="1:8" x14ac:dyDescent="0.25">
      <c r="A261" s="13" t="s">
        <v>4223</v>
      </c>
      <c r="B261" s="8" t="s">
        <v>4496</v>
      </c>
      <c r="C261" s="12">
        <v>35442</v>
      </c>
      <c r="D261" s="13" t="s">
        <v>4110</v>
      </c>
      <c r="E261" s="2">
        <v>1092</v>
      </c>
      <c r="F261" s="14" t="s">
        <v>4223</v>
      </c>
      <c r="G261" s="2">
        <v>1092</v>
      </c>
      <c r="H261" s="2">
        <f>Tabla135[[#This Row],[Importe]]-Tabla135[[#This Row],[Pagado]]</f>
        <v>0</v>
      </c>
    </row>
    <row r="262" spans="1:8" x14ac:dyDescent="0.25">
      <c r="A262" s="13" t="s">
        <v>4223</v>
      </c>
      <c r="B262" s="8" t="s">
        <v>4497</v>
      </c>
      <c r="C262" s="12">
        <v>35443</v>
      </c>
      <c r="D262" s="13" t="s">
        <v>4102</v>
      </c>
      <c r="E262" s="2">
        <v>7723.4</v>
      </c>
      <c r="F262" s="14" t="s">
        <v>4223</v>
      </c>
      <c r="G262" s="2">
        <v>7723.4</v>
      </c>
      <c r="H262" s="2">
        <f>Tabla135[[#This Row],[Importe]]-Tabla135[[#This Row],[Pagado]]</f>
        <v>0</v>
      </c>
    </row>
    <row r="263" spans="1:8" x14ac:dyDescent="0.25">
      <c r="A263" s="13" t="s">
        <v>4223</v>
      </c>
      <c r="B263" s="8" t="s">
        <v>4498</v>
      </c>
      <c r="C263" s="12">
        <v>35444</v>
      </c>
      <c r="D263" s="13" t="s">
        <v>3964</v>
      </c>
      <c r="E263" s="2">
        <v>323.5</v>
      </c>
      <c r="F263" s="14" t="s">
        <v>4240</v>
      </c>
      <c r="G263" s="2">
        <v>323.5</v>
      </c>
      <c r="H263" s="2">
        <f>Tabla135[[#This Row],[Importe]]-Tabla135[[#This Row],[Pagado]]</f>
        <v>0</v>
      </c>
    </row>
    <row r="264" spans="1:8" x14ac:dyDescent="0.25">
      <c r="A264" s="13" t="s">
        <v>4240</v>
      </c>
      <c r="B264" s="8" t="s">
        <v>4499</v>
      </c>
      <c r="C264" s="12">
        <v>35445</v>
      </c>
      <c r="D264" s="13" t="s">
        <v>4035</v>
      </c>
      <c r="E264" s="2">
        <v>13216</v>
      </c>
      <c r="F264" s="14" t="s">
        <v>4240</v>
      </c>
      <c r="G264" s="2">
        <v>13216</v>
      </c>
      <c r="H264" s="2">
        <f>Tabla135[[#This Row],[Importe]]-Tabla135[[#This Row],[Pagado]]</f>
        <v>0</v>
      </c>
    </row>
    <row r="265" spans="1:8" x14ac:dyDescent="0.25">
      <c r="A265" s="13" t="s">
        <v>4240</v>
      </c>
      <c r="B265" s="8" t="s">
        <v>4500</v>
      </c>
      <c r="C265" s="12">
        <v>35446</v>
      </c>
      <c r="D265" s="13" t="s">
        <v>3935</v>
      </c>
      <c r="E265" s="2">
        <v>92472.5</v>
      </c>
      <c r="F265" s="14" t="s">
        <v>4302</v>
      </c>
      <c r="G265" s="2">
        <v>92472.5</v>
      </c>
      <c r="H265" s="2">
        <f>Tabla135[[#This Row],[Importe]]-Tabla135[[#This Row],[Pagado]]</f>
        <v>0</v>
      </c>
    </row>
    <row r="266" spans="1:8" x14ac:dyDescent="0.25">
      <c r="A266" s="13" t="s">
        <v>4240</v>
      </c>
      <c r="B266" s="8" t="s">
        <v>4501</v>
      </c>
      <c r="C266" s="12">
        <v>35447</v>
      </c>
      <c r="D266" s="13" t="s">
        <v>3936</v>
      </c>
      <c r="E266" s="2">
        <v>7139.3</v>
      </c>
      <c r="F266" s="14" t="s">
        <v>4302</v>
      </c>
      <c r="G266" s="2">
        <v>7139.3</v>
      </c>
      <c r="H266" s="2">
        <f>Tabla135[[#This Row],[Importe]]-Tabla135[[#This Row],[Pagado]]</f>
        <v>0</v>
      </c>
    </row>
    <row r="267" spans="1:8" x14ac:dyDescent="0.25">
      <c r="A267" s="13" t="s">
        <v>4240</v>
      </c>
      <c r="B267" s="8" t="s">
        <v>4502</v>
      </c>
      <c r="C267" s="12">
        <v>35448</v>
      </c>
      <c r="D267" s="13" t="s">
        <v>3954</v>
      </c>
      <c r="E267" s="2">
        <v>6605.8</v>
      </c>
      <c r="F267" s="14" t="s">
        <v>4240</v>
      </c>
      <c r="G267" s="2">
        <v>6605.8</v>
      </c>
      <c r="H267" s="2">
        <f>Tabla135[[#This Row],[Importe]]-Tabla135[[#This Row],[Pagado]]</f>
        <v>0</v>
      </c>
    </row>
    <row r="268" spans="1:8" x14ac:dyDescent="0.25">
      <c r="A268" s="13" t="s">
        <v>4240</v>
      </c>
      <c r="B268" s="8" t="s">
        <v>4503</v>
      </c>
      <c r="C268" s="12">
        <v>35449</v>
      </c>
      <c r="D268" s="13" t="s">
        <v>4031</v>
      </c>
      <c r="E268" s="2">
        <v>2610</v>
      </c>
      <c r="F268" s="14" t="s">
        <v>4240</v>
      </c>
      <c r="G268" s="2">
        <v>2610</v>
      </c>
      <c r="H268" s="2">
        <f>Tabla135[[#This Row],[Importe]]-Tabla135[[#This Row],[Pagado]]</f>
        <v>0</v>
      </c>
    </row>
    <row r="269" spans="1:8" x14ac:dyDescent="0.25">
      <c r="A269" s="13" t="s">
        <v>4240</v>
      </c>
      <c r="B269" s="8" t="s">
        <v>4504</v>
      </c>
      <c r="C269" s="12">
        <v>35450</v>
      </c>
      <c r="D269" s="13" t="s">
        <v>3956</v>
      </c>
      <c r="E269" s="2">
        <v>2160</v>
      </c>
      <c r="F269" s="14" t="s">
        <v>4240</v>
      </c>
      <c r="G269" s="2">
        <v>2160</v>
      </c>
      <c r="H269" s="2">
        <f>Tabla135[[#This Row],[Importe]]-Tabla135[[#This Row],[Pagado]]</f>
        <v>0</v>
      </c>
    </row>
    <row r="270" spans="1:8" x14ac:dyDescent="0.25">
      <c r="A270" s="13" t="s">
        <v>4240</v>
      </c>
      <c r="B270" s="8" t="s">
        <v>4505</v>
      </c>
      <c r="C270" s="12">
        <v>35451</v>
      </c>
      <c r="D270" s="13" t="s">
        <v>3937</v>
      </c>
      <c r="E270" s="2">
        <v>80829.45</v>
      </c>
      <c r="F270" s="14" t="s">
        <v>4302</v>
      </c>
      <c r="G270" s="2">
        <v>80829.45</v>
      </c>
      <c r="H270" s="2">
        <f>Tabla135[[#This Row],[Importe]]-Tabla135[[#This Row],[Pagado]]</f>
        <v>0</v>
      </c>
    </row>
    <row r="271" spans="1:8" x14ac:dyDescent="0.25">
      <c r="A271" s="13" t="s">
        <v>4240</v>
      </c>
      <c r="B271" s="8" t="s">
        <v>4506</v>
      </c>
      <c r="C271" s="12">
        <v>35452</v>
      </c>
      <c r="D271" s="13" t="s">
        <v>3973</v>
      </c>
      <c r="E271" s="2">
        <v>634</v>
      </c>
      <c r="F271" s="14" t="s">
        <v>4240</v>
      </c>
      <c r="G271" s="2">
        <v>634</v>
      </c>
      <c r="H271" s="2">
        <f>Tabla135[[#This Row],[Importe]]-Tabla135[[#This Row],[Pagado]]</f>
        <v>0</v>
      </c>
    </row>
    <row r="272" spans="1:8" x14ac:dyDescent="0.25">
      <c r="A272" s="13" t="s">
        <v>4240</v>
      </c>
      <c r="B272" s="8" t="s">
        <v>4507</v>
      </c>
      <c r="C272" s="12">
        <v>35453</v>
      </c>
      <c r="D272" s="13" t="s">
        <v>3953</v>
      </c>
      <c r="E272" s="2">
        <v>2900</v>
      </c>
      <c r="F272" s="14" t="s">
        <v>4240</v>
      </c>
      <c r="G272" s="2">
        <v>2900</v>
      </c>
      <c r="H272" s="2">
        <f>Tabla135[[#This Row],[Importe]]-Tabla135[[#This Row],[Pagado]]</f>
        <v>0</v>
      </c>
    </row>
    <row r="273" spans="1:8" x14ac:dyDescent="0.25">
      <c r="A273" s="13" t="s">
        <v>4240</v>
      </c>
      <c r="B273" s="8" t="s">
        <v>4508</v>
      </c>
      <c r="C273" s="12">
        <v>35454</v>
      </c>
      <c r="D273" s="13" t="s">
        <v>4033</v>
      </c>
      <c r="E273" s="2">
        <v>2030</v>
      </c>
      <c r="F273" s="14" t="s">
        <v>4240</v>
      </c>
      <c r="G273" s="2">
        <v>2030</v>
      </c>
      <c r="H273" s="2">
        <f>Tabla135[[#This Row],[Importe]]-Tabla135[[#This Row],[Pagado]]</f>
        <v>0</v>
      </c>
    </row>
    <row r="274" spans="1:8" x14ac:dyDescent="0.25">
      <c r="A274" s="13" t="s">
        <v>4240</v>
      </c>
      <c r="B274" s="8" t="s">
        <v>4509</v>
      </c>
      <c r="C274" s="12">
        <v>35455</v>
      </c>
      <c r="D274" s="13" t="s">
        <v>3963</v>
      </c>
      <c r="E274" s="2">
        <v>1888.3</v>
      </c>
      <c r="F274" s="14" t="s">
        <v>4240</v>
      </c>
      <c r="G274" s="2">
        <v>1888.3</v>
      </c>
      <c r="H274" s="2">
        <f>Tabla135[[#This Row],[Importe]]-Tabla135[[#This Row],[Pagado]]</f>
        <v>0</v>
      </c>
    </row>
    <row r="275" spans="1:8" x14ac:dyDescent="0.25">
      <c r="A275" s="13" t="s">
        <v>4240</v>
      </c>
      <c r="B275" s="8" t="s">
        <v>4510</v>
      </c>
      <c r="C275" s="12">
        <v>35456</v>
      </c>
      <c r="D275" s="13" t="s">
        <v>3949</v>
      </c>
      <c r="E275" s="2">
        <v>34518.699999999997</v>
      </c>
      <c r="F275" s="14" t="s">
        <v>4302</v>
      </c>
      <c r="G275" s="2">
        <v>34518.699999999997</v>
      </c>
      <c r="H275" s="2">
        <f>Tabla135[[#This Row],[Importe]]-Tabla135[[#This Row],[Pagado]]</f>
        <v>0</v>
      </c>
    </row>
    <row r="276" spans="1:8" x14ac:dyDescent="0.25">
      <c r="A276" s="13" t="s">
        <v>4240</v>
      </c>
      <c r="B276" s="8" t="s">
        <v>4511</v>
      </c>
      <c r="C276" s="12">
        <v>35457</v>
      </c>
      <c r="D276" s="13" t="s">
        <v>3944</v>
      </c>
      <c r="E276" s="2">
        <v>5584.7</v>
      </c>
      <c r="F276" s="14" t="s">
        <v>4302</v>
      </c>
      <c r="G276" s="2">
        <v>5584.7</v>
      </c>
      <c r="H276" s="2">
        <f>Tabla135[[#This Row],[Importe]]-Tabla135[[#This Row],[Pagado]]</f>
        <v>0</v>
      </c>
    </row>
    <row r="277" spans="1:8" x14ac:dyDescent="0.25">
      <c r="A277" s="13" t="s">
        <v>4240</v>
      </c>
      <c r="B277" s="8" t="s">
        <v>4512</v>
      </c>
      <c r="C277" s="12">
        <v>35458</v>
      </c>
      <c r="D277" s="13" t="s">
        <v>3951</v>
      </c>
      <c r="E277" s="2">
        <v>0</v>
      </c>
      <c r="F277" s="14" t="s">
        <v>4219</v>
      </c>
      <c r="G277" s="2">
        <v>0</v>
      </c>
      <c r="H277" s="2">
        <f>Tabla135[[#This Row],[Importe]]-Tabla135[[#This Row],[Pagado]]</f>
        <v>0</v>
      </c>
    </row>
    <row r="278" spans="1:8" x14ac:dyDescent="0.25">
      <c r="A278" s="13" t="s">
        <v>4240</v>
      </c>
      <c r="B278" s="8" t="s">
        <v>4513</v>
      </c>
      <c r="C278" s="12">
        <v>35459</v>
      </c>
      <c r="D278" s="13" t="s">
        <v>3950</v>
      </c>
      <c r="E278" s="2">
        <v>50112.7</v>
      </c>
      <c r="F278" s="14" t="s">
        <v>4288</v>
      </c>
      <c r="G278" s="2">
        <v>50112.7</v>
      </c>
      <c r="H278" s="2">
        <f>Tabla135[[#This Row],[Importe]]-Tabla135[[#This Row],[Pagado]]</f>
        <v>0</v>
      </c>
    </row>
    <row r="279" spans="1:8" x14ac:dyDescent="0.25">
      <c r="A279" s="13" t="s">
        <v>4240</v>
      </c>
      <c r="B279" s="8" t="s">
        <v>4514</v>
      </c>
      <c r="C279" s="12">
        <v>35460</v>
      </c>
      <c r="D279" s="13" t="s">
        <v>3951</v>
      </c>
      <c r="E279" s="2">
        <v>9978.6</v>
      </c>
      <c r="F279" s="14" t="s">
        <v>4240</v>
      </c>
      <c r="G279" s="2">
        <v>9978.6</v>
      </c>
      <c r="H279" s="2">
        <f>Tabla135[[#This Row],[Importe]]-Tabla135[[#This Row],[Pagado]]</f>
        <v>0</v>
      </c>
    </row>
    <row r="280" spans="1:8" x14ac:dyDescent="0.25">
      <c r="A280" s="13" t="s">
        <v>4240</v>
      </c>
      <c r="B280" s="8" t="s">
        <v>4515</v>
      </c>
      <c r="C280" s="12">
        <v>35461</v>
      </c>
      <c r="D280" s="13" t="s">
        <v>3994</v>
      </c>
      <c r="E280" s="2">
        <v>2865.2</v>
      </c>
      <c r="F280" s="14" t="s">
        <v>4240</v>
      </c>
      <c r="G280" s="2">
        <v>2865.2</v>
      </c>
      <c r="H280" s="2">
        <f>Tabla135[[#This Row],[Importe]]-Tabla135[[#This Row],[Pagado]]</f>
        <v>0</v>
      </c>
    </row>
    <row r="281" spans="1:8" x14ac:dyDescent="0.25">
      <c r="A281" s="13" t="s">
        <v>4240</v>
      </c>
      <c r="B281" s="8" t="s">
        <v>4516</v>
      </c>
      <c r="C281" s="12">
        <v>35462</v>
      </c>
      <c r="D281" s="13" t="s">
        <v>3947</v>
      </c>
      <c r="E281" s="2">
        <v>6570.4</v>
      </c>
      <c r="F281" s="14" t="s">
        <v>4302</v>
      </c>
      <c r="G281" s="2">
        <v>6570.4</v>
      </c>
      <c r="H281" s="2">
        <f>Tabla135[[#This Row],[Importe]]-Tabla135[[#This Row],[Pagado]]</f>
        <v>0</v>
      </c>
    </row>
    <row r="282" spans="1:8" x14ac:dyDescent="0.25">
      <c r="A282" s="13" t="s">
        <v>4240</v>
      </c>
      <c r="B282" s="8" t="s">
        <v>4517</v>
      </c>
      <c r="C282" s="12">
        <v>35463</v>
      </c>
      <c r="D282" s="13" t="s">
        <v>3941</v>
      </c>
      <c r="E282" s="2">
        <v>10015.4</v>
      </c>
      <c r="F282" s="14" t="s">
        <v>4518</v>
      </c>
      <c r="G282" s="2">
        <v>10015.4</v>
      </c>
      <c r="H282" s="2">
        <f>Tabla135[[#This Row],[Importe]]-Tabla135[[#This Row],[Pagado]]</f>
        <v>0</v>
      </c>
    </row>
    <row r="283" spans="1:8" x14ac:dyDescent="0.25">
      <c r="A283" s="13" t="s">
        <v>4240</v>
      </c>
      <c r="B283" s="8" t="s">
        <v>4519</v>
      </c>
      <c r="C283" s="12">
        <v>35464</v>
      </c>
      <c r="D283" s="13" t="s">
        <v>3950</v>
      </c>
      <c r="E283" s="2">
        <v>1449</v>
      </c>
      <c r="F283" s="14" t="s">
        <v>4288</v>
      </c>
      <c r="G283" s="2">
        <v>1449</v>
      </c>
      <c r="H283" s="2">
        <f>Tabla135[[#This Row],[Importe]]-Tabla135[[#This Row],[Pagado]]</f>
        <v>0</v>
      </c>
    </row>
    <row r="284" spans="1:8" x14ac:dyDescent="0.25">
      <c r="A284" s="13" t="s">
        <v>4240</v>
      </c>
      <c r="B284" s="8" t="s">
        <v>4520</v>
      </c>
      <c r="C284" s="12">
        <v>35465</v>
      </c>
      <c r="D284" s="13" t="s">
        <v>3948</v>
      </c>
      <c r="E284" s="2">
        <v>11270.6</v>
      </c>
      <c r="F284" s="14" t="s">
        <v>4288</v>
      </c>
      <c r="G284" s="2">
        <v>11270.6</v>
      </c>
      <c r="H284" s="2">
        <f>Tabla135[[#This Row],[Importe]]-Tabla135[[#This Row],[Pagado]]</f>
        <v>0</v>
      </c>
    </row>
    <row r="285" spans="1:8" x14ac:dyDescent="0.25">
      <c r="A285" s="13" t="s">
        <v>4240</v>
      </c>
      <c r="B285" s="8" t="s">
        <v>4521</v>
      </c>
      <c r="C285" s="12">
        <v>35466</v>
      </c>
      <c r="D285" s="13" t="s">
        <v>3942</v>
      </c>
      <c r="E285" s="2">
        <v>8046.4</v>
      </c>
      <c r="F285" s="14" t="s">
        <v>4518</v>
      </c>
      <c r="G285" s="2">
        <v>8046.4</v>
      </c>
      <c r="H285" s="2">
        <f>Tabla135[[#This Row],[Importe]]-Tabla135[[#This Row],[Pagado]]</f>
        <v>0</v>
      </c>
    </row>
    <row r="286" spans="1:8" x14ac:dyDescent="0.25">
      <c r="A286" s="13" t="s">
        <v>4240</v>
      </c>
      <c r="B286" s="8" t="s">
        <v>4522</v>
      </c>
      <c r="C286" s="12">
        <v>35467</v>
      </c>
      <c r="D286" s="13" t="s">
        <v>4201</v>
      </c>
      <c r="E286" s="2">
        <v>4011.2</v>
      </c>
      <c r="F286" s="14" t="s">
        <v>4240</v>
      </c>
      <c r="G286" s="2">
        <v>4011.2</v>
      </c>
      <c r="H286" s="2">
        <f>Tabla135[[#This Row],[Importe]]-Tabla135[[#This Row],[Pagado]]</f>
        <v>0</v>
      </c>
    </row>
    <row r="287" spans="1:8" x14ac:dyDescent="0.25">
      <c r="A287" s="13" t="s">
        <v>4240</v>
      </c>
      <c r="B287" s="8" t="s">
        <v>4523</v>
      </c>
      <c r="C287" s="12">
        <v>35468</v>
      </c>
      <c r="D287" s="13" t="s">
        <v>3939</v>
      </c>
      <c r="E287" s="2">
        <v>4765.8</v>
      </c>
      <c r="F287" s="14" t="s">
        <v>4302</v>
      </c>
      <c r="G287" s="2">
        <v>4765.8</v>
      </c>
      <c r="H287" s="2">
        <f>Tabla135[[#This Row],[Importe]]-Tabla135[[#This Row],[Pagado]]</f>
        <v>0</v>
      </c>
    </row>
    <row r="288" spans="1:8" x14ac:dyDescent="0.25">
      <c r="A288" s="13" t="s">
        <v>4240</v>
      </c>
      <c r="B288" s="8" t="s">
        <v>4524</v>
      </c>
      <c r="C288" s="12">
        <v>35469</v>
      </c>
      <c r="D288" s="13" t="s">
        <v>3946</v>
      </c>
      <c r="E288" s="2">
        <v>3555.8</v>
      </c>
      <c r="F288" s="14" t="s">
        <v>4240</v>
      </c>
      <c r="G288" s="2">
        <v>3555.8</v>
      </c>
      <c r="H288" s="2">
        <f>Tabla135[[#This Row],[Importe]]-Tabla135[[#This Row],[Pagado]]</f>
        <v>0</v>
      </c>
    </row>
    <row r="289" spans="1:8" x14ac:dyDescent="0.25">
      <c r="A289" s="13" t="s">
        <v>4240</v>
      </c>
      <c r="B289" s="8" t="s">
        <v>4525</v>
      </c>
      <c r="C289" s="12">
        <v>35470</v>
      </c>
      <c r="D289" s="13" t="s">
        <v>3945</v>
      </c>
      <c r="E289" s="2">
        <v>4199.8</v>
      </c>
      <c r="F289" s="14" t="s">
        <v>4302</v>
      </c>
      <c r="G289" s="2">
        <v>4199.8</v>
      </c>
      <c r="H289" s="2">
        <f>Tabla135[[#This Row],[Importe]]-Tabla135[[#This Row],[Pagado]]</f>
        <v>0</v>
      </c>
    </row>
    <row r="290" spans="1:8" x14ac:dyDescent="0.25">
      <c r="A290" s="13" t="s">
        <v>4240</v>
      </c>
      <c r="B290" s="8" t="s">
        <v>4526</v>
      </c>
      <c r="C290" s="12">
        <v>35471</v>
      </c>
      <c r="D290" s="13" t="s">
        <v>4029</v>
      </c>
      <c r="E290" s="2">
        <v>3979</v>
      </c>
      <c r="F290" s="14" t="s">
        <v>4240</v>
      </c>
      <c r="G290" s="2">
        <v>3979</v>
      </c>
      <c r="H290" s="2">
        <f>Tabla135[[#This Row],[Importe]]-Tabla135[[#This Row],[Pagado]]</f>
        <v>0</v>
      </c>
    </row>
    <row r="291" spans="1:8" x14ac:dyDescent="0.25">
      <c r="A291" s="13" t="s">
        <v>4240</v>
      </c>
      <c r="B291" s="8" t="s">
        <v>4527</v>
      </c>
      <c r="C291" s="12">
        <v>35472</v>
      </c>
      <c r="D291" s="13" t="s">
        <v>3971</v>
      </c>
      <c r="E291" s="2">
        <v>1987.7</v>
      </c>
      <c r="F291" s="14" t="s">
        <v>4240</v>
      </c>
      <c r="G291" s="2">
        <v>1987.7</v>
      </c>
      <c r="H291" s="2">
        <f>Tabla135[[#This Row],[Importe]]-Tabla135[[#This Row],[Pagado]]</f>
        <v>0</v>
      </c>
    </row>
    <row r="292" spans="1:8" x14ac:dyDescent="0.25">
      <c r="A292" s="13" t="s">
        <v>4240</v>
      </c>
      <c r="B292" s="8" t="s">
        <v>4528</v>
      </c>
      <c r="C292" s="12">
        <v>35473</v>
      </c>
      <c r="D292" s="13" t="s">
        <v>4187</v>
      </c>
      <c r="E292" s="2">
        <v>15143.68</v>
      </c>
      <c r="F292" s="14" t="s">
        <v>4240</v>
      </c>
      <c r="G292" s="2">
        <v>15143.68</v>
      </c>
      <c r="H292" s="2">
        <f>Tabla135[[#This Row],[Importe]]-Tabla135[[#This Row],[Pagado]]</f>
        <v>0</v>
      </c>
    </row>
    <row r="293" spans="1:8" x14ac:dyDescent="0.25">
      <c r="A293" s="13" t="s">
        <v>4240</v>
      </c>
      <c r="B293" s="8" t="s">
        <v>4529</v>
      </c>
      <c r="C293" s="12">
        <v>35474</v>
      </c>
      <c r="D293" s="13" t="s">
        <v>3978</v>
      </c>
      <c r="E293" s="2">
        <v>8726.1</v>
      </c>
      <c r="F293" s="14" t="s">
        <v>4240</v>
      </c>
      <c r="G293" s="2">
        <v>8726.1</v>
      </c>
      <c r="H293" s="2">
        <f>Tabla135[[#This Row],[Importe]]-Tabla135[[#This Row],[Pagado]]</f>
        <v>0</v>
      </c>
    </row>
    <row r="294" spans="1:8" x14ac:dyDescent="0.25">
      <c r="A294" s="13" t="s">
        <v>4240</v>
      </c>
      <c r="B294" s="8" t="s">
        <v>4530</v>
      </c>
      <c r="C294" s="12">
        <v>35475</v>
      </c>
      <c r="D294" s="13" t="s">
        <v>3950</v>
      </c>
      <c r="E294" s="2">
        <v>3774.1</v>
      </c>
      <c r="F294" s="14" t="s">
        <v>4288</v>
      </c>
      <c r="G294" s="2">
        <v>3774.1</v>
      </c>
      <c r="H294" s="2">
        <f>Tabla135[[#This Row],[Importe]]-Tabla135[[#This Row],[Pagado]]</f>
        <v>0</v>
      </c>
    </row>
    <row r="295" spans="1:8" x14ac:dyDescent="0.25">
      <c r="A295" s="13" t="s">
        <v>4240</v>
      </c>
      <c r="B295" s="8" t="s">
        <v>4531</v>
      </c>
      <c r="C295" s="12">
        <v>35476</v>
      </c>
      <c r="D295" s="13" t="s">
        <v>3990</v>
      </c>
      <c r="E295" s="2">
        <v>3552</v>
      </c>
      <c r="F295" s="14" t="s">
        <v>4240</v>
      </c>
      <c r="G295" s="2">
        <v>3552</v>
      </c>
      <c r="H295" s="2">
        <f>Tabla135[[#This Row],[Importe]]-Tabla135[[#This Row],[Pagado]]</f>
        <v>0</v>
      </c>
    </row>
    <row r="296" spans="1:8" x14ac:dyDescent="0.25">
      <c r="A296" s="13" t="s">
        <v>4240</v>
      </c>
      <c r="B296" s="8" t="s">
        <v>4532</v>
      </c>
      <c r="C296" s="12">
        <v>35477</v>
      </c>
      <c r="D296" s="13" t="s">
        <v>3958</v>
      </c>
      <c r="E296" s="2">
        <v>2134.1999999999998</v>
      </c>
      <c r="F296" s="14" t="s">
        <v>4240</v>
      </c>
      <c r="G296" s="2">
        <v>2134.1999999999998</v>
      </c>
      <c r="H296" s="2">
        <f>Tabla135[[#This Row],[Importe]]-Tabla135[[#This Row],[Pagado]]</f>
        <v>0</v>
      </c>
    </row>
    <row r="297" spans="1:8" x14ac:dyDescent="0.25">
      <c r="A297" s="13" t="s">
        <v>4240</v>
      </c>
      <c r="B297" s="8" t="s">
        <v>4533</v>
      </c>
      <c r="C297" s="12">
        <v>35478</v>
      </c>
      <c r="D297" s="13" t="s">
        <v>3985</v>
      </c>
      <c r="E297" s="2">
        <v>2341.8000000000002</v>
      </c>
      <c r="F297" s="14" t="s">
        <v>4240</v>
      </c>
      <c r="G297" s="2">
        <v>2341.8000000000002</v>
      </c>
      <c r="H297" s="2">
        <f>Tabla135[[#This Row],[Importe]]-Tabla135[[#This Row],[Pagado]]</f>
        <v>0</v>
      </c>
    </row>
    <row r="298" spans="1:8" x14ac:dyDescent="0.25">
      <c r="A298" s="13" t="s">
        <v>4240</v>
      </c>
      <c r="B298" s="8" t="s">
        <v>4534</v>
      </c>
      <c r="C298" s="12">
        <v>35479</v>
      </c>
      <c r="D298" s="13" t="s">
        <v>3983</v>
      </c>
      <c r="E298" s="2">
        <v>6994.4</v>
      </c>
      <c r="F298" s="14" t="s">
        <v>4240</v>
      </c>
      <c r="G298" s="2">
        <v>6994.4</v>
      </c>
      <c r="H298" s="2">
        <f>Tabla135[[#This Row],[Importe]]-Tabla135[[#This Row],[Pagado]]</f>
        <v>0</v>
      </c>
    </row>
    <row r="299" spans="1:8" x14ac:dyDescent="0.25">
      <c r="A299" s="13" t="s">
        <v>4240</v>
      </c>
      <c r="B299" s="8" t="s">
        <v>4535</v>
      </c>
      <c r="C299" s="12">
        <v>35480</v>
      </c>
      <c r="D299" s="13" t="s">
        <v>3980</v>
      </c>
      <c r="E299" s="2">
        <v>5680.6</v>
      </c>
      <c r="F299" s="14" t="s">
        <v>4240</v>
      </c>
      <c r="G299" s="2">
        <v>5680.6</v>
      </c>
      <c r="H299" s="2">
        <f>Tabla135[[#This Row],[Importe]]-Tabla135[[#This Row],[Pagado]]</f>
        <v>0</v>
      </c>
    </row>
    <row r="300" spans="1:8" x14ac:dyDescent="0.25">
      <c r="A300" s="13" t="s">
        <v>4240</v>
      </c>
      <c r="B300" s="8" t="s">
        <v>4536</v>
      </c>
      <c r="C300" s="12">
        <v>35481</v>
      </c>
      <c r="D300" s="13" t="s">
        <v>3975</v>
      </c>
      <c r="E300" s="2">
        <v>2528</v>
      </c>
      <c r="F300" s="14" t="s">
        <v>4240</v>
      </c>
      <c r="G300" s="2">
        <v>2528</v>
      </c>
      <c r="H300" s="2">
        <f>Tabla135[[#This Row],[Importe]]-Tabla135[[#This Row],[Pagado]]</f>
        <v>0</v>
      </c>
    </row>
    <row r="301" spans="1:8" x14ac:dyDescent="0.25">
      <c r="A301" s="13" t="s">
        <v>4240</v>
      </c>
      <c r="B301" s="8" t="s">
        <v>4537</v>
      </c>
      <c r="C301" s="12">
        <v>35482</v>
      </c>
      <c r="D301" s="13" t="s">
        <v>4051</v>
      </c>
      <c r="E301" s="2">
        <v>614.4</v>
      </c>
      <c r="F301" s="14" t="s">
        <v>4240</v>
      </c>
      <c r="G301" s="2">
        <v>614.4</v>
      </c>
      <c r="H301" s="2">
        <f>Tabla135[[#This Row],[Importe]]-Tabla135[[#This Row],[Pagado]]</f>
        <v>0</v>
      </c>
    </row>
    <row r="302" spans="1:8" x14ac:dyDescent="0.25">
      <c r="A302" s="13" t="s">
        <v>4240</v>
      </c>
      <c r="B302" s="8" t="s">
        <v>4538</v>
      </c>
      <c r="C302" s="12">
        <v>35483</v>
      </c>
      <c r="D302" s="13" t="s">
        <v>4017</v>
      </c>
      <c r="E302" s="2">
        <v>56285.41</v>
      </c>
      <c r="F302" s="14" t="s">
        <v>4288</v>
      </c>
      <c r="G302" s="2">
        <v>56285.41</v>
      </c>
      <c r="H302" s="2">
        <f>Tabla135[[#This Row],[Importe]]-Tabla135[[#This Row],[Pagado]]</f>
        <v>0</v>
      </c>
    </row>
    <row r="303" spans="1:8" x14ac:dyDescent="0.25">
      <c r="A303" s="13" t="s">
        <v>4240</v>
      </c>
      <c r="B303" s="8" t="s">
        <v>4539</v>
      </c>
      <c r="C303" s="12">
        <v>35484</v>
      </c>
      <c r="D303" s="13" t="s">
        <v>3977</v>
      </c>
      <c r="E303" s="2">
        <v>5834.9</v>
      </c>
      <c r="F303" s="14" t="s">
        <v>4240</v>
      </c>
      <c r="G303" s="2">
        <v>5834.9</v>
      </c>
      <c r="H303" s="2">
        <f>Tabla135[[#This Row],[Importe]]-Tabla135[[#This Row],[Pagado]]</f>
        <v>0</v>
      </c>
    </row>
    <row r="304" spans="1:8" x14ac:dyDescent="0.25">
      <c r="A304" s="13" t="s">
        <v>4240</v>
      </c>
      <c r="B304" s="8" t="s">
        <v>4540</v>
      </c>
      <c r="C304" s="12">
        <v>35485</v>
      </c>
      <c r="D304" s="13" t="s">
        <v>3982</v>
      </c>
      <c r="E304" s="2">
        <v>535.5</v>
      </c>
      <c r="F304" s="14" t="s">
        <v>4240</v>
      </c>
      <c r="G304" s="2">
        <v>535.5</v>
      </c>
      <c r="H304" s="2">
        <f>Tabla135[[#This Row],[Importe]]-Tabla135[[#This Row],[Pagado]]</f>
        <v>0</v>
      </c>
    </row>
    <row r="305" spans="1:8" x14ac:dyDescent="0.25">
      <c r="A305" s="13" t="s">
        <v>4240</v>
      </c>
      <c r="B305" s="8" t="s">
        <v>4541</v>
      </c>
      <c r="C305" s="12">
        <v>35486</v>
      </c>
      <c r="D305" s="13" t="s">
        <v>4030</v>
      </c>
      <c r="E305" s="2">
        <v>3898.8</v>
      </c>
      <c r="F305" s="14" t="s">
        <v>4240</v>
      </c>
      <c r="G305" s="2">
        <v>3898.8</v>
      </c>
      <c r="H305" s="2">
        <f>Tabla135[[#This Row],[Importe]]-Tabla135[[#This Row],[Pagado]]</f>
        <v>0</v>
      </c>
    </row>
    <row r="306" spans="1:8" x14ac:dyDescent="0.25">
      <c r="A306" s="13" t="s">
        <v>4240</v>
      </c>
      <c r="B306" s="8" t="s">
        <v>4542</v>
      </c>
      <c r="C306" s="12">
        <v>35487</v>
      </c>
      <c r="D306" s="13" t="s">
        <v>4017</v>
      </c>
      <c r="E306" s="2">
        <v>73655.990000000005</v>
      </c>
      <c r="F306" s="14" t="s">
        <v>4288</v>
      </c>
      <c r="G306" s="2">
        <v>73655.990000000005</v>
      </c>
      <c r="H306" s="2">
        <f>Tabla135[[#This Row],[Importe]]-Tabla135[[#This Row],[Pagado]]</f>
        <v>0</v>
      </c>
    </row>
    <row r="307" spans="1:8" x14ac:dyDescent="0.25">
      <c r="A307" s="13" t="s">
        <v>4240</v>
      </c>
      <c r="B307" s="8" t="s">
        <v>4543</v>
      </c>
      <c r="C307" s="12">
        <v>35488</v>
      </c>
      <c r="D307" s="13" t="s">
        <v>3962</v>
      </c>
      <c r="E307" s="2">
        <v>8393.4</v>
      </c>
      <c r="F307" s="14" t="s">
        <v>4240</v>
      </c>
      <c r="G307" s="2">
        <v>8393.4</v>
      </c>
      <c r="H307" s="2">
        <f>Tabla135[[#This Row],[Importe]]-Tabla135[[#This Row],[Pagado]]</f>
        <v>0</v>
      </c>
    </row>
    <row r="308" spans="1:8" x14ac:dyDescent="0.25">
      <c r="A308" s="13" t="s">
        <v>4240</v>
      </c>
      <c r="B308" s="8" t="s">
        <v>4544</v>
      </c>
      <c r="C308" s="12">
        <v>35489</v>
      </c>
      <c r="D308" s="13" t="s">
        <v>3964</v>
      </c>
      <c r="E308" s="2">
        <v>2295.4</v>
      </c>
      <c r="F308" s="14" t="s">
        <v>4240</v>
      </c>
      <c r="G308" s="2">
        <v>2295.4</v>
      </c>
      <c r="H308" s="2">
        <f>Tabla135[[#This Row],[Importe]]-Tabla135[[#This Row],[Pagado]]</f>
        <v>0</v>
      </c>
    </row>
    <row r="309" spans="1:8" x14ac:dyDescent="0.25">
      <c r="A309" s="13" t="s">
        <v>4240</v>
      </c>
      <c r="B309" s="8" t="s">
        <v>4545</v>
      </c>
      <c r="C309" s="12">
        <v>35490</v>
      </c>
      <c r="D309" s="13" t="s">
        <v>3970</v>
      </c>
      <c r="E309" s="2">
        <v>1671.4</v>
      </c>
      <c r="F309" s="14" t="s">
        <v>4240</v>
      </c>
      <c r="G309" s="2">
        <v>1671.4</v>
      </c>
      <c r="H309" s="2">
        <f>Tabla135[[#This Row],[Importe]]-Tabla135[[#This Row],[Pagado]]</f>
        <v>0</v>
      </c>
    </row>
    <row r="310" spans="1:8" x14ac:dyDescent="0.25">
      <c r="A310" s="13" t="s">
        <v>4240</v>
      </c>
      <c r="B310" s="8" t="s">
        <v>4546</v>
      </c>
      <c r="C310" s="12">
        <v>35491</v>
      </c>
      <c r="D310" s="13" t="s">
        <v>4135</v>
      </c>
      <c r="E310" s="2">
        <v>7410.8</v>
      </c>
      <c r="F310" s="14" t="s">
        <v>4240</v>
      </c>
      <c r="G310" s="2">
        <v>7410.8</v>
      </c>
      <c r="H310" s="2">
        <f>Tabla135[[#This Row],[Importe]]-Tabla135[[#This Row],[Pagado]]</f>
        <v>0</v>
      </c>
    </row>
    <row r="311" spans="1:8" x14ac:dyDescent="0.25">
      <c r="A311" s="13" t="s">
        <v>4240</v>
      </c>
      <c r="B311" s="8" t="s">
        <v>4547</v>
      </c>
      <c r="C311" s="12">
        <v>35492</v>
      </c>
      <c r="D311" s="13" t="s">
        <v>4056</v>
      </c>
      <c r="E311" s="2">
        <v>1688.88</v>
      </c>
      <c r="F311" s="14" t="s">
        <v>4240</v>
      </c>
      <c r="G311" s="2">
        <v>1688.88</v>
      </c>
      <c r="H311" s="2">
        <f>Tabla135[[#This Row],[Importe]]-Tabla135[[#This Row],[Pagado]]</f>
        <v>0</v>
      </c>
    </row>
    <row r="312" spans="1:8" x14ac:dyDescent="0.25">
      <c r="A312" s="13" t="s">
        <v>4240</v>
      </c>
      <c r="B312" s="8" t="s">
        <v>4548</v>
      </c>
      <c r="C312" s="12">
        <v>35493</v>
      </c>
      <c r="D312" s="13" t="s">
        <v>3939</v>
      </c>
      <c r="E312" s="2">
        <v>6944.8</v>
      </c>
      <c r="F312" s="14" t="s">
        <v>4240</v>
      </c>
      <c r="G312" s="2">
        <v>6944.8</v>
      </c>
      <c r="H312" s="2">
        <f>Tabla135[[#This Row],[Importe]]-Tabla135[[#This Row],[Pagado]]</f>
        <v>0</v>
      </c>
    </row>
    <row r="313" spans="1:8" x14ac:dyDescent="0.25">
      <c r="A313" s="13" t="s">
        <v>4240</v>
      </c>
      <c r="B313" s="8" t="s">
        <v>4549</v>
      </c>
      <c r="C313" s="12">
        <v>35494</v>
      </c>
      <c r="D313" s="13" t="s">
        <v>4061</v>
      </c>
      <c r="E313" s="2">
        <v>12018.2</v>
      </c>
      <c r="F313" s="14" t="s">
        <v>4240</v>
      </c>
      <c r="G313" s="2">
        <v>12018.2</v>
      </c>
      <c r="H313" s="2">
        <f>Tabla135[[#This Row],[Importe]]-Tabla135[[#This Row],[Pagado]]</f>
        <v>0</v>
      </c>
    </row>
    <row r="314" spans="1:8" x14ac:dyDescent="0.25">
      <c r="A314" s="13" t="s">
        <v>4240</v>
      </c>
      <c r="B314" s="8" t="s">
        <v>4550</v>
      </c>
      <c r="C314" s="12">
        <v>35495</v>
      </c>
      <c r="D314" s="13" t="s">
        <v>4147</v>
      </c>
      <c r="E314" s="2">
        <v>1079.5</v>
      </c>
      <c r="F314" s="14" t="s">
        <v>4240</v>
      </c>
      <c r="G314" s="2">
        <v>1079.5</v>
      </c>
      <c r="H314" s="2">
        <f>Tabla135[[#This Row],[Importe]]-Tabla135[[#This Row],[Pagado]]</f>
        <v>0</v>
      </c>
    </row>
    <row r="315" spans="1:8" x14ac:dyDescent="0.25">
      <c r="A315" s="13" t="s">
        <v>4240</v>
      </c>
      <c r="B315" s="8" t="s">
        <v>4551</v>
      </c>
      <c r="C315" s="12">
        <v>35496</v>
      </c>
      <c r="D315" s="13" t="s">
        <v>3939</v>
      </c>
      <c r="E315" s="2">
        <v>920</v>
      </c>
      <c r="F315" s="14" t="s">
        <v>4240</v>
      </c>
      <c r="G315" s="2">
        <v>920</v>
      </c>
      <c r="H315" s="2">
        <f>Tabla135[[#This Row],[Importe]]-Tabla135[[#This Row],[Pagado]]</f>
        <v>0</v>
      </c>
    </row>
    <row r="316" spans="1:8" x14ac:dyDescent="0.25">
      <c r="A316" s="13" t="s">
        <v>4240</v>
      </c>
      <c r="B316" s="8" t="s">
        <v>4552</v>
      </c>
      <c r="C316" s="12">
        <v>35497</v>
      </c>
      <c r="D316" s="13" t="s">
        <v>3991</v>
      </c>
      <c r="E316" s="2">
        <v>5080.8</v>
      </c>
      <c r="F316" s="14" t="s">
        <v>4240</v>
      </c>
      <c r="G316" s="2">
        <v>5080.8</v>
      </c>
      <c r="H316" s="2">
        <f>Tabla135[[#This Row],[Importe]]-Tabla135[[#This Row],[Pagado]]</f>
        <v>0</v>
      </c>
    </row>
    <row r="317" spans="1:8" x14ac:dyDescent="0.25">
      <c r="A317" s="13" t="s">
        <v>4240</v>
      </c>
      <c r="B317" s="8" t="s">
        <v>4553</v>
      </c>
      <c r="C317" s="12">
        <v>35498</v>
      </c>
      <c r="D317" s="13" t="s">
        <v>3969</v>
      </c>
      <c r="E317" s="2">
        <v>8960.7999999999993</v>
      </c>
      <c r="F317" s="14" t="s">
        <v>4240</v>
      </c>
      <c r="G317" s="2">
        <v>8960.7999999999993</v>
      </c>
      <c r="H317" s="2">
        <f>Tabla135[[#This Row],[Importe]]-Tabla135[[#This Row],[Pagado]]</f>
        <v>0</v>
      </c>
    </row>
    <row r="318" spans="1:8" x14ac:dyDescent="0.25">
      <c r="A318" s="13" t="s">
        <v>4240</v>
      </c>
      <c r="B318" s="8" t="s">
        <v>4554</v>
      </c>
      <c r="C318" s="12">
        <v>35499</v>
      </c>
      <c r="D318" s="13" t="s">
        <v>3959</v>
      </c>
      <c r="E318" s="2">
        <v>43664</v>
      </c>
      <c r="F318" s="14" t="s">
        <v>4294</v>
      </c>
      <c r="G318" s="2">
        <v>43664</v>
      </c>
      <c r="H318" s="2">
        <f>Tabla135[[#This Row],[Importe]]-Tabla135[[#This Row],[Pagado]]</f>
        <v>0</v>
      </c>
    </row>
    <row r="319" spans="1:8" x14ac:dyDescent="0.25">
      <c r="A319" s="13" t="s">
        <v>4240</v>
      </c>
      <c r="B319" s="8" t="s">
        <v>4555</v>
      </c>
      <c r="C319" s="12">
        <v>35500</v>
      </c>
      <c r="D319" s="13" t="s">
        <v>3964</v>
      </c>
      <c r="E319" s="2">
        <v>3351</v>
      </c>
      <c r="F319" s="14" t="s">
        <v>4240</v>
      </c>
      <c r="G319" s="2">
        <v>3351</v>
      </c>
      <c r="H319" s="2">
        <f>Tabla135[[#This Row],[Importe]]-Tabla135[[#This Row],[Pagado]]</f>
        <v>0</v>
      </c>
    </row>
    <row r="320" spans="1:8" x14ac:dyDescent="0.25">
      <c r="A320" s="13" t="s">
        <v>4240</v>
      </c>
      <c r="B320" s="8" t="s">
        <v>4556</v>
      </c>
      <c r="C320" s="12">
        <v>35501</v>
      </c>
      <c r="D320" s="13" t="s">
        <v>3964</v>
      </c>
      <c r="E320" s="2">
        <v>112.69</v>
      </c>
      <c r="F320" s="14" t="s">
        <v>4240</v>
      </c>
      <c r="G320" s="2">
        <v>112.69</v>
      </c>
      <c r="H320" s="2">
        <f>Tabla135[[#This Row],[Importe]]-Tabla135[[#This Row],[Pagado]]</f>
        <v>0</v>
      </c>
    </row>
    <row r="321" spans="1:8" x14ac:dyDescent="0.25">
      <c r="A321" s="13" t="s">
        <v>4240</v>
      </c>
      <c r="B321" s="8" t="s">
        <v>4557</v>
      </c>
      <c r="C321" s="12">
        <v>35502</v>
      </c>
      <c r="D321" s="13" t="s">
        <v>3964</v>
      </c>
      <c r="E321" s="2">
        <v>360</v>
      </c>
      <c r="F321" s="14" t="s">
        <v>4240</v>
      </c>
      <c r="G321" s="2">
        <v>360</v>
      </c>
      <c r="H321" s="2">
        <f>Tabla135[[#This Row],[Importe]]-Tabla135[[#This Row],[Pagado]]</f>
        <v>0</v>
      </c>
    </row>
    <row r="322" spans="1:8" x14ac:dyDescent="0.25">
      <c r="A322" s="13" t="s">
        <v>4240</v>
      </c>
      <c r="B322" s="8" t="s">
        <v>4558</v>
      </c>
      <c r="C322" s="12">
        <v>35503</v>
      </c>
      <c r="D322" s="13" t="s">
        <v>4095</v>
      </c>
      <c r="E322" s="2">
        <v>4834</v>
      </c>
      <c r="F322" s="14" t="s">
        <v>4240</v>
      </c>
      <c r="G322" s="2">
        <v>4834</v>
      </c>
      <c r="H322" s="2">
        <f>Tabla135[[#This Row],[Importe]]-Tabla135[[#This Row],[Pagado]]</f>
        <v>0</v>
      </c>
    </row>
    <row r="323" spans="1:8" x14ac:dyDescent="0.25">
      <c r="A323" s="13" t="s">
        <v>4240</v>
      </c>
      <c r="B323" s="8" t="s">
        <v>4559</v>
      </c>
      <c r="C323" s="12">
        <v>35504</v>
      </c>
      <c r="D323" s="13" t="s">
        <v>4205</v>
      </c>
      <c r="E323" s="2">
        <v>5750.4</v>
      </c>
      <c r="F323" s="14" t="s">
        <v>4240</v>
      </c>
      <c r="G323" s="2">
        <v>5750.4</v>
      </c>
      <c r="H323" s="2">
        <f>Tabla135[[#This Row],[Importe]]-Tabla135[[#This Row],[Pagado]]</f>
        <v>0</v>
      </c>
    </row>
    <row r="324" spans="1:8" x14ac:dyDescent="0.25">
      <c r="A324" s="13" t="s">
        <v>4240</v>
      </c>
      <c r="B324" s="8" t="s">
        <v>4560</v>
      </c>
      <c r="C324" s="12">
        <v>35505</v>
      </c>
      <c r="D324" s="13" t="s">
        <v>4048</v>
      </c>
      <c r="E324" s="2">
        <v>19700</v>
      </c>
      <c r="F324" s="14" t="s">
        <v>4240</v>
      </c>
      <c r="G324" s="2">
        <v>19700</v>
      </c>
      <c r="H324" s="2">
        <f>Tabla135[[#This Row],[Importe]]-Tabla135[[#This Row],[Pagado]]</f>
        <v>0</v>
      </c>
    </row>
    <row r="325" spans="1:8" x14ac:dyDescent="0.25">
      <c r="A325" s="13" t="s">
        <v>4240</v>
      </c>
      <c r="B325" s="8" t="s">
        <v>4561</v>
      </c>
      <c r="C325" s="12">
        <v>35506</v>
      </c>
      <c r="D325" s="13" t="s">
        <v>3964</v>
      </c>
      <c r="E325" s="2">
        <v>5335.12</v>
      </c>
      <c r="F325" s="14" t="s">
        <v>4240</v>
      </c>
      <c r="G325" s="2">
        <v>5335.12</v>
      </c>
      <c r="H325" s="2">
        <f>Tabla135[[#This Row],[Importe]]-Tabla135[[#This Row],[Pagado]]</f>
        <v>0</v>
      </c>
    </row>
    <row r="326" spans="1:8" x14ac:dyDescent="0.25">
      <c r="A326" s="13" t="s">
        <v>4240</v>
      </c>
      <c r="B326" s="8" t="s">
        <v>4562</v>
      </c>
      <c r="C326" s="12">
        <v>35507</v>
      </c>
      <c r="D326" s="13" t="s">
        <v>3964</v>
      </c>
      <c r="E326" s="2">
        <v>386.1</v>
      </c>
      <c r="F326" s="14" t="s">
        <v>4240</v>
      </c>
      <c r="G326" s="2">
        <v>386.1</v>
      </c>
      <c r="H326" s="2">
        <f>Tabla135[[#This Row],[Importe]]-Tabla135[[#This Row],[Pagado]]</f>
        <v>0</v>
      </c>
    </row>
    <row r="327" spans="1:8" x14ac:dyDescent="0.25">
      <c r="A327" s="13" t="s">
        <v>4240</v>
      </c>
      <c r="B327" s="8" t="s">
        <v>4563</v>
      </c>
      <c r="C327" s="12">
        <v>35508</v>
      </c>
      <c r="D327" s="13" t="s">
        <v>3979</v>
      </c>
      <c r="E327" s="2">
        <v>780</v>
      </c>
      <c r="F327" s="14" t="s">
        <v>4240</v>
      </c>
      <c r="G327" s="2">
        <v>780</v>
      </c>
      <c r="H327" s="2">
        <f>Tabla135[[#This Row],[Importe]]-Tabla135[[#This Row],[Pagado]]</f>
        <v>0</v>
      </c>
    </row>
    <row r="328" spans="1:8" x14ac:dyDescent="0.25">
      <c r="A328" s="13" t="s">
        <v>4240</v>
      </c>
      <c r="B328" s="8" t="s">
        <v>4564</v>
      </c>
      <c r="C328" s="12">
        <v>35509</v>
      </c>
      <c r="D328" s="13" t="s">
        <v>4058</v>
      </c>
      <c r="E328" s="2">
        <v>5148.3599999999997</v>
      </c>
      <c r="F328" s="14" t="s">
        <v>4240</v>
      </c>
      <c r="G328" s="2">
        <v>5148.3599999999997</v>
      </c>
      <c r="H328" s="2">
        <f>Tabla135[[#This Row],[Importe]]-Tabla135[[#This Row],[Pagado]]</f>
        <v>0</v>
      </c>
    </row>
    <row r="329" spans="1:8" x14ac:dyDescent="0.25">
      <c r="A329" s="13" t="s">
        <v>4240</v>
      </c>
      <c r="B329" s="8" t="s">
        <v>4565</v>
      </c>
      <c r="C329" s="12">
        <v>35510</v>
      </c>
      <c r="D329" s="13" t="s">
        <v>3958</v>
      </c>
      <c r="E329" s="2">
        <v>0</v>
      </c>
      <c r="F329" s="14" t="s">
        <v>4219</v>
      </c>
      <c r="G329" s="2">
        <v>0</v>
      </c>
      <c r="H329" s="2">
        <f>Tabla135[[#This Row],[Importe]]-Tabla135[[#This Row],[Pagado]]</f>
        <v>0</v>
      </c>
    </row>
    <row r="330" spans="1:8" x14ac:dyDescent="0.25">
      <c r="A330" s="13" t="s">
        <v>4240</v>
      </c>
      <c r="B330" s="8" t="s">
        <v>4566</v>
      </c>
      <c r="C330" s="12">
        <v>35511</v>
      </c>
      <c r="D330" s="13" t="s">
        <v>3958</v>
      </c>
      <c r="E330" s="2">
        <v>888.9</v>
      </c>
      <c r="F330" s="14" t="s">
        <v>4240</v>
      </c>
      <c r="G330" s="2">
        <v>888.9</v>
      </c>
      <c r="H330" s="2">
        <f>Tabla135[[#This Row],[Importe]]-Tabla135[[#This Row],[Pagado]]</f>
        <v>0</v>
      </c>
    </row>
    <row r="331" spans="1:8" x14ac:dyDescent="0.25">
      <c r="A331" s="13" t="s">
        <v>4240</v>
      </c>
      <c r="B331" s="8" t="s">
        <v>4567</v>
      </c>
      <c r="C331" s="12">
        <v>35512</v>
      </c>
      <c r="D331" s="13" t="s">
        <v>4043</v>
      </c>
      <c r="E331" s="2">
        <v>52397.8</v>
      </c>
      <c r="F331" s="14" t="s">
        <v>4518</v>
      </c>
      <c r="G331" s="2">
        <v>52397.8</v>
      </c>
      <c r="H331" s="2">
        <f>Tabla135[[#This Row],[Importe]]-Tabla135[[#This Row],[Pagado]]</f>
        <v>0</v>
      </c>
    </row>
    <row r="332" spans="1:8" x14ac:dyDescent="0.25">
      <c r="A332" s="13" t="s">
        <v>4240</v>
      </c>
      <c r="B332" s="8" t="s">
        <v>4568</v>
      </c>
      <c r="C332" s="12">
        <v>35513</v>
      </c>
      <c r="D332" s="13" t="s">
        <v>4019</v>
      </c>
      <c r="E332" s="2">
        <v>64064</v>
      </c>
      <c r="F332" s="14" t="s">
        <v>4569</v>
      </c>
      <c r="G332" s="2">
        <v>64064</v>
      </c>
      <c r="H332" s="2">
        <f>Tabla135[[#This Row],[Importe]]-Tabla135[[#This Row],[Pagado]]</f>
        <v>0</v>
      </c>
    </row>
    <row r="333" spans="1:8" x14ac:dyDescent="0.25">
      <c r="A333" s="13" t="s">
        <v>4240</v>
      </c>
      <c r="B333" s="8" t="s">
        <v>4570</v>
      </c>
      <c r="C333" s="12">
        <v>35514</v>
      </c>
      <c r="D333" s="13" t="s">
        <v>4040</v>
      </c>
      <c r="E333" s="2">
        <v>38116.6</v>
      </c>
      <c r="F333" s="14" t="s">
        <v>4518</v>
      </c>
      <c r="G333" s="2">
        <v>38116.6</v>
      </c>
      <c r="H333" s="2">
        <f>Tabla135[[#This Row],[Importe]]-Tabla135[[#This Row],[Pagado]]</f>
        <v>0</v>
      </c>
    </row>
    <row r="334" spans="1:8" x14ac:dyDescent="0.25">
      <c r="A334" s="13" t="s">
        <v>4240</v>
      </c>
      <c r="B334" s="8" t="s">
        <v>4571</v>
      </c>
      <c r="C334" s="12">
        <v>35515</v>
      </c>
      <c r="D334" s="13" t="s">
        <v>4038</v>
      </c>
      <c r="E334" s="2">
        <v>29668.44</v>
      </c>
      <c r="F334" s="14" t="s">
        <v>4518</v>
      </c>
      <c r="G334" s="2">
        <v>29668.44</v>
      </c>
      <c r="H334" s="2">
        <f>Tabla135[[#This Row],[Importe]]-Tabla135[[#This Row],[Pagado]]</f>
        <v>0</v>
      </c>
    </row>
    <row r="335" spans="1:8" x14ac:dyDescent="0.25">
      <c r="A335" s="13" t="s">
        <v>4240</v>
      </c>
      <c r="B335" s="8" t="s">
        <v>4572</v>
      </c>
      <c r="C335" s="12">
        <v>35516</v>
      </c>
      <c r="D335" s="13" t="s">
        <v>4039</v>
      </c>
      <c r="E335" s="2">
        <v>10485.6</v>
      </c>
      <c r="F335" s="14" t="s">
        <v>4518</v>
      </c>
      <c r="G335" s="2">
        <v>10485.6</v>
      </c>
      <c r="H335" s="2">
        <f>Tabla135[[#This Row],[Importe]]-Tabla135[[#This Row],[Pagado]]</f>
        <v>0</v>
      </c>
    </row>
    <row r="336" spans="1:8" x14ac:dyDescent="0.25">
      <c r="A336" s="13" t="s">
        <v>4240</v>
      </c>
      <c r="B336" s="8" t="s">
        <v>4573</v>
      </c>
      <c r="C336" s="12">
        <v>35517</v>
      </c>
      <c r="D336" s="13" t="s">
        <v>4046</v>
      </c>
      <c r="E336" s="2">
        <v>395.2</v>
      </c>
      <c r="F336" s="14" t="s">
        <v>4302</v>
      </c>
      <c r="G336" s="2">
        <v>395.2</v>
      </c>
      <c r="H336" s="2">
        <f>Tabla135[[#This Row],[Importe]]-Tabla135[[#This Row],[Pagado]]</f>
        <v>0</v>
      </c>
    </row>
    <row r="337" spans="1:8" x14ac:dyDescent="0.25">
      <c r="A337" s="13" t="s">
        <v>4240</v>
      </c>
      <c r="B337" s="8" t="s">
        <v>4574</v>
      </c>
      <c r="C337" s="12">
        <v>35518</v>
      </c>
      <c r="D337" s="13" t="s">
        <v>4009</v>
      </c>
      <c r="E337" s="2">
        <v>812</v>
      </c>
      <c r="F337" s="14" t="s">
        <v>4302</v>
      </c>
      <c r="G337" s="2">
        <v>812</v>
      </c>
      <c r="H337" s="2">
        <f>Tabla135[[#This Row],[Importe]]-Tabla135[[#This Row],[Pagado]]</f>
        <v>0</v>
      </c>
    </row>
    <row r="338" spans="1:8" x14ac:dyDescent="0.25">
      <c r="A338" s="13" t="s">
        <v>4240</v>
      </c>
      <c r="B338" s="8" t="s">
        <v>4575</v>
      </c>
      <c r="C338" s="12">
        <v>35519</v>
      </c>
      <c r="D338" s="13" t="s">
        <v>3947</v>
      </c>
      <c r="E338" s="2">
        <v>2412.8000000000002</v>
      </c>
      <c r="F338" s="14" t="s">
        <v>4240</v>
      </c>
      <c r="G338" s="2">
        <v>2412.8000000000002</v>
      </c>
      <c r="H338" s="2">
        <f>Tabla135[[#This Row],[Importe]]-Tabla135[[#This Row],[Pagado]]</f>
        <v>0</v>
      </c>
    </row>
    <row r="339" spans="1:8" x14ac:dyDescent="0.25">
      <c r="A339" s="13" t="s">
        <v>4240</v>
      </c>
      <c r="B339" s="8" t="s">
        <v>4576</v>
      </c>
      <c r="C339" s="12">
        <v>35520</v>
      </c>
      <c r="D339" s="13" t="s">
        <v>4064</v>
      </c>
      <c r="E339" s="2">
        <v>28106.799999999999</v>
      </c>
      <c r="F339" s="14" t="s">
        <v>4577</v>
      </c>
      <c r="G339" s="2">
        <v>28106.799999999999</v>
      </c>
      <c r="H339" s="2">
        <f>Tabla135[[#This Row],[Importe]]-Tabla135[[#This Row],[Pagado]]</f>
        <v>0</v>
      </c>
    </row>
    <row r="340" spans="1:8" x14ac:dyDescent="0.25">
      <c r="A340" s="13" t="s">
        <v>4240</v>
      </c>
      <c r="B340" s="8" t="s">
        <v>4578</v>
      </c>
      <c r="C340" s="12">
        <v>35521</v>
      </c>
      <c r="D340" s="13" t="s">
        <v>4001</v>
      </c>
      <c r="E340" s="2">
        <v>5800</v>
      </c>
      <c r="F340" s="14" t="s">
        <v>4302</v>
      </c>
      <c r="G340" s="2">
        <v>5800</v>
      </c>
      <c r="H340" s="2">
        <f>Tabla135[[#This Row],[Importe]]-Tabla135[[#This Row],[Pagado]]</f>
        <v>0</v>
      </c>
    </row>
    <row r="341" spans="1:8" x14ac:dyDescent="0.25">
      <c r="A341" s="13" t="s">
        <v>4240</v>
      </c>
      <c r="B341" s="8" t="s">
        <v>4579</v>
      </c>
      <c r="C341" s="12">
        <v>35522</v>
      </c>
      <c r="D341" s="13" t="s">
        <v>4100</v>
      </c>
      <c r="E341" s="2">
        <v>580</v>
      </c>
      <c r="F341" s="14" t="s">
        <v>4302</v>
      </c>
      <c r="G341" s="2">
        <v>580</v>
      </c>
      <c r="H341" s="2">
        <f>Tabla135[[#This Row],[Importe]]-Tabla135[[#This Row],[Pagado]]</f>
        <v>0</v>
      </c>
    </row>
    <row r="342" spans="1:8" x14ac:dyDescent="0.25">
      <c r="A342" s="13" t="s">
        <v>4240</v>
      </c>
      <c r="B342" s="8" t="s">
        <v>4580</v>
      </c>
      <c r="C342" s="12">
        <v>35523</v>
      </c>
      <c r="D342" s="13" t="s">
        <v>4065</v>
      </c>
      <c r="E342" s="2">
        <v>44118.400000000001</v>
      </c>
      <c r="F342" s="14" t="s">
        <v>4581</v>
      </c>
      <c r="G342" s="2">
        <v>44118.400000000001</v>
      </c>
      <c r="H342" s="2">
        <f>Tabla135[[#This Row],[Importe]]-Tabla135[[#This Row],[Pagado]]</f>
        <v>0</v>
      </c>
    </row>
    <row r="343" spans="1:8" x14ac:dyDescent="0.25">
      <c r="A343" s="13" t="s">
        <v>4240</v>
      </c>
      <c r="B343" s="8" t="s">
        <v>4582</v>
      </c>
      <c r="C343" s="12">
        <v>35524</v>
      </c>
      <c r="D343" s="13" t="s">
        <v>4076</v>
      </c>
      <c r="E343" s="2">
        <v>0</v>
      </c>
      <c r="F343" s="14" t="s">
        <v>4219</v>
      </c>
      <c r="G343" s="2">
        <v>0</v>
      </c>
      <c r="H343" s="2">
        <f>Tabla135[[#This Row],[Importe]]-Tabla135[[#This Row],[Pagado]]</f>
        <v>0</v>
      </c>
    </row>
    <row r="344" spans="1:8" x14ac:dyDescent="0.25">
      <c r="A344" s="13" t="s">
        <v>4240</v>
      </c>
      <c r="B344" s="8" t="s">
        <v>4583</v>
      </c>
      <c r="C344" s="12">
        <v>35525</v>
      </c>
      <c r="D344" s="13" t="s">
        <v>4044</v>
      </c>
      <c r="E344" s="2">
        <v>5090.3999999999996</v>
      </c>
      <c r="F344" s="14" t="s">
        <v>4302</v>
      </c>
      <c r="G344" s="2">
        <v>5090.3999999999996</v>
      </c>
      <c r="H344" s="2">
        <f>Tabla135[[#This Row],[Importe]]-Tabla135[[#This Row],[Pagado]]</f>
        <v>0</v>
      </c>
    </row>
    <row r="345" spans="1:8" x14ac:dyDescent="0.25">
      <c r="A345" s="13" t="s">
        <v>4240</v>
      </c>
      <c r="B345" s="8" t="s">
        <v>4584</v>
      </c>
      <c r="C345" s="12">
        <v>35526</v>
      </c>
      <c r="D345" s="13" t="s">
        <v>3998</v>
      </c>
      <c r="E345" s="2">
        <v>70334</v>
      </c>
      <c r="F345" s="14" t="s">
        <v>4240</v>
      </c>
      <c r="G345" s="2">
        <v>70334</v>
      </c>
      <c r="H345" s="2">
        <f>Tabla135[[#This Row],[Importe]]-Tabla135[[#This Row],[Pagado]]</f>
        <v>0</v>
      </c>
    </row>
    <row r="346" spans="1:8" x14ac:dyDescent="0.25">
      <c r="A346" s="13" t="s">
        <v>4240</v>
      </c>
      <c r="B346" s="8" t="s">
        <v>4585</v>
      </c>
      <c r="C346" s="12">
        <v>35527</v>
      </c>
      <c r="D346" s="13" t="s">
        <v>4137</v>
      </c>
      <c r="E346" s="2">
        <v>57269.08</v>
      </c>
      <c r="F346" s="14" t="s">
        <v>4302</v>
      </c>
      <c r="G346" s="2">
        <v>57269.08</v>
      </c>
      <c r="H346" s="2">
        <f>Tabla135[[#This Row],[Importe]]-Tabla135[[#This Row],[Pagado]]</f>
        <v>0</v>
      </c>
    </row>
    <row r="347" spans="1:8" x14ac:dyDescent="0.25">
      <c r="A347" s="13" t="s">
        <v>4240</v>
      </c>
      <c r="B347" s="8" t="s">
        <v>4586</v>
      </c>
      <c r="C347" s="12">
        <v>35528</v>
      </c>
      <c r="D347" s="13" t="s">
        <v>4158</v>
      </c>
      <c r="E347" s="2">
        <v>1897.2</v>
      </c>
      <c r="F347" s="14" t="s">
        <v>4240</v>
      </c>
      <c r="G347" s="2">
        <v>1897.2</v>
      </c>
      <c r="H347" s="2">
        <f>Tabla135[[#This Row],[Importe]]-Tabla135[[#This Row],[Pagado]]</f>
        <v>0</v>
      </c>
    </row>
    <row r="348" spans="1:8" x14ac:dyDescent="0.25">
      <c r="A348" s="13" t="s">
        <v>4240</v>
      </c>
      <c r="B348" s="8" t="s">
        <v>4587</v>
      </c>
      <c r="C348" s="12">
        <v>35529</v>
      </c>
      <c r="D348" s="13" t="s">
        <v>3998</v>
      </c>
      <c r="E348" s="2">
        <v>1043.0999999999999</v>
      </c>
      <c r="F348" s="14" t="s">
        <v>4240</v>
      </c>
      <c r="G348" s="2">
        <v>1043.0999999999999</v>
      </c>
      <c r="H348" s="2">
        <f>Tabla135[[#This Row],[Importe]]-Tabla135[[#This Row],[Pagado]]</f>
        <v>0</v>
      </c>
    </row>
    <row r="349" spans="1:8" x14ac:dyDescent="0.25">
      <c r="A349" s="13" t="s">
        <v>4240</v>
      </c>
      <c r="B349" s="8" t="s">
        <v>4588</v>
      </c>
      <c r="C349" s="12">
        <v>35530</v>
      </c>
      <c r="D349" s="13" t="s">
        <v>4016</v>
      </c>
      <c r="E349" s="2">
        <v>42423.48</v>
      </c>
      <c r="F349" s="14" t="s">
        <v>4240</v>
      </c>
      <c r="G349" s="2">
        <v>42423.48</v>
      </c>
      <c r="H349" s="2">
        <f>Tabla135[[#This Row],[Importe]]-Tabla135[[#This Row],[Pagado]]</f>
        <v>0</v>
      </c>
    </row>
    <row r="350" spans="1:8" x14ac:dyDescent="0.25">
      <c r="A350" s="13" t="s">
        <v>4240</v>
      </c>
      <c r="B350" s="8" t="s">
        <v>4589</v>
      </c>
      <c r="C350" s="12">
        <v>35531</v>
      </c>
      <c r="D350" s="13" t="s">
        <v>4213</v>
      </c>
      <c r="E350" s="2">
        <v>40148.68</v>
      </c>
      <c r="F350" s="14" t="s">
        <v>4240</v>
      </c>
      <c r="G350" s="2">
        <v>40148.68</v>
      </c>
      <c r="H350" s="2">
        <f>Tabla135[[#This Row],[Importe]]-Tabla135[[#This Row],[Pagado]]</f>
        <v>0</v>
      </c>
    </row>
    <row r="351" spans="1:8" x14ac:dyDescent="0.25">
      <c r="A351" s="13" t="s">
        <v>4240</v>
      </c>
      <c r="B351" s="8" t="s">
        <v>4590</v>
      </c>
      <c r="C351" s="12">
        <v>35532</v>
      </c>
      <c r="D351" s="13" t="s">
        <v>3998</v>
      </c>
      <c r="E351" s="2">
        <v>518.5</v>
      </c>
      <c r="F351" s="14" t="s">
        <v>4240</v>
      </c>
      <c r="G351" s="2">
        <v>518.5</v>
      </c>
      <c r="H351" s="2">
        <f>Tabla135[[#This Row],[Importe]]-Tabla135[[#This Row],[Pagado]]</f>
        <v>0</v>
      </c>
    </row>
    <row r="352" spans="1:8" x14ac:dyDescent="0.25">
      <c r="A352" s="13" t="s">
        <v>4240</v>
      </c>
      <c r="B352" s="8" t="s">
        <v>4591</v>
      </c>
      <c r="C352" s="12">
        <v>35533</v>
      </c>
      <c r="D352" s="13" t="s">
        <v>4076</v>
      </c>
      <c r="E352" s="2">
        <v>2286.48</v>
      </c>
      <c r="F352" s="14" t="s">
        <v>4302</v>
      </c>
      <c r="G352" s="2">
        <v>2286.48</v>
      </c>
      <c r="H352" s="2">
        <f>Tabla135[[#This Row],[Importe]]-Tabla135[[#This Row],[Pagado]]</f>
        <v>0</v>
      </c>
    </row>
    <row r="353" spans="1:8" x14ac:dyDescent="0.25">
      <c r="A353" s="13" t="s">
        <v>4240</v>
      </c>
      <c r="B353" s="8" t="s">
        <v>4592</v>
      </c>
      <c r="C353" s="12">
        <v>35534</v>
      </c>
      <c r="D353" s="13" t="s">
        <v>4063</v>
      </c>
      <c r="E353" s="2">
        <v>42114.400000000001</v>
      </c>
      <c r="F353" s="14" t="s">
        <v>4302</v>
      </c>
      <c r="G353" s="2">
        <v>42114.400000000001</v>
      </c>
      <c r="H353" s="2">
        <f>Tabla135[[#This Row],[Importe]]-Tabla135[[#This Row],[Pagado]]</f>
        <v>0</v>
      </c>
    </row>
    <row r="354" spans="1:8" x14ac:dyDescent="0.25">
      <c r="A354" s="13" t="s">
        <v>4240</v>
      </c>
      <c r="B354" s="8" t="s">
        <v>4593</v>
      </c>
      <c r="C354" s="12">
        <v>35535</v>
      </c>
      <c r="D354" s="13" t="s">
        <v>4213</v>
      </c>
      <c r="E354" s="2">
        <v>4402.2</v>
      </c>
      <c r="F354" s="14" t="s">
        <v>4240</v>
      </c>
      <c r="G354" s="2">
        <v>4402.2</v>
      </c>
      <c r="H354" s="2">
        <f>Tabla135[[#This Row],[Importe]]-Tabla135[[#This Row],[Pagado]]</f>
        <v>0</v>
      </c>
    </row>
    <row r="355" spans="1:8" x14ac:dyDescent="0.25">
      <c r="A355" s="13" t="s">
        <v>4240</v>
      </c>
      <c r="B355" s="8" t="s">
        <v>4594</v>
      </c>
      <c r="C355" s="12">
        <v>35536</v>
      </c>
      <c r="D355" s="13" t="s">
        <v>4062</v>
      </c>
      <c r="E355" s="2">
        <v>11681.6</v>
      </c>
      <c r="F355" s="14" t="s">
        <v>4288</v>
      </c>
      <c r="G355" s="2">
        <v>11681.6</v>
      </c>
      <c r="H355" s="2">
        <f>Tabla135[[#This Row],[Importe]]-Tabla135[[#This Row],[Pagado]]</f>
        <v>0</v>
      </c>
    </row>
    <row r="356" spans="1:8" x14ac:dyDescent="0.25">
      <c r="A356" s="13" t="s">
        <v>4240</v>
      </c>
      <c r="B356" s="8" t="s">
        <v>4595</v>
      </c>
      <c r="C356" s="12">
        <v>35537</v>
      </c>
      <c r="D356" s="13" t="s">
        <v>4018</v>
      </c>
      <c r="E356" s="2">
        <v>47727.199999999997</v>
      </c>
      <c r="F356" s="14" t="s">
        <v>4240</v>
      </c>
      <c r="G356" s="2">
        <v>47727.199999999997</v>
      </c>
      <c r="H356" s="2">
        <f>Tabla135[[#This Row],[Importe]]-Tabla135[[#This Row],[Pagado]]</f>
        <v>0</v>
      </c>
    </row>
    <row r="357" spans="1:8" x14ac:dyDescent="0.25">
      <c r="A357" s="13" t="s">
        <v>4240</v>
      </c>
      <c r="B357" s="8" t="s">
        <v>4596</v>
      </c>
      <c r="C357" s="12">
        <v>35538</v>
      </c>
      <c r="D357" s="13" t="s">
        <v>4070</v>
      </c>
      <c r="E357" s="2">
        <v>12480</v>
      </c>
      <c r="F357" s="14" t="s">
        <v>4240</v>
      </c>
      <c r="G357" s="2">
        <v>12480</v>
      </c>
      <c r="H357" s="2">
        <f>Tabla135[[#This Row],[Importe]]-Tabla135[[#This Row],[Pagado]]</f>
        <v>0</v>
      </c>
    </row>
    <row r="358" spans="1:8" x14ac:dyDescent="0.25">
      <c r="A358" s="13" t="s">
        <v>4240</v>
      </c>
      <c r="B358" s="8" t="s">
        <v>4597</v>
      </c>
      <c r="C358" s="12">
        <v>35539</v>
      </c>
      <c r="D358" s="13" t="s">
        <v>3964</v>
      </c>
      <c r="E358" s="2">
        <v>195</v>
      </c>
      <c r="F358" s="14" t="s">
        <v>4240</v>
      </c>
      <c r="G358" s="2">
        <v>195</v>
      </c>
      <c r="H358" s="2">
        <f>Tabla135[[#This Row],[Importe]]-Tabla135[[#This Row],[Pagado]]</f>
        <v>0</v>
      </c>
    </row>
    <row r="359" spans="1:8" x14ac:dyDescent="0.25">
      <c r="A359" s="13" t="s">
        <v>4240</v>
      </c>
      <c r="B359" s="8" t="s">
        <v>4598</v>
      </c>
      <c r="C359" s="12">
        <v>35540</v>
      </c>
      <c r="D359" s="13" t="s">
        <v>3964</v>
      </c>
      <c r="E359" s="2">
        <v>658.8</v>
      </c>
      <c r="F359" s="14" t="s">
        <v>4240</v>
      </c>
      <c r="G359" s="2">
        <v>658.8</v>
      </c>
      <c r="H359" s="2">
        <f>Tabla135[[#This Row],[Importe]]-Tabla135[[#This Row],[Pagado]]</f>
        <v>0</v>
      </c>
    </row>
    <row r="360" spans="1:8" x14ac:dyDescent="0.25">
      <c r="A360" s="13" t="s">
        <v>4240</v>
      </c>
      <c r="B360" s="8" t="s">
        <v>4599</v>
      </c>
      <c r="C360" s="12">
        <v>35541</v>
      </c>
      <c r="D360" s="13" t="s">
        <v>4054</v>
      </c>
      <c r="E360" s="2">
        <v>37754.199999999997</v>
      </c>
      <c r="F360" s="14" t="s">
        <v>4302</v>
      </c>
      <c r="G360" s="2">
        <v>37754.199999999997</v>
      </c>
      <c r="H360" s="2">
        <f>Tabla135[[#This Row],[Importe]]-Tabla135[[#This Row],[Pagado]]</f>
        <v>0</v>
      </c>
    </row>
    <row r="361" spans="1:8" x14ac:dyDescent="0.25">
      <c r="A361" s="13" t="s">
        <v>4240</v>
      </c>
      <c r="B361" s="8" t="s">
        <v>4600</v>
      </c>
      <c r="C361" s="12">
        <v>35542</v>
      </c>
      <c r="D361" s="13" t="s">
        <v>4117</v>
      </c>
      <c r="E361" s="2">
        <v>27575.7</v>
      </c>
      <c r="F361" s="14" t="s">
        <v>4240</v>
      </c>
      <c r="G361" s="2">
        <v>27575.7</v>
      </c>
      <c r="H361" s="2">
        <f>Tabla135[[#This Row],[Importe]]-Tabla135[[#This Row],[Pagado]]</f>
        <v>0</v>
      </c>
    </row>
    <row r="362" spans="1:8" x14ac:dyDescent="0.25">
      <c r="A362" s="13" t="s">
        <v>4240</v>
      </c>
      <c r="B362" s="8" t="s">
        <v>4601</v>
      </c>
      <c r="C362" s="12">
        <v>35543</v>
      </c>
      <c r="D362" s="13" t="s">
        <v>4004</v>
      </c>
      <c r="E362" s="2">
        <v>4958.8</v>
      </c>
      <c r="F362" s="14" t="s">
        <v>4302</v>
      </c>
      <c r="G362" s="2">
        <v>4958.8</v>
      </c>
      <c r="H362" s="2">
        <f>Tabla135[[#This Row],[Importe]]-Tabla135[[#This Row],[Pagado]]</f>
        <v>0</v>
      </c>
    </row>
    <row r="363" spans="1:8" x14ac:dyDescent="0.25">
      <c r="A363" s="13" t="s">
        <v>4240</v>
      </c>
      <c r="B363" s="8" t="s">
        <v>4602</v>
      </c>
      <c r="C363" s="12">
        <v>35544</v>
      </c>
      <c r="D363" s="13" t="s">
        <v>4021</v>
      </c>
      <c r="E363" s="2">
        <v>6614</v>
      </c>
      <c r="F363" s="14" t="s">
        <v>4240</v>
      </c>
      <c r="G363" s="2">
        <v>6614</v>
      </c>
      <c r="H363" s="2">
        <f>Tabla135[[#This Row],[Importe]]-Tabla135[[#This Row],[Pagado]]</f>
        <v>0</v>
      </c>
    </row>
    <row r="364" spans="1:8" x14ac:dyDescent="0.25">
      <c r="A364" s="13" t="s">
        <v>4240</v>
      </c>
      <c r="B364" s="8" t="s">
        <v>4603</v>
      </c>
      <c r="C364" s="12">
        <v>35545</v>
      </c>
      <c r="D364" s="13" t="s">
        <v>4069</v>
      </c>
      <c r="E364" s="2">
        <v>17545</v>
      </c>
      <c r="F364" s="14" t="s">
        <v>4240</v>
      </c>
      <c r="G364" s="2">
        <v>17545</v>
      </c>
      <c r="H364" s="2">
        <f>Tabla135[[#This Row],[Importe]]-Tabla135[[#This Row],[Pagado]]</f>
        <v>0</v>
      </c>
    </row>
    <row r="365" spans="1:8" x14ac:dyDescent="0.25">
      <c r="A365" s="13" t="s">
        <v>4240</v>
      </c>
      <c r="B365" s="8" t="s">
        <v>4604</v>
      </c>
      <c r="C365" s="12">
        <v>35546</v>
      </c>
      <c r="D365" s="13" t="s">
        <v>4073</v>
      </c>
      <c r="E365" s="2">
        <v>9121.2000000000007</v>
      </c>
      <c r="F365" s="14" t="s">
        <v>4240</v>
      </c>
      <c r="G365" s="2">
        <v>9121.2000000000007</v>
      </c>
      <c r="H365" s="2">
        <f>Tabla135[[#This Row],[Importe]]-Tabla135[[#This Row],[Pagado]]</f>
        <v>0</v>
      </c>
    </row>
    <row r="366" spans="1:8" x14ac:dyDescent="0.25">
      <c r="A366" s="13" t="s">
        <v>4240</v>
      </c>
      <c r="B366" s="8" t="s">
        <v>4605</v>
      </c>
      <c r="C366" s="12">
        <v>35547</v>
      </c>
      <c r="D366" s="13" t="s">
        <v>4606</v>
      </c>
      <c r="E366" s="2">
        <v>1811.7</v>
      </c>
      <c r="F366" s="14" t="s">
        <v>4240</v>
      </c>
      <c r="G366" s="2">
        <v>1811.7</v>
      </c>
      <c r="H366" s="2">
        <f>Tabla135[[#This Row],[Importe]]-Tabla135[[#This Row],[Pagado]]</f>
        <v>0</v>
      </c>
    </row>
    <row r="367" spans="1:8" x14ac:dyDescent="0.25">
      <c r="A367" s="13" t="s">
        <v>4240</v>
      </c>
      <c r="B367" s="8" t="s">
        <v>4607</v>
      </c>
      <c r="C367" s="12">
        <v>35548</v>
      </c>
      <c r="D367" s="13" t="s">
        <v>3935</v>
      </c>
      <c r="E367" s="2">
        <v>22433.1</v>
      </c>
      <c r="F367" s="14" t="s">
        <v>4288</v>
      </c>
      <c r="G367" s="2">
        <v>22433.1</v>
      </c>
      <c r="H367" s="2">
        <f>Tabla135[[#This Row],[Importe]]-Tabla135[[#This Row],[Pagado]]</f>
        <v>0</v>
      </c>
    </row>
    <row r="368" spans="1:8" x14ac:dyDescent="0.25">
      <c r="A368" s="13" t="s">
        <v>4240</v>
      </c>
      <c r="B368" s="8" t="s">
        <v>4608</v>
      </c>
      <c r="C368" s="12">
        <v>35549</v>
      </c>
      <c r="D368" s="13" t="s">
        <v>4149</v>
      </c>
      <c r="E368" s="2">
        <v>2956.8</v>
      </c>
      <c r="F368" s="14" t="s">
        <v>4240</v>
      </c>
      <c r="G368" s="2">
        <v>2956.8</v>
      </c>
      <c r="H368" s="2">
        <f>Tabla135[[#This Row],[Importe]]-Tabla135[[#This Row],[Pagado]]</f>
        <v>0</v>
      </c>
    </row>
    <row r="369" spans="1:8" x14ac:dyDescent="0.25">
      <c r="A369" s="13" t="s">
        <v>4240</v>
      </c>
      <c r="B369" s="8" t="s">
        <v>4609</v>
      </c>
      <c r="C369" s="12">
        <v>35550</v>
      </c>
      <c r="D369" s="13" t="s">
        <v>4077</v>
      </c>
      <c r="E369" s="2">
        <v>495.2</v>
      </c>
      <c r="F369" s="14" t="s">
        <v>4240</v>
      </c>
      <c r="G369" s="2">
        <v>495.2</v>
      </c>
      <c r="H369" s="2">
        <f>Tabla135[[#This Row],[Importe]]-Tabla135[[#This Row],[Pagado]]</f>
        <v>0</v>
      </c>
    </row>
    <row r="370" spans="1:8" x14ac:dyDescent="0.25">
      <c r="A370" s="13" t="s">
        <v>4302</v>
      </c>
      <c r="B370" s="8" t="s">
        <v>4610</v>
      </c>
      <c r="C370" s="12">
        <v>35551</v>
      </c>
      <c r="D370" s="13" t="s">
        <v>4028</v>
      </c>
      <c r="E370" s="2">
        <v>2099.6</v>
      </c>
      <c r="F370" s="14" t="s">
        <v>4302</v>
      </c>
      <c r="G370" s="2">
        <v>2099.6</v>
      </c>
      <c r="H370" s="2">
        <f>Tabla135[[#This Row],[Importe]]-Tabla135[[#This Row],[Pagado]]</f>
        <v>0</v>
      </c>
    </row>
    <row r="371" spans="1:8" x14ac:dyDescent="0.25">
      <c r="A371" s="13" t="s">
        <v>4302</v>
      </c>
      <c r="B371" s="8" t="s">
        <v>4611</v>
      </c>
      <c r="C371" s="12">
        <v>35552</v>
      </c>
      <c r="D371" s="13" t="s">
        <v>3936</v>
      </c>
      <c r="E371" s="2">
        <v>8210.9</v>
      </c>
      <c r="F371" s="14" t="s">
        <v>4288</v>
      </c>
      <c r="G371" s="2">
        <v>8210.9</v>
      </c>
      <c r="H371" s="2">
        <f>Tabla135[[#This Row],[Importe]]-Tabla135[[#This Row],[Pagado]]</f>
        <v>0</v>
      </c>
    </row>
    <row r="372" spans="1:8" x14ac:dyDescent="0.25">
      <c r="A372" s="13" t="s">
        <v>4302</v>
      </c>
      <c r="B372" s="8" t="s">
        <v>4612</v>
      </c>
      <c r="C372" s="12">
        <v>35553</v>
      </c>
      <c r="D372" s="13" t="s">
        <v>3975</v>
      </c>
      <c r="E372" s="2">
        <v>4424</v>
      </c>
      <c r="F372" s="14" t="s">
        <v>4288</v>
      </c>
      <c r="G372" s="2">
        <v>4424</v>
      </c>
      <c r="H372" s="2">
        <f>Tabla135[[#This Row],[Importe]]-Tabla135[[#This Row],[Pagado]]</f>
        <v>0</v>
      </c>
    </row>
    <row r="373" spans="1:8" x14ac:dyDescent="0.25">
      <c r="A373" s="13" t="s">
        <v>4302</v>
      </c>
      <c r="B373" s="8" t="s">
        <v>4613</v>
      </c>
      <c r="C373" s="12">
        <v>35554</v>
      </c>
      <c r="D373" s="13" t="s">
        <v>3935</v>
      </c>
      <c r="E373" s="2">
        <v>92329.1</v>
      </c>
      <c r="F373" s="14" t="s">
        <v>4288</v>
      </c>
      <c r="G373" s="2">
        <v>92329.1</v>
      </c>
      <c r="H373" s="2">
        <f>Tabla135[[#This Row],[Importe]]-Tabla135[[#This Row],[Pagado]]</f>
        <v>0</v>
      </c>
    </row>
    <row r="374" spans="1:8" x14ac:dyDescent="0.25">
      <c r="A374" s="13" t="s">
        <v>4302</v>
      </c>
      <c r="B374" s="8" t="s">
        <v>4614</v>
      </c>
      <c r="C374" s="12">
        <v>35555</v>
      </c>
      <c r="D374" s="13" t="s">
        <v>3943</v>
      </c>
      <c r="E374" s="2">
        <v>17963.400000000001</v>
      </c>
      <c r="F374" s="14" t="s">
        <v>4302</v>
      </c>
      <c r="G374" s="2">
        <v>17963.400000000001</v>
      </c>
      <c r="H374" s="2">
        <f>Tabla135[[#This Row],[Importe]]-Tabla135[[#This Row],[Pagado]]</f>
        <v>0</v>
      </c>
    </row>
    <row r="375" spans="1:8" x14ac:dyDescent="0.25">
      <c r="A375" s="13" t="s">
        <v>4302</v>
      </c>
      <c r="B375" s="8" t="s">
        <v>4615</v>
      </c>
      <c r="C375" s="12">
        <v>35556</v>
      </c>
      <c r="D375" s="13" t="s">
        <v>3973</v>
      </c>
      <c r="E375" s="2">
        <v>1160</v>
      </c>
      <c r="F375" s="14" t="s">
        <v>4302</v>
      </c>
      <c r="G375" s="2">
        <v>1160</v>
      </c>
      <c r="H375" s="2">
        <f>Tabla135[[#This Row],[Importe]]-Tabla135[[#This Row],[Pagado]]</f>
        <v>0</v>
      </c>
    </row>
    <row r="376" spans="1:8" x14ac:dyDescent="0.25">
      <c r="A376" s="13" t="s">
        <v>4302</v>
      </c>
      <c r="B376" s="8" t="s">
        <v>4616</v>
      </c>
      <c r="C376" s="12">
        <v>35557</v>
      </c>
      <c r="D376" s="13" t="s">
        <v>3937</v>
      </c>
      <c r="E376" s="2">
        <v>74450.350000000006</v>
      </c>
      <c r="F376" s="14" t="s">
        <v>4288</v>
      </c>
      <c r="G376" s="2">
        <v>74450.350000000006</v>
      </c>
      <c r="H376" s="2">
        <f>Tabla135[[#This Row],[Importe]]-Tabla135[[#This Row],[Pagado]]</f>
        <v>0</v>
      </c>
    </row>
    <row r="377" spans="1:8" x14ac:dyDescent="0.25">
      <c r="A377" s="13" t="s">
        <v>4302</v>
      </c>
      <c r="B377" s="8" t="s">
        <v>4617</v>
      </c>
      <c r="C377" s="12">
        <v>35558</v>
      </c>
      <c r="D377" s="13" t="s">
        <v>4031</v>
      </c>
      <c r="E377" s="2">
        <v>2900</v>
      </c>
      <c r="F377" s="14" t="s">
        <v>4302</v>
      </c>
      <c r="G377" s="2">
        <v>2900</v>
      </c>
      <c r="H377" s="2">
        <f>Tabla135[[#This Row],[Importe]]-Tabla135[[#This Row],[Pagado]]</f>
        <v>0</v>
      </c>
    </row>
    <row r="378" spans="1:8" x14ac:dyDescent="0.25">
      <c r="A378" s="13" t="s">
        <v>4302</v>
      </c>
      <c r="B378" s="8" t="s">
        <v>4618</v>
      </c>
      <c r="C378" s="12">
        <v>35559</v>
      </c>
      <c r="D378" s="13" t="s">
        <v>3952</v>
      </c>
      <c r="E378" s="2">
        <v>16719.5</v>
      </c>
      <c r="F378" s="14" t="s">
        <v>4302</v>
      </c>
      <c r="G378" s="2">
        <v>16719.5</v>
      </c>
      <c r="H378" s="2">
        <f>Tabla135[[#This Row],[Importe]]-Tabla135[[#This Row],[Pagado]]</f>
        <v>0</v>
      </c>
    </row>
    <row r="379" spans="1:8" x14ac:dyDescent="0.25">
      <c r="A379" s="13" t="s">
        <v>4302</v>
      </c>
      <c r="B379" s="8" t="s">
        <v>4619</v>
      </c>
      <c r="C379" s="12">
        <v>35560</v>
      </c>
      <c r="D379" s="13" t="s">
        <v>4071</v>
      </c>
      <c r="E379" s="2">
        <v>12695.5</v>
      </c>
      <c r="F379" s="14" t="s">
        <v>4444</v>
      </c>
      <c r="G379" s="2">
        <v>12695.5</v>
      </c>
      <c r="H379" s="2">
        <f>Tabla135[[#This Row],[Importe]]-Tabla135[[#This Row],[Pagado]]</f>
        <v>0</v>
      </c>
    </row>
    <row r="380" spans="1:8" x14ac:dyDescent="0.25">
      <c r="A380" s="13" t="s">
        <v>4302</v>
      </c>
      <c r="B380" s="8" t="s">
        <v>4620</v>
      </c>
      <c r="C380" s="12">
        <v>35561</v>
      </c>
      <c r="D380" s="13" t="s">
        <v>3959</v>
      </c>
      <c r="E380" s="2">
        <v>13369</v>
      </c>
      <c r="F380" s="14" t="s">
        <v>33</v>
      </c>
      <c r="G380" s="2">
        <v>13369</v>
      </c>
      <c r="H380" s="2">
        <f>Tabla135[[#This Row],[Importe]]-Tabla135[[#This Row],[Pagado]]</f>
        <v>0</v>
      </c>
    </row>
    <row r="381" spans="1:8" x14ac:dyDescent="0.25">
      <c r="A381" s="13" t="s">
        <v>4302</v>
      </c>
      <c r="B381" s="8" t="s">
        <v>4621</v>
      </c>
      <c r="C381" s="12">
        <v>35562</v>
      </c>
      <c r="D381" s="13" t="s">
        <v>3951</v>
      </c>
      <c r="E381" s="2">
        <v>0</v>
      </c>
      <c r="F381" s="14" t="s">
        <v>4219</v>
      </c>
      <c r="G381" s="2">
        <v>0</v>
      </c>
      <c r="H381" s="2">
        <f>Tabla135[[#This Row],[Importe]]-Tabla135[[#This Row],[Pagado]]</f>
        <v>0</v>
      </c>
    </row>
    <row r="382" spans="1:8" x14ac:dyDescent="0.25">
      <c r="A382" s="13" t="s">
        <v>4302</v>
      </c>
      <c r="B382" s="8" t="s">
        <v>4622</v>
      </c>
      <c r="C382" s="12">
        <v>35563</v>
      </c>
      <c r="D382" s="13" t="s">
        <v>3951</v>
      </c>
      <c r="E382" s="2">
        <v>9851</v>
      </c>
      <c r="F382" s="14" t="s">
        <v>4302</v>
      </c>
      <c r="G382" s="2">
        <v>9851</v>
      </c>
      <c r="H382" s="2">
        <f>Tabla135[[#This Row],[Importe]]-Tabla135[[#This Row],[Pagado]]</f>
        <v>0</v>
      </c>
    </row>
    <row r="383" spans="1:8" x14ac:dyDescent="0.25">
      <c r="A383" s="13" t="s">
        <v>4302</v>
      </c>
      <c r="B383" s="8" t="s">
        <v>4623</v>
      </c>
      <c r="C383" s="12">
        <v>35564</v>
      </c>
      <c r="D383" s="13" t="s">
        <v>3950</v>
      </c>
      <c r="E383" s="2">
        <v>41950.5</v>
      </c>
      <c r="F383" s="14" t="s">
        <v>4518</v>
      </c>
      <c r="G383" s="2">
        <v>41950.5</v>
      </c>
      <c r="H383" s="2">
        <f>Tabla135[[#This Row],[Importe]]-Tabla135[[#This Row],[Pagado]]</f>
        <v>0</v>
      </c>
    </row>
    <row r="384" spans="1:8" x14ac:dyDescent="0.25">
      <c r="A384" s="13" t="s">
        <v>4302</v>
      </c>
      <c r="B384" s="8" t="s">
        <v>4624</v>
      </c>
      <c r="C384" s="12">
        <v>35565</v>
      </c>
      <c r="D384" s="13" t="s">
        <v>3946</v>
      </c>
      <c r="E384" s="2">
        <v>2879.6</v>
      </c>
      <c r="F384" s="14" t="s">
        <v>4288</v>
      </c>
      <c r="G384" s="2">
        <v>2879.6</v>
      </c>
      <c r="H384" s="2">
        <f>Tabla135[[#This Row],[Importe]]-Tabla135[[#This Row],[Pagado]]</f>
        <v>0</v>
      </c>
    </row>
    <row r="385" spans="1:8" x14ac:dyDescent="0.25">
      <c r="A385" s="13" t="s">
        <v>4302</v>
      </c>
      <c r="B385" s="8" t="s">
        <v>4625</v>
      </c>
      <c r="C385" s="12">
        <v>35566</v>
      </c>
      <c r="D385" s="13" t="s">
        <v>3985</v>
      </c>
      <c r="E385" s="2">
        <v>3508.2</v>
      </c>
      <c r="F385" s="14" t="s">
        <v>4288</v>
      </c>
      <c r="G385" s="2">
        <v>3508.2</v>
      </c>
      <c r="H385" s="2">
        <f>Tabla135[[#This Row],[Importe]]-Tabla135[[#This Row],[Pagado]]</f>
        <v>0</v>
      </c>
    </row>
    <row r="386" spans="1:8" x14ac:dyDescent="0.25">
      <c r="A386" s="13" t="s">
        <v>4302</v>
      </c>
      <c r="B386" s="8" t="s">
        <v>4626</v>
      </c>
      <c r="C386" s="12">
        <v>35567</v>
      </c>
      <c r="D386" s="13" t="s">
        <v>3980</v>
      </c>
      <c r="E386" s="2">
        <v>5609</v>
      </c>
      <c r="F386" s="14" t="s">
        <v>4288</v>
      </c>
      <c r="G386" s="2">
        <v>5609</v>
      </c>
      <c r="H386" s="2">
        <f>Tabla135[[#This Row],[Importe]]-Tabla135[[#This Row],[Pagado]]</f>
        <v>0</v>
      </c>
    </row>
    <row r="387" spans="1:8" x14ac:dyDescent="0.25">
      <c r="A387" s="13" t="s">
        <v>4302</v>
      </c>
      <c r="B387" s="8" t="s">
        <v>4627</v>
      </c>
      <c r="C387" s="12">
        <v>35568</v>
      </c>
      <c r="D387" s="13" t="s">
        <v>3949</v>
      </c>
      <c r="E387" s="2">
        <v>29090.7</v>
      </c>
      <c r="F387" s="14" t="s">
        <v>4518</v>
      </c>
      <c r="G387" s="2">
        <v>29090.7</v>
      </c>
      <c r="H387" s="2">
        <f>Tabla135[[#This Row],[Importe]]-Tabla135[[#This Row],[Pagado]]</f>
        <v>0</v>
      </c>
    </row>
    <row r="388" spans="1:8" x14ac:dyDescent="0.25">
      <c r="A388" s="13" t="s">
        <v>4302</v>
      </c>
      <c r="B388" s="8" t="s">
        <v>4628</v>
      </c>
      <c r="C388" s="12">
        <v>35569</v>
      </c>
      <c r="D388" s="13" t="s">
        <v>3948</v>
      </c>
      <c r="E388" s="2">
        <v>12534.9</v>
      </c>
      <c r="F388" s="14" t="s">
        <v>4288</v>
      </c>
      <c r="G388" s="2">
        <v>12534.9</v>
      </c>
      <c r="H388" s="2">
        <f>Tabla135[[#This Row],[Importe]]-Tabla135[[#This Row],[Pagado]]</f>
        <v>0</v>
      </c>
    </row>
    <row r="389" spans="1:8" x14ac:dyDescent="0.25">
      <c r="A389" s="13" t="s">
        <v>4302</v>
      </c>
      <c r="B389" s="8" t="s">
        <v>4629</v>
      </c>
      <c r="C389" s="12">
        <v>35570</v>
      </c>
      <c r="D389" s="13" t="s">
        <v>4630</v>
      </c>
      <c r="E389" s="2">
        <v>4310.2</v>
      </c>
      <c r="F389" s="14" t="s">
        <v>4288</v>
      </c>
      <c r="G389" s="2">
        <v>4310.2</v>
      </c>
      <c r="H389" s="2">
        <f>Tabla135[[#This Row],[Importe]]-Tabla135[[#This Row],[Pagado]]</f>
        <v>0</v>
      </c>
    </row>
    <row r="390" spans="1:8" x14ac:dyDescent="0.25">
      <c r="A390" s="13" t="s">
        <v>4302</v>
      </c>
      <c r="B390" s="8" t="s">
        <v>4631</v>
      </c>
      <c r="C390" s="12">
        <v>35571</v>
      </c>
      <c r="D390" s="13" t="s">
        <v>3947</v>
      </c>
      <c r="E390" s="2">
        <v>6808</v>
      </c>
      <c r="F390" s="14" t="s">
        <v>4288</v>
      </c>
      <c r="G390" s="2">
        <v>6808</v>
      </c>
      <c r="H390" s="2">
        <f>Tabla135[[#This Row],[Importe]]-Tabla135[[#This Row],[Pagado]]</f>
        <v>0</v>
      </c>
    </row>
    <row r="391" spans="1:8" x14ac:dyDescent="0.25">
      <c r="A391" s="13" t="s">
        <v>4302</v>
      </c>
      <c r="B391" s="8" t="s">
        <v>4632</v>
      </c>
      <c r="C391" s="12">
        <v>35572</v>
      </c>
      <c r="D391" s="13" t="s">
        <v>3938</v>
      </c>
      <c r="E391" s="2">
        <v>4066.4</v>
      </c>
      <c r="F391" s="14" t="s">
        <v>4288</v>
      </c>
      <c r="G391" s="2">
        <v>4066.4</v>
      </c>
      <c r="H391" s="2">
        <f>Tabla135[[#This Row],[Importe]]-Tabla135[[#This Row],[Pagado]]</f>
        <v>0</v>
      </c>
    </row>
    <row r="392" spans="1:8" x14ac:dyDescent="0.25">
      <c r="A392" s="13" t="s">
        <v>4302</v>
      </c>
      <c r="B392" s="8" t="s">
        <v>4633</v>
      </c>
      <c r="C392" s="12">
        <v>35573</v>
      </c>
      <c r="D392" s="13" t="s">
        <v>3987</v>
      </c>
      <c r="E392" s="2">
        <v>4112.5</v>
      </c>
      <c r="F392" s="14" t="s">
        <v>4288</v>
      </c>
      <c r="G392" s="2">
        <v>4112.5</v>
      </c>
      <c r="H392" s="2">
        <f>Tabla135[[#This Row],[Importe]]-Tabla135[[#This Row],[Pagado]]</f>
        <v>0</v>
      </c>
    </row>
    <row r="393" spans="1:8" x14ac:dyDescent="0.25">
      <c r="A393" s="13" t="s">
        <v>4302</v>
      </c>
      <c r="B393" s="8" t="s">
        <v>4634</v>
      </c>
      <c r="C393" s="12">
        <v>35574</v>
      </c>
      <c r="D393" s="13" t="s">
        <v>3940</v>
      </c>
      <c r="E393" s="2">
        <v>3736.5</v>
      </c>
      <c r="F393" s="14" t="s">
        <v>4518</v>
      </c>
      <c r="G393" s="2">
        <v>3736.5</v>
      </c>
      <c r="H393" s="2">
        <f>Tabla135[[#This Row],[Importe]]-Tabla135[[#This Row],[Pagado]]</f>
        <v>0</v>
      </c>
    </row>
    <row r="394" spans="1:8" x14ac:dyDescent="0.25">
      <c r="A394" s="13" t="s">
        <v>4302</v>
      </c>
      <c r="B394" s="8" t="s">
        <v>4635</v>
      </c>
      <c r="C394" s="12">
        <v>35575</v>
      </c>
      <c r="D394" s="13" t="s">
        <v>4029</v>
      </c>
      <c r="E394" s="2">
        <v>4595.3999999999996</v>
      </c>
      <c r="F394" s="14" t="s">
        <v>4302</v>
      </c>
      <c r="G394" s="2">
        <v>4595.3999999999996</v>
      </c>
      <c r="H394" s="2">
        <f>Tabla135[[#This Row],[Importe]]-Tabla135[[#This Row],[Pagado]]</f>
        <v>0</v>
      </c>
    </row>
    <row r="395" spans="1:8" x14ac:dyDescent="0.25">
      <c r="A395" s="13" t="s">
        <v>4302</v>
      </c>
      <c r="B395" s="8" t="s">
        <v>4636</v>
      </c>
      <c r="C395" s="12">
        <v>35576</v>
      </c>
      <c r="D395" s="13" t="s">
        <v>3974</v>
      </c>
      <c r="E395" s="2">
        <v>6380</v>
      </c>
      <c r="F395" s="14" t="s">
        <v>4302</v>
      </c>
      <c r="G395" s="2">
        <v>6380</v>
      </c>
      <c r="H395" s="2">
        <f>Tabla135[[#This Row],[Importe]]-Tabla135[[#This Row],[Pagado]]</f>
        <v>0</v>
      </c>
    </row>
    <row r="396" spans="1:8" x14ac:dyDescent="0.25">
      <c r="A396" s="13" t="s">
        <v>4302</v>
      </c>
      <c r="B396" s="8" t="s">
        <v>4637</v>
      </c>
      <c r="C396" s="12">
        <v>35577</v>
      </c>
      <c r="D396" s="13" t="s">
        <v>3963</v>
      </c>
      <c r="E396" s="2">
        <v>2461.5</v>
      </c>
      <c r="F396" s="14" t="s">
        <v>4302</v>
      </c>
      <c r="G396" s="2">
        <v>2461.5</v>
      </c>
      <c r="H396" s="2">
        <f>Tabla135[[#This Row],[Importe]]-Tabla135[[#This Row],[Pagado]]</f>
        <v>0</v>
      </c>
    </row>
    <row r="397" spans="1:8" x14ac:dyDescent="0.25">
      <c r="A397" s="13" t="s">
        <v>4302</v>
      </c>
      <c r="B397" s="8" t="s">
        <v>4638</v>
      </c>
      <c r="C397" s="12">
        <v>35578</v>
      </c>
      <c r="D397" s="13" t="s">
        <v>4213</v>
      </c>
      <c r="E397" s="2">
        <v>14122</v>
      </c>
      <c r="F397" s="14" t="s">
        <v>4288</v>
      </c>
      <c r="G397" s="2">
        <v>14122</v>
      </c>
      <c r="H397" s="2">
        <f>Tabla135[[#This Row],[Importe]]-Tabla135[[#This Row],[Pagado]]</f>
        <v>0</v>
      </c>
    </row>
    <row r="398" spans="1:8" x14ac:dyDescent="0.25">
      <c r="A398" s="13" t="s">
        <v>4302</v>
      </c>
      <c r="B398" s="8" t="s">
        <v>4639</v>
      </c>
      <c r="C398" s="12">
        <v>35579</v>
      </c>
      <c r="D398" s="13" t="s">
        <v>3954</v>
      </c>
      <c r="E398" s="2">
        <v>7150</v>
      </c>
      <c r="F398" s="14" t="s">
        <v>4302</v>
      </c>
      <c r="G398" s="2">
        <v>7150</v>
      </c>
      <c r="H398" s="2">
        <f>Tabla135[[#This Row],[Importe]]-Tabla135[[#This Row],[Pagado]]</f>
        <v>0</v>
      </c>
    </row>
    <row r="399" spans="1:8" x14ac:dyDescent="0.25">
      <c r="A399" s="13" t="s">
        <v>4302</v>
      </c>
      <c r="B399" s="8" t="s">
        <v>4640</v>
      </c>
      <c r="C399" s="12">
        <v>35580</v>
      </c>
      <c r="D399" s="13" t="s">
        <v>3982</v>
      </c>
      <c r="E399" s="2">
        <v>976</v>
      </c>
      <c r="F399" s="14" t="s">
        <v>4302</v>
      </c>
      <c r="G399" s="2">
        <v>976</v>
      </c>
      <c r="H399" s="2">
        <f>Tabla135[[#This Row],[Importe]]-Tabla135[[#This Row],[Pagado]]</f>
        <v>0</v>
      </c>
    </row>
    <row r="400" spans="1:8" x14ac:dyDescent="0.25">
      <c r="A400" s="13" t="s">
        <v>4302</v>
      </c>
      <c r="B400" s="8" t="s">
        <v>4641</v>
      </c>
      <c r="C400" s="12">
        <v>35581</v>
      </c>
      <c r="D400" s="13" t="s">
        <v>3971</v>
      </c>
      <c r="E400" s="2">
        <v>4589.3</v>
      </c>
      <c r="F400" s="14" t="s">
        <v>4302</v>
      </c>
      <c r="G400" s="2">
        <v>4589.3</v>
      </c>
      <c r="H400" s="2">
        <f>Tabla135[[#This Row],[Importe]]-Tabla135[[#This Row],[Pagado]]</f>
        <v>0</v>
      </c>
    </row>
    <row r="401" spans="1:8" x14ac:dyDescent="0.25">
      <c r="A401" s="13" t="s">
        <v>4302</v>
      </c>
      <c r="B401" s="8" t="s">
        <v>4642</v>
      </c>
      <c r="C401" s="12">
        <v>35582</v>
      </c>
      <c r="D401" s="13" t="s">
        <v>4187</v>
      </c>
      <c r="E401" s="2">
        <v>8418</v>
      </c>
      <c r="F401" s="14" t="s">
        <v>4302</v>
      </c>
      <c r="G401" s="2">
        <v>8418</v>
      </c>
      <c r="H401" s="2">
        <f>Tabla135[[#This Row],[Importe]]-Tabla135[[#This Row],[Pagado]]</f>
        <v>0</v>
      </c>
    </row>
    <row r="402" spans="1:8" x14ac:dyDescent="0.25">
      <c r="A402" s="13" t="s">
        <v>4302</v>
      </c>
      <c r="B402" s="8" t="s">
        <v>4643</v>
      </c>
      <c r="C402" s="12">
        <v>35583</v>
      </c>
      <c r="D402" s="13" t="s">
        <v>3956</v>
      </c>
      <c r="E402" s="2">
        <v>0</v>
      </c>
      <c r="F402" s="14" t="s">
        <v>4219</v>
      </c>
      <c r="G402" s="2">
        <v>0</v>
      </c>
      <c r="H402" s="2">
        <f>Tabla135[[#This Row],[Importe]]-Tabla135[[#This Row],[Pagado]]</f>
        <v>0</v>
      </c>
    </row>
    <row r="403" spans="1:8" x14ac:dyDescent="0.25">
      <c r="A403" s="13" t="s">
        <v>4302</v>
      </c>
      <c r="B403" s="8" t="s">
        <v>4644</v>
      </c>
      <c r="C403" s="12">
        <v>35584</v>
      </c>
      <c r="D403" s="13" t="s">
        <v>3972</v>
      </c>
      <c r="E403" s="2">
        <v>4417.5</v>
      </c>
      <c r="F403" s="14" t="s">
        <v>4302</v>
      </c>
      <c r="G403" s="2">
        <v>4417.5</v>
      </c>
      <c r="H403" s="2">
        <f>Tabla135[[#This Row],[Importe]]-Tabla135[[#This Row],[Pagado]]</f>
        <v>0</v>
      </c>
    </row>
    <row r="404" spans="1:8" x14ac:dyDescent="0.25">
      <c r="A404" s="13" t="s">
        <v>4302</v>
      </c>
      <c r="B404" s="8" t="s">
        <v>4645</v>
      </c>
      <c r="C404" s="12">
        <v>35585</v>
      </c>
      <c r="D404" s="13" t="s">
        <v>3999</v>
      </c>
      <c r="E404" s="2">
        <v>6786.2</v>
      </c>
      <c r="F404" s="14" t="s">
        <v>4302</v>
      </c>
      <c r="G404" s="2">
        <v>6786.2</v>
      </c>
      <c r="H404" s="2">
        <f>Tabla135[[#This Row],[Importe]]-Tabla135[[#This Row],[Pagado]]</f>
        <v>0</v>
      </c>
    </row>
    <row r="405" spans="1:8" x14ac:dyDescent="0.25">
      <c r="A405" s="13" t="s">
        <v>4302</v>
      </c>
      <c r="B405" s="8" t="s">
        <v>4646</v>
      </c>
      <c r="C405" s="12">
        <v>35586</v>
      </c>
      <c r="D405" s="13" t="s">
        <v>3956</v>
      </c>
      <c r="E405" s="2">
        <v>2160</v>
      </c>
      <c r="F405" s="14" t="s">
        <v>4302</v>
      </c>
      <c r="G405" s="2">
        <v>2160</v>
      </c>
      <c r="H405" s="2">
        <f>Tabla135[[#This Row],[Importe]]-Tabla135[[#This Row],[Pagado]]</f>
        <v>0</v>
      </c>
    </row>
    <row r="406" spans="1:8" x14ac:dyDescent="0.25">
      <c r="A406" s="13" t="s">
        <v>4302</v>
      </c>
      <c r="B406" s="8" t="s">
        <v>4647</v>
      </c>
      <c r="C406" s="12">
        <v>35587</v>
      </c>
      <c r="D406" s="13" t="s">
        <v>4033</v>
      </c>
      <c r="E406" s="2">
        <v>2500</v>
      </c>
      <c r="F406" s="14" t="s">
        <v>4302</v>
      </c>
      <c r="G406" s="2">
        <v>2500</v>
      </c>
      <c r="H406" s="2">
        <f>Tabla135[[#This Row],[Importe]]-Tabla135[[#This Row],[Pagado]]</f>
        <v>0</v>
      </c>
    </row>
    <row r="407" spans="1:8" x14ac:dyDescent="0.25">
      <c r="A407" s="13" t="s">
        <v>4302</v>
      </c>
      <c r="B407" s="8" t="s">
        <v>4648</v>
      </c>
      <c r="C407" s="12">
        <v>35588</v>
      </c>
      <c r="D407" s="13" t="s">
        <v>4009</v>
      </c>
      <c r="E407" s="2">
        <v>1115.5</v>
      </c>
      <c r="F407" s="14" t="s">
        <v>4302</v>
      </c>
      <c r="G407" s="2">
        <v>1115.5</v>
      </c>
      <c r="H407" s="2">
        <f>Tabla135[[#This Row],[Importe]]-Tabla135[[#This Row],[Pagado]]</f>
        <v>0</v>
      </c>
    </row>
    <row r="408" spans="1:8" x14ac:dyDescent="0.25">
      <c r="A408" s="13" t="s">
        <v>4302</v>
      </c>
      <c r="B408" s="8" t="s">
        <v>4649</v>
      </c>
      <c r="C408" s="12">
        <v>35589</v>
      </c>
      <c r="D408" s="13" t="s">
        <v>3978</v>
      </c>
      <c r="E408" s="2">
        <v>4220.1000000000004</v>
      </c>
      <c r="F408" s="14" t="s">
        <v>4302</v>
      </c>
      <c r="G408" s="2">
        <v>4220.1000000000004</v>
      </c>
      <c r="H408" s="2">
        <f>Tabla135[[#This Row],[Importe]]-Tabla135[[#This Row],[Pagado]]</f>
        <v>0</v>
      </c>
    </row>
    <row r="409" spans="1:8" x14ac:dyDescent="0.25">
      <c r="A409" s="13" t="s">
        <v>4302</v>
      </c>
      <c r="B409" s="8" t="s">
        <v>4650</v>
      </c>
      <c r="C409" s="12">
        <v>35590</v>
      </c>
      <c r="D409" s="13" t="s">
        <v>4084</v>
      </c>
      <c r="E409" s="2">
        <v>1067.9000000000001</v>
      </c>
      <c r="F409" s="14" t="s">
        <v>4302</v>
      </c>
      <c r="G409" s="2">
        <v>1067.9000000000001</v>
      </c>
      <c r="H409" s="2">
        <f>Tabla135[[#This Row],[Importe]]-Tabla135[[#This Row],[Pagado]]</f>
        <v>0</v>
      </c>
    </row>
    <row r="410" spans="1:8" x14ac:dyDescent="0.25">
      <c r="A410" s="13" t="s">
        <v>4302</v>
      </c>
      <c r="B410" s="8" t="s">
        <v>4651</v>
      </c>
      <c r="C410" s="12">
        <v>35591</v>
      </c>
      <c r="D410" s="13" t="s">
        <v>3960</v>
      </c>
      <c r="E410" s="2">
        <v>0</v>
      </c>
      <c r="F410" s="14" t="s">
        <v>4219</v>
      </c>
      <c r="G410" s="2">
        <v>0</v>
      </c>
      <c r="H410" s="2">
        <f>Tabla135[[#This Row],[Importe]]-Tabla135[[#This Row],[Pagado]]</f>
        <v>0</v>
      </c>
    </row>
    <row r="411" spans="1:8" x14ac:dyDescent="0.25">
      <c r="A411" s="13" t="s">
        <v>4302</v>
      </c>
      <c r="B411" s="8" t="s">
        <v>4652</v>
      </c>
      <c r="C411" s="12">
        <v>35592</v>
      </c>
      <c r="D411" s="13" t="s">
        <v>3960</v>
      </c>
      <c r="E411" s="2">
        <v>12698.4</v>
      </c>
      <c r="F411" s="14" t="s">
        <v>4302</v>
      </c>
      <c r="G411" s="2">
        <v>12698.4</v>
      </c>
      <c r="H411" s="2">
        <f>Tabla135[[#This Row],[Importe]]-Tabla135[[#This Row],[Pagado]]</f>
        <v>0</v>
      </c>
    </row>
    <row r="412" spans="1:8" x14ac:dyDescent="0.25">
      <c r="A412" s="13" t="s">
        <v>4302</v>
      </c>
      <c r="B412" s="8" t="s">
        <v>4653</v>
      </c>
      <c r="C412" s="12">
        <v>35593</v>
      </c>
      <c r="D412" s="13" t="s">
        <v>4089</v>
      </c>
      <c r="E412" s="2">
        <v>1339.3</v>
      </c>
      <c r="F412" s="14" t="s">
        <v>4302</v>
      </c>
      <c r="G412" s="2">
        <v>1339.3</v>
      </c>
      <c r="H412" s="2">
        <f>Tabla135[[#This Row],[Importe]]-Tabla135[[#This Row],[Pagado]]</f>
        <v>0</v>
      </c>
    </row>
    <row r="413" spans="1:8" x14ac:dyDescent="0.25">
      <c r="A413" s="13" t="s">
        <v>4302</v>
      </c>
      <c r="B413" s="8" t="s">
        <v>4654</v>
      </c>
      <c r="C413" s="12">
        <v>35594</v>
      </c>
      <c r="D413" s="13" t="s">
        <v>3970</v>
      </c>
      <c r="E413" s="2">
        <v>525</v>
      </c>
      <c r="F413" s="14" t="s">
        <v>4302</v>
      </c>
      <c r="G413" s="2">
        <v>525</v>
      </c>
      <c r="H413" s="2">
        <f>Tabla135[[#This Row],[Importe]]-Tabla135[[#This Row],[Pagado]]</f>
        <v>0</v>
      </c>
    </row>
    <row r="414" spans="1:8" x14ac:dyDescent="0.25">
      <c r="A414" s="13" t="s">
        <v>4302</v>
      </c>
      <c r="B414" s="8" t="s">
        <v>4655</v>
      </c>
      <c r="C414" s="12">
        <v>35595</v>
      </c>
      <c r="D414" s="13" t="s">
        <v>4154</v>
      </c>
      <c r="E414" s="2">
        <v>4098.3</v>
      </c>
      <c r="F414" s="14" t="s">
        <v>4302</v>
      </c>
      <c r="G414" s="2">
        <v>4098.3</v>
      </c>
      <c r="H414" s="2">
        <f>Tabla135[[#This Row],[Importe]]-Tabla135[[#This Row],[Pagado]]</f>
        <v>0</v>
      </c>
    </row>
    <row r="415" spans="1:8" x14ac:dyDescent="0.25">
      <c r="A415" s="13" t="s">
        <v>4302</v>
      </c>
      <c r="B415" s="8" t="s">
        <v>4656</v>
      </c>
      <c r="C415" s="12">
        <v>35596</v>
      </c>
      <c r="D415" s="13" t="s">
        <v>3966</v>
      </c>
      <c r="E415" s="2">
        <v>2320.31</v>
      </c>
      <c r="F415" s="14" t="s">
        <v>4302</v>
      </c>
      <c r="G415" s="2">
        <v>2320.31</v>
      </c>
      <c r="H415" s="2">
        <f>Tabla135[[#This Row],[Importe]]-Tabla135[[#This Row],[Pagado]]</f>
        <v>0</v>
      </c>
    </row>
    <row r="416" spans="1:8" x14ac:dyDescent="0.25">
      <c r="A416" s="13" t="s">
        <v>4302</v>
      </c>
      <c r="B416" s="8" t="s">
        <v>4657</v>
      </c>
      <c r="C416" s="12">
        <v>35597</v>
      </c>
      <c r="D416" s="13" t="s">
        <v>3986</v>
      </c>
      <c r="E416" s="2">
        <v>3336.7</v>
      </c>
      <c r="F416" s="14" t="s">
        <v>4288</v>
      </c>
      <c r="G416" s="2">
        <v>3336.7</v>
      </c>
      <c r="H416" s="2">
        <f>Tabla135[[#This Row],[Importe]]-Tabla135[[#This Row],[Pagado]]</f>
        <v>0</v>
      </c>
    </row>
    <row r="417" spans="1:8" x14ac:dyDescent="0.25">
      <c r="A417" s="13" t="s">
        <v>4302</v>
      </c>
      <c r="B417" s="8" t="s">
        <v>4658</v>
      </c>
      <c r="C417" s="12">
        <v>35598</v>
      </c>
      <c r="D417" s="13" t="s">
        <v>3977</v>
      </c>
      <c r="E417" s="2">
        <v>2453.3000000000002</v>
      </c>
      <c r="F417" s="14" t="s">
        <v>4302</v>
      </c>
      <c r="G417" s="2">
        <v>2453.3000000000002</v>
      </c>
      <c r="H417" s="2">
        <f>Tabla135[[#This Row],[Importe]]-Tabla135[[#This Row],[Pagado]]</f>
        <v>0</v>
      </c>
    </row>
    <row r="418" spans="1:8" x14ac:dyDescent="0.25">
      <c r="A418" s="13" t="s">
        <v>4302</v>
      </c>
      <c r="B418" s="8" t="s">
        <v>4659</v>
      </c>
      <c r="C418" s="12">
        <v>35599</v>
      </c>
      <c r="D418" s="13" t="s">
        <v>3999</v>
      </c>
      <c r="E418" s="2">
        <v>922.2</v>
      </c>
      <c r="F418" s="14" t="s">
        <v>4302</v>
      </c>
      <c r="G418" s="2">
        <v>922.2</v>
      </c>
      <c r="H418" s="2">
        <f>Tabla135[[#This Row],[Importe]]-Tabla135[[#This Row],[Pagado]]</f>
        <v>0</v>
      </c>
    </row>
    <row r="419" spans="1:8" x14ac:dyDescent="0.25">
      <c r="A419" s="13" t="s">
        <v>4302</v>
      </c>
      <c r="B419" s="8" t="s">
        <v>4660</v>
      </c>
      <c r="C419" s="12">
        <v>35600</v>
      </c>
      <c r="D419" s="13" t="s">
        <v>3988</v>
      </c>
      <c r="E419" s="2">
        <v>5066.6400000000003</v>
      </c>
      <c r="F419" s="14" t="s">
        <v>4288</v>
      </c>
      <c r="G419" s="2">
        <v>5066.6400000000003</v>
      </c>
      <c r="H419" s="2">
        <f>Tabla135[[#This Row],[Importe]]-Tabla135[[#This Row],[Pagado]]</f>
        <v>0</v>
      </c>
    </row>
    <row r="420" spans="1:8" x14ac:dyDescent="0.25">
      <c r="A420" s="13" t="s">
        <v>4302</v>
      </c>
      <c r="B420" s="8" t="s">
        <v>4661</v>
      </c>
      <c r="C420" s="12">
        <v>35601</v>
      </c>
      <c r="D420" s="13" t="s">
        <v>4023</v>
      </c>
      <c r="E420" s="2">
        <v>0</v>
      </c>
      <c r="F420" s="14" t="s">
        <v>4219</v>
      </c>
      <c r="G420" s="2">
        <v>0</v>
      </c>
      <c r="H420" s="2">
        <f>Tabla135[[#This Row],[Importe]]-Tabla135[[#This Row],[Pagado]]</f>
        <v>0</v>
      </c>
    </row>
    <row r="421" spans="1:8" x14ac:dyDescent="0.25">
      <c r="A421" s="13" t="s">
        <v>4302</v>
      </c>
      <c r="B421" s="8" t="s">
        <v>4662</v>
      </c>
      <c r="C421" s="12">
        <v>35602</v>
      </c>
      <c r="D421" s="13" t="s">
        <v>4112</v>
      </c>
      <c r="E421" s="2">
        <v>10232.4</v>
      </c>
      <c r="F421" s="14" t="s">
        <v>4302</v>
      </c>
      <c r="G421" s="2">
        <v>10232.4</v>
      </c>
      <c r="H421" s="2">
        <f>Tabla135[[#This Row],[Importe]]-Tabla135[[#This Row],[Pagado]]</f>
        <v>0</v>
      </c>
    </row>
    <row r="422" spans="1:8" x14ac:dyDescent="0.25">
      <c r="A422" s="13" t="s">
        <v>4302</v>
      </c>
      <c r="B422" s="8" t="s">
        <v>4663</v>
      </c>
      <c r="C422" s="12">
        <v>35603</v>
      </c>
      <c r="D422" s="13" t="s">
        <v>4024</v>
      </c>
      <c r="E422" s="2">
        <v>39958</v>
      </c>
      <c r="F422" s="14" t="s">
        <v>4302</v>
      </c>
      <c r="G422" s="2">
        <v>39958</v>
      </c>
      <c r="H422" s="2">
        <f>Tabla135[[#This Row],[Importe]]-Tabla135[[#This Row],[Pagado]]</f>
        <v>0</v>
      </c>
    </row>
    <row r="423" spans="1:8" x14ac:dyDescent="0.25">
      <c r="A423" s="13" t="s">
        <v>4302</v>
      </c>
      <c r="B423" s="8" t="s">
        <v>4664</v>
      </c>
      <c r="C423" s="12">
        <v>35604</v>
      </c>
      <c r="D423" s="13" t="s">
        <v>4192</v>
      </c>
      <c r="E423" s="2">
        <v>788.9</v>
      </c>
      <c r="F423" s="14" t="s">
        <v>4302</v>
      </c>
      <c r="G423" s="2">
        <v>788.9</v>
      </c>
      <c r="H423" s="2">
        <f>Tabla135[[#This Row],[Importe]]-Tabla135[[#This Row],[Pagado]]</f>
        <v>0</v>
      </c>
    </row>
    <row r="424" spans="1:8" x14ac:dyDescent="0.25">
      <c r="A424" s="13" t="s">
        <v>4302</v>
      </c>
      <c r="B424" s="8" t="s">
        <v>4665</v>
      </c>
      <c r="C424" s="12">
        <v>35605</v>
      </c>
      <c r="D424" s="13" t="s">
        <v>4192</v>
      </c>
      <c r="E424" s="2">
        <v>468.6</v>
      </c>
      <c r="F424" s="14" t="s">
        <v>4302</v>
      </c>
      <c r="G424" s="2">
        <v>468.6</v>
      </c>
      <c r="H424" s="2">
        <f>Tabla135[[#This Row],[Importe]]-Tabla135[[#This Row],[Pagado]]</f>
        <v>0</v>
      </c>
    </row>
    <row r="425" spans="1:8" x14ac:dyDescent="0.25">
      <c r="A425" s="13" t="s">
        <v>4302</v>
      </c>
      <c r="B425" s="8" t="s">
        <v>4666</v>
      </c>
      <c r="C425" s="12">
        <v>35606</v>
      </c>
      <c r="D425" s="13" t="s">
        <v>4068</v>
      </c>
      <c r="E425" s="2">
        <v>9331</v>
      </c>
      <c r="F425" s="14" t="s">
        <v>4667</v>
      </c>
      <c r="G425" s="2">
        <v>9331</v>
      </c>
      <c r="H425" s="2">
        <f>Tabla135[[#This Row],[Importe]]-Tabla135[[#This Row],[Pagado]]</f>
        <v>0</v>
      </c>
    </row>
    <row r="426" spans="1:8" x14ac:dyDescent="0.25">
      <c r="A426" s="13" t="s">
        <v>4302</v>
      </c>
      <c r="B426" s="8" t="s">
        <v>4668</v>
      </c>
      <c r="C426" s="12">
        <v>35607</v>
      </c>
      <c r="D426" s="13" t="s">
        <v>4044</v>
      </c>
      <c r="E426" s="2">
        <v>4240.8</v>
      </c>
      <c r="F426" s="14" t="s">
        <v>4302</v>
      </c>
      <c r="G426" s="2">
        <v>4240.8</v>
      </c>
      <c r="H426" s="2">
        <f>Tabla135[[#This Row],[Importe]]-Tabla135[[#This Row],[Pagado]]</f>
        <v>0</v>
      </c>
    </row>
    <row r="427" spans="1:8" x14ac:dyDescent="0.25">
      <c r="A427" s="13" t="s">
        <v>4302</v>
      </c>
      <c r="B427" s="8" t="s">
        <v>4669</v>
      </c>
      <c r="C427" s="12">
        <v>35608</v>
      </c>
      <c r="D427" s="13" t="s">
        <v>4057</v>
      </c>
      <c r="E427" s="2">
        <v>3451</v>
      </c>
      <c r="F427" s="14" t="s">
        <v>4302</v>
      </c>
      <c r="G427" s="2">
        <v>3451</v>
      </c>
      <c r="H427" s="2">
        <f>Tabla135[[#This Row],[Importe]]-Tabla135[[#This Row],[Pagado]]</f>
        <v>0</v>
      </c>
    </row>
    <row r="428" spans="1:8" x14ac:dyDescent="0.25">
      <c r="A428" s="13" t="s">
        <v>4302</v>
      </c>
      <c r="B428" s="8" t="s">
        <v>4670</v>
      </c>
      <c r="C428" s="12">
        <v>35609</v>
      </c>
      <c r="D428" s="13" t="s">
        <v>4005</v>
      </c>
      <c r="E428" s="2">
        <v>5019.42</v>
      </c>
      <c r="F428" s="14" t="s">
        <v>4302</v>
      </c>
      <c r="G428" s="2">
        <v>5019.42</v>
      </c>
      <c r="H428" s="2">
        <f>Tabla135[[#This Row],[Importe]]-Tabla135[[#This Row],[Pagado]]</f>
        <v>0</v>
      </c>
    </row>
    <row r="429" spans="1:8" x14ac:dyDescent="0.25">
      <c r="A429" s="13" t="s">
        <v>4302</v>
      </c>
      <c r="B429" s="8" t="s">
        <v>4671</v>
      </c>
      <c r="C429" s="12">
        <v>35610</v>
      </c>
      <c r="D429" s="13" t="s">
        <v>4010</v>
      </c>
      <c r="E429" s="2">
        <v>2494.6</v>
      </c>
      <c r="F429" s="14" t="s">
        <v>4302</v>
      </c>
      <c r="G429" s="2">
        <v>2494.6</v>
      </c>
      <c r="H429" s="2">
        <f>Tabla135[[#This Row],[Importe]]-Tabla135[[#This Row],[Pagado]]</f>
        <v>0</v>
      </c>
    </row>
    <row r="430" spans="1:8" x14ac:dyDescent="0.25">
      <c r="A430" s="13" t="s">
        <v>4302</v>
      </c>
      <c r="B430" s="8" t="s">
        <v>4672</v>
      </c>
      <c r="C430" s="12">
        <v>35611</v>
      </c>
      <c r="D430" s="13" t="s">
        <v>4045</v>
      </c>
      <c r="E430" s="2">
        <v>1556.6</v>
      </c>
      <c r="F430" s="14" t="s">
        <v>4302</v>
      </c>
      <c r="G430" s="2">
        <v>1556.6</v>
      </c>
      <c r="H430" s="2">
        <f>Tabla135[[#This Row],[Importe]]-Tabla135[[#This Row],[Pagado]]</f>
        <v>0</v>
      </c>
    </row>
    <row r="431" spans="1:8" x14ac:dyDescent="0.25">
      <c r="A431" s="13" t="s">
        <v>4302</v>
      </c>
      <c r="B431" s="8" t="s">
        <v>4673</v>
      </c>
      <c r="C431" s="12">
        <v>35612</v>
      </c>
      <c r="D431" s="13" t="s">
        <v>4049</v>
      </c>
      <c r="E431" s="2">
        <v>4153.3</v>
      </c>
      <c r="F431" s="14" t="s">
        <v>4302</v>
      </c>
      <c r="G431" s="2">
        <v>4153.3</v>
      </c>
      <c r="H431" s="2">
        <f>Tabla135[[#This Row],[Importe]]-Tabla135[[#This Row],[Pagado]]</f>
        <v>0</v>
      </c>
    </row>
    <row r="432" spans="1:8" x14ac:dyDescent="0.25">
      <c r="A432" s="13" t="s">
        <v>4302</v>
      </c>
      <c r="B432" s="8" t="s">
        <v>4674</v>
      </c>
      <c r="C432" s="12">
        <v>35613</v>
      </c>
      <c r="D432" s="13" t="s">
        <v>3969</v>
      </c>
      <c r="E432" s="2">
        <v>6699</v>
      </c>
      <c r="F432" s="14" t="s">
        <v>4302</v>
      </c>
      <c r="G432" s="2">
        <v>6699</v>
      </c>
      <c r="H432" s="2">
        <f>Tabla135[[#This Row],[Importe]]-Tabla135[[#This Row],[Pagado]]</f>
        <v>0</v>
      </c>
    </row>
    <row r="433" spans="1:8" x14ac:dyDescent="0.25">
      <c r="A433" s="13" t="s">
        <v>4302</v>
      </c>
      <c r="B433" s="8" t="s">
        <v>4675</v>
      </c>
      <c r="C433" s="12">
        <v>35614</v>
      </c>
      <c r="D433" s="13" t="s">
        <v>4085</v>
      </c>
      <c r="E433" s="2">
        <v>13409</v>
      </c>
      <c r="F433" s="14" t="s">
        <v>4302</v>
      </c>
      <c r="G433" s="2">
        <v>13409</v>
      </c>
      <c r="H433" s="2">
        <f>Tabla135[[#This Row],[Importe]]-Tabla135[[#This Row],[Pagado]]</f>
        <v>0</v>
      </c>
    </row>
    <row r="434" spans="1:8" x14ac:dyDescent="0.25">
      <c r="A434" s="13" t="s">
        <v>4302</v>
      </c>
      <c r="B434" s="8" t="s">
        <v>4676</v>
      </c>
      <c r="C434" s="12">
        <v>35615</v>
      </c>
      <c r="D434" s="13" t="s">
        <v>4006</v>
      </c>
      <c r="E434" s="2">
        <v>11797.3</v>
      </c>
      <c r="F434" s="14" t="s">
        <v>4302</v>
      </c>
      <c r="G434" s="2">
        <v>11797.3</v>
      </c>
      <c r="H434" s="2">
        <f>Tabla135[[#This Row],[Importe]]-Tabla135[[#This Row],[Pagado]]</f>
        <v>0</v>
      </c>
    </row>
    <row r="435" spans="1:8" x14ac:dyDescent="0.25">
      <c r="A435" s="13" t="s">
        <v>4302</v>
      </c>
      <c r="B435" s="8" t="s">
        <v>4677</v>
      </c>
      <c r="C435" s="12">
        <v>35616</v>
      </c>
      <c r="D435" s="13" t="s">
        <v>3958</v>
      </c>
      <c r="E435" s="2">
        <v>1362.4</v>
      </c>
      <c r="F435" s="14" t="s">
        <v>4302</v>
      </c>
      <c r="G435" s="2">
        <v>1362.4</v>
      </c>
      <c r="H435" s="2">
        <f>Tabla135[[#This Row],[Importe]]-Tabla135[[#This Row],[Pagado]]</f>
        <v>0</v>
      </c>
    </row>
    <row r="436" spans="1:8" x14ac:dyDescent="0.25">
      <c r="A436" s="13" t="s">
        <v>4302</v>
      </c>
      <c r="B436" s="8" t="s">
        <v>4678</v>
      </c>
      <c r="C436" s="12">
        <v>35617</v>
      </c>
      <c r="D436" s="13" t="s">
        <v>3965</v>
      </c>
      <c r="E436" s="2">
        <v>1160</v>
      </c>
      <c r="F436" s="14" t="s">
        <v>4302</v>
      </c>
      <c r="G436" s="2">
        <v>1160</v>
      </c>
      <c r="H436" s="2">
        <f>Tabla135[[#This Row],[Importe]]-Tabla135[[#This Row],[Pagado]]</f>
        <v>0</v>
      </c>
    </row>
    <row r="437" spans="1:8" x14ac:dyDescent="0.25">
      <c r="A437" s="13" t="s">
        <v>4302</v>
      </c>
      <c r="B437" s="8" t="s">
        <v>4679</v>
      </c>
      <c r="C437" s="12">
        <v>35618</v>
      </c>
      <c r="D437" s="13" t="s">
        <v>4042</v>
      </c>
      <c r="E437" s="2">
        <v>24348</v>
      </c>
      <c r="F437" s="14" t="s">
        <v>4302</v>
      </c>
      <c r="G437" s="2">
        <v>24348</v>
      </c>
      <c r="H437" s="2">
        <f>Tabla135[[#This Row],[Importe]]-Tabla135[[#This Row],[Pagado]]</f>
        <v>0</v>
      </c>
    </row>
    <row r="438" spans="1:8" x14ac:dyDescent="0.25">
      <c r="A438" s="13" t="s">
        <v>4302</v>
      </c>
      <c r="B438" s="8" t="s">
        <v>4680</v>
      </c>
      <c r="C438" s="12">
        <v>35619</v>
      </c>
      <c r="D438" s="13" t="s">
        <v>3986</v>
      </c>
      <c r="E438" s="2">
        <v>2504.3000000000002</v>
      </c>
      <c r="F438" s="14" t="s">
        <v>4288</v>
      </c>
      <c r="G438" s="2">
        <v>2504.3000000000002</v>
      </c>
      <c r="H438" s="2">
        <f>Tabla135[[#This Row],[Importe]]-Tabla135[[#This Row],[Pagado]]</f>
        <v>0</v>
      </c>
    </row>
    <row r="439" spans="1:8" x14ac:dyDescent="0.25">
      <c r="A439" s="13" t="s">
        <v>4302</v>
      </c>
      <c r="B439" s="8" t="s">
        <v>4681</v>
      </c>
      <c r="C439" s="12">
        <v>35620</v>
      </c>
      <c r="D439" s="13" t="s">
        <v>3962</v>
      </c>
      <c r="E439" s="2">
        <v>5258.4</v>
      </c>
      <c r="F439" s="14" t="s">
        <v>4302</v>
      </c>
      <c r="G439" s="2">
        <v>5258.4</v>
      </c>
      <c r="H439" s="2">
        <f>Tabla135[[#This Row],[Importe]]-Tabla135[[#This Row],[Pagado]]</f>
        <v>0</v>
      </c>
    </row>
    <row r="440" spans="1:8" x14ac:dyDescent="0.25">
      <c r="A440" s="13" t="s">
        <v>4302</v>
      </c>
      <c r="B440" s="8" t="s">
        <v>4682</v>
      </c>
      <c r="C440" s="12">
        <v>35621</v>
      </c>
      <c r="D440" s="13" t="s">
        <v>3997</v>
      </c>
      <c r="E440" s="2">
        <v>1927.6</v>
      </c>
      <c r="F440" s="14" t="s">
        <v>4302</v>
      </c>
      <c r="G440" s="2">
        <v>1927.6</v>
      </c>
      <c r="H440" s="2">
        <f>Tabla135[[#This Row],[Importe]]-Tabla135[[#This Row],[Pagado]]</f>
        <v>0</v>
      </c>
    </row>
    <row r="441" spans="1:8" x14ac:dyDescent="0.25">
      <c r="A441" s="13" t="s">
        <v>4302</v>
      </c>
      <c r="B441" s="8" t="s">
        <v>4683</v>
      </c>
      <c r="C441" s="12">
        <v>35622</v>
      </c>
      <c r="D441" s="13" t="s">
        <v>4017</v>
      </c>
      <c r="E441" s="2">
        <v>3114.6</v>
      </c>
      <c r="F441" s="14" t="s">
        <v>4288</v>
      </c>
      <c r="G441" s="2">
        <v>3114.6</v>
      </c>
      <c r="H441" s="2">
        <f>Tabla135[[#This Row],[Importe]]-Tabla135[[#This Row],[Pagado]]</f>
        <v>0</v>
      </c>
    </row>
    <row r="442" spans="1:8" x14ac:dyDescent="0.25">
      <c r="A442" s="13" t="s">
        <v>4302</v>
      </c>
      <c r="B442" s="8" t="s">
        <v>4684</v>
      </c>
      <c r="C442" s="12">
        <v>35623</v>
      </c>
      <c r="D442" s="13" t="s">
        <v>4091</v>
      </c>
      <c r="E442" s="2">
        <v>10547.3</v>
      </c>
      <c r="F442" s="14" t="s">
        <v>4302</v>
      </c>
      <c r="G442" s="2">
        <v>10547.3</v>
      </c>
      <c r="H442" s="2">
        <f>Tabla135[[#This Row],[Importe]]-Tabla135[[#This Row],[Pagado]]</f>
        <v>0</v>
      </c>
    </row>
    <row r="443" spans="1:8" x14ac:dyDescent="0.25">
      <c r="A443" s="13" t="s">
        <v>4302</v>
      </c>
      <c r="B443" s="8" t="s">
        <v>4685</v>
      </c>
      <c r="C443" s="12">
        <v>35624</v>
      </c>
      <c r="D443" s="13" t="s">
        <v>3964</v>
      </c>
      <c r="E443" s="2">
        <v>7362.5</v>
      </c>
      <c r="F443" s="14" t="s">
        <v>4302</v>
      </c>
      <c r="G443" s="2">
        <v>7362.5</v>
      </c>
      <c r="H443" s="2">
        <f>Tabla135[[#This Row],[Importe]]-Tabla135[[#This Row],[Pagado]]</f>
        <v>0</v>
      </c>
    </row>
    <row r="444" spans="1:8" x14ac:dyDescent="0.25">
      <c r="A444" s="13" t="s">
        <v>4302</v>
      </c>
      <c r="B444" s="8" t="s">
        <v>4686</v>
      </c>
      <c r="C444" s="12">
        <v>35625</v>
      </c>
      <c r="D444" s="13" t="s">
        <v>3939</v>
      </c>
      <c r="E444" s="2">
        <v>3735.2</v>
      </c>
      <c r="F444" s="14" t="s">
        <v>4288</v>
      </c>
      <c r="G444" s="2">
        <v>3735.2</v>
      </c>
      <c r="H444" s="2">
        <f>Tabla135[[#This Row],[Importe]]-Tabla135[[#This Row],[Pagado]]</f>
        <v>0</v>
      </c>
    </row>
    <row r="445" spans="1:8" x14ac:dyDescent="0.25">
      <c r="A445" s="13" t="s">
        <v>4302</v>
      </c>
      <c r="B445" s="8" t="s">
        <v>4687</v>
      </c>
      <c r="C445" s="12">
        <v>35626</v>
      </c>
      <c r="D445" s="13" t="s">
        <v>3964</v>
      </c>
      <c r="E445" s="2">
        <v>1069.5</v>
      </c>
      <c r="F445" s="14" t="s">
        <v>4302</v>
      </c>
      <c r="G445" s="2">
        <v>1069.5</v>
      </c>
      <c r="H445" s="2">
        <f>Tabla135[[#This Row],[Importe]]-Tabla135[[#This Row],[Pagado]]</f>
        <v>0</v>
      </c>
    </row>
    <row r="446" spans="1:8" x14ac:dyDescent="0.25">
      <c r="A446" s="13" t="s">
        <v>4302</v>
      </c>
      <c r="B446" s="8" t="s">
        <v>4688</v>
      </c>
      <c r="C446" s="12">
        <v>35627</v>
      </c>
      <c r="D446" s="13" t="s">
        <v>4048</v>
      </c>
      <c r="E446" s="2">
        <v>26240</v>
      </c>
      <c r="F446" s="14" t="s">
        <v>4302</v>
      </c>
      <c r="G446" s="2">
        <v>26240</v>
      </c>
      <c r="H446" s="2">
        <f>Tabla135[[#This Row],[Importe]]-Tabla135[[#This Row],[Pagado]]</f>
        <v>0</v>
      </c>
    </row>
    <row r="447" spans="1:8" x14ac:dyDescent="0.25">
      <c r="A447" s="13" t="s">
        <v>4302</v>
      </c>
      <c r="B447" s="8" t="s">
        <v>4689</v>
      </c>
      <c r="C447" s="12">
        <v>35628</v>
      </c>
      <c r="D447" s="13" t="s">
        <v>3964</v>
      </c>
      <c r="E447" s="2">
        <v>1690.2</v>
      </c>
      <c r="F447" s="14" t="s">
        <v>4302</v>
      </c>
      <c r="G447" s="2">
        <v>1690.2</v>
      </c>
      <c r="H447" s="2">
        <f>Tabla135[[#This Row],[Importe]]-Tabla135[[#This Row],[Pagado]]</f>
        <v>0</v>
      </c>
    </row>
    <row r="448" spans="1:8" x14ac:dyDescent="0.25">
      <c r="A448" s="13" t="s">
        <v>4302</v>
      </c>
      <c r="B448" s="8" t="s">
        <v>4690</v>
      </c>
      <c r="C448" s="12">
        <v>35629</v>
      </c>
      <c r="D448" s="13" t="s">
        <v>4053</v>
      </c>
      <c r="E448" s="2">
        <v>3579.8</v>
      </c>
      <c r="F448" s="14" t="s">
        <v>4302</v>
      </c>
      <c r="G448" s="2">
        <v>3579.8</v>
      </c>
      <c r="H448" s="2">
        <f>Tabla135[[#This Row],[Importe]]-Tabla135[[#This Row],[Pagado]]</f>
        <v>0</v>
      </c>
    </row>
    <row r="449" spans="1:8" x14ac:dyDescent="0.25">
      <c r="A449" s="13" t="s">
        <v>4302</v>
      </c>
      <c r="B449" s="8" t="s">
        <v>4691</v>
      </c>
      <c r="C449" s="12">
        <v>35630</v>
      </c>
      <c r="D449" s="13" t="s">
        <v>4121</v>
      </c>
      <c r="E449" s="2">
        <v>4160.8</v>
      </c>
      <c r="F449" s="14" t="s">
        <v>4302</v>
      </c>
      <c r="G449" s="2">
        <v>4160.8</v>
      </c>
      <c r="H449" s="2">
        <f>Tabla135[[#This Row],[Importe]]-Tabla135[[#This Row],[Pagado]]</f>
        <v>0</v>
      </c>
    </row>
    <row r="450" spans="1:8" x14ac:dyDescent="0.25">
      <c r="A450" s="13" t="s">
        <v>4302</v>
      </c>
      <c r="B450" s="8" t="s">
        <v>4692</v>
      </c>
      <c r="C450" s="12">
        <v>35631</v>
      </c>
      <c r="D450" s="13" t="s">
        <v>4061</v>
      </c>
      <c r="E450" s="2">
        <v>9831</v>
      </c>
      <c r="F450" s="14" t="s">
        <v>4302</v>
      </c>
      <c r="G450" s="2">
        <v>9831</v>
      </c>
      <c r="H450" s="2">
        <f>Tabla135[[#This Row],[Importe]]-Tabla135[[#This Row],[Pagado]]</f>
        <v>0</v>
      </c>
    </row>
    <row r="451" spans="1:8" x14ac:dyDescent="0.25">
      <c r="A451" s="13" t="s">
        <v>4302</v>
      </c>
      <c r="B451" s="8" t="s">
        <v>4693</v>
      </c>
      <c r="C451" s="12">
        <v>35632</v>
      </c>
      <c r="D451" s="13" t="s">
        <v>3961</v>
      </c>
      <c r="E451" s="2">
        <v>16672</v>
      </c>
      <c r="F451" s="14" t="s">
        <v>4302</v>
      </c>
      <c r="G451" s="2">
        <v>16672</v>
      </c>
      <c r="H451" s="2">
        <f>Tabla135[[#This Row],[Importe]]-Tabla135[[#This Row],[Pagado]]</f>
        <v>0</v>
      </c>
    </row>
    <row r="452" spans="1:8" x14ac:dyDescent="0.25">
      <c r="A452" s="13" t="s">
        <v>4302</v>
      </c>
      <c r="B452" s="8" t="s">
        <v>4694</v>
      </c>
      <c r="C452" s="12">
        <v>35633</v>
      </c>
      <c r="D452" s="13" t="s">
        <v>3953</v>
      </c>
      <c r="E452" s="2">
        <v>3190</v>
      </c>
      <c r="F452" s="14" t="s">
        <v>4302</v>
      </c>
      <c r="G452" s="2">
        <v>3190</v>
      </c>
      <c r="H452" s="2">
        <f>Tabla135[[#This Row],[Importe]]-Tabla135[[#This Row],[Pagado]]</f>
        <v>0</v>
      </c>
    </row>
    <row r="453" spans="1:8" x14ac:dyDescent="0.25">
      <c r="A453" s="13" t="s">
        <v>4302</v>
      </c>
      <c r="B453" s="8" t="s">
        <v>4695</v>
      </c>
      <c r="C453" s="12">
        <v>35634</v>
      </c>
      <c r="D453" s="13" t="s">
        <v>4059</v>
      </c>
      <c r="E453" s="2">
        <v>9360.4</v>
      </c>
      <c r="F453" s="14" t="s">
        <v>4302</v>
      </c>
      <c r="G453" s="2">
        <v>9360.4</v>
      </c>
      <c r="H453" s="2">
        <f>Tabla135[[#This Row],[Importe]]-Tabla135[[#This Row],[Pagado]]</f>
        <v>0</v>
      </c>
    </row>
    <row r="454" spans="1:8" x14ac:dyDescent="0.25">
      <c r="A454" s="13" t="s">
        <v>4302</v>
      </c>
      <c r="B454" s="8" t="s">
        <v>4696</v>
      </c>
      <c r="C454" s="12">
        <v>35635</v>
      </c>
      <c r="D454" s="13" t="s">
        <v>4088</v>
      </c>
      <c r="E454" s="2">
        <v>3594</v>
      </c>
      <c r="F454" s="14" t="s">
        <v>4302</v>
      </c>
      <c r="G454" s="2">
        <v>3594</v>
      </c>
      <c r="H454" s="2">
        <f>Tabla135[[#This Row],[Importe]]-Tabla135[[#This Row],[Pagado]]</f>
        <v>0</v>
      </c>
    </row>
    <row r="455" spans="1:8" x14ac:dyDescent="0.25">
      <c r="A455" s="13" t="s">
        <v>4302</v>
      </c>
      <c r="B455" s="8" t="s">
        <v>4697</v>
      </c>
      <c r="C455" s="12">
        <v>35636</v>
      </c>
      <c r="D455" s="13" t="s">
        <v>4051</v>
      </c>
      <c r="E455" s="2">
        <v>0</v>
      </c>
      <c r="F455" s="14" t="s">
        <v>4219</v>
      </c>
      <c r="G455" s="2">
        <v>0</v>
      </c>
      <c r="H455" s="2">
        <f>Tabla135[[#This Row],[Importe]]-Tabla135[[#This Row],[Pagado]]</f>
        <v>0</v>
      </c>
    </row>
    <row r="456" spans="1:8" x14ac:dyDescent="0.25">
      <c r="A456" s="13" t="s">
        <v>4302</v>
      </c>
      <c r="B456" s="8" t="s">
        <v>4698</v>
      </c>
      <c r="C456" s="12">
        <v>35637</v>
      </c>
      <c r="D456" s="13" t="s">
        <v>3964</v>
      </c>
      <c r="E456" s="2">
        <v>8366</v>
      </c>
      <c r="F456" s="14" t="s">
        <v>4302</v>
      </c>
      <c r="G456" s="2">
        <v>8366</v>
      </c>
      <c r="H456" s="2">
        <f>Tabla135[[#This Row],[Importe]]-Tabla135[[#This Row],[Pagado]]</f>
        <v>0</v>
      </c>
    </row>
    <row r="457" spans="1:8" x14ac:dyDescent="0.25">
      <c r="A457" s="13" t="s">
        <v>4302</v>
      </c>
      <c r="B457" s="8" t="s">
        <v>4699</v>
      </c>
      <c r="C457" s="12">
        <v>35638</v>
      </c>
      <c r="D457" s="13" t="s">
        <v>4051</v>
      </c>
      <c r="E457" s="2">
        <v>1232</v>
      </c>
      <c r="F457" s="14" t="s">
        <v>4302</v>
      </c>
      <c r="G457" s="2">
        <v>1232</v>
      </c>
      <c r="H457" s="2">
        <f>Tabla135[[#This Row],[Importe]]-Tabla135[[#This Row],[Pagado]]</f>
        <v>0</v>
      </c>
    </row>
    <row r="458" spans="1:8" x14ac:dyDescent="0.25">
      <c r="A458" s="13" t="s">
        <v>4302</v>
      </c>
      <c r="B458" s="8" t="s">
        <v>4700</v>
      </c>
      <c r="C458" s="12">
        <v>35639</v>
      </c>
      <c r="D458" s="13" t="s">
        <v>3991</v>
      </c>
      <c r="E458" s="2">
        <v>7197.7</v>
      </c>
      <c r="F458" s="14" t="s">
        <v>4302</v>
      </c>
      <c r="G458" s="2">
        <v>7197.7</v>
      </c>
      <c r="H458" s="2">
        <f>Tabla135[[#This Row],[Importe]]-Tabla135[[#This Row],[Pagado]]</f>
        <v>0</v>
      </c>
    </row>
    <row r="459" spans="1:8" x14ac:dyDescent="0.25">
      <c r="A459" s="13" t="s">
        <v>4302</v>
      </c>
      <c r="B459" s="8" t="s">
        <v>4701</v>
      </c>
      <c r="C459" s="12">
        <v>35640</v>
      </c>
      <c r="D459" s="13" t="s">
        <v>4021</v>
      </c>
      <c r="E459" s="2">
        <v>25294</v>
      </c>
      <c r="F459" s="14" t="s">
        <v>4288</v>
      </c>
      <c r="G459" s="2">
        <v>25294</v>
      </c>
      <c r="H459" s="2">
        <f>Tabla135[[#This Row],[Importe]]-Tabla135[[#This Row],[Pagado]]</f>
        <v>0</v>
      </c>
    </row>
    <row r="460" spans="1:8" x14ac:dyDescent="0.25">
      <c r="A460" s="13" t="s">
        <v>4302</v>
      </c>
      <c r="B460" s="8" t="s">
        <v>4702</v>
      </c>
      <c r="C460" s="12">
        <v>35641</v>
      </c>
      <c r="D460" s="13" t="s">
        <v>4098</v>
      </c>
      <c r="E460" s="2">
        <v>26767</v>
      </c>
      <c r="F460" s="14" t="s">
        <v>4302</v>
      </c>
      <c r="G460" s="2">
        <v>26767</v>
      </c>
      <c r="H460" s="2">
        <f>Tabla135[[#This Row],[Importe]]-Tabla135[[#This Row],[Pagado]]</f>
        <v>0</v>
      </c>
    </row>
    <row r="461" spans="1:8" x14ac:dyDescent="0.25">
      <c r="A461" s="13" t="s">
        <v>4302</v>
      </c>
      <c r="B461" s="8" t="s">
        <v>4703</v>
      </c>
      <c r="C461" s="12">
        <v>35642</v>
      </c>
      <c r="D461" s="13" t="s">
        <v>3964</v>
      </c>
      <c r="E461" s="2">
        <v>3734.7</v>
      </c>
      <c r="F461" s="14" t="s">
        <v>4302</v>
      </c>
      <c r="G461" s="2">
        <v>3734.7</v>
      </c>
      <c r="H461" s="2">
        <f>Tabla135[[#This Row],[Importe]]-Tabla135[[#This Row],[Pagado]]</f>
        <v>0</v>
      </c>
    </row>
    <row r="462" spans="1:8" x14ac:dyDescent="0.25">
      <c r="A462" s="13" t="s">
        <v>4302</v>
      </c>
      <c r="B462" s="8" t="s">
        <v>4704</v>
      </c>
      <c r="C462" s="12">
        <v>35643</v>
      </c>
      <c r="D462" s="13" t="s">
        <v>4072</v>
      </c>
      <c r="E462" s="2">
        <v>146</v>
      </c>
      <c r="F462" s="14" t="s">
        <v>4302</v>
      </c>
      <c r="G462" s="2">
        <v>146</v>
      </c>
      <c r="H462" s="2">
        <f>Tabla135[[#This Row],[Importe]]-Tabla135[[#This Row],[Pagado]]</f>
        <v>0</v>
      </c>
    </row>
    <row r="463" spans="1:8" x14ac:dyDescent="0.25">
      <c r="A463" s="13" t="s">
        <v>4302</v>
      </c>
      <c r="B463" s="8" t="s">
        <v>4705</v>
      </c>
      <c r="C463" s="12">
        <v>35644</v>
      </c>
      <c r="D463" s="13" t="s">
        <v>3964</v>
      </c>
      <c r="E463" s="2">
        <v>1244.9000000000001</v>
      </c>
      <c r="F463" s="14" t="s">
        <v>4302</v>
      </c>
      <c r="G463" s="2">
        <v>1244.9000000000001</v>
      </c>
      <c r="H463" s="2">
        <f>Tabla135[[#This Row],[Importe]]-Tabla135[[#This Row],[Pagado]]</f>
        <v>0</v>
      </c>
    </row>
    <row r="464" spans="1:8" x14ac:dyDescent="0.25">
      <c r="A464" s="13" t="s">
        <v>4302</v>
      </c>
      <c r="B464" s="8" t="s">
        <v>4706</v>
      </c>
      <c r="C464" s="12">
        <v>35645</v>
      </c>
      <c r="D464" s="13" t="s">
        <v>4099</v>
      </c>
      <c r="E464" s="2">
        <v>2714</v>
      </c>
      <c r="F464" s="14" t="s">
        <v>4302</v>
      </c>
      <c r="G464" s="2">
        <v>2714</v>
      </c>
      <c r="H464" s="2">
        <f>Tabla135[[#This Row],[Importe]]-Tabla135[[#This Row],[Pagado]]</f>
        <v>0</v>
      </c>
    </row>
    <row r="465" spans="1:8" x14ac:dyDescent="0.25">
      <c r="A465" s="13" t="s">
        <v>4302</v>
      </c>
      <c r="B465" s="8" t="s">
        <v>4707</v>
      </c>
      <c r="C465" s="12">
        <v>35646</v>
      </c>
      <c r="D465" s="13" t="s">
        <v>3964</v>
      </c>
      <c r="E465" s="2">
        <v>1200</v>
      </c>
      <c r="F465" s="14" t="s">
        <v>4302</v>
      </c>
      <c r="G465" s="2">
        <v>1200</v>
      </c>
      <c r="H465" s="2">
        <f>Tabla135[[#This Row],[Importe]]-Tabla135[[#This Row],[Pagado]]</f>
        <v>0</v>
      </c>
    </row>
    <row r="466" spans="1:8" x14ac:dyDescent="0.25">
      <c r="A466" s="13" t="s">
        <v>4302</v>
      </c>
      <c r="B466" s="8" t="s">
        <v>4708</v>
      </c>
      <c r="C466" s="12">
        <v>35647</v>
      </c>
      <c r="D466" s="13" t="s">
        <v>4023</v>
      </c>
      <c r="E466" s="2">
        <v>18800</v>
      </c>
      <c r="F466" s="14" t="s">
        <v>4302</v>
      </c>
      <c r="G466" s="2">
        <v>18800</v>
      </c>
      <c r="H466" s="2">
        <f>Tabla135[[#This Row],[Importe]]-Tabla135[[#This Row],[Pagado]]</f>
        <v>0</v>
      </c>
    </row>
    <row r="467" spans="1:8" x14ac:dyDescent="0.25">
      <c r="A467" s="13" t="s">
        <v>4302</v>
      </c>
      <c r="B467" s="8" t="s">
        <v>4709</v>
      </c>
      <c r="C467" s="12">
        <v>35648</v>
      </c>
      <c r="D467" s="13" t="s">
        <v>3964</v>
      </c>
      <c r="E467" s="2">
        <v>480</v>
      </c>
      <c r="F467" s="14" t="s">
        <v>4302</v>
      </c>
      <c r="G467" s="2">
        <v>480</v>
      </c>
      <c r="H467" s="2">
        <f>Tabla135[[#This Row],[Importe]]-Tabla135[[#This Row],[Pagado]]</f>
        <v>0</v>
      </c>
    </row>
    <row r="468" spans="1:8" x14ac:dyDescent="0.25">
      <c r="A468" s="13" t="s">
        <v>4302</v>
      </c>
      <c r="B468" s="8" t="s">
        <v>4710</v>
      </c>
      <c r="C468" s="12">
        <v>35649</v>
      </c>
      <c r="D468" s="13" t="s">
        <v>3964</v>
      </c>
      <c r="E468" s="2">
        <v>10550</v>
      </c>
      <c r="F468" s="14" t="s">
        <v>4302</v>
      </c>
      <c r="G468" s="2">
        <v>10550</v>
      </c>
      <c r="H468" s="2">
        <f>Tabla135[[#This Row],[Importe]]-Tabla135[[#This Row],[Pagado]]</f>
        <v>0</v>
      </c>
    </row>
    <row r="469" spans="1:8" x14ac:dyDescent="0.25">
      <c r="A469" s="13" t="s">
        <v>4302</v>
      </c>
      <c r="B469" s="8" t="s">
        <v>4711</v>
      </c>
      <c r="C469" s="12">
        <v>35650</v>
      </c>
      <c r="D469" s="13" t="s">
        <v>3997</v>
      </c>
      <c r="E469" s="2">
        <v>5062</v>
      </c>
      <c r="F469" s="14" t="s">
        <v>4302</v>
      </c>
      <c r="G469" s="2">
        <v>5062</v>
      </c>
      <c r="H469" s="2">
        <f>Tabla135[[#This Row],[Importe]]-Tabla135[[#This Row],[Pagado]]</f>
        <v>0</v>
      </c>
    </row>
    <row r="470" spans="1:8" x14ac:dyDescent="0.25">
      <c r="A470" s="13" t="s">
        <v>4302</v>
      </c>
      <c r="B470" s="8" t="s">
        <v>4712</v>
      </c>
      <c r="C470" s="12">
        <v>35651</v>
      </c>
      <c r="D470" s="13" t="s">
        <v>3992</v>
      </c>
      <c r="E470" s="2">
        <v>4499</v>
      </c>
      <c r="F470" s="14" t="s">
        <v>4302</v>
      </c>
      <c r="G470" s="2">
        <v>4499</v>
      </c>
      <c r="H470" s="2">
        <f>Tabla135[[#This Row],[Importe]]-Tabla135[[#This Row],[Pagado]]</f>
        <v>0</v>
      </c>
    </row>
    <row r="471" spans="1:8" x14ac:dyDescent="0.25">
      <c r="A471" s="13" t="s">
        <v>4302</v>
      </c>
      <c r="B471" s="8" t="s">
        <v>4713</v>
      </c>
      <c r="C471" s="12">
        <v>35652</v>
      </c>
      <c r="D471" s="13" t="s">
        <v>4180</v>
      </c>
      <c r="E471" s="2">
        <v>6067.4</v>
      </c>
      <c r="F471" s="14" t="s">
        <v>4288</v>
      </c>
      <c r="G471" s="2">
        <v>6067.4</v>
      </c>
      <c r="H471" s="2">
        <f>Tabla135[[#This Row],[Importe]]-Tabla135[[#This Row],[Pagado]]</f>
        <v>0</v>
      </c>
    </row>
    <row r="472" spans="1:8" x14ac:dyDescent="0.25">
      <c r="A472" s="13" t="s">
        <v>4302</v>
      </c>
      <c r="B472" s="8" t="s">
        <v>4714</v>
      </c>
      <c r="C472" s="12">
        <v>35653</v>
      </c>
      <c r="D472" s="13" t="s">
        <v>4152</v>
      </c>
      <c r="E472" s="2">
        <v>81510</v>
      </c>
      <c r="F472" s="14" t="s">
        <v>4302</v>
      </c>
      <c r="G472" s="2">
        <v>81510</v>
      </c>
      <c r="H472" s="2">
        <f>Tabla135[[#This Row],[Importe]]-Tabla135[[#This Row],[Pagado]]</f>
        <v>0</v>
      </c>
    </row>
    <row r="473" spans="1:8" x14ac:dyDescent="0.25">
      <c r="A473" s="13" t="s">
        <v>4302</v>
      </c>
      <c r="B473" s="8" t="s">
        <v>4715</v>
      </c>
      <c r="C473" s="12">
        <v>35654</v>
      </c>
      <c r="D473" s="13" t="s">
        <v>4100</v>
      </c>
      <c r="E473" s="2">
        <v>600</v>
      </c>
      <c r="F473" s="14" t="s">
        <v>4288</v>
      </c>
      <c r="G473" s="2">
        <v>600</v>
      </c>
      <c r="H473" s="2">
        <f>Tabla135[[#This Row],[Importe]]-Tabla135[[#This Row],[Pagado]]</f>
        <v>0</v>
      </c>
    </row>
    <row r="474" spans="1:8" x14ac:dyDescent="0.25">
      <c r="A474" s="13" t="s">
        <v>4302</v>
      </c>
      <c r="B474" s="8" t="s">
        <v>4716</v>
      </c>
      <c r="C474" s="12">
        <v>35655</v>
      </c>
      <c r="D474" s="13" t="s">
        <v>4001</v>
      </c>
      <c r="E474" s="2">
        <v>7800</v>
      </c>
      <c r="F474" s="14" t="s">
        <v>4288</v>
      </c>
      <c r="G474" s="2">
        <v>7800</v>
      </c>
      <c r="H474" s="2">
        <f>Tabla135[[#This Row],[Importe]]-Tabla135[[#This Row],[Pagado]]</f>
        <v>0</v>
      </c>
    </row>
    <row r="475" spans="1:8" x14ac:dyDescent="0.25">
      <c r="A475" s="13" t="s">
        <v>4302</v>
      </c>
      <c r="B475" s="8" t="s">
        <v>4717</v>
      </c>
      <c r="C475" s="12">
        <v>35656</v>
      </c>
      <c r="D475" s="13" t="s">
        <v>4103</v>
      </c>
      <c r="E475" s="2">
        <v>21874.400000000001</v>
      </c>
      <c r="F475" s="14" t="s">
        <v>4718</v>
      </c>
      <c r="G475" s="2">
        <v>21874.400000000001</v>
      </c>
      <c r="H475" s="2">
        <f>Tabla135[[#This Row],[Importe]]-Tabla135[[#This Row],[Pagado]]</f>
        <v>0</v>
      </c>
    </row>
    <row r="476" spans="1:8" x14ac:dyDescent="0.25">
      <c r="A476" s="13" t="s">
        <v>4302</v>
      </c>
      <c r="B476" s="8" t="s">
        <v>4719</v>
      </c>
      <c r="C476" s="12">
        <v>35657</v>
      </c>
      <c r="D476" s="13" t="s">
        <v>4720</v>
      </c>
      <c r="E476" s="2">
        <v>2968</v>
      </c>
      <c r="F476" s="14" t="s">
        <v>4302</v>
      </c>
      <c r="G476" s="2">
        <v>2968</v>
      </c>
      <c r="H476" s="2">
        <f>Tabla135[[#This Row],[Importe]]-Tabla135[[#This Row],[Pagado]]</f>
        <v>0</v>
      </c>
    </row>
    <row r="477" spans="1:8" x14ac:dyDescent="0.25">
      <c r="A477" s="13" t="s">
        <v>4302</v>
      </c>
      <c r="B477" s="8" t="s">
        <v>4721</v>
      </c>
      <c r="C477" s="12">
        <v>35658</v>
      </c>
      <c r="D477" s="13" t="s">
        <v>3981</v>
      </c>
      <c r="E477" s="2">
        <v>7844.42</v>
      </c>
      <c r="F477" s="14" t="s">
        <v>4288</v>
      </c>
      <c r="G477" s="2">
        <v>7844.42</v>
      </c>
      <c r="H477" s="2">
        <f>Tabla135[[#This Row],[Importe]]-Tabla135[[#This Row],[Pagado]]</f>
        <v>0</v>
      </c>
    </row>
    <row r="478" spans="1:8" x14ac:dyDescent="0.25">
      <c r="A478" s="13" t="s">
        <v>4302</v>
      </c>
      <c r="B478" s="8" t="s">
        <v>4722</v>
      </c>
      <c r="C478" s="12">
        <v>35659</v>
      </c>
      <c r="D478" s="13" t="s">
        <v>4143</v>
      </c>
      <c r="E478" s="2">
        <v>18495.2</v>
      </c>
      <c r="F478" s="14" t="s">
        <v>4288</v>
      </c>
      <c r="G478" s="2">
        <v>18495.2</v>
      </c>
      <c r="H478" s="2">
        <f>Tabla135[[#This Row],[Importe]]-Tabla135[[#This Row],[Pagado]]</f>
        <v>0</v>
      </c>
    </row>
    <row r="479" spans="1:8" x14ac:dyDescent="0.25">
      <c r="A479" s="13" t="s">
        <v>4302</v>
      </c>
      <c r="B479" s="8" t="s">
        <v>4723</v>
      </c>
      <c r="C479" s="12">
        <v>35660</v>
      </c>
      <c r="D479" s="13" t="s">
        <v>4157</v>
      </c>
      <c r="E479" s="2">
        <v>19366</v>
      </c>
      <c r="F479" s="14" t="s">
        <v>4288</v>
      </c>
      <c r="G479" s="2">
        <v>19366</v>
      </c>
      <c r="H479" s="2">
        <f>Tabla135[[#This Row],[Importe]]-Tabla135[[#This Row],[Pagado]]</f>
        <v>0</v>
      </c>
    </row>
    <row r="480" spans="1:8" x14ac:dyDescent="0.25">
      <c r="A480" s="13" t="s">
        <v>4302</v>
      </c>
      <c r="B480" s="8" t="s">
        <v>4724</v>
      </c>
      <c r="C480" s="12">
        <v>35661</v>
      </c>
      <c r="D480" s="13" t="s">
        <v>4014</v>
      </c>
      <c r="E480" s="2">
        <v>1470</v>
      </c>
      <c r="F480" s="14" t="s">
        <v>4288</v>
      </c>
      <c r="G480" s="2">
        <v>1470</v>
      </c>
      <c r="H480" s="2">
        <f>Tabla135[[#This Row],[Importe]]-Tabla135[[#This Row],[Pagado]]</f>
        <v>0</v>
      </c>
    </row>
    <row r="481" spans="1:8" x14ac:dyDescent="0.25">
      <c r="A481" s="13" t="s">
        <v>4302</v>
      </c>
      <c r="B481" s="8" t="s">
        <v>4725</v>
      </c>
      <c r="C481" s="12">
        <v>35662</v>
      </c>
      <c r="D481" s="13" t="s">
        <v>4122</v>
      </c>
      <c r="E481" s="2">
        <v>100477.2</v>
      </c>
      <c r="F481" s="14" t="s">
        <v>4726</v>
      </c>
      <c r="G481" s="2">
        <v>100477.2</v>
      </c>
      <c r="H481" s="2">
        <f>Tabla135[[#This Row],[Importe]]-Tabla135[[#This Row],[Pagado]]</f>
        <v>0</v>
      </c>
    </row>
    <row r="482" spans="1:8" x14ac:dyDescent="0.25">
      <c r="A482" s="13" t="s">
        <v>4302</v>
      </c>
      <c r="B482" s="8" t="s">
        <v>4727</v>
      </c>
      <c r="C482" s="12">
        <v>35663</v>
      </c>
      <c r="D482" s="13" t="s">
        <v>4072</v>
      </c>
      <c r="E482" s="2">
        <v>300</v>
      </c>
      <c r="F482" s="14" t="s">
        <v>4302</v>
      </c>
      <c r="G482" s="2">
        <v>300</v>
      </c>
      <c r="H482" s="2">
        <f>Tabla135[[#This Row],[Importe]]-Tabla135[[#This Row],[Pagado]]</f>
        <v>0</v>
      </c>
    </row>
    <row r="483" spans="1:8" x14ac:dyDescent="0.25">
      <c r="A483" s="13" t="s">
        <v>4302</v>
      </c>
      <c r="B483" s="8" t="s">
        <v>4728</v>
      </c>
      <c r="C483" s="12">
        <v>35664</v>
      </c>
      <c r="D483" s="13" t="s">
        <v>4028</v>
      </c>
      <c r="E483" s="2">
        <v>1020.3</v>
      </c>
      <c r="F483" s="14" t="s">
        <v>4302</v>
      </c>
      <c r="G483" s="2">
        <v>1020.3</v>
      </c>
      <c r="H483" s="2">
        <f>Tabla135[[#This Row],[Importe]]-Tabla135[[#This Row],[Pagado]]</f>
        <v>0</v>
      </c>
    </row>
    <row r="484" spans="1:8" x14ac:dyDescent="0.25">
      <c r="A484" s="13" t="s">
        <v>4302</v>
      </c>
      <c r="B484" s="8" t="s">
        <v>4729</v>
      </c>
      <c r="C484" s="12">
        <v>35665</v>
      </c>
      <c r="D484" s="13" t="s">
        <v>4066</v>
      </c>
      <c r="E484" s="2">
        <v>2290</v>
      </c>
      <c r="F484" s="14" t="s">
        <v>4302</v>
      </c>
      <c r="G484" s="2">
        <v>2290</v>
      </c>
      <c r="H484" s="2">
        <f>Tabla135[[#This Row],[Importe]]-Tabla135[[#This Row],[Pagado]]</f>
        <v>0</v>
      </c>
    </row>
    <row r="485" spans="1:8" x14ac:dyDescent="0.25">
      <c r="A485" s="13" t="s">
        <v>4302</v>
      </c>
      <c r="B485" s="8" t="s">
        <v>4730</v>
      </c>
      <c r="C485" s="12">
        <v>35666</v>
      </c>
      <c r="D485" s="13" t="s">
        <v>4025</v>
      </c>
      <c r="E485" s="2">
        <v>3598.4</v>
      </c>
      <c r="F485" s="14" t="s">
        <v>4302</v>
      </c>
      <c r="G485" s="2">
        <v>3598.4</v>
      </c>
      <c r="H485" s="2">
        <f>Tabla135[[#This Row],[Importe]]-Tabla135[[#This Row],[Pagado]]</f>
        <v>0</v>
      </c>
    </row>
    <row r="486" spans="1:8" x14ac:dyDescent="0.25">
      <c r="A486" s="13" t="s">
        <v>4302</v>
      </c>
      <c r="B486" s="8" t="s">
        <v>4731</v>
      </c>
      <c r="C486" s="12">
        <v>35667</v>
      </c>
      <c r="D486" s="13" t="s">
        <v>4073</v>
      </c>
      <c r="E486" s="2">
        <v>9051</v>
      </c>
      <c r="F486" s="14" t="s">
        <v>4302</v>
      </c>
      <c r="G486" s="2">
        <v>9051</v>
      </c>
      <c r="H486" s="2">
        <f>Tabla135[[#This Row],[Importe]]-Tabla135[[#This Row],[Pagado]]</f>
        <v>0</v>
      </c>
    </row>
    <row r="487" spans="1:8" x14ac:dyDescent="0.25">
      <c r="A487" s="13" t="s">
        <v>4302</v>
      </c>
      <c r="B487" s="8" t="s">
        <v>4732</v>
      </c>
      <c r="C487" s="12">
        <v>35668</v>
      </c>
      <c r="D487" s="13" t="s">
        <v>4110</v>
      </c>
      <c r="E487" s="2">
        <v>2002</v>
      </c>
      <c r="F487" s="14" t="s">
        <v>4302</v>
      </c>
      <c r="G487" s="2">
        <v>2002</v>
      </c>
      <c r="H487" s="2">
        <f>Tabla135[[#This Row],[Importe]]-Tabla135[[#This Row],[Pagado]]</f>
        <v>0</v>
      </c>
    </row>
    <row r="488" spans="1:8" x14ac:dyDescent="0.25">
      <c r="A488" s="13" t="s">
        <v>4302</v>
      </c>
      <c r="B488" s="8" t="s">
        <v>4733</v>
      </c>
      <c r="C488" s="12">
        <v>35669</v>
      </c>
      <c r="D488" s="13" t="s">
        <v>4110</v>
      </c>
      <c r="E488" s="2">
        <v>615.6</v>
      </c>
      <c r="F488" s="14" t="s">
        <v>4302</v>
      </c>
      <c r="G488" s="2">
        <v>615.6</v>
      </c>
      <c r="H488" s="2">
        <f>Tabla135[[#This Row],[Importe]]-Tabla135[[#This Row],[Pagado]]</f>
        <v>0</v>
      </c>
    </row>
    <row r="489" spans="1:8" x14ac:dyDescent="0.25">
      <c r="A489" s="13" t="s">
        <v>4302</v>
      </c>
      <c r="B489" s="8" t="s">
        <v>4734</v>
      </c>
      <c r="C489" s="12">
        <v>35670</v>
      </c>
      <c r="D489" s="13" t="s">
        <v>4011</v>
      </c>
      <c r="E489" s="2">
        <v>5931.4</v>
      </c>
      <c r="F489" s="14" t="s">
        <v>4288</v>
      </c>
      <c r="G489" s="2">
        <v>5931.4</v>
      </c>
      <c r="H489" s="2">
        <f>Tabla135[[#This Row],[Importe]]-Tabla135[[#This Row],[Pagado]]</f>
        <v>0</v>
      </c>
    </row>
    <row r="490" spans="1:8" x14ac:dyDescent="0.25">
      <c r="A490" s="13" t="s">
        <v>4302</v>
      </c>
      <c r="B490" s="8" t="s">
        <v>4735</v>
      </c>
      <c r="C490" s="12">
        <v>35671</v>
      </c>
      <c r="D490" s="13" t="s">
        <v>4102</v>
      </c>
      <c r="E490" s="2">
        <v>2563</v>
      </c>
      <c r="F490" s="14" t="s">
        <v>4302</v>
      </c>
      <c r="G490" s="2">
        <v>2563</v>
      </c>
      <c r="H490" s="2">
        <f>Tabla135[[#This Row],[Importe]]-Tabla135[[#This Row],[Pagado]]</f>
        <v>0</v>
      </c>
    </row>
    <row r="491" spans="1:8" x14ac:dyDescent="0.25">
      <c r="A491" s="13" t="s">
        <v>4302</v>
      </c>
      <c r="B491" s="8" t="s">
        <v>4736</v>
      </c>
      <c r="C491" s="12">
        <v>35672</v>
      </c>
      <c r="D491" s="13" t="s">
        <v>4054</v>
      </c>
      <c r="E491" s="2">
        <v>42219.1</v>
      </c>
      <c r="F491" s="14" t="s">
        <v>4288</v>
      </c>
      <c r="G491" s="2">
        <v>42219.1</v>
      </c>
      <c r="H491" s="2">
        <f>Tabla135[[#This Row],[Importe]]-Tabla135[[#This Row],[Pagado]]</f>
        <v>0</v>
      </c>
    </row>
    <row r="492" spans="1:8" x14ac:dyDescent="0.25">
      <c r="A492" s="13" t="s">
        <v>4302</v>
      </c>
      <c r="B492" s="8" t="s">
        <v>4737</v>
      </c>
      <c r="C492" s="12">
        <v>35673</v>
      </c>
      <c r="D492" s="13" t="s">
        <v>3959</v>
      </c>
      <c r="E492" s="2">
        <v>69265.350000000006</v>
      </c>
      <c r="F492" s="14" t="s">
        <v>4294</v>
      </c>
      <c r="G492" s="2">
        <v>69265.350000000006</v>
      </c>
      <c r="H492" s="2">
        <f>Tabla135[[#This Row],[Importe]]-Tabla135[[#This Row],[Pagado]]</f>
        <v>0</v>
      </c>
    </row>
    <row r="493" spans="1:8" x14ac:dyDescent="0.25">
      <c r="A493" s="13" t="s">
        <v>4288</v>
      </c>
      <c r="B493" s="8" t="s">
        <v>4738</v>
      </c>
      <c r="C493" s="12">
        <v>35674</v>
      </c>
      <c r="D493" s="13" t="s">
        <v>4035</v>
      </c>
      <c r="E493" s="2">
        <v>11166.3</v>
      </c>
      <c r="F493" s="14" t="s">
        <v>4288</v>
      </c>
      <c r="G493" s="2">
        <v>11166.3</v>
      </c>
      <c r="H493" s="2">
        <f>Tabla135[[#This Row],[Importe]]-Tabla135[[#This Row],[Pagado]]</f>
        <v>0</v>
      </c>
    </row>
    <row r="494" spans="1:8" x14ac:dyDescent="0.25">
      <c r="A494" s="13" t="s">
        <v>4288</v>
      </c>
      <c r="B494" s="8" t="s">
        <v>4739</v>
      </c>
      <c r="C494" s="12">
        <v>35675</v>
      </c>
      <c r="D494" s="13" t="s">
        <v>3936</v>
      </c>
      <c r="E494" s="2">
        <v>0</v>
      </c>
      <c r="F494" s="14" t="s">
        <v>4219</v>
      </c>
      <c r="G494" s="2">
        <v>0</v>
      </c>
      <c r="H494" s="2">
        <f>Tabla135[[#This Row],[Importe]]-Tabla135[[#This Row],[Pagado]]</f>
        <v>0</v>
      </c>
    </row>
    <row r="495" spans="1:8" x14ac:dyDescent="0.25">
      <c r="A495" s="13" t="s">
        <v>4288</v>
      </c>
      <c r="B495" s="8" t="s">
        <v>4740</v>
      </c>
      <c r="C495" s="12">
        <v>35676</v>
      </c>
      <c r="D495" s="13" t="s">
        <v>3936</v>
      </c>
      <c r="E495" s="2">
        <v>0</v>
      </c>
      <c r="F495" s="14" t="s">
        <v>4219</v>
      </c>
      <c r="G495" s="2">
        <v>0</v>
      </c>
      <c r="H495" s="2">
        <f>Tabla135[[#This Row],[Importe]]-Tabla135[[#This Row],[Pagado]]</f>
        <v>0</v>
      </c>
    </row>
    <row r="496" spans="1:8" x14ac:dyDescent="0.25">
      <c r="A496" s="13" t="s">
        <v>4288</v>
      </c>
      <c r="B496" s="8" t="s">
        <v>4741</v>
      </c>
      <c r="C496" s="12">
        <v>35677</v>
      </c>
      <c r="D496" s="13" t="s">
        <v>3935</v>
      </c>
      <c r="E496" s="2">
        <v>83584.7</v>
      </c>
      <c r="F496" s="14" t="s">
        <v>4577</v>
      </c>
      <c r="G496" s="2">
        <v>83584.7</v>
      </c>
      <c r="H496" s="2">
        <f>Tabla135[[#This Row],[Importe]]-Tabla135[[#This Row],[Pagado]]</f>
        <v>0</v>
      </c>
    </row>
    <row r="497" spans="1:8" x14ac:dyDescent="0.25">
      <c r="A497" s="13" t="s">
        <v>4288</v>
      </c>
      <c r="B497" s="8" t="s">
        <v>4742</v>
      </c>
      <c r="C497" s="12">
        <v>35678</v>
      </c>
      <c r="D497" s="13" t="s">
        <v>4028</v>
      </c>
      <c r="E497" s="2">
        <v>2192.8000000000002</v>
      </c>
      <c r="F497" s="14" t="s">
        <v>4288</v>
      </c>
      <c r="G497" s="2">
        <v>2192.8000000000002</v>
      </c>
      <c r="H497" s="2">
        <f>Tabla135[[#This Row],[Importe]]-Tabla135[[#This Row],[Pagado]]</f>
        <v>0</v>
      </c>
    </row>
    <row r="498" spans="1:8" x14ac:dyDescent="0.25">
      <c r="A498" s="13" t="s">
        <v>4288</v>
      </c>
      <c r="B498" s="8" t="s">
        <v>4743</v>
      </c>
      <c r="C498" s="12">
        <v>35679</v>
      </c>
      <c r="D498" s="13" t="s">
        <v>4067</v>
      </c>
      <c r="E498" s="2">
        <v>3000</v>
      </c>
      <c r="F498" s="14" t="s">
        <v>4288</v>
      </c>
      <c r="G498" s="2">
        <v>3000</v>
      </c>
      <c r="H498" s="2">
        <f>Tabla135[[#This Row],[Importe]]-Tabla135[[#This Row],[Pagado]]</f>
        <v>0</v>
      </c>
    </row>
    <row r="499" spans="1:8" x14ac:dyDescent="0.25">
      <c r="A499" s="13" t="s">
        <v>4288</v>
      </c>
      <c r="B499" s="8" t="s">
        <v>4744</v>
      </c>
      <c r="C499" s="12">
        <v>35680</v>
      </c>
      <c r="D499" s="13" t="s">
        <v>3936</v>
      </c>
      <c r="E499" s="2">
        <v>8487.6</v>
      </c>
      <c r="F499" s="14" t="s">
        <v>4518</v>
      </c>
      <c r="G499" s="2">
        <v>8487.6</v>
      </c>
      <c r="H499" s="2">
        <f>Tabla135[[#This Row],[Importe]]-Tabla135[[#This Row],[Pagado]]</f>
        <v>0</v>
      </c>
    </row>
    <row r="500" spans="1:8" x14ac:dyDescent="0.25">
      <c r="A500" s="13" t="s">
        <v>4288</v>
      </c>
      <c r="B500" s="8" t="s">
        <v>4745</v>
      </c>
      <c r="C500" s="12">
        <v>35681</v>
      </c>
      <c r="D500" s="13" t="s">
        <v>4096</v>
      </c>
      <c r="E500" s="2">
        <v>9251.6</v>
      </c>
      <c r="F500" s="14" t="s">
        <v>4288</v>
      </c>
      <c r="G500" s="2">
        <v>9251.6</v>
      </c>
      <c r="H500" s="2">
        <f>Tabla135[[#This Row],[Importe]]-Tabla135[[#This Row],[Pagado]]</f>
        <v>0</v>
      </c>
    </row>
    <row r="501" spans="1:8" x14ac:dyDescent="0.25">
      <c r="A501" s="13" t="s">
        <v>4288</v>
      </c>
      <c r="B501" s="8" t="s">
        <v>4746</v>
      </c>
      <c r="C501" s="12">
        <v>35682</v>
      </c>
      <c r="D501" s="13" t="s">
        <v>3954</v>
      </c>
      <c r="E501" s="2">
        <v>6880</v>
      </c>
      <c r="F501" s="14" t="s">
        <v>4518</v>
      </c>
      <c r="G501" s="2">
        <v>6880</v>
      </c>
      <c r="H501" s="2">
        <f>Tabla135[[#This Row],[Importe]]-Tabla135[[#This Row],[Pagado]]</f>
        <v>0</v>
      </c>
    </row>
    <row r="502" spans="1:8" x14ac:dyDescent="0.25">
      <c r="A502" s="13" t="s">
        <v>4288</v>
      </c>
      <c r="B502" s="8" t="s">
        <v>4747</v>
      </c>
      <c r="C502" s="12">
        <v>35683</v>
      </c>
      <c r="D502" s="13" t="s">
        <v>4031</v>
      </c>
      <c r="E502" s="2">
        <v>3000</v>
      </c>
      <c r="F502" s="14" t="s">
        <v>4518</v>
      </c>
      <c r="G502" s="2">
        <v>3000</v>
      </c>
      <c r="H502" s="2">
        <f>Tabla135[[#This Row],[Importe]]-Tabla135[[#This Row],[Pagado]]</f>
        <v>0</v>
      </c>
    </row>
    <row r="503" spans="1:8" x14ac:dyDescent="0.25">
      <c r="A503" s="13" t="s">
        <v>4288</v>
      </c>
      <c r="B503" s="8" t="s">
        <v>4748</v>
      </c>
      <c r="C503" s="12">
        <v>35684</v>
      </c>
      <c r="D503" s="13" t="s">
        <v>4092</v>
      </c>
      <c r="E503" s="2">
        <v>2100</v>
      </c>
      <c r="F503" s="14" t="s">
        <v>4288</v>
      </c>
      <c r="G503" s="2">
        <v>2100</v>
      </c>
      <c r="H503" s="2">
        <f>Tabla135[[#This Row],[Importe]]-Tabla135[[#This Row],[Pagado]]</f>
        <v>0</v>
      </c>
    </row>
    <row r="504" spans="1:8" x14ac:dyDescent="0.25">
      <c r="A504" s="13" t="s">
        <v>4288</v>
      </c>
      <c r="B504" s="8" t="s">
        <v>4749</v>
      </c>
      <c r="C504" s="12">
        <v>35685</v>
      </c>
      <c r="D504" s="13" t="s">
        <v>3952</v>
      </c>
      <c r="E504" s="2">
        <v>37998.400000000001</v>
      </c>
      <c r="F504" s="14" t="s">
        <v>4518</v>
      </c>
      <c r="G504" s="2">
        <v>37998.400000000001</v>
      </c>
      <c r="H504" s="2">
        <f>Tabla135[[#This Row],[Importe]]-Tabla135[[#This Row],[Pagado]]</f>
        <v>0</v>
      </c>
    </row>
    <row r="505" spans="1:8" x14ac:dyDescent="0.25">
      <c r="A505" s="13" t="s">
        <v>4288</v>
      </c>
      <c r="B505" s="8" t="s">
        <v>4750</v>
      </c>
      <c r="C505" s="12">
        <v>35686</v>
      </c>
      <c r="D505" s="13" t="s">
        <v>3964</v>
      </c>
      <c r="E505" s="2">
        <v>1200</v>
      </c>
      <c r="F505" s="14" t="s">
        <v>4288</v>
      </c>
      <c r="G505" s="2">
        <v>1200</v>
      </c>
      <c r="H505" s="2">
        <f>Tabla135[[#This Row],[Importe]]-Tabla135[[#This Row],[Pagado]]</f>
        <v>0</v>
      </c>
    </row>
    <row r="506" spans="1:8" x14ac:dyDescent="0.25">
      <c r="A506" s="13" t="s">
        <v>4288</v>
      </c>
      <c r="B506" s="8" t="s">
        <v>4751</v>
      </c>
      <c r="C506" s="12">
        <v>35687</v>
      </c>
      <c r="D506" s="13" t="s">
        <v>3937</v>
      </c>
      <c r="E506" s="2">
        <v>96996.95</v>
      </c>
      <c r="F506" s="14" t="s">
        <v>4518</v>
      </c>
      <c r="G506" s="2">
        <v>96996.95</v>
      </c>
      <c r="H506" s="2">
        <f>Tabla135[[#This Row],[Importe]]-Tabla135[[#This Row],[Pagado]]</f>
        <v>0</v>
      </c>
    </row>
    <row r="507" spans="1:8" x14ac:dyDescent="0.25">
      <c r="A507" s="13" t="s">
        <v>4288</v>
      </c>
      <c r="B507" s="8" t="s">
        <v>4752</v>
      </c>
      <c r="C507" s="12">
        <v>35688</v>
      </c>
      <c r="D507" s="13" t="s">
        <v>4093</v>
      </c>
      <c r="E507" s="2">
        <v>7545.7</v>
      </c>
      <c r="F507" s="14" t="s">
        <v>4288</v>
      </c>
      <c r="G507" s="2">
        <v>7545.7</v>
      </c>
      <c r="H507" s="2">
        <f>Tabla135[[#This Row],[Importe]]-Tabla135[[#This Row],[Pagado]]</f>
        <v>0</v>
      </c>
    </row>
    <row r="508" spans="1:8" x14ac:dyDescent="0.25">
      <c r="A508" s="13" t="s">
        <v>4288</v>
      </c>
      <c r="B508" s="8" t="s">
        <v>4753</v>
      </c>
      <c r="C508" s="12">
        <v>35689</v>
      </c>
      <c r="D508" s="13" t="s">
        <v>3965</v>
      </c>
      <c r="E508" s="2">
        <v>900</v>
      </c>
      <c r="F508" s="14" t="s">
        <v>4518</v>
      </c>
      <c r="G508" s="2">
        <v>900</v>
      </c>
      <c r="H508" s="2">
        <f>Tabla135[[#This Row],[Importe]]-Tabla135[[#This Row],[Pagado]]</f>
        <v>0</v>
      </c>
    </row>
    <row r="509" spans="1:8" x14ac:dyDescent="0.25">
      <c r="A509" s="13" t="s">
        <v>4288</v>
      </c>
      <c r="B509" s="8" t="s">
        <v>4754</v>
      </c>
      <c r="C509" s="12">
        <v>35690</v>
      </c>
      <c r="D509" s="13" t="s">
        <v>4018</v>
      </c>
      <c r="E509" s="2">
        <v>160</v>
      </c>
      <c r="F509" s="14" t="s">
        <v>4288</v>
      </c>
      <c r="G509" s="2">
        <v>160</v>
      </c>
      <c r="H509" s="2">
        <f>Tabla135[[#This Row],[Importe]]-Tabla135[[#This Row],[Pagado]]</f>
        <v>0</v>
      </c>
    </row>
    <row r="510" spans="1:8" x14ac:dyDescent="0.25">
      <c r="A510" s="13" t="s">
        <v>4288</v>
      </c>
      <c r="B510" s="8" t="s">
        <v>4755</v>
      </c>
      <c r="C510" s="12">
        <v>35691</v>
      </c>
      <c r="D510" s="13" t="s">
        <v>4016</v>
      </c>
      <c r="E510" s="2">
        <v>40599</v>
      </c>
      <c r="F510" s="14" t="s">
        <v>4288</v>
      </c>
      <c r="G510" s="2">
        <v>40599</v>
      </c>
      <c r="H510" s="2">
        <f>Tabla135[[#This Row],[Importe]]-Tabla135[[#This Row],[Pagado]]</f>
        <v>0</v>
      </c>
    </row>
    <row r="511" spans="1:8" x14ac:dyDescent="0.25">
      <c r="A511" s="13" t="s">
        <v>4288</v>
      </c>
      <c r="B511" s="8" t="s">
        <v>4756</v>
      </c>
      <c r="C511" s="12">
        <v>35692</v>
      </c>
      <c r="D511" s="13" t="s">
        <v>3956</v>
      </c>
      <c r="E511" s="2">
        <v>4108</v>
      </c>
      <c r="F511" s="14" t="s">
        <v>4288</v>
      </c>
      <c r="G511" s="2">
        <v>4108</v>
      </c>
      <c r="H511" s="2">
        <f>Tabla135[[#This Row],[Importe]]-Tabla135[[#This Row],[Pagado]]</f>
        <v>0</v>
      </c>
    </row>
    <row r="512" spans="1:8" x14ac:dyDescent="0.25">
      <c r="A512" s="13" t="s">
        <v>4288</v>
      </c>
      <c r="B512" s="8" t="s">
        <v>4757</v>
      </c>
      <c r="C512" s="12">
        <v>35693</v>
      </c>
      <c r="D512" s="13" t="s">
        <v>3951</v>
      </c>
      <c r="E512" s="2">
        <v>11943.9</v>
      </c>
      <c r="F512" s="14" t="s">
        <v>4288</v>
      </c>
      <c r="G512" s="2">
        <v>11943.9</v>
      </c>
      <c r="H512" s="2">
        <f>Tabla135[[#This Row],[Importe]]-Tabla135[[#This Row],[Pagado]]</f>
        <v>0</v>
      </c>
    </row>
    <row r="513" spans="1:8" x14ac:dyDescent="0.25">
      <c r="A513" s="13" t="s">
        <v>4288</v>
      </c>
      <c r="B513" s="8" t="s">
        <v>4758</v>
      </c>
      <c r="C513" s="12">
        <v>35694</v>
      </c>
      <c r="D513" s="13" t="s">
        <v>4016</v>
      </c>
      <c r="E513" s="2">
        <v>6009.5</v>
      </c>
      <c r="F513" s="14" t="s">
        <v>4288</v>
      </c>
      <c r="G513" s="2">
        <v>6009.5</v>
      </c>
      <c r="H513" s="2">
        <f>Tabla135[[#This Row],[Importe]]-Tabla135[[#This Row],[Pagado]]</f>
        <v>0</v>
      </c>
    </row>
    <row r="514" spans="1:8" x14ac:dyDescent="0.25">
      <c r="A514" s="13" t="s">
        <v>4288</v>
      </c>
      <c r="B514" s="8" t="s">
        <v>4759</v>
      </c>
      <c r="C514" s="12">
        <v>35695</v>
      </c>
      <c r="D514" s="13" t="s">
        <v>4214</v>
      </c>
      <c r="E514" s="2">
        <v>567</v>
      </c>
      <c r="F514" s="14" t="s">
        <v>4288</v>
      </c>
      <c r="G514" s="2">
        <v>567</v>
      </c>
      <c r="H514" s="2">
        <f>Tabla135[[#This Row],[Importe]]-Tabla135[[#This Row],[Pagado]]</f>
        <v>0</v>
      </c>
    </row>
    <row r="515" spans="1:8" x14ac:dyDescent="0.25">
      <c r="A515" s="13" t="s">
        <v>4288</v>
      </c>
      <c r="B515" s="8" t="s">
        <v>4760</v>
      </c>
      <c r="C515" s="12">
        <v>35696</v>
      </c>
      <c r="D515" s="13" t="s">
        <v>4029</v>
      </c>
      <c r="E515" s="2">
        <v>4671.8</v>
      </c>
      <c r="F515" s="14" t="s">
        <v>4288</v>
      </c>
      <c r="G515" s="2">
        <v>4671.8</v>
      </c>
      <c r="H515" s="2">
        <f>Tabla135[[#This Row],[Importe]]-Tabla135[[#This Row],[Pagado]]</f>
        <v>0</v>
      </c>
    </row>
    <row r="516" spans="1:8" x14ac:dyDescent="0.25">
      <c r="A516" s="13" t="s">
        <v>4288</v>
      </c>
      <c r="B516" s="8" t="s">
        <v>4761</v>
      </c>
      <c r="C516" s="12">
        <v>35697</v>
      </c>
      <c r="D516" s="13" t="s">
        <v>4082</v>
      </c>
      <c r="E516" s="2">
        <v>3710.4</v>
      </c>
      <c r="F516" s="14" t="s">
        <v>4518</v>
      </c>
      <c r="G516" s="2">
        <v>3710.4</v>
      </c>
      <c r="H516" s="2">
        <f>Tabla135[[#This Row],[Importe]]-Tabla135[[#This Row],[Pagado]]</f>
        <v>0</v>
      </c>
    </row>
    <row r="517" spans="1:8" x14ac:dyDescent="0.25">
      <c r="A517" s="13" t="s">
        <v>4288</v>
      </c>
      <c r="B517" s="8" t="s">
        <v>4762</v>
      </c>
      <c r="C517" s="12">
        <v>35698</v>
      </c>
      <c r="D517" s="13" t="s">
        <v>4048</v>
      </c>
      <c r="E517" s="2">
        <v>27200</v>
      </c>
      <c r="F517" s="14" t="s">
        <v>4288</v>
      </c>
      <c r="G517" s="2">
        <v>27200</v>
      </c>
      <c r="H517" s="2">
        <f>Tabla135[[#This Row],[Importe]]-Tabla135[[#This Row],[Pagado]]</f>
        <v>0</v>
      </c>
    </row>
    <row r="518" spans="1:8" x14ac:dyDescent="0.25">
      <c r="A518" s="13" t="s">
        <v>4288</v>
      </c>
      <c r="B518" s="8" t="s">
        <v>4763</v>
      </c>
      <c r="C518" s="12">
        <v>35699</v>
      </c>
      <c r="D518" s="13" t="s">
        <v>4153</v>
      </c>
      <c r="E518" s="2">
        <v>288</v>
      </c>
      <c r="F518" s="14" t="s">
        <v>4288</v>
      </c>
      <c r="G518" s="2">
        <v>288</v>
      </c>
      <c r="H518" s="2">
        <f>Tabla135[[#This Row],[Importe]]-Tabla135[[#This Row],[Pagado]]</f>
        <v>0</v>
      </c>
    </row>
    <row r="519" spans="1:8" x14ac:dyDescent="0.25">
      <c r="A519" s="13" t="s">
        <v>4288</v>
      </c>
      <c r="B519" s="8" t="s">
        <v>4764</v>
      </c>
      <c r="C519" s="12">
        <v>35700</v>
      </c>
      <c r="D519" s="13" t="s">
        <v>3942</v>
      </c>
      <c r="E519" s="2">
        <v>3758.4</v>
      </c>
      <c r="F519" s="14" t="s">
        <v>4577</v>
      </c>
      <c r="G519" s="2">
        <v>3758.4</v>
      </c>
      <c r="H519" s="2">
        <f>Tabla135[[#This Row],[Importe]]-Tabla135[[#This Row],[Pagado]]</f>
        <v>0</v>
      </c>
    </row>
    <row r="520" spans="1:8" x14ac:dyDescent="0.25">
      <c r="A520" s="13" t="s">
        <v>4288</v>
      </c>
      <c r="B520" s="8" t="s">
        <v>4765</v>
      </c>
      <c r="C520" s="12">
        <v>35701</v>
      </c>
      <c r="D520" s="13" t="s">
        <v>3964</v>
      </c>
      <c r="E520" s="2">
        <v>4563.7</v>
      </c>
      <c r="F520" s="14" t="s">
        <v>4288</v>
      </c>
      <c r="G520" s="2">
        <v>4563.7</v>
      </c>
      <c r="H520" s="2">
        <f>Tabla135[[#This Row],[Importe]]-Tabla135[[#This Row],[Pagado]]</f>
        <v>0</v>
      </c>
    </row>
    <row r="521" spans="1:8" x14ac:dyDescent="0.25">
      <c r="A521" s="13" t="s">
        <v>4288</v>
      </c>
      <c r="B521" s="8" t="s">
        <v>4766</v>
      </c>
      <c r="C521" s="12">
        <v>35702</v>
      </c>
      <c r="D521" s="13" t="s">
        <v>3944</v>
      </c>
      <c r="E521" s="2">
        <v>5495.8</v>
      </c>
      <c r="F521" s="14" t="s">
        <v>4518</v>
      </c>
      <c r="G521" s="2">
        <v>5495.8</v>
      </c>
      <c r="H521" s="2">
        <f>Tabla135[[#This Row],[Importe]]-Tabla135[[#This Row],[Pagado]]</f>
        <v>0</v>
      </c>
    </row>
    <row r="522" spans="1:8" x14ac:dyDescent="0.25">
      <c r="A522" s="13" t="s">
        <v>4288</v>
      </c>
      <c r="B522" s="8" t="s">
        <v>4767</v>
      </c>
      <c r="C522" s="12">
        <v>35703</v>
      </c>
      <c r="D522" s="13" t="s">
        <v>3948</v>
      </c>
      <c r="E522" s="2">
        <v>15918.4</v>
      </c>
      <c r="F522" s="14" t="s">
        <v>4518</v>
      </c>
      <c r="G522" s="2">
        <v>15918.4</v>
      </c>
      <c r="H522" s="2">
        <f>Tabla135[[#This Row],[Importe]]-Tabla135[[#This Row],[Pagado]]</f>
        <v>0</v>
      </c>
    </row>
    <row r="523" spans="1:8" x14ac:dyDescent="0.25">
      <c r="A523" s="13" t="s">
        <v>4288</v>
      </c>
      <c r="B523" s="8" t="s">
        <v>4768</v>
      </c>
      <c r="C523" s="12">
        <v>35704</v>
      </c>
      <c r="D523" s="13" t="s">
        <v>3950</v>
      </c>
      <c r="E523" s="2">
        <v>46224.800000000003</v>
      </c>
      <c r="F523" s="14" t="s">
        <v>4518</v>
      </c>
      <c r="G523" s="2">
        <v>46224.800000000003</v>
      </c>
      <c r="H523" s="2">
        <f>Tabla135[[#This Row],[Importe]]-Tabla135[[#This Row],[Pagado]]</f>
        <v>0</v>
      </c>
    </row>
    <row r="524" spans="1:8" x14ac:dyDescent="0.25">
      <c r="A524" s="13" t="s">
        <v>4288</v>
      </c>
      <c r="B524" s="8" t="s">
        <v>4769</v>
      </c>
      <c r="C524" s="12">
        <v>35705</v>
      </c>
      <c r="D524" s="13" t="s">
        <v>3945</v>
      </c>
      <c r="E524" s="2">
        <v>6463.4</v>
      </c>
      <c r="F524" s="14" t="s">
        <v>4518</v>
      </c>
      <c r="G524" s="2">
        <v>6463.4</v>
      </c>
      <c r="H524" s="2">
        <f>Tabla135[[#This Row],[Importe]]-Tabla135[[#This Row],[Pagado]]</f>
        <v>0</v>
      </c>
    </row>
    <row r="525" spans="1:8" x14ac:dyDescent="0.25">
      <c r="A525" s="13" t="s">
        <v>4288</v>
      </c>
      <c r="B525" s="8" t="s">
        <v>4770</v>
      </c>
      <c r="C525" s="12">
        <v>35706</v>
      </c>
      <c r="D525" s="13" t="s">
        <v>4033</v>
      </c>
      <c r="E525" s="2">
        <v>4976.6000000000004</v>
      </c>
      <c r="F525" s="14" t="s">
        <v>4288</v>
      </c>
      <c r="G525" s="2">
        <v>4976.6000000000004</v>
      </c>
      <c r="H525" s="2">
        <f>Tabla135[[#This Row],[Importe]]-Tabla135[[#This Row],[Pagado]]</f>
        <v>0</v>
      </c>
    </row>
    <row r="526" spans="1:8" x14ac:dyDescent="0.25">
      <c r="A526" s="13" t="s">
        <v>4288</v>
      </c>
      <c r="B526" s="8" t="s">
        <v>4771</v>
      </c>
      <c r="C526" s="12">
        <v>35707</v>
      </c>
      <c r="D526" s="13" t="s">
        <v>3949</v>
      </c>
      <c r="E526" s="2">
        <v>26532.799999999999</v>
      </c>
      <c r="F526" s="14" t="s">
        <v>4518</v>
      </c>
      <c r="G526" s="2">
        <v>26532.799999999999</v>
      </c>
      <c r="H526" s="2">
        <f>Tabla135[[#This Row],[Importe]]-Tabla135[[#This Row],[Pagado]]</f>
        <v>0</v>
      </c>
    </row>
    <row r="527" spans="1:8" x14ac:dyDescent="0.25">
      <c r="A527" s="13" t="s">
        <v>4288</v>
      </c>
      <c r="B527" s="8" t="s">
        <v>4772</v>
      </c>
      <c r="C527" s="12">
        <v>35708</v>
      </c>
      <c r="D527" s="13" t="s">
        <v>3947</v>
      </c>
      <c r="E527" s="2">
        <v>6661</v>
      </c>
      <c r="F527" s="14" t="s">
        <v>4518</v>
      </c>
      <c r="G527" s="2">
        <v>6661</v>
      </c>
      <c r="H527" s="2">
        <f>Tabla135[[#This Row],[Importe]]-Tabla135[[#This Row],[Pagado]]</f>
        <v>0</v>
      </c>
    </row>
    <row r="528" spans="1:8" x14ac:dyDescent="0.25">
      <c r="A528" s="13" t="s">
        <v>4288</v>
      </c>
      <c r="B528" s="8" t="s">
        <v>4773</v>
      </c>
      <c r="C528" s="12">
        <v>35709</v>
      </c>
      <c r="D528" s="13" t="s">
        <v>3939</v>
      </c>
      <c r="E528" s="2">
        <v>8032.3</v>
      </c>
      <c r="F528" s="14" t="s">
        <v>4518</v>
      </c>
      <c r="G528" s="2">
        <v>8032.3</v>
      </c>
      <c r="H528" s="2">
        <f>Tabla135[[#This Row],[Importe]]-Tabla135[[#This Row],[Pagado]]</f>
        <v>0</v>
      </c>
    </row>
    <row r="529" spans="1:8" x14ac:dyDescent="0.25">
      <c r="A529" s="13" t="s">
        <v>4288</v>
      </c>
      <c r="B529" s="8" t="s">
        <v>4774</v>
      </c>
      <c r="C529" s="12">
        <v>35710</v>
      </c>
      <c r="D529" s="13" t="s">
        <v>3938</v>
      </c>
      <c r="E529" s="2">
        <v>8060.5</v>
      </c>
      <c r="F529" s="14" t="s">
        <v>4518</v>
      </c>
      <c r="G529" s="2">
        <v>8060.5</v>
      </c>
      <c r="H529" s="2">
        <f>Tabla135[[#This Row],[Importe]]-Tabla135[[#This Row],[Pagado]]</f>
        <v>0</v>
      </c>
    </row>
    <row r="530" spans="1:8" x14ac:dyDescent="0.25">
      <c r="A530" s="13" t="s">
        <v>4288</v>
      </c>
      <c r="B530" s="8" t="s">
        <v>4775</v>
      </c>
      <c r="C530" s="12">
        <v>35711</v>
      </c>
      <c r="D530" s="13" t="s">
        <v>3946</v>
      </c>
      <c r="E530" s="2">
        <v>8697.6</v>
      </c>
      <c r="F530" s="14" t="s">
        <v>4518</v>
      </c>
      <c r="G530" s="2">
        <v>8697.6</v>
      </c>
      <c r="H530" s="2">
        <f>Tabla135[[#This Row],[Importe]]-Tabla135[[#This Row],[Pagado]]</f>
        <v>0</v>
      </c>
    </row>
    <row r="531" spans="1:8" x14ac:dyDescent="0.25">
      <c r="A531" s="13" t="s">
        <v>4288</v>
      </c>
      <c r="B531" s="8" t="s">
        <v>4776</v>
      </c>
      <c r="C531" s="12">
        <v>35712</v>
      </c>
      <c r="D531" s="13" t="s">
        <v>3941</v>
      </c>
      <c r="E531" s="2">
        <v>6794.1</v>
      </c>
      <c r="F531" s="14" t="s">
        <v>4518</v>
      </c>
      <c r="G531" s="2">
        <v>6794.1</v>
      </c>
      <c r="H531" s="2">
        <f>Tabla135[[#This Row],[Importe]]-Tabla135[[#This Row],[Pagado]]</f>
        <v>0</v>
      </c>
    </row>
    <row r="532" spans="1:8" x14ac:dyDescent="0.25">
      <c r="A532" s="13" t="s">
        <v>4288</v>
      </c>
      <c r="B532" s="8" t="s">
        <v>4777</v>
      </c>
      <c r="C532" s="12">
        <v>35713</v>
      </c>
      <c r="D532" s="13" t="s">
        <v>4113</v>
      </c>
      <c r="E532" s="2">
        <v>1748.3</v>
      </c>
      <c r="F532" s="14" t="s">
        <v>4288</v>
      </c>
      <c r="G532" s="2">
        <v>1748.3</v>
      </c>
      <c r="H532" s="2">
        <f>Tabla135[[#This Row],[Importe]]-Tabla135[[#This Row],[Pagado]]</f>
        <v>0</v>
      </c>
    </row>
    <row r="533" spans="1:8" x14ac:dyDescent="0.25">
      <c r="A533" s="13" t="s">
        <v>4288</v>
      </c>
      <c r="B533" s="8" t="s">
        <v>4778</v>
      </c>
      <c r="C533" s="12">
        <v>35714</v>
      </c>
      <c r="D533" s="13" t="s">
        <v>3975</v>
      </c>
      <c r="E533" s="2">
        <v>7824</v>
      </c>
      <c r="F533" s="14" t="s">
        <v>4288</v>
      </c>
      <c r="G533" s="2">
        <v>7824</v>
      </c>
      <c r="H533" s="2">
        <f>Tabla135[[#This Row],[Importe]]-Tabla135[[#This Row],[Pagado]]</f>
        <v>0</v>
      </c>
    </row>
    <row r="534" spans="1:8" x14ac:dyDescent="0.25">
      <c r="A534" s="13" t="s">
        <v>4288</v>
      </c>
      <c r="B534" s="8" t="s">
        <v>4779</v>
      </c>
      <c r="C534" s="12">
        <v>35715</v>
      </c>
      <c r="D534" s="13" t="s">
        <v>4156</v>
      </c>
      <c r="E534" s="2">
        <v>0</v>
      </c>
      <c r="F534" s="14" t="s">
        <v>4219</v>
      </c>
      <c r="G534" s="2">
        <v>0</v>
      </c>
      <c r="H534" s="2">
        <f>Tabla135[[#This Row],[Importe]]-Tabla135[[#This Row],[Pagado]]</f>
        <v>0</v>
      </c>
    </row>
    <row r="535" spans="1:8" x14ac:dyDescent="0.25">
      <c r="A535" s="13" t="s">
        <v>4288</v>
      </c>
      <c r="B535" s="8" t="s">
        <v>4780</v>
      </c>
      <c r="C535" s="12">
        <v>35716</v>
      </c>
      <c r="D535" s="13" t="s">
        <v>4156</v>
      </c>
      <c r="E535" s="2">
        <v>0</v>
      </c>
      <c r="F535" s="14" t="s">
        <v>4219</v>
      </c>
      <c r="G535" s="2">
        <v>0</v>
      </c>
      <c r="H535" s="2">
        <f>Tabla135[[#This Row],[Importe]]-Tabla135[[#This Row],[Pagado]]</f>
        <v>0</v>
      </c>
    </row>
    <row r="536" spans="1:8" x14ac:dyDescent="0.25">
      <c r="A536" s="13" t="s">
        <v>4288</v>
      </c>
      <c r="B536" s="8" t="s">
        <v>4781</v>
      </c>
      <c r="C536" s="12">
        <v>35717</v>
      </c>
      <c r="D536" s="13" t="s">
        <v>4156</v>
      </c>
      <c r="E536" s="2">
        <v>0</v>
      </c>
      <c r="F536" s="14" t="s">
        <v>4219</v>
      </c>
      <c r="G536" s="2">
        <v>0</v>
      </c>
      <c r="H536" s="2">
        <f>Tabla135[[#This Row],[Importe]]-Tabla135[[#This Row],[Pagado]]</f>
        <v>0</v>
      </c>
    </row>
    <row r="537" spans="1:8" x14ac:dyDescent="0.25">
      <c r="A537" s="13" t="s">
        <v>4288</v>
      </c>
      <c r="B537" s="8" t="s">
        <v>4782</v>
      </c>
      <c r="C537" s="12">
        <v>35718</v>
      </c>
      <c r="D537" s="13" t="s">
        <v>3994</v>
      </c>
      <c r="E537" s="2">
        <v>302.60000000000002</v>
      </c>
      <c r="F537" s="14" t="s">
        <v>4288</v>
      </c>
      <c r="G537" s="2">
        <v>302.60000000000002</v>
      </c>
      <c r="H537" s="2">
        <f>Tabla135[[#This Row],[Importe]]-Tabla135[[#This Row],[Pagado]]</f>
        <v>0</v>
      </c>
    </row>
    <row r="538" spans="1:8" x14ac:dyDescent="0.25">
      <c r="A538" s="13" t="s">
        <v>4288</v>
      </c>
      <c r="B538" s="8" t="s">
        <v>4783</v>
      </c>
      <c r="C538" s="12">
        <v>35719</v>
      </c>
      <c r="D538" s="13" t="s">
        <v>4036</v>
      </c>
      <c r="E538" s="2">
        <v>2805.9</v>
      </c>
      <c r="F538" s="14" t="s">
        <v>4288</v>
      </c>
      <c r="G538" s="2">
        <v>2805.9</v>
      </c>
      <c r="H538" s="2">
        <f>Tabla135[[#This Row],[Importe]]-Tabla135[[#This Row],[Pagado]]</f>
        <v>0</v>
      </c>
    </row>
    <row r="539" spans="1:8" x14ac:dyDescent="0.25">
      <c r="A539" s="13" t="s">
        <v>4288</v>
      </c>
      <c r="B539" s="8" t="s">
        <v>4784</v>
      </c>
      <c r="C539" s="12">
        <v>35720</v>
      </c>
      <c r="D539" s="13" t="s">
        <v>3985</v>
      </c>
      <c r="E539" s="2">
        <v>2076.3000000000002</v>
      </c>
      <c r="F539" s="14" t="s">
        <v>4288</v>
      </c>
      <c r="G539" s="2">
        <v>2076.3000000000002</v>
      </c>
      <c r="H539" s="2">
        <f>Tabla135[[#This Row],[Importe]]-Tabla135[[#This Row],[Pagado]]</f>
        <v>0</v>
      </c>
    </row>
    <row r="540" spans="1:8" x14ac:dyDescent="0.25">
      <c r="A540" s="13" t="s">
        <v>4288</v>
      </c>
      <c r="B540" s="8" t="s">
        <v>4785</v>
      </c>
      <c r="C540" s="12">
        <v>35721</v>
      </c>
      <c r="D540" s="13" t="s">
        <v>4017</v>
      </c>
      <c r="E540" s="2">
        <v>111461.4</v>
      </c>
      <c r="F540" s="14" t="s">
        <v>4288</v>
      </c>
      <c r="G540" s="2">
        <v>111461.4</v>
      </c>
      <c r="H540" s="2">
        <f>Tabla135[[#This Row],[Importe]]-Tabla135[[#This Row],[Pagado]]</f>
        <v>0</v>
      </c>
    </row>
    <row r="541" spans="1:8" x14ac:dyDescent="0.25">
      <c r="A541" s="13" t="s">
        <v>4288</v>
      </c>
      <c r="B541" s="8" t="s">
        <v>4786</v>
      </c>
      <c r="C541" s="12">
        <v>35722</v>
      </c>
      <c r="D541" s="13" t="s">
        <v>3983</v>
      </c>
      <c r="E541" s="2">
        <v>17491.5</v>
      </c>
      <c r="F541" s="14" t="s">
        <v>4288</v>
      </c>
      <c r="G541" s="2">
        <v>17491.5</v>
      </c>
      <c r="H541" s="2">
        <f>Tabla135[[#This Row],[Importe]]-Tabla135[[#This Row],[Pagado]]</f>
        <v>0</v>
      </c>
    </row>
    <row r="542" spans="1:8" x14ac:dyDescent="0.25">
      <c r="A542" s="13" t="s">
        <v>4288</v>
      </c>
      <c r="B542" s="8" t="s">
        <v>4787</v>
      </c>
      <c r="C542" s="12">
        <v>35723</v>
      </c>
      <c r="D542" s="13" t="s">
        <v>3980</v>
      </c>
      <c r="E542" s="2">
        <v>4303.5</v>
      </c>
      <c r="F542" s="14" t="s">
        <v>4288</v>
      </c>
      <c r="G542" s="2">
        <v>4303.5</v>
      </c>
      <c r="H542" s="2">
        <f>Tabla135[[#This Row],[Importe]]-Tabla135[[#This Row],[Pagado]]</f>
        <v>0</v>
      </c>
    </row>
    <row r="543" spans="1:8" x14ac:dyDescent="0.25">
      <c r="A543" s="13" t="s">
        <v>4288</v>
      </c>
      <c r="B543" s="8" t="s">
        <v>4788</v>
      </c>
      <c r="C543" s="12">
        <v>35724</v>
      </c>
      <c r="D543" s="13" t="s">
        <v>3978</v>
      </c>
      <c r="E543" s="2">
        <v>8749.7000000000007</v>
      </c>
      <c r="F543" s="14" t="s">
        <v>4288</v>
      </c>
      <c r="G543" s="2">
        <v>8749.7000000000007</v>
      </c>
      <c r="H543" s="2">
        <f>Tabla135[[#This Row],[Importe]]-Tabla135[[#This Row],[Pagado]]</f>
        <v>0</v>
      </c>
    </row>
    <row r="544" spans="1:8" x14ac:dyDescent="0.25">
      <c r="A544" s="13" t="s">
        <v>4288</v>
      </c>
      <c r="B544" s="8" t="s">
        <v>4789</v>
      </c>
      <c r="C544" s="12">
        <v>35725</v>
      </c>
      <c r="D544" s="13" t="s">
        <v>3986</v>
      </c>
      <c r="E544" s="2">
        <v>1599.6</v>
      </c>
      <c r="F544" s="14" t="s">
        <v>4288</v>
      </c>
      <c r="G544" s="2">
        <v>1599.6</v>
      </c>
      <c r="H544" s="2">
        <f>Tabla135[[#This Row],[Importe]]-Tabla135[[#This Row],[Pagado]]</f>
        <v>0</v>
      </c>
    </row>
    <row r="545" spans="1:8" x14ac:dyDescent="0.25">
      <c r="A545" s="13" t="s">
        <v>4288</v>
      </c>
      <c r="B545" s="8" t="s">
        <v>4790</v>
      </c>
      <c r="C545" s="12">
        <v>35726</v>
      </c>
      <c r="D545" s="13" t="s">
        <v>3972</v>
      </c>
      <c r="E545" s="2">
        <v>1213.7</v>
      </c>
      <c r="F545" s="14" t="s">
        <v>4288</v>
      </c>
      <c r="G545" s="2">
        <v>1213.7</v>
      </c>
      <c r="H545" s="2">
        <f>Tabla135[[#This Row],[Importe]]-Tabla135[[#This Row],[Pagado]]</f>
        <v>0</v>
      </c>
    </row>
    <row r="546" spans="1:8" x14ac:dyDescent="0.25">
      <c r="A546" s="13" t="s">
        <v>4288</v>
      </c>
      <c r="B546" s="8" t="s">
        <v>4791</v>
      </c>
      <c r="C546" s="12">
        <v>35727</v>
      </c>
      <c r="D546" s="13" t="s">
        <v>3982</v>
      </c>
      <c r="E546" s="2">
        <v>3253.8</v>
      </c>
      <c r="F546" s="14" t="s">
        <v>4288</v>
      </c>
      <c r="G546" s="2">
        <v>3253.8</v>
      </c>
      <c r="H546" s="2">
        <f>Tabla135[[#This Row],[Importe]]-Tabla135[[#This Row],[Pagado]]</f>
        <v>0</v>
      </c>
    </row>
    <row r="547" spans="1:8" x14ac:dyDescent="0.25">
      <c r="A547" s="13" t="s">
        <v>4288</v>
      </c>
      <c r="B547" s="8" t="s">
        <v>4792</v>
      </c>
      <c r="C547" s="12">
        <v>35728</v>
      </c>
      <c r="D547" s="13" t="s">
        <v>3987</v>
      </c>
      <c r="E547" s="2">
        <v>2326.5</v>
      </c>
      <c r="F547" s="14" t="s">
        <v>4288</v>
      </c>
      <c r="G547" s="2">
        <v>2326.5</v>
      </c>
      <c r="H547" s="2">
        <f>Tabla135[[#This Row],[Importe]]-Tabla135[[#This Row],[Pagado]]</f>
        <v>0</v>
      </c>
    </row>
    <row r="548" spans="1:8" x14ac:dyDescent="0.25">
      <c r="A548" s="13" t="s">
        <v>4288</v>
      </c>
      <c r="B548" s="8" t="s">
        <v>4793</v>
      </c>
      <c r="C548" s="12">
        <v>35729</v>
      </c>
      <c r="D548" s="13" t="s">
        <v>3971</v>
      </c>
      <c r="E548" s="2">
        <v>3701</v>
      </c>
      <c r="F548" s="14" t="s">
        <v>4288</v>
      </c>
      <c r="G548" s="2">
        <v>3701</v>
      </c>
      <c r="H548" s="2">
        <f>Tabla135[[#This Row],[Importe]]-Tabla135[[#This Row],[Pagado]]</f>
        <v>0</v>
      </c>
    </row>
    <row r="549" spans="1:8" x14ac:dyDescent="0.25">
      <c r="A549" s="13" t="s">
        <v>4288</v>
      </c>
      <c r="B549" s="8" t="s">
        <v>4794</v>
      </c>
      <c r="C549" s="12">
        <v>35730</v>
      </c>
      <c r="D549" s="13" t="s">
        <v>4156</v>
      </c>
      <c r="E549" s="2">
        <v>4732.8</v>
      </c>
      <c r="F549" s="14" t="s">
        <v>4288</v>
      </c>
      <c r="G549" s="2">
        <v>4732.8</v>
      </c>
      <c r="H549" s="2">
        <f>Tabla135[[#This Row],[Importe]]-Tabla135[[#This Row],[Pagado]]</f>
        <v>0</v>
      </c>
    </row>
    <row r="550" spans="1:8" x14ac:dyDescent="0.25">
      <c r="A550" s="13" t="s">
        <v>4288</v>
      </c>
      <c r="B550" s="8" t="s">
        <v>4795</v>
      </c>
      <c r="C550" s="12">
        <v>35731</v>
      </c>
      <c r="D550" s="13" t="s">
        <v>4030</v>
      </c>
      <c r="E550" s="2">
        <v>740.8</v>
      </c>
      <c r="F550" s="14" t="s">
        <v>4288</v>
      </c>
      <c r="G550" s="2">
        <v>740.8</v>
      </c>
      <c r="H550" s="2">
        <f>Tabla135[[#This Row],[Importe]]-Tabla135[[#This Row],[Pagado]]</f>
        <v>0</v>
      </c>
    </row>
    <row r="551" spans="1:8" x14ac:dyDescent="0.25">
      <c r="A551" s="13" t="s">
        <v>4288</v>
      </c>
      <c r="B551" s="8" t="s">
        <v>4796</v>
      </c>
      <c r="C551" s="12">
        <v>35732</v>
      </c>
      <c r="D551" s="13" t="s">
        <v>4175</v>
      </c>
      <c r="E551" s="2">
        <v>9522.2000000000007</v>
      </c>
      <c r="F551" s="14" t="s">
        <v>4288</v>
      </c>
      <c r="G551" s="2">
        <v>9522.2000000000007</v>
      </c>
      <c r="H551" s="2">
        <f>Tabla135[[#This Row],[Importe]]-Tabla135[[#This Row],[Pagado]]</f>
        <v>0</v>
      </c>
    </row>
    <row r="552" spans="1:8" x14ac:dyDescent="0.25">
      <c r="A552" s="13" t="s">
        <v>4288</v>
      </c>
      <c r="B552" s="8" t="s">
        <v>4797</v>
      </c>
      <c r="C552" s="12">
        <v>35733</v>
      </c>
      <c r="D552" s="13" t="s">
        <v>4136</v>
      </c>
      <c r="E552" s="2">
        <v>1894</v>
      </c>
      <c r="F552" s="14" t="s">
        <v>4288</v>
      </c>
      <c r="G552" s="2">
        <v>1894</v>
      </c>
      <c r="H552" s="2">
        <f>Tabla135[[#This Row],[Importe]]-Tabla135[[#This Row],[Pagado]]</f>
        <v>0</v>
      </c>
    </row>
    <row r="553" spans="1:8" x14ac:dyDescent="0.25">
      <c r="A553" s="13" t="s">
        <v>4288</v>
      </c>
      <c r="B553" s="8" t="s">
        <v>4798</v>
      </c>
      <c r="C553" s="12">
        <v>35734</v>
      </c>
      <c r="D553" s="13" t="s">
        <v>4049</v>
      </c>
      <c r="E553" s="2">
        <v>2525.4</v>
      </c>
      <c r="F553" s="14" t="s">
        <v>4288</v>
      </c>
      <c r="G553" s="2">
        <v>2525.4</v>
      </c>
      <c r="H553" s="2">
        <f>Tabla135[[#This Row],[Importe]]-Tabla135[[#This Row],[Pagado]]</f>
        <v>0</v>
      </c>
    </row>
    <row r="554" spans="1:8" x14ac:dyDescent="0.25">
      <c r="A554" s="13" t="s">
        <v>4288</v>
      </c>
      <c r="B554" s="8" t="s">
        <v>4799</v>
      </c>
      <c r="C554" s="12">
        <v>35735</v>
      </c>
      <c r="D554" s="13" t="s">
        <v>3997</v>
      </c>
      <c r="E554" s="2">
        <v>2344.1999999999998</v>
      </c>
      <c r="F554" s="14" t="s">
        <v>4288</v>
      </c>
      <c r="G554" s="2">
        <v>2344.1999999999998</v>
      </c>
      <c r="H554" s="2">
        <f>Tabla135[[#This Row],[Importe]]-Tabla135[[#This Row],[Pagado]]</f>
        <v>0</v>
      </c>
    </row>
    <row r="555" spans="1:8" x14ac:dyDescent="0.25">
      <c r="A555" s="13" t="s">
        <v>4288</v>
      </c>
      <c r="B555" s="8" t="s">
        <v>4800</v>
      </c>
      <c r="C555" s="12">
        <v>35736</v>
      </c>
      <c r="D555" s="13" t="s">
        <v>3969</v>
      </c>
      <c r="E555" s="2">
        <v>14431.6</v>
      </c>
      <c r="F555" s="14" t="s">
        <v>4288</v>
      </c>
      <c r="G555" s="2">
        <v>14431.6</v>
      </c>
      <c r="H555" s="2">
        <f>Tabla135[[#This Row],[Importe]]-Tabla135[[#This Row],[Pagado]]</f>
        <v>0</v>
      </c>
    </row>
    <row r="556" spans="1:8" x14ac:dyDescent="0.25">
      <c r="A556" s="13" t="s">
        <v>4288</v>
      </c>
      <c r="B556" s="8" t="s">
        <v>4801</v>
      </c>
      <c r="C556" s="12">
        <v>35737</v>
      </c>
      <c r="D556" s="13" t="s">
        <v>4147</v>
      </c>
      <c r="E556" s="2">
        <v>1206</v>
      </c>
      <c r="F556" s="14" t="s">
        <v>4288</v>
      </c>
      <c r="G556" s="2">
        <v>1206</v>
      </c>
      <c r="H556" s="2">
        <f>Tabla135[[#This Row],[Importe]]-Tabla135[[#This Row],[Pagado]]</f>
        <v>0</v>
      </c>
    </row>
    <row r="557" spans="1:8" x14ac:dyDescent="0.25">
      <c r="A557" s="13" t="s">
        <v>4288</v>
      </c>
      <c r="B557" s="8" t="s">
        <v>4802</v>
      </c>
      <c r="C557" s="12">
        <v>35738</v>
      </c>
      <c r="D557" s="13" t="s">
        <v>4138</v>
      </c>
      <c r="E557" s="2">
        <v>6814.8</v>
      </c>
      <c r="F557" s="14" t="s">
        <v>4288</v>
      </c>
      <c r="G557" s="2">
        <v>6814.8</v>
      </c>
      <c r="H557" s="2">
        <f>Tabla135[[#This Row],[Importe]]-Tabla135[[#This Row],[Pagado]]</f>
        <v>0</v>
      </c>
    </row>
    <row r="558" spans="1:8" x14ac:dyDescent="0.25">
      <c r="A558" s="13" t="s">
        <v>4288</v>
      </c>
      <c r="B558" s="8" t="s">
        <v>4803</v>
      </c>
      <c r="C558" s="12">
        <v>35739</v>
      </c>
      <c r="D558" s="13" t="s">
        <v>3977</v>
      </c>
      <c r="E558" s="2">
        <v>3965.4</v>
      </c>
      <c r="F558" s="14" t="s">
        <v>4288</v>
      </c>
      <c r="G558" s="2">
        <v>3965.4</v>
      </c>
      <c r="H558" s="2">
        <f>Tabla135[[#This Row],[Importe]]-Tabla135[[#This Row],[Pagado]]</f>
        <v>0</v>
      </c>
    </row>
    <row r="559" spans="1:8" x14ac:dyDescent="0.25">
      <c r="A559" s="13" t="s">
        <v>4288</v>
      </c>
      <c r="B559" s="8" t="s">
        <v>4804</v>
      </c>
      <c r="C559" s="12">
        <v>35740</v>
      </c>
      <c r="D559" s="13" t="s">
        <v>3970</v>
      </c>
      <c r="E559" s="2">
        <v>2511</v>
      </c>
      <c r="F559" s="14" t="s">
        <v>4288</v>
      </c>
      <c r="G559" s="2">
        <v>2511</v>
      </c>
      <c r="H559" s="2">
        <f>Tabla135[[#This Row],[Importe]]-Tabla135[[#This Row],[Pagado]]</f>
        <v>0</v>
      </c>
    </row>
    <row r="560" spans="1:8" x14ac:dyDescent="0.25">
      <c r="A560" s="13" t="s">
        <v>4288</v>
      </c>
      <c r="B560" s="8" t="s">
        <v>4805</v>
      </c>
      <c r="C560" s="12">
        <v>35741</v>
      </c>
      <c r="D560" s="13" t="s">
        <v>3996</v>
      </c>
      <c r="E560" s="2">
        <v>22713.5</v>
      </c>
      <c r="F560" s="14" t="s">
        <v>4288</v>
      </c>
      <c r="G560" s="2">
        <v>22713.5</v>
      </c>
      <c r="H560" s="2">
        <f>Tabla135[[#This Row],[Importe]]-Tabla135[[#This Row],[Pagado]]</f>
        <v>0</v>
      </c>
    </row>
    <row r="561" spans="1:8" x14ac:dyDescent="0.25">
      <c r="A561" s="13" t="s">
        <v>4288</v>
      </c>
      <c r="B561" s="8" t="s">
        <v>4806</v>
      </c>
      <c r="C561" s="12">
        <v>35742</v>
      </c>
      <c r="D561" s="13" t="s">
        <v>3995</v>
      </c>
      <c r="E561" s="2">
        <v>24963.86</v>
      </c>
      <c r="F561" s="14" t="s">
        <v>4288</v>
      </c>
      <c r="G561" s="2">
        <v>24963.86</v>
      </c>
      <c r="H561" s="2">
        <f>Tabla135[[#This Row],[Importe]]-Tabla135[[#This Row],[Pagado]]</f>
        <v>0</v>
      </c>
    </row>
    <row r="562" spans="1:8" x14ac:dyDescent="0.25">
      <c r="A562" s="13" t="s">
        <v>4288</v>
      </c>
      <c r="B562" s="8" t="s">
        <v>4807</v>
      </c>
      <c r="C562" s="12">
        <v>35743</v>
      </c>
      <c r="D562" s="13" t="s">
        <v>4108</v>
      </c>
      <c r="E562" s="2">
        <v>29240</v>
      </c>
      <c r="F562" s="14" t="s">
        <v>4288</v>
      </c>
      <c r="G562" s="2">
        <v>29240</v>
      </c>
      <c r="H562" s="2">
        <f>Tabla135[[#This Row],[Importe]]-Tabla135[[#This Row],[Pagado]]</f>
        <v>0</v>
      </c>
    </row>
    <row r="563" spans="1:8" x14ac:dyDescent="0.25">
      <c r="A563" s="13" t="s">
        <v>4288</v>
      </c>
      <c r="B563" s="8" t="s">
        <v>4808</v>
      </c>
      <c r="C563" s="12">
        <v>35744</v>
      </c>
      <c r="D563" s="13" t="s">
        <v>3953</v>
      </c>
      <c r="E563" s="2">
        <v>2700</v>
      </c>
      <c r="F563" s="14" t="s">
        <v>4288</v>
      </c>
      <c r="G563" s="2">
        <v>2700</v>
      </c>
      <c r="H563" s="2">
        <f>Tabla135[[#This Row],[Importe]]-Tabla135[[#This Row],[Pagado]]</f>
        <v>0</v>
      </c>
    </row>
    <row r="564" spans="1:8" x14ac:dyDescent="0.25">
      <c r="A564" s="13" t="s">
        <v>4288</v>
      </c>
      <c r="B564" s="8" t="s">
        <v>4809</v>
      </c>
      <c r="C564" s="12">
        <v>35745</v>
      </c>
      <c r="D564" s="13" t="s">
        <v>3964</v>
      </c>
      <c r="E564" s="2">
        <v>3888.6</v>
      </c>
      <c r="F564" s="14" t="s">
        <v>4288</v>
      </c>
      <c r="G564" s="2">
        <v>3888.6</v>
      </c>
      <c r="H564" s="2">
        <f>Tabla135[[#This Row],[Importe]]-Tabla135[[#This Row],[Pagado]]</f>
        <v>0</v>
      </c>
    </row>
    <row r="565" spans="1:8" x14ac:dyDescent="0.25">
      <c r="A565" s="13" t="s">
        <v>4288</v>
      </c>
      <c r="B565" s="8" t="s">
        <v>4810</v>
      </c>
      <c r="C565" s="12">
        <v>35746</v>
      </c>
      <c r="D565" s="13" t="s">
        <v>4009</v>
      </c>
      <c r="E565" s="2">
        <v>1200</v>
      </c>
      <c r="F565" s="14" t="s">
        <v>4518</v>
      </c>
      <c r="G565" s="2">
        <v>1200</v>
      </c>
      <c r="H565" s="2">
        <f>Tabla135[[#This Row],[Importe]]-Tabla135[[#This Row],[Pagado]]</f>
        <v>0</v>
      </c>
    </row>
    <row r="566" spans="1:8" x14ac:dyDescent="0.25">
      <c r="A566" s="13" t="s">
        <v>4288</v>
      </c>
      <c r="B566" s="8" t="s">
        <v>4811</v>
      </c>
      <c r="C566" s="12">
        <v>35747</v>
      </c>
      <c r="D566" s="13" t="s">
        <v>3973</v>
      </c>
      <c r="E566" s="2">
        <v>2754</v>
      </c>
      <c r="F566" s="14" t="s">
        <v>4518</v>
      </c>
      <c r="G566" s="2">
        <v>2754</v>
      </c>
      <c r="H566" s="2">
        <f>Tabla135[[#This Row],[Importe]]-Tabla135[[#This Row],[Pagado]]</f>
        <v>0</v>
      </c>
    </row>
    <row r="567" spans="1:8" x14ac:dyDescent="0.25">
      <c r="A567" s="13" t="s">
        <v>4288</v>
      </c>
      <c r="B567" s="8" t="s">
        <v>4812</v>
      </c>
      <c r="C567" s="12">
        <v>35748</v>
      </c>
      <c r="D567" s="13" t="s">
        <v>4061</v>
      </c>
      <c r="E567" s="2">
        <v>12025.1</v>
      </c>
      <c r="F567" s="14" t="s">
        <v>4288</v>
      </c>
      <c r="G567" s="2">
        <v>12025.1</v>
      </c>
      <c r="H567" s="2">
        <f>Tabla135[[#This Row],[Importe]]-Tabla135[[#This Row],[Pagado]]</f>
        <v>0</v>
      </c>
    </row>
    <row r="568" spans="1:8" x14ac:dyDescent="0.25">
      <c r="A568" s="13" t="s">
        <v>4288</v>
      </c>
      <c r="B568" s="8" t="s">
        <v>4813</v>
      </c>
      <c r="C568" s="12">
        <v>35749</v>
      </c>
      <c r="D568" s="13" t="s">
        <v>4100</v>
      </c>
      <c r="E568" s="2">
        <v>900</v>
      </c>
      <c r="F568" s="14" t="s">
        <v>4518</v>
      </c>
      <c r="G568" s="2">
        <v>900</v>
      </c>
      <c r="H568" s="2">
        <f>Tabla135[[#This Row],[Importe]]-Tabla135[[#This Row],[Pagado]]</f>
        <v>0</v>
      </c>
    </row>
    <row r="569" spans="1:8" x14ac:dyDescent="0.25">
      <c r="A569" s="13" t="s">
        <v>4288</v>
      </c>
      <c r="B569" s="8" t="s">
        <v>4814</v>
      </c>
      <c r="C569" s="12">
        <v>35750</v>
      </c>
      <c r="D569" s="13" t="s">
        <v>4000</v>
      </c>
      <c r="E569" s="2">
        <v>900</v>
      </c>
      <c r="F569" s="14" t="s">
        <v>4518</v>
      </c>
      <c r="G569" s="2">
        <v>900</v>
      </c>
      <c r="H569" s="2">
        <f>Tabla135[[#This Row],[Importe]]-Tabla135[[#This Row],[Pagado]]</f>
        <v>0</v>
      </c>
    </row>
    <row r="570" spans="1:8" x14ac:dyDescent="0.25">
      <c r="A570" s="13" t="s">
        <v>4288</v>
      </c>
      <c r="B570" s="8" t="s">
        <v>4815</v>
      </c>
      <c r="C570" s="12">
        <v>35751</v>
      </c>
      <c r="D570" s="13" t="s">
        <v>4001</v>
      </c>
      <c r="E570" s="2">
        <v>2400</v>
      </c>
      <c r="F570" s="14" t="s">
        <v>4518</v>
      </c>
      <c r="G570" s="2">
        <v>2400</v>
      </c>
      <c r="H570" s="2">
        <f>Tabla135[[#This Row],[Importe]]-Tabla135[[#This Row],[Pagado]]</f>
        <v>0</v>
      </c>
    </row>
    <row r="571" spans="1:8" x14ac:dyDescent="0.25">
      <c r="A571" s="13" t="s">
        <v>4288</v>
      </c>
      <c r="B571" s="8" t="s">
        <v>4816</v>
      </c>
      <c r="C571" s="12">
        <v>35752</v>
      </c>
      <c r="D571" s="13" t="s">
        <v>3995</v>
      </c>
      <c r="E571" s="2">
        <v>32408.7</v>
      </c>
      <c r="F571" s="14" t="s">
        <v>4288</v>
      </c>
      <c r="G571" s="2">
        <v>32408.7</v>
      </c>
      <c r="H571" s="2">
        <f>Tabla135[[#This Row],[Importe]]-Tabla135[[#This Row],[Pagado]]</f>
        <v>0</v>
      </c>
    </row>
    <row r="572" spans="1:8" x14ac:dyDescent="0.25">
      <c r="A572" s="13" t="s">
        <v>4288</v>
      </c>
      <c r="B572" s="8" t="s">
        <v>4817</v>
      </c>
      <c r="C572" s="12">
        <v>35753</v>
      </c>
      <c r="D572" s="13" t="s">
        <v>3991</v>
      </c>
      <c r="E572" s="2">
        <v>6893.4</v>
      </c>
      <c r="F572" s="14" t="s">
        <v>4288</v>
      </c>
      <c r="G572" s="2">
        <v>6893.4</v>
      </c>
      <c r="H572" s="2">
        <f>Tabla135[[#This Row],[Importe]]-Tabla135[[#This Row],[Pagado]]</f>
        <v>0</v>
      </c>
    </row>
    <row r="573" spans="1:8" x14ac:dyDescent="0.25">
      <c r="A573" s="13" t="s">
        <v>4288</v>
      </c>
      <c r="B573" s="8" t="s">
        <v>4818</v>
      </c>
      <c r="C573" s="12">
        <v>35754</v>
      </c>
      <c r="D573" s="13" t="s">
        <v>3964</v>
      </c>
      <c r="E573" s="2">
        <v>360</v>
      </c>
      <c r="F573" s="14" t="s">
        <v>4288</v>
      </c>
      <c r="G573" s="2">
        <v>360</v>
      </c>
      <c r="H573" s="2">
        <f>Tabla135[[#This Row],[Importe]]-Tabla135[[#This Row],[Pagado]]</f>
        <v>0</v>
      </c>
    </row>
    <row r="574" spans="1:8" x14ac:dyDescent="0.25">
      <c r="A574" s="13" t="s">
        <v>4288</v>
      </c>
      <c r="B574" s="8" t="s">
        <v>4819</v>
      </c>
      <c r="C574" s="12">
        <v>35755</v>
      </c>
      <c r="D574" s="13" t="s">
        <v>4109</v>
      </c>
      <c r="E574" s="2">
        <v>3806.6</v>
      </c>
      <c r="F574" s="14" t="s">
        <v>4288</v>
      </c>
      <c r="G574" s="2">
        <v>3806.6</v>
      </c>
      <c r="H574" s="2">
        <f>Tabla135[[#This Row],[Importe]]-Tabla135[[#This Row],[Pagado]]</f>
        <v>0</v>
      </c>
    </row>
    <row r="575" spans="1:8" x14ac:dyDescent="0.25">
      <c r="A575" s="13" t="s">
        <v>4288</v>
      </c>
      <c r="B575" s="8" t="s">
        <v>4820</v>
      </c>
      <c r="C575" s="12">
        <v>35756</v>
      </c>
      <c r="D575" s="13" t="s">
        <v>4061</v>
      </c>
      <c r="E575" s="2">
        <v>4888</v>
      </c>
      <c r="F575" s="14" t="s">
        <v>4288</v>
      </c>
      <c r="G575" s="2">
        <v>4888</v>
      </c>
      <c r="H575" s="2">
        <f>Tabla135[[#This Row],[Importe]]-Tabla135[[#This Row],[Pagado]]</f>
        <v>0</v>
      </c>
    </row>
    <row r="576" spans="1:8" x14ac:dyDescent="0.25">
      <c r="A576" s="13" t="s">
        <v>4288</v>
      </c>
      <c r="B576" s="8" t="s">
        <v>4821</v>
      </c>
      <c r="C576" s="12">
        <v>35757</v>
      </c>
      <c r="D576" s="13" t="s">
        <v>4045</v>
      </c>
      <c r="E576" s="2">
        <v>5494.8</v>
      </c>
      <c r="F576" s="14" t="s">
        <v>4518</v>
      </c>
      <c r="G576" s="2">
        <v>5494.8</v>
      </c>
      <c r="H576" s="2">
        <f>Tabla135[[#This Row],[Importe]]-Tabla135[[#This Row],[Pagado]]</f>
        <v>0</v>
      </c>
    </row>
    <row r="577" spans="1:8" x14ac:dyDescent="0.25">
      <c r="A577" s="13" t="s">
        <v>4288</v>
      </c>
      <c r="B577" s="8" t="s">
        <v>4822</v>
      </c>
      <c r="C577" s="12">
        <v>35758</v>
      </c>
      <c r="D577" s="13" t="s">
        <v>4215</v>
      </c>
      <c r="E577" s="2">
        <v>2092.3000000000002</v>
      </c>
      <c r="F577" s="14" t="s">
        <v>4518</v>
      </c>
      <c r="G577" s="2">
        <v>2092.3000000000002</v>
      </c>
      <c r="H577" s="2">
        <f>Tabla135[[#This Row],[Importe]]-Tabla135[[#This Row],[Pagado]]</f>
        <v>0</v>
      </c>
    </row>
    <row r="578" spans="1:8" x14ac:dyDescent="0.25">
      <c r="A578" s="13" t="s">
        <v>4288</v>
      </c>
      <c r="B578" s="8" t="s">
        <v>4823</v>
      </c>
      <c r="C578" s="12">
        <v>35759</v>
      </c>
      <c r="D578" s="13" t="s">
        <v>4044</v>
      </c>
      <c r="E578" s="2">
        <v>7049.8</v>
      </c>
      <c r="F578" s="14" t="s">
        <v>4518</v>
      </c>
      <c r="G578" s="2">
        <v>7049.8</v>
      </c>
      <c r="H578" s="2">
        <f>Tabla135[[#This Row],[Importe]]-Tabla135[[#This Row],[Pagado]]</f>
        <v>0</v>
      </c>
    </row>
    <row r="579" spans="1:8" x14ac:dyDescent="0.25">
      <c r="A579" s="13" t="s">
        <v>4288</v>
      </c>
      <c r="B579" s="8" t="s">
        <v>4824</v>
      </c>
      <c r="C579" s="12">
        <v>35760</v>
      </c>
      <c r="D579" s="13" t="s">
        <v>4046</v>
      </c>
      <c r="E579" s="2">
        <v>4289.3</v>
      </c>
      <c r="F579" s="14" t="s">
        <v>4518</v>
      </c>
      <c r="G579" s="2">
        <v>4289.3</v>
      </c>
      <c r="H579" s="2">
        <f>Tabla135[[#This Row],[Importe]]-Tabla135[[#This Row],[Pagado]]</f>
        <v>0</v>
      </c>
    </row>
    <row r="580" spans="1:8" x14ac:dyDescent="0.25">
      <c r="A580" s="13" t="s">
        <v>4288</v>
      </c>
      <c r="B580" s="8" t="s">
        <v>4825</v>
      </c>
      <c r="C580" s="12">
        <v>35761</v>
      </c>
      <c r="D580" s="13" t="s">
        <v>4083</v>
      </c>
      <c r="E580" s="2">
        <v>921.8</v>
      </c>
      <c r="F580" s="14" t="s">
        <v>4518</v>
      </c>
      <c r="G580" s="2">
        <v>921.8</v>
      </c>
      <c r="H580" s="2">
        <f>Tabla135[[#This Row],[Importe]]-Tabla135[[#This Row],[Pagado]]</f>
        <v>0</v>
      </c>
    </row>
    <row r="581" spans="1:8" x14ac:dyDescent="0.25">
      <c r="A581" s="13" t="s">
        <v>4288</v>
      </c>
      <c r="B581" s="8" t="s">
        <v>4826</v>
      </c>
      <c r="C581" s="12">
        <v>35762</v>
      </c>
      <c r="D581" s="13" t="s">
        <v>4007</v>
      </c>
      <c r="E581" s="2">
        <v>1906.7</v>
      </c>
      <c r="F581" s="14" t="s">
        <v>4518</v>
      </c>
      <c r="G581" s="2">
        <v>1906.7</v>
      </c>
      <c r="H581" s="2">
        <f>Tabla135[[#This Row],[Importe]]-Tabla135[[#This Row],[Pagado]]</f>
        <v>0</v>
      </c>
    </row>
    <row r="582" spans="1:8" x14ac:dyDescent="0.25">
      <c r="A582" s="13" t="s">
        <v>4288</v>
      </c>
      <c r="B582" s="8" t="s">
        <v>4827</v>
      </c>
      <c r="C582" s="12">
        <v>35763</v>
      </c>
      <c r="D582" s="13" t="s">
        <v>4046</v>
      </c>
      <c r="E582" s="2">
        <v>621.29999999999995</v>
      </c>
      <c r="F582" s="14" t="s">
        <v>4518</v>
      </c>
      <c r="G582" s="2">
        <v>621.29999999999995</v>
      </c>
      <c r="H582" s="2">
        <f>Tabla135[[#This Row],[Importe]]-Tabla135[[#This Row],[Pagado]]</f>
        <v>0</v>
      </c>
    </row>
    <row r="583" spans="1:8" x14ac:dyDescent="0.25">
      <c r="A583" s="13" t="s">
        <v>4288</v>
      </c>
      <c r="B583" s="8" t="s">
        <v>4828</v>
      </c>
      <c r="C583" s="12">
        <v>35764</v>
      </c>
      <c r="D583" s="13" t="s">
        <v>4010</v>
      </c>
      <c r="E583" s="2">
        <v>1873.6</v>
      </c>
      <c r="F583" s="14" t="s">
        <v>4518</v>
      </c>
      <c r="G583" s="2">
        <v>1873.6</v>
      </c>
      <c r="H583" s="2">
        <f>Tabla135[[#This Row],[Importe]]-Tabla135[[#This Row],[Pagado]]</f>
        <v>0</v>
      </c>
    </row>
    <row r="584" spans="1:8" x14ac:dyDescent="0.25">
      <c r="A584" s="13" t="s">
        <v>4288</v>
      </c>
      <c r="B584" s="8" t="s">
        <v>4829</v>
      </c>
      <c r="C584" s="12">
        <v>35765</v>
      </c>
      <c r="D584" s="13" t="s">
        <v>4119</v>
      </c>
      <c r="E584" s="2">
        <v>5378.4</v>
      </c>
      <c r="F584" s="14" t="s">
        <v>4288</v>
      </c>
      <c r="G584" s="2">
        <v>5378.4</v>
      </c>
      <c r="H584" s="2">
        <f>Tabla135[[#This Row],[Importe]]-Tabla135[[#This Row],[Pagado]]</f>
        <v>0</v>
      </c>
    </row>
    <row r="585" spans="1:8" x14ac:dyDescent="0.25">
      <c r="A585" s="13" t="s">
        <v>4288</v>
      </c>
      <c r="B585" s="8" t="s">
        <v>4830</v>
      </c>
      <c r="C585" s="12">
        <v>35766</v>
      </c>
      <c r="D585" s="13" t="s">
        <v>4040</v>
      </c>
      <c r="E585" s="2">
        <v>89709.9</v>
      </c>
      <c r="F585" s="14" t="s">
        <v>4667</v>
      </c>
      <c r="G585" s="2">
        <v>89709.9</v>
      </c>
      <c r="H585" s="2">
        <f>Tabla135[[#This Row],[Importe]]-Tabla135[[#This Row],[Pagado]]</f>
        <v>0</v>
      </c>
    </row>
    <row r="586" spans="1:8" x14ac:dyDescent="0.25">
      <c r="A586" s="13" t="s">
        <v>4288</v>
      </c>
      <c r="B586" s="8" t="s">
        <v>4831</v>
      </c>
      <c r="C586" s="12">
        <v>35767</v>
      </c>
      <c r="D586" s="13" t="s">
        <v>4051</v>
      </c>
      <c r="E586" s="2">
        <v>469.8</v>
      </c>
      <c r="F586" s="14" t="s">
        <v>4288</v>
      </c>
      <c r="G586" s="2">
        <v>469.8</v>
      </c>
      <c r="H586" s="2">
        <f>Tabla135[[#This Row],[Importe]]-Tabla135[[#This Row],[Pagado]]</f>
        <v>0</v>
      </c>
    </row>
    <row r="587" spans="1:8" x14ac:dyDescent="0.25">
      <c r="A587" s="13" t="s">
        <v>4288</v>
      </c>
      <c r="B587" s="8" t="s">
        <v>4832</v>
      </c>
      <c r="C587" s="12">
        <v>35768</v>
      </c>
      <c r="D587" s="13" t="s">
        <v>4039</v>
      </c>
      <c r="E587" s="2">
        <v>27325.42</v>
      </c>
      <c r="F587" s="14" t="s">
        <v>4667</v>
      </c>
      <c r="G587" s="2">
        <v>27325.42</v>
      </c>
      <c r="H587" s="2">
        <f>Tabla135[[#This Row],[Importe]]-Tabla135[[#This Row],[Pagado]]</f>
        <v>0</v>
      </c>
    </row>
    <row r="588" spans="1:8" x14ac:dyDescent="0.25">
      <c r="A588" s="13" t="s">
        <v>4288</v>
      </c>
      <c r="B588" s="8" t="s">
        <v>4833</v>
      </c>
      <c r="C588" s="12">
        <v>35769</v>
      </c>
      <c r="D588" s="13" t="s">
        <v>4062</v>
      </c>
      <c r="E588" s="2">
        <v>6048</v>
      </c>
      <c r="F588" s="14" t="s">
        <v>4518</v>
      </c>
      <c r="G588" s="2">
        <v>6048</v>
      </c>
      <c r="H588" s="2">
        <f>Tabla135[[#This Row],[Importe]]-Tabla135[[#This Row],[Pagado]]</f>
        <v>0</v>
      </c>
    </row>
    <row r="589" spans="1:8" x14ac:dyDescent="0.25">
      <c r="A589" s="13" t="s">
        <v>4288</v>
      </c>
      <c r="B589" s="8" t="s">
        <v>4834</v>
      </c>
      <c r="C589" s="12">
        <v>35770</v>
      </c>
      <c r="D589" s="13" t="s">
        <v>3935</v>
      </c>
      <c r="E589" s="2">
        <v>12124.8</v>
      </c>
      <c r="F589" s="14" t="s">
        <v>4518</v>
      </c>
      <c r="G589" s="2">
        <v>12124.8</v>
      </c>
      <c r="H589" s="2">
        <f>Tabla135[[#This Row],[Importe]]-Tabla135[[#This Row],[Pagado]]</f>
        <v>0</v>
      </c>
    </row>
    <row r="590" spans="1:8" x14ac:dyDescent="0.25">
      <c r="A590" s="13" t="s">
        <v>4288</v>
      </c>
      <c r="B590" s="8" t="s">
        <v>4835</v>
      </c>
      <c r="C590" s="12">
        <v>35771</v>
      </c>
      <c r="D590" s="13" t="s">
        <v>4065</v>
      </c>
      <c r="E590" s="2">
        <v>4212</v>
      </c>
      <c r="F590" s="14" t="s">
        <v>4518</v>
      </c>
      <c r="G590" s="2">
        <v>4212</v>
      </c>
      <c r="H590" s="2">
        <f>Tabla135[[#This Row],[Importe]]-Tabla135[[#This Row],[Pagado]]</f>
        <v>0</v>
      </c>
    </row>
    <row r="591" spans="1:8" x14ac:dyDescent="0.25">
      <c r="A591" s="13" t="s">
        <v>4288</v>
      </c>
      <c r="B591" s="8" t="s">
        <v>4836</v>
      </c>
      <c r="C591" s="12">
        <v>35772</v>
      </c>
      <c r="D591" s="13" t="s">
        <v>4133</v>
      </c>
      <c r="E591" s="2">
        <v>900</v>
      </c>
      <c r="F591" s="14" t="s">
        <v>4288</v>
      </c>
      <c r="G591" s="2">
        <v>900</v>
      </c>
      <c r="H591" s="2">
        <f>Tabla135[[#This Row],[Importe]]-Tabla135[[#This Row],[Pagado]]</f>
        <v>0</v>
      </c>
    </row>
    <row r="592" spans="1:8" x14ac:dyDescent="0.25">
      <c r="A592" s="13" t="s">
        <v>4288</v>
      </c>
      <c r="B592" s="8" t="s">
        <v>4837</v>
      </c>
      <c r="C592" s="12">
        <v>35773</v>
      </c>
      <c r="D592" s="13" t="s">
        <v>4047</v>
      </c>
      <c r="E592" s="2">
        <v>2340</v>
      </c>
      <c r="F592" s="14" t="s">
        <v>4288</v>
      </c>
      <c r="G592" s="2">
        <v>2340</v>
      </c>
      <c r="H592" s="2">
        <f>Tabla135[[#This Row],[Importe]]-Tabla135[[#This Row],[Pagado]]</f>
        <v>0</v>
      </c>
    </row>
    <row r="593" spans="1:8" x14ac:dyDescent="0.25">
      <c r="A593" s="13" t="s">
        <v>4288</v>
      </c>
      <c r="B593" s="8" t="s">
        <v>4838</v>
      </c>
      <c r="C593" s="12">
        <v>35774</v>
      </c>
      <c r="D593" s="13" t="s">
        <v>4064</v>
      </c>
      <c r="E593" s="2">
        <v>23866</v>
      </c>
      <c r="F593" s="14" t="s">
        <v>4577</v>
      </c>
      <c r="G593" s="2">
        <v>23866</v>
      </c>
      <c r="H593" s="2">
        <f>Tabla135[[#This Row],[Importe]]-Tabla135[[#This Row],[Pagado]]</f>
        <v>0</v>
      </c>
    </row>
    <row r="594" spans="1:8" x14ac:dyDescent="0.25">
      <c r="A594" s="13" t="s">
        <v>4288</v>
      </c>
      <c r="B594" s="8" t="s">
        <v>4839</v>
      </c>
      <c r="C594" s="12">
        <v>35775</v>
      </c>
      <c r="D594" s="13" t="s">
        <v>4043</v>
      </c>
      <c r="E594" s="2">
        <v>50693.7</v>
      </c>
      <c r="F594" s="14" t="s">
        <v>4667</v>
      </c>
      <c r="G594" s="2">
        <v>50693.7</v>
      </c>
      <c r="H594" s="2">
        <f>Tabla135[[#This Row],[Importe]]-Tabla135[[#This Row],[Pagado]]</f>
        <v>0</v>
      </c>
    </row>
    <row r="595" spans="1:8" x14ac:dyDescent="0.25">
      <c r="A595" s="13" t="s">
        <v>4288</v>
      </c>
      <c r="B595" s="8" t="s">
        <v>4840</v>
      </c>
      <c r="C595" s="12">
        <v>35776</v>
      </c>
      <c r="D595" s="13" t="s">
        <v>4099</v>
      </c>
      <c r="E595" s="2">
        <v>2293.1999999999998</v>
      </c>
      <c r="F595" s="14" t="s">
        <v>4288</v>
      </c>
      <c r="G595" s="2">
        <v>2293.1999999999998</v>
      </c>
      <c r="H595" s="2">
        <f>Tabla135[[#This Row],[Importe]]-Tabla135[[#This Row],[Pagado]]</f>
        <v>0</v>
      </c>
    </row>
    <row r="596" spans="1:8" x14ac:dyDescent="0.25">
      <c r="A596" s="13" t="s">
        <v>4288</v>
      </c>
      <c r="B596" s="8" t="s">
        <v>4841</v>
      </c>
      <c r="C596" s="12">
        <v>35777</v>
      </c>
      <c r="D596" s="13" t="s">
        <v>3964</v>
      </c>
      <c r="E596" s="2">
        <v>869.5</v>
      </c>
      <c r="F596" s="14" t="s">
        <v>4288</v>
      </c>
      <c r="G596" s="2">
        <v>869.5</v>
      </c>
      <c r="H596" s="2">
        <f>Tabla135[[#This Row],[Importe]]-Tabla135[[#This Row],[Pagado]]</f>
        <v>0</v>
      </c>
    </row>
    <row r="597" spans="1:8" x14ac:dyDescent="0.25">
      <c r="A597" s="13" t="s">
        <v>4288</v>
      </c>
      <c r="B597" s="8" t="s">
        <v>4842</v>
      </c>
      <c r="C597" s="12">
        <v>35778</v>
      </c>
      <c r="D597" s="13" t="s">
        <v>4038</v>
      </c>
      <c r="E597" s="2">
        <v>30341.4</v>
      </c>
      <c r="F597" s="14" t="s">
        <v>4667</v>
      </c>
      <c r="G597" s="2">
        <v>30341.4</v>
      </c>
      <c r="H597" s="2">
        <f>Tabla135[[#This Row],[Importe]]-Tabla135[[#This Row],[Pagado]]</f>
        <v>0</v>
      </c>
    </row>
    <row r="598" spans="1:8" x14ac:dyDescent="0.25">
      <c r="A598" s="13" t="s">
        <v>4288</v>
      </c>
      <c r="B598" s="8" t="s">
        <v>4843</v>
      </c>
      <c r="C598" s="12">
        <v>35779</v>
      </c>
      <c r="D598" s="13" t="s">
        <v>3998</v>
      </c>
      <c r="E598" s="2">
        <v>16992</v>
      </c>
      <c r="F598" s="14" t="s">
        <v>4288</v>
      </c>
      <c r="G598" s="2">
        <v>16992</v>
      </c>
      <c r="H598" s="2">
        <f>Tabla135[[#This Row],[Importe]]-Tabla135[[#This Row],[Pagado]]</f>
        <v>0</v>
      </c>
    </row>
    <row r="599" spans="1:8" x14ac:dyDescent="0.25">
      <c r="A599" s="13" t="s">
        <v>4288</v>
      </c>
      <c r="B599" s="8" t="s">
        <v>4844</v>
      </c>
      <c r="C599" s="12">
        <v>35780</v>
      </c>
      <c r="D599" s="13" t="s">
        <v>3964</v>
      </c>
      <c r="E599" s="2">
        <v>527</v>
      </c>
      <c r="F599" s="14" t="s">
        <v>4288</v>
      </c>
      <c r="G599" s="2">
        <v>527</v>
      </c>
      <c r="H599" s="2">
        <f>Tabla135[[#This Row],[Importe]]-Tabla135[[#This Row],[Pagado]]</f>
        <v>0</v>
      </c>
    </row>
    <row r="600" spans="1:8" x14ac:dyDescent="0.25">
      <c r="A600" s="13" t="s">
        <v>4288</v>
      </c>
      <c r="B600" s="8" t="s">
        <v>4845</v>
      </c>
      <c r="C600" s="12">
        <v>35781</v>
      </c>
      <c r="D600" s="13" t="s">
        <v>4021</v>
      </c>
      <c r="E600" s="2">
        <v>28799.200000000001</v>
      </c>
      <c r="F600" s="14" t="s">
        <v>4288</v>
      </c>
      <c r="G600" s="2">
        <v>28799.200000000001</v>
      </c>
      <c r="H600" s="2">
        <f>Tabla135[[#This Row],[Importe]]-Tabla135[[#This Row],[Pagado]]</f>
        <v>0</v>
      </c>
    </row>
    <row r="601" spans="1:8" x14ac:dyDescent="0.25">
      <c r="A601" s="13" t="s">
        <v>4288</v>
      </c>
      <c r="B601" s="8" t="s">
        <v>4846</v>
      </c>
      <c r="C601" s="12">
        <v>35782</v>
      </c>
      <c r="D601" s="13" t="s">
        <v>3955</v>
      </c>
      <c r="E601" s="2">
        <v>1279.7</v>
      </c>
      <c r="F601" s="14" t="s">
        <v>4288</v>
      </c>
      <c r="G601" s="2">
        <v>1279.7</v>
      </c>
      <c r="H601" s="2">
        <f>Tabla135[[#This Row],[Importe]]-Tabla135[[#This Row],[Pagado]]</f>
        <v>0</v>
      </c>
    </row>
    <row r="602" spans="1:8" x14ac:dyDescent="0.25">
      <c r="A602" s="13" t="s">
        <v>4288</v>
      </c>
      <c r="B602" s="8" t="s">
        <v>4847</v>
      </c>
      <c r="C602" s="12">
        <v>35783</v>
      </c>
      <c r="D602" s="13" t="s">
        <v>4097</v>
      </c>
      <c r="E602" s="2">
        <v>0</v>
      </c>
      <c r="F602" s="14" t="s">
        <v>4219</v>
      </c>
      <c r="G602" s="2">
        <v>0</v>
      </c>
      <c r="H602" s="2">
        <f>Tabla135[[#This Row],[Importe]]-Tabla135[[#This Row],[Pagado]]</f>
        <v>0</v>
      </c>
    </row>
    <row r="603" spans="1:8" x14ac:dyDescent="0.25">
      <c r="A603" s="13" t="s">
        <v>4288</v>
      </c>
      <c r="B603" s="8" t="s">
        <v>4848</v>
      </c>
      <c r="C603" s="12">
        <v>35784</v>
      </c>
      <c r="D603" s="13" t="s">
        <v>4097</v>
      </c>
      <c r="E603" s="2">
        <v>6149</v>
      </c>
      <c r="F603" s="14" t="s">
        <v>4288</v>
      </c>
      <c r="G603" s="2">
        <v>6149</v>
      </c>
      <c r="H603" s="2">
        <f>Tabla135[[#This Row],[Importe]]-Tabla135[[#This Row],[Pagado]]</f>
        <v>0</v>
      </c>
    </row>
    <row r="604" spans="1:8" x14ac:dyDescent="0.25">
      <c r="A604" s="13" t="s">
        <v>4288</v>
      </c>
      <c r="B604" s="8" t="s">
        <v>4849</v>
      </c>
      <c r="C604" s="12">
        <v>35785</v>
      </c>
      <c r="D604" s="13" t="s">
        <v>3964</v>
      </c>
      <c r="E604" s="2">
        <v>600</v>
      </c>
      <c r="F604" s="14" t="s">
        <v>4288</v>
      </c>
      <c r="G604" s="2">
        <v>600</v>
      </c>
      <c r="H604" s="2">
        <f>Tabla135[[#This Row],[Importe]]-Tabla135[[#This Row],[Pagado]]</f>
        <v>0</v>
      </c>
    </row>
    <row r="605" spans="1:8" x14ac:dyDescent="0.25">
      <c r="A605" s="13" t="s">
        <v>4288</v>
      </c>
      <c r="B605" s="8" t="s">
        <v>4850</v>
      </c>
      <c r="C605" s="12">
        <v>35786</v>
      </c>
      <c r="D605" s="13" t="s">
        <v>4090</v>
      </c>
      <c r="E605" s="2">
        <v>870</v>
      </c>
      <c r="F605" s="14" t="s">
        <v>4288</v>
      </c>
      <c r="G605" s="2">
        <v>870</v>
      </c>
      <c r="H605" s="2">
        <f>Tabla135[[#This Row],[Importe]]-Tabla135[[#This Row],[Pagado]]</f>
        <v>0</v>
      </c>
    </row>
    <row r="606" spans="1:8" x14ac:dyDescent="0.25">
      <c r="A606" s="13" t="s">
        <v>4288</v>
      </c>
      <c r="B606" s="8" t="s">
        <v>4851</v>
      </c>
      <c r="C606" s="12">
        <v>35787</v>
      </c>
      <c r="D606" s="13" t="s">
        <v>4097</v>
      </c>
      <c r="E606" s="2">
        <v>900</v>
      </c>
      <c r="F606" s="14" t="s">
        <v>4288</v>
      </c>
      <c r="G606" s="2">
        <v>900</v>
      </c>
      <c r="H606" s="2">
        <f>Tabla135[[#This Row],[Importe]]-Tabla135[[#This Row],[Pagado]]</f>
        <v>0</v>
      </c>
    </row>
    <row r="607" spans="1:8" x14ac:dyDescent="0.25">
      <c r="A607" s="13" t="s">
        <v>4288</v>
      </c>
      <c r="B607" s="8" t="s">
        <v>4852</v>
      </c>
      <c r="C607" s="12">
        <v>35788</v>
      </c>
      <c r="D607" s="13" t="s">
        <v>4123</v>
      </c>
      <c r="E607" s="2">
        <v>5405.8</v>
      </c>
      <c r="F607" s="14" t="s">
        <v>4288</v>
      </c>
      <c r="G607" s="2">
        <v>5405.8</v>
      </c>
      <c r="H607" s="2">
        <f>Tabla135[[#This Row],[Importe]]-Tabla135[[#This Row],[Pagado]]</f>
        <v>0</v>
      </c>
    </row>
    <row r="608" spans="1:8" x14ac:dyDescent="0.25">
      <c r="A608" s="13" t="s">
        <v>4288</v>
      </c>
      <c r="B608" s="8" t="s">
        <v>4853</v>
      </c>
      <c r="C608" s="12">
        <v>35789</v>
      </c>
      <c r="D608" s="13" t="s">
        <v>4066</v>
      </c>
      <c r="E608" s="2">
        <v>3190</v>
      </c>
      <c r="F608" s="14" t="s">
        <v>4288</v>
      </c>
      <c r="G608" s="2">
        <v>3190</v>
      </c>
      <c r="H608" s="2">
        <f>Tabla135[[#This Row],[Importe]]-Tabla135[[#This Row],[Pagado]]</f>
        <v>0</v>
      </c>
    </row>
    <row r="609" spans="1:8" x14ac:dyDescent="0.25">
      <c r="A609" s="13" t="s">
        <v>4288</v>
      </c>
      <c r="B609" s="8" t="s">
        <v>4854</v>
      </c>
      <c r="C609" s="12">
        <v>35790</v>
      </c>
      <c r="D609" s="13" t="s">
        <v>4123</v>
      </c>
      <c r="E609" s="2">
        <v>200.2</v>
      </c>
      <c r="F609" s="14" t="s">
        <v>4288</v>
      </c>
      <c r="G609" s="2">
        <v>200.2</v>
      </c>
      <c r="H609" s="2">
        <f>Tabla135[[#This Row],[Importe]]-Tabla135[[#This Row],[Pagado]]</f>
        <v>0</v>
      </c>
    </row>
    <row r="610" spans="1:8" x14ac:dyDescent="0.25">
      <c r="A610" s="13" t="s">
        <v>4288</v>
      </c>
      <c r="B610" s="8" t="s">
        <v>4855</v>
      </c>
      <c r="C610" s="12">
        <v>35791</v>
      </c>
      <c r="D610" s="13" t="s">
        <v>3962</v>
      </c>
      <c r="E610" s="2">
        <v>3935.3</v>
      </c>
      <c r="F610" s="14" t="s">
        <v>4288</v>
      </c>
      <c r="G610" s="2">
        <v>3935.3</v>
      </c>
      <c r="H610" s="2">
        <f>Tabla135[[#This Row],[Importe]]-Tabla135[[#This Row],[Pagado]]</f>
        <v>0</v>
      </c>
    </row>
    <row r="611" spans="1:8" x14ac:dyDescent="0.25">
      <c r="A611" s="13" t="s">
        <v>4288</v>
      </c>
      <c r="B611" s="8" t="s">
        <v>4856</v>
      </c>
      <c r="C611" s="12">
        <v>35792</v>
      </c>
      <c r="D611" s="13" t="s">
        <v>4128</v>
      </c>
      <c r="E611" s="2">
        <v>80255.75</v>
      </c>
      <c r="F611" s="14" t="s">
        <v>4577</v>
      </c>
      <c r="G611" s="2">
        <v>80255.75</v>
      </c>
      <c r="H611" s="2">
        <f>Tabla135[[#This Row],[Importe]]-Tabla135[[#This Row],[Pagado]]</f>
        <v>0</v>
      </c>
    </row>
    <row r="612" spans="1:8" x14ac:dyDescent="0.25">
      <c r="A612" s="13" t="s">
        <v>4288</v>
      </c>
      <c r="B612" s="8" t="s">
        <v>4857</v>
      </c>
      <c r="C612" s="12">
        <v>35793</v>
      </c>
      <c r="D612" s="13" t="s">
        <v>4102</v>
      </c>
      <c r="E612" s="2">
        <v>5129.6000000000004</v>
      </c>
      <c r="F612" s="14" t="s">
        <v>4288</v>
      </c>
      <c r="G612" s="2">
        <v>5129.6000000000004</v>
      </c>
      <c r="H612" s="2">
        <f>Tabla135[[#This Row],[Importe]]-Tabla135[[#This Row],[Pagado]]</f>
        <v>0</v>
      </c>
    </row>
    <row r="613" spans="1:8" x14ac:dyDescent="0.25">
      <c r="A613" s="13" t="s">
        <v>4288</v>
      </c>
      <c r="B613" s="8" t="s">
        <v>4858</v>
      </c>
      <c r="C613" s="12">
        <v>35794</v>
      </c>
      <c r="D613" s="13" t="s">
        <v>3964</v>
      </c>
      <c r="E613" s="2">
        <v>600</v>
      </c>
      <c r="F613" s="14" t="s">
        <v>4288</v>
      </c>
      <c r="G613" s="2">
        <v>600</v>
      </c>
      <c r="H613" s="2">
        <f>Tabla135[[#This Row],[Importe]]-Tabla135[[#This Row],[Pagado]]</f>
        <v>0</v>
      </c>
    </row>
    <row r="614" spans="1:8" x14ac:dyDescent="0.25">
      <c r="A614" s="13" t="s">
        <v>4288</v>
      </c>
      <c r="B614" s="8" t="s">
        <v>4859</v>
      </c>
      <c r="C614" s="12">
        <v>35795</v>
      </c>
      <c r="D614" s="13" t="s">
        <v>3964</v>
      </c>
      <c r="E614" s="2">
        <v>642</v>
      </c>
      <c r="F614" s="14" t="s">
        <v>4288</v>
      </c>
      <c r="G614" s="2">
        <v>642</v>
      </c>
      <c r="H614" s="2">
        <f>Tabla135[[#This Row],[Importe]]-Tabla135[[#This Row],[Pagado]]</f>
        <v>0</v>
      </c>
    </row>
    <row r="615" spans="1:8" x14ac:dyDescent="0.25">
      <c r="A615" s="13" t="s">
        <v>4288</v>
      </c>
      <c r="B615" s="8" t="s">
        <v>4860</v>
      </c>
      <c r="C615" s="12">
        <v>35796</v>
      </c>
      <c r="D615" s="13" t="s">
        <v>3964</v>
      </c>
      <c r="E615" s="2">
        <v>371.8</v>
      </c>
      <c r="F615" s="14" t="s">
        <v>4288</v>
      </c>
      <c r="G615" s="2">
        <v>371.8</v>
      </c>
      <c r="H615" s="2">
        <f>Tabla135[[#This Row],[Importe]]-Tabla135[[#This Row],[Pagado]]</f>
        <v>0</v>
      </c>
    </row>
    <row r="616" spans="1:8" x14ac:dyDescent="0.25">
      <c r="A616" s="13" t="s">
        <v>4288</v>
      </c>
      <c r="B616" s="8" t="s">
        <v>4861</v>
      </c>
      <c r="C616" s="12">
        <v>35797</v>
      </c>
      <c r="D616" s="13" t="s">
        <v>4015</v>
      </c>
      <c r="E616" s="2">
        <v>2631.5</v>
      </c>
      <c r="F616" s="14" t="s">
        <v>4288</v>
      </c>
      <c r="G616" s="2">
        <v>2631.5</v>
      </c>
      <c r="H616" s="2">
        <f>Tabla135[[#This Row],[Importe]]-Tabla135[[#This Row],[Pagado]]</f>
        <v>0</v>
      </c>
    </row>
    <row r="617" spans="1:8" x14ac:dyDescent="0.25">
      <c r="A617" s="13" t="s">
        <v>4288</v>
      </c>
      <c r="B617" s="8" t="s">
        <v>4862</v>
      </c>
      <c r="C617" s="12">
        <v>35798</v>
      </c>
      <c r="D617" s="13" t="s">
        <v>4037</v>
      </c>
      <c r="E617" s="2">
        <v>2890.2</v>
      </c>
      <c r="F617" s="14" t="s">
        <v>4288</v>
      </c>
      <c r="G617" s="2">
        <v>2890.2</v>
      </c>
      <c r="H617" s="2">
        <f>Tabla135[[#This Row],[Importe]]-Tabla135[[#This Row],[Pagado]]</f>
        <v>0</v>
      </c>
    </row>
    <row r="618" spans="1:8" x14ac:dyDescent="0.25">
      <c r="A618" s="13" t="s">
        <v>4288</v>
      </c>
      <c r="B618" s="8" t="s">
        <v>4863</v>
      </c>
      <c r="C618" s="12">
        <v>35799</v>
      </c>
      <c r="D618" s="13" t="s">
        <v>4037</v>
      </c>
      <c r="E618" s="2">
        <v>269.10000000000002</v>
      </c>
      <c r="F618" s="14" t="s">
        <v>4288</v>
      </c>
      <c r="G618" s="2">
        <v>269.10000000000002</v>
      </c>
      <c r="H618" s="2">
        <f>Tabla135[[#This Row],[Importe]]-Tabla135[[#This Row],[Pagado]]</f>
        <v>0</v>
      </c>
    </row>
    <row r="619" spans="1:8" x14ac:dyDescent="0.25">
      <c r="A619" s="13" t="s">
        <v>4288</v>
      </c>
      <c r="B619" s="8" t="s">
        <v>4864</v>
      </c>
      <c r="C619" s="12">
        <v>35800</v>
      </c>
      <c r="D619" s="13" t="s">
        <v>4073</v>
      </c>
      <c r="E619" s="2">
        <v>8659.2000000000007</v>
      </c>
      <c r="F619" s="14" t="s">
        <v>4288</v>
      </c>
      <c r="G619" s="2">
        <v>8659.2000000000007</v>
      </c>
      <c r="H619" s="2">
        <f>Tabla135[[#This Row],[Importe]]-Tabla135[[#This Row],[Pagado]]</f>
        <v>0</v>
      </c>
    </row>
    <row r="620" spans="1:8" x14ac:dyDescent="0.25">
      <c r="A620" s="13" t="s">
        <v>4288</v>
      </c>
      <c r="B620" s="8" t="s">
        <v>4865</v>
      </c>
      <c r="C620" s="12">
        <v>35801</v>
      </c>
      <c r="D620" s="13" t="s">
        <v>4073</v>
      </c>
      <c r="E620" s="2">
        <v>300</v>
      </c>
      <c r="F620" s="14" t="s">
        <v>4288</v>
      </c>
      <c r="G620" s="2">
        <v>300</v>
      </c>
      <c r="H620" s="2">
        <f>Tabla135[[#This Row],[Importe]]-Tabla135[[#This Row],[Pagado]]</f>
        <v>0</v>
      </c>
    </row>
    <row r="621" spans="1:8" x14ac:dyDescent="0.25">
      <c r="A621" s="13" t="s">
        <v>4288</v>
      </c>
      <c r="B621" s="8" t="s">
        <v>4866</v>
      </c>
      <c r="C621" s="12">
        <v>35802</v>
      </c>
      <c r="D621" s="13" t="s">
        <v>3975</v>
      </c>
      <c r="E621" s="2">
        <v>4178.3</v>
      </c>
      <c r="F621" s="14" t="s">
        <v>4518</v>
      </c>
      <c r="G621" s="2">
        <v>4178.3</v>
      </c>
      <c r="H621" s="2">
        <f>Tabla135[[#This Row],[Importe]]-Tabla135[[#This Row],[Pagado]]</f>
        <v>0</v>
      </c>
    </row>
    <row r="622" spans="1:8" x14ac:dyDescent="0.25">
      <c r="A622" s="13" t="s">
        <v>4288</v>
      </c>
      <c r="B622" s="8" t="s">
        <v>4867</v>
      </c>
      <c r="C622" s="12">
        <v>35803</v>
      </c>
      <c r="D622" s="13" t="s">
        <v>3953</v>
      </c>
      <c r="E622" s="2">
        <v>5700</v>
      </c>
      <c r="F622" s="14" t="s">
        <v>4518</v>
      </c>
      <c r="G622" s="2">
        <v>5700</v>
      </c>
      <c r="H622" s="2">
        <f>Tabla135[[#This Row],[Importe]]-Tabla135[[#This Row],[Pagado]]</f>
        <v>0</v>
      </c>
    </row>
    <row r="623" spans="1:8" x14ac:dyDescent="0.25">
      <c r="A623" s="13" t="s">
        <v>4288</v>
      </c>
      <c r="B623" s="8" t="s">
        <v>4868</v>
      </c>
      <c r="C623" s="12">
        <v>35804</v>
      </c>
      <c r="D623" s="13" t="s">
        <v>3935</v>
      </c>
      <c r="E623" s="2">
        <v>38270.400000000001</v>
      </c>
      <c r="F623" s="14" t="s">
        <v>4518</v>
      </c>
      <c r="G623" s="2">
        <v>38270.400000000001</v>
      </c>
      <c r="H623" s="2">
        <f>Tabla135[[#This Row],[Importe]]-Tabla135[[#This Row],[Pagado]]</f>
        <v>0</v>
      </c>
    </row>
    <row r="624" spans="1:8" x14ac:dyDescent="0.25">
      <c r="A624" s="13" t="s">
        <v>4288</v>
      </c>
      <c r="B624" s="8" t="s">
        <v>4869</v>
      </c>
      <c r="C624" s="12">
        <v>35805</v>
      </c>
      <c r="D624" s="13" t="s">
        <v>4870</v>
      </c>
      <c r="E624" s="2">
        <v>832.6</v>
      </c>
      <c r="F624" s="14" t="s">
        <v>4288</v>
      </c>
      <c r="G624" s="2">
        <v>832.6</v>
      </c>
      <c r="H624" s="2">
        <f>Tabla135[[#This Row],[Importe]]-Tabla135[[#This Row],[Pagado]]</f>
        <v>0</v>
      </c>
    </row>
    <row r="625" spans="1:8" x14ac:dyDescent="0.25">
      <c r="A625" s="13" t="s">
        <v>4288</v>
      </c>
      <c r="B625" s="8" t="s">
        <v>4871</v>
      </c>
      <c r="C625" s="12">
        <v>35806</v>
      </c>
      <c r="D625" s="13" t="s">
        <v>3964</v>
      </c>
      <c r="E625" s="2">
        <v>59.4</v>
      </c>
      <c r="F625" s="14" t="s">
        <v>4569</v>
      </c>
      <c r="G625" s="2">
        <v>59.4</v>
      </c>
      <c r="H625" s="2">
        <f>Tabla135[[#This Row],[Importe]]-Tabla135[[#This Row],[Pagado]]</f>
        <v>0</v>
      </c>
    </row>
    <row r="626" spans="1:8" x14ac:dyDescent="0.25">
      <c r="A626" s="13" t="s">
        <v>4288</v>
      </c>
      <c r="B626" s="8" t="s">
        <v>4872</v>
      </c>
      <c r="C626" s="12">
        <v>35807</v>
      </c>
      <c r="D626" s="13" t="s">
        <v>3964</v>
      </c>
      <c r="E626" s="2">
        <v>73.5</v>
      </c>
      <c r="F626" s="14" t="s">
        <v>4667</v>
      </c>
      <c r="G626" s="2">
        <v>73.5</v>
      </c>
      <c r="H626" s="2">
        <f>Tabla135[[#This Row],[Importe]]-Tabla135[[#This Row],[Pagado]]</f>
        <v>0</v>
      </c>
    </row>
    <row r="627" spans="1:8" x14ac:dyDescent="0.25">
      <c r="A627" s="13" t="s">
        <v>4518</v>
      </c>
      <c r="B627" s="8" t="s">
        <v>4873</v>
      </c>
      <c r="C627" s="12">
        <v>35808</v>
      </c>
      <c r="D627" s="13" t="s">
        <v>3936</v>
      </c>
      <c r="E627" s="2">
        <v>14481.6</v>
      </c>
      <c r="F627" s="14" t="s">
        <v>4577</v>
      </c>
      <c r="G627" s="2">
        <v>14481.6</v>
      </c>
      <c r="H627" s="2">
        <f>Tabla135[[#This Row],[Importe]]-Tabla135[[#This Row],[Pagado]]</f>
        <v>0</v>
      </c>
    </row>
    <row r="628" spans="1:8" x14ac:dyDescent="0.25">
      <c r="A628" s="13" t="s">
        <v>4518</v>
      </c>
      <c r="B628" s="8" t="s">
        <v>4874</v>
      </c>
      <c r="C628" s="12">
        <v>35809</v>
      </c>
      <c r="D628" s="13" t="s">
        <v>3935</v>
      </c>
      <c r="E628" s="2">
        <v>105207.2</v>
      </c>
      <c r="F628" s="14" t="s">
        <v>4667</v>
      </c>
      <c r="G628" s="2">
        <v>105207.2</v>
      </c>
      <c r="H628" s="2">
        <f>Tabla135[[#This Row],[Importe]]-Tabla135[[#This Row],[Pagado]]</f>
        <v>0</v>
      </c>
    </row>
    <row r="629" spans="1:8" x14ac:dyDescent="0.25">
      <c r="A629" s="13" t="s">
        <v>4518</v>
      </c>
      <c r="B629" s="8" t="s">
        <v>4875</v>
      </c>
      <c r="C629" s="12">
        <v>35810</v>
      </c>
      <c r="D629" s="13" t="s">
        <v>3936</v>
      </c>
      <c r="E629" s="2">
        <v>240</v>
      </c>
      <c r="F629" s="14" t="s">
        <v>4577</v>
      </c>
      <c r="G629" s="2">
        <v>240</v>
      </c>
      <c r="H629" s="2">
        <f>Tabla135[[#This Row],[Importe]]-Tabla135[[#This Row],[Pagado]]</f>
        <v>0</v>
      </c>
    </row>
    <row r="630" spans="1:8" x14ac:dyDescent="0.25">
      <c r="A630" s="13" t="s">
        <v>4518</v>
      </c>
      <c r="B630" s="8" t="s">
        <v>4876</v>
      </c>
      <c r="C630" s="12">
        <v>35811</v>
      </c>
      <c r="D630" s="13" t="s">
        <v>3952</v>
      </c>
      <c r="E630" s="2">
        <v>46249.1</v>
      </c>
      <c r="F630" s="14" t="s">
        <v>4667</v>
      </c>
      <c r="G630" s="2">
        <v>46249.1</v>
      </c>
      <c r="H630" s="2">
        <f>Tabla135[[#This Row],[Importe]]-Tabla135[[#This Row],[Pagado]]</f>
        <v>0</v>
      </c>
    </row>
    <row r="631" spans="1:8" x14ac:dyDescent="0.25">
      <c r="A631" s="13" t="s">
        <v>4518</v>
      </c>
      <c r="B631" s="8" t="s">
        <v>4877</v>
      </c>
      <c r="C631" s="12">
        <v>35812</v>
      </c>
      <c r="D631" s="13" t="s">
        <v>3964</v>
      </c>
      <c r="E631" s="2">
        <v>1407.4</v>
      </c>
      <c r="F631" s="14" t="s">
        <v>4518</v>
      </c>
      <c r="G631" s="2">
        <v>1407.4</v>
      </c>
      <c r="H631" s="2">
        <f>Tabla135[[#This Row],[Importe]]-Tabla135[[#This Row],[Pagado]]</f>
        <v>0</v>
      </c>
    </row>
    <row r="632" spans="1:8" x14ac:dyDescent="0.25">
      <c r="A632" s="13" t="s">
        <v>4518</v>
      </c>
      <c r="B632" s="8" t="s">
        <v>4878</v>
      </c>
      <c r="C632" s="12">
        <v>35813</v>
      </c>
      <c r="D632" s="13" t="s">
        <v>3937</v>
      </c>
      <c r="E632" s="2">
        <v>144665.4</v>
      </c>
      <c r="F632" s="14" t="s">
        <v>4569</v>
      </c>
      <c r="G632" s="2">
        <v>144665.4</v>
      </c>
      <c r="H632" s="2">
        <f>Tabla135[[#This Row],[Importe]]-Tabla135[[#This Row],[Pagado]]</f>
        <v>0</v>
      </c>
    </row>
    <row r="633" spans="1:8" x14ac:dyDescent="0.25">
      <c r="A633" s="13" t="s">
        <v>4518</v>
      </c>
      <c r="B633" s="8" t="s">
        <v>4879</v>
      </c>
      <c r="C633" s="12">
        <v>35814</v>
      </c>
      <c r="D633" s="13" t="s">
        <v>3973</v>
      </c>
      <c r="E633" s="2">
        <v>4200</v>
      </c>
      <c r="F633" s="14" t="s">
        <v>4518</v>
      </c>
      <c r="G633" s="2">
        <v>4200</v>
      </c>
      <c r="H633" s="2">
        <f>Tabla135[[#This Row],[Importe]]-Tabla135[[#This Row],[Pagado]]</f>
        <v>0</v>
      </c>
    </row>
    <row r="634" spans="1:8" x14ac:dyDescent="0.25">
      <c r="A634" s="13" t="s">
        <v>4518</v>
      </c>
      <c r="B634" s="8" t="s">
        <v>4880</v>
      </c>
      <c r="C634" s="12">
        <v>35815</v>
      </c>
      <c r="D634" s="13" t="s">
        <v>3950</v>
      </c>
      <c r="E634" s="2">
        <v>36335.199999999997</v>
      </c>
      <c r="F634" s="14" t="s">
        <v>4569</v>
      </c>
      <c r="G634" s="2">
        <v>36335.199999999997</v>
      </c>
      <c r="H634" s="2">
        <f>Tabla135[[#This Row],[Importe]]-Tabla135[[#This Row],[Pagado]]</f>
        <v>0</v>
      </c>
    </row>
    <row r="635" spans="1:8" x14ac:dyDescent="0.25">
      <c r="A635" s="13" t="s">
        <v>4518</v>
      </c>
      <c r="B635" s="8" t="s">
        <v>4881</v>
      </c>
      <c r="C635" s="12">
        <v>35816</v>
      </c>
      <c r="D635" s="13" t="s">
        <v>3939</v>
      </c>
      <c r="E635" s="2">
        <v>12591.3</v>
      </c>
      <c r="F635" s="14" t="s">
        <v>4577</v>
      </c>
      <c r="G635" s="2">
        <v>12591.3</v>
      </c>
      <c r="H635" s="2">
        <f>Tabla135[[#This Row],[Importe]]-Tabla135[[#This Row],[Pagado]]</f>
        <v>0</v>
      </c>
    </row>
    <row r="636" spans="1:8" x14ac:dyDescent="0.25">
      <c r="A636" s="13" t="s">
        <v>4518</v>
      </c>
      <c r="B636" s="8" t="s">
        <v>4882</v>
      </c>
      <c r="C636" s="12">
        <v>35817</v>
      </c>
      <c r="D636" s="13" t="s">
        <v>3944</v>
      </c>
      <c r="E636" s="2">
        <v>10466.9</v>
      </c>
      <c r="F636" s="14" t="s">
        <v>4577</v>
      </c>
      <c r="G636" s="2">
        <v>10466.9</v>
      </c>
      <c r="H636" s="2">
        <f>Tabla135[[#This Row],[Importe]]-Tabla135[[#This Row],[Pagado]]</f>
        <v>0</v>
      </c>
    </row>
    <row r="637" spans="1:8" x14ac:dyDescent="0.25">
      <c r="A637" s="13" t="s">
        <v>4518</v>
      </c>
      <c r="B637" s="8" t="s">
        <v>4883</v>
      </c>
      <c r="C637" s="12">
        <v>35818</v>
      </c>
      <c r="D637" s="13" t="s">
        <v>3940</v>
      </c>
      <c r="E637" s="2">
        <v>1433.6</v>
      </c>
      <c r="F637" s="14" t="s">
        <v>4518</v>
      </c>
      <c r="G637" s="2">
        <v>1433.6</v>
      </c>
      <c r="H637" s="2">
        <f>Tabla135[[#This Row],[Importe]]-Tabla135[[#This Row],[Pagado]]</f>
        <v>0</v>
      </c>
    </row>
    <row r="638" spans="1:8" x14ac:dyDescent="0.25">
      <c r="A638" s="13" t="s">
        <v>4518</v>
      </c>
      <c r="B638" s="8" t="s">
        <v>4884</v>
      </c>
      <c r="C638" s="12">
        <v>35819</v>
      </c>
      <c r="D638" s="13" t="s">
        <v>3940</v>
      </c>
      <c r="E638" s="2">
        <v>4159.5</v>
      </c>
      <c r="F638" s="14" t="s">
        <v>4577</v>
      </c>
      <c r="G638" s="2">
        <v>4159.5</v>
      </c>
      <c r="H638" s="2">
        <f>Tabla135[[#This Row],[Importe]]-Tabla135[[#This Row],[Pagado]]</f>
        <v>0</v>
      </c>
    </row>
    <row r="639" spans="1:8" x14ac:dyDescent="0.25">
      <c r="A639" s="13" t="s">
        <v>4518</v>
      </c>
      <c r="B639" s="8" t="s">
        <v>4885</v>
      </c>
      <c r="C639" s="12">
        <v>35820</v>
      </c>
      <c r="D639" s="13" t="s">
        <v>3964</v>
      </c>
      <c r="E639" s="2">
        <v>135</v>
      </c>
      <c r="F639" s="14" t="s">
        <v>4518</v>
      </c>
      <c r="G639" s="2">
        <v>135</v>
      </c>
      <c r="H639" s="2">
        <f>Tabla135[[#This Row],[Importe]]-Tabla135[[#This Row],[Pagado]]</f>
        <v>0</v>
      </c>
    </row>
    <row r="640" spans="1:8" x14ac:dyDescent="0.25">
      <c r="A640" s="13" t="s">
        <v>4518</v>
      </c>
      <c r="B640" s="8" t="s">
        <v>4886</v>
      </c>
      <c r="C640" s="12">
        <v>35821</v>
      </c>
      <c r="D640" s="13" t="s">
        <v>4029</v>
      </c>
      <c r="E640" s="2">
        <v>4248.8</v>
      </c>
      <c r="F640" s="14" t="s">
        <v>4518</v>
      </c>
      <c r="G640" s="2">
        <v>4248.8</v>
      </c>
      <c r="H640" s="2">
        <f>Tabla135[[#This Row],[Importe]]-Tabla135[[#This Row],[Pagado]]</f>
        <v>0</v>
      </c>
    </row>
    <row r="641" spans="1:8" x14ac:dyDescent="0.25">
      <c r="A641" s="13" t="s">
        <v>4518</v>
      </c>
      <c r="B641" s="8" t="s">
        <v>4887</v>
      </c>
      <c r="C641" s="12">
        <v>35822</v>
      </c>
      <c r="D641" s="13" t="s">
        <v>4082</v>
      </c>
      <c r="E641" s="2">
        <v>4488.5</v>
      </c>
      <c r="F641" s="14" t="s">
        <v>4577</v>
      </c>
      <c r="G641" s="2">
        <v>4488.5</v>
      </c>
      <c r="H641" s="2">
        <f>Tabla135[[#This Row],[Importe]]-Tabla135[[#This Row],[Pagado]]</f>
        <v>0</v>
      </c>
    </row>
    <row r="642" spans="1:8" x14ac:dyDescent="0.25">
      <c r="A642" s="13" t="s">
        <v>4518</v>
      </c>
      <c r="B642" s="8" t="s">
        <v>4888</v>
      </c>
      <c r="C642" s="12">
        <v>35823</v>
      </c>
      <c r="D642" s="13" t="s">
        <v>3941</v>
      </c>
      <c r="E642" s="2">
        <v>17405</v>
      </c>
      <c r="F642" s="14" t="s">
        <v>4577</v>
      </c>
      <c r="G642" s="2">
        <v>17405</v>
      </c>
      <c r="H642" s="2">
        <f>Tabla135[[#This Row],[Importe]]-Tabla135[[#This Row],[Pagado]]</f>
        <v>0</v>
      </c>
    </row>
    <row r="643" spans="1:8" x14ac:dyDescent="0.25">
      <c r="A643" s="13" t="s">
        <v>4518</v>
      </c>
      <c r="B643" s="8" t="s">
        <v>4889</v>
      </c>
      <c r="C643" s="12">
        <v>35824</v>
      </c>
      <c r="D643" s="13" t="s">
        <v>3951</v>
      </c>
      <c r="E643" s="2">
        <v>15371.5</v>
      </c>
      <c r="F643" s="14" t="s">
        <v>4518</v>
      </c>
      <c r="G643" s="2">
        <v>15371.5</v>
      </c>
      <c r="H643" s="2">
        <f>Tabla135[[#This Row],[Importe]]-Tabla135[[#This Row],[Pagado]]</f>
        <v>0</v>
      </c>
    </row>
    <row r="644" spans="1:8" x14ac:dyDescent="0.25">
      <c r="A644" s="13" t="s">
        <v>4518</v>
      </c>
      <c r="B644" s="8" t="s">
        <v>4890</v>
      </c>
      <c r="C644" s="12">
        <v>35825</v>
      </c>
      <c r="D644" s="13" t="s">
        <v>3964</v>
      </c>
      <c r="E644" s="2">
        <v>1841.2</v>
      </c>
      <c r="F644" s="14" t="s">
        <v>4518</v>
      </c>
      <c r="G644" s="2">
        <v>1841.2</v>
      </c>
      <c r="H644" s="2">
        <f>Tabla135[[#This Row],[Importe]]-Tabla135[[#This Row],[Pagado]]</f>
        <v>0</v>
      </c>
    </row>
    <row r="645" spans="1:8" x14ac:dyDescent="0.25">
      <c r="A645" s="13" t="s">
        <v>4518</v>
      </c>
      <c r="B645" s="8" t="s">
        <v>4891</v>
      </c>
      <c r="C645" s="12">
        <v>35826</v>
      </c>
      <c r="D645" s="13" t="s">
        <v>3948</v>
      </c>
      <c r="E645" s="2">
        <v>22603.200000000001</v>
      </c>
      <c r="F645" s="14" t="s">
        <v>4577</v>
      </c>
      <c r="G645" s="2">
        <v>22603.200000000001</v>
      </c>
      <c r="H645" s="2">
        <f>Tabla135[[#This Row],[Importe]]-Tabla135[[#This Row],[Pagado]]</f>
        <v>0</v>
      </c>
    </row>
    <row r="646" spans="1:8" x14ac:dyDescent="0.25">
      <c r="A646" s="13" t="s">
        <v>4518</v>
      </c>
      <c r="B646" s="8" t="s">
        <v>4892</v>
      </c>
      <c r="C646" s="12">
        <v>35827</v>
      </c>
      <c r="D646" s="13" t="s">
        <v>3942</v>
      </c>
      <c r="E646" s="2">
        <v>8087.52</v>
      </c>
      <c r="F646" s="14" t="s">
        <v>4577</v>
      </c>
      <c r="G646" s="2">
        <v>8087.52</v>
      </c>
      <c r="H646" s="2">
        <f>Tabla135[[#This Row],[Importe]]-Tabla135[[#This Row],[Pagado]]</f>
        <v>0</v>
      </c>
    </row>
    <row r="647" spans="1:8" x14ac:dyDescent="0.25">
      <c r="A647" s="13" t="s">
        <v>4518</v>
      </c>
      <c r="B647" s="8" t="s">
        <v>4893</v>
      </c>
      <c r="C647" s="12">
        <v>35828</v>
      </c>
      <c r="D647" s="13" t="s">
        <v>4630</v>
      </c>
      <c r="E647" s="2">
        <v>8449.1</v>
      </c>
      <c r="F647" s="14" t="s">
        <v>4577</v>
      </c>
      <c r="G647" s="2">
        <v>8449.1</v>
      </c>
      <c r="H647" s="2">
        <f>Tabla135[[#This Row],[Importe]]-Tabla135[[#This Row],[Pagado]]</f>
        <v>0</v>
      </c>
    </row>
    <row r="648" spans="1:8" x14ac:dyDescent="0.25">
      <c r="A648" s="13" t="s">
        <v>4518</v>
      </c>
      <c r="B648" s="8" t="s">
        <v>4894</v>
      </c>
      <c r="C648" s="12">
        <v>35829</v>
      </c>
      <c r="D648" s="13" t="s">
        <v>4067</v>
      </c>
      <c r="E648" s="2">
        <v>4800</v>
      </c>
      <c r="F648" s="14" t="s">
        <v>4518</v>
      </c>
      <c r="G648" s="2">
        <v>4800</v>
      </c>
      <c r="H648" s="2">
        <f>Tabla135[[#This Row],[Importe]]-Tabla135[[#This Row],[Pagado]]</f>
        <v>0</v>
      </c>
    </row>
    <row r="649" spans="1:8" x14ac:dyDescent="0.25">
      <c r="A649" s="13" t="s">
        <v>4518</v>
      </c>
      <c r="B649" s="8" t="s">
        <v>4895</v>
      </c>
      <c r="C649" s="12">
        <v>35830</v>
      </c>
      <c r="D649" s="13" t="s">
        <v>3962</v>
      </c>
      <c r="E649" s="2">
        <v>10098.9</v>
      </c>
      <c r="F649" s="14" t="s">
        <v>4518</v>
      </c>
      <c r="G649" s="2">
        <v>10098.9</v>
      </c>
      <c r="H649" s="2">
        <f>Tabla135[[#This Row],[Importe]]-Tabla135[[#This Row],[Pagado]]</f>
        <v>0</v>
      </c>
    </row>
    <row r="650" spans="1:8" x14ac:dyDescent="0.25">
      <c r="A650" s="13" t="s">
        <v>4518</v>
      </c>
      <c r="B650" s="8" t="s">
        <v>4896</v>
      </c>
      <c r="C650" s="12">
        <v>35831</v>
      </c>
      <c r="D650" s="13" t="s">
        <v>4080</v>
      </c>
      <c r="E650" s="2">
        <v>1191</v>
      </c>
      <c r="F650" s="14" t="s">
        <v>4577</v>
      </c>
      <c r="G650" s="2">
        <v>1191</v>
      </c>
      <c r="H650" s="2">
        <f>Tabla135[[#This Row],[Importe]]-Tabla135[[#This Row],[Pagado]]</f>
        <v>0</v>
      </c>
    </row>
    <row r="651" spans="1:8" x14ac:dyDescent="0.25">
      <c r="A651" s="13" t="s">
        <v>4518</v>
      </c>
      <c r="B651" s="8" t="s">
        <v>4897</v>
      </c>
      <c r="C651" s="12">
        <v>35832</v>
      </c>
      <c r="D651" s="13" t="s">
        <v>3949</v>
      </c>
      <c r="E651" s="2">
        <v>59972.800000000003</v>
      </c>
      <c r="F651" s="14" t="s">
        <v>4577</v>
      </c>
      <c r="G651" s="2">
        <v>59972.800000000003</v>
      </c>
      <c r="H651" s="2">
        <f>Tabla135[[#This Row],[Importe]]-Tabla135[[#This Row],[Pagado]]</f>
        <v>0</v>
      </c>
    </row>
    <row r="652" spans="1:8" x14ac:dyDescent="0.25">
      <c r="A652" s="13" t="s">
        <v>4518</v>
      </c>
      <c r="B652" s="8" t="s">
        <v>4898</v>
      </c>
      <c r="C652" s="12">
        <v>35833</v>
      </c>
      <c r="D652" s="13" t="s">
        <v>3946</v>
      </c>
      <c r="E652" s="2">
        <v>6077.1</v>
      </c>
      <c r="F652" s="14" t="s">
        <v>4577</v>
      </c>
      <c r="G652" s="2">
        <v>6077.1</v>
      </c>
      <c r="H652" s="2">
        <f>Tabla135[[#This Row],[Importe]]-Tabla135[[#This Row],[Pagado]]</f>
        <v>0</v>
      </c>
    </row>
    <row r="653" spans="1:8" x14ac:dyDescent="0.25">
      <c r="A653" s="13" t="s">
        <v>4518</v>
      </c>
      <c r="B653" s="8" t="s">
        <v>4899</v>
      </c>
      <c r="C653" s="12">
        <v>35834</v>
      </c>
      <c r="D653" s="13" t="s">
        <v>3964</v>
      </c>
      <c r="E653" s="2">
        <v>1659.1</v>
      </c>
      <c r="F653" s="14" t="s">
        <v>4518</v>
      </c>
      <c r="G653" s="2">
        <v>1659.1</v>
      </c>
      <c r="H653" s="2">
        <f>Tabla135[[#This Row],[Importe]]-Tabla135[[#This Row],[Pagado]]</f>
        <v>0</v>
      </c>
    </row>
    <row r="654" spans="1:8" x14ac:dyDescent="0.25">
      <c r="A654" s="13" t="s">
        <v>4518</v>
      </c>
      <c r="B654" s="8" t="s">
        <v>4900</v>
      </c>
      <c r="C654" s="12">
        <v>35835</v>
      </c>
      <c r="D654" s="13" t="s">
        <v>3938</v>
      </c>
      <c r="E654" s="2">
        <v>11882.7</v>
      </c>
      <c r="F654" s="14" t="s">
        <v>4577</v>
      </c>
      <c r="G654" s="2">
        <v>11882.7</v>
      </c>
      <c r="H654" s="2">
        <f>Tabla135[[#This Row],[Importe]]-Tabla135[[#This Row],[Pagado]]</f>
        <v>0</v>
      </c>
    </row>
    <row r="655" spans="1:8" x14ac:dyDescent="0.25">
      <c r="A655" s="13" t="s">
        <v>4518</v>
      </c>
      <c r="B655" s="8" t="s">
        <v>4901</v>
      </c>
      <c r="C655" s="12">
        <v>35836</v>
      </c>
      <c r="D655" s="13" t="s">
        <v>4036</v>
      </c>
      <c r="E655" s="2">
        <v>2613.1999999999998</v>
      </c>
      <c r="F655" s="14" t="s">
        <v>4518</v>
      </c>
      <c r="G655" s="2">
        <v>2613.1999999999998</v>
      </c>
      <c r="H655" s="2">
        <f>Tabla135[[#This Row],[Importe]]-Tabla135[[#This Row],[Pagado]]</f>
        <v>0</v>
      </c>
    </row>
    <row r="656" spans="1:8" x14ac:dyDescent="0.25">
      <c r="A656" s="13" t="s">
        <v>4518</v>
      </c>
      <c r="B656" s="8" t="s">
        <v>4902</v>
      </c>
      <c r="C656" s="12">
        <v>35837</v>
      </c>
      <c r="D656" s="13" t="s">
        <v>3950</v>
      </c>
      <c r="E656" s="2">
        <v>17736</v>
      </c>
      <c r="F656" s="14" t="s">
        <v>4569</v>
      </c>
      <c r="G656" s="2">
        <v>17736</v>
      </c>
      <c r="H656" s="2">
        <f>Tabla135[[#This Row],[Importe]]-Tabla135[[#This Row],[Pagado]]</f>
        <v>0</v>
      </c>
    </row>
    <row r="657" spans="1:8" x14ac:dyDescent="0.25">
      <c r="A657" s="13" t="s">
        <v>4518</v>
      </c>
      <c r="B657" s="8" t="s">
        <v>4903</v>
      </c>
      <c r="C657" s="12">
        <v>35838</v>
      </c>
      <c r="D657" s="13" t="s">
        <v>3958</v>
      </c>
      <c r="E657" s="2">
        <v>5283.3</v>
      </c>
      <c r="F657" s="14" t="s">
        <v>4518</v>
      </c>
      <c r="G657" s="2">
        <v>5283.3</v>
      </c>
      <c r="H657" s="2">
        <f>Tabla135[[#This Row],[Importe]]-Tabla135[[#This Row],[Pagado]]</f>
        <v>0</v>
      </c>
    </row>
    <row r="658" spans="1:8" x14ac:dyDescent="0.25">
      <c r="A658" s="13" t="s">
        <v>4518</v>
      </c>
      <c r="B658" s="8" t="s">
        <v>4904</v>
      </c>
      <c r="C658" s="12">
        <v>35839</v>
      </c>
      <c r="D658" s="13" t="s">
        <v>3945</v>
      </c>
      <c r="E658" s="2">
        <v>5970.5</v>
      </c>
      <c r="F658" s="14" t="s">
        <v>4577</v>
      </c>
      <c r="G658" s="2">
        <v>5970.5</v>
      </c>
      <c r="H658" s="2">
        <f>Tabla135[[#This Row],[Importe]]-Tabla135[[#This Row],[Pagado]]</f>
        <v>0</v>
      </c>
    </row>
    <row r="659" spans="1:8" x14ac:dyDescent="0.25">
      <c r="A659" s="13" t="s">
        <v>4518</v>
      </c>
      <c r="B659" s="8" t="s">
        <v>4905</v>
      </c>
      <c r="C659" s="12">
        <v>35840</v>
      </c>
      <c r="D659" s="13" t="s">
        <v>3947</v>
      </c>
      <c r="E659" s="2">
        <v>12152.4</v>
      </c>
      <c r="F659" s="14" t="s">
        <v>4577</v>
      </c>
      <c r="G659" s="2">
        <v>12152.4</v>
      </c>
      <c r="H659" s="2">
        <f>Tabla135[[#This Row],[Importe]]-Tabla135[[#This Row],[Pagado]]</f>
        <v>0</v>
      </c>
    </row>
    <row r="660" spans="1:8" x14ac:dyDescent="0.25">
      <c r="A660" s="13" t="s">
        <v>4518</v>
      </c>
      <c r="B660" s="8" t="s">
        <v>4906</v>
      </c>
      <c r="C660" s="12">
        <v>35841</v>
      </c>
      <c r="D660" s="13" t="s">
        <v>4051</v>
      </c>
      <c r="E660" s="2">
        <v>613.20000000000005</v>
      </c>
      <c r="F660" s="14" t="s">
        <v>4518</v>
      </c>
      <c r="G660" s="2">
        <v>613.20000000000005</v>
      </c>
      <c r="H660" s="2">
        <f>Tabla135[[#This Row],[Importe]]-Tabla135[[#This Row],[Pagado]]</f>
        <v>0</v>
      </c>
    </row>
    <row r="661" spans="1:8" x14ac:dyDescent="0.25">
      <c r="A661" s="13" t="s">
        <v>4518</v>
      </c>
      <c r="B661" s="8" t="s">
        <v>4907</v>
      </c>
      <c r="C661" s="12">
        <v>35842</v>
      </c>
      <c r="D661" s="13" t="s">
        <v>4154</v>
      </c>
      <c r="E661" s="2">
        <v>4159.1000000000004</v>
      </c>
      <c r="F661" s="14" t="s">
        <v>4518</v>
      </c>
      <c r="G661" s="2">
        <v>4159.1000000000004</v>
      </c>
      <c r="H661" s="2">
        <f>Tabla135[[#This Row],[Importe]]-Tabla135[[#This Row],[Pagado]]</f>
        <v>0</v>
      </c>
    </row>
    <row r="662" spans="1:8" x14ac:dyDescent="0.25">
      <c r="A662" s="13" t="s">
        <v>4518</v>
      </c>
      <c r="B662" s="8" t="s">
        <v>4908</v>
      </c>
      <c r="C662" s="12">
        <v>35843</v>
      </c>
      <c r="D662" s="13" t="s">
        <v>4154</v>
      </c>
      <c r="E662" s="2">
        <v>325</v>
      </c>
      <c r="F662" s="14" t="s">
        <v>4518</v>
      </c>
      <c r="G662" s="2">
        <v>325</v>
      </c>
      <c r="H662" s="2">
        <f>Tabla135[[#This Row],[Importe]]-Tabla135[[#This Row],[Pagado]]</f>
        <v>0</v>
      </c>
    </row>
    <row r="663" spans="1:8" x14ac:dyDescent="0.25">
      <c r="A663" s="13" t="s">
        <v>4518</v>
      </c>
      <c r="B663" s="8" t="s">
        <v>4909</v>
      </c>
      <c r="C663" s="12">
        <v>35844</v>
      </c>
      <c r="D663" s="13" t="s">
        <v>3964</v>
      </c>
      <c r="E663" s="2">
        <v>1173</v>
      </c>
      <c r="F663" s="14" t="s">
        <v>4518</v>
      </c>
      <c r="G663" s="2">
        <v>1173</v>
      </c>
      <c r="H663" s="2">
        <f>Tabla135[[#This Row],[Importe]]-Tabla135[[#This Row],[Pagado]]</f>
        <v>0</v>
      </c>
    </row>
    <row r="664" spans="1:8" x14ac:dyDescent="0.25">
      <c r="A664" s="13" t="s">
        <v>4518</v>
      </c>
      <c r="B664" s="8" t="s">
        <v>4910</v>
      </c>
      <c r="C664" s="12">
        <v>35845</v>
      </c>
      <c r="D664" s="13" t="s">
        <v>4125</v>
      </c>
      <c r="E664" s="2">
        <v>915.4</v>
      </c>
      <c r="F664" s="14" t="s">
        <v>4518</v>
      </c>
      <c r="G664" s="2">
        <v>915.4</v>
      </c>
      <c r="H664" s="2">
        <f>Tabla135[[#This Row],[Importe]]-Tabla135[[#This Row],[Pagado]]</f>
        <v>0</v>
      </c>
    </row>
    <row r="665" spans="1:8" x14ac:dyDescent="0.25">
      <c r="A665" s="13" t="s">
        <v>4518</v>
      </c>
      <c r="B665" s="8" t="s">
        <v>4911</v>
      </c>
      <c r="C665" s="12">
        <v>35846</v>
      </c>
      <c r="D665" s="13" t="s">
        <v>3960</v>
      </c>
      <c r="E665" s="2">
        <v>23717.4</v>
      </c>
      <c r="F665" s="14" t="s">
        <v>4518</v>
      </c>
      <c r="G665" s="2">
        <v>23717.4</v>
      </c>
      <c r="H665" s="2">
        <f>Tabla135[[#This Row],[Importe]]-Tabla135[[#This Row],[Pagado]]</f>
        <v>0</v>
      </c>
    </row>
    <row r="666" spans="1:8" x14ac:dyDescent="0.25">
      <c r="A666" s="13" t="s">
        <v>4518</v>
      </c>
      <c r="B666" s="8" t="s">
        <v>4912</v>
      </c>
      <c r="C666" s="12">
        <v>35847</v>
      </c>
      <c r="D666" s="13" t="s">
        <v>3959</v>
      </c>
      <c r="E666" s="2">
        <v>39280.15</v>
      </c>
      <c r="F666" s="14" t="s">
        <v>4294</v>
      </c>
      <c r="G666" s="2">
        <v>39280.15</v>
      </c>
      <c r="H666" s="2">
        <f>Tabla135[[#This Row],[Importe]]-Tabla135[[#This Row],[Pagado]]</f>
        <v>0</v>
      </c>
    </row>
    <row r="667" spans="1:8" x14ac:dyDescent="0.25">
      <c r="A667" s="13" t="s">
        <v>4518</v>
      </c>
      <c r="B667" s="8" t="s">
        <v>4913</v>
      </c>
      <c r="C667" s="12">
        <v>35848</v>
      </c>
      <c r="D667" s="13" t="s">
        <v>4086</v>
      </c>
      <c r="E667" s="2">
        <v>2105.4</v>
      </c>
      <c r="F667" s="14" t="s">
        <v>4518</v>
      </c>
      <c r="G667" s="2">
        <v>2105.4</v>
      </c>
      <c r="H667" s="2">
        <f>Tabla135[[#This Row],[Importe]]-Tabla135[[#This Row],[Pagado]]</f>
        <v>0</v>
      </c>
    </row>
    <row r="668" spans="1:8" x14ac:dyDescent="0.25">
      <c r="A668" s="13" t="s">
        <v>4518</v>
      </c>
      <c r="B668" s="8" t="s">
        <v>4914</v>
      </c>
      <c r="C668" s="12">
        <v>35849</v>
      </c>
      <c r="D668" s="13" t="s">
        <v>4374</v>
      </c>
      <c r="E668" s="2">
        <v>39177.800000000003</v>
      </c>
      <c r="F668" s="14" t="s">
        <v>4518</v>
      </c>
      <c r="G668" s="2">
        <v>39177.800000000003</v>
      </c>
      <c r="H668" s="2">
        <f>Tabla135[[#This Row],[Importe]]-Tabla135[[#This Row],[Pagado]]</f>
        <v>0</v>
      </c>
    </row>
    <row r="669" spans="1:8" x14ac:dyDescent="0.25">
      <c r="A669" s="13" t="s">
        <v>4518</v>
      </c>
      <c r="B669" s="8" t="s">
        <v>4915</v>
      </c>
      <c r="C669" s="12">
        <v>35850</v>
      </c>
      <c r="D669" s="13" t="s">
        <v>3976</v>
      </c>
      <c r="E669" s="2">
        <v>2392</v>
      </c>
      <c r="F669" s="14" t="s">
        <v>4518</v>
      </c>
      <c r="G669" s="2">
        <v>2392</v>
      </c>
      <c r="H669" s="2">
        <f>Tabla135[[#This Row],[Importe]]-Tabla135[[#This Row],[Pagado]]</f>
        <v>0</v>
      </c>
    </row>
    <row r="670" spans="1:8" x14ac:dyDescent="0.25">
      <c r="A670" s="13" t="s">
        <v>4518</v>
      </c>
      <c r="B670" s="8" t="s">
        <v>4916</v>
      </c>
      <c r="C670" s="12">
        <v>35851</v>
      </c>
      <c r="D670" s="13" t="s">
        <v>3971</v>
      </c>
      <c r="E670" s="2">
        <v>5948.4</v>
      </c>
      <c r="F670" s="14" t="s">
        <v>4518</v>
      </c>
      <c r="G670" s="2">
        <v>5948.4</v>
      </c>
      <c r="H670" s="2">
        <f>Tabla135[[#This Row],[Importe]]-Tabla135[[#This Row],[Pagado]]</f>
        <v>0</v>
      </c>
    </row>
    <row r="671" spans="1:8" x14ac:dyDescent="0.25">
      <c r="A671" s="13" t="s">
        <v>4518</v>
      </c>
      <c r="B671" s="8" t="s">
        <v>4917</v>
      </c>
      <c r="C671" s="12">
        <v>35852</v>
      </c>
      <c r="D671" s="13" t="s">
        <v>3972</v>
      </c>
      <c r="E671" s="2">
        <v>5576.4</v>
      </c>
      <c r="F671" s="14" t="s">
        <v>4518</v>
      </c>
      <c r="G671" s="2">
        <v>5576.4</v>
      </c>
      <c r="H671" s="2">
        <f>Tabla135[[#This Row],[Importe]]-Tabla135[[#This Row],[Pagado]]</f>
        <v>0</v>
      </c>
    </row>
    <row r="672" spans="1:8" x14ac:dyDescent="0.25">
      <c r="A672" s="13" t="s">
        <v>4518</v>
      </c>
      <c r="B672" s="8" t="s">
        <v>4918</v>
      </c>
      <c r="C672" s="12">
        <v>35853</v>
      </c>
      <c r="D672" s="13" t="s">
        <v>4049</v>
      </c>
      <c r="E672" s="2">
        <v>0</v>
      </c>
      <c r="F672" s="14" t="s">
        <v>4219</v>
      </c>
      <c r="G672" s="2">
        <v>0</v>
      </c>
      <c r="H672" s="2">
        <f>Tabla135[[#This Row],[Importe]]-Tabla135[[#This Row],[Pagado]]</f>
        <v>0</v>
      </c>
    </row>
    <row r="673" spans="1:8" x14ac:dyDescent="0.25">
      <c r="A673" s="13" t="s">
        <v>4518</v>
      </c>
      <c r="B673" s="8" t="s">
        <v>4919</v>
      </c>
      <c r="C673" s="12">
        <v>35854</v>
      </c>
      <c r="D673" s="13" t="s">
        <v>4041</v>
      </c>
      <c r="E673" s="2">
        <v>1728</v>
      </c>
      <c r="F673" s="14" t="s">
        <v>4518</v>
      </c>
      <c r="G673" s="2">
        <v>1728</v>
      </c>
      <c r="H673" s="2">
        <f>Tabla135[[#This Row],[Importe]]-Tabla135[[#This Row],[Pagado]]</f>
        <v>0</v>
      </c>
    </row>
    <row r="674" spans="1:8" x14ac:dyDescent="0.25">
      <c r="A674" s="13" t="s">
        <v>4518</v>
      </c>
      <c r="B674" s="8" t="s">
        <v>4920</v>
      </c>
      <c r="C674" s="12">
        <v>35855</v>
      </c>
      <c r="D674" s="13" t="s">
        <v>3975</v>
      </c>
      <c r="E674" s="2">
        <v>7172</v>
      </c>
      <c r="F674" s="14" t="s">
        <v>4518</v>
      </c>
      <c r="G674" s="2">
        <v>7172</v>
      </c>
      <c r="H674" s="2">
        <f>Tabla135[[#This Row],[Importe]]-Tabla135[[#This Row],[Pagado]]</f>
        <v>0</v>
      </c>
    </row>
    <row r="675" spans="1:8" x14ac:dyDescent="0.25">
      <c r="A675" s="13" t="s">
        <v>4518</v>
      </c>
      <c r="B675" s="8" t="s">
        <v>4921</v>
      </c>
      <c r="C675" s="12">
        <v>35856</v>
      </c>
      <c r="D675" s="13" t="s">
        <v>3963</v>
      </c>
      <c r="E675" s="2">
        <v>1736</v>
      </c>
      <c r="F675" s="14" t="s">
        <v>4518</v>
      </c>
      <c r="G675" s="2">
        <v>1736</v>
      </c>
      <c r="H675" s="2">
        <f>Tabla135[[#This Row],[Importe]]-Tabla135[[#This Row],[Pagado]]</f>
        <v>0</v>
      </c>
    </row>
    <row r="676" spans="1:8" x14ac:dyDescent="0.25">
      <c r="A676" s="13" t="s">
        <v>4518</v>
      </c>
      <c r="B676" s="8" t="s">
        <v>4922</v>
      </c>
      <c r="C676" s="12">
        <v>35857</v>
      </c>
      <c r="D676" s="13" t="s">
        <v>3965</v>
      </c>
      <c r="E676" s="2">
        <v>1200</v>
      </c>
      <c r="F676" s="14" t="s">
        <v>4518</v>
      </c>
      <c r="G676" s="2">
        <v>1200</v>
      </c>
      <c r="H676" s="2">
        <f>Tabla135[[#This Row],[Importe]]-Tabla135[[#This Row],[Pagado]]</f>
        <v>0</v>
      </c>
    </row>
    <row r="677" spans="1:8" x14ac:dyDescent="0.25">
      <c r="A677" s="13" t="s">
        <v>4518</v>
      </c>
      <c r="B677" s="8" t="s">
        <v>4923</v>
      </c>
      <c r="C677" s="12">
        <v>35858</v>
      </c>
      <c r="D677" s="13" t="s">
        <v>4048</v>
      </c>
      <c r="E677" s="2">
        <v>38300</v>
      </c>
      <c r="F677" s="14" t="s">
        <v>4518</v>
      </c>
      <c r="G677" s="2">
        <v>38300</v>
      </c>
      <c r="H677" s="2">
        <f>Tabla135[[#This Row],[Importe]]-Tabla135[[#This Row],[Pagado]]</f>
        <v>0</v>
      </c>
    </row>
    <row r="678" spans="1:8" x14ac:dyDescent="0.25">
      <c r="A678" s="13" t="s">
        <v>4518</v>
      </c>
      <c r="B678" s="8" t="s">
        <v>4924</v>
      </c>
      <c r="C678" s="12">
        <v>35859</v>
      </c>
      <c r="D678" s="13" t="s">
        <v>3954</v>
      </c>
      <c r="E678" s="2">
        <v>6405</v>
      </c>
      <c r="F678" s="14" t="s">
        <v>4518</v>
      </c>
      <c r="G678" s="2">
        <v>6405</v>
      </c>
      <c r="H678" s="2">
        <f>Tabla135[[#This Row],[Importe]]-Tabla135[[#This Row],[Pagado]]</f>
        <v>0</v>
      </c>
    </row>
    <row r="679" spans="1:8" x14ac:dyDescent="0.25">
      <c r="A679" s="13" t="s">
        <v>4518</v>
      </c>
      <c r="B679" s="8" t="s">
        <v>4925</v>
      </c>
      <c r="C679" s="12">
        <v>35860</v>
      </c>
      <c r="D679" s="13" t="s">
        <v>4049</v>
      </c>
      <c r="E679" s="2">
        <v>2884.6</v>
      </c>
      <c r="F679" s="14" t="s">
        <v>4518</v>
      </c>
      <c r="G679" s="2">
        <v>2884.6</v>
      </c>
      <c r="H679" s="2">
        <f>Tabla135[[#This Row],[Importe]]-Tabla135[[#This Row],[Pagado]]</f>
        <v>0</v>
      </c>
    </row>
    <row r="680" spans="1:8" x14ac:dyDescent="0.25">
      <c r="A680" s="13" t="s">
        <v>4518</v>
      </c>
      <c r="B680" s="8" t="s">
        <v>4926</v>
      </c>
      <c r="C680" s="12">
        <v>35861</v>
      </c>
      <c r="D680" s="13" t="s">
        <v>4017</v>
      </c>
      <c r="E680" s="2">
        <v>145869.51999999999</v>
      </c>
      <c r="F680" s="14" t="s">
        <v>4357</v>
      </c>
      <c r="G680" s="2">
        <v>145869.51999999999</v>
      </c>
      <c r="H680" s="2">
        <f>Tabla135[[#This Row],[Importe]]-Tabla135[[#This Row],[Pagado]]</f>
        <v>0</v>
      </c>
    </row>
    <row r="681" spans="1:8" x14ac:dyDescent="0.25">
      <c r="A681" s="13" t="s">
        <v>4518</v>
      </c>
      <c r="B681" s="8" t="s">
        <v>4927</v>
      </c>
      <c r="C681" s="12">
        <v>35862</v>
      </c>
      <c r="D681" s="13" t="s">
        <v>4109</v>
      </c>
      <c r="E681" s="2">
        <v>4267.2</v>
      </c>
      <c r="F681" s="14" t="s">
        <v>4518</v>
      </c>
      <c r="G681" s="2">
        <v>4267.2</v>
      </c>
      <c r="H681" s="2">
        <f>Tabla135[[#This Row],[Importe]]-Tabla135[[#This Row],[Pagado]]</f>
        <v>0</v>
      </c>
    </row>
    <row r="682" spans="1:8" x14ac:dyDescent="0.25">
      <c r="A682" s="13" t="s">
        <v>4518</v>
      </c>
      <c r="B682" s="8" t="s">
        <v>4928</v>
      </c>
      <c r="C682" s="12">
        <v>35863</v>
      </c>
      <c r="D682" s="13" t="s">
        <v>3969</v>
      </c>
      <c r="E682" s="2">
        <v>11004.62</v>
      </c>
      <c r="F682" s="14" t="s">
        <v>4518</v>
      </c>
      <c r="G682" s="2">
        <v>11004.62</v>
      </c>
      <c r="H682" s="2">
        <f>Tabla135[[#This Row],[Importe]]-Tabla135[[#This Row],[Pagado]]</f>
        <v>0</v>
      </c>
    </row>
    <row r="683" spans="1:8" x14ac:dyDescent="0.25">
      <c r="A683" s="13" t="s">
        <v>4518</v>
      </c>
      <c r="B683" s="8" t="s">
        <v>4929</v>
      </c>
      <c r="C683" s="12">
        <v>35864</v>
      </c>
      <c r="D683" s="13" t="s">
        <v>4016</v>
      </c>
      <c r="E683" s="2">
        <v>82993.5</v>
      </c>
      <c r="F683" s="14" t="s">
        <v>4518</v>
      </c>
      <c r="G683" s="2">
        <v>82993.5</v>
      </c>
      <c r="H683" s="2">
        <f>Tabla135[[#This Row],[Importe]]-Tabla135[[#This Row],[Pagado]]</f>
        <v>0</v>
      </c>
    </row>
    <row r="684" spans="1:8" x14ac:dyDescent="0.25">
      <c r="A684" s="13" t="s">
        <v>4518</v>
      </c>
      <c r="B684" s="8" t="s">
        <v>4930</v>
      </c>
      <c r="C684" s="12">
        <v>35865</v>
      </c>
      <c r="D684" s="13" t="s">
        <v>4055</v>
      </c>
      <c r="E684" s="2">
        <v>42144</v>
      </c>
      <c r="F684" s="14" t="s">
        <v>4518</v>
      </c>
      <c r="G684" s="2">
        <v>42144</v>
      </c>
      <c r="H684" s="2">
        <f>Tabla135[[#This Row],[Importe]]-Tabla135[[#This Row],[Pagado]]</f>
        <v>0</v>
      </c>
    </row>
    <row r="685" spans="1:8" x14ac:dyDescent="0.25">
      <c r="A685" s="13" t="s">
        <v>4518</v>
      </c>
      <c r="B685" s="8" t="s">
        <v>4931</v>
      </c>
      <c r="C685" s="12">
        <v>35866</v>
      </c>
      <c r="D685" s="13" t="s">
        <v>3957</v>
      </c>
      <c r="E685" s="2">
        <v>4200</v>
      </c>
      <c r="F685" s="14" t="s">
        <v>4518</v>
      </c>
      <c r="G685" s="2">
        <v>4200</v>
      </c>
      <c r="H685" s="2">
        <f>Tabla135[[#This Row],[Importe]]-Tabla135[[#This Row],[Pagado]]</f>
        <v>0</v>
      </c>
    </row>
    <row r="686" spans="1:8" x14ac:dyDescent="0.25">
      <c r="A686" s="13" t="s">
        <v>4518</v>
      </c>
      <c r="B686" s="8" t="s">
        <v>4932</v>
      </c>
      <c r="C686" s="12">
        <v>35867</v>
      </c>
      <c r="D686" s="13" t="s">
        <v>3956</v>
      </c>
      <c r="E686" s="2">
        <v>3730</v>
      </c>
      <c r="F686" s="14" t="s">
        <v>4518</v>
      </c>
      <c r="G686" s="2">
        <v>3730</v>
      </c>
      <c r="H686" s="2">
        <f>Tabla135[[#This Row],[Importe]]-Tabla135[[#This Row],[Pagado]]</f>
        <v>0</v>
      </c>
    </row>
    <row r="687" spans="1:8" x14ac:dyDescent="0.25">
      <c r="A687" s="13" t="s">
        <v>4518</v>
      </c>
      <c r="B687" s="8" t="s">
        <v>4933</v>
      </c>
      <c r="C687" s="12">
        <v>35868</v>
      </c>
      <c r="D687" s="13" t="s">
        <v>4031</v>
      </c>
      <c r="E687" s="2">
        <v>6000</v>
      </c>
      <c r="F687" s="14" t="s">
        <v>4518</v>
      </c>
      <c r="G687" s="2">
        <v>6000</v>
      </c>
      <c r="H687" s="2">
        <f>Tabla135[[#This Row],[Importe]]-Tabla135[[#This Row],[Pagado]]</f>
        <v>0</v>
      </c>
    </row>
    <row r="688" spans="1:8" x14ac:dyDescent="0.25">
      <c r="A688" s="13" t="s">
        <v>4518</v>
      </c>
      <c r="B688" s="8" t="s">
        <v>4934</v>
      </c>
      <c r="C688" s="12">
        <v>35869</v>
      </c>
      <c r="D688" s="13" t="s">
        <v>3966</v>
      </c>
      <c r="E688" s="2">
        <v>3565.2</v>
      </c>
      <c r="F688" s="14" t="s">
        <v>4518</v>
      </c>
      <c r="G688" s="2">
        <v>3565.2</v>
      </c>
      <c r="H688" s="2">
        <f>Tabla135[[#This Row],[Importe]]-Tabla135[[#This Row],[Pagado]]</f>
        <v>0</v>
      </c>
    </row>
    <row r="689" spans="1:8" x14ac:dyDescent="0.25">
      <c r="A689" s="13" t="s">
        <v>4518</v>
      </c>
      <c r="B689" s="8" t="s">
        <v>4935</v>
      </c>
      <c r="C689" s="12">
        <v>35870</v>
      </c>
      <c r="D689" s="13" t="s">
        <v>3994</v>
      </c>
      <c r="E689" s="2">
        <v>600.6</v>
      </c>
      <c r="F689" s="14" t="s">
        <v>4518</v>
      </c>
      <c r="G689" s="2">
        <v>600.6</v>
      </c>
      <c r="H689" s="2">
        <f>Tabla135[[#This Row],[Importe]]-Tabla135[[#This Row],[Pagado]]</f>
        <v>0</v>
      </c>
    </row>
    <row r="690" spans="1:8" x14ac:dyDescent="0.25">
      <c r="A690" s="13" t="s">
        <v>4518</v>
      </c>
      <c r="B690" s="8" t="s">
        <v>4936</v>
      </c>
      <c r="C690" s="12">
        <v>35871</v>
      </c>
      <c r="D690" s="13" t="s">
        <v>4017</v>
      </c>
      <c r="E690" s="2">
        <v>3062.4</v>
      </c>
      <c r="F690" s="14" t="s">
        <v>4357</v>
      </c>
      <c r="G690" s="2">
        <v>3062.4</v>
      </c>
      <c r="H690" s="2">
        <f>Tabla135[[#This Row],[Importe]]-Tabla135[[#This Row],[Pagado]]</f>
        <v>0</v>
      </c>
    </row>
    <row r="691" spans="1:8" x14ac:dyDescent="0.25">
      <c r="A691" s="13" t="s">
        <v>4518</v>
      </c>
      <c r="B691" s="8" t="s">
        <v>4937</v>
      </c>
      <c r="C691" s="12">
        <v>35872</v>
      </c>
      <c r="D691" s="13" t="s">
        <v>3966</v>
      </c>
      <c r="E691" s="2">
        <v>378</v>
      </c>
      <c r="F691" s="14" t="s">
        <v>4518</v>
      </c>
      <c r="G691" s="2">
        <v>378</v>
      </c>
      <c r="H691" s="2">
        <f>Tabla135[[#This Row],[Importe]]-Tabla135[[#This Row],[Pagado]]</f>
        <v>0</v>
      </c>
    </row>
    <row r="692" spans="1:8" x14ac:dyDescent="0.25">
      <c r="A692" s="13" t="s">
        <v>4518</v>
      </c>
      <c r="B692" s="8" t="s">
        <v>4938</v>
      </c>
      <c r="C692" s="12">
        <v>35873</v>
      </c>
      <c r="D692" s="13" t="s">
        <v>3970</v>
      </c>
      <c r="E692" s="2">
        <v>2802.4</v>
      </c>
      <c r="F692" s="14" t="s">
        <v>4518</v>
      </c>
      <c r="G692" s="2">
        <v>2802.4</v>
      </c>
      <c r="H692" s="2">
        <f>Tabla135[[#This Row],[Importe]]-Tabla135[[#This Row],[Pagado]]</f>
        <v>0</v>
      </c>
    </row>
    <row r="693" spans="1:8" x14ac:dyDescent="0.25">
      <c r="A693" s="13" t="s">
        <v>4518</v>
      </c>
      <c r="B693" s="8" t="s">
        <v>4939</v>
      </c>
      <c r="C693" s="12">
        <v>35874</v>
      </c>
      <c r="D693" s="13" t="s">
        <v>3977</v>
      </c>
      <c r="E693" s="2">
        <v>6832.3</v>
      </c>
      <c r="F693" s="14" t="s">
        <v>4518</v>
      </c>
      <c r="G693" s="2">
        <v>6832.3</v>
      </c>
      <c r="H693" s="2">
        <f>Tabla135[[#This Row],[Importe]]-Tabla135[[#This Row],[Pagado]]</f>
        <v>0</v>
      </c>
    </row>
    <row r="694" spans="1:8" x14ac:dyDescent="0.25">
      <c r="A694" s="13" t="s">
        <v>4518</v>
      </c>
      <c r="B694" s="8" t="s">
        <v>4940</v>
      </c>
      <c r="C694" s="12">
        <v>35875</v>
      </c>
      <c r="D694" s="13" t="s">
        <v>3964</v>
      </c>
      <c r="E694" s="2">
        <v>2400</v>
      </c>
      <c r="F694" s="14" t="s">
        <v>4518</v>
      </c>
      <c r="G694" s="2">
        <v>2400</v>
      </c>
      <c r="H694" s="2">
        <f>Tabla135[[#This Row],[Importe]]-Tabla135[[#This Row],[Pagado]]</f>
        <v>0</v>
      </c>
    </row>
    <row r="695" spans="1:8" x14ac:dyDescent="0.25">
      <c r="A695" s="13" t="s">
        <v>4518</v>
      </c>
      <c r="B695" s="8" t="s">
        <v>4941</v>
      </c>
      <c r="C695" s="12">
        <v>35876</v>
      </c>
      <c r="D695" s="13" t="s">
        <v>3987</v>
      </c>
      <c r="E695" s="2">
        <v>7496.5</v>
      </c>
      <c r="F695" s="14" t="s">
        <v>4518</v>
      </c>
      <c r="G695" s="2">
        <v>7496.5</v>
      </c>
      <c r="H695" s="2">
        <f>Tabla135[[#This Row],[Importe]]-Tabla135[[#This Row],[Pagado]]</f>
        <v>0</v>
      </c>
    </row>
    <row r="696" spans="1:8" x14ac:dyDescent="0.25">
      <c r="A696" s="13" t="s">
        <v>4518</v>
      </c>
      <c r="B696" s="8" t="s">
        <v>4942</v>
      </c>
      <c r="C696" s="12">
        <v>35877</v>
      </c>
      <c r="D696" s="13" t="s">
        <v>3980</v>
      </c>
      <c r="E696" s="2">
        <v>8464.1</v>
      </c>
      <c r="F696" s="14" t="s">
        <v>4943</v>
      </c>
      <c r="G696" s="2">
        <v>8464.1</v>
      </c>
      <c r="H696" s="2">
        <f>Tabla135[[#This Row],[Importe]]-Tabla135[[#This Row],[Pagado]]</f>
        <v>0</v>
      </c>
    </row>
    <row r="697" spans="1:8" x14ac:dyDescent="0.25">
      <c r="A697" s="13" t="s">
        <v>4518</v>
      </c>
      <c r="B697" s="8" t="s">
        <v>4944</v>
      </c>
      <c r="C697" s="12">
        <v>35878</v>
      </c>
      <c r="D697" s="13" t="s">
        <v>4057</v>
      </c>
      <c r="E697" s="2">
        <v>3616.7</v>
      </c>
      <c r="F697" s="14" t="s">
        <v>4518</v>
      </c>
      <c r="G697" s="2">
        <v>3616.7</v>
      </c>
      <c r="H697" s="2">
        <f>Tabla135[[#This Row],[Importe]]-Tabla135[[#This Row],[Pagado]]</f>
        <v>0</v>
      </c>
    </row>
    <row r="698" spans="1:8" x14ac:dyDescent="0.25">
      <c r="A698" s="13" t="s">
        <v>4518</v>
      </c>
      <c r="B698" s="8" t="s">
        <v>4945</v>
      </c>
      <c r="C698" s="12">
        <v>35879</v>
      </c>
      <c r="D698" s="13" t="s">
        <v>3964</v>
      </c>
      <c r="E698" s="2">
        <v>880.4</v>
      </c>
      <c r="F698" s="14" t="s">
        <v>4518</v>
      </c>
      <c r="G698" s="2">
        <v>880.4</v>
      </c>
      <c r="H698" s="2">
        <f>Tabla135[[#This Row],[Importe]]-Tabla135[[#This Row],[Pagado]]</f>
        <v>0</v>
      </c>
    </row>
    <row r="699" spans="1:8" x14ac:dyDescent="0.25">
      <c r="A699" s="13" t="s">
        <v>4518</v>
      </c>
      <c r="B699" s="8" t="s">
        <v>4946</v>
      </c>
      <c r="C699" s="12">
        <v>35880</v>
      </c>
      <c r="D699" s="13" t="s">
        <v>4042</v>
      </c>
      <c r="E699" s="2">
        <v>23413</v>
      </c>
      <c r="F699" s="14" t="s">
        <v>4518</v>
      </c>
      <c r="G699" s="2">
        <v>23413</v>
      </c>
      <c r="H699" s="2">
        <f>Tabla135[[#This Row],[Importe]]-Tabla135[[#This Row],[Pagado]]</f>
        <v>0</v>
      </c>
    </row>
    <row r="700" spans="1:8" x14ac:dyDescent="0.25">
      <c r="A700" s="13" t="s">
        <v>4518</v>
      </c>
      <c r="B700" s="8" t="s">
        <v>4947</v>
      </c>
      <c r="C700" s="12">
        <v>35881</v>
      </c>
      <c r="D700" s="13" t="s">
        <v>3985</v>
      </c>
      <c r="E700" s="2">
        <v>520</v>
      </c>
      <c r="F700" s="14" t="s">
        <v>4518</v>
      </c>
      <c r="G700" s="2">
        <v>520</v>
      </c>
      <c r="H700" s="2">
        <f>Tabla135[[#This Row],[Importe]]-Tabla135[[#This Row],[Pagado]]</f>
        <v>0</v>
      </c>
    </row>
    <row r="701" spans="1:8" x14ac:dyDescent="0.25">
      <c r="A701" s="13" t="s">
        <v>4518</v>
      </c>
      <c r="B701" s="8" t="s">
        <v>4948</v>
      </c>
      <c r="C701" s="12">
        <v>35882</v>
      </c>
      <c r="D701" s="13" t="s">
        <v>3999</v>
      </c>
      <c r="E701" s="2">
        <v>6968.2</v>
      </c>
      <c r="F701" s="14" t="s">
        <v>4518</v>
      </c>
      <c r="G701" s="2">
        <v>6968.2</v>
      </c>
      <c r="H701" s="2">
        <f>Tabla135[[#This Row],[Importe]]-Tabla135[[#This Row],[Pagado]]</f>
        <v>0</v>
      </c>
    </row>
    <row r="702" spans="1:8" x14ac:dyDescent="0.25">
      <c r="A702" s="13" t="s">
        <v>4518</v>
      </c>
      <c r="B702" s="8" t="s">
        <v>4949</v>
      </c>
      <c r="C702" s="12">
        <v>35883</v>
      </c>
      <c r="D702" s="13" t="s">
        <v>3978</v>
      </c>
      <c r="E702" s="2">
        <v>16177.6</v>
      </c>
      <c r="F702" s="14" t="s">
        <v>4518</v>
      </c>
      <c r="G702" s="2">
        <v>16177.6</v>
      </c>
      <c r="H702" s="2">
        <f>Tabla135[[#This Row],[Importe]]-Tabla135[[#This Row],[Pagado]]</f>
        <v>0</v>
      </c>
    </row>
    <row r="703" spans="1:8" x14ac:dyDescent="0.25">
      <c r="A703" s="13" t="s">
        <v>4518</v>
      </c>
      <c r="B703" s="8" t="s">
        <v>4950</v>
      </c>
      <c r="C703" s="12">
        <v>35884</v>
      </c>
      <c r="D703" s="13" t="s">
        <v>4116</v>
      </c>
      <c r="E703" s="2">
        <v>3377.76</v>
      </c>
      <c r="F703" s="14" t="s">
        <v>4518</v>
      </c>
      <c r="G703" s="2">
        <v>3377.76</v>
      </c>
      <c r="H703" s="2">
        <f>Tabla135[[#This Row],[Importe]]-Tabla135[[#This Row],[Pagado]]</f>
        <v>0</v>
      </c>
    </row>
    <row r="704" spans="1:8" x14ac:dyDescent="0.25">
      <c r="A704" s="13" t="s">
        <v>4518</v>
      </c>
      <c r="B704" s="8" t="s">
        <v>4951</v>
      </c>
      <c r="C704" s="12">
        <v>35885</v>
      </c>
      <c r="D704" s="13" t="s">
        <v>3986</v>
      </c>
      <c r="E704" s="2">
        <v>1630.6</v>
      </c>
      <c r="F704" s="14" t="s">
        <v>4518</v>
      </c>
      <c r="G704" s="2">
        <v>1630.6</v>
      </c>
      <c r="H704" s="2">
        <f>Tabla135[[#This Row],[Importe]]-Tabla135[[#This Row],[Pagado]]</f>
        <v>0</v>
      </c>
    </row>
    <row r="705" spans="1:8" x14ac:dyDescent="0.25">
      <c r="A705" s="13" t="s">
        <v>4518</v>
      </c>
      <c r="B705" s="8" t="s">
        <v>4952</v>
      </c>
      <c r="C705" s="12">
        <v>35886</v>
      </c>
      <c r="D705" s="13" t="s">
        <v>3985</v>
      </c>
      <c r="E705" s="2">
        <v>3554.7</v>
      </c>
      <c r="F705" s="14" t="s">
        <v>4518</v>
      </c>
      <c r="G705" s="2">
        <v>3554.7</v>
      </c>
      <c r="H705" s="2">
        <f>Tabla135[[#This Row],[Importe]]-Tabla135[[#This Row],[Pagado]]</f>
        <v>0</v>
      </c>
    </row>
    <row r="706" spans="1:8" x14ac:dyDescent="0.25">
      <c r="A706" s="13" t="s">
        <v>4518</v>
      </c>
      <c r="B706" s="8" t="s">
        <v>4953</v>
      </c>
      <c r="C706" s="12">
        <v>35887</v>
      </c>
      <c r="D706" s="13" t="s">
        <v>4121</v>
      </c>
      <c r="E706" s="2">
        <v>7619.9</v>
      </c>
      <c r="F706" s="14" t="s">
        <v>4518</v>
      </c>
      <c r="G706" s="2">
        <v>7619.9</v>
      </c>
      <c r="H706" s="2">
        <f>Tabla135[[#This Row],[Importe]]-Tabla135[[#This Row],[Pagado]]</f>
        <v>0</v>
      </c>
    </row>
    <row r="707" spans="1:8" x14ac:dyDescent="0.25">
      <c r="A707" s="13" t="s">
        <v>4518</v>
      </c>
      <c r="B707" s="8" t="s">
        <v>4954</v>
      </c>
      <c r="C707" s="12">
        <v>35888</v>
      </c>
      <c r="D707" s="13" t="s">
        <v>4061</v>
      </c>
      <c r="E707" s="2">
        <v>3410.2</v>
      </c>
      <c r="F707" s="14" t="s">
        <v>4518</v>
      </c>
      <c r="G707" s="2">
        <v>3410.2</v>
      </c>
      <c r="H707" s="2">
        <f>Tabla135[[#This Row],[Importe]]-Tabla135[[#This Row],[Pagado]]</f>
        <v>0</v>
      </c>
    </row>
    <row r="708" spans="1:8" x14ac:dyDescent="0.25">
      <c r="A708" s="13" t="s">
        <v>4518</v>
      </c>
      <c r="B708" s="8" t="s">
        <v>4955</v>
      </c>
      <c r="C708" s="12">
        <v>35889</v>
      </c>
      <c r="D708" s="13" t="s">
        <v>3964</v>
      </c>
      <c r="E708" s="2">
        <v>3215</v>
      </c>
      <c r="F708" s="14" t="s">
        <v>4518</v>
      </c>
      <c r="G708" s="2">
        <v>3215</v>
      </c>
      <c r="H708" s="2">
        <f>Tabla135[[#This Row],[Importe]]-Tabla135[[#This Row],[Pagado]]</f>
        <v>0</v>
      </c>
    </row>
    <row r="709" spans="1:8" x14ac:dyDescent="0.25">
      <c r="A709" s="13" t="s">
        <v>4518</v>
      </c>
      <c r="B709" s="8" t="s">
        <v>4956</v>
      </c>
      <c r="C709" s="12">
        <v>35890</v>
      </c>
      <c r="D709" s="13" t="s">
        <v>3991</v>
      </c>
      <c r="E709" s="2">
        <v>830.7</v>
      </c>
      <c r="F709" s="14" t="s">
        <v>4518</v>
      </c>
      <c r="G709" s="2">
        <v>830.7</v>
      </c>
      <c r="H709" s="2">
        <f>Tabla135[[#This Row],[Importe]]-Tabla135[[#This Row],[Pagado]]</f>
        <v>0</v>
      </c>
    </row>
    <row r="710" spans="1:8" x14ac:dyDescent="0.25">
      <c r="A710" s="13" t="s">
        <v>4518</v>
      </c>
      <c r="B710" s="8" t="s">
        <v>4957</v>
      </c>
      <c r="C710" s="12">
        <v>35891</v>
      </c>
      <c r="D710" s="13" t="s">
        <v>3981</v>
      </c>
      <c r="E710" s="2">
        <v>894</v>
      </c>
      <c r="F710" s="14" t="s">
        <v>4518</v>
      </c>
      <c r="G710" s="2">
        <v>894</v>
      </c>
      <c r="H710" s="2">
        <f>Tabla135[[#This Row],[Importe]]-Tabla135[[#This Row],[Pagado]]</f>
        <v>0</v>
      </c>
    </row>
    <row r="711" spans="1:8" x14ac:dyDescent="0.25">
      <c r="A711" s="13" t="s">
        <v>4518</v>
      </c>
      <c r="B711" s="8" t="s">
        <v>4958</v>
      </c>
      <c r="C711" s="12">
        <v>35892</v>
      </c>
      <c r="D711" s="13" t="s">
        <v>3964</v>
      </c>
      <c r="E711" s="2">
        <v>2061.8000000000002</v>
      </c>
      <c r="F711" s="14" t="s">
        <v>4518</v>
      </c>
      <c r="G711" s="2">
        <v>2061.8000000000002</v>
      </c>
      <c r="H711" s="2">
        <f>Tabla135[[#This Row],[Importe]]-Tabla135[[#This Row],[Pagado]]</f>
        <v>0</v>
      </c>
    </row>
    <row r="712" spans="1:8" x14ac:dyDescent="0.25">
      <c r="A712" s="13" t="s">
        <v>4518</v>
      </c>
      <c r="B712" s="8" t="s">
        <v>4959</v>
      </c>
      <c r="C712" s="12">
        <v>35893</v>
      </c>
      <c r="D712" s="13" t="s">
        <v>4088</v>
      </c>
      <c r="E712" s="2">
        <v>3600</v>
      </c>
      <c r="F712" s="14" t="s">
        <v>4518</v>
      </c>
      <c r="G712" s="2">
        <v>3600</v>
      </c>
      <c r="H712" s="2">
        <f>Tabla135[[#This Row],[Importe]]-Tabla135[[#This Row],[Pagado]]</f>
        <v>0</v>
      </c>
    </row>
    <row r="713" spans="1:8" x14ac:dyDescent="0.25">
      <c r="A713" s="13" t="s">
        <v>4518</v>
      </c>
      <c r="B713" s="8" t="s">
        <v>4960</v>
      </c>
      <c r="C713" s="12">
        <v>35894</v>
      </c>
      <c r="D713" s="13" t="s">
        <v>4054</v>
      </c>
      <c r="E713" s="2">
        <v>67441.5</v>
      </c>
      <c r="F713" s="14" t="s">
        <v>4518</v>
      </c>
      <c r="G713" s="2">
        <v>67441.5</v>
      </c>
      <c r="H713" s="2">
        <f>Tabla135[[#This Row],[Importe]]-Tabla135[[#This Row],[Pagado]]</f>
        <v>0</v>
      </c>
    </row>
    <row r="714" spans="1:8" x14ac:dyDescent="0.25">
      <c r="A714" s="13" t="s">
        <v>4518</v>
      </c>
      <c r="B714" s="8" t="s">
        <v>4961</v>
      </c>
      <c r="C714" s="12">
        <v>35895</v>
      </c>
      <c r="D714" s="13" t="s">
        <v>3964</v>
      </c>
      <c r="E714" s="2">
        <v>105</v>
      </c>
      <c r="F714" s="14" t="s">
        <v>4518</v>
      </c>
      <c r="G714" s="2">
        <v>105</v>
      </c>
      <c r="H714" s="2">
        <f>Tabla135[[#This Row],[Importe]]-Tabla135[[#This Row],[Pagado]]</f>
        <v>0</v>
      </c>
    </row>
    <row r="715" spans="1:8" x14ac:dyDescent="0.25">
      <c r="A715" s="13" t="s">
        <v>4518</v>
      </c>
      <c r="B715" s="8" t="s">
        <v>4962</v>
      </c>
      <c r="C715" s="12">
        <v>35896</v>
      </c>
      <c r="D715" s="13" t="s">
        <v>4120</v>
      </c>
      <c r="E715" s="2">
        <v>7278.8</v>
      </c>
      <c r="F715" s="14" t="s">
        <v>4518</v>
      </c>
      <c r="G715" s="2">
        <v>7278.8</v>
      </c>
      <c r="H715" s="2">
        <f>Tabla135[[#This Row],[Importe]]-Tabla135[[#This Row],[Pagado]]</f>
        <v>0</v>
      </c>
    </row>
    <row r="716" spans="1:8" x14ac:dyDescent="0.25">
      <c r="A716" s="13" t="s">
        <v>4518</v>
      </c>
      <c r="B716" s="8" t="s">
        <v>4963</v>
      </c>
      <c r="C716" s="12">
        <v>35897</v>
      </c>
      <c r="D716" s="13" t="s">
        <v>4085</v>
      </c>
      <c r="E716" s="2">
        <v>5162.6000000000004</v>
      </c>
      <c r="F716" s="14" t="s">
        <v>4518</v>
      </c>
      <c r="G716" s="2">
        <v>5162.6000000000004</v>
      </c>
      <c r="H716" s="2">
        <f>Tabla135[[#This Row],[Importe]]-Tabla135[[#This Row],[Pagado]]</f>
        <v>0</v>
      </c>
    </row>
    <row r="717" spans="1:8" x14ac:dyDescent="0.25">
      <c r="A717" s="13" t="s">
        <v>4518</v>
      </c>
      <c r="B717" s="8" t="s">
        <v>4964</v>
      </c>
      <c r="C717" s="12">
        <v>35898</v>
      </c>
      <c r="D717" s="13" t="s">
        <v>4009</v>
      </c>
      <c r="E717" s="2">
        <v>846</v>
      </c>
      <c r="F717" s="14" t="s">
        <v>4518</v>
      </c>
      <c r="G717" s="2">
        <v>846</v>
      </c>
      <c r="H717" s="2">
        <f>Tabla135[[#This Row],[Importe]]-Tabla135[[#This Row],[Pagado]]</f>
        <v>0</v>
      </c>
    </row>
    <row r="718" spans="1:8" x14ac:dyDescent="0.25">
      <c r="A718" s="13" t="s">
        <v>4518</v>
      </c>
      <c r="B718" s="8" t="s">
        <v>4965</v>
      </c>
      <c r="C718" s="12">
        <v>35899</v>
      </c>
      <c r="D718" s="13" t="s">
        <v>4044</v>
      </c>
      <c r="E718" s="2">
        <v>6839</v>
      </c>
      <c r="F718" s="14" t="s">
        <v>4518</v>
      </c>
      <c r="G718" s="2">
        <v>6839</v>
      </c>
      <c r="H718" s="2">
        <f>Tabla135[[#This Row],[Importe]]-Tabla135[[#This Row],[Pagado]]</f>
        <v>0</v>
      </c>
    </row>
    <row r="719" spans="1:8" x14ac:dyDescent="0.25">
      <c r="A719" s="13" t="s">
        <v>4518</v>
      </c>
      <c r="B719" s="8" t="s">
        <v>4966</v>
      </c>
      <c r="C719" s="12">
        <v>35900</v>
      </c>
      <c r="D719" s="13" t="s">
        <v>4490</v>
      </c>
      <c r="E719" s="2">
        <v>10533.6</v>
      </c>
      <c r="F719" s="14" t="s">
        <v>4518</v>
      </c>
      <c r="G719" s="2">
        <v>10533.6</v>
      </c>
      <c r="H719" s="2">
        <f>Tabla135[[#This Row],[Importe]]-Tabla135[[#This Row],[Pagado]]</f>
        <v>0</v>
      </c>
    </row>
    <row r="720" spans="1:8" x14ac:dyDescent="0.25">
      <c r="A720" s="13" t="s">
        <v>4518</v>
      </c>
      <c r="B720" s="8" t="s">
        <v>4967</v>
      </c>
      <c r="C720" s="12">
        <v>35901</v>
      </c>
      <c r="D720" s="13" t="s">
        <v>4005</v>
      </c>
      <c r="E720" s="2">
        <v>2700.9</v>
      </c>
      <c r="F720" s="14" t="s">
        <v>4518</v>
      </c>
      <c r="G720" s="2">
        <v>2700.9</v>
      </c>
      <c r="H720" s="2">
        <f>Tabla135[[#This Row],[Importe]]-Tabla135[[#This Row],[Pagado]]</f>
        <v>0</v>
      </c>
    </row>
    <row r="721" spans="1:8" x14ac:dyDescent="0.25">
      <c r="A721" s="13" t="s">
        <v>4518</v>
      </c>
      <c r="B721" s="8" t="s">
        <v>4968</v>
      </c>
      <c r="C721" s="12">
        <v>35902</v>
      </c>
      <c r="D721" s="13" t="s">
        <v>3964</v>
      </c>
      <c r="E721" s="2">
        <v>0</v>
      </c>
      <c r="F721" s="14" t="s">
        <v>4219</v>
      </c>
      <c r="G721" s="2">
        <v>0</v>
      </c>
      <c r="H721" s="2">
        <f>Tabla135[[#This Row],[Importe]]-Tabla135[[#This Row],[Pagado]]</f>
        <v>0</v>
      </c>
    </row>
    <row r="722" spans="1:8" x14ac:dyDescent="0.25">
      <c r="A722" s="13" t="s">
        <v>4518</v>
      </c>
      <c r="B722" s="8" t="s">
        <v>4969</v>
      </c>
      <c r="C722" s="12">
        <v>35903</v>
      </c>
      <c r="D722" s="13" t="s">
        <v>3975</v>
      </c>
      <c r="E722" s="2">
        <v>3000</v>
      </c>
      <c r="F722" s="14" t="s">
        <v>4518</v>
      </c>
      <c r="G722" s="2">
        <v>3000</v>
      </c>
      <c r="H722" s="2">
        <f>Tabla135[[#This Row],[Importe]]-Tabla135[[#This Row],[Pagado]]</f>
        <v>0</v>
      </c>
    </row>
    <row r="723" spans="1:8" x14ac:dyDescent="0.25">
      <c r="A723" s="13" t="s">
        <v>4518</v>
      </c>
      <c r="B723" s="8" t="s">
        <v>4970</v>
      </c>
      <c r="C723" s="12">
        <v>35904</v>
      </c>
      <c r="D723" s="13" t="s">
        <v>4095</v>
      </c>
      <c r="E723" s="2">
        <v>5502.2</v>
      </c>
      <c r="F723" s="14" t="s">
        <v>4518</v>
      </c>
      <c r="G723" s="2">
        <v>5502.2</v>
      </c>
      <c r="H723" s="2">
        <f>Tabla135[[#This Row],[Importe]]-Tabla135[[#This Row],[Pagado]]</f>
        <v>0</v>
      </c>
    </row>
    <row r="724" spans="1:8" x14ac:dyDescent="0.25">
      <c r="A724" s="13" t="s">
        <v>4518</v>
      </c>
      <c r="B724" s="8" t="s">
        <v>4971</v>
      </c>
      <c r="C724" s="12">
        <v>35905</v>
      </c>
      <c r="D724" s="13" t="s">
        <v>4097</v>
      </c>
      <c r="E724" s="2">
        <v>676.8</v>
      </c>
      <c r="F724" s="14" t="s">
        <v>4518</v>
      </c>
      <c r="G724" s="2">
        <v>676.8</v>
      </c>
      <c r="H724" s="2">
        <f>Tabla135[[#This Row],[Importe]]-Tabla135[[#This Row],[Pagado]]</f>
        <v>0</v>
      </c>
    </row>
    <row r="725" spans="1:8" x14ac:dyDescent="0.25">
      <c r="A725" s="13" t="s">
        <v>4518</v>
      </c>
      <c r="B725" s="8" t="s">
        <v>4972</v>
      </c>
      <c r="C725" s="12">
        <v>35906</v>
      </c>
      <c r="D725" s="13" t="s">
        <v>3964</v>
      </c>
      <c r="E725" s="2">
        <v>28.8</v>
      </c>
      <c r="F725" s="14" t="s">
        <v>4518</v>
      </c>
      <c r="G725" s="2">
        <v>28.8</v>
      </c>
      <c r="H725" s="2">
        <f>Tabla135[[#This Row],[Importe]]-Tabla135[[#This Row],[Pagado]]</f>
        <v>0</v>
      </c>
    </row>
    <row r="726" spans="1:8" x14ac:dyDescent="0.25">
      <c r="A726" s="13" t="s">
        <v>4518</v>
      </c>
      <c r="B726" s="8" t="s">
        <v>4973</v>
      </c>
      <c r="C726" s="12">
        <v>35907</v>
      </c>
      <c r="D726" s="13" t="s">
        <v>4144</v>
      </c>
      <c r="E726" s="2">
        <v>26505</v>
      </c>
      <c r="F726" s="14" t="s">
        <v>4518</v>
      </c>
      <c r="G726" s="2">
        <v>26505</v>
      </c>
      <c r="H726" s="2">
        <f>Tabla135[[#This Row],[Importe]]-Tabla135[[#This Row],[Pagado]]</f>
        <v>0</v>
      </c>
    </row>
    <row r="727" spans="1:8" x14ac:dyDescent="0.25">
      <c r="A727" s="13" t="s">
        <v>4518</v>
      </c>
      <c r="B727" s="8" t="s">
        <v>4974</v>
      </c>
      <c r="C727" s="12">
        <v>35908</v>
      </c>
      <c r="D727" s="13" t="s">
        <v>3964</v>
      </c>
      <c r="E727" s="2">
        <v>0</v>
      </c>
      <c r="F727" s="14" t="s">
        <v>4219</v>
      </c>
      <c r="G727" s="2">
        <v>0</v>
      </c>
      <c r="H727" s="2">
        <f>Tabla135[[#This Row],[Importe]]-Tabla135[[#This Row],[Pagado]]</f>
        <v>0</v>
      </c>
    </row>
    <row r="728" spans="1:8" x14ac:dyDescent="0.25">
      <c r="A728" s="13" t="s">
        <v>4518</v>
      </c>
      <c r="B728" s="8" t="s">
        <v>4975</v>
      </c>
      <c r="C728" s="12">
        <v>35909</v>
      </c>
      <c r="D728" s="13" t="s">
        <v>3959</v>
      </c>
      <c r="E728" s="2">
        <v>20044.599999999999</v>
      </c>
      <c r="F728" s="14" t="s">
        <v>4294</v>
      </c>
      <c r="G728" s="2">
        <v>20044.599999999999</v>
      </c>
      <c r="H728" s="2">
        <f>Tabla135[[#This Row],[Importe]]-Tabla135[[#This Row],[Pagado]]</f>
        <v>0</v>
      </c>
    </row>
    <row r="729" spans="1:8" x14ac:dyDescent="0.25">
      <c r="A729" s="13" t="s">
        <v>4518</v>
      </c>
      <c r="B729" s="8" t="s">
        <v>4976</v>
      </c>
      <c r="C729" s="12">
        <v>35910</v>
      </c>
      <c r="D729" s="13" t="s">
        <v>4321</v>
      </c>
      <c r="E729" s="2">
        <v>3884.76</v>
      </c>
      <c r="F729" s="14" t="s">
        <v>4518</v>
      </c>
      <c r="G729" s="2">
        <v>3884.76</v>
      </c>
      <c r="H729" s="2">
        <f>Tabla135[[#This Row],[Importe]]-Tabla135[[#This Row],[Pagado]]</f>
        <v>0</v>
      </c>
    </row>
    <row r="730" spans="1:8" x14ac:dyDescent="0.25">
      <c r="A730" s="13" t="s">
        <v>4518</v>
      </c>
      <c r="B730" s="8" t="s">
        <v>4977</v>
      </c>
      <c r="C730" s="12">
        <v>35911</v>
      </c>
      <c r="D730" s="13" t="s">
        <v>4042</v>
      </c>
      <c r="E730" s="2">
        <v>13481</v>
      </c>
      <c r="F730" s="14" t="s">
        <v>4518</v>
      </c>
      <c r="G730" s="2">
        <v>13481</v>
      </c>
      <c r="H730" s="2">
        <f>Tabla135[[#This Row],[Importe]]-Tabla135[[#This Row],[Pagado]]</f>
        <v>0</v>
      </c>
    </row>
    <row r="731" spans="1:8" x14ac:dyDescent="0.25">
      <c r="A731" s="13" t="s">
        <v>4518</v>
      </c>
      <c r="B731" s="8" t="s">
        <v>4978</v>
      </c>
      <c r="C731" s="12">
        <v>35912</v>
      </c>
      <c r="D731" s="13" t="s">
        <v>3964</v>
      </c>
      <c r="E731" s="2">
        <v>960</v>
      </c>
      <c r="F731" s="14" t="s">
        <v>4518</v>
      </c>
      <c r="G731" s="2">
        <v>960</v>
      </c>
      <c r="H731" s="2">
        <f>Tabla135[[#This Row],[Importe]]-Tabla135[[#This Row],[Pagado]]</f>
        <v>0</v>
      </c>
    </row>
    <row r="732" spans="1:8" x14ac:dyDescent="0.25">
      <c r="A732" s="13" t="s">
        <v>4518</v>
      </c>
      <c r="B732" s="8" t="s">
        <v>4979</v>
      </c>
      <c r="C732" s="12">
        <v>35913</v>
      </c>
      <c r="D732" s="13" t="s">
        <v>4009</v>
      </c>
      <c r="E732" s="2">
        <v>0</v>
      </c>
      <c r="F732" s="14" t="s">
        <v>4219</v>
      </c>
      <c r="G732" s="2">
        <v>0</v>
      </c>
      <c r="H732" s="2">
        <f>Tabla135[[#This Row],[Importe]]-Tabla135[[#This Row],[Pagado]]</f>
        <v>0</v>
      </c>
    </row>
    <row r="733" spans="1:8" x14ac:dyDescent="0.25">
      <c r="A733" s="13" t="s">
        <v>4518</v>
      </c>
      <c r="B733" s="8" t="s">
        <v>4980</v>
      </c>
      <c r="C733" s="12">
        <v>35914</v>
      </c>
      <c r="D733" s="13" t="s">
        <v>3937</v>
      </c>
      <c r="E733" s="2">
        <v>12297.4</v>
      </c>
      <c r="F733" s="14" t="s">
        <v>4569</v>
      </c>
      <c r="G733" s="2">
        <v>12297.4</v>
      </c>
      <c r="H733" s="2">
        <f>Tabla135[[#This Row],[Importe]]-Tabla135[[#This Row],[Pagado]]</f>
        <v>0</v>
      </c>
    </row>
    <row r="734" spans="1:8" x14ac:dyDescent="0.25">
      <c r="A734" s="13" t="s">
        <v>4518</v>
      </c>
      <c r="B734" s="8" t="s">
        <v>4981</v>
      </c>
      <c r="C734" s="12">
        <v>35915</v>
      </c>
      <c r="D734" s="13" t="s">
        <v>3964</v>
      </c>
      <c r="E734" s="2">
        <v>361.2</v>
      </c>
      <c r="F734" s="14" t="s">
        <v>4518</v>
      </c>
      <c r="G734" s="2">
        <v>361.2</v>
      </c>
      <c r="H734" s="2">
        <f>Tabla135[[#This Row],[Importe]]-Tabla135[[#This Row],[Pagado]]</f>
        <v>0</v>
      </c>
    </row>
    <row r="735" spans="1:8" x14ac:dyDescent="0.25">
      <c r="A735" s="13" t="s">
        <v>4518</v>
      </c>
      <c r="B735" s="8" t="s">
        <v>4982</v>
      </c>
      <c r="C735" s="12">
        <v>35916</v>
      </c>
      <c r="D735" s="13" t="s">
        <v>4024</v>
      </c>
      <c r="E735" s="2">
        <v>40000</v>
      </c>
      <c r="F735" s="14" t="s">
        <v>4518</v>
      </c>
      <c r="G735" s="2">
        <v>40000</v>
      </c>
      <c r="H735" s="2">
        <f>Tabla135[[#This Row],[Importe]]-Tabla135[[#This Row],[Pagado]]</f>
        <v>0</v>
      </c>
    </row>
    <row r="736" spans="1:8" x14ac:dyDescent="0.25">
      <c r="A736" s="13" t="s">
        <v>4518</v>
      </c>
      <c r="B736" s="8" t="s">
        <v>4983</v>
      </c>
      <c r="C736" s="12">
        <v>35917</v>
      </c>
      <c r="D736" s="13" t="s">
        <v>4053</v>
      </c>
      <c r="E736" s="2">
        <v>3762</v>
      </c>
      <c r="F736" s="14" t="s">
        <v>4518</v>
      </c>
      <c r="G736" s="2">
        <v>3762</v>
      </c>
      <c r="H736" s="2">
        <f>Tabla135[[#This Row],[Importe]]-Tabla135[[#This Row],[Pagado]]</f>
        <v>0</v>
      </c>
    </row>
    <row r="737" spans="1:8" x14ac:dyDescent="0.25">
      <c r="A737" s="13" t="s">
        <v>4518</v>
      </c>
      <c r="B737" s="8" t="s">
        <v>4984</v>
      </c>
      <c r="C737" s="12">
        <v>35918</v>
      </c>
      <c r="D737" s="13" t="s">
        <v>3992</v>
      </c>
      <c r="E737" s="2">
        <v>5168.3</v>
      </c>
      <c r="F737" s="14" t="s">
        <v>4518</v>
      </c>
      <c r="G737" s="2">
        <v>5168.3</v>
      </c>
      <c r="H737" s="2">
        <f>Tabla135[[#This Row],[Importe]]-Tabla135[[#This Row],[Pagado]]</f>
        <v>0</v>
      </c>
    </row>
    <row r="738" spans="1:8" x14ac:dyDescent="0.25">
      <c r="A738" s="13" t="s">
        <v>4518</v>
      </c>
      <c r="B738" s="8" t="s">
        <v>4985</v>
      </c>
      <c r="C738" s="12">
        <v>35919</v>
      </c>
      <c r="D738" s="13" t="s">
        <v>4102</v>
      </c>
      <c r="E738" s="2">
        <v>39087</v>
      </c>
      <c r="F738" s="14" t="s">
        <v>4518</v>
      </c>
      <c r="G738" s="2">
        <v>39087</v>
      </c>
      <c r="H738" s="2">
        <f>Tabla135[[#This Row],[Importe]]-Tabla135[[#This Row],[Pagado]]</f>
        <v>0</v>
      </c>
    </row>
    <row r="739" spans="1:8" x14ac:dyDescent="0.25">
      <c r="A739" s="13" t="s">
        <v>4518</v>
      </c>
      <c r="B739" s="8" t="s">
        <v>4986</v>
      </c>
      <c r="C739" s="12">
        <v>35920</v>
      </c>
      <c r="D739" s="13" t="s">
        <v>4102</v>
      </c>
      <c r="E739" s="2">
        <v>8068.5</v>
      </c>
      <c r="F739" s="14" t="s">
        <v>4518</v>
      </c>
      <c r="G739" s="2">
        <v>8068.5</v>
      </c>
      <c r="H739" s="2">
        <f>Tabla135[[#This Row],[Importe]]-Tabla135[[#This Row],[Pagado]]</f>
        <v>0</v>
      </c>
    </row>
    <row r="740" spans="1:8" x14ac:dyDescent="0.25">
      <c r="A740" s="13" t="s">
        <v>4518</v>
      </c>
      <c r="B740" s="8" t="s">
        <v>4987</v>
      </c>
      <c r="C740" s="12">
        <v>35921</v>
      </c>
      <c r="D740" s="13" t="s">
        <v>4102</v>
      </c>
      <c r="E740" s="2">
        <v>448.2</v>
      </c>
      <c r="F740" s="14" t="s">
        <v>4518</v>
      </c>
      <c r="G740" s="2">
        <v>448.2</v>
      </c>
      <c r="H740" s="2">
        <f>Tabla135[[#This Row],[Importe]]-Tabla135[[#This Row],[Pagado]]</f>
        <v>0</v>
      </c>
    </row>
    <row r="741" spans="1:8" x14ac:dyDescent="0.25">
      <c r="A741" s="13" t="s">
        <v>4518</v>
      </c>
      <c r="B741" s="8" t="s">
        <v>4988</v>
      </c>
      <c r="C741" s="12">
        <v>35922</v>
      </c>
      <c r="D741" s="13" t="s">
        <v>4099</v>
      </c>
      <c r="E741" s="2">
        <v>4140.5</v>
      </c>
      <c r="F741" s="14" t="s">
        <v>4518</v>
      </c>
      <c r="G741" s="2">
        <v>4140.5</v>
      </c>
      <c r="H741" s="2">
        <f>Tabla135[[#This Row],[Importe]]-Tabla135[[#This Row],[Pagado]]</f>
        <v>0</v>
      </c>
    </row>
    <row r="742" spans="1:8" x14ac:dyDescent="0.25">
      <c r="A742" s="13" t="s">
        <v>4518</v>
      </c>
      <c r="B742" s="8" t="s">
        <v>4989</v>
      </c>
      <c r="C742" s="12">
        <v>35923</v>
      </c>
      <c r="D742" s="13" t="s">
        <v>4020</v>
      </c>
      <c r="E742" s="2">
        <v>30380</v>
      </c>
      <c r="F742" s="14" t="s">
        <v>4444</v>
      </c>
      <c r="G742" s="2">
        <v>30380</v>
      </c>
      <c r="H742" s="2">
        <f>Tabla135[[#This Row],[Importe]]-Tabla135[[#This Row],[Pagado]]</f>
        <v>0</v>
      </c>
    </row>
    <row r="743" spans="1:8" x14ac:dyDescent="0.25">
      <c r="A743" s="13" t="s">
        <v>4518</v>
      </c>
      <c r="B743" s="8" t="s">
        <v>4990</v>
      </c>
      <c r="C743" s="12">
        <v>35924</v>
      </c>
      <c r="D743" s="13" t="s">
        <v>4133</v>
      </c>
      <c r="E743" s="2">
        <v>720</v>
      </c>
      <c r="F743" s="14" t="s">
        <v>4518</v>
      </c>
      <c r="G743" s="2">
        <v>720</v>
      </c>
      <c r="H743" s="2">
        <f>Tabla135[[#This Row],[Importe]]-Tabla135[[#This Row],[Pagado]]</f>
        <v>0</v>
      </c>
    </row>
    <row r="744" spans="1:8" x14ac:dyDescent="0.25">
      <c r="A744" s="13" t="s">
        <v>4518</v>
      </c>
      <c r="B744" s="8" t="s">
        <v>4991</v>
      </c>
      <c r="C744" s="12">
        <v>35925</v>
      </c>
      <c r="D744" s="13" t="s">
        <v>4069</v>
      </c>
      <c r="E744" s="2">
        <v>29235</v>
      </c>
      <c r="F744" s="14" t="s">
        <v>4726</v>
      </c>
      <c r="G744" s="2">
        <v>29235</v>
      </c>
      <c r="H744" s="2">
        <f>Tabla135[[#This Row],[Importe]]-Tabla135[[#This Row],[Pagado]]</f>
        <v>0</v>
      </c>
    </row>
    <row r="745" spans="1:8" x14ac:dyDescent="0.25">
      <c r="A745" s="13" t="s">
        <v>4518</v>
      </c>
      <c r="B745" s="8" t="s">
        <v>4992</v>
      </c>
      <c r="C745" s="12">
        <v>35926</v>
      </c>
      <c r="D745" s="13" t="s">
        <v>4023</v>
      </c>
      <c r="E745" s="2">
        <v>18816</v>
      </c>
      <c r="F745" s="14" t="s">
        <v>4518</v>
      </c>
      <c r="G745" s="2">
        <v>18816</v>
      </c>
      <c r="H745" s="2">
        <f>Tabla135[[#This Row],[Importe]]-Tabla135[[#This Row],[Pagado]]</f>
        <v>0</v>
      </c>
    </row>
    <row r="746" spans="1:8" x14ac:dyDescent="0.25">
      <c r="A746" s="13" t="s">
        <v>4518</v>
      </c>
      <c r="B746" s="8" t="s">
        <v>4993</v>
      </c>
      <c r="C746" s="12">
        <v>35927</v>
      </c>
      <c r="D746" s="13" t="s">
        <v>3980</v>
      </c>
      <c r="E746" s="2">
        <v>2462.8000000000002</v>
      </c>
      <c r="F746" s="14" t="s">
        <v>4943</v>
      </c>
      <c r="G746" s="2">
        <v>2462.8000000000002</v>
      </c>
      <c r="H746" s="2">
        <f>Tabla135[[#This Row],[Importe]]-Tabla135[[#This Row],[Pagado]]</f>
        <v>0</v>
      </c>
    </row>
    <row r="747" spans="1:8" x14ac:dyDescent="0.25">
      <c r="A747" s="13" t="s">
        <v>4518</v>
      </c>
      <c r="B747" s="8" t="s">
        <v>4994</v>
      </c>
      <c r="C747" s="12">
        <v>35928</v>
      </c>
      <c r="D747" s="13" t="s">
        <v>4129</v>
      </c>
      <c r="E747" s="2">
        <v>4643.8</v>
      </c>
      <c r="F747" s="14" t="s">
        <v>4518</v>
      </c>
      <c r="G747" s="2">
        <v>4643.8</v>
      </c>
      <c r="H747" s="2">
        <f>Tabla135[[#This Row],[Importe]]-Tabla135[[#This Row],[Pagado]]</f>
        <v>0</v>
      </c>
    </row>
    <row r="748" spans="1:8" x14ac:dyDescent="0.25">
      <c r="A748" s="13" t="s">
        <v>4518</v>
      </c>
      <c r="B748" s="8" t="s">
        <v>4995</v>
      </c>
      <c r="C748" s="12">
        <v>35929</v>
      </c>
      <c r="D748" s="13" t="s">
        <v>3966</v>
      </c>
      <c r="E748" s="2">
        <v>914</v>
      </c>
      <c r="F748" s="14" t="s">
        <v>4518</v>
      </c>
      <c r="G748" s="2">
        <v>914</v>
      </c>
      <c r="H748" s="2">
        <f>Tabla135[[#This Row],[Importe]]-Tabla135[[#This Row],[Pagado]]</f>
        <v>0</v>
      </c>
    </row>
    <row r="749" spans="1:8" x14ac:dyDescent="0.25">
      <c r="A749" s="13" t="s">
        <v>4518</v>
      </c>
      <c r="B749" s="8" t="s">
        <v>4996</v>
      </c>
      <c r="C749" s="12">
        <v>35930</v>
      </c>
      <c r="D749" s="13" t="s">
        <v>4175</v>
      </c>
      <c r="E749" s="2">
        <v>16888.8</v>
      </c>
      <c r="F749" s="14" t="s">
        <v>4569</v>
      </c>
      <c r="G749" s="2">
        <v>16888.8</v>
      </c>
      <c r="H749" s="2">
        <f>Tabla135[[#This Row],[Importe]]-Tabla135[[#This Row],[Pagado]]</f>
        <v>0</v>
      </c>
    </row>
    <row r="750" spans="1:8" x14ac:dyDescent="0.25">
      <c r="A750" s="13" t="s">
        <v>4518</v>
      </c>
      <c r="B750" s="8" t="s">
        <v>4997</v>
      </c>
      <c r="C750" s="12">
        <v>35931</v>
      </c>
      <c r="D750" s="13" t="s">
        <v>4017</v>
      </c>
      <c r="E750" s="2">
        <v>2500</v>
      </c>
      <c r="F750" s="14" t="s">
        <v>4357</v>
      </c>
      <c r="G750" s="2">
        <v>2500</v>
      </c>
      <c r="H750" s="2">
        <f>Tabla135[[#This Row],[Importe]]-Tabla135[[#This Row],[Pagado]]</f>
        <v>0</v>
      </c>
    </row>
    <row r="751" spans="1:8" x14ac:dyDescent="0.25">
      <c r="A751" s="13" t="s">
        <v>4518</v>
      </c>
      <c r="B751" s="8" t="s">
        <v>4998</v>
      </c>
      <c r="C751" s="12">
        <v>35932</v>
      </c>
      <c r="D751" s="13" t="s">
        <v>3953</v>
      </c>
      <c r="E751" s="2">
        <v>5400</v>
      </c>
      <c r="F751" s="14" t="s">
        <v>4518</v>
      </c>
      <c r="G751" s="2">
        <v>5400</v>
      </c>
      <c r="H751" s="2">
        <f>Tabla135[[#This Row],[Importe]]-Tabla135[[#This Row],[Pagado]]</f>
        <v>0</v>
      </c>
    </row>
    <row r="752" spans="1:8" x14ac:dyDescent="0.25">
      <c r="A752" s="13" t="s">
        <v>4518</v>
      </c>
      <c r="B752" s="8" t="s">
        <v>4999</v>
      </c>
      <c r="C752" s="12">
        <v>35933</v>
      </c>
      <c r="D752" s="13" t="s">
        <v>4090</v>
      </c>
      <c r="E752" s="2">
        <v>871.2</v>
      </c>
      <c r="F752" s="14" t="s">
        <v>4518</v>
      </c>
      <c r="G752" s="2">
        <v>871.2</v>
      </c>
      <c r="H752" s="2">
        <f>Tabla135[[#This Row],[Importe]]-Tabla135[[#This Row],[Pagado]]</f>
        <v>0</v>
      </c>
    </row>
    <row r="753" spans="1:8" x14ac:dyDescent="0.25">
      <c r="A753" s="13" t="s">
        <v>4518</v>
      </c>
      <c r="B753" s="8" t="s">
        <v>5000</v>
      </c>
      <c r="C753" s="12">
        <v>35934</v>
      </c>
      <c r="D753" s="13" t="s">
        <v>3935</v>
      </c>
      <c r="E753" s="2">
        <v>42667.199999999997</v>
      </c>
      <c r="F753" s="14" t="s">
        <v>4577</v>
      </c>
      <c r="G753" s="2">
        <v>42667.199999999997</v>
      </c>
      <c r="H753" s="2">
        <f>Tabla135[[#This Row],[Importe]]-Tabla135[[#This Row],[Pagado]]</f>
        <v>0</v>
      </c>
    </row>
    <row r="754" spans="1:8" x14ac:dyDescent="0.25">
      <c r="A754" s="13" t="s">
        <v>4518</v>
      </c>
      <c r="B754" s="8" t="s">
        <v>5001</v>
      </c>
      <c r="C754" s="12">
        <v>35935</v>
      </c>
      <c r="D754" s="13" t="s">
        <v>4164</v>
      </c>
      <c r="E754" s="2">
        <v>18124.8</v>
      </c>
      <c r="F754" s="14" t="s">
        <v>4518</v>
      </c>
      <c r="G754" s="2">
        <v>18124.8</v>
      </c>
      <c r="H754" s="2">
        <f>Tabla135[[#This Row],[Importe]]-Tabla135[[#This Row],[Pagado]]</f>
        <v>0</v>
      </c>
    </row>
    <row r="755" spans="1:8" x14ac:dyDescent="0.25">
      <c r="A755" s="13" t="s">
        <v>4518</v>
      </c>
      <c r="B755" s="8" t="s">
        <v>5002</v>
      </c>
      <c r="C755" s="12">
        <v>35936</v>
      </c>
      <c r="D755" s="13" t="s">
        <v>4047</v>
      </c>
      <c r="E755" s="2">
        <v>2470</v>
      </c>
      <c r="F755" s="14" t="s">
        <v>4518</v>
      </c>
      <c r="G755" s="2">
        <v>2470</v>
      </c>
      <c r="H755" s="2">
        <f>Tabla135[[#This Row],[Importe]]-Tabla135[[#This Row],[Pagado]]</f>
        <v>0</v>
      </c>
    </row>
    <row r="756" spans="1:8" x14ac:dyDescent="0.25">
      <c r="A756" s="13" t="s">
        <v>4518</v>
      </c>
      <c r="B756" s="8" t="s">
        <v>5003</v>
      </c>
      <c r="C756" s="12">
        <v>35937</v>
      </c>
      <c r="D756" s="13" t="s">
        <v>4100</v>
      </c>
      <c r="E756" s="2">
        <v>1200</v>
      </c>
      <c r="F756" s="14" t="s">
        <v>4569</v>
      </c>
      <c r="G756" s="2">
        <v>1200</v>
      </c>
      <c r="H756" s="2">
        <f>Tabla135[[#This Row],[Importe]]-Tabla135[[#This Row],[Pagado]]</f>
        <v>0</v>
      </c>
    </row>
    <row r="757" spans="1:8" x14ac:dyDescent="0.25">
      <c r="A757" s="13" t="s">
        <v>4518</v>
      </c>
      <c r="B757" s="8" t="s">
        <v>5004</v>
      </c>
      <c r="C757" s="12">
        <v>35938</v>
      </c>
      <c r="D757" s="13" t="s">
        <v>4000</v>
      </c>
      <c r="E757" s="2">
        <v>1200</v>
      </c>
      <c r="F757" s="14" t="s">
        <v>4569</v>
      </c>
      <c r="G757" s="2">
        <v>1200</v>
      </c>
      <c r="H757" s="2">
        <f>Tabla135[[#This Row],[Importe]]-Tabla135[[#This Row],[Pagado]]</f>
        <v>0</v>
      </c>
    </row>
    <row r="758" spans="1:8" x14ac:dyDescent="0.25">
      <c r="A758" s="13" t="s">
        <v>4518</v>
      </c>
      <c r="B758" s="8" t="s">
        <v>5005</v>
      </c>
      <c r="C758" s="12">
        <v>35939</v>
      </c>
      <c r="D758" s="13" t="s">
        <v>4110</v>
      </c>
      <c r="E758" s="2">
        <v>1852.24</v>
      </c>
      <c r="F758" s="14" t="s">
        <v>4518</v>
      </c>
      <c r="G758" s="2">
        <v>1852.24</v>
      </c>
      <c r="H758" s="2">
        <f>Tabla135[[#This Row],[Importe]]-Tabla135[[#This Row],[Pagado]]</f>
        <v>0</v>
      </c>
    </row>
    <row r="759" spans="1:8" x14ac:dyDescent="0.25">
      <c r="A759" s="13" t="s">
        <v>4518</v>
      </c>
      <c r="B759" s="8" t="s">
        <v>5006</v>
      </c>
      <c r="C759" s="12">
        <v>35940</v>
      </c>
      <c r="D759" s="13" t="s">
        <v>4116</v>
      </c>
      <c r="E759" s="2">
        <v>806.2</v>
      </c>
      <c r="F759" s="14" t="s">
        <v>4518</v>
      </c>
      <c r="G759" s="2">
        <v>806.2</v>
      </c>
      <c r="H759" s="2">
        <f>Tabla135[[#This Row],[Importe]]-Tabla135[[#This Row],[Pagado]]</f>
        <v>0</v>
      </c>
    </row>
    <row r="760" spans="1:8" x14ac:dyDescent="0.25">
      <c r="A760" s="13" t="s">
        <v>4518</v>
      </c>
      <c r="B760" s="8" t="s">
        <v>5007</v>
      </c>
      <c r="C760" s="12">
        <v>35941</v>
      </c>
      <c r="D760" s="13" t="s">
        <v>4049</v>
      </c>
      <c r="E760" s="2">
        <v>3240</v>
      </c>
      <c r="F760" s="14" t="s">
        <v>4518</v>
      </c>
      <c r="G760" s="2">
        <v>3240</v>
      </c>
      <c r="H760" s="2">
        <f>Tabla135[[#This Row],[Importe]]-Tabla135[[#This Row],[Pagado]]</f>
        <v>0</v>
      </c>
    </row>
    <row r="761" spans="1:8" x14ac:dyDescent="0.25">
      <c r="A761" s="13" t="s">
        <v>4518</v>
      </c>
      <c r="B761" s="8" t="s">
        <v>5008</v>
      </c>
      <c r="C761" s="12">
        <v>35942</v>
      </c>
      <c r="D761" s="13" t="s">
        <v>4191</v>
      </c>
      <c r="E761" s="2">
        <v>23303.599999999999</v>
      </c>
      <c r="F761" s="14" t="s">
        <v>4569</v>
      </c>
      <c r="G761" s="2">
        <v>23303.599999999999</v>
      </c>
      <c r="H761" s="2">
        <f>Tabla135[[#This Row],[Importe]]-Tabla135[[#This Row],[Pagado]]</f>
        <v>0</v>
      </c>
    </row>
    <row r="762" spans="1:8" x14ac:dyDescent="0.25">
      <c r="A762" s="13" t="s">
        <v>4518</v>
      </c>
      <c r="B762" s="8" t="s">
        <v>5009</v>
      </c>
      <c r="C762" s="12">
        <v>35943</v>
      </c>
      <c r="D762" s="13" t="s">
        <v>3964</v>
      </c>
      <c r="E762" s="2">
        <v>2584.4</v>
      </c>
      <c r="F762" s="14" t="s">
        <v>4518</v>
      </c>
      <c r="G762" s="2">
        <v>2584.4</v>
      </c>
      <c r="H762" s="2">
        <f>Tabla135[[#This Row],[Importe]]-Tabla135[[#This Row],[Pagado]]</f>
        <v>0</v>
      </c>
    </row>
    <row r="763" spans="1:8" x14ac:dyDescent="0.25">
      <c r="A763" s="13" t="s">
        <v>4518</v>
      </c>
      <c r="B763" s="8" t="s">
        <v>5010</v>
      </c>
      <c r="C763" s="12">
        <v>35944</v>
      </c>
      <c r="D763" s="13" t="s">
        <v>3955</v>
      </c>
      <c r="E763" s="2">
        <v>1950</v>
      </c>
      <c r="F763" s="14" t="s">
        <v>4518</v>
      </c>
      <c r="G763" s="2">
        <v>1950</v>
      </c>
      <c r="H763" s="2">
        <f>Tabla135[[#This Row],[Importe]]-Tabla135[[#This Row],[Pagado]]</f>
        <v>0</v>
      </c>
    </row>
    <row r="764" spans="1:8" x14ac:dyDescent="0.25">
      <c r="A764" s="13" t="s">
        <v>4518</v>
      </c>
      <c r="B764" s="8" t="s">
        <v>5011</v>
      </c>
      <c r="C764" s="12">
        <v>35945</v>
      </c>
      <c r="D764" s="13" t="s">
        <v>3955</v>
      </c>
      <c r="E764" s="2">
        <v>297</v>
      </c>
      <c r="F764" s="14" t="s">
        <v>4518</v>
      </c>
      <c r="G764" s="2">
        <v>297</v>
      </c>
      <c r="H764" s="2">
        <f>Tabla135[[#This Row],[Importe]]-Tabla135[[#This Row],[Pagado]]</f>
        <v>0</v>
      </c>
    </row>
    <row r="765" spans="1:8" x14ac:dyDescent="0.25">
      <c r="A765" s="13" t="s">
        <v>4518</v>
      </c>
      <c r="B765" s="8" t="s">
        <v>5012</v>
      </c>
      <c r="C765" s="12">
        <v>35946</v>
      </c>
      <c r="D765" s="13" t="s">
        <v>3964</v>
      </c>
      <c r="E765" s="2">
        <v>964.6</v>
      </c>
      <c r="F765" s="14" t="s">
        <v>4518</v>
      </c>
      <c r="G765" s="2">
        <v>964.6</v>
      </c>
      <c r="H765" s="2">
        <f>Tabla135[[#This Row],[Importe]]-Tabla135[[#This Row],[Pagado]]</f>
        <v>0</v>
      </c>
    </row>
    <row r="766" spans="1:8" x14ac:dyDescent="0.25">
      <c r="A766" s="13" t="s">
        <v>4518</v>
      </c>
      <c r="B766" s="8" t="s">
        <v>5013</v>
      </c>
      <c r="C766" s="12">
        <v>35947</v>
      </c>
      <c r="D766" s="13" t="s">
        <v>4047</v>
      </c>
      <c r="E766" s="2">
        <v>361.4</v>
      </c>
      <c r="F766" s="14" t="s">
        <v>4518</v>
      </c>
      <c r="G766" s="2">
        <v>361.4</v>
      </c>
      <c r="H766" s="2">
        <f>Tabla135[[#This Row],[Importe]]-Tabla135[[#This Row],[Pagado]]</f>
        <v>0</v>
      </c>
    </row>
    <row r="767" spans="1:8" x14ac:dyDescent="0.25">
      <c r="A767" s="13" t="s">
        <v>4518</v>
      </c>
      <c r="B767" s="8" t="s">
        <v>5014</v>
      </c>
      <c r="C767" s="12">
        <v>35948</v>
      </c>
      <c r="D767" s="13" t="s">
        <v>3950</v>
      </c>
      <c r="E767" s="2">
        <v>47491.199999999997</v>
      </c>
      <c r="F767" s="14" t="s">
        <v>4577</v>
      </c>
      <c r="G767" s="2">
        <v>47491.199999999997</v>
      </c>
      <c r="H767" s="2">
        <f>Tabla135[[#This Row],[Importe]]-Tabla135[[#This Row],[Pagado]]</f>
        <v>0</v>
      </c>
    </row>
    <row r="768" spans="1:8" x14ac:dyDescent="0.25">
      <c r="A768" s="13" t="s">
        <v>4518</v>
      </c>
      <c r="B768" s="8" t="s">
        <v>5015</v>
      </c>
      <c r="C768" s="12">
        <v>35949</v>
      </c>
      <c r="D768" s="13" t="s">
        <v>4019</v>
      </c>
      <c r="E768" s="2">
        <v>71229.8</v>
      </c>
      <c r="F768" s="14" t="s">
        <v>4294</v>
      </c>
      <c r="G768" s="2">
        <v>71229.8</v>
      </c>
      <c r="H768" s="2">
        <f>Tabla135[[#This Row],[Importe]]-Tabla135[[#This Row],[Pagado]]</f>
        <v>0</v>
      </c>
    </row>
    <row r="769" spans="1:8" x14ac:dyDescent="0.25">
      <c r="A769" s="13" t="s">
        <v>4569</v>
      </c>
      <c r="B769" s="8" t="s">
        <v>5016</v>
      </c>
      <c r="C769" s="12">
        <v>35950</v>
      </c>
      <c r="D769" s="13" t="s">
        <v>3964</v>
      </c>
      <c r="E769" s="2">
        <v>6525</v>
      </c>
      <c r="F769" s="14" t="s">
        <v>4569</v>
      </c>
      <c r="G769" s="2">
        <v>6525</v>
      </c>
      <c r="H769" s="2">
        <f>Tabla135[[#This Row],[Importe]]-Tabla135[[#This Row],[Pagado]]</f>
        <v>0</v>
      </c>
    </row>
    <row r="770" spans="1:8" x14ac:dyDescent="0.25">
      <c r="A770" s="13" t="s">
        <v>4569</v>
      </c>
      <c r="B770" s="8" t="s">
        <v>5017</v>
      </c>
      <c r="C770" s="12">
        <v>35951</v>
      </c>
      <c r="D770" s="13" t="s">
        <v>3964</v>
      </c>
      <c r="E770" s="2">
        <v>1202.4000000000001</v>
      </c>
      <c r="F770" s="14" t="s">
        <v>4569</v>
      </c>
      <c r="G770" s="2">
        <v>1202.4000000000001</v>
      </c>
      <c r="H770" s="2">
        <f>Tabla135[[#This Row],[Importe]]-Tabla135[[#This Row],[Pagado]]</f>
        <v>0</v>
      </c>
    </row>
    <row r="771" spans="1:8" x14ac:dyDescent="0.25">
      <c r="A771" s="13" t="s">
        <v>4569</v>
      </c>
      <c r="B771" s="8" t="s">
        <v>5018</v>
      </c>
      <c r="C771" s="12">
        <v>35952</v>
      </c>
      <c r="D771" s="13" t="s">
        <v>3951</v>
      </c>
      <c r="E771" s="2">
        <v>10454.799999999999</v>
      </c>
      <c r="F771" s="14" t="s">
        <v>4569</v>
      </c>
      <c r="G771" s="2">
        <v>10454.799999999999</v>
      </c>
      <c r="H771" s="2">
        <f>Tabla135[[#This Row],[Importe]]-Tabla135[[#This Row],[Pagado]]</f>
        <v>0</v>
      </c>
    </row>
    <row r="772" spans="1:8" x14ac:dyDescent="0.25">
      <c r="A772" s="13" t="s">
        <v>4569</v>
      </c>
      <c r="B772" s="8" t="s">
        <v>5019</v>
      </c>
      <c r="C772" s="12">
        <v>35953</v>
      </c>
      <c r="D772" s="13" t="s">
        <v>3958</v>
      </c>
      <c r="E772" s="2">
        <v>8670.2000000000007</v>
      </c>
      <c r="F772" s="14" t="s">
        <v>4569</v>
      </c>
      <c r="G772" s="2">
        <v>8670.2000000000007</v>
      </c>
      <c r="H772" s="2">
        <f>Tabla135[[#This Row],[Importe]]-Tabla135[[#This Row],[Pagado]]</f>
        <v>0</v>
      </c>
    </row>
    <row r="773" spans="1:8" x14ac:dyDescent="0.25">
      <c r="A773" s="13" t="s">
        <v>4569</v>
      </c>
      <c r="B773" s="8" t="s">
        <v>5020</v>
      </c>
      <c r="C773" s="12">
        <v>35954</v>
      </c>
      <c r="D773" s="13" t="s">
        <v>5021</v>
      </c>
      <c r="E773" s="2">
        <v>50</v>
      </c>
      <c r="F773" s="14" t="s">
        <v>4569</v>
      </c>
      <c r="G773" s="2">
        <v>50</v>
      </c>
      <c r="H773" s="2">
        <f>Tabla135[[#This Row],[Importe]]-Tabla135[[#This Row],[Pagado]]</f>
        <v>0</v>
      </c>
    </row>
    <row r="774" spans="1:8" x14ac:dyDescent="0.25">
      <c r="A774" s="13" t="s">
        <v>4569</v>
      </c>
      <c r="B774" s="8" t="s">
        <v>5022</v>
      </c>
      <c r="C774" s="12">
        <v>35955</v>
      </c>
      <c r="D774" s="13" t="s">
        <v>3950</v>
      </c>
      <c r="E774" s="2">
        <v>1674</v>
      </c>
      <c r="F774" s="14" t="s">
        <v>4577</v>
      </c>
      <c r="G774" s="2">
        <v>1674</v>
      </c>
      <c r="H774" s="2">
        <f>Tabla135[[#This Row],[Importe]]-Tabla135[[#This Row],[Pagado]]</f>
        <v>0</v>
      </c>
    </row>
    <row r="775" spans="1:8" x14ac:dyDescent="0.25">
      <c r="A775" s="13" t="s">
        <v>4569</v>
      </c>
      <c r="B775" s="8" t="s">
        <v>5023</v>
      </c>
      <c r="C775" s="12">
        <v>35956</v>
      </c>
      <c r="D775" s="13" t="s">
        <v>4067</v>
      </c>
      <c r="E775" s="2">
        <v>4800</v>
      </c>
      <c r="F775" s="14" t="s">
        <v>4569</v>
      </c>
      <c r="G775" s="2">
        <v>4800</v>
      </c>
      <c r="H775" s="2">
        <f>Tabla135[[#This Row],[Importe]]-Tabla135[[#This Row],[Pagado]]</f>
        <v>0</v>
      </c>
    </row>
    <row r="776" spans="1:8" x14ac:dyDescent="0.25">
      <c r="A776" s="13" t="s">
        <v>4569</v>
      </c>
      <c r="B776" s="8" t="s">
        <v>5024</v>
      </c>
      <c r="C776" s="12">
        <v>35957</v>
      </c>
      <c r="D776" s="13" t="s">
        <v>4187</v>
      </c>
      <c r="E776" s="2">
        <v>11143.5</v>
      </c>
      <c r="F776" s="14" t="s">
        <v>4569</v>
      </c>
      <c r="G776" s="2">
        <v>11143.5</v>
      </c>
      <c r="H776" s="2">
        <f>Tabla135[[#This Row],[Importe]]-Tabla135[[#This Row],[Pagado]]</f>
        <v>0</v>
      </c>
    </row>
    <row r="777" spans="1:8" x14ac:dyDescent="0.25">
      <c r="A777" s="13" t="s">
        <v>4569</v>
      </c>
      <c r="B777" s="8" t="s">
        <v>5025</v>
      </c>
      <c r="C777" s="12">
        <v>35958</v>
      </c>
      <c r="D777" s="13" t="s">
        <v>3964</v>
      </c>
      <c r="E777" s="2">
        <v>1997.5</v>
      </c>
      <c r="F777" s="14" t="s">
        <v>4569</v>
      </c>
      <c r="G777" s="2">
        <v>1997.5</v>
      </c>
      <c r="H777" s="2">
        <f>Tabla135[[#This Row],[Importe]]-Tabla135[[#This Row],[Pagado]]</f>
        <v>0</v>
      </c>
    </row>
    <row r="778" spans="1:8" x14ac:dyDescent="0.25">
      <c r="A778" s="13" t="s">
        <v>4569</v>
      </c>
      <c r="B778" s="8" t="s">
        <v>5026</v>
      </c>
      <c r="C778" s="12">
        <v>35959</v>
      </c>
      <c r="D778" s="13" t="s">
        <v>3962</v>
      </c>
      <c r="E778" s="2">
        <v>8794.2999999999993</v>
      </c>
      <c r="F778" s="14" t="s">
        <v>4569</v>
      </c>
      <c r="G778" s="2">
        <v>8794.2999999999993</v>
      </c>
      <c r="H778" s="2">
        <f>Tabla135[[#This Row],[Importe]]-Tabla135[[#This Row],[Pagado]]</f>
        <v>0</v>
      </c>
    </row>
    <row r="779" spans="1:8" x14ac:dyDescent="0.25">
      <c r="A779" s="13" t="s">
        <v>4569</v>
      </c>
      <c r="B779" s="8" t="s">
        <v>5027</v>
      </c>
      <c r="C779" s="12">
        <v>35960</v>
      </c>
      <c r="D779" s="13" t="s">
        <v>3937</v>
      </c>
      <c r="E779" s="2">
        <v>113379.2</v>
      </c>
      <c r="F779" s="14" t="s">
        <v>4577</v>
      </c>
      <c r="G779" s="2">
        <v>113379.2</v>
      </c>
      <c r="H779" s="2">
        <f>Tabla135[[#This Row],[Importe]]-Tabla135[[#This Row],[Pagado]]</f>
        <v>0</v>
      </c>
    </row>
    <row r="780" spans="1:8" x14ac:dyDescent="0.25">
      <c r="A780" s="13" t="s">
        <v>4569</v>
      </c>
      <c r="B780" s="8" t="s">
        <v>5028</v>
      </c>
      <c r="C780" s="12">
        <v>35961</v>
      </c>
      <c r="D780" s="13" t="s">
        <v>4036</v>
      </c>
      <c r="E780" s="2">
        <v>2321.8000000000002</v>
      </c>
      <c r="F780" s="14" t="s">
        <v>4569</v>
      </c>
      <c r="G780" s="2">
        <v>2321.8000000000002</v>
      </c>
      <c r="H780" s="2">
        <f>Tabla135[[#This Row],[Importe]]-Tabla135[[#This Row],[Pagado]]</f>
        <v>0</v>
      </c>
    </row>
    <row r="781" spans="1:8" x14ac:dyDescent="0.25">
      <c r="A781" s="13" t="s">
        <v>4569</v>
      </c>
      <c r="B781" s="8" t="s">
        <v>5029</v>
      </c>
      <c r="C781" s="12">
        <v>35962</v>
      </c>
      <c r="D781" s="13" t="s">
        <v>4125</v>
      </c>
      <c r="E781" s="2">
        <v>471.5</v>
      </c>
      <c r="F781" s="14" t="s">
        <v>4569</v>
      </c>
      <c r="G781" s="2">
        <v>471.5</v>
      </c>
      <c r="H781" s="2">
        <f>Tabla135[[#This Row],[Importe]]-Tabla135[[#This Row],[Pagado]]</f>
        <v>0</v>
      </c>
    </row>
    <row r="782" spans="1:8" x14ac:dyDescent="0.25">
      <c r="A782" s="13" t="s">
        <v>4569</v>
      </c>
      <c r="B782" s="8" t="s">
        <v>5030</v>
      </c>
      <c r="C782" s="12">
        <v>35963</v>
      </c>
      <c r="D782" s="13" t="s">
        <v>4041</v>
      </c>
      <c r="E782" s="2">
        <v>1089.0999999999999</v>
      </c>
      <c r="F782" s="14" t="s">
        <v>4569</v>
      </c>
      <c r="G782" s="2">
        <v>1089.0999999999999</v>
      </c>
      <c r="H782" s="2">
        <f>Tabla135[[#This Row],[Importe]]-Tabla135[[#This Row],[Pagado]]</f>
        <v>0</v>
      </c>
    </row>
    <row r="783" spans="1:8" x14ac:dyDescent="0.25">
      <c r="A783" s="13" t="s">
        <v>4569</v>
      </c>
      <c r="B783" s="8" t="s">
        <v>5031</v>
      </c>
      <c r="C783" s="12">
        <v>35964</v>
      </c>
      <c r="D783" s="13" t="s">
        <v>3969</v>
      </c>
      <c r="E783" s="2">
        <v>11123.4</v>
      </c>
      <c r="F783" s="14" t="s">
        <v>4569</v>
      </c>
      <c r="G783" s="2">
        <v>11123.4</v>
      </c>
      <c r="H783" s="2">
        <f>Tabla135[[#This Row],[Importe]]-Tabla135[[#This Row],[Pagado]]</f>
        <v>0</v>
      </c>
    </row>
    <row r="784" spans="1:8" x14ac:dyDescent="0.25">
      <c r="A784" s="13" t="s">
        <v>4569</v>
      </c>
      <c r="B784" s="8" t="s">
        <v>5032</v>
      </c>
      <c r="C784" s="12">
        <v>35965</v>
      </c>
      <c r="D784" s="13" t="s">
        <v>3964</v>
      </c>
      <c r="E784" s="2">
        <v>1166.3</v>
      </c>
      <c r="F784" s="14" t="s">
        <v>4569</v>
      </c>
      <c r="G784" s="2">
        <v>1166.3</v>
      </c>
      <c r="H784" s="2">
        <f>Tabla135[[#This Row],[Importe]]-Tabla135[[#This Row],[Pagado]]</f>
        <v>0</v>
      </c>
    </row>
    <row r="785" spans="1:8" x14ac:dyDescent="0.25">
      <c r="A785" s="13" t="s">
        <v>4569</v>
      </c>
      <c r="B785" s="8" t="s">
        <v>5033</v>
      </c>
      <c r="C785" s="12">
        <v>35966</v>
      </c>
      <c r="D785" s="13" t="s">
        <v>3996</v>
      </c>
      <c r="E785" s="2">
        <v>22235.46</v>
      </c>
      <c r="F785" s="14" t="s">
        <v>4569</v>
      </c>
      <c r="G785" s="2">
        <v>22235.46</v>
      </c>
      <c r="H785" s="2">
        <f>Tabla135[[#This Row],[Importe]]-Tabla135[[#This Row],[Pagado]]</f>
        <v>0</v>
      </c>
    </row>
    <row r="786" spans="1:8" x14ac:dyDescent="0.25">
      <c r="A786" s="13" t="s">
        <v>4569</v>
      </c>
      <c r="B786" s="8" t="s">
        <v>5034</v>
      </c>
      <c r="C786" s="12">
        <v>35967</v>
      </c>
      <c r="D786" s="13" t="s">
        <v>3960</v>
      </c>
      <c r="E786" s="2">
        <v>6251</v>
      </c>
      <c r="F786" s="14" t="s">
        <v>4569</v>
      </c>
      <c r="G786" s="2">
        <v>6251</v>
      </c>
      <c r="H786" s="2">
        <f>Tabla135[[#This Row],[Importe]]-Tabla135[[#This Row],[Pagado]]</f>
        <v>0</v>
      </c>
    </row>
    <row r="787" spans="1:8" x14ac:dyDescent="0.25">
      <c r="A787" s="13" t="s">
        <v>4569</v>
      </c>
      <c r="B787" s="8" t="s">
        <v>5035</v>
      </c>
      <c r="C787" s="12">
        <v>35968</v>
      </c>
      <c r="D787" s="13" t="s">
        <v>3966</v>
      </c>
      <c r="E787" s="2">
        <v>2943.7</v>
      </c>
      <c r="F787" s="14" t="s">
        <v>4569</v>
      </c>
      <c r="G787" s="2">
        <v>2943.7</v>
      </c>
      <c r="H787" s="2">
        <f>Tabla135[[#This Row],[Importe]]-Tabla135[[#This Row],[Pagado]]</f>
        <v>0</v>
      </c>
    </row>
    <row r="788" spans="1:8" x14ac:dyDescent="0.25">
      <c r="A788" s="13" t="s">
        <v>4569</v>
      </c>
      <c r="B788" s="8" t="s">
        <v>5036</v>
      </c>
      <c r="C788" s="12">
        <v>35969</v>
      </c>
      <c r="D788" s="13" t="s">
        <v>4047</v>
      </c>
      <c r="E788" s="2">
        <v>945</v>
      </c>
      <c r="F788" s="14" t="s">
        <v>4569</v>
      </c>
      <c r="G788" s="2">
        <v>945</v>
      </c>
      <c r="H788" s="2">
        <f>Tabla135[[#This Row],[Importe]]-Tabla135[[#This Row],[Pagado]]</f>
        <v>0</v>
      </c>
    </row>
    <row r="789" spans="1:8" x14ac:dyDescent="0.25">
      <c r="A789" s="13" t="s">
        <v>4569</v>
      </c>
      <c r="B789" s="8" t="s">
        <v>5037</v>
      </c>
      <c r="C789" s="12">
        <v>35970</v>
      </c>
      <c r="D789" s="13" t="s">
        <v>4113</v>
      </c>
      <c r="E789" s="2">
        <v>1236</v>
      </c>
      <c r="F789" s="14" t="s">
        <v>4569</v>
      </c>
      <c r="G789" s="2">
        <v>1236</v>
      </c>
      <c r="H789" s="2">
        <f>Tabla135[[#This Row],[Importe]]-Tabla135[[#This Row],[Pagado]]</f>
        <v>0</v>
      </c>
    </row>
    <row r="790" spans="1:8" x14ac:dyDescent="0.25">
      <c r="A790" s="13" t="s">
        <v>4569</v>
      </c>
      <c r="B790" s="8" t="s">
        <v>5038</v>
      </c>
      <c r="C790" s="12">
        <v>35971</v>
      </c>
      <c r="D790" s="13" t="s">
        <v>3964</v>
      </c>
      <c r="E790" s="2">
        <v>1932</v>
      </c>
      <c r="F790" s="14" t="s">
        <v>4569</v>
      </c>
      <c r="G790" s="2">
        <v>1932</v>
      </c>
      <c r="H790" s="2">
        <f>Tabla135[[#This Row],[Importe]]-Tabla135[[#This Row],[Pagado]]</f>
        <v>0</v>
      </c>
    </row>
    <row r="791" spans="1:8" x14ac:dyDescent="0.25">
      <c r="A791" s="13" t="s">
        <v>4569</v>
      </c>
      <c r="B791" s="8" t="s">
        <v>5039</v>
      </c>
      <c r="C791" s="12">
        <v>35972</v>
      </c>
      <c r="D791" s="13" t="s">
        <v>4121</v>
      </c>
      <c r="E791" s="2">
        <v>8366.5</v>
      </c>
      <c r="F791" s="14" t="s">
        <v>4569</v>
      </c>
      <c r="G791" s="2">
        <v>8366.5</v>
      </c>
      <c r="H791" s="2">
        <f>Tabla135[[#This Row],[Importe]]-Tabla135[[#This Row],[Pagado]]</f>
        <v>0</v>
      </c>
    </row>
    <row r="792" spans="1:8" x14ac:dyDescent="0.25">
      <c r="A792" s="13" t="s">
        <v>4569</v>
      </c>
      <c r="B792" s="8" t="s">
        <v>5040</v>
      </c>
      <c r="C792" s="12">
        <v>35973</v>
      </c>
      <c r="D792" s="13" t="s">
        <v>3937</v>
      </c>
      <c r="E792" s="2">
        <v>3646.2</v>
      </c>
      <c r="F792" s="14" t="s">
        <v>4577</v>
      </c>
      <c r="G792" s="2">
        <v>3646.2</v>
      </c>
      <c r="H792" s="2">
        <f>Tabla135[[#This Row],[Importe]]-Tabla135[[#This Row],[Pagado]]</f>
        <v>0</v>
      </c>
    </row>
    <row r="793" spans="1:8" x14ac:dyDescent="0.25">
      <c r="A793" s="13" t="s">
        <v>4569</v>
      </c>
      <c r="B793" s="8" t="s">
        <v>5041</v>
      </c>
      <c r="C793" s="12">
        <v>35974</v>
      </c>
      <c r="D793" s="13" t="s">
        <v>3964</v>
      </c>
      <c r="E793" s="2">
        <v>189</v>
      </c>
      <c r="F793" s="14" t="s">
        <v>4569</v>
      </c>
      <c r="G793" s="2">
        <v>189</v>
      </c>
      <c r="H793" s="2">
        <f>Tabla135[[#This Row],[Importe]]-Tabla135[[#This Row],[Pagado]]</f>
        <v>0</v>
      </c>
    </row>
    <row r="794" spans="1:8" x14ac:dyDescent="0.25">
      <c r="A794" s="13" t="s">
        <v>4569</v>
      </c>
      <c r="B794" s="8" t="s">
        <v>5042</v>
      </c>
      <c r="C794" s="12">
        <v>35975</v>
      </c>
      <c r="D794" s="13" t="s">
        <v>3977</v>
      </c>
      <c r="E794" s="2">
        <v>447.3</v>
      </c>
      <c r="F794" s="14" t="s">
        <v>4569</v>
      </c>
      <c r="G794" s="2">
        <v>447.3</v>
      </c>
      <c r="H794" s="2">
        <f>Tabla135[[#This Row],[Importe]]-Tabla135[[#This Row],[Pagado]]</f>
        <v>0</v>
      </c>
    </row>
    <row r="795" spans="1:8" x14ac:dyDescent="0.25">
      <c r="A795" s="13" t="s">
        <v>4569</v>
      </c>
      <c r="B795" s="8" t="s">
        <v>5043</v>
      </c>
      <c r="C795" s="12">
        <v>35976</v>
      </c>
      <c r="D795" s="13" t="s">
        <v>3964</v>
      </c>
      <c r="E795" s="2">
        <v>378.4</v>
      </c>
      <c r="F795" s="14" t="s">
        <v>4569</v>
      </c>
      <c r="G795" s="2">
        <v>378.4</v>
      </c>
      <c r="H795" s="2">
        <f>Tabla135[[#This Row],[Importe]]-Tabla135[[#This Row],[Pagado]]</f>
        <v>0</v>
      </c>
    </row>
    <row r="796" spans="1:8" x14ac:dyDescent="0.25">
      <c r="A796" s="13" t="s">
        <v>4569</v>
      </c>
      <c r="B796" s="8" t="s">
        <v>5044</v>
      </c>
      <c r="C796" s="12">
        <v>35977</v>
      </c>
      <c r="D796" s="13" t="s">
        <v>3964</v>
      </c>
      <c r="E796" s="2">
        <v>840</v>
      </c>
      <c r="F796" s="14" t="s">
        <v>4569</v>
      </c>
      <c r="G796" s="2">
        <v>840</v>
      </c>
      <c r="H796" s="2">
        <f>Tabla135[[#This Row],[Importe]]-Tabla135[[#This Row],[Pagado]]</f>
        <v>0</v>
      </c>
    </row>
    <row r="797" spans="1:8" x14ac:dyDescent="0.25">
      <c r="A797" s="13" t="s">
        <v>4569</v>
      </c>
      <c r="B797" s="8" t="s">
        <v>5045</v>
      </c>
      <c r="C797" s="12">
        <v>35978</v>
      </c>
      <c r="D797" s="13" t="s">
        <v>4061</v>
      </c>
      <c r="E797" s="2">
        <v>18472.400000000001</v>
      </c>
      <c r="F797" s="14" t="s">
        <v>4569</v>
      </c>
      <c r="G797" s="2">
        <v>18472.400000000001</v>
      </c>
      <c r="H797" s="2">
        <f>Tabla135[[#This Row],[Importe]]-Tabla135[[#This Row],[Pagado]]</f>
        <v>0</v>
      </c>
    </row>
    <row r="798" spans="1:8" x14ac:dyDescent="0.25">
      <c r="A798" s="13" t="s">
        <v>4569</v>
      </c>
      <c r="B798" s="8" t="s">
        <v>5046</v>
      </c>
      <c r="C798" s="12">
        <v>35979</v>
      </c>
      <c r="D798" s="13" t="s">
        <v>4109</v>
      </c>
      <c r="E798" s="2">
        <v>564</v>
      </c>
      <c r="F798" s="14" t="s">
        <v>4569</v>
      </c>
      <c r="G798" s="2">
        <v>564</v>
      </c>
      <c r="H798" s="2">
        <f>Tabla135[[#This Row],[Importe]]-Tabla135[[#This Row],[Pagado]]</f>
        <v>0</v>
      </c>
    </row>
    <row r="799" spans="1:8" x14ac:dyDescent="0.25">
      <c r="A799" s="13" t="s">
        <v>4569</v>
      </c>
      <c r="B799" s="8" t="s">
        <v>5047</v>
      </c>
      <c r="C799" s="12">
        <v>35980</v>
      </c>
      <c r="D799" s="13" t="s">
        <v>4037</v>
      </c>
      <c r="E799" s="2">
        <v>2967.9</v>
      </c>
      <c r="F799" s="14" t="s">
        <v>4569</v>
      </c>
      <c r="G799" s="2">
        <v>2967.9</v>
      </c>
      <c r="H799" s="2">
        <f>Tabla135[[#This Row],[Importe]]-Tabla135[[#This Row],[Pagado]]</f>
        <v>0</v>
      </c>
    </row>
    <row r="800" spans="1:8" x14ac:dyDescent="0.25">
      <c r="A800" s="13" t="s">
        <v>4569</v>
      </c>
      <c r="B800" s="8" t="s">
        <v>5048</v>
      </c>
      <c r="C800" s="12">
        <v>35981</v>
      </c>
      <c r="D800" s="13" t="s">
        <v>5049</v>
      </c>
      <c r="E800" s="2">
        <v>5952.9</v>
      </c>
      <c r="F800" s="14" t="s">
        <v>4569</v>
      </c>
      <c r="G800" s="2">
        <v>5952.9</v>
      </c>
      <c r="H800" s="2">
        <f>Tabla135[[#This Row],[Importe]]-Tabla135[[#This Row],[Pagado]]</f>
        <v>0</v>
      </c>
    </row>
    <row r="801" spans="1:8" x14ac:dyDescent="0.25">
      <c r="A801" s="13" t="s">
        <v>4569</v>
      </c>
      <c r="B801" s="8" t="s">
        <v>5050</v>
      </c>
      <c r="C801" s="12">
        <v>35982</v>
      </c>
      <c r="D801" s="13" t="s">
        <v>3998</v>
      </c>
      <c r="E801" s="2">
        <v>23500</v>
      </c>
      <c r="F801" s="14" t="s">
        <v>4569</v>
      </c>
      <c r="G801" s="2">
        <v>23500</v>
      </c>
      <c r="H801" s="2">
        <f>Tabla135[[#This Row],[Importe]]-Tabla135[[#This Row],[Pagado]]</f>
        <v>0</v>
      </c>
    </row>
    <row r="802" spans="1:8" x14ac:dyDescent="0.25">
      <c r="A802" s="13" t="s">
        <v>4569</v>
      </c>
      <c r="B802" s="8" t="s">
        <v>5051</v>
      </c>
      <c r="C802" s="12">
        <v>35983</v>
      </c>
      <c r="D802" s="13" t="s">
        <v>3964</v>
      </c>
      <c r="E802" s="2">
        <v>27371.5</v>
      </c>
      <c r="F802" s="14" t="s">
        <v>4569</v>
      </c>
      <c r="G802" s="2">
        <v>27371.5</v>
      </c>
      <c r="H802" s="2">
        <f>Tabla135[[#This Row],[Importe]]-Tabla135[[#This Row],[Pagado]]</f>
        <v>0</v>
      </c>
    </row>
    <row r="803" spans="1:8" x14ac:dyDescent="0.25">
      <c r="A803" s="13" t="s">
        <v>4569</v>
      </c>
      <c r="B803" s="8" t="s">
        <v>5052</v>
      </c>
      <c r="C803" s="12">
        <v>35984</v>
      </c>
      <c r="D803" s="13" t="s">
        <v>4099</v>
      </c>
      <c r="E803" s="2">
        <v>1109.2</v>
      </c>
      <c r="F803" s="14" t="s">
        <v>4569</v>
      </c>
      <c r="G803" s="2">
        <v>1109.2</v>
      </c>
      <c r="H803" s="2">
        <f>Tabla135[[#This Row],[Importe]]-Tabla135[[#This Row],[Pagado]]</f>
        <v>0</v>
      </c>
    </row>
    <row r="804" spans="1:8" x14ac:dyDescent="0.25">
      <c r="A804" s="13" t="s">
        <v>4569</v>
      </c>
      <c r="B804" s="8" t="s">
        <v>5053</v>
      </c>
      <c r="C804" s="12">
        <v>35985</v>
      </c>
      <c r="D804" s="13" t="s">
        <v>4133</v>
      </c>
      <c r="E804" s="2">
        <v>900</v>
      </c>
      <c r="F804" s="14" t="s">
        <v>4569</v>
      </c>
      <c r="G804" s="2">
        <v>900</v>
      </c>
      <c r="H804" s="2">
        <f>Tabla135[[#This Row],[Importe]]-Tabla135[[#This Row],[Pagado]]</f>
        <v>0</v>
      </c>
    </row>
    <row r="805" spans="1:8" x14ac:dyDescent="0.25">
      <c r="A805" s="13" t="s">
        <v>4569</v>
      </c>
      <c r="B805" s="8" t="s">
        <v>5054</v>
      </c>
      <c r="C805" s="12">
        <v>35986</v>
      </c>
      <c r="D805" s="13" t="s">
        <v>3966</v>
      </c>
      <c r="E805" s="2">
        <v>540</v>
      </c>
      <c r="F805" s="14" t="s">
        <v>4569</v>
      </c>
      <c r="G805" s="2">
        <v>540</v>
      </c>
      <c r="H805" s="2">
        <f>Tabla135[[#This Row],[Importe]]-Tabla135[[#This Row],[Pagado]]</f>
        <v>0</v>
      </c>
    </row>
    <row r="806" spans="1:8" x14ac:dyDescent="0.25">
      <c r="A806" s="13" t="s">
        <v>4569</v>
      </c>
      <c r="B806" s="8" t="s">
        <v>5055</v>
      </c>
      <c r="C806" s="12">
        <v>35987</v>
      </c>
      <c r="D806" s="13" t="s">
        <v>3958</v>
      </c>
      <c r="E806" s="2">
        <v>3468</v>
      </c>
      <c r="F806" s="14" t="s">
        <v>4569</v>
      </c>
      <c r="G806" s="2">
        <v>3468</v>
      </c>
      <c r="H806" s="2">
        <f>Tabla135[[#This Row],[Importe]]-Tabla135[[#This Row],[Pagado]]</f>
        <v>0</v>
      </c>
    </row>
    <row r="807" spans="1:8" x14ac:dyDescent="0.25">
      <c r="A807" s="13" t="s">
        <v>4569</v>
      </c>
      <c r="B807" s="8" t="s">
        <v>5056</v>
      </c>
      <c r="C807" s="12">
        <v>35988</v>
      </c>
      <c r="D807" s="13" t="s">
        <v>4028</v>
      </c>
      <c r="E807" s="2">
        <v>3905.3</v>
      </c>
      <c r="F807" s="14" t="s">
        <v>4569</v>
      </c>
      <c r="G807" s="2">
        <v>3905.3</v>
      </c>
      <c r="H807" s="2">
        <f>Tabla135[[#This Row],[Importe]]-Tabla135[[#This Row],[Pagado]]</f>
        <v>0</v>
      </c>
    </row>
    <row r="808" spans="1:8" x14ac:dyDescent="0.25">
      <c r="A808" s="13" t="s">
        <v>4569</v>
      </c>
      <c r="B808" s="8" t="s">
        <v>5057</v>
      </c>
      <c r="C808" s="12">
        <v>35989</v>
      </c>
      <c r="D808" s="13" t="s">
        <v>4166</v>
      </c>
      <c r="E808" s="2">
        <v>2138.6</v>
      </c>
      <c r="F808" s="14" t="s">
        <v>4569</v>
      </c>
      <c r="G808" s="2">
        <v>2138.6</v>
      </c>
      <c r="H808" s="2">
        <f>Tabla135[[#This Row],[Importe]]-Tabla135[[#This Row],[Pagado]]</f>
        <v>0</v>
      </c>
    </row>
    <row r="809" spans="1:8" x14ac:dyDescent="0.25">
      <c r="A809" s="13" t="s">
        <v>4569</v>
      </c>
      <c r="B809" s="8" t="s">
        <v>5058</v>
      </c>
      <c r="C809" s="12">
        <v>35990</v>
      </c>
      <c r="D809" s="13" t="s">
        <v>4073</v>
      </c>
      <c r="E809" s="2">
        <v>8140</v>
      </c>
      <c r="F809" s="14" t="s">
        <v>4569</v>
      </c>
      <c r="G809" s="2">
        <v>8140</v>
      </c>
      <c r="H809" s="2">
        <f>Tabla135[[#This Row],[Importe]]-Tabla135[[#This Row],[Pagado]]</f>
        <v>0</v>
      </c>
    </row>
    <row r="810" spans="1:8" x14ac:dyDescent="0.25">
      <c r="A810" s="13" t="s">
        <v>4577</v>
      </c>
      <c r="B810" s="8" t="s">
        <v>5059</v>
      </c>
      <c r="C810" s="12">
        <v>35991</v>
      </c>
      <c r="D810" s="13" t="s">
        <v>3943</v>
      </c>
      <c r="E810" s="2">
        <v>30170.5</v>
      </c>
      <c r="F810" s="14" t="s">
        <v>4577</v>
      </c>
      <c r="G810" s="2">
        <v>30170.5</v>
      </c>
      <c r="H810" s="2">
        <f>Tabla135[[#This Row],[Importe]]-Tabla135[[#This Row],[Pagado]]</f>
        <v>0</v>
      </c>
    </row>
    <row r="811" spans="1:8" x14ac:dyDescent="0.25">
      <c r="A811" s="13" t="s">
        <v>4577</v>
      </c>
      <c r="B811" s="8" t="s">
        <v>5060</v>
      </c>
      <c r="C811" s="12">
        <v>35992</v>
      </c>
      <c r="D811" s="13" t="s">
        <v>3935</v>
      </c>
      <c r="E811" s="2">
        <v>111400</v>
      </c>
      <c r="F811" s="14" t="s">
        <v>4444</v>
      </c>
      <c r="G811" s="2">
        <v>111400</v>
      </c>
      <c r="H811" s="2">
        <f>Tabla135[[#This Row],[Importe]]-Tabla135[[#This Row],[Pagado]]</f>
        <v>0</v>
      </c>
    </row>
    <row r="812" spans="1:8" x14ac:dyDescent="0.25">
      <c r="A812" s="13" t="s">
        <v>4577</v>
      </c>
      <c r="B812" s="8" t="s">
        <v>5061</v>
      </c>
      <c r="C812" s="12">
        <v>35993</v>
      </c>
      <c r="D812" s="13" t="s">
        <v>4031</v>
      </c>
      <c r="E812" s="2">
        <v>3300</v>
      </c>
      <c r="F812" s="14" t="s">
        <v>4577</v>
      </c>
      <c r="G812" s="2">
        <v>3300</v>
      </c>
      <c r="H812" s="2">
        <f>Tabla135[[#This Row],[Importe]]-Tabla135[[#This Row],[Pagado]]</f>
        <v>0</v>
      </c>
    </row>
    <row r="813" spans="1:8" x14ac:dyDescent="0.25">
      <c r="A813" s="13" t="s">
        <v>4577</v>
      </c>
      <c r="B813" s="8" t="s">
        <v>5062</v>
      </c>
      <c r="C813" s="12">
        <v>35994</v>
      </c>
      <c r="D813" s="13" t="s">
        <v>3954</v>
      </c>
      <c r="E813" s="2">
        <v>8880</v>
      </c>
      <c r="F813" s="14" t="s">
        <v>4577</v>
      </c>
      <c r="G813" s="2">
        <v>8880</v>
      </c>
      <c r="H813" s="2">
        <f>Tabla135[[#This Row],[Importe]]-Tabla135[[#This Row],[Pagado]]</f>
        <v>0</v>
      </c>
    </row>
    <row r="814" spans="1:8" x14ac:dyDescent="0.25">
      <c r="A814" s="13" t="s">
        <v>4577</v>
      </c>
      <c r="B814" s="8" t="s">
        <v>5063</v>
      </c>
      <c r="C814" s="12">
        <v>35995</v>
      </c>
      <c r="D814" s="13" t="s">
        <v>3953</v>
      </c>
      <c r="E814" s="2">
        <v>3000</v>
      </c>
      <c r="F814" s="14" t="s">
        <v>4577</v>
      </c>
      <c r="G814" s="2">
        <v>3000</v>
      </c>
      <c r="H814" s="2">
        <f>Tabla135[[#This Row],[Importe]]-Tabla135[[#This Row],[Pagado]]</f>
        <v>0</v>
      </c>
    </row>
    <row r="815" spans="1:8" x14ac:dyDescent="0.25">
      <c r="A815" s="13" t="s">
        <v>4577</v>
      </c>
      <c r="B815" s="8" t="s">
        <v>5064</v>
      </c>
      <c r="C815" s="12">
        <v>35996</v>
      </c>
      <c r="D815" s="13" t="s">
        <v>3948</v>
      </c>
      <c r="E815" s="2">
        <v>11860.8</v>
      </c>
      <c r="F815" s="14" t="s">
        <v>4444</v>
      </c>
      <c r="G815" s="2">
        <v>11860.8</v>
      </c>
      <c r="H815" s="2">
        <f>Tabla135[[#This Row],[Importe]]-Tabla135[[#This Row],[Pagado]]</f>
        <v>0</v>
      </c>
    </row>
    <row r="816" spans="1:8" x14ac:dyDescent="0.25">
      <c r="A816" s="13" t="s">
        <v>4577</v>
      </c>
      <c r="B816" s="8" t="s">
        <v>5065</v>
      </c>
      <c r="C816" s="12">
        <v>35997</v>
      </c>
      <c r="D816" s="13" t="s">
        <v>3942</v>
      </c>
      <c r="E816" s="2">
        <v>8251.2000000000007</v>
      </c>
      <c r="F816" s="14" t="s">
        <v>4444</v>
      </c>
      <c r="G816" s="2">
        <v>8251.2000000000007</v>
      </c>
      <c r="H816" s="2">
        <f>Tabla135[[#This Row],[Importe]]-Tabla135[[#This Row],[Pagado]]</f>
        <v>0</v>
      </c>
    </row>
    <row r="817" spans="1:8" x14ac:dyDescent="0.25">
      <c r="A817" s="13" t="s">
        <v>4577</v>
      </c>
      <c r="B817" s="8" t="s">
        <v>5066</v>
      </c>
      <c r="C817" s="12">
        <v>35998</v>
      </c>
      <c r="D817" s="13" t="s">
        <v>3937</v>
      </c>
      <c r="E817" s="2">
        <v>115091.65</v>
      </c>
      <c r="F817" s="14" t="s">
        <v>4667</v>
      </c>
      <c r="G817" s="2">
        <v>115091.65</v>
      </c>
      <c r="H817" s="2">
        <f>Tabla135[[#This Row],[Importe]]-Tabla135[[#This Row],[Pagado]]</f>
        <v>0</v>
      </c>
    </row>
    <row r="818" spans="1:8" x14ac:dyDescent="0.25">
      <c r="A818" s="13" t="s">
        <v>4577</v>
      </c>
      <c r="B818" s="8" t="s">
        <v>5067</v>
      </c>
      <c r="C818" s="12">
        <v>35999</v>
      </c>
      <c r="D818" s="13" t="s">
        <v>4327</v>
      </c>
      <c r="E818" s="2">
        <v>19170.400000000001</v>
      </c>
      <c r="F818" s="14" t="s">
        <v>4577</v>
      </c>
      <c r="G818" s="2">
        <v>19170.400000000001</v>
      </c>
      <c r="H818" s="2">
        <f>Tabla135[[#This Row],[Importe]]-Tabla135[[#This Row],[Pagado]]</f>
        <v>0</v>
      </c>
    </row>
    <row r="819" spans="1:8" x14ac:dyDescent="0.25">
      <c r="A819" s="13" t="s">
        <v>4577</v>
      </c>
      <c r="B819" s="8" t="s">
        <v>5068</v>
      </c>
      <c r="C819" s="12">
        <v>36000</v>
      </c>
      <c r="D819" s="13" t="s">
        <v>3937</v>
      </c>
      <c r="E819" s="2">
        <v>0</v>
      </c>
      <c r="F819" s="14" t="s">
        <v>4219</v>
      </c>
      <c r="G819" s="2">
        <v>0</v>
      </c>
      <c r="H819" s="2">
        <f>Tabla135[[#This Row],[Importe]]-Tabla135[[#This Row],[Pagado]]</f>
        <v>0</v>
      </c>
    </row>
    <row r="820" spans="1:8" x14ac:dyDescent="0.25">
      <c r="A820" s="13" t="s">
        <v>4577</v>
      </c>
      <c r="B820" s="8" t="s">
        <v>5069</v>
      </c>
      <c r="C820" s="12">
        <v>36001</v>
      </c>
      <c r="D820" s="13" t="s">
        <v>4034</v>
      </c>
      <c r="E820" s="2">
        <v>776.6</v>
      </c>
      <c r="F820" s="14" t="s">
        <v>4577</v>
      </c>
      <c r="G820" s="2">
        <v>776.6</v>
      </c>
      <c r="H820" s="2">
        <f>Tabla135[[#This Row],[Importe]]-Tabla135[[#This Row],[Pagado]]</f>
        <v>0</v>
      </c>
    </row>
    <row r="821" spans="1:8" x14ac:dyDescent="0.25">
      <c r="A821" s="13" t="s">
        <v>4577</v>
      </c>
      <c r="B821" s="8" t="s">
        <v>5070</v>
      </c>
      <c r="C821" s="12">
        <v>36002</v>
      </c>
      <c r="D821" s="13" t="s">
        <v>4213</v>
      </c>
      <c r="E821" s="2">
        <v>10349.6</v>
      </c>
      <c r="F821" s="14" t="s">
        <v>4577</v>
      </c>
      <c r="G821" s="2">
        <v>10349.6</v>
      </c>
      <c r="H821" s="2">
        <f>Tabla135[[#This Row],[Importe]]-Tabla135[[#This Row],[Pagado]]</f>
        <v>0</v>
      </c>
    </row>
    <row r="822" spans="1:8" x14ac:dyDescent="0.25">
      <c r="A822" s="13" t="s">
        <v>4577</v>
      </c>
      <c r="B822" s="8" t="s">
        <v>5071</v>
      </c>
      <c r="C822" s="12">
        <v>36003</v>
      </c>
      <c r="D822" s="13" t="s">
        <v>3951</v>
      </c>
      <c r="E822" s="2">
        <v>11990.5</v>
      </c>
      <c r="F822" s="14" t="s">
        <v>4577</v>
      </c>
      <c r="G822" s="2">
        <v>11990.5</v>
      </c>
      <c r="H822" s="2">
        <f>Tabla135[[#This Row],[Importe]]-Tabla135[[#This Row],[Pagado]]</f>
        <v>0</v>
      </c>
    </row>
    <row r="823" spans="1:8" x14ac:dyDescent="0.25">
      <c r="A823" s="13" t="s">
        <v>4577</v>
      </c>
      <c r="B823" s="8" t="s">
        <v>5072</v>
      </c>
      <c r="C823" s="12">
        <v>36004</v>
      </c>
      <c r="D823" s="13" t="s">
        <v>3956</v>
      </c>
      <c r="E823" s="2">
        <v>3130</v>
      </c>
      <c r="F823" s="14" t="s">
        <v>4577</v>
      </c>
      <c r="G823" s="2">
        <v>3130</v>
      </c>
      <c r="H823" s="2">
        <f>Tabla135[[#This Row],[Importe]]-Tabla135[[#This Row],[Pagado]]</f>
        <v>0</v>
      </c>
    </row>
    <row r="824" spans="1:8" x14ac:dyDescent="0.25">
      <c r="A824" s="13" t="s">
        <v>4577</v>
      </c>
      <c r="B824" s="8" t="s">
        <v>5073</v>
      </c>
      <c r="C824" s="12">
        <v>36005</v>
      </c>
      <c r="D824" s="13" t="s">
        <v>3957</v>
      </c>
      <c r="E824" s="2">
        <v>1800</v>
      </c>
      <c r="F824" s="14" t="s">
        <v>4577</v>
      </c>
      <c r="G824" s="2">
        <v>1800</v>
      </c>
      <c r="H824" s="2">
        <f>Tabla135[[#This Row],[Importe]]-Tabla135[[#This Row],[Pagado]]</f>
        <v>0</v>
      </c>
    </row>
    <row r="825" spans="1:8" x14ac:dyDescent="0.25">
      <c r="A825" s="13" t="s">
        <v>4577</v>
      </c>
      <c r="B825" s="8" t="s">
        <v>5074</v>
      </c>
      <c r="C825" s="12">
        <v>36006</v>
      </c>
      <c r="D825" s="13" t="s">
        <v>3973</v>
      </c>
      <c r="E825" s="2">
        <v>600</v>
      </c>
      <c r="F825" s="14" t="s">
        <v>4577</v>
      </c>
      <c r="G825" s="2">
        <v>600</v>
      </c>
      <c r="H825" s="2">
        <f>Tabla135[[#This Row],[Importe]]-Tabla135[[#This Row],[Pagado]]</f>
        <v>0</v>
      </c>
    </row>
    <row r="826" spans="1:8" x14ac:dyDescent="0.25">
      <c r="A826" s="13" t="s">
        <v>4577</v>
      </c>
      <c r="B826" s="8" t="s">
        <v>5075</v>
      </c>
      <c r="C826" s="12">
        <v>36007</v>
      </c>
      <c r="D826" s="13" t="s">
        <v>3965</v>
      </c>
      <c r="E826" s="2">
        <v>600</v>
      </c>
      <c r="F826" s="14" t="s">
        <v>4577</v>
      </c>
      <c r="G826" s="2">
        <v>600</v>
      </c>
      <c r="H826" s="2">
        <f>Tabla135[[#This Row],[Importe]]-Tabla135[[#This Row],[Pagado]]</f>
        <v>0</v>
      </c>
    </row>
    <row r="827" spans="1:8" x14ac:dyDescent="0.25">
      <c r="A827" s="13" t="s">
        <v>4577</v>
      </c>
      <c r="B827" s="8" t="s">
        <v>5076</v>
      </c>
      <c r="C827" s="12">
        <v>36008</v>
      </c>
      <c r="D827" s="13" t="s">
        <v>3938</v>
      </c>
      <c r="E827" s="2">
        <v>4836.3</v>
      </c>
      <c r="F827" s="14" t="s">
        <v>4667</v>
      </c>
      <c r="G827" s="2">
        <v>4836.3</v>
      </c>
      <c r="H827" s="2">
        <f>Tabla135[[#This Row],[Importe]]-Tabla135[[#This Row],[Pagado]]</f>
        <v>0</v>
      </c>
    </row>
    <row r="828" spans="1:8" x14ac:dyDescent="0.25">
      <c r="A828" s="13" t="s">
        <v>4577</v>
      </c>
      <c r="B828" s="8" t="s">
        <v>5077</v>
      </c>
      <c r="C828" s="12">
        <v>36009</v>
      </c>
      <c r="D828" s="13" t="s">
        <v>3939</v>
      </c>
      <c r="E828" s="2">
        <v>4220.6000000000004</v>
      </c>
      <c r="F828" s="14" t="s">
        <v>4667</v>
      </c>
      <c r="G828" s="2">
        <v>4220.6000000000004</v>
      </c>
      <c r="H828" s="2">
        <f>Tabla135[[#This Row],[Importe]]-Tabla135[[#This Row],[Pagado]]</f>
        <v>0</v>
      </c>
    </row>
    <row r="829" spans="1:8" x14ac:dyDescent="0.25">
      <c r="A829" s="13" t="s">
        <v>4577</v>
      </c>
      <c r="B829" s="8" t="s">
        <v>5078</v>
      </c>
      <c r="C829" s="12">
        <v>36010</v>
      </c>
      <c r="D829" s="13" t="s">
        <v>3950</v>
      </c>
      <c r="E829" s="2">
        <v>61150</v>
      </c>
      <c r="F829" s="14" t="s">
        <v>4444</v>
      </c>
      <c r="G829" s="2">
        <v>61150</v>
      </c>
      <c r="H829" s="2">
        <f>Tabla135[[#This Row],[Importe]]-Tabla135[[#This Row],[Pagado]]</f>
        <v>0</v>
      </c>
    </row>
    <row r="830" spans="1:8" x14ac:dyDescent="0.25">
      <c r="A830" s="13" t="s">
        <v>4577</v>
      </c>
      <c r="B830" s="8" t="s">
        <v>5079</v>
      </c>
      <c r="C830" s="12">
        <v>36011</v>
      </c>
      <c r="D830" s="13" t="s">
        <v>4083</v>
      </c>
      <c r="E830" s="2">
        <v>7108.4</v>
      </c>
      <c r="F830" s="14" t="s">
        <v>4577</v>
      </c>
      <c r="G830" s="2">
        <v>7108.4</v>
      </c>
      <c r="H830" s="2">
        <f>Tabla135[[#This Row],[Importe]]-Tabla135[[#This Row],[Pagado]]</f>
        <v>0</v>
      </c>
    </row>
    <row r="831" spans="1:8" x14ac:dyDescent="0.25">
      <c r="A831" s="13" t="s">
        <v>4577</v>
      </c>
      <c r="B831" s="8" t="s">
        <v>5080</v>
      </c>
      <c r="C831" s="12">
        <v>36012</v>
      </c>
      <c r="D831" s="13" t="s">
        <v>3975</v>
      </c>
      <c r="E831" s="2">
        <v>8624.5</v>
      </c>
      <c r="F831" s="14" t="s">
        <v>4577</v>
      </c>
      <c r="G831" s="2">
        <v>8624.5</v>
      </c>
      <c r="H831" s="2">
        <f>Tabla135[[#This Row],[Importe]]-Tabla135[[#This Row],[Pagado]]</f>
        <v>0</v>
      </c>
    </row>
    <row r="832" spans="1:8" x14ac:dyDescent="0.25">
      <c r="A832" s="13" t="s">
        <v>4577</v>
      </c>
      <c r="B832" s="8" t="s">
        <v>5081</v>
      </c>
      <c r="C832" s="12">
        <v>36013</v>
      </c>
      <c r="D832" s="13" t="s">
        <v>4124</v>
      </c>
      <c r="E832" s="2">
        <v>63473.85</v>
      </c>
      <c r="F832" s="14" t="s">
        <v>4577</v>
      </c>
      <c r="G832" s="2">
        <v>63473.85</v>
      </c>
      <c r="H832" s="2">
        <f>Tabla135[[#This Row],[Importe]]-Tabla135[[#This Row],[Pagado]]</f>
        <v>0</v>
      </c>
    </row>
    <row r="833" spans="1:8" x14ac:dyDescent="0.25">
      <c r="A833" s="13" t="s">
        <v>4577</v>
      </c>
      <c r="B833" s="8" t="s">
        <v>5082</v>
      </c>
      <c r="C833" s="12">
        <v>36014</v>
      </c>
      <c r="D833" s="13" t="s">
        <v>3941</v>
      </c>
      <c r="E833" s="2">
        <v>5423</v>
      </c>
      <c r="F833" s="14" t="s">
        <v>4667</v>
      </c>
      <c r="G833" s="2">
        <v>5423</v>
      </c>
      <c r="H833" s="2">
        <f>Tabla135[[#This Row],[Importe]]-Tabla135[[#This Row],[Pagado]]</f>
        <v>0</v>
      </c>
    </row>
    <row r="834" spans="1:8" x14ac:dyDescent="0.25">
      <c r="A834" s="13" t="s">
        <v>4577</v>
      </c>
      <c r="B834" s="8" t="s">
        <v>5083</v>
      </c>
      <c r="C834" s="12">
        <v>36015</v>
      </c>
      <c r="D834" s="13" t="s">
        <v>3949</v>
      </c>
      <c r="E834" s="2">
        <v>31124.400000000001</v>
      </c>
      <c r="F834" s="14" t="s">
        <v>4667</v>
      </c>
      <c r="G834" s="2">
        <v>31124.400000000001</v>
      </c>
      <c r="H834" s="2">
        <f>Tabla135[[#This Row],[Importe]]-Tabla135[[#This Row],[Pagado]]</f>
        <v>0</v>
      </c>
    </row>
    <row r="835" spans="1:8" x14ac:dyDescent="0.25">
      <c r="A835" s="13" t="s">
        <v>4577</v>
      </c>
      <c r="B835" s="8" t="s">
        <v>5084</v>
      </c>
      <c r="C835" s="12">
        <v>36016</v>
      </c>
      <c r="D835" s="13" t="s">
        <v>3994</v>
      </c>
      <c r="E835" s="2">
        <v>4295.3</v>
      </c>
      <c r="F835" s="14" t="s">
        <v>4577</v>
      </c>
      <c r="G835" s="2">
        <v>4295.3</v>
      </c>
      <c r="H835" s="2">
        <f>Tabla135[[#This Row],[Importe]]-Tabla135[[#This Row],[Pagado]]</f>
        <v>0</v>
      </c>
    </row>
    <row r="836" spans="1:8" x14ac:dyDescent="0.25">
      <c r="A836" s="13" t="s">
        <v>4577</v>
      </c>
      <c r="B836" s="8" t="s">
        <v>5085</v>
      </c>
      <c r="C836" s="12">
        <v>36017</v>
      </c>
      <c r="D836" s="13" t="s">
        <v>3945</v>
      </c>
      <c r="E836" s="2">
        <v>4993.5</v>
      </c>
      <c r="F836" s="14" t="s">
        <v>4667</v>
      </c>
      <c r="G836" s="2">
        <v>4993.5</v>
      </c>
      <c r="H836" s="2">
        <f>Tabla135[[#This Row],[Importe]]-Tabla135[[#This Row],[Pagado]]</f>
        <v>0</v>
      </c>
    </row>
    <row r="837" spans="1:8" x14ac:dyDescent="0.25">
      <c r="A837" s="13" t="s">
        <v>4577</v>
      </c>
      <c r="B837" s="8" t="s">
        <v>5086</v>
      </c>
      <c r="C837" s="12">
        <v>36018</v>
      </c>
      <c r="D837" s="13" t="s">
        <v>4036</v>
      </c>
      <c r="E837" s="2">
        <v>2876.4</v>
      </c>
      <c r="F837" s="14" t="s">
        <v>4577</v>
      </c>
      <c r="G837" s="2">
        <v>2876.4</v>
      </c>
      <c r="H837" s="2">
        <f>Tabla135[[#This Row],[Importe]]-Tabla135[[#This Row],[Pagado]]</f>
        <v>0</v>
      </c>
    </row>
    <row r="838" spans="1:8" x14ac:dyDescent="0.25">
      <c r="A838" s="13" t="s">
        <v>4577</v>
      </c>
      <c r="B838" s="8" t="s">
        <v>5087</v>
      </c>
      <c r="C838" s="12">
        <v>36019</v>
      </c>
      <c r="D838" s="13" t="s">
        <v>3947</v>
      </c>
      <c r="E838" s="2">
        <v>8229.7000000000007</v>
      </c>
      <c r="F838" s="14" t="s">
        <v>4581</v>
      </c>
      <c r="G838" s="2">
        <v>8229.7000000000007</v>
      </c>
      <c r="H838" s="2">
        <f>Tabla135[[#This Row],[Importe]]-Tabla135[[#This Row],[Pagado]]</f>
        <v>0</v>
      </c>
    </row>
    <row r="839" spans="1:8" x14ac:dyDescent="0.25">
      <c r="A839" s="13" t="s">
        <v>4577</v>
      </c>
      <c r="B839" s="8" t="s">
        <v>5088</v>
      </c>
      <c r="C839" s="12">
        <v>36020</v>
      </c>
      <c r="D839" s="13" t="s">
        <v>3946</v>
      </c>
      <c r="E839" s="2">
        <v>2923.4</v>
      </c>
      <c r="F839" s="14" t="s">
        <v>4667</v>
      </c>
      <c r="G839" s="2">
        <v>2923.4</v>
      </c>
      <c r="H839" s="2">
        <f>Tabla135[[#This Row],[Importe]]-Tabla135[[#This Row],[Pagado]]</f>
        <v>0</v>
      </c>
    </row>
    <row r="840" spans="1:8" x14ac:dyDescent="0.25">
      <c r="A840" s="13" t="s">
        <v>4577</v>
      </c>
      <c r="B840" s="8" t="s">
        <v>5089</v>
      </c>
      <c r="C840" s="12">
        <v>36021</v>
      </c>
      <c r="D840" s="13" t="s">
        <v>3963</v>
      </c>
      <c r="E840" s="2">
        <v>2052.1999999999998</v>
      </c>
      <c r="F840" s="14" t="s">
        <v>4577</v>
      </c>
      <c r="G840" s="2">
        <v>2052.1999999999998</v>
      </c>
      <c r="H840" s="2">
        <f>Tabla135[[#This Row],[Importe]]-Tabla135[[#This Row],[Pagado]]</f>
        <v>0</v>
      </c>
    </row>
    <row r="841" spans="1:8" x14ac:dyDescent="0.25">
      <c r="A841" s="13" t="s">
        <v>4577</v>
      </c>
      <c r="B841" s="8" t="s">
        <v>5090</v>
      </c>
      <c r="C841" s="12">
        <v>36022</v>
      </c>
      <c r="D841" s="13" t="s">
        <v>3964</v>
      </c>
      <c r="E841" s="2">
        <v>4610.7</v>
      </c>
      <c r="F841" s="14" t="s">
        <v>4577</v>
      </c>
      <c r="G841" s="2">
        <v>4610.7</v>
      </c>
      <c r="H841" s="2">
        <f>Tabla135[[#This Row],[Importe]]-Tabla135[[#This Row],[Pagado]]</f>
        <v>0</v>
      </c>
    </row>
    <row r="842" spans="1:8" x14ac:dyDescent="0.25">
      <c r="A842" s="13" t="s">
        <v>4577</v>
      </c>
      <c r="B842" s="8" t="s">
        <v>5091</v>
      </c>
      <c r="C842" s="12">
        <v>36023</v>
      </c>
      <c r="D842" s="13" t="s">
        <v>4045</v>
      </c>
      <c r="E842" s="2">
        <v>1087</v>
      </c>
      <c r="F842" s="14" t="s">
        <v>4577</v>
      </c>
      <c r="G842" s="2">
        <v>1087</v>
      </c>
      <c r="H842" s="2">
        <f>Tabla135[[#This Row],[Importe]]-Tabla135[[#This Row],[Pagado]]</f>
        <v>0</v>
      </c>
    </row>
    <row r="843" spans="1:8" x14ac:dyDescent="0.25">
      <c r="A843" s="13" t="s">
        <v>4577</v>
      </c>
      <c r="B843" s="8" t="s">
        <v>5092</v>
      </c>
      <c r="C843" s="12">
        <v>36024</v>
      </c>
      <c r="D843" s="13" t="s">
        <v>4046</v>
      </c>
      <c r="E843" s="2">
        <v>4043.2</v>
      </c>
      <c r="F843" s="14" t="s">
        <v>4577</v>
      </c>
      <c r="G843" s="2">
        <v>4043.2</v>
      </c>
      <c r="H843" s="2">
        <f>Tabla135[[#This Row],[Importe]]-Tabla135[[#This Row],[Pagado]]</f>
        <v>0</v>
      </c>
    </row>
    <row r="844" spans="1:8" x14ac:dyDescent="0.25">
      <c r="A844" s="13" t="s">
        <v>4577</v>
      </c>
      <c r="B844" s="8" t="s">
        <v>5093</v>
      </c>
      <c r="C844" s="12">
        <v>36025</v>
      </c>
      <c r="D844" s="13" t="s">
        <v>3944</v>
      </c>
      <c r="E844" s="2">
        <v>7559.6</v>
      </c>
      <c r="F844" s="14" t="s">
        <v>4667</v>
      </c>
      <c r="G844" s="2">
        <v>7559.6</v>
      </c>
      <c r="H844" s="2">
        <f>Tabla135[[#This Row],[Importe]]-Tabla135[[#This Row],[Pagado]]</f>
        <v>0</v>
      </c>
    </row>
    <row r="845" spans="1:8" x14ac:dyDescent="0.25">
      <c r="A845" s="13" t="s">
        <v>4577</v>
      </c>
      <c r="B845" s="8" t="s">
        <v>5094</v>
      </c>
      <c r="C845" s="12">
        <v>36026</v>
      </c>
      <c r="D845" s="13" t="s">
        <v>4080</v>
      </c>
      <c r="E845" s="2">
        <v>3957.4</v>
      </c>
      <c r="F845" s="14" t="s">
        <v>4667</v>
      </c>
      <c r="G845" s="2">
        <v>3957.4</v>
      </c>
      <c r="H845" s="2">
        <f>Tabla135[[#This Row],[Importe]]-Tabla135[[#This Row],[Pagado]]</f>
        <v>0</v>
      </c>
    </row>
    <row r="846" spans="1:8" x14ac:dyDescent="0.25">
      <c r="A846" s="13" t="s">
        <v>4577</v>
      </c>
      <c r="B846" s="8" t="s">
        <v>5095</v>
      </c>
      <c r="C846" s="12">
        <v>36027</v>
      </c>
      <c r="D846" s="13" t="s">
        <v>3982</v>
      </c>
      <c r="E846" s="2">
        <v>1382.3</v>
      </c>
      <c r="F846" s="14" t="s">
        <v>4577</v>
      </c>
      <c r="G846" s="2">
        <v>1382.3</v>
      </c>
      <c r="H846" s="2">
        <f>Tabla135[[#This Row],[Importe]]-Tabla135[[#This Row],[Pagado]]</f>
        <v>0</v>
      </c>
    </row>
    <row r="847" spans="1:8" x14ac:dyDescent="0.25">
      <c r="A847" s="13" t="s">
        <v>4577</v>
      </c>
      <c r="B847" s="8" t="s">
        <v>5096</v>
      </c>
      <c r="C847" s="12">
        <v>36028</v>
      </c>
      <c r="D847" s="13" t="s">
        <v>3972</v>
      </c>
      <c r="E847" s="2">
        <v>1381.9</v>
      </c>
      <c r="F847" s="14" t="s">
        <v>4577</v>
      </c>
      <c r="G847" s="2">
        <v>1381.9</v>
      </c>
      <c r="H847" s="2">
        <f>Tabla135[[#This Row],[Importe]]-Tabla135[[#This Row],[Pagado]]</f>
        <v>0</v>
      </c>
    </row>
    <row r="848" spans="1:8" x14ac:dyDescent="0.25">
      <c r="A848" s="13" t="s">
        <v>4577</v>
      </c>
      <c r="B848" s="8" t="s">
        <v>5097</v>
      </c>
      <c r="C848" s="12">
        <v>36029</v>
      </c>
      <c r="D848" s="13" t="s">
        <v>4030</v>
      </c>
      <c r="E848" s="2">
        <v>4107.3999999999996</v>
      </c>
      <c r="F848" s="14" t="s">
        <v>4577</v>
      </c>
      <c r="G848" s="2">
        <v>4107.3999999999996</v>
      </c>
      <c r="H848" s="2">
        <f>Tabla135[[#This Row],[Importe]]-Tabla135[[#This Row],[Pagado]]</f>
        <v>0</v>
      </c>
    </row>
    <row r="849" spans="1:8" x14ac:dyDescent="0.25">
      <c r="A849" s="13" t="s">
        <v>4577</v>
      </c>
      <c r="B849" s="8" t="s">
        <v>5098</v>
      </c>
      <c r="C849" s="12">
        <v>36030</v>
      </c>
      <c r="D849" s="13" t="s">
        <v>3971</v>
      </c>
      <c r="E849" s="2">
        <v>5420.2</v>
      </c>
      <c r="F849" s="14" t="s">
        <v>4577</v>
      </c>
      <c r="G849" s="2">
        <v>5420.2</v>
      </c>
      <c r="H849" s="2">
        <f>Tabla135[[#This Row],[Importe]]-Tabla135[[#This Row],[Pagado]]</f>
        <v>0</v>
      </c>
    </row>
    <row r="850" spans="1:8" x14ac:dyDescent="0.25">
      <c r="A850" s="13" t="s">
        <v>4577</v>
      </c>
      <c r="B850" s="8" t="s">
        <v>5099</v>
      </c>
      <c r="C850" s="12">
        <v>36031</v>
      </c>
      <c r="D850" s="13" t="s">
        <v>4215</v>
      </c>
      <c r="E850" s="2">
        <v>441</v>
      </c>
      <c r="F850" s="14" t="s">
        <v>4577</v>
      </c>
      <c r="G850" s="2">
        <v>441</v>
      </c>
      <c r="H850" s="2">
        <f>Tabla135[[#This Row],[Importe]]-Tabla135[[#This Row],[Pagado]]</f>
        <v>0</v>
      </c>
    </row>
    <row r="851" spans="1:8" x14ac:dyDescent="0.25">
      <c r="A851" s="13" t="s">
        <v>4577</v>
      </c>
      <c r="B851" s="8" t="s">
        <v>5100</v>
      </c>
      <c r="C851" s="12">
        <v>36032</v>
      </c>
      <c r="D851" s="13" t="s">
        <v>4007</v>
      </c>
      <c r="E851" s="2">
        <v>638</v>
      </c>
      <c r="F851" s="14" t="s">
        <v>4577</v>
      </c>
      <c r="G851" s="2">
        <v>638</v>
      </c>
      <c r="H851" s="2">
        <f>Tabla135[[#This Row],[Importe]]-Tabla135[[#This Row],[Pagado]]</f>
        <v>0</v>
      </c>
    </row>
    <row r="852" spans="1:8" x14ac:dyDescent="0.25">
      <c r="A852" s="13" t="s">
        <v>4577</v>
      </c>
      <c r="B852" s="8" t="s">
        <v>5101</v>
      </c>
      <c r="C852" s="12">
        <v>36033</v>
      </c>
      <c r="D852" s="13" t="s">
        <v>3940</v>
      </c>
      <c r="E852" s="2">
        <v>4324.8</v>
      </c>
      <c r="F852" s="14" t="s">
        <v>4444</v>
      </c>
      <c r="G852" s="2">
        <v>4324.8</v>
      </c>
      <c r="H852" s="2">
        <f>Tabla135[[#This Row],[Importe]]-Tabla135[[#This Row],[Pagado]]</f>
        <v>0</v>
      </c>
    </row>
    <row r="853" spans="1:8" x14ac:dyDescent="0.25">
      <c r="A853" s="13" t="s">
        <v>4577</v>
      </c>
      <c r="B853" s="8" t="s">
        <v>5102</v>
      </c>
      <c r="C853" s="12">
        <v>36034</v>
      </c>
      <c r="D853" s="13" t="s">
        <v>4085</v>
      </c>
      <c r="E853" s="2">
        <v>8112.2</v>
      </c>
      <c r="F853" s="14" t="s">
        <v>4577</v>
      </c>
      <c r="G853" s="2">
        <v>8112.2</v>
      </c>
      <c r="H853" s="2">
        <f>Tabla135[[#This Row],[Importe]]-Tabla135[[#This Row],[Pagado]]</f>
        <v>0</v>
      </c>
    </row>
    <row r="854" spans="1:8" x14ac:dyDescent="0.25">
      <c r="A854" s="13" t="s">
        <v>4577</v>
      </c>
      <c r="B854" s="8" t="s">
        <v>5103</v>
      </c>
      <c r="C854" s="12">
        <v>36035</v>
      </c>
      <c r="D854" s="13" t="s">
        <v>3970</v>
      </c>
      <c r="E854" s="2">
        <v>2678.8</v>
      </c>
      <c r="F854" s="14" t="s">
        <v>4577</v>
      </c>
      <c r="G854" s="2">
        <v>2678.8</v>
      </c>
      <c r="H854" s="2">
        <f>Tabla135[[#This Row],[Importe]]-Tabla135[[#This Row],[Pagado]]</f>
        <v>0</v>
      </c>
    </row>
    <row r="855" spans="1:8" x14ac:dyDescent="0.25">
      <c r="A855" s="13" t="s">
        <v>4577</v>
      </c>
      <c r="B855" s="8" t="s">
        <v>5104</v>
      </c>
      <c r="C855" s="12">
        <v>36036</v>
      </c>
      <c r="D855" s="13" t="s">
        <v>3962</v>
      </c>
      <c r="E855" s="2">
        <v>10810.2</v>
      </c>
      <c r="F855" s="14" t="s">
        <v>4577</v>
      </c>
      <c r="G855" s="2">
        <v>10810.2</v>
      </c>
      <c r="H855" s="2">
        <f>Tabla135[[#This Row],[Importe]]-Tabla135[[#This Row],[Pagado]]</f>
        <v>0</v>
      </c>
    </row>
    <row r="856" spans="1:8" x14ac:dyDescent="0.25">
      <c r="A856" s="13" t="s">
        <v>4577</v>
      </c>
      <c r="B856" s="8" t="s">
        <v>5105</v>
      </c>
      <c r="C856" s="12">
        <v>36037</v>
      </c>
      <c r="D856" s="13" t="s">
        <v>4321</v>
      </c>
      <c r="E856" s="2">
        <v>24159.599999999999</v>
      </c>
      <c r="F856" s="14" t="s">
        <v>4577</v>
      </c>
      <c r="G856" s="2">
        <v>24159.599999999999</v>
      </c>
      <c r="H856" s="2">
        <f>Tabla135[[#This Row],[Importe]]-Tabla135[[#This Row],[Pagado]]</f>
        <v>0</v>
      </c>
    </row>
    <row r="857" spans="1:8" x14ac:dyDescent="0.25">
      <c r="A857" s="13" t="s">
        <v>4577</v>
      </c>
      <c r="B857" s="8" t="s">
        <v>5106</v>
      </c>
      <c r="C857" s="12">
        <v>36038</v>
      </c>
      <c r="D857" s="13" t="s">
        <v>3958</v>
      </c>
      <c r="E857" s="2">
        <v>2420.8000000000002</v>
      </c>
      <c r="F857" s="14" t="s">
        <v>4577</v>
      </c>
      <c r="G857" s="2">
        <v>2420.8000000000002</v>
      </c>
      <c r="H857" s="2">
        <f>Tabla135[[#This Row],[Importe]]-Tabla135[[#This Row],[Pagado]]</f>
        <v>0</v>
      </c>
    </row>
    <row r="858" spans="1:8" x14ac:dyDescent="0.25">
      <c r="A858" s="13" t="s">
        <v>4577</v>
      </c>
      <c r="B858" s="8" t="s">
        <v>5107</v>
      </c>
      <c r="C858" s="12">
        <v>36039</v>
      </c>
      <c r="D858" s="13" t="s">
        <v>3986</v>
      </c>
      <c r="E858" s="2">
        <v>2129.8000000000002</v>
      </c>
      <c r="F858" s="14" t="s">
        <v>4577</v>
      </c>
      <c r="G858" s="2">
        <v>2129.8000000000002</v>
      </c>
      <c r="H858" s="2">
        <f>Tabla135[[#This Row],[Importe]]-Tabla135[[#This Row],[Pagado]]</f>
        <v>0</v>
      </c>
    </row>
    <row r="859" spans="1:8" x14ac:dyDescent="0.25">
      <c r="A859" s="13" t="s">
        <v>4577</v>
      </c>
      <c r="B859" s="8" t="s">
        <v>5108</v>
      </c>
      <c r="C859" s="12">
        <v>36040</v>
      </c>
      <c r="D859" s="13" t="s">
        <v>4086</v>
      </c>
      <c r="E859" s="2">
        <v>1954.6</v>
      </c>
      <c r="F859" s="14" t="s">
        <v>4577</v>
      </c>
      <c r="G859" s="2">
        <v>1954.6</v>
      </c>
      <c r="H859" s="2">
        <f>Tabla135[[#This Row],[Importe]]-Tabla135[[#This Row],[Pagado]]</f>
        <v>0</v>
      </c>
    </row>
    <row r="860" spans="1:8" x14ac:dyDescent="0.25">
      <c r="A860" s="13" t="s">
        <v>4577</v>
      </c>
      <c r="B860" s="8" t="s">
        <v>5109</v>
      </c>
      <c r="C860" s="12">
        <v>36041</v>
      </c>
      <c r="D860" s="13" t="s">
        <v>3987</v>
      </c>
      <c r="E860" s="2">
        <v>2509.8000000000002</v>
      </c>
      <c r="F860" s="14" t="s">
        <v>4577</v>
      </c>
      <c r="G860" s="2">
        <v>2509.8000000000002</v>
      </c>
      <c r="H860" s="2">
        <f>Tabla135[[#This Row],[Importe]]-Tabla135[[#This Row],[Pagado]]</f>
        <v>0</v>
      </c>
    </row>
    <row r="861" spans="1:8" x14ac:dyDescent="0.25">
      <c r="A861" s="13" t="s">
        <v>4577</v>
      </c>
      <c r="B861" s="8" t="s">
        <v>5110</v>
      </c>
      <c r="C861" s="12">
        <v>36042</v>
      </c>
      <c r="D861" s="13" t="s">
        <v>3980</v>
      </c>
      <c r="E861" s="2">
        <v>5903.9</v>
      </c>
      <c r="F861" s="14" t="s">
        <v>4577</v>
      </c>
      <c r="G861" s="2">
        <v>5903.9</v>
      </c>
      <c r="H861" s="2">
        <f>Tabla135[[#This Row],[Importe]]-Tabla135[[#This Row],[Pagado]]</f>
        <v>0</v>
      </c>
    </row>
    <row r="862" spans="1:8" x14ac:dyDescent="0.25">
      <c r="A862" s="13" t="s">
        <v>4577</v>
      </c>
      <c r="B862" s="8" t="s">
        <v>5111</v>
      </c>
      <c r="C862" s="12">
        <v>36043</v>
      </c>
      <c r="D862" s="13" t="s">
        <v>4056</v>
      </c>
      <c r="E862" s="2">
        <v>942.4</v>
      </c>
      <c r="F862" s="14" t="s">
        <v>4577</v>
      </c>
      <c r="G862" s="2">
        <v>942.4</v>
      </c>
      <c r="H862" s="2">
        <f>Tabla135[[#This Row],[Importe]]-Tabla135[[#This Row],[Pagado]]</f>
        <v>0</v>
      </c>
    </row>
    <row r="863" spans="1:8" x14ac:dyDescent="0.25">
      <c r="A863" s="13" t="s">
        <v>4577</v>
      </c>
      <c r="B863" s="8" t="s">
        <v>5112</v>
      </c>
      <c r="C863" s="12">
        <v>36044</v>
      </c>
      <c r="D863" s="13" t="s">
        <v>4057</v>
      </c>
      <c r="E863" s="2">
        <v>3469.2</v>
      </c>
      <c r="F863" s="14" t="s">
        <v>4577</v>
      </c>
      <c r="G863" s="2">
        <v>3469.2</v>
      </c>
      <c r="H863" s="2">
        <f>Tabla135[[#This Row],[Importe]]-Tabla135[[#This Row],[Pagado]]</f>
        <v>0</v>
      </c>
    </row>
    <row r="864" spans="1:8" x14ac:dyDescent="0.25">
      <c r="A864" s="13" t="s">
        <v>4577</v>
      </c>
      <c r="B864" s="8" t="s">
        <v>5113</v>
      </c>
      <c r="C864" s="12">
        <v>36045</v>
      </c>
      <c r="D864" s="13" t="s">
        <v>4154</v>
      </c>
      <c r="E864" s="2">
        <v>3665.6</v>
      </c>
      <c r="F864" s="14" t="s">
        <v>4577</v>
      </c>
      <c r="G864" s="2">
        <v>3665.6</v>
      </c>
      <c r="H864" s="2">
        <f>Tabla135[[#This Row],[Importe]]-Tabla135[[#This Row],[Pagado]]</f>
        <v>0</v>
      </c>
    </row>
    <row r="865" spans="1:8" x14ac:dyDescent="0.25">
      <c r="A865" s="13" t="s">
        <v>4577</v>
      </c>
      <c r="B865" s="8" t="s">
        <v>5114</v>
      </c>
      <c r="C865" s="12">
        <v>36046</v>
      </c>
      <c r="D865" s="13" t="s">
        <v>4056</v>
      </c>
      <c r="E865" s="2">
        <v>260</v>
      </c>
      <c r="F865" s="14" t="s">
        <v>4577</v>
      </c>
      <c r="G865" s="2">
        <v>260</v>
      </c>
      <c r="H865" s="2">
        <f>Tabla135[[#This Row],[Importe]]-Tabla135[[#This Row],[Pagado]]</f>
        <v>0</v>
      </c>
    </row>
    <row r="866" spans="1:8" x14ac:dyDescent="0.25">
      <c r="A866" s="13" t="s">
        <v>4577</v>
      </c>
      <c r="B866" s="8" t="s">
        <v>5115</v>
      </c>
      <c r="C866" s="12">
        <v>36047</v>
      </c>
      <c r="D866" s="13" t="s">
        <v>3969</v>
      </c>
      <c r="E866" s="2">
        <v>7914.8</v>
      </c>
      <c r="F866" s="14" t="s">
        <v>4577</v>
      </c>
      <c r="G866" s="2">
        <v>7914.8</v>
      </c>
      <c r="H866" s="2">
        <f>Tabla135[[#This Row],[Importe]]-Tabla135[[#This Row],[Pagado]]</f>
        <v>0</v>
      </c>
    </row>
    <row r="867" spans="1:8" x14ac:dyDescent="0.25">
      <c r="A867" s="13" t="s">
        <v>4577</v>
      </c>
      <c r="B867" s="8" t="s">
        <v>5116</v>
      </c>
      <c r="C867" s="12">
        <v>36048</v>
      </c>
      <c r="D867" s="13" t="s">
        <v>4059</v>
      </c>
      <c r="E867" s="2">
        <v>1858.5</v>
      </c>
      <c r="F867" s="14" t="s">
        <v>4577</v>
      </c>
      <c r="G867" s="2">
        <v>1858.5</v>
      </c>
      <c r="H867" s="2">
        <f>Tabla135[[#This Row],[Importe]]-Tabla135[[#This Row],[Pagado]]</f>
        <v>0</v>
      </c>
    </row>
    <row r="868" spans="1:8" x14ac:dyDescent="0.25">
      <c r="A868" s="13" t="s">
        <v>4577</v>
      </c>
      <c r="B868" s="8" t="s">
        <v>5117</v>
      </c>
      <c r="C868" s="12">
        <v>36049</v>
      </c>
      <c r="D868" s="13" t="s">
        <v>4053</v>
      </c>
      <c r="E868" s="2">
        <v>3972.9</v>
      </c>
      <c r="F868" s="14" t="s">
        <v>4577</v>
      </c>
      <c r="G868" s="2">
        <v>3972.9</v>
      </c>
      <c r="H868" s="2">
        <f>Tabla135[[#This Row],[Importe]]-Tabla135[[#This Row],[Pagado]]</f>
        <v>0</v>
      </c>
    </row>
    <row r="869" spans="1:8" x14ac:dyDescent="0.25">
      <c r="A869" s="13" t="s">
        <v>4577</v>
      </c>
      <c r="B869" s="8" t="s">
        <v>5118</v>
      </c>
      <c r="C869" s="12">
        <v>36050</v>
      </c>
      <c r="D869" s="13" t="s">
        <v>4125</v>
      </c>
      <c r="E869" s="2">
        <v>862.08</v>
      </c>
      <c r="F869" s="14" t="s">
        <v>4577</v>
      </c>
      <c r="G869" s="2">
        <v>862.08</v>
      </c>
      <c r="H869" s="2">
        <f>Tabla135[[#This Row],[Importe]]-Tabla135[[#This Row],[Pagado]]</f>
        <v>0</v>
      </c>
    </row>
    <row r="870" spans="1:8" x14ac:dyDescent="0.25">
      <c r="A870" s="13" t="s">
        <v>4577</v>
      </c>
      <c r="B870" s="8" t="s">
        <v>5119</v>
      </c>
      <c r="C870" s="12">
        <v>36051</v>
      </c>
      <c r="D870" s="13" t="s">
        <v>4059</v>
      </c>
      <c r="E870" s="2">
        <v>0</v>
      </c>
      <c r="F870" s="14" t="s">
        <v>4219</v>
      </c>
      <c r="G870" s="2">
        <v>0</v>
      </c>
      <c r="H870" s="2">
        <f>Tabla135[[#This Row],[Importe]]-Tabla135[[#This Row],[Pagado]]</f>
        <v>0</v>
      </c>
    </row>
    <row r="871" spans="1:8" x14ac:dyDescent="0.25">
      <c r="A871" s="13" t="s">
        <v>4577</v>
      </c>
      <c r="B871" s="8" t="s">
        <v>5120</v>
      </c>
      <c r="C871" s="12">
        <v>36052</v>
      </c>
      <c r="D871" s="13" t="s">
        <v>3996</v>
      </c>
      <c r="E871" s="2">
        <v>16817.900000000001</v>
      </c>
      <c r="F871" s="14" t="s">
        <v>4577</v>
      </c>
      <c r="G871" s="2">
        <v>16817.900000000001</v>
      </c>
      <c r="H871" s="2">
        <f>Tabla135[[#This Row],[Importe]]-Tabla135[[#This Row],[Pagado]]</f>
        <v>0</v>
      </c>
    </row>
    <row r="872" spans="1:8" x14ac:dyDescent="0.25">
      <c r="A872" s="13" t="s">
        <v>4577</v>
      </c>
      <c r="B872" s="8" t="s">
        <v>5121</v>
      </c>
      <c r="C872" s="12">
        <v>36053</v>
      </c>
      <c r="D872" s="13" t="s">
        <v>3999</v>
      </c>
      <c r="E872" s="2">
        <v>5374.4</v>
      </c>
      <c r="F872" s="14" t="s">
        <v>4577</v>
      </c>
      <c r="G872" s="2">
        <v>5374.4</v>
      </c>
      <c r="H872" s="2">
        <f>Tabla135[[#This Row],[Importe]]-Tabla135[[#This Row],[Pagado]]</f>
        <v>0</v>
      </c>
    </row>
    <row r="873" spans="1:8" x14ac:dyDescent="0.25">
      <c r="A873" s="13" t="s">
        <v>4577</v>
      </c>
      <c r="B873" s="8" t="s">
        <v>5122</v>
      </c>
      <c r="C873" s="12">
        <v>36054</v>
      </c>
      <c r="D873" s="13" t="s">
        <v>4091</v>
      </c>
      <c r="E873" s="2">
        <v>7186.7</v>
      </c>
      <c r="F873" s="14" t="s">
        <v>4577</v>
      </c>
      <c r="G873" s="2">
        <v>7186.7</v>
      </c>
      <c r="H873" s="2">
        <f>Tabla135[[#This Row],[Importe]]-Tabla135[[#This Row],[Pagado]]</f>
        <v>0</v>
      </c>
    </row>
    <row r="874" spans="1:8" x14ac:dyDescent="0.25">
      <c r="A874" s="13" t="s">
        <v>4577</v>
      </c>
      <c r="B874" s="8" t="s">
        <v>5123</v>
      </c>
      <c r="C874" s="12">
        <v>36055</v>
      </c>
      <c r="D874" s="13" t="s">
        <v>3977</v>
      </c>
      <c r="E874" s="2">
        <v>0</v>
      </c>
      <c r="F874" s="14" t="s">
        <v>4219</v>
      </c>
      <c r="G874" s="2">
        <v>0</v>
      </c>
      <c r="H874" s="2">
        <f>Tabla135[[#This Row],[Importe]]-Tabla135[[#This Row],[Pagado]]</f>
        <v>0</v>
      </c>
    </row>
    <row r="875" spans="1:8" x14ac:dyDescent="0.25">
      <c r="A875" s="13" t="s">
        <v>4577</v>
      </c>
      <c r="B875" s="8" t="s">
        <v>5124</v>
      </c>
      <c r="C875" s="12">
        <v>36056</v>
      </c>
      <c r="D875" s="13" t="s">
        <v>3964</v>
      </c>
      <c r="E875" s="2">
        <v>32550</v>
      </c>
      <c r="F875" s="14" t="s">
        <v>4577</v>
      </c>
      <c r="G875" s="2">
        <v>32550</v>
      </c>
      <c r="H875" s="2">
        <f>Tabla135[[#This Row],[Importe]]-Tabla135[[#This Row],[Pagado]]</f>
        <v>0</v>
      </c>
    </row>
    <row r="876" spans="1:8" x14ac:dyDescent="0.25">
      <c r="A876" s="13" t="s">
        <v>4577</v>
      </c>
      <c r="B876" s="8" t="s">
        <v>5125</v>
      </c>
      <c r="C876" s="12">
        <v>36057</v>
      </c>
      <c r="D876" s="13" t="s">
        <v>3977</v>
      </c>
      <c r="E876" s="2">
        <v>7107.6</v>
      </c>
      <c r="F876" s="14" t="s">
        <v>4577</v>
      </c>
      <c r="G876" s="2">
        <v>7107.6</v>
      </c>
      <c r="H876" s="2">
        <f>Tabla135[[#This Row],[Importe]]-Tabla135[[#This Row],[Pagado]]</f>
        <v>0</v>
      </c>
    </row>
    <row r="877" spans="1:8" x14ac:dyDescent="0.25">
      <c r="A877" s="13" t="s">
        <v>4577</v>
      </c>
      <c r="B877" s="8" t="s">
        <v>5126</v>
      </c>
      <c r="C877" s="12">
        <v>36058</v>
      </c>
      <c r="D877" s="13" t="s">
        <v>3964</v>
      </c>
      <c r="E877" s="2">
        <v>6081.8</v>
      </c>
      <c r="F877" s="14" t="s">
        <v>4577</v>
      </c>
      <c r="G877" s="2">
        <v>6081.8</v>
      </c>
      <c r="H877" s="2">
        <f>Tabla135[[#This Row],[Importe]]-Tabla135[[#This Row],[Pagado]]</f>
        <v>0</v>
      </c>
    </row>
    <row r="878" spans="1:8" x14ac:dyDescent="0.25">
      <c r="A878" s="13" t="s">
        <v>4577</v>
      </c>
      <c r="B878" s="8" t="s">
        <v>5127</v>
      </c>
      <c r="C878" s="12">
        <v>36059</v>
      </c>
      <c r="D878" s="13" t="s">
        <v>3964</v>
      </c>
      <c r="E878" s="2">
        <v>8073.6</v>
      </c>
      <c r="F878" s="14" t="s">
        <v>4577</v>
      </c>
      <c r="G878" s="2">
        <v>8073.6</v>
      </c>
      <c r="H878" s="2">
        <f>Tabla135[[#This Row],[Importe]]-Tabla135[[#This Row],[Pagado]]</f>
        <v>0</v>
      </c>
    </row>
    <row r="879" spans="1:8" x14ac:dyDescent="0.25">
      <c r="A879" s="13" t="s">
        <v>4577</v>
      </c>
      <c r="B879" s="8" t="s">
        <v>5128</v>
      </c>
      <c r="C879" s="12">
        <v>36060</v>
      </c>
      <c r="D879" s="13" t="s">
        <v>4064</v>
      </c>
      <c r="E879" s="2">
        <v>19282</v>
      </c>
      <c r="F879" s="14" t="s">
        <v>4726</v>
      </c>
      <c r="G879" s="2">
        <v>19282</v>
      </c>
      <c r="H879" s="2">
        <f>Tabla135[[#This Row],[Importe]]-Tabla135[[#This Row],[Pagado]]</f>
        <v>0</v>
      </c>
    </row>
    <row r="880" spans="1:8" x14ac:dyDescent="0.25">
      <c r="A880" s="13" t="s">
        <v>4577</v>
      </c>
      <c r="B880" s="8" t="s">
        <v>5129</v>
      </c>
      <c r="C880" s="12">
        <v>36061</v>
      </c>
      <c r="D880" s="13" t="s">
        <v>3989</v>
      </c>
      <c r="E880" s="2">
        <v>1677.6</v>
      </c>
      <c r="F880" s="14" t="s">
        <v>4577</v>
      </c>
      <c r="G880" s="2">
        <v>1677.6</v>
      </c>
      <c r="H880" s="2">
        <f>Tabla135[[#This Row],[Importe]]-Tabla135[[#This Row],[Pagado]]</f>
        <v>0</v>
      </c>
    </row>
    <row r="881" spans="1:8" x14ac:dyDescent="0.25">
      <c r="A881" s="13" t="s">
        <v>4577</v>
      </c>
      <c r="B881" s="8" t="s">
        <v>5130</v>
      </c>
      <c r="C881" s="12">
        <v>36062</v>
      </c>
      <c r="D881" s="13" t="s">
        <v>4065</v>
      </c>
      <c r="E881" s="2">
        <v>8028</v>
      </c>
      <c r="F881" s="14" t="s">
        <v>4577</v>
      </c>
      <c r="G881" s="2">
        <v>8028</v>
      </c>
      <c r="H881" s="2">
        <f>Tabla135[[#This Row],[Importe]]-Tabla135[[#This Row],[Pagado]]</f>
        <v>0</v>
      </c>
    </row>
    <row r="882" spans="1:8" x14ac:dyDescent="0.25">
      <c r="A882" s="13" t="s">
        <v>4577</v>
      </c>
      <c r="B882" s="8" t="s">
        <v>5131</v>
      </c>
      <c r="C882" s="12">
        <v>36063</v>
      </c>
      <c r="D882" s="13" t="s">
        <v>4099</v>
      </c>
      <c r="E882" s="2">
        <v>1366.6</v>
      </c>
      <c r="F882" s="14" t="s">
        <v>4577</v>
      </c>
      <c r="G882" s="2">
        <v>1366.6</v>
      </c>
      <c r="H882" s="2">
        <f>Tabla135[[#This Row],[Importe]]-Tabla135[[#This Row],[Pagado]]</f>
        <v>0</v>
      </c>
    </row>
    <row r="883" spans="1:8" x14ac:dyDescent="0.25">
      <c r="A883" s="13" t="s">
        <v>4577</v>
      </c>
      <c r="B883" s="8" t="s">
        <v>5132</v>
      </c>
      <c r="C883" s="12">
        <v>36064</v>
      </c>
      <c r="D883" s="13" t="s">
        <v>3964</v>
      </c>
      <c r="E883" s="2">
        <v>1908</v>
      </c>
      <c r="F883" s="14" t="s">
        <v>4577</v>
      </c>
      <c r="G883" s="2">
        <v>1908</v>
      </c>
      <c r="H883" s="2">
        <f>Tabla135[[#This Row],[Importe]]-Tabla135[[#This Row],[Pagado]]</f>
        <v>0</v>
      </c>
    </row>
    <row r="884" spans="1:8" x14ac:dyDescent="0.25">
      <c r="A884" s="13" t="s">
        <v>4577</v>
      </c>
      <c r="B884" s="8" t="s">
        <v>5133</v>
      </c>
      <c r="C884" s="12">
        <v>36065</v>
      </c>
      <c r="D884" s="13" t="s">
        <v>3991</v>
      </c>
      <c r="E884" s="2">
        <v>7353.9</v>
      </c>
      <c r="F884" s="14" t="s">
        <v>4577</v>
      </c>
      <c r="G884" s="2">
        <v>7353.9</v>
      </c>
      <c r="H884" s="2">
        <f>Tabla135[[#This Row],[Importe]]-Tabla135[[#This Row],[Pagado]]</f>
        <v>0</v>
      </c>
    </row>
    <row r="885" spans="1:8" x14ac:dyDescent="0.25">
      <c r="A885" s="13" t="s">
        <v>4577</v>
      </c>
      <c r="B885" s="8" t="s">
        <v>5134</v>
      </c>
      <c r="C885" s="12">
        <v>36066</v>
      </c>
      <c r="D885" s="13" t="s">
        <v>3959</v>
      </c>
      <c r="E885" s="2">
        <v>0</v>
      </c>
      <c r="F885" s="14" t="s">
        <v>4219</v>
      </c>
      <c r="G885" s="2">
        <v>0</v>
      </c>
      <c r="H885" s="2">
        <f>Tabla135[[#This Row],[Importe]]-Tabla135[[#This Row],[Pagado]]</f>
        <v>0</v>
      </c>
    </row>
    <row r="886" spans="1:8" x14ac:dyDescent="0.25">
      <c r="A886" s="13" t="s">
        <v>4577</v>
      </c>
      <c r="B886" s="8" t="s">
        <v>5135</v>
      </c>
      <c r="C886" s="12">
        <v>36067</v>
      </c>
      <c r="D886" s="13" t="s">
        <v>4091</v>
      </c>
      <c r="E886" s="2">
        <v>140</v>
      </c>
      <c r="F886" s="14" t="s">
        <v>4577</v>
      </c>
      <c r="G886" s="2">
        <v>140</v>
      </c>
      <c r="H886" s="2">
        <f>Tabla135[[#This Row],[Importe]]-Tabla135[[#This Row],[Pagado]]</f>
        <v>0</v>
      </c>
    </row>
    <row r="887" spans="1:8" x14ac:dyDescent="0.25">
      <c r="A887" s="13" t="s">
        <v>4577</v>
      </c>
      <c r="B887" s="8" t="s">
        <v>5136</v>
      </c>
      <c r="C887" s="12">
        <v>36068</v>
      </c>
      <c r="D887" s="13" t="s">
        <v>3959</v>
      </c>
      <c r="E887" s="2">
        <v>19776</v>
      </c>
      <c r="F887" s="14" t="s">
        <v>4294</v>
      </c>
      <c r="G887" s="2">
        <v>19776</v>
      </c>
      <c r="H887" s="2">
        <f>Tabla135[[#This Row],[Importe]]-Tabla135[[#This Row],[Pagado]]</f>
        <v>0</v>
      </c>
    </row>
    <row r="888" spans="1:8" x14ac:dyDescent="0.25">
      <c r="A888" s="13" t="s">
        <v>4577</v>
      </c>
      <c r="B888" s="8" t="s">
        <v>5137</v>
      </c>
      <c r="C888" s="12">
        <v>36069</v>
      </c>
      <c r="D888" s="13" t="s">
        <v>3961</v>
      </c>
      <c r="E888" s="2">
        <v>10915.2</v>
      </c>
      <c r="F888" s="14" t="s">
        <v>4577</v>
      </c>
      <c r="G888" s="2">
        <v>10915.2</v>
      </c>
      <c r="H888" s="2">
        <f>Tabla135[[#This Row],[Importe]]-Tabla135[[#This Row],[Pagado]]</f>
        <v>0</v>
      </c>
    </row>
    <row r="889" spans="1:8" x14ac:dyDescent="0.25">
      <c r="A889" s="13" t="s">
        <v>4577</v>
      </c>
      <c r="B889" s="8" t="s">
        <v>5138</v>
      </c>
      <c r="C889" s="12">
        <v>36070</v>
      </c>
      <c r="D889" s="13" t="s">
        <v>4091</v>
      </c>
      <c r="E889" s="2">
        <v>140</v>
      </c>
      <c r="F889" s="14" t="s">
        <v>4577</v>
      </c>
      <c r="G889" s="2">
        <v>140</v>
      </c>
      <c r="H889" s="2">
        <f>Tabla135[[#This Row],[Importe]]-Tabla135[[#This Row],[Pagado]]</f>
        <v>0</v>
      </c>
    </row>
    <row r="890" spans="1:8" x14ac:dyDescent="0.25">
      <c r="A890" s="13" t="s">
        <v>4577</v>
      </c>
      <c r="B890" s="8" t="s">
        <v>5139</v>
      </c>
      <c r="C890" s="12">
        <v>36071</v>
      </c>
      <c r="D890" s="13" t="s">
        <v>4042</v>
      </c>
      <c r="E890" s="2">
        <v>60426.3</v>
      </c>
      <c r="F890" s="14" t="s">
        <v>5140</v>
      </c>
      <c r="G890" s="2">
        <v>60426.3</v>
      </c>
      <c r="H890" s="2">
        <f>Tabla135[[#This Row],[Importe]]-Tabla135[[#This Row],[Pagado]]</f>
        <v>0</v>
      </c>
    </row>
    <row r="891" spans="1:8" x14ac:dyDescent="0.25">
      <c r="A891" s="13" t="s">
        <v>4577</v>
      </c>
      <c r="B891" s="8" t="s">
        <v>5141</v>
      </c>
      <c r="C891" s="12">
        <v>36072</v>
      </c>
      <c r="D891" s="13" t="s">
        <v>4059</v>
      </c>
      <c r="E891" s="2">
        <v>11941.1</v>
      </c>
      <c r="F891" s="14" t="s">
        <v>5142</v>
      </c>
      <c r="G891" s="2">
        <v>11941.1</v>
      </c>
      <c r="H891" s="2">
        <f>Tabla135[[#This Row],[Importe]]-Tabla135[[#This Row],[Pagado]]</f>
        <v>0</v>
      </c>
    </row>
    <row r="892" spans="1:8" x14ac:dyDescent="0.25">
      <c r="A892" s="13" t="s">
        <v>4577</v>
      </c>
      <c r="B892" s="8" t="s">
        <v>5143</v>
      </c>
      <c r="C892" s="12">
        <v>36073</v>
      </c>
      <c r="D892" s="13" t="s">
        <v>4040</v>
      </c>
      <c r="E892" s="2">
        <v>53019.8</v>
      </c>
      <c r="F892" s="14" t="s">
        <v>4581</v>
      </c>
      <c r="G892" s="2">
        <v>53019.8</v>
      </c>
      <c r="H892" s="2">
        <f>Tabla135[[#This Row],[Importe]]-Tabla135[[#This Row],[Pagado]]</f>
        <v>0</v>
      </c>
    </row>
    <row r="893" spans="1:8" x14ac:dyDescent="0.25">
      <c r="A893" s="13" t="s">
        <v>4577</v>
      </c>
      <c r="B893" s="8" t="s">
        <v>5144</v>
      </c>
      <c r="C893" s="12">
        <v>36074</v>
      </c>
      <c r="D893" s="13" t="s">
        <v>4062</v>
      </c>
      <c r="E893" s="2">
        <v>6354</v>
      </c>
      <c r="F893" s="14" t="s">
        <v>4667</v>
      </c>
      <c r="G893" s="2">
        <v>6354</v>
      </c>
      <c r="H893" s="2">
        <f>Tabla135[[#This Row],[Importe]]-Tabla135[[#This Row],[Pagado]]</f>
        <v>0</v>
      </c>
    </row>
    <row r="894" spans="1:8" x14ac:dyDescent="0.25">
      <c r="A894" s="13" t="s">
        <v>4577</v>
      </c>
      <c r="B894" s="8" t="s">
        <v>5145</v>
      </c>
      <c r="C894" s="12">
        <v>36075</v>
      </c>
      <c r="D894" s="13" t="s">
        <v>4043</v>
      </c>
      <c r="E894" s="2">
        <v>16292.2</v>
      </c>
      <c r="F894" s="14" t="s">
        <v>4581</v>
      </c>
      <c r="G894" s="2">
        <v>16292.2</v>
      </c>
      <c r="H894" s="2">
        <f>Tabla135[[#This Row],[Importe]]-Tabla135[[#This Row],[Pagado]]</f>
        <v>0</v>
      </c>
    </row>
    <row r="895" spans="1:8" x14ac:dyDescent="0.25">
      <c r="A895" s="13" t="s">
        <v>4577</v>
      </c>
      <c r="B895" s="8" t="s">
        <v>5146</v>
      </c>
      <c r="C895" s="12">
        <v>36076</v>
      </c>
      <c r="D895" s="13" t="s">
        <v>4039</v>
      </c>
      <c r="E895" s="2">
        <v>12085.8</v>
      </c>
      <c r="F895" s="14" t="s">
        <v>4581</v>
      </c>
      <c r="G895" s="2">
        <v>12085.8</v>
      </c>
      <c r="H895" s="2">
        <f>Tabla135[[#This Row],[Importe]]-Tabla135[[#This Row],[Pagado]]</f>
        <v>0</v>
      </c>
    </row>
    <row r="896" spans="1:8" x14ac:dyDescent="0.25">
      <c r="A896" s="13" t="s">
        <v>4577</v>
      </c>
      <c r="B896" s="8" t="s">
        <v>5147</v>
      </c>
      <c r="C896" s="12">
        <v>36077</v>
      </c>
      <c r="D896" s="13" t="s">
        <v>4038</v>
      </c>
      <c r="E896" s="2">
        <v>15156.92</v>
      </c>
      <c r="F896" s="14" t="s">
        <v>4581</v>
      </c>
      <c r="G896" s="2">
        <v>15156.92</v>
      </c>
      <c r="H896" s="2">
        <f>Tabla135[[#This Row],[Importe]]-Tabla135[[#This Row],[Pagado]]</f>
        <v>0</v>
      </c>
    </row>
    <row r="897" spans="1:8" x14ac:dyDescent="0.25">
      <c r="A897" s="13" t="s">
        <v>4577</v>
      </c>
      <c r="B897" s="8" t="s">
        <v>5148</v>
      </c>
      <c r="C897" s="12">
        <v>36078</v>
      </c>
      <c r="D897" s="13" t="s">
        <v>4038</v>
      </c>
      <c r="E897" s="2">
        <v>0</v>
      </c>
      <c r="F897" s="14" t="s">
        <v>4219</v>
      </c>
      <c r="G897" s="2">
        <v>0</v>
      </c>
      <c r="H897" s="2">
        <f>Tabla135[[#This Row],[Importe]]-Tabla135[[#This Row],[Pagado]]</f>
        <v>0</v>
      </c>
    </row>
    <row r="898" spans="1:8" x14ac:dyDescent="0.25">
      <c r="A898" s="13" t="s">
        <v>4577</v>
      </c>
      <c r="B898" s="8" t="s">
        <v>5149</v>
      </c>
      <c r="C898" s="12">
        <v>36079</v>
      </c>
      <c r="D898" s="13" t="s">
        <v>4038</v>
      </c>
      <c r="E898" s="2">
        <v>15766.2</v>
      </c>
      <c r="F898" s="14" t="s">
        <v>4581</v>
      </c>
      <c r="G898" s="2">
        <v>15766.2</v>
      </c>
      <c r="H898" s="2">
        <f>Tabla135[[#This Row],[Importe]]-Tabla135[[#This Row],[Pagado]]</f>
        <v>0</v>
      </c>
    </row>
    <row r="899" spans="1:8" x14ac:dyDescent="0.25">
      <c r="A899" s="13" t="s">
        <v>4577</v>
      </c>
      <c r="B899" s="8" t="s">
        <v>5150</v>
      </c>
      <c r="C899" s="12">
        <v>36080</v>
      </c>
      <c r="D899" s="13" t="s">
        <v>3964</v>
      </c>
      <c r="E899" s="2">
        <v>374.4</v>
      </c>
      <c r="F899" s="14" t="s">
        <v>4577</v>
      </c>
      <c r="G899" s="2">
        <v>374.4</v>
      </c>
      <c r="H899" s="2">
        <f>Tabla135[[#This Row],[Importe]]-Tabla135[[#This Row],[Pagado]]</f>
        <v>0</v>
      </c>
    </row>
    <row r="900" spans="1:8" x14ac:dyDescent="0.25">
      <c r="A900" s="13" t="s">
        <v>4577</v>
      </c>
      <c r="B900" s="8" t="s">
        <v>5151</v>
      </c>
      <c r="C900" s="12">
        <v>36081</v>
      </c>
      <c r="D900" s="13" t="s">
        <v>3969</v>
      </c>
      <c r="E900" s="2">
        <v>1720.5</v>
      </c>
      <c r="F900" s="14" t="s">
        <v>4577</v>
      </c>
      <c r="G900" s="2">
        <v>1720.5</v>
      </c>
      <c r="H900" s="2">
        <f>Tabla135[[#This Row],[Importe]]-Tabla135[[#This Row],[Pagado]]</f>
        <v>0</v>
      </c>
    </row>
    <row r="901" spans="1:8" x14ac:dyDescent="0.25">
      <c r="A901" s="13" t="s">
        <v>4577</v>
      </c>
      <c r="B901" s="8" t="s">
        <v>5152</v>
      </c>
      <c r="C901" s="12">
        <v>36082</v>
      </c>
      <c r="D901" s="13" t="s">
        <v>3964</v>
      </c>
      <c r="E901" s="2">
        <v>655.4</v>
      </c>
      <c r="F901" s="14" t="s">
        <v>4577</v>
      </c>
      <c r="G901" s="2">
        <v>655.4</v>
      </c>
      <c r="H901" s="2">
        <f>Tabla135[[#This Row],[Importe]]-Tabla135[[#This Row],[Pagado]]</f>
        <v>0</v>
      </c>
    </row>
    <row r="902" spans="1:8" x14ac:dyDescent="0.25">
      <c r="A902" s="13" t="s">
        <v>4577</v>
      </c>
      <c r="B902" s="8" t="s">
        <v>5153</v>
      </c>
      <c r="C902" s="12">
        <v>36083</v>
      </c>
      <c r="D902" s="13" t="s">
        <v>3964</v>
      </c>
      <c r="E902" s="2">
        <v>1500</v>
      </c>
      <c r="F902" s="14" t="s">
        <v>4577</v>
      </c>
      <c r="G902" s="2">
        <v>1500</v>
      </c>
      <c r="H902" s="2">
        <f>Tabla135[[#This Row],[Importe]]-Tabla135[[#This Row],[Pagado]]</f>
        <v>0</v>
      </c>
    </row>
    <row r="903" spans="1:8" x14ac:dyDescent="0.25">
      <c r="A903" s="13" t="s">
        <v>4577</v>
      </c>
      <c r="B903" s="8" t="s">
        <v>5154</v>
      </c>
      <c r="C903" s="12">
        <v>36084</v>
      </c>
      <c r="D903" s="13" t="s">
        <v>4098</v>
      </c>
      <c r="E903" s="2">
        <v>30132.400000000001</v>
      </c>
      <c r="F903" s="14" t="s">
        <v>4577</v>
      </c>
      <c r="G903" s="2">
        <v>30132.400000000001</v>
      </c>
      <c r="H903" s="2">
        <f>Tabla135[[#This Row],[Importe]]-Tabla135[[#This Row],[Pagado]]</f>
        <v>0</v>
      </c>
    </row>
    <row r="904" spans="1:8" x14ac:dyDescent="0.25">
      <c r="A904" s="13" t="s">
        <v>4577</v>
      </c>
      <c r="B904" s="8" t="s">
        <v>5155</v>
      </c>
      <c r="C904" s="12">
        <v>36085</v>
      </c>
      <c r="D904" s="13" t="s">
        <v>3964</v>
      </c>
      <c r="E904" s="2">
        <v>4557</v>
      </c>
      <c r="F904" s="14" t="s">
        <v>4577</v>
      </c>
      <c r="G904" s="2">
        <v>4557</v>
      </c>
      <c r="H904" s="2">
        <f>Tabla135[[#This Row],[Importe]]-Tabla135[[#This Row],[Pagado]]</f>
        <v>0</v>
      </c>
    </row>
    <row r="905" spans="1:8" x14ac:dyDescent="0.25">
      <c r="A905" s="13" t="s">
        <v>4577</v>
      </c>
      <c r="B905" s="8" t="s">
        <v>5156</v>
      </c>
      <c r="C905" s="12">
        <v>36086</v>
      </c>
      <c r="D905" s="13" t="s">
        <v>4121</v>
      </c>
      <c r="E905" s="2">
        <v>4864.5</v>
      </c>
      <c r="F905" s="14" t="s">
        <v>4577</v>
      </c>
      <c r="G905" s="2">
        <v>4864.5</v>
      </c>
      <c r="H905" s="2">
        <f>Tabla135[[#This Row],[Importe]]-Tabla135[[#This Row],[Pagado]]</f>
        <v>0</v>
      </c>
    </row>
    <row r="906" spans="1:8" x14ac:dyDescent="0.25">
      <c r="A906" s="13" t="s">
        <v>4577</v>
      </c>
      <c r="B906" s="8" t="s">
        <v>5157</v>
      </c>
      <c r="C906" s="12">
        <v>36087</v>
      </c>
      <c r="D906" s="13" t="s">
        <v>3964</v>
      </c>
      <c r="E906" s="2">
        <v>511.2</v>
      </c>
      <c r="F906" s="14" t="s">
        <v>4577</v>
      </c>
      <c r="G906" s="2">
        <v>511.2</v>
      </c>
      <c r="H906" s="2">
        <f>Tabla135[[#This Row],[Importe]]-Tabla135[[#This Row],[Pagado]]</f>
        <v>0</v>
      </c>
    </row>
    <row r="907" spans="1:8" x14ac:dyDescent="0.25">
      <c r="A907" s="13" t="s">
        <v>4577</v>
      </c>
      <c r="B907" s="8" t="s">
        <v>5158</v>
      </c>
      <c r="C907" s="12">
        <v>36088</v>
      </c>
      <c r="D907" s="13" t="s">
        <v>4042</v>
      </c>
      <c r="E907" s="2">
        <v>900</v>
      </c>
      <c r="F907" s="14" t="s">
        <v>4577</v>
      </c>
      <c r="G907" s="2">
        <v>900</v>
      </c>
      <c r="H907" s="2">
        <f>Tabla135[[#This Row],[Importe]]-Tabla135[[#This Row],[Pagado]]</f>
        <v>0</v>
      </c>
    </row>
    <row r="908" spans="1:8" x14ac:dyDescent="0.25">
      <c r="A908" s="13" t="s">
        <v>4577</v>
      </c>
      <c r="B908" s="8" t="s">
        <v>5159</v>
      </c>
      <c r="C908" s="12">
        <v>36089</v>
      </c>
      <c r="D908" s="13" t="s">
        <v>4099</v>
      </c>
      <c r="E908" s="2">
        <v>3540</v>
      </c>
      <c r="F908" s="14" t="s">
        <v>4577</v>
      </c>
      <c r="G908" s="2">
        <v>3540</v>
      </c>
      <c r="H908" s="2">
        <f>Tabla135[[#This Row],[Importe]]-Tabla135[[#This Row],[Pagado]]</f>
        <v>0</v>
      </c>
    </row>
    <row r="909" spans="1:8" x14ac:dyDescent="0.25">
      <c r="A909" s="13" t="s">
        <v>4577</v>
      </c>
      <c r="B909" s="8" t="s">
        <v>5160</v>
      </c>
      <c r="C909" s="12">
        <v>36090</v>
      </c>
      <c r="D909" s="13" t="s">
        <v>3959</v>
      </c>
      <c r="E909" s="2">
        <v>77632.800000000003</v>
      </c>
      <c r="F909" s="14" t="s">
        <v>4294</v>
      </c>
      <c r="G909" s="2">
        <v>77632.800000000003</v>
      </c>
      <c r="H909" s="2">
        <f>Tabla135[[#This Row],[Importe]]-Tabla135[[#This Row],[Pagado]]</f>
        <v>0</v>
      </c>
    </row>
    <row r="910" spans="1:8" x14ac:dyDescent="0.25">
      <c r="A910" s="13" t="s">
        <v>4577</v>
      </c>
      <c r="B910" s="8" t="s">
        <v>5161</v>
      </c>
      <c r="C910" s="12">
        <v>36091</v>
      </c>
      <c r="D910" s="13" t="s">
        <v>4001</v>
      </c>
      <c r="E910" s="2">
        <v>1800</v>
      </c>
      <c r="F910" s="14" t="s">
        <v>4667</v>
      </c>
      <c r="G910" s="2">
        <v>1800</v>
      </c>
      <c r="H910" s="2">
        <f>Tabla135[[#This Row],[Importe]]-Tabla135[[#This Row],[Pagado]]</f>
        <v>0</v>
      </c>
    </row>
    <row r="911" spans="1:8" x14ac:dyDescent="0.25">
      <c r="A911" s="13" t="s">
        <v>4577</v>
      </c>
      <c r="B911" s="8" t="s">
        <v>5162</v>
      </c>
      <c r="C911" s="12">
        <v>36092</v>
      </c>
      <c r="D911" s="13" t="s">
        <v>4105</v>
      </c>
      <c r="E911" s="2">
        <v>55144</v>
      </c>
      <c r="F911" s="14" t="s">
        <v>4667</v>
      </c>
      <c r="G911" s="2">
        <v>55144</v>
      </c>
      <c r="H911" s="2">
        <f>Tabla135[[#This Row],[Importe]]-Tabla135[[#This Row],[Pagado]]</f>
        <v>0</v>
      </c>
    </row>
    <row r="912" spans="1:8" x14ac:dyDescent="0.25">
      <c r="A912" s="13" t="s">
        <v>4577</v>
      </c>
      <c r="B912" s="8" t="s">
        <v>5163</v>
      </c>
      <c r="C912" s="12">
        <v>36093</v>
      </c>
      <c r="D912" s="13" t="s">
        <v>4011</v>
      </c>
      <c r="E912" s="2">
        <v>5033.7</v>
      </c>
      <c r="F912" s="14" t="s">
        <v>4667</v>
      </c>
      <c r="G912" s="2">
        <v>5033.7</v>
      </c>
      <c r="H912" s="2">
        <f>Tabla135[[#This Row],[Importe]]-Tabla135[[#This Row],[Pagado]]</f>
        <v>0</v>
      </c>
    </row>
    <row r="913" spans="1:8" x14ac:dyDescent="0.25">
      <c r="A913" s="13" t="s">
        <v>4577</v>
      </c>
      <c r="B913" s="8" t="s">
        <v>5164</v>
      </c>
      <c r="C913" s="12">
        <v>36094</v>
      </c>
      <c r="D913" s="13" t="s">
        <v>3978</v>
      </c>
      <c r="E913" s="2">
        <v>8500.7999999999993</v>
      </c>
      <c r="F913" s="14" t="s">
        <v>4577</v>
      </c>
      <c r="G913" s="2">
        <v>8500.7999999999993</v>
      </c>
      <c r="H913" s="2">
        <f>Tabla135[[#This Row],[Importe]]-Tabla135[[#This Row],[Pagado]]</f>
        <v>0</v>
      </c>
    </row>
    <row r="914" spans="1:8" x14ac:dyDescent="0.25">
      <c r="A914" s="13" t="s">
        <v>4577</v>
      </c>
      <c r="B914" s="8" t="s">
        <v>5165</v>
      </c>
      <c r="C914" s="12">
        <v>36095</v>
      </c>
      <c r="D914" s="13" t="s">
        <v>4136</v>
      </c>
      <c r="E914" s="2">
        <v>8925.6</v>
      </c>
      <c r="F914" s="14" t="s">
        <v>4667</v>
      </c>
      <c r="G914" s="2">
        <v>8925.6</v>
      </c>
      <c r="H914" s="2">
        <f>Tabla135[[#This Row],[Importe]]-Tabla135[[#This Row],[Pagado]]</f>
        <v>0</v>
      </c>
    </row>
    <row r="915" spans="1:8" x14ac:dyDescent="0.25">
      <c r="A915" s="13" t="s">
        <v>4577</v>
      </c>
      <c r="B915" s="8" t="s">
        <v>5166</v>
      </c>
      <c r="C915" s="12">
        <v>36096</v>
      </c>
      <c r="D915" s="13" t="s">
        <v>4003</v>
      </c>
      <c r="E915" s="2">
        <v>26633.439999999999</v>
      </c>
      <c r="F915" s="14" t="s">
        <v>5167</v>
      </c>
      <c r="G915" s="2">
        <v>26633.439999999999</v>
      </c>
      <c r="H915" s="2">
        <f>Tabla135[[#This Row],[Importe]]-Tabla135[[#This Row],[Pagado]]</f>
        <v>0</v>
      </c>
    </row>
    <row r="916" spans="1:8" x14ac:dyDescent="0.25">
      <c r="A916" s="13" t="s">
        <v>4577</v>
      </c>
      <c r="B916" s="8" t="s">
        <v>5168</v>
      </c>
      <c r="C916" s="12">
        <v>36097</v>
      </c>
      <c r="D916" s="13" t="s">
        <v>4003</v>
      </c>
      <c r="E916" s="2">
        <v>2807.06</v>
      </c>
      <c r="F916" s="14" t="s">
        <v>5167</v>
      </c>
      <c r="G916" s="2">
        <v>2807.06</v>
      </c>
      <c r="H916" s="2">
        <f>Tabla135[[#This Row],[Importe]]-Tabla135[[#This Row],[Pagado]]</f>
        <v>0</v>
      </c>
    </row>
    <row r="917" spans="1:8" x14ac:dyDescent="0.25">
      <c r="A917" s="13" t="s">
        <v>4577</v>
      </c>
      <c r="B917" s="8" t="s">
        <v>5169</v>
      </c>
      <c r="C917" s="12">
        <v>36098</v>
      </c>
      <c r="D917" s="13" t="s">
        <v>4374</v>
      </c>
      <c r="E917" s="2">
        <v>0</v>
      </c>
      <c r="F917" s="14" t="s">
        <v>4219</v>
      </c>
      <c r="G917" s="2">
        <v>0</v>
      </c>
      <c r="H917" s="2">
        <f>Tabla135[[#This Row],[Importe]]-Tabla135[[#This Row],[Pagado]]</f>
        <v>0</v>
      </c>
    </row>
    <row r="918" spans="1:8" x14ac:dyDescent="0.25">
      <c r="A918" s="13" t="s">
        <v>4577</v>
      </c>
      <c r="B918" s="8" t="s">
        <v>5170</v>
      </c>
      <c r="C918" s="12">
        <v>36099</v>
      </c>
      <c r="D918" s="13" t="s">
        <v>4130</v>
      </c>
      <c r="E918" s="2">
        <v>71238.600000000006</v>
      </c>
      <c r="F918" s="14" t="s">
        <v>5171</v>
      </c>
      <c r="G918" s="2">
        <v>71238.600000000006</v>
      </c>
      <c r="H918" s="2">
        <f>Tabla135[[#This Row],[Importe]]-Tabla135[[#This Row],[Pagado]]</f>
        <v>0</v>
      </c>
    </row>
    <row r="919" spans="1:8" x14ac:dyDescent="0.25">
      <c r="A919" s="13" t="s">
        <v>4577</v>
      </c>
      <c r="B919" s="8" t="s">
        <v>5172</v>
      </c>
      <c r="C919" s="12">
        <v>36100</v>
      </c>
      <c r="D919" s="13" t="s">
        <v>3964</v>
      </c>
      <c r="E919" s="2">
        <v>300</v>
      </c>
      <c r="F919" s="14" t="s">
        <v>4577</v>
      </c>
      <c r="G919" s="2">
        <v>300</v>
      </c>
      <c r="H919" s="2">
        <f>Tabla135[[#This Row],[Importe]]-Tabla135[[#This Row],[Pagado]]</f>
        <v>0</v>
      </c>
    </row>
    <row r="920" spans="1:8" x14ac:dyDescent="0.25">
      <c r="A920" s="13" t="s">
        <v>4577</v>
      </c>
      <c r="B920" s="8" t="s">
        <v>5173</v>
      </c>
      <c r="C920" s="12">
        <v>36101</v>
      </c>
      <c r="D920" s="13" t="s">
        <v>3964</v>
      </c>
      <c r="E920" s="2">
        <v>672.1</v>
      </c>
      <c r="F920" s="14" t="s">
        <v>4577</v>
      </c>
      <c r="G920" s="2">
        <v>672.1</v>
      </c>
      <c r="H920" s="2">
        <f>Tabla135[[#This Row],[Importe]]-Tabla135[[#This Row],[Pagado]]</f>
        <v>0</v>
      </c>
    </row>
    <row r="921" spans="1:8" x14ac:dyDescent="0.25">
      <c r="A921" s="13" t="s">
        <v>4577</v>
      </c>
      <c r="B921" s="8" t="s">
        <v>5174</v>
      </c>
      <c r="C921" s="12">
        <v>36102</v>
      </c>
      <c r="D921" s="13" t="s">
        <v>4025</v>
      </c>
      <c r="E921" s="2">
        <v>2302.8000000000002</v>
      </c>
      <c r="F921" s="14" t="s">
        <v>4577</v>
      </c>
      <c r="G921" s="2">
        <v>2302.8000000000002</v>
      </c>
      <c r="H921" s="2">
        <f>Tabla135[[#This Row],[Importe]]-Tabla135[[#This Row],[Pagado]]</f>
        <v>0</v>
      </c>
    </row>
    <row r="922" spans="1:8" x14ac:dyDescent="0.25">
      <c r="A922" s="13" t="s">
        <v>4577</v>
      </c>
      <c r="B922" s="8" t="s">
        <v>5175</v>
      </c>
      <c r="C922" s="12">
        <v>36103</v>
      </c>
      <c r="D922" s="13" t="s">
        <v>4143</v>
      </c>
      <c r="E922" s="2">
        <v>18696.5</v>
      </c>
      <c r="F922" s="14" t="s">
        <v>4667</v>
      </c>
      <c r="G922" s="2">
        <v>18696.5</v>
      </c>
      <c r="H922" s="2">
        <f>Tabla135[[#This Row],[Importe]]-Tabla135[[#This Row],[Pagado]]</f>
        <v>0</v>
      </c>
    </row>
    <row r="923" spans="1:8" x14ac:dyDescent="0.25">
      <c r="A923" s="13" t="s">
        <v>4577</v>
      </c>
      <c r="B923" s="8" t="s">
        <v>5176</v>
      </c>
      <c r="C923" s="12">
        <v>36104</v>
      </c>
      <c r="D923" s="13" t="s">
        <v>4015</v>
      </c>
      <c r="E923" s="2">
        <v>2089.6</v>
      </c>
      <c r="F923" s="14" t="s">
        <v>4577</v>
      </c>
      <c r="G923" s="2">
        <v>2089.6</v>
      </c>
      <c r="H923" s="2">
        <f>Tabla135[[#This Row],[Importe]]-Tabla135[[#This Row],[Pagado]]</f>
        <v>0</v>
      </c>
    </row>
    <row r="924" spans="1:8" x14ac:dyDescent="0.25">
      <c r="A924" s="13" t="s">
        <v>4577</v>
      </c>
      <c r="B924" s="8" t="s">
        <v>5177</v>
      </c>
      <c r="C924" s="12">
        <v>36105</v>
      </c>
      <c r="D924" s="13" t="s">
        <v>4021</v>
      </c>
      <c r="E924" s="2">
        <v>14094</v>
      </c>
      <c r="F924" s="14" t="s">
        <v>4667</v>
      </c>
      <c r="G924" s="2">
        <v>14094</v>
      </c>
      <c r="H924" s="2">
        <f>Tabla135[[#This Row],[Importe]]-Tabla135[[#This Row],[Pagado]]</f>
        <v>0</v>
      </c>
    </row>
    <row r="925" spans="1:8" x14ac:dyDescent="0.25">
      <c r="A925" s="13" t="s">
        <v>4577</v>
      </c>
      <c r="B925" s="8" t="s">
        <v>5178</v>
      </c>
      <c r="C925" s="12">
        <v>36106</v>
      </c>
      <c r="D925" s="13" t="s">
        <v>4097</v>
      </c>
      <c r="E925" s="2">
        <v>1443.6</v>
      </c>
      <c r="F925" s="14" t="s">
        <v>4577</v>
      </c>
      <c r="G925" s="2">
        <v>1443.6</v>
      </c>
      <c r="H925" s="2">
        <f>Tabla135[[#This Row],[Importe]]-Tabla135[[#This Row],[Pagado]]</f>
        <v>0</v>
      </c>
    </row>
    <row r="926" spans="1:8" x14ac:dyDescent="0.25">
      <c r="A926" s="13" t="s">
        <v>4577</v>
      </c>
      <c r="B926" s="8" t="s">
        <v>5179</v>
      </c>
      <c r="C926" s="12">
        <v>36107</v>
      </c>
      <c r="D926" s="13" t="s">
        <v>4097</v>
      </c>
      <c r="E926" s="2">
        <v>2600</v>
      </c>
      <c r="F926" s="14" t="s">
        <v>4577</v>
      </c>
      <c r="G926" s="2">
        <v>2600</v>
      </c>
      <c r="H926" s="2">
        <f>Tabla135[[#This Row],[Importe]]-Tabla135[[#This Row],[Pagado]]</f>
        <v>0</v>
      </c>
    </row>
    <row r="927" spans="1:8" x14ac:dyDescent="0.25">
      <c r="A927" s="13" t="s">
        <v>4577</v>
      </c>
      <c r="B927" s="8" t="s">
        <v>5180</v>
      </c>
      <c r="C927" s="12">
        <v>36108</v>
      </c>
      <c r="D927" s="13" t="s">
        <v>4117</v>
      </c>
      <c r="E927" s="2">
        <v>12490</v>
      </c>
      <c r="F927" s="14" t="s">
        <v>4577</v>
      </c>
      <c r="G927" s="2">
        <v>12490</v>
      </c>
      <c r="H927" s="2">
        <f>Tabla135[[#This Row],[Importe]]-Tabla135[[#This Row],[Pagado]]</f>
        <v>0</v>
      </c>
    </row>
    <row r="928" spans="1:8" x14ac:dyDescent="0.25">
      <c r="A928" s="13" t="s">
        <v>4577</v>
      </c>
      <c r="B928" s="8" t="s">
        <v>5181</v>
      </c>
      <c r="C928" s="12">
        <v>36109</v>
      </c>
      <c r="D928" s="13" t="s">
        <v>4073</v>
      </c>
      <c r="E928" s="2">
        <v>7328.2</v>
      </c>
      <c r="F928" s="14" t="s">
        <v>4577</v>
      </c>
      <c r="G928" s="2">
        <v>7328.2</v>
      </c>
      <c r="H928" s="2">
        <f>Tabla135[[#This Row],[Importe]]-Tabla135[[#This Row],[Pagado]]</f>
        <v>0</v>
      </c>
    </row>
    <row r="929" spans="1:8" x14ac:dyDescent="0.25">
      <c r="A929" s="13" t="s">
        <v>4577</v>
      </c>
      <c r="B929" s="8" t="s">
        <v>5182</v>
      </c>
      <c r="C929" s="12">
        <v>36110</v>
      </c>
      <c r="D929" s="13" t="s">
        <v>4135</v>
      </c>
      <c r="E929" s="2">
        <v>730.6</v>
      </c>
      <c r="F929" s="14" t="s">
        <v>4577</v>
      </c>
      <c r="G929" s="2">
        <v>730.6</v>
      </c>
      <c r="H929" s="2">
        <f>Tabla135[[#This Row],[Importe]]-Tabla135[[#This Row],[Pagado]]</f>
        <v>0</v>
      </c>
    </row>
    <row r="930" spans="1:8" x14ac:dyDescent="0.25">
      <c r="A930" s="13" t="s">
        <v>4577</v>
      </c>
      <c r="B930" s="8" t="s">
        <v>5183</v>
      </c>
      <c r="C930" s="12">
        <v>36111</v>
      </c>
      <c r="D930" s="13" t="s">
        <v>4135</v>
      </c>
      <c r="E930" s="2">
        <v>8654.36</v>
      </c>
      <c r="F930" s="14" t="s">
        <v>4577</v>
      </c>
      <c r="G930" s="2">
        <v>8654.36</v>
      </c>
      <c r="H930" s="2">
        <f>Tabla135[[#This Row],[Importe]]-Tabla135[[#This Row],[Pagado]]</f>
        <v>0</v>
      </c>
    </row>
    <row r="931" spans="1:8" x14ac:dyDescent="0.25">
      <c r="A931" s="13" t="s">
        <v>4577</v>
      </c>
      <c r="B931" s="8" t="s">
        <v>5184</v>
      </c>
      <c r="C931" s="12">
        <v>36112</v>
      </c>
      <c r="D931" s="13" t="s">
        <v>3964</v>
      </c>
      <c r="E931" s="2">
        <v>344.1</v>
      </c>
      <c r="F931" s="14" t="s">
        <v>4577</v>
      </c>
      <c r="G931" s="2">
        <v>344.1</v>
      </c>
      <c r="H931" s="2">
        <f>Tabla135[[#This Row],[Importe]]-Tabla135[[#This Row],[Pagado]]</f>
        <v>0</v>
      </c>
    </row>
    <row r="932" spans="1:8" x14ac:dyDescent="0.25">
      <c r="A932" s="13" t="s">
        <v>4577</v>
      </c>
      <c r="B932" s="8" t="s">
        <v>5185</v>
      </c>
      <c r="C932" s="12">
        <v>36113</v>
      </c>
      <c r="D932" s="13" t="s">
        <v>3959</v>
      </c>
      <c r="E932" s="2">
        <v>146707.79999999999</v>
      </c>
      <c r="F932" s="14" t="s">
        <v>25</v>
      </c>
      <c r="G932" s="2">
        <v>146707.79999999999</v>
      </c>
      <c r="H932" s="2">
        <f>Tabla135[[#This Row],[Importe]]-Tabla135[[#This Row],[Pagado]]</f>
        <v>0</v>
      </c>
    </row>
    <row r="933" spans="1:8" x14ac:dyDescent="0.25">
      <c r="A933" s="13" t="s">
        <v>4577</v>
      </c>
      <c r="B933" s="8" t="s">
        <v>5186</v>
      </c>
      <c r="C933" s="12">
        <v>36114</v>
      </c>
      <c r="D933" s="13" t="s">
        <v>3998</v>
      </c>
      <c r="E933" s="2">
        <v>0</v>
      </c>
      <c r="F933" s="14" t="s">
        <v>4219</v>
      </c>
      <c r="G933" s="2">
        <v>0</v>
      </c>
      <c r="H933" s="2">
        <f>Tabla135[[#This Row],[Importe]]-Tabla135[[#This Row],[Pagado]]</f>
        <v>0</v>
      </c>
    </row>
    <row r="934" spans="1:8" x14ac:dyDescent="0.25">
      <c r="A934" s="13" t="s">
        <v>4577</v>
      </c>
      <c r="B934" s="8" t="s">
        <v>5187</v>
      </c>
      <c r="C934" s="12">
        <v>36115</v>
      </c>
      <c r="D934" s="13" t="s">
        <v>3964</v>
      </c>
      <c r="E934" s="2">
        <v>240</v>
      </c>
      <c r="F934" s="14" t="s">
        <v>4577</v>
      </c>
      <c r="G934" s="2">
        <v>240</v>
      </c>
      <c r="H934" s="2">
        <f>Tabla135[[#This Row],[Importe]]-Tabla135[[#This Row],[Pagado]]</f>
        <v>0</v>
      </c>
    </row>
    <row r="935" spans="1:8" x14ac:dyDescent="0.25">
      <c r="A935" s="13" t="s">
        <v>4577</v>
      </c>
      <c r="B935" s="8" t="s">
        <v>5188</v>
      </c>
      <c r="C935" s="12">
        <v>36116</v>
      </c>
      <c r="D935" s="13" t="s">
        <v>3998</v>
      </c>
      <c r="E935" s="2">
        <v>27500.12</v>
      </c>
      <c r="F935" s="14" t="s">
        <v>4667</v>
      </c>
      <c r="G935" s="2">
        <v>27500.12</v>
      </c>
      <c r="H935" s="2">
        <f>Tabla135[[#This Row],[Importe]]-Tabla135[[#This Row],[Pagado]]</f>
        <v>0</v>
      </c>
    </row>
    <row r="936" spans="1:8" x14ac:dyDescent="0.25">
      <c r="A936" s="13" t="s">
        <v>4667</v>
      </c>
      <c r="B936" s="8" t="s">
        <v>5189</v>
      </c>
      <c r="C936" s="12">
        <v>36117</v>
      </c>
      <c r="D936" s="13" t="s">
        <v>3943</v>
      </c>
      <c r="E936" s="2">
        <v>16200</v>
      </c>
      <c r="F936" s="14" t="s">
        <v>4667</v>
      </c>
      <c r="G936" s="2">
        <v>16200</v>
      </c>
      <c r="H936" s="2">
        <f>Tabla135[[#This Row],[Importe]]-Tabla135[[#This Row],[Pagado]]</f>
        <v>0</v>
      </c>
    </row>
    <row r="937" spans="1:8" x14ac:dyDescent="0.25">
      <c r="A937" s="13" t="s">
        <v>4667</v>
      </c>
      <c r="B937" s="8" t="s">
        <v>5190</v>
      </c>
      <c r="C937" s="12">
        <v>36118</v>
      </c>
      <c r="D937" s="13" t="s">
        <v>3935</v>
      </c>
      <c r="E937" s="2">
        <v>0</v>
      </c>
      <c r="F937" s="14" t="s">
        <v>4219</v>
      </c>
      <c r="G937" s="2">
        <v>0</v>
      </c>
      <c r="H937" s="2">
        <f>Tabla135[[#This Row],[Importe]]-Tabla135[[#This Row],[Pagado]]</f>
        <v>0</v>
      </c>
    </row>
    <row r="938" spans="1:8" x14ac:dyDescent="0.25">
      <c r="A938" s="13" t="s">
        <v>4667</v>
      </c>
      <c r="B938" s="8" t="s">
        <v>5191</v>
      </c>
      <c r="C938" s="12">
        <v>36119</v>
      </c>
      <c r="D938" s="13" t="s">
        <v>3936</v>
      </c>
      <c r="E938" s="2">
        <v>8539.2000000000007</v>
      </c>
      <c r="F938" s="14" t="s">
        <v>4444</v>
      </c>
      <c r="G938" s="2">
        <v>8539.2000000000007</v>
      </c>
      <c r="H938" s="2">
        <f>Tabla135[[#This Row],[Importe]]-Tabla135[[#This Row],[Pagado]]</f>
        <v>0</v>
      </c>
    </row>
    <row r="939" spans="1:8" x14ac:dyDescent="0.25">
      <c r="A939" s="13" t="s">
        <v>4667</v>
      </c>
      <c r="B939" s="8" t="s">
        <v>5192</v>
      </c>
      <c r="C939" s="12">
        <v>36120</v>
      </c>
      <c r="D939" s="13" t="s">
        <v>4035</v>
      </c>
      <c r="E939" s="2">
        <v>14015.7</v>
      </c>
      <c r="F939" s="14" t="s">
        <v>4667</v>
      </c>
      <c r="G939" s="2">
        <v>14015.7</v>
      </c>
      <c r="H939" s="2">
        <f>Tabla135[[#This Row],[Importe]]-Tabla135[[#This Row],[Pagado]]</f>
        <v>0</v>
      </c>
    </row>
    <row r="940" spans="1:8" x14ac:dyDescent="0.25">
      <c r="A940" s="13" t="s">
        <v>4667</v>
      </c>
      <c r="B940" s="8" t="s">
        <v>5193</v>
      </c>
      <c r="C940" s="12">
        <v>36121</v>
      </c>
      <c r="D940" s="13" t="s">
        <v>3937</v>
      </c>
      <c r="E940" s="2">
        <v>75541.3</v>
      </c>
      <c r="F940" s="14" t="s">
        <v>4444</v>
      </c>
      <c r="G940" s="2">
        <v>75541.3</v>
      </c>
      <c r="H940" s="2">
        <f>Tabla135[[#This Row],[Importe]]-Tabla135[[#This Row],[Pagado]]</f>
        <v>0</v>
      </c>
    </row>
    <row r="941" spans="1:8" x14ac:dyDescent="0.25">
      <c r="A941" s="13" t="s">
        <v>4667</v>
      </c>
      <c r="B941" s="8" t="s">
        <v>5194</v>
      </c>
      <c r="C941" s="12">
        <v>36122</v>
      </c>
      <c r="D941" s="13" t="s">
        <v>3975</v>
      </c>
      <c r="E941" s="2">
        <v>6260</v>
      </c>
      <c r="F941" s="14" t="s">
        <v>4667</v>
      </c>
      <c r="G941" s="2">
        <v>6260</v>
      </c>
      <c r="H941" s="2">
        <f>Tabla135[[#This Row],[Importe]]-Tabla135[[#This Row],[Pagado]]</f>
        <v>0</v>
      </c>
    </row>
    <row r="942" spans="1:8" x14ac:dyDescent="0.25">
      <c r="A942" s="13" t="s">
        <v>4667</v>
      </c>
      <c r="B942" s="8" t="s">
        <v>5195</v>
      </c>
      <c r="C942" s="12">
        <v>36123</v>
      </c>
      <c r="D942" s="13" t="s">
        <v>3975</v>
      </c>
      <c r="E942" s="2">
        <v>1956</v>
      </c>
      <c r="F942" s="14" t="s">
        <v>4667</v>
      </c>
      <c r="G942" s="2">
        <v>1956</v>
      </c>
      <c r="H942" s="2">
        <f>Tabla135[[#This Row],[Importe]]-Tabla135[[#This Row],[Pagado]]</f>
        <v>0</v>
      </c>
    </row>
    <row r="943" spans="1:8" x14ac:dyDescent="0.25">
      <c r="A943" s="13" t="s">
        <v>4667</v>
      </c>
      <c r="B943" s="8" t="s">
        <v>5196</v>
      </c>
      <c r="C943" s="12">
        <v>36124</v>
      </c>
      <c r="D943" s="13" t="s">
        <v>3954</v>
      </c>
      <c r="E943" s="2">
        <v>6675</v>
      </c>
      <c r="F943" s="14" t="s">
        <v>4667</v>
      </c>
      <c r="G943" s="2">
        <v>6675</v>
      </c>
      <c r="H943" s="2">
        <f>Tabla135[[#This Row],[Importe]]-Tabla135[[#This Row],[Pagado]]</f>
        <v>0</v>
      </c>
    </row>
    <row r="944" spans="1:8" x14ac:dyDescent="0.25">
      <c r="A944" s="13" t="s">
        <v>4667</v>
      </c>
      <c r="B944" s="8" t="s">
        <v>5197</v>
      </c>
      <c r="C944" s="12">
        <v>36125</v>
      </c>
      <c r="D944" s="13" t="s">
        <v>4031</v>
      </c>
      <c r="E944" s="2">
        <v>3000</v>
      </c>
      <c r="F944" s="14" t="s">
        <v>4667</v>
      </c>
      <c r="G944" s="2">
        <v>3000</v>
      </c>
      <c r="H944" s="2">
        <f>Tabla135[[#This Row],[Importe]]-Tabla135[[#This Row],[Pagado]]</f>
        <v>0</v>
      </c>
    </row>
    <row r="945" spans="1:8" x14ac:dyDescent="0.25">
      <c r="A945" s="13" t="s">
        <v>4667</v>
      </c>
      <c r="B945" s="8" t="s">
        <v>5198</v>
      </c>
      <c r="C945" s="12">
        <v>36126</v>
      </c>
      <c r="D945" s="13" t="s">
        <v>4630</v>
      </c>
      <c r="E945" s="2">
        <v>3717.7</v>
      </c>
      <c r="F945" s="14" t="s">
        <v>4444</v>
      </c>
      <c r="G945" s="2">
        <v>3717.7</v>
      </c>
      <c r="H945" s="2">
        <f>Tabla135[[#This Row],[Importe]]-Tabla135[[#This Row],[Pagado]]</f>
        <v>0</v>
      </c>
    </row>
    <row r="946" spans="1:8" x14ac:dyDescent="0.25">
      <c r="A946" s="13" t="s">
        <v>4667</v>
      </c>
      <c r="B946" s="8" t="s">
        <v>5199</v>
      </c>
      <c r="C946" s="12">
        <v>36127</v>
      </c>
      <c r="D946" s="13" t="s">
        <v>3944</v>
      </c>
      <c r="E946" s="2">
        <v>7303.8</v>
      </c>
      <c r="F946" s="14" t="s">
        <v>4444</v>
      </c>
      <c r="G946" s="2">
        <v>7303.8</v>
      </c>
      <c r="H946" s="2">
        <f>Tabla135[[#This Row],[Importe]]-Tabla135[[#This Row],[Pagado]]</f>
        <v>0</v>
      </c>
    </row>
    <row r="947" spans="1:8" x14ac:dyDescent="0.25">
      <c r="A947" s="13" t="s">
        <v>4667</v>
      </c>
      <c r="B947" s="8" t="s">
        <v>5200</v>
      </c>
      <c r="C947" s="12">
        <v>36128</v>
      </c>
      <c r="D947" s="13" t="s">
        <v>3938</v>
      </c>
      <c r="E947" s="2">
        <v>8676.2000000000007</v>
      </c>
      <c r="F947" s="14" t="s">
        <v>4444</v>
      </c>
      <c r="G947" s="2">
        <v>8676.2000000000007</v>
      </c>
      <c r="H947" s="2">
        <f>Tabla135[[#This Row],[Importe]]-Tabla135[[#This Row],[Pagado]]</f>
        <v>0</v>
      </c>
    </row>
    <row r="948" spans="1:8" x14ac:dyDescent="0.25">
      <c r="A948" s="13" t="s">
        <v>4667</v>
      </c>
      <c r="B948" s="8" t="s">
        <v>5201</v>
      </c>
      <c r="C948" s="12">
        <v>36129</v>
      </c>
      <c r="D948" s="13" t="s">
        <v>4006</v>
      </c>
      <c r="E948" s="2">
        <v>5912.3</v>
      </c>
      <c r="F948" s="14" t="s">
        <v>4667</v>
      </c>
      <c r="G948" s="2">
        <v>5912.3</v>
      </c>
      <c r="H948" s="2">
        <f>Tabla135[[#This Row],[Importe]]-Tabla135[[#This Row],[Pagado]]</f>
        <v>0</v>
      </c>
    </row>
    <row r="949" spans="1:8" x14ac:dyDescent="0.25">
      <c r="A949" s="13" t="s">
        <v>4667</v>
      </c>
      <c r="B949" s="8" t="s">
        <v>5202</v>
      </c>
      <c r="C949" s="12">
        <v>36130</v>
      </c>
      <c r="D949" s="13" t="s">
        <v>3973</v>
      </c>
      <c r="E949" s="2">
        <v>1200</v>
      </c>
      <c r="F949" s="14" t="s">
        <v>4667</v>
      </c>
      <c r="G949" s="2">
        <v>1200</v>
      </c>
      <c r="H949" s="2">
        <f>Tabla135[[#This Row],[Importe]]-Tabla135[[#This Row],[Pagado]]</f>
        <v>0</v>
      </c>
    </row>
    <row r="950" spans="1:8" x14ac:dyDescent="0.25">
      <c r="A950" s="13" t="s">
        <v>4667</v>
      </c>
      <c r="B950" s="8" t="s">
        <v>5203</v>
      </c>
      <c r="C950" s="12">
        <v>36131</v>
      </c>
      <c r="D950" s="13" t="s">
        <v>4029</v>
      </c>
      <c r="E950" s="2">
        <v>3868.1</v>
      </c>
      <c r="F950" s="14" t="s">
        <v>4444</v>
      </c>
      <c r="G950" s="2">
        <v>3868.1</v>
      </c>
      <c r="H950" s="2">
        <f>Tabla135[[#This Row],[Importe]]-Tabla135[[#This Row],[Pagado]]</f>
        <v>0</v>
      </c>
    </row>
    <row r="951" spans="1:8" x14ac:dyDescent="0.25">
      <c r="A951" s="13" t="s">
        <v>4667</v>
      </c>
      <c r="B951" s="8" t="s">
        <v>5204</v>
      </c>
      <c r="C951" s="12">
        <v>36132</v>
      </c>
      <c r="D951" s="13" t="s">
        <v>4079</v>
      </c>
      <c r="E951" s="2">
        <v>16392</v>
      </c>
      <c r="F951" s="14" t="s">
        <v>4667</v>
      </c>
      <c r="G951" s="2">
        <v>16392</v>
      </c>
      <c r="H951" s="2">
        <f>Tabla135[[#This Row],[Importe]]-Tabla135[[#This Row],[Pagado]]</f>
        <v>0</v>
      </c>
    </row>
    <row r="952" spans="1:8" x14ac:dyDescent="0.25">
      <c r="A952" s="13" t="s">
        <v>4667</v>
      </c>
      <c r="B952" s="8" t="s">
        <v>5205</v>
      </c>
      <c r="C952" s="12">
        <v>36133</v>
      </c>
      <c r="D952" s="13" t="s">
        <v>3951</v>
      </c>
      <c r="E952" s="2">
        <v>9586.1</v>
      </c>
      <c r="F952" s="14" t="s">
        <v>4667</v>
      </c>
      <c r="G952" s="2">
        <v>9586.1</v>
      </c>
      <c r="H952" s="2">
        <f>Tabla135[[#This Row],[Importe]]-Tabla135[[#This Row],[Pagado]]</f>
        <v>0</v>
      </c>
    </row>
    <row r="953" spans="1:8" x14ac:dyDescent="0.25">
      <c r="A953" s="13" t="s">
        <v>4667</v>
      </c>
      <c r="B953" s="8" t="s">
        <v>5206</v>
      </c>
      <c r="C953" s="12">
        <v>36134</v>
      </c>
      <c r="D953" s="13" t="s">
        <v>3935</v>
      </c>
      <c r="E953" s="2">
        <v>94260.800000000003</v>
      </c>
      <c r="F953" s="14" t="s">
        <v>4581</v>
      </c>
      <c r="G953" s="2">
        <v>94260.800000000003</v>
      </c>
      <c r="H953" s="2">
        <f>Tabla135[[#This Row],[Importe]]-Tabla135[[#This Row],[Pagado]]</f>
        <v>0</v>
      </c>
    </row>
    <row r="954" spans="1:8" x14ac:dyDescent="0.25">
      <c r="A954" s="13" t="s">
        <v>4667</v>
      </c>
      <c r="B954" s="8" t="s">
        <v>5207</v>
      </c>
      <c r="C954" s="12">
        <v>36135</v>
      </c>
      <c r="D954" s="13" t="s">
        <v>3950</v>
      </c>
      <c r="E954" s="2">
        <v>41380.800000000003</v>
      </c>
      <c r="F954" s="14" t="s">
        <v>5142</v>
      </c>
      <c r="G954" s="2">
        <v>41380.800000000003</v>
      </c>
      <c r="H954" s="2">
        <f>Tabla135[[#This Row],[Importe]]-Tabla135[[#This Row],[Pagado]]</f>
        <v>0</v>
      </c>
    </row>
    <row r="955" spans="1:8" x14ac:dyDescent="0.25">
      <c r="A955" s="13" t="s">
        <v>4667</v>
      </c>
      <c r="B955" s="8" t="s">
        <v>5208</v>
      </c>
      <c r="C955" s="12">
        <v>36136</v>
      </c>
      <c r="D955" s="13" t="s">
        <v>3939</v>
      </c>
      <c r="E955" s="2">
        <v>4530.8</v>
      </c>
      <c r="F955" s="14" t="s">
        <v>4444</v>
      </c>
      <c r="G955" s="2">
        <v>4530.8</v>
      </c>
      <c r="H955" s="2">
        <f>Tabla135[[#This Row],[Importe]]-Tabla135[[#This Row],[Pagado]]</f>
        <v>0</v>
      </c>
    </row>
    <row r="956" spans="1:8" x14ac:dyDescent="0.25">
      <c r="A956" s="13" t="s">
        <v>4667</v>
      </c>
      <c r="B956" s="8" t="s">
        <v>5209</v>
      </c>
      <c r="C956" s="12">
        <v>36137</v>
      </c>
      <c r="D956" s="13" t="s">
        <v>3974</v>
      </c>
      <c r="E956" s="2">
        <v>7200</v>
      </c>
      <c r="F956" s="14" t="s">
        <v>4667</v>
      </c>
      <c r="G956" s="2">
        <v>7200</v>
      </c>
      <c r="H956" s="2">
        <f>Tabla135[[#This Row],[Importe]]-Tabla135[[#This Row],[Pagado]]</f>
        <v>0</v>
      </c>
    </row>
    <row r="957" spans="1:8" x14ac:dyDescent="0.25">
      <c r="A957" s="13" t="s">
        <v>4667</v>
      </c>
      <c r="B957" s="8" t="s">
        <v>5210</v>
      </c>
      <c r="C957" s="12">
        <v>36138</v>
      </c>
      <c r="D957" s="13" t="s">
        <v>3948</v>
      </c>
      <c r="E957" s="2">
        <v>11692</v>
      </c>
      <c r="F957" s="14" t="s">
        <v>4444</v>
      </c>
      <c r="G957" s="2">
        <v>11692</v>
      </c>
      <c r="H957" s="2">
        <f>Tabla135[[#This Row],[Importe]]-Tabla135[[#This Row],[Pagado]]</f>
        <v>0</v>
      </c>
    </row>
    <row r="958" spans="1:8" x14ac:dyDescent="0.25">
      <c r="A958" s="13" t="s">
        <v>4667</v>
      </c>
      <c r="B958" s="8" t="s">
        <v>5211</v>
      </c>
      <c r="C958" s="12">
        <v>36139</v>
      </c>
      <c r="D958" s="13" t="s">
        <v>3949</v>
      </c>
      <c r="E958" s="2">
        <v>26127.200000000001</v>
      </c>
      <c r="F958" s="14" t="s">
        <v>4444</v>
      </c>
      <c r="G958" s="2">
        <v>26127.200000000001</v>
      </c>
      <c r="H958" s="2">
        <f>Tabla135[[#This Row],[Importe]]-Tabla135[[#This Row],[Pagado]]</f>
        <v>0</v>
      </c>
    </row>
    <row r="959" spans="1:8" x14ac:dyDescent="0.25">
      <c r="A959" s="13" t="s">
        <v>4667</v>
      </c>
      <c r="B959" s="8" t="s">
        <v>5212</v>
      </c>
      <c r="C959" s="12">
        <v>36140</v>
      </c>
      <c r="D959" s="13" t="s">
        <v>3941</v>
      </c>
      <c r="E959" s="2">
        <v>9535.2000000000007</v>
      </c>
      <c r="F959" s="14" t="s">
        <v>4444</v>
      </c>
      <c r="G959" s="2">
        <v>9535.2000000000007</v>
      </c>
      <c r="H959" s="2">
        <f>Tabla135[[#This Row],[Importe]]-Tabla135[[#This Row],[Pagado]]</f>
        <v>0</v>
      </c>
    </row>
    <row r="960" spans="1:8" x14ac:dyDescent="0.25">
      <c r="A960" s="13" t="s">
        <v>4667</v>
      </c>
      <c r="B960" s="8" t="s">
        <v>5213</v>
      </c>
      <c r="C960" s="12">
        <v>36141</v>
      </c>
      <c r="D960" s="13" t="s">
        <v>3963</v>
      </c>
      <c r="E960" s="2">
        <v>1321.8</v>
      </c>
      <c r="F960" s="14" t="s">
        <v>4667</v>
      </c>
      <c r="G960" s="2">
        <v>1321.8</v>
      </c>
      <c r="H960" s="2">
        <f>Tabla135[[#This Row],[Importe]]-Tabla135[[#This Row],[Pagado]]</f>
        <v>0</v>
      </c>
    </row>
    <row r="961" spans="1:8" x14ac:dyDescent="0.25">
      <c r="A961" s="13" t="s">
        <v>4667</v>
      </c>
      <c r="B961" s="8" t="s">
        <v>5214</v>
      </c>
      <c r="C961" s="12">
        <v>36142</v>
      </c>
      <c r="D961" s="13" t="s">
        <v>3958</v>
      </c>
      <c r="E961" s="2">
        <v>0</v>
      </c>
      <c r="F961" s="14" t="s">
        <v>4219</v>
      </c>
      <c r="G961" s="2">
        <v>0</v>
      </c>
      <c r="H961" s="2">
        <f>Tabla135[[#This Row],[Importe]]-Tabla135[[#This Row],[Pagado]]</f>
        <v>0</v>
      </c>
    </row>
    <row r="962" spans="1:8" x14ac:dyDescent="0.25">
      <c r="A962" s="13" t="s">
        <v>4667</v>
      </c>
      <c r="B962" s="8" t="s">
        <v>5215</v>
      </c>
      <c r="C962" s="12">
        <v>36143</v>
      </c>
      <c r="D962" s="13" t="s">
        <v>4142</v>
      </c>
      <c r="E962" s="2">
        <v>17082</v>
      </c>
      <c r="F962" s="14" t="s">
        <v>4667</v>
      </c>
      <c r="G962" s="2">
        <v>17082</v>
      </c>
      <c r="H962" s="2">
        <f>Tabla135[[#This Row],[Importe]]-Tabla135[[#This Row],[Pagado]]</f>
        <v>0</v>
      </c>
    </row>
    <row r="963" spans="1:8" x14ac:dyDescent="0.25">
      <c r="A963" s="13" t="s">
        <v>4667</v>
      </c>
      <c r="B963" s="8" t="s">
        <v>5216</v>
      </c>
      <c r="C963" s="12">
        <v>36144</v>
      </c>
      <c r="D963" s="13" t="s">
        <v>4142</v>
      </c>
      <c r="E963" s="2">
        <v>4572.3999999999996</v>
      </c>
      <c r="F963" s="14" t="s">
        <v>4667</v>
      </c>
      <c r="G963" s="2">
        <v>4572.3999999999996</v>
      </c>
      <c r="H963" s="2">
        <f>Tabla135[[#This Row],[Importe]]-Tabla135[[#This Row],[Pagado]]</f>
        <v>0</v>
      </c>
    </row>
    <row r="964" spans="1:8" x14ac:dyDescent="0.25">
      <c r="A964" s="13" t="s">
        <v>4667</v>
      </c>
      <c r="B964" s="8" t="s">
        <v>5217</v>
      </c>
      <c r="C964" s="12">
        <v>36145</v>
      </c>
      <c r="D964" s="13" t="s">
        <v>3947</v>
      </c>
      <c r="E964" s="2">
        <v>3631.6</v>
      </c>
      <c r="F964" s="14" t="s">
        <v>4444</v>
      </c>
      <c r="G964" s="2">
        <v>3631.6</v>
      </c>
      <c r="H964" s="2">
        <f>Tabla135[[#This Row],[Importe]]-Tabla135[[#This Row],[Pagado]]</f>
        <v>0</v>
      </c>
    </row>
    <row r="965" spans="1:8" x14ac:dyDescent="0.25">
      <c r="A965" s="13" t="s">
        <v>4667</v>
      </c>
      <c r="B965" s="8" t="s">
        <v>5218</v>
      </c>
      <c r="C965" s="12">
        <v>36146</v>
      </c>
      <c r="D965" s="13" t="s">
        <v>3958</v>
      </c>
      <c r="E965" s="2">
        <v>3237.6</v>
      </c>
      <c r="F965" s="14" t="s">
        <v>4667</v>
      </c>
      <c r="G965" s="2">
        <v>3237.6</v>
      </c>
      <c r="H965" s="2">
        <f>Tabla135[[#This Row],[Importe]]-Tabla135[[#This Row],[Pagado]]</f>
        <v>0</v>
      </c>
    </row>
    <row r="966" spans="1:8" x14ac:dyDescent="0.25">
      <c r="A966" s="13" t="s">
        <v>4667</v>
      </c>
      <c r="B966" s="8" t="s">
        <v>5219</v>
      </c>
      <c r="C966" s="12">
        <v>36147</v>
      </c>
      <c r="D966" s="13" t="s">
        <v>3946</v>
      </c>
      <c r="E966" s="2">
        <v>8883</v>
      </c>
      <c r="F966" s="14" t="s">
        <v>4581</v>
      </c>
      <c r="G966" s="2">
        <v>8883</v>
      </c>
      <c r="H966" s="2">
        <f>Tabla135[[#This Row],[Importe]]-Tabla135[[#This Row],[Pagado]]</f>
        <v>0</v>
      </c>
    </row>
    <row r="967" spans="1:8" x14ac:dyDescent="0.25">
      <c r="A967" s="13" t="s">
        <v>4667</v>
      </c>
      <c r="B967" s="8" t="s">
        <v>5220</v>
      </c>
      <c r="C967" s="12">
        <v>36148</v>
      </c>
      <c r="D967" s="13" t="s">
        <v>3952</v>
      </c>
      <c r="E967" s="2">
        <v>39024.400000000001</v>
      </c>
      <c r="F967" s="14" t="s">
        <v>4581</v>
      </c>
      <c r="G967" s="2">
        <v>39024.400000000001</v>
      </c>
      <c r="H967" s="2">
        <f>Tabla135[[#This Row],[Importe]]-Tabla135[[#This Row],[Pagado]]</f>
        <v>0</v>
      </c>
    </row>
    <row r="968" spans="1:8" x14ac:dyDescent="0.25">
      <c r="A968" s="13" t="s">
        <v>4667</v>
      </c>
      <c r="B968" s="8" t="s">
        <v>5221</v>
      </c>
      <c r="C968" s="12">
        <v>36149</v>
      </c>
      <c r="D968" s="13" t="s">
        <v>4142</v>
      </c>
      <c r="E968" s="2">
        <v>5078.3999999999996</v>
      </c>
      <c r="F968" s="14" t="s">
        <v>4667</v>
      </c>
      <c r="G968" s="2">
        <v>5078.3999999999996</v>
      </c>
      <c r="H968" s="2">
        <f>Tabla135[[#This Row],[Importe]]-Tabla135[[#This Row],[Pagado]]</f>
        <v>0</v>
      </c>
    </row>
    <row r="969" spans="1:8" x14ac:dyDescent="0.25">
      <c r="A969" s="13" t="s">
        <v>4667</v>
      </c>
      <c r="B969" s="8" t="s">
        <v>5222</v>
      </c>
      <c r="C969" s="12">
        <v>36150</v>
      </c>
      <c r="D969" s="13" t="s">
        <v>4126</v>
      </c>
      <c r="E969" s="2">
        <v>588</v>
      </c>
      <c r="F969" s="14" t="s">
        <v>4667</v>
      </c>
      <c r="G969" s="2">
        <v>588</v>
      </c>
      <c r="H969" s="2">
        <f>Tabla135[[#This Row],[Importe]]-Tabla135[[#This Row],[Pagado]]</f>
        <v>0</v>
      </c>
    </row>
    <row r="970" spans="1:8" x14ac:dyDescent="0.25">
      <c r="A970" s="13" t="s">
        <v>4667</v>
      </c>
      <c r="B970" s="8" t="s">
        <v>5223</v>
      </c>
      <c r="C970" s="12">
        <v>36151</v>
      </c>
      <c r="D970" s="13" t="s">
        <v>4041</v>
      </c>
      <c r="E970" s="2">
        <v>822</v>
      </c>
      <c r="F970" s="14" t="s">
        <v>4667</v>
      </c>
      <c r="G970" s="2">
        <v>822</v>
      </c>
      <c r="H970" s="2">
        <f>Tabla135[[#This Row],[Importe]]-Tabla135[[#This Row],[Pagado]]</f>
        <v>0</v>
      </c>
    </row>
    <row r="971" spans="1:8" x14ac:dyDescent="0.25">
      <c r="A971" s="13" t="s">
        <v>4667</v>
      </c>
      <c r="B971" s="8" t="s">
        <v>5224</v>
      </c>
      <c r="C971" s="12">
        <v>36152</v>
      </c>
      <c r="D971" s="13" t="s">
        <v>3985</v>
      </c>
      <c r="E971" s="2">
        <v>1661.1</v>
      </c>
      <c r="F971" s="14" t="s">
        <v>4667</v>
      </c>
      <c r="G971" s="2">
        <v>1661.1</v>
      </c>
      <c r="H971" s="2">
        <f>Tabla135[[#This Row],[Importe]]-Tabla135[[#This Row],[Pagado]]</f>
        <v>0</v>
      </c>
    </row>
    <row r="972" spans="1:8" x14ac:dyDescent="0.25">
      <c r="A972" s="13" t="s">
        <v>4667</v>
      </c>
      <c r="B972" s="8" t="s">
        <v>5225</v>
      </c>
      <c r="C972" s="12">
        <v>36153</v>
      </c>
      <c r="D972" s="13" t="s">
        <v>3987</v>
      </c>
      <c r="E972" s="2">
        <v>5127.7</v>
      </c>
      <c r="F972" s="14" t="s">
        <v>4667</v>
      </c>
      <c r="G972" s="2">
        <v>5127.7</v>
      </c>
      <c r="H972" s="2">
        <f>Tabla135[[#This Row],[Importe]]-Tabla135[[#This Row],[Pagado]]</f>
        <v>0</v>
      </c>
    </row>
    <row r="973" spans="1:8" x14ac:dyDescent="0.25">
      <c r="A973" s="13" t="s">
        <v>4667</v>
      </c>
      <c r="B973" s="8" t="s">
        <v>5226</v>
      </c>
      <c r="C973" s="12">
        <v>36154</v>
      </c>
      <c r="D973" s="13" t="s">
        <v>4005</v>
      </c>
      <c r="E973" s="2">
        <v>5168.8</v>
      </c>
      <c r="F973" s="14" t="s">
        <v>4667</v>
      </c>
      <c r="G973" s="2">
        <v>5168.8</v>
      </c>
      <c r="H973" s="2">
        <f>Tabla135[[#This Row],[Importe]]-Tabla135[[#This Row],[Pagado]]</f>
        <v>0</v>
      </c>
    </row>
    <row r="974" spans="1:8" x14ac:dyDescent="0.25">
      <c r="A974" s="13" t="s">
        <v>4667</v>
      </c>
      <c r="B974" s="8" t="s">
        <v>5227</v>
      </c>
      <c r="C974" s="12">
        <v>36155</v>
      </c>
      <c r="D974" s="13" t="s">
        <v>3964</v>
      </c>
      <c r="E974" s="2">
        <v>5361.2</v>
      </c>
      <c r="F974" s="14" t="s">
        <v>4667</v>
      </c>
      <c r="G974" s="2">
        <v>5361.2</v>
      </c>
      <c r="H974" s="2">
        <f>Tabla135[[#This Row],[Importe]]-Tabla135[[#This Row],[Pagado]]</f>
        <v>0</v>
      </c>
    </row>
    <row r="975" spans="1:8" x14ac:dyDescent="0.25">
      <c r="A975" s="13" t="s">
        <v>4667</v>
      </c>
      <c r="B975" s="8" t="s">
        <v>5228</v>
      </c>
      <c r="C975" s="12">
        <v>36156</v>
      </c>
      <c r="D975" s="13" t="s">
        <v>3971</v>
      </c>
      <c r="E975" s="2">
        <v>5219.2</v>
      </c>
      <c r="F975" s="14" t="s">
        <v>4667</v>
      </c>
      <c r="G975" s="2">
        <v>5219.2</v>
      </c>
      <c r="H975" s="2">
        <f>Tabla135[[#This Row],[Importe]]-Tabla135[[#This Row],[Pagado]]</f>
        <v>0</v>
      </c>
    </row>
    <row r="976" spans="1:8" x14ac:dyDescent="0.25">
      <c r="A976" s="13" t="s">
        <v>4667</v>
      </c>
      <c r="B976" s="8" t="s">
        <v>5229</v>
      </c>
      <c r="C976" s="12">
        <v>36157</v>
      </c>
      <c r="D976" s="13" t="s">
        <v>4010</v>
      </c>
      <c r="E976" s="2">
        <v>0</v>
      </c>
      <c r="F976" s="14" t="s">
        <v>4219</v>
      </c>
      <c r="G976" s="2">
        <v>0</v>
      </c>
      <c r="H976" s="2">
        <f>Tabla135[[#This Row],[Importe]]-Tabla135[[#This Row],[Pagado]]</f>
        <v>0</v>
      </c>
    </row>
    <row r="977" spans="1:8" x14ac:dyDescent="0.25">
      <c r="A977" s="13" t="s">
        <v>4667</v>
      </c>
      <c r="B977" s="8" t="s">
        <v>5230</v>
      </c>
      <c r="C977" s="12">
        <v>36158</v>
      </c>
      <c r="D977" s="13" t="s">
        <v>3972</v>
      </c>
      <c r="E977" s="2">
        <v>1537.6</v>
      </c>
      <c r="F977" s="14" t="s">
        <v>4667</v>
      </c>
      <c r="G977" s="2">
        <v>1537.6</v>
      </c>
      <c r="H977" s="2">
        <f>Tabla135[[#This Row],[Importe]]-Tabla135[[#This Row],[Pagado]]</f>
        <v>0</v>
      </c>
    </row>
    <row r="978" spans="1:8" x14ac:dyDescent="0.25">
      <c r="A978" s="13" t="s">
        <v>4667</v>
      </c>
      <c r="B978" s="8" t="s">
        <v>5231</v>
      </c>
      <c r="C978" s="12">
        <v>36159</v>
      </c>
      <c r="D978" s="13" t="s">
        <v>3957</v>
      </c>
      <c r="E978" s="2">
        <v>1800</v>
      </c>
      <c r="F978" s="14" t="s">
        <v>4667</v>
      </c>
      <c r="G978" s="2">
        <v>1800</v>
      </c>
      <c r="H978" s="2">
        <f>Tabla135[[#This Row],[Importe]]-Tabla135[[#This Row],[Pagado]]</f>
        <v>0</v>
      </c>
    </row>
    <row r="979" spans="1:8" x14ac:dyDescent="0.25">
      <c r="A979" s="13" t="s">
        <v>4667</v>
      </c>
      <c r="B979" s="8" t="s">
        <v>5232</v>
      </c>
      <c r="C979" s="12">
        <v>36160</v>
      </c>
      <c r="D979" s="13" t="s">
        <v>3982</v>
      </c>
      <c r="E979" s="2">
        <v>3665.6</v>
      </c>
      <c r="F979" s="14" t="s">
        <v>4667</v>
      </c>
      <c r="G979" s="2">
        <v>3665.6</v>
      </c>
      <c r="H979" s="2">
        <f>Tabla135[[#This Row],[Importe]]-Tabla135[[#This Row],[Pagado]]</f>
        <v>0</v>
      </c>
    </row>
    <row r="980" spans="1:8" x14ac:dyDescent="0.25">
      <c r="A980" s="13" t="s">
        <v>4667</v>
      </c>
      <c r="B980" s="8" t="s">
        <v>5233</v>
      </c>
      <c r="C980" s="12">
        <v>36161</v>
      </c>
      <c r="D980" s="13" t="s">
        <v>5234</v>
      </c>
      <c r="E980" s="2">
        <v>4183</v>
      </c>
      <c r="F980" s="14" t="s">
        <v>4667</v>
      </c>
      <c r="G980" s="2">
        <v>4183</v>
      </c>
      <c r="H980" s="2">
        <f>Tabla135[[#This Row],[Importe]]-Tabla135[[#This Row],[Pagado]]</f>
        <v>0</v>
      </c>
    </row>
    <row r="981" spans="1:8" x14ac:dyDescent="0.25">
      <c r="A981" s="13" t="s">
        <v>4667</v>
      </c>
      <c r="B981" s="8" t="s">
        <v>5235</v>
      </c>
      <c r="C981" s="12">
        <v>36162</v>
      </c>
      <c r="D981" s="13" t="s">
        <v>3999</v>
      </c>
      <c r="E981" s="2">
        <v>3708.3</v>
      </c>
      <c r="F981" s="14" t="s">
        <v>4667</v>
      </c>
      <c r="G981" s="2">
        <v>3708.3</v>
      </c>
      <c r="H981" s="2">
        <f>Tabla135[[#This Row],[Importe]]-Tabla135[[#This Row],[Pagado]]</f>
        <v>0</v>
      </c>
    </row>
    <row r="982" spans="1:8" x14ac:dyDescent="0.25">
      <c r="A982" s="13" t="s">
        <v>4667</v>
      </c>
      <c r="B982" s="8" t="s">
        <v>5236</v>
      </c>
      <c r="C982" s="12">
        <v>36163</v>
      </c>
      <c r="D982" s="13" t="s">
        <v>4083</v>
      </c>
      <c r="E982" s="2">
        <v>11711.2</v>
      </c>
      <c r="F982" s="14" t="s">
        <v>4667</v>
      </c>
      <c r="G982" s="2">
        <v>11711.2</v>
      </c>
      <c r="H982" s="2">
        <f>Tabla135[[#This Row],[Importe]]-Tabla135[[#This Row],[Pagado]]</f>
        <v>0</v>
      </c>
    </row>
    <row r="983" spans="1:8" x14ac:dyDescent="0.25">
      <c r="A983" s="13" t="s">
        <v>4667</v>
      </c>
      <c r="B983" s="8" t="s">
        <v>5237</v>
      </c>
      <c r="C983" s="12">
        <v>36164</v>
      </c>
      <c r="D983" s="13" t="s">
        <v>4017</v>
      </c>
      <c r="E983" s="2">
        <v>1900</v>
      </c>
      <c r="F983" s="14" t="s">
        <v>4357</v>
      </c>
      <c r="G983" s="2">
        <v>1900</v>
      </c>
      <c r="H983" s="2">
        <f>Tabla135[[#This Row],[Importe]]-Tabla135[[#This Row],[Pagado]]</f>
        <v>0</v>
      </c>
    </row>
    <row r="984" spans="1:8" x14ac:dyDescent="0.25">
      <c r="A984" s="13" t="s">
        <v>4667</v>
      </c>
      <c r="B984" s="8" t="s">
        <v>5238</v>
      </c>
      <c r="C984" s="12">
        <v>36165</v>
      </c>
      <c r="D984" s="13" t="s">
        <v>4007</v>
      </c>
      <c r="E984" s="2">
        <v>942.5</v>
      </c>
      <c r="F984" s="14" t="s">
        <v>4667</v>
      </c>
      <c r="G984" s="2">
        <v>942.5</v>
      </c>
      <c r="H984" s="2">
        <f>Tabla135[[#This Row],[Importe]]-Tabla135[[#This Row],[Pagado]]</f>
        <v>0</v>
      </c>
    </row>
    <row r="985" spans="1:8" x14ac:dyDescent="0.25">
      <c r="A985" s="13" t="s">
        <v>4667</v>
      </c>
      <c r="B985" s="8" t="s">
        <v>5239</v>
      </c>
      <c r="C985" s="12">
        <v>36166</v>
      </c>
      <c r="D985" s="13" t="s">
        <v>4010</v>
      </c>
      <c r="E985" s="2">
        <v>3127.6</v>
      </c>
      <c r="F985" s="14" t="s">
        <v>4444</v>
      </c>
      <c r="G985" s="2">
        <v>3127.6</v>
      </c>
      <c r="H985" s="2">
        <f>Tabla135[[#This Row],[Importe]]-Tabla135[[#This Row],[Pagado]]</f>
        <v>0</v>
      </c>
    </row>
    <row r="986" spans="1:8" x14ac:dyDescent="0.25">
      <c r="A986" s="13" t="s">
        <v>4667</v>
      </c>
      <c r="B986" s="8" t="s">
        <v>5240</v>
      </c>
      <c r="C986" s="12">
        <v>36167</v>
      </c>
      <c r="D986" s="13" t="s">
        <v>4045</v>
      </c>
      <c r="E986" s="2">
        <v>4025.2</v>
      </c>
      <c r="F986" s="14" t="s">
        <v>4667</v>
      </c>
      <c r="G986" s="2">
        <v>4025.2</v>
      </c>
      <c r="H986" s="2">
        <f>Tabla135[[#This Row],[Importe]]-Tabla135[[#This Row],[Pagado]]</f>
        <v>0</v>
      </c>
    </row>
    <row r="987" spans="1:8" x14ac:dyDescent="0.25">
      <c r="A987" s="13" t="s">
        <v>4667</v>
      </c>
      <c r="B987" s="8" t="s">
        <v>5241</v>
      </c>
      <c r="C987" s="12">
        <v>36168</v>
      </c>
      <c r="D987" s="13" t="s">
        <v>3970</v>
      </c>
      <c r="E987" s="2">
        <v>1227.5999999999999</v>
      </c>
      <c r="F987" s="14" t="s">
        <v>4667</v>
      </c>
      <c r="G987" s="2">
        <v>1227.5999999999999</v>
      </c>
      <c r="H987" s="2">
        <f>Tabla135[[#This Row],[Importe]]-Tabla135[[#This Row],[Pagado]]</f>
        <v>0</v>
      </c>
    </row>
    <row r="988" spans="1:8" x14ac:dyDescent="0.25">
      <c r="A988" s="13" t="s">
        <v>4667</v>
      </c>
      <c r="B988" s="8" t="s">
        <v>5242</v>
      </c>
      <c r="C988" s="12">
        <v>36169</v>
      </c>
      <c r="D988" s="13" t="s">
        <v>4036</v>
      </c>
      <c r="E988" s="2">
        <v>1593.3</v>
      </c>
      <c r="F988" s="14" t="s">
        <v>4667</v>
      </c>
      <c r="G988" s="2">
        <v>1593.3</v>
      </c>
      <c r="H988" s="2">
        <f>Tabla135[[#This Row],[Importe]]-Tabla135[[#This Row],[Pagado]]</f>
        <v>0</v>
      </c>
    </row>
    <row r="989" spans="1:8" x14ac:dyDescent="0.25">
      <c r="A989" s="13" t="s">
        <v>4667</v>
      </c>
      <c r="B989" s="8" t="s">
        <v>5243</v>
      </c>
      <c r="C989" s="12">
        <v>36170</v>
      </c>
      <c r="D989" s="13" t="s">
        <v>3964</v>
      </c>
      <c r="E989" s="2">
        <v>1478.4</v>
      </c>
      <c r="F989" s="14" t="s">
        <v>4667</v>
      </c>
      <c r="G989" s="2">
        <v>1478.4</v>
      </c>
      <c r="H989" s="2">
        <f>Tabla135[[#This Row],[Importe]]-Tabla135[[#This Row],[Pagado]]</f>
        <v>0</v>
      </c>
    </row>
    <row r="990" spans="1:8" x14ac:dyDescent="0.25">
      <c r="A990" s="13" t="s">
        <v>4667</v>
      </c>
      <c r="B990" s="8" t="s">
        <v>5244</v>
      </c>
      <c r="C990" s="12">
        <v>36171</v>
      </c>
      <c r="D990" s="13" t="s">
        <v>3956</v>
      </c>
      <c r="E990" s="2">
        <v>0</v>
      </c>
      <c r="F990" s="14" t="s">
        <v>4219</v>
      </c>
      <c r="G990" s="2">
        <v>0</v>
      </c>
      <c r="H990" s="2">
        <f>Tabla135[[#This Row],[Importe]]-Tabla135[[#This Row],[Pagado]]</f>
        <v>0</v>
      </c>
    </row>
    <row r="991" spans="1:8" x14ac:dyDescent="0.25">
      <c r="A991" s="13" t="s">
        <v>4667</v>
      </c>
      <c r="B991" s="8" t="s">
        <v>5245</v>
      </c>
      <c r="C991" s="12">
        <v>36172</v>
      </c>
      <c r="D991" s="13" t="s">
        <v>3956</v>
      </c>
      <c r="E991" s="2">
        <v>1930</v>
      </c>
      <c r="F991" s="14" t="s">
        <v>4667</v>
      </c>
      <c r="G991" s="2">
        <v>1930</v>
      </c>
      <c r="H991" s="2">
        <f>Tabla135[[#This Row],[Importe]]-Tabla135[[#This Row],[Pagado]]</f>
        <v>0</v>
      </c>
    </row>
    <row r="992" spans="1:8" x14ac:dyDescent="0.25">
      <c r="A992" s="13" t="s">
        <v>4667</v>
      </c>
      <c r="B992" s="8" t="s">
        <v>5246</v>
      </c>
      <c r="C992" s="12">
        <v>36173</v>
      </c>
      <c r="D992" s="13" t="s">
        <v>3978</v>
      </c>
      <c r="E992" s="2">
        <v>7890.4</v>
      </c>
      <c r="F992" s="14" t="s">
        <v>4667</v>
      </c>
      <c r="G992" s="2">
        <v>7890.4</v>
      </c>
      <c r="H992" s="2">
        <f>Tabla135[[#This Row],[Importe]]-Tabla135[[#This Row],[Pagado]]</f>
        <v>0</v>
      </c>
    </row>
    <row r="993" spans="1:8" x14ac:dyDescent="0.25">
      <c r="A993" s="13" t="s">
        <v>4667</v>
      </c>
      <c r="B993" s="8" t="s">
        <v>5247</v>
      </c>
      <c r="C993" s="12">
        <v>36174</v>
      </c>
      <c r="D993" s="13" t="s">
        <v>3995</v>
      </c>
      <c r="E993" s="2">
        <v>63647.3</v>
      </c>
      <c r="F993" s="14" t="s">
        <v>4667</v>
      </c>
      <c r="G993" s="2">
        <v>63647.3</v>
      </c>
      <c r="H993" s="2">
        <f>Tabla135[[#This Row],[Importe]]-Tabla135[[#This Row],[Pagado]]</f>
        <v>0</v>
      </c>
    </row>
    <row r="994" spans="1:8" x14ac:dyDescent="0.25">
      <c r="A994" s="13" t="s">
        <v>4667</v>
      </c>
      <c r="B994" s="8" t="s">
        <v>5248</v>
      </c>
      <c r="C994" s="12">
        <v>36175</v>
      </c>
      <c r="D994" s="13" t="s">
        <v>3964</v>
      </c>
      <c r="E994" s="2">
        <v>30651.599999999999</v>
      </c>
      <c r="F994" s="14" t="s">
        <v>4667</v>
      </c>
      <c r="G994" s="2">
        <v>30651.599999999999</v>
      </c>
      <c r="H994" s="2">
        <f>Tabla135[[#This Row],[Importe]]-Tabla135[[#This Row],[Pagado]]</f>
        <v>0</v>
      </c>
    </row>
    <row r="995" spans="1:8" x14ac:dyDescent="0.25">
      <c r="A995" s="13" t="s">
        <v>4667</v>
      </c>
      <c r="B995" s="8" t="s">
        <v>5249</v>
      </c>
      <c r="C995" s="12">
        <v>36176</v>
      </c>
      <c r="D995" s="13" t="s">
        <v>3995</v>
      </c>
      <c r="E995" s="2">
        <v>3377.76</v>
      </c>
      <c r="F995" s="14" t="s">
        <v>4667</v>
      </c>
      <c r="G995" s="2">
        <v>3377.76</v>
      </c>
      <c r="H995" s="2">
        <f>Tabla135[[#This Row],[Importe]]-Tabla135[[#This Row],[Pagado]]</f>
        <v>0</v>
      </c>
    </row>
    <row r="996" spans="1:8" x14ac:dyDescent="0.25">
      <c r="A996" s="13" t="s">
        <v>4667</v>
      </c>
      <c r="B996" s="8" t="s">
        <v>5250</v>
      </c>
      <c r="C996" s="12">
        <v>36177</v>
      </c>
      <c r="D996" s="13" t="s">
        <v>3977</v>
      </c>
      <c r="E996" s="2">
        <v>5057</v>
      </c>
      <c r="F996" s="14" t="s">
        <v>4667</v>
      </c>
      <c r="G996" s="2">
        <v>5057</v>
      </c>
      <c r="H996" s="2">
        <f>Tabla135[[#This Row],[Importe]]-Tabla135[[#This Row],[Pagado]]</f>
        <v>0</v>
      </c>
    </row>
    <row r="997" spans="1:8" x14ac:dyDescent="0.25">
      <c r="A997" s="13" t="s">
        <v>4667</v>
      </c>
      <c r="B997" s="8" t="s">
        <v>5251</v>
      </c>
      <c r="C997" s="12">
        <v>36178</v>
      </c>
      <c r="D997" s="13" t="s">
        <v>3964</v>
      </c>
      <c r="E997" s="2">
        <v>1762.5</v>
      </c>
      <c r="F997" s="14" t="s">
        <v>4667</v>
      </c>
      <c r="G997" s="2">
        <v>1762.5</v>
      </c>
      <c r="H997" s="2">
        <f>Tabla135[[#This Row],[Importe]]-Tabla135[[#This Row],[Pagado]]</f>
        <v>0</v>
      </c>
    </row>
    <row r="998" spans="1:8" x14ac:dyDescent="0.25">
      <c r="A998" s="13" t="s">
        <v>4667</v>
      </c>
      <c r="B998" s="8" t="s">
        <v>5252</v>
      </c>
      <c r="C998" s="12">
        <v>36179</v>
      </c>
      <c r="D998" s="13" t="s">
        <v>3965</v>
      </c>
      <c r="E998" s="2">
        <v>1200</v>
      </c>
      <c r="F998" s="14" t="s">
        <v>4667</v>
      </c>
      <c r="G998" s="2">
        <v>1200</v>
      </c>
      <c r="H998" s="2">
        <f>Tabla135[[#This Row],[Importe]]-Tabla135[[#This Row],[Pagado]]</f>
        <v>0</v>
      </c>
    </row>
    <row r="999" spans="1:8" x14ac:dyDescent="0.25">
      <c r="A999" s="13" t="s">
        <v>4667</v>
      </c>
      <c r="B999" s="8" t="s">
        <v>5253</v>
      </c>
      <c r="C999" s="12">
        <v>36180</v>
      </c>
      <c r="D999" s="13" t="s">
        <v>3959</v>
      </c>
      <c r="E999" s="2">
        <v>30171.599999999999</v>
      </c>
      <c r="F999" s="14" t="s">
        <v>4294</v>
      </c>
      <c r="G999" s="2">
        <v>30171.599999999999</v>
      </c>
      <c r="H999" s="2">
        <f>Tabla135[[#This Row],[Importe]]-Tabla135[[#This Row],[Pagado]]</f>
        <v>0</v>
      </c>
    </row>
    <row r="1000" spans="1:8" x14ac:dyDescent="0.25">
      <c r="A1000" s="13" t="s">
        <v>4667</v>
      </c>
      <c r="B1000" s="8" t="s">
        <v>5254</v>
      </c>
      <c r="C1000" s="12">
        <v>36181</v>
      </c>
      <c r="D1000" s="13" t="s">
        <v>3969</v>
      </c>
      <c r="E1000" s="2">
        <v>10673.1</v>
      </c>
      <c r="F1000" s="14" t="s">
        <v>4667</v>
      </c>
      <c r="G1000" s="2">
        <v>10673.1</v>
      </c>
      <c r="H1000" s="2">
        <f>Tabla135[[#This Row],[Importe]]-Tabla135[[#This Row],[Pagado]]</f>
        <v>0</v>
      </c>
    </row>
    <row r="1001" spans="1:8" x14ac:dyDescent="0.25">
      <c r="A1001" s="13" t="s">
        <v>4667</v>
      </c>
      <c r="B1001" s="8" t="s">
        <v>5255</v>
      </c>
      <c r="C1001" s="12">
        <v>36182</v>
      </c>
      <c r="D1001" s="13" t="s">
        <v>3962</v>
      </c>
      <c r="E1001" s="2">
        <v>8038.3</v>
      </c>
      <c r="F1001" s="14" t="s">
        <v>4667</v>
      </c>
      <c r="G1001" s="2">
        <v>8038.3</v>
      </c>
      <c r="H1001" s="2">
        <f>Tabla135[[#This Row],[Importe]]-Tabla135[[#This Row],[Pagado]]</f>
        <v>0</v>
      </c>
    </row>
    <row r="1002" spans="1:8" x14ac:dyDescent="0.25">
      <c r="A1002" s="13" t="s">
        <v>4667</v>
      </c>
      <c r="B1002" s="8" t="s">
        <v>5256</v>
      </c>
      <c r="C1002" s="12">
        <v>36183</v>
      </c>
      <c r="D1002" s="13" t="s">
        <v>3991</v>
      </c>
      <c r="E1002" s="2">
        <v>4737.7</v>
      </c>
      <c r="F1002" s="14" t="s">
        <v>4667</v>
      </c>
      <c r="G1002" s="2">
        <v>4737.7</v>
      </c>
      <c r="H1002" s="2">
        <f>Tabla135[[#This Row],[Importe]]-Tabla135[[#This Row],[Pagado]]</f>
        <v>0</v>
      </c>
    </row>
    <row r="1003" spans="1:8" x14ac:dyDescent="0.25">
      <c r="A1003" s="13" t="s">
        <v>4667</v>
      </c>
      <c r="B1003" s="8" t="s">
        <v>5257</v>
      </c>
      <c r="C1003" s="12">
        <v>36184</v>
      </c>
      <c r="D1003" s="13" t="s">
        <v>3953</v>
      </c>
      <c r="E1003" s="2">
        <v>2700</v>
      </c>
      <c r="F1003" s="14" t="s">
        <v>4667</v>
      </c>
      <c r="G1003" s="2">
        <v>2700</v>
      </c>
      <c r="H1003" s="2">
        <f>Tabla135[[#This Row],[Importe]]-Tabla135[[#This Row],[Pagado]]</f>
        <v>0</v>
      </c>
    </row>
    <row r="1004" spans="1:8" x14ac:dyDescent="0.25">
      <c r="A1004" s="13" t="s">
        <v>4667</v>
      </c>
      <c r="B1004" s="8" t="s">
        <v>5258</v>
      </c>
      <c r="C1004" s="12">
        <v>36185</v>
      </c>
      <c r="D1004" s="13" t="s">
        <v>4061</v>
      </c>
      <c r="E1004" s="2">
        <v>5761.9</v>
      </c>
      <c r="F1004" s="14" t="s">
        <v>4667</v>
      </c>
      <c r="G1004" s="2">
        <v>5761.9</v>
      </c>
      <c r="H1004" s="2">
        <f>Tabla135[[#This Row],[Importe]]-Tabla135[[#This Row],[Pagado]]</f>
        <v>0</v>
      </c>
    </row>
    <row r="1005" spans="1:8" x14ac:dyDescent="0.25">
      <c r="A1005" s="13" t="s">
        <v>4667</v>
      </c>
      <c r="B1005" s="8" t="s">
        <v>5259</v>
      </c>
      <c r="C1005" s="12">
        <v>36186</v>
      </c>
      <c r="D1005" s="13" t="s">
        <v>3989</v>
      </c>
      <c r="E1005" s="2">
        <v>1515.5</v>
      </c>
      <c r="F1005" s="14" t="s">
        <v>4667</v>
      </c>
      <c r="G1005" s="2">
        <v>1515.5</v>
      </c>
      <c r="H1005" s="2">
        <f>Tabla135[[#This Row],[Importe]]-Tabla135[[#This Row],[Pagado]]</f>
        <v>0</v>
      </c>
    </row>
    <row r="1006" spans="1:8" x14ac:dyDescent="0.25">
      <c r="A1006" s="13" t="s">
        <v>4667</v>
      </c>
      <c r="B1006" s="8" t="s">
        <v>5260</v>
      </c>
      <c r="C1006" s="12">
        <v>36187</v>
      </c>
      <c r="D1006" s="13" t="s">
        <v>3964</v>
      </c>
      <c r="E1006" s="2">
        <v>863.7</v>
      </c>
      <c r="F1006" s="14" t="s">
        <v>4667</v>
      </c>
      <c r="G1006" s="2">
        <v>863.7</v>
      </c>
      <c r="H1006" s="2">
        <f>Tabla135[[#This Row],[Importe]]-Tabla135[[#This Row],[Pagado]]</f>
        <v>0</v>
      </c>
    </row>
    <row r="1007" spans="1:8" x14ac:dyDescent="0.25">
      <c r="A1007" s="13" t="s">
        <v>4667</v>
      </c>
      <c r="B1007" s="8" t="s">
        <v>5261</v>
      </c>
      <c r="C1007" s="12">
        <v>36188</v>
      </c>
      <c r="D1007" s="13" t="s">
        <v>3994</v>
      </c>
      <c r="E1007" s="2">
        <v>0</v>
      </c>
      <c r="F1007" s="14" t="s">
        <v>4219</v>
      </c>
      <c r="G1007" s="2">
        <v>0</v>
      </c>
      <c r="H1007" s="2">
        <f>Tabla135[[#This Row],[Importe]]-Tabla135[[#This Row],[Pagado]]</f>
        <v>0</v>
      </c>
    </row>
    <row r="1008" spans="1:8" x14ac:dyDescent="0.25">
      <c r="A1008" s="13" t="s">
        <v>4667</v>
      </c>
      <c r="B1008" s="8" t="s">
        <v>5262</v>
      </c>
      <c r="C1008" s="12">
        <v>36189</v>
      </c>
      <c r="D1008" s="13" t="s">
        <v>3994</v>
      </c>
      <c r="E1008" s="2">
        <v>2118.6999999999998</v>
      </c>
      <c r="F1008" s="14" t="s">
        <v>4667</v>
      </c>
      <c r="G1008" s="2">
        <v>2118.6999999999998</v>
      </c>
      <c r="H1008" s="2">
        <f>Tabla135[[#This Row],[Importe]]-Tabla135[[#This Row],[Pagado]]</f>
        <v>0</v>
      </c>
    </row>
    <row r="1009" spans="1:8" x14ac:dyDescent="0.25">
      <c r="A1009" s="13" t="s">
        <v>4667</v>
      </c>
      <c r="B1009" s="8" t="s">
        <v>5263</v>
      </c>
      <c r="C1009" s="12">
        <v>36190</v>
      </c>
      <c r="D1009" s="13" t="s">
        <v>3964</v>
      </c>
      <c r="E1009" s="2">
        <v>1589</v>
      </c>
      <c r="F1009" s="14" t="s">
        <v>4667</v>
      </c>
      <c r="G1009" s="2">
        <v>1589</v>
      </c>
      <c r="H1009" s="2">
        <f>Tabla135[[#This Row],[Importe]]-Tabla135[[#This Row],[Pagado]]</f>
        <v>0</v>
      </c>
    </row>
    <row r="1010" spans="1:8" x14ac:dyDescent="0.25">
      <c r="A1010" s="13" t="s">
        <v>4667</v>
      </c>
      <c r="B1010" s="8" t="s">
        <v>5264</v>
      </c>
      <c r="C1010" s="12">
        <v>36191</v>
      </c>
      <c r="D1010" s="13" t="s">
        <v>3955</v>
      </c>
      <c r="E1010" s="2">
        <v>443.9</v>
      </c>
      <c r="F1010" s="14" t="s">
        <v>4667</v>
      </c>
      <c r="G1010" s="2">
        <v>443.9</v>
      </c>
      <c r="H1010" s="2">
        <f>Tabla135[[#This Row],[Importe]]-Tabla135[[#This Row],[Pagado]]</f>
        <v>0</v>
      </c>
    </row>
    <row r="1011" spans="1:8" x14ac:dyDescent="0.25">
      <c r="A1011" s="13" t="s">
        <v>4667</v>
      </c>
      <c r="B1011" s="8" t="s">
        <v>5265</v>
      </c>
      <c r="C1011" s="12">
        <v>36192</v>
      </c>
      <c r="D1011" s="13" t="s">
        <v>3964</v>
      </c>
      <c r="E1011" s="2">
        <v>946.4</v>
      </c>
      <c r="F1011" s="14" t="s">
        <v>4667</v>
      </c>
      <c r="G1011" s="2">
        <v>946.4</v>
      </c>
      <c r="H1011" s="2">
        <f>Tabla135[[#This Row],[Importe]]-Tabla135[[#This Row],[Pagado]]</f>
        <v>0</v>
      </c>
    </row>
    <row r="1012" spans="1:8" x14ac:dyDescent="0.25">
      <c r="A1012" s="13" t="s">
        <v>4667</v>
      </c>
      <c r="B1012" s="8" t="s">
        <v>5266</v>
      </c>
      <c r="C1012" s="12">
        <v>36193</v>
      </c>
      <c r="D1012" s="13" t="s">
        <v>4047</v>
      </c>
      <c r="E1012" s="2">
        <v>1439</v>
      </c>
      <c r="F1012" s="14" t="s">
        <v>4667</v>
      </c>
      <c r="G1012" s="2">
        <v>1439</v>
      </c>
      <c r="H1012" s="2">
        <f>Tabla135[[#This Row],[Importe]]-Tabla135[[#This Row],[Pagado]]</f>
        <v>0</v>
      </c>
    </row>
    <row r="1013" spans="1:8" x14ac:dyDescent="0.25">
      <c r="A1013" s="13" t="s">
        <v>4667</v>
      </c>
      <c r="B1013" s="8" t="s">
        <v>5267</v>
      </c>
      <c r="C1013" s="12">
        <v>36194</v>
      </c>
      <c r="D1013" s="13" t="s">
        <v>4051</v>
      </c>
      <c r="E1013" s="2">
        <v>627.20000000000005</v>
      </c>
      <c r="F1013" s="14" t="s">
        <v>4667</v>
      </c>
      <c r="G1013" s="2">
        <v>627.20000000000005</v>
      </c>
      <c r="H1013" s="2">
        <f>Tabla135[[#This Row],[Importe]]-Tabla135[[#This Row],[Pagado]]</f>
        <v>0</v>
      </c>
    </row>
    <row r="1014" spans="1:8" x14ac:dyDescent="0.25">
      <c r="A1014" s="13" t="s">
        <v>4667</v>
      </c>
      <c r="B1014" s="8" t="s">
        <v>5268</v>
      </c>
      <c r="C1014" s="12">
        <v>36195</v>
      </c>
      <c r="D1014" s="13" t="s">
        <v>4104</v>
      </c>
      <c r="E1014" s="2">
        <v>12053.6</v>
      </c>
      <c r="F1014" s="14" t="s">
        <v>4667</v>
      </c>
      <c r="G1014" s="2">
        <v>12053.6</v>
      </c>
      <c r="H1014" s="2">
        <f>Tabla135[[#This Row],[Importe]]-Tabla135[[#This Row],[Pagado]]</f>
        <v>0</v>
      </c>
    </row>
    <row r="1015" spans="1:8" x14ac:dyDescent="0.25">
      <c r="A1015" s="13" t="s">
        <v>4667</v>
      </c>
      <c r="B1015" s="8" t="s">
        <v>5269</v>
      </c>
      <c r="C1015" s="12">
        <v>36196</v>
      </c>
      <c r="D1015" s="13" t="s">
        <v>4162</v>
      </c>
      <c r="E1015" s="2">
        <v>262.5</v>
      </c>
      <c r="F1015" s="14" t="s">
        <v>4667</v>
      </c>
      <c r="G1015" s="2">
        <v>262.5</v>
      </c>
      <c r="H1015" s="2">
        <f>Tabla135[[#This Row],[Importe]]-Tabla135[[#This Row],[Pagado]]</f>
        <v>0</v>
      </c>
    </row>
    <row r="1016" spans="1:8" x14ac:dyDescent="0.25">
      <c r="A1016" s="13" t="s">
        <v>4667</v>
      </c>
      <c r="B1016" s="8" t="s">
        <v>5270</v>
      </c>
      <c r="C1016" s="12">
        <v>36197</v>
      </c>
      <c r="D1016" s="13" t="s">
        <v>4100</v>
      </c>
      <c r="E1016" s="2">
        <v>600</v>
      </c>
      <c r="F1016" s="14" t="s">
        <v>4667</v>
      </c>
      <c r="G1016" s="2">
        <v>600</v>
      </c>
      <c r="H1016" s="2">
        <f>Tabla135[[#This Row],[Importe]]-Tabla135[[#This Row],[Pagado]]</f>
        <v>0</v>
      </c>
    </row>
    <row r="1017" spans="1:8" x14ac:dyDescent="0.25">
      <c r="A1017" s="13" t="s">
        <v>4667</v>
      </c>
      <c r="B1017" s="8" t="s">
        <v>5271</v>
      </c>
      <c r="C1017" s="12">
        <v>36198</v>
      </c>
      <c r="D1017" s="13" t="s">
        <v>4009</v>
      </c>
      <c r="E1017" s="2">
        <v>720</v>
      </c>
      <c r="F1017" s="14" t="s">
        <v>4444</v>
      </c>
      <c r="G1017" s="2">
        <v>720</v>
      </c>
      <c r="H1017" s="2">
        <f>Tabla135[[#This Row],[Importe]]-Tabla135[[#This Row],[Pagado]]</f>
        <v>0</v>
      </c>
    </row>
    <row r="1018" spans="1:8" x14ac:dyDescent="0.25">
      <c r="A1018" s="13" t="s">
        <v>4667</v>
      </c>
      <c r="B1018" s="8" t="s">
        <v>5272</v>
      </c>
      <c r="C1018" s="12">
        <v>36199</v>
      </c>
      <c r="D1018" s="13" t="s">
        <v>3964</v>
      </c>
      <c r="E1018" s="2">
        <v>576</v>
      </c>
      <c r="F1018" s="14" t="s">
        <v>4667</v>
      </c>
      <c r="G1018" s="2">
        <v>576</v>
      </c>
      <c r="H1018" s="2">
        <f>Tabla135[[#This Row],[Importe]]-Tabla135[[#This Row],[Pagado]]</f>
        <v>0</v>
      </c>
    </row>
    <row r="1019" spans="1:8" x14ac:dyDescent="0.25">
      <c r="A1019" s="13" t="s">
        <v>4667</v>
      </c>
      <c r="B1019" s="8" t="s">
        <v>5273</v>
      </c>
      <c r="C1019" s="12">
        <v>36200</v>
      </c>
      <c r="D1019" s="13" t="s">
        <v>4001</v>
      </c>
      <c r="E1019" s="2">
        <v>3000</v>
      </c>
      <c r="F1019" s="14" t="s">
        <v>4667</v>
      </c>
      <c r="G1019" s="2">
        <v>3000</v>
      </c>
      <c r="H1019" s="2">
        <f>Tabla135[[#This Row],[Importe]]-Tabla135[[#This Row],[Pagado]]</f>
        <v>0</v>
      </c>
    </row>
    <row r="1020" spans="1:8" x14ac:dyDescent="0.25">
      <c r="A1020" s="13" t="s">
        <v>4667</v>
      </c>
      <c r="B1020" s="8" t="s">
        <v>5274</v>
      </c>
      <c r="C1020" s="12">
        <v>36201</v>
      </c>
      <c r="D1020" s="13" t="s">
        <v>4001</v>
      </c>
      <c r="E1020" s="2">
        <v>845</v>
      </c>
      <c r="F1020" s="14" t="s">
        <v>4667</v>
      </c>
      <c r="G1020" s="2">
        <v>845</v>
      </c>
      <c r="H1020" s="2">
        <f>Tabla135[[#This Row],[Importe]]-Tabla135[[#This Row],[Pagado]]</f>
        <v>0</v>
      </c>
    </row>
    <row r="1021" spans="1:8" x14ac:dyDescent="0.25">
      <c r="A1021" s="13" t="s">
        <v>4667</v>
      </c>
      <c r="B1021" s="8" t="s">
        <v>5275</v>
      </c>
      <c r="C1021" s="12">
        <v>36202</v>
      </c>
      <c r="D1021" s="13" t="s">
        <v>4133</v>
      </c>
      <c r="E1021" s="2">
        <v>600</v>
      </c>
      <c r="F1021" s="14" t="s">
        <v>4667</v>
      </c>
      <c r="G1021" s="2">
        <v>600</v>
      </c>
      <c r="H1021" s="2">
        <f>Tabla135[[#This Row],[Importe]]-Tabla135[[#This Row],[Pagado]]</f>
        <v>0</v>
      </c>
    </row>
    <row r="1022" spans="1:8" x14ac:dyDescent="0.25">
      <c r="A1022" s="13" t="s">
        <v>4667</v>
      </c>
      <c r="B1022" s="8" t="s">
        <v>5276</v>
      </c>
      <c r="C1022" s="12">
        <v>36203</v>
      </c>
      <c r="D1022" s="13" t="s">
        <v>3964</v>
      </c>
      <c r="E1022" s="2">
        <v>2189.1999999999998</v>
      </c>
      <c r="F1022" s="14" t="s">
        <v>4667</v>
      </c>
      <c r="G1022" s="2">
        <v>2189.1999999999998</v>
      </c>
      <c r="H1022" s="2">
        <f>Tabla135[[#This Row],[Importe]]-Tabla135[[#This Row],[Pagado]]</f>
        <v>0</v>
      </c>
    </row>
    <row r="1023" spans="1:8" x14ac:dyDescent="0.25">
      <c r="A1023" s="13" t="s">
        <v>4667</v>
      </c>
      <c r="B1023" s="8" t="s">
        <v>5277</v>
      </c>
      <c r="C1023" s="12">
        <v>36204</v>
      </c>
      <c r="D1023" s="13" t="s">
        <v>4023</v>
      </c>
      <c r="E1023" s="2">
        <v>11900.8</v>
      </c>
      <c r="F1023" s="14" t="s">
        <v>4667</v>
      </c>
      <c r="G1023" s="2">
        <v>11900.8</v>
      </c>
      <c r="H1023" s="2">
        <f>Tabla135[[#This Row],[Importe]]-Tabla135[[#This Row],[Pagado]]</f>
        <v>0</v>
      </c>
    </row>
    <row r="1024" spans="1:8" x14ac:dyDescent="0.25">
      <c r="A1024" s="13" t="s">
        <v>4667</v>
      </c>
      <c r="B1024" s="8" t="s">
        <v>5278</v>
      </c>
      <c r="C1024" s="12">
        <v>36205</v>
      </c>
      <c r="D1024" s="13" t="s">
        <v>4018</v>
      </c>
      <c r="E1024" s="2">
        <v>48604</v>
      </c>
      <c r="F1024" s="14" t="s">
        <v>4667</v>
      </c>
      <c r="G1024" s="2">
        <v>48604</v>
      </c>
      <c r="H1024" s="2">
        <f>Tabla135[[#This Row],[Importe]]-Tabla135[[#This Row],[Pagado]]</f>
        <v>0</v>
      </c>
    </row>
    <row r="1025" spans="1:8" x14ac:dyDescent="0.25">
      <c r="A1025" s="13" t="s">
        <v>4667</v>
      </c>
      <c r="B1025" s="8" t="s">
        <v>5279</v>
      </c>
      <c r="C1025" s="12">
        <v>36206</v>
      </c>
      <c r="D1025" s="13" t="s">
        <v>4018</v>
      </c>
      <c r="E1025" s="2">
        <v>660</v>
      </c>
      <c r="F1025" s="14" t="s">
        <v>4667</v>
      </c>
      <c r="G1025" s="2">
        <v>660</v>
      </c>
      <c r="H1025" s="2">
        <f>Tabla135[[#This Row],[Importe]]-Tabla135[[#This Row],[Pagado]]</f>
        <v>0</v>
      </c>
    </row>
    <row r="1026" spans="1:8" x14ac:dyDescent="0.25">
      <c r="A1026" s="13" t="s">
        <v>4667</v>
      </c>
      <c r="B1026" s="8" t="s">
        <v>5280</v>
      </c>
      <c r="C1026" s="12">
        <v>36207</v>
      </c>
      <c r="D1026" s="13" t="s">
        <v>4121</v>
      </c>
      <c r="E1026" s="2">
        <v>3765</v>
      </c>
      <c r="F1026" s="14" t="s">
        <v>4667</v>
      </c>
      <c r="G1026" s="2">
        <v>3765</v>
      </c>
      <c r="H1026" s="2">
        <f>Tabla135[[#This Row],[Importe]]-Tabla135[[#This Row],[Pagado]]</f>
        <v>0</v>
      </c>
    </row>
    <row r="1027" spans="1:8" x14ac:dyDescent="0.25">
      <c r="A1027" s="13" t="s">
        <v>4667</v>
      </c>
      <c r="B1027" s="8" t="s">
        <v>5281</v>
      </c>
      <c r="C1027" s="12">
        <v>36208</v>
      </c>
      <c r="D1027" s="13" t="s">
        <v>3964</v>
      </c>
      <c r="E1027" s="2">
        <v>446.6</v>
      </c>
      <c r="F1027" s="14" t="s">
        <v>4667</v>
      </c>
      <c r="G1027" s="2">
        <v>446.6</v>
      </c>
      <c r="H1027" s="2">
        <f>Tabla135[[#This Row],[Importe]]-Tabla135[[#This Row],[Pagado]]</f>
        <v>0</v>
      </c>
    </row>
    <row r="1028" spans="1:8" x14ac:dyDescent="0.25">
      <c r="A1028" s="13" t="s">
        <v>4667</v>
      </c>
      <c r="B1028" s="8" t="s">
        <v>5282</v>
      </c>
      <c r="C1028" s="12">
        <v>36209</v>
      </c>
      <c r="D1028" s="13" t="s">
        <v>4105</v>
      </c>
      <c r="E1028" s="2">
        <v>62310</v>
      </c>
      <c r="F1028" s="14" t="s">
        <v>4667</v>
      </c>
      <c r="G1028" s="2">
        <v>62310</v>
      </c>
      <c r="H1028" s="2">
        <f>Tabla135[[#This Row],[Importe]]-Tabla135[[#This Row],[Pagado]]</f>
        <v>0</v>
      </c>
    </row>
    <row r="1029" spans="1:8" x14ac:dyDescent="0.25">
      <c r="A1029" s="13" t="s">
        <v>4667</v>
      </c>
      <c r="B1029" s="8" t="s">
        <v>5283</v>
      </c>
      <c r="C1029" s="12">
        <v>36210</v>
      </c>
      <c r="D1029" s="13" t="s">
        <v>4072</v>
      </c>
      <c r="E1029" s="2">
        <v>2404.1</v>
      </c>
      <c r="F1029" s="14" t="s">
        <v>4667</v>
      </c>
      <c r="G1029" s="2">
        <v>2404.1</v>
      </c>
      <c r="H1029" s="2">
        <f>Tabla135[[#This Row],[Importe]]-Tabla135[[#This Row],[Pagado]]</f>
        <v>0</v>
      </c>
    </row>
    <row r="1030" spans="1:8" x14ac:dyDescent="0.25">
      <c r="A1030" s="13" t="s">
        <v>4667</v>
      </c>
      <c r="B1030" s="8" t="s">
        <v>5284</v>
      </c>
      <c r="C1030" s="12">
        <v>36211</v>
      </c>
      <c r="D1030" s="13" t="s">
        <v>4016</v>
      </c>
      <c r="E1030" s="2">
        <v>42129</v>
      </c>
      <c r="F1030" s="14" t="s">
        <v>4444</v>
      </c>
      <c r="G1030" s="2">
        <v>42129</v>
      </c>
      <c r="H1030" s="2">
        <f>Tabla135[[#This Row],[Importe]]-Tabla135[[#This Row],[Pagado]]</f>
        <v>0</v>
      </c>
    </row>
    <row r="1031" spans="1:8" x14ac:dyDescent="0.25">
      <c r="A1031" s="13" t="s">
        <v>4667</v>
      </c>
      <c r="B1031" s="8" t="s">
        <v>5285</v>
      </c>
      <c r="C1031" s="12">
        <v>36212</v>
      </c>
      <c r="D1031" s="13" t="s">
        <v>4016</v>
      </c>
      <c r="E1031" s="2">
        <v>4752.8</v>
      </c>
      <c r="F1031" s="14" t="s">
        <v>4444</v>
      </c>
      <c r="G1031" s="2">
        <v>4752.8</v>
      </c>
      <c r="H1031" s="2">
        <f>Tabla135[[#This Row],[Importe]]-Tabla135[[#This Row],[Pagado]]</f>
        <v>0</v>
      </c>
    </row>
    <row r="1032" spans="1:8" x14ac:dyDescent="0.25">
      <c r="A1032" s="13" t="s">
        <v>4667</v>
      </c>
      <c r="B1032" s="8" t="s">
        <v>5286</v>
      </c>
      <c r="C1032" s="12">
        <v>36213</v>
      </c>
      <c r="D1032" s="13" t="s">
        <v>3998</v>
      </c>
      <c r="E1032" s="2">
        <v>39949.96</v>
      </c>
      <c r="F1032" s="14" t="s">
        <v>4667</v>
      </c>
      <c r="G1032" s="2">
        <v>39949.96</v>
      </c>
      <c r="H1032" s="2">
        <f>Tabla135[[#This Row],[Importe]]-Tabla135[[#This Row],[Pagado]]</f>
        <v>0</v>
      </c>
    </row>
    <row r="1033" spans="1:8" x14ac:dyDescent="0.25">
      <c r="A1033" s="13" t="s">
        <v>4667</v>
      </c>
      <c r="B1033" s="8" t="s">
        <v>5287</v>
      </c>
      <c r="C1033" s="12">
        <v>36214</v>
      </c>
      <c r="D1033" s="13" t="s">
        <v>4053</v>
      </c>
      <c r="E1033" s="2">
        <v>3522.6</v>
      </c>
      <c r="F1033" s="14" t="s">
        <v>4667</v>
      </c>
      <c r="G1033" s="2">
        <v>3522.6</v>
      </c>
      <c r="H1033" s="2">
        <f>Tabla135[[#This Row],[Importe]]-Tabla135[[#This Row],[Pagado]]</f>
        <v>0</v>
      </c>
    </row>
    <row r="1034" spans="1:8" x14ac:dyDescent="0.25">
      <c r="A1034" s="13" t="s">
        <v>4667</v>
      </c>
      <c r="B1034" s="8" t="s">
        <v>5288</v>
      </c>
      <c r="C1034" s="12">
        <v>36215</v>
      </c>
      <c r="D1034" s="13" t="s">
        <v>4015</v>
      </c>
      <c r="E1034" s="2">
        <v>1331.4</v>
      </c>
      <c r="F1034" s="14" t="s">
        <v>4667</v>
      </c>
      <c r="G1034" s="2">
        <v>1331.4</v>
      </c>
      <c r="H1034" s="2">
        <f>Tabla135[[#This Row],[Importe]]-Tabla135[[#This Row],[Pagado]]</f>
        <v>0</v>
      </c>
    </row>
    <row r="1035" spans="1:8" x14ac:dyDescent="0.25">
      <c r="A1035" s="13" t="s">
        <v>4667</v>
      </c>
      <c r="B1035" s="8" t="s">
        <v>5289</v>
      </c>
      <c r="C1035" s="12">
        <v>36216</v>
      </c>
      <c r="D1035" s="13" t="s">
        <v>4053</v>
      </c>
      <c r="E1035" s="2">
        <v>0</v>
      </c>
      <c r="F1035" s="14" t="s">
        <v>4219</v>
      </c>
      <c r="G1035" s="2">
        <v>0</v>
      </c>
      <c r="H1035" s="2">
        <f>Tabla135[[#This Row],[Importe]]-Tabla135[[#This Row],[Pagado]]</f>
        <v>0</v>
      </c>
    </row>
    <row r="1036" spans="1:8" x14ac:dyDescent="0.25">
      <c r="A1036" s="13" t="s">
        <v>4667</v>
      </c>
      <c r="B1036" s="8" t="s">
        <v>5290</v>
      </c>
      <c r="C1036" s="12">
        <v>36217</v>
      </c>
      <c r="D1036" s="13" t="s">
        <v>4053</v>
      </c>
      <c r="E1036" s="2">
        <v>672.8</v>
      </c>
      <c r="F1036" s="14" t="s">
        <v>4667</v>
      </c>
      <c r="G1036" s="2">
        <v>672.8</v>
      </c>
      <c r="H1036" s="2">
        <f>Tabla135[[#This Row],[Importe]]-Tabla135[[#This Row],[Pagado]]</f>
        <v>0</v>
      </c>
    </row>
    <row r="1037" spans="1:8" x14ac:dyDescent="0.25">
      <c r="A1037" s="13" t="s">
        <v>4667</v>
      </c>
      <c r="B1037" s="8" t="s">
        <v>5291</v>
      </c>
      <c r="C1037" s="12">
        <v>36218</v>
      </c>
      <c r="D1037" s="13" t="s">
        <v>3964</v>
      </c>
      <c r="E1037" s="2">
        <v>580</v>
      </c>
      <c r="F1037" s="14" t="s">
        <v>4667</v>
      </c>
      <c r="G1037" s="2">
        <v>580</v>
      </c>
      <c r="H1037" s="2">
        <f>Tabla135[[#This Row],[Importe]]-Tabla135[[#This Row],[Pagado]]</f>
        <v>0</v>
      </c>
    </row>
    <row r="1038" spans="1:8" x14ac:dyDescent="0.25">
      <c r="A1038" s="13" t="s">
        <v>4667</v>
      </c>
      <c r="B1038" s="8" t="s">
        <v>5292</v>
      </c>
      <c r="C1038" s="12">
        <v>36219</v>
      </c>
      <c r="D1038" s="13" t="s">
        <v>4047</v>
      </c>
      <c r="E1038" s="2">
        <v>471.2</v>
      </c>
      <c r="F1038" s="14" t="s">
        <v>4667</v>
      </c>
      <c r="G1038" s="2">
        <v>471.2</v>
      </c>
      <c r="H1038" s="2">
        <f>Tabla135[[#This Row],[Importe]]-Tabla135[[#This Row],[Pagado]]</f>
        <v>0</v>
      </c>
    </row>
    <row r="1039" spans="1:8" x14ac:dyDescent="0.25">
      <c r="A1039" s="13" t="s">
        <v>4667</v>
      </c>
      <c r="B1039" s="8" t="s">
        <v>5293</v>
      </c>
      <c r="C1039" s="12">
        <v>36220</v>
      </c>
      <c r="D1039" s="13" t="s">
        <v>4017</v>
      </c>
      <c r="E1039" s="2">
        <v>109829.8</v>
      </c>
      <c r="F1039" s="14" t="s">
        <v>4357</v>
      </c>
      <c r="G1039" s="2">
        <v>109829.8</v>
      </c>
      <c r="H1039" s="2">
        <f>Tabla135[[#This Row],[Importe]]-Tabla135[[#This Row],[Pagado]]</f>
        <v>0</v>
      </c>
    </row>
    <row r="1040" spans="1:8" x14ac:dyDescent="0.25">
      <c r="A1040" s="13" t="s">
        <v>4667</v>
      </c>
      <c r="B1040" s="8" t="s">
        <v>5294</v>
      </c>
      <c r="C1040" s="12">
        <v>36221</v>
      </c>
      <c r="D1040" s="13" t="s">
        <v>4017</v>
      </c>
      <c r="E1040" s="2">
        <v>1202.5</v>
      </c>
      <c r="F1040" s="14" t="s">
        <v>4357</v>
      </c>
      <c r="G1040" s="2">
        <v>1202.5</v>
      </c>
      <c r="H1040" s="2">
        <f>Tabla135[[#This Row],[Importe]]-Tabla135[[#This Row],[Pagado]]</f>
        <v>0</v>
      </c>
    </row>
    <row r="1041" spans="1:8" x14ac:dyDescent="0.25">
      <c r="A1041" s="13" t="s">
        <v>4667</v>
      </c>
      <c r="B1041" s="8" t="s">
        <v>5295</v>
      </c>
      <c r="C1041" s="12">
        <v>36222</v>
      </c>
      <c r="D1041" s="13" t="s">
        <v>3998</v>
      </c>
      <c r="E1041" s="2">
        <v>11855.2</v>
      </c>
      <c r="F1041" s="14" t="s">
        <v>4667</v>
      </c>
      <c r="G1041" s="2">
        <v>11855.2</v>
      </c>
      <c r="H1041" s="2">
        <f>Tabla135[[#This Row],[Importe]]-Tabla135[[#This Row],[Pagado]]</f>
        <v>0</v>
      </c>
    </row>
    <row r="1042" spans="1:8" x14ac:dyDescent="0.25">
      <c r="A1042" s="13" t="s">
        <v>4667</v>
      </c>
      <c r="B1042" s="8" t="s">
        <v>5296</v>
      </c>
      <c r="C1042" s="12">
        <v>36223</v>
      </c>
      <c r="D1042" s="13" t="s">
        <v>4165</v>
      </c>
      <c r="E1042" s="2">
        <v>205</v>
      </c>
      <c r="F1042" s="14" t="s">
        <v>4667</v>
      </c>
      <c r="G1042" s="2">
        <v>205</v>
      </c>
      <c r="H1042" s="2">
        <f>Tabla135[[#This Row],[Importe]]-Tabla135[[#This Row],[Pagado]]</f>
        <v>0</v>
      </c>
    </row>
    <row r="1043" spans="1:8" x14ac:dyDescent="0.25">
      <c r="A1043" s="13" t="s">
        <v>4444</v>
      </c>
      <c r="B1043" s="8" t="s">
        <v>5297</v>
      </c>
      <c r="C1043" s="12">
        <v>36224</v>
      </c>
      <c r="D1043" s="13" t="s">
        <v>3936</v>
      </c>
      <c r="E1043" s="2">
        <v>7176</v>
      </c>
      <c r="F1043" s="14" t="s">
        <v>5142</v>
      </c>
      <c r="G1043" s="2">
        <v>7176</v>
      </c>
      <c r="H1043" s="2">
        <f>Tabla135[[#This Row],[Importe]]-Tabla135[[#This Row],[Pagado]]</f>
        <v>0</v>
      </c>
    </row>
    <row r="1044" spans="1:8" x14ac:dyDescent="0.25">
      <c r="A1044" s="13" t="s">
        <v>4444</v>
      </c>
      <c r="B1044" s="8" t="s">
        <v>5298</v>
      </c>
      <c r="C1044" s="12">
        <v>36225</v>
      </c>
      <c r="D1044" s="13" t="s">
        <v>3935</v>
      </c>
      <c r="E1044" s="2">
        <v>38662.800000000003</v>
      </c>
      <c r="F1044" s="14" t="s">
        <v>5142</v>
      </c>
      <c r="G1044" s="2">
        <v>38662.800000000003</v>
      </c>
      <c r="H1044" s="2">
        <f>Tabla135[[#This Row],[Importe]]-Tabla135[[#This Row],[Pagado]]</f>
        <v>0</v>
      </c>
    </row>
    <row r="1045" spans="1:8" x14ac:dyDescent="0.25">
      <c r="A1045" s="13" t="s">
        <v>4444</v>
      </c>
      <c r="B1045" s="8" t="s">
        <v>5299</v>
      </c>
      <c r="C1045" s="12">
        <v>36226</v>
      </c>
      <c r="D1045" s="13" t="s">
        <v>3935</v>
      </c>
      <c r="E1045" s="2">
        <v>55732.800000000003</v>
      </c>
      <c r="F1045" s="14" t="s">
        <v>5142</v>
      </c>
      <c r="G1045" s="2">
        <v>55732.800000000003</v>
      </c>
      <c r="H1045" s="2">
        <f>Tabla135[[#This Row],[Importe]]-Tabla135[[#This Row],[Pagado]]</f>
        <v>0</v>
      </c>
    </row>
    <row r="1046" spans="1:8" x14ac:dyDescent="0.25">
      <c r="A1046" s="13" t="s">
        <v>4444</v>
      </c>
      <c r="B1046" s="8" t="s">
        <v>5300</v>
      </c>
      <c r="C1046" s="12">
        <v>36227</v>
      </c>
      <c r="D1046" s="13" t="s">
        <v>4119</v>
      </c>
      <c r="E1046" s="2">
        <v>270</v>
      </c>
      <c r="F1046" s="14" t="s">
        <v>4444</v>
      </c>
      <c r="G1046" s="2">
        <v>270</v>
      </c>
      <c r="H1046" s="2">
        <f>Tabla135[[#This Row],[Importe]]-Tabla135[[#This Row],[Pagado]]</f>
        <v>0</v>
      </c>
    </row>
    <row r="1047" spans="1:8" x14ac:dyDescent="0.25">
      <c r="A1047" s="13" t="s">
        <v>4444</v>
      </c>
      <c r="B1047" s="8" t="s">
        <v>5301</v>
      </c>
      <c r="C1047" s="12">
        <v>36228</v>
      </c>
      <c r="D1047" s="13" t="s">
        <v>3937</v>
      </c>
      <c r="E1047" s="2">
        <v>53761.65</v>
      </c>
      <c r="F1047" s="14" t="s">
        <v>4581</v>
      </c>
      <c r="G1047" s="2">
        <v>53761.65</v>
      </c>
      <c r="H1047" s="2">
        <f>Tabla135[[#This Row],[Importe]]-Tabla135[[#This Row],[Pagado]]</f>
        <v>0</v>
      </c>
    </row>
    <row r="1048" spans="1:8" x14ac:dyDescent="0.25">
      <c r="A1048" s="13" t="s">
        <v>4444</v>
      </c>
      <c r="B1048" s="8" t="s">
        <v>5302</v>
      </c>
      <c r="C1048" s="12">
        <v>36229</v>
      </c>
      <c r="D1048" s="13" t="s">
        <v>3951</v>
      </c>
      <c r="E1048" s="2">
        <v>11048.7</v>
      </c>
      <c r="F1048" s="14" t="s">
        <v>4444</v>
      </c>
      <c r="G1048" s="2">
        <v>11048.7</v>
      </c>
      <c r="H1048" s="2">
        <f>Tabla135[[#This Row],[Importe]]-Tabla135[[#This Row],[Pagado]]</f>
        <v>0</v>
      </c>
    </row>
    <row r="1049" spans="1:8" x14ac:dyDescent="0.25">
      <c r="A1049" s="13" t="s">
        <v>4444</v>
      </c>
      <c r="B1049" s="8" t="s">
        <v>5303</v>
      </c>
      <c r="C1049" s="12">
        <v>36230</v>
      </c>
      <c r="D1049" s="13" t="s">
        <v>3948</v>
      </c>
      <c r="E1049" s="2">
        <v>11491.2</v>
      </c>
      <c r="F1049" s="14" t="s">
        <v>5142</v>
      </c>
      <c r="G1049" s="2">
        <v>11491.2</v>
      </c>
      <c r="H1049" s="2">
        <f>Tabla135[[#This Row],[Importe]]-Tabla135[[#This Row],[Pagado]]</f>
        <v>0</v>
      </c>
    </row>
    <row r="1050" spans="1:8" x14ac:dyDescent="0.25">
      <c r="A1050" s="13" t="s">
        <v>4444</v>
      </c>
      <c r="B1050" s="8" t="s">
        <v>5304</v>
      </c>
      <c r="C1050" s="12">
        <v>36231</v>
      </c>
      <c r="D1050" s="13" t="s">
        <v>3942</v>
      </c>
      <c r="E1050" s="2">
        <v>4195.2</v>
      </c>
      <c r="F1050" s="14" t="s">
        <v>5142</v>
      </c>
      <c r="G1050" s="2">
        <v>4195.2</v>
      </c>
      <c r="H1050" s="2">
        <f>Tabla135[[#This Row],[Importe]]-Tabla135[[#This Row],[Pagado]]</f>
        <v>0</v>
      </c>
    </row>
    <row r="1051" spans="1:8" x14ac:dyDescent="0.25">
      <c r="A1051" s="13" t="s">
        <v>4444</v>
      </c>
      <c r="B1051" s="8" t="s">
        <v>5305</v>
      </c>
      <c r="C1051" s="12">
        <v>36232</v>
      </c>
      <c r="D1051" s="13" t="s">
        <v>4029</v>
      </c>
      <c r="E1051" s="2">
        <v>4023.2</v>
      </c>
      <c r="F1051" s="14" t="s">
        <v>4444</v>
      </c>
      <c r="G1051" s="2">
        <v>4023.2</v>
      </c>
      <c r="H1051" s="2">
        <f>Tabla135[[#This Row],[Importe]]-Tabla135[[#This Row],[Pagado]]</f>
        <v>0</v>
      </c>
    </row>
    <row r="1052" spans="1:8" x14ac:dyDescent="0.25">
      <c r="A1052" s="13" t="s">
        <v>4444</v>
      </c>
      <c r="B1052" s="8" t="s">
        <v>5306</v>
      </c>
      <c r="C1052" s="12">
        <v>36233</v>
      </c>
      <c r="D1052" s="13" t="s">
        <v>3939</v>
      </c>
      <c r="E1052" s="2">
        <v>3901</v>
      </c>
      <c r="F1052" s="14" t="s">
        <v>4581</v>
      </c>
      <c r="G1052" s="2">
        <v>3901</v>
      </c>
      <c r="H1052" s="2">
        <f>Tabla135[[#This Row],[Importe]]-Tabla135[[#This Row],[Pagado]]</f>
        <v>0</v>
      </c>
    </row>
    <row r="1053" spans="1:8" x14ac:dyDescent="0.25">
      <c r="A1053" s="13" t="s">
        <v>4444</v>
      </c>
      <c r="B1053" s="8" t="s">
        <v>5307</v>
      </c>
      <c r="C1053" s="12">
        <v>36234</v>
      </c>
      <c r="D1053" s="13" t="s">
        <v>3944</v>
      </c>
      <c r="E1053" s="2">
        <v>3666</v>
      </c>
      <c r="F1053" s="14" t="s">
        <v>4581</v>
      </c>
      <c r="G1053" s="2">
        <v>3666</v>
      </c>
      <c r="H1053" s="2">
        <f>Tabla135[[#This Row],[Importe]]-Tabla135[[#This Row],[Pagado]]</f>
        <v>0</v>
      </c>
    </row>
    <row r="1054" spans="1:8" x14ac:dyDescent="0.25">
      <c r="A1054" s="13" t="s">
        <v>4444</v>
      </c>
      <c r="B1054" s="8" t="s">
        <v>5308</v>
      </c>
      <c r="C1054" s="12">
        <v>36235</v>
      </c>
      <c r="D1054" s="13" t="s">
        <v>3938</v>
      </c>
      <c r="E1054" s="2">
        <v>8639.6</v>
      </c>
      <c r="F1054" s="14" t="s">
        <v>4581</v>
      </c>
      <c r="G1054" s="2">
        <v>8639.6</v>
      </c>
      <c r="H1054" s="2">
        <f>Tabla135[[#This Row],[Importe]]-Tabla135[[#This Row],[Pagado]]</f>
        <v>0</v>
      </c>
    </row>
    <row r="1055" spans="1:8" x14ac:dyDescent="0.25">
      <c r="A1055" s="13" t="s">
        <v>4444</v>
      </c>
      <c r="B1055" s="8" t="s">
        <v>5309</v>
      </c>
      <c r="C1055" s="12">
        <v>36236</v>
      </c>
      <c r="D1055" s="13" t="s">
        <v>3941</v>
      </c>
      <c r="E1055" s="2">
        <v>4367.8999999999996</v>
      </c>
      <c r="F1055" s="14" t="s">
        <v>4581</v>
      </c>
      <c r="G1055" s="2">
        <v>4367.8999999999996</v>
      </c>
      <c r="H1055" s="2">
        <f>Tabla135[[#This Row],[Importe]]-Tabla135[[#This Row],[Pagado]]</f>
        <v>0</v>
      </c>
    </row>
    <row r="1056" spans="1:8" x14ac:dyDescent="0.25">
      <c r="A1056" s="13" t="s">
        <v>4444</v>
      </c>
      <c r="B1056" s="8" t="s">
        <v>5310</v>
      </c>
      <c r="C1056" s="12">
        <v>36237</v>
      </c>
      <c r="D1056" s="13" t="s">
        <v>3949</v>
      </c>
      <c r="E1056" s="2">
        <v>15022.4</v>
      </c>
      <c r="F1056" s="14" t="s">
        <v>4581</v>
      </c>
      <c r="G1056" s="2">
        <v>15022.4</v>
      </c>
      <c r="H1056" s="2">
        <f>Tabla135[[#This Row],[Importe]]-Tabla135[[#This Row],[Pagado]]</f>
        <v>0</v>
      </c>
    </row>
    <row r="1057" spans="1:8" x14ac:dyDescent="0.25">
      <c r="A1057" s="13" t="s">
        <v>4444</v>
      </c>
      <c r="B1057" s="8" t="s">
        <v>5311</v>
      </c>
      <c r="C1057" s="12">
        <v>36238</v>
      </c>
      <c r="D1057" s="13" t="s">
        <v>3950</v>
      </c>
      <c r="E1057" s="2">
        <v>37924</v>
      </c>
      <c r="F1057" s="14" t="s">
        <v>5142</v>
      </c>
      <c r="G1057" s="2">
        <v>37924</v>
      </c>
      <c r="H1057" s="2">
        <f>Tabla135[[#This Row],[Importe]]-Tabla135[[#This Row],[Pagado]]</f>
        <v>0</v>
      </c>
    </row>
    <row r="1058" spans="1:8" x14ac:dyDescent="0.25">
      <c r="A1058" s="13" t="s">
        <v>4444</v>
      </c>
      <c r="B1058" s="8" t="s">
        <v>5312</v>
      </c>
      <c r="C1058" s="12">
        <v>36239</v>
      </c>
      <c r="D1058" s="13" t="s">
        <v>3947</v>
      </c>
      <c r="E1058" s="2">
        <v>6307.4</v>
      </c>
      <c r="F1058" s="14" t="s">
        <v>5142</v>
      </c>
      <c r="G1058" s="2">
        <v>6307.4</v>
      </c>
      <c r="H1058" s="2">
        <f>Tabla135[[#This Row],[Importe]]-Tabla135[[#This Row],[Pagado]]</f>
        <v>0</v>
      </c>
    </row>
    <row r="1059" spans="1:8" x14ac:dyDescent="0.25">
      <c r="A1059" s="13" t="s">
        <v>4444</v>
      </c>
      <c r="B1059" s="8" t="s">
        <v>5313</v>
      </c>
      <c r="C1059" s="12">
        <v>36240</v>
      </c>
      <c r="D1059" s="13" t="s">
        <v>3945</v>
      </c>
      <c r="E1059" s="2">
        <v>4373.3999999999996</v>
      </c>
      <c r="F1059" s="14" t="s">
        <v>4581</v>
      </c>
      <c r="G1059" s="2">
        <v>4373.3999999999996</v>
      </c>
      <c r="H1059" s="2">
        <f>Tabla135[[#This Row],[Importe]]-Tabla135[[#This Row],[Pagado]]</f>
        <v>0</v>
      </c>
    </row>
    <row r="1060" spans="1:8" x14ac:dyDescent="0.25">
      <c r="A1060" s="13" t="s">
        <v>4444</v>
      </c>
      <c r="B1060" s="8" t="s">
        <v>5314</v>
      </c>
      <c r="C1060" s="12">
        <v>36241</v>
      </c>
      <c r="D1060" s="13" t="s">
        <v>3973</v>
      </c>
      <c r="E1060" s="2">
        <v>2100</v>
      </c>
      <c r="F1060" s="14" t="s">
        <v>4444</v>
      </c>
      <c r="G1060" s="2">
        <v>2100</v>
      </c>
      <c r="H1060" s="2">
        <f>Tabla135[[#This Row],[Importe]]-Tabla135[[#This Row],[Pagado]]</f>
        <v>0</v>
      </c>
    </row>
    <row r="1061" spans="1:8" x14ac:dyDescent="0.25">
      <c r="A1061" s="13" t="s">
        <v>4444</v>
      </c>
      <c r="B1061" s="8" t="s">
        <v>5315</v>
      </c>
      <c r="C1061" s="12">
        <v>36242</v>
      </c>
      <c r="D1061" s="13" t="s">
        <v>3963</v>
      </c>
      <c r="E1061" s="2">
        <v>2522.1</v>
      </c>
      <c r="F1061" s="14" t="s">
        <v>4444</v>
      </c>
      <c r="G1061" s="2">
        <v>2522.1</v>
      </c>
      <c r="H1061" s="2">
        <f>Tabla135[[#This Row],[Importe]]-Tabla135[[#This Row],[Pagado]]</f>
        <v>0</v>
      </c>
    </row>
    <row r="1062" spans="1:8" x14ac:dyDescent="0.25">
      <c r="A1062" s="13" t="s">
        <v>4444</v>
      </c>
      <c r="B1062" s="8" t="s">
        <v>5316</v>
      </c>
      <c r="C1062" s="12">
        <v>36243</v>
      </c>
      <c r="D1062" s="13" t="s">
        <v>3954</v>
      </c>
      <c r="E1062" s="2">
        <v>894.6</v>
      </c>
      <c r="F1062" s="14" t="s">
        <v>4444</v>
      </c>
      <c r="G1062" s="2">
        <v>894.6</v>
      </c>
      <c r="H1062" s="2">
        <f>Tabla135[[#This Row],[Importe]]-Tabla135[[#This Row],[Pagado]]</f>
        <v>0</v>
      </c>
    </row>
    <row r="1063" spans="1:8" x14ac:dyDescent="0.25">
      <c r="A1063" s="13" t="s">
        <v>4444</v>
      </c>
      <c r="B1063" s="8" t="s">
        <v>5317</v>
      </c>
      <c r="C1063" s="12">
        <v>36244</v>
      </c>
      <c r="D1063" s="13" t="s">
        <v>3964</v>
      </c>
      <c r="E1063" s="2">
        <v>10400</v>
      </c>
      <c r="F1063" s="14" t="s">
        <v>4444</v>
      </c>
      <c r="G1063" s="2">
        <v>10400</v>
      </c>
      <c r="H1063" s="2">
        <f>Tabla135[[#This Row],[Importe]]-Tabla135[[#This Row],[Pagado]]</f>
        <v>0</v>
      </c>
    </row>
    <row r="1064" spans="1:8" x14ac:dyDescent="0.25">
      <c r="A1064" s="13" t="s">
        <v>4444</v>
      </c>
      <c r="B1064" s="8" t="s">
        <v>5318</v>
      </c>
      <c r="C1064" s="12">
        <v>36245</v>
      </c>
      <c r="D1064" s="13" t="s">
        <v>3975</v>
      </c>
      <c r="E1064" s="2">
        <v>3912</v>
      </c>
      <c r="F1064" s="14" t="s">
        <v>4444</v>
      </c>
      <c r="G1064" s="2">
        <v>3912</v>
      </c>
      <c r="H1064" s="2">
        <f>Tabla135[[#This Row],[Importe]]-Tabla135[[#This Row],[Pagado]]</f>
        <v>0</v>
      </c>
    </row>
    <row r="1065" spans="1:8" x14ac:dyDescent="0.25">
      <c r="A1065" s="13" t="s">
        <v>4444</v>
      </c>
      <c r="B1065" s="8" t="s">
        <v>5319</v>
      </c>
      <c r="C1065" s="12">
        <v>36246</v>
      </c>
      <c r="D1065" s="13" t="s">
        <v>3956</v>
      </c>
      <c r="E1065" s="2">
        <v>2230</v>
      </c>
      <c r="F1065" s="14" t="s">
        <v>4444</v>
      </c>
      <c r="G1065" s="2">
        <v>2230</v>
      </c>
      <c r="H1065" s="2">
        <f>Tabla135[[#This Row],[Importe]]-Tabla135[[#This Row],[Pagado]]</f>
        <v>0</v>
      </c>
    </row>
    <row r="1066" spans="1:8" x14ac:dyDescent="0.25">
      <c r="A1066" s="13" t="s">
        <v>4444</v>
      </c>
      <c r="B1066" s="8" t="s">
        <v>5320</v>
      </c>
      <c r="C1066" s="12">
        <v>36247</v>
      </c>
      <c r="D1066" s="13" t="s">
        <v>5234</v>
      </c>
      <c r="E1066" s="2">
        <v>3996.2</v>
      </c>
      <c r="F1066" s="14" t="s">
        <v>4444</v>
      </c>
      <c r="G1066" s="2">
        <v>3996.2</v>
      </c>
      <c r="H1066" s="2">
        <f>Tabla135[[#This Row],[Importe]]-Tabla135[[#This Row],[Pagado]]</f>
        <v>0</v>
      </c>
    </row>
    <row r="1067" spans="1:8" x14ac:dyDescent="0.25">
      <c r="A1067" s="13" t="s">
        <v>4444</v>
      </c>
      <c r="B1067" s="8" t="s">
        <v>5321</v>
      </c>
      <c r="C1067" s="12">
        <v>36248</v>
      </c>
      <c r="D1067" s="13" t="s">
        <v>3954</v>
      </c>
      <c r="E1067" s="2">
        <v>5975.4</v>
      </c>
      <c r="F1067" s="14" t="s">
        <v>4444</v>
      </c>
      <c r="G1067" s="2">
        <v>5975.4</v>
      </c>
      <c r="H1067" s="2">
        <f>Tabla135[[#This Row],[Importe]]-Tabla135[[#This Row],[Pagado]]</f>
        <v>0</v>
      </c>
    </row>
    <row r="1068" spans="1:8" x14ac:dyDescent="0.25">
      <c r="A1068" s="13" t="s">
        <v>4444</v>
      </c>
      <c r="B1068" s="8" t="s">
        <v>5322</v>
      </c>
      <c r="C1068" s="12">
        <v>36249</v>
      </c>
      <c r="D1068" s="13" t="s">
        <v>3958</v>
      </c>
      <c r="E1068" s="2">
        <v>3327.1</v>
      </c>
      <c r="F1068" s="14" t="s">
        <v>4444</v>
      </c>
      <c r="G1068" s="2">
        <v>3327.1</v>
      </c>
      <c r="H1068" s="2">
        <f>Tabla135[[#This Row],[Importe]]-Tabla135[[#This Row],[Pagado]]</f>
        <v>0</v>
      </c>
    </row>
    <row r="1069" spans="1:8" x14ac:dyDescent="0.25">
      <c r="A1069" s="13" t="s">
        <v>4444</v>
      </c>
      <c r="B1069" s="8" t="s">
        <v>5323</v>
      </c>
      <c r="C1069" s="12">
        <v>36250</v>
      </c>
      <c r="D1069" s="13" t="s">
        <v>4036</v>
      </c>
      <c r="E1069" s="2">
        <v>1231.4000000000001</v>
      </c>
      <c r="F1069" s="14" t="s">
        <v>4444</v>
      </c>
      <c r="G1069" s="2">
        <v>1231.4000000000001</v>
      </c>
      <c r="H1069" s="2">
        <f>Tabla135[[#This Row],[Importe]]-Tabla135[[#This Row],[Pagado]]</f>
        <v>0</v>
      </c>
    </row>
    <row r="1070" spans="1:8" x14ac:dyDescent="0.25">
      <c r="A1070" s="13" t="s">
        <v>4444</v>
      </c>
      <c r="B1070" s="8" t="s">
        <v>5324</v>
      </c>
      <c r="C1070" s="12">
        <v>36251</v>
      </c>
      <c r="D1070" s="13" t="s">
        <v>4033</v>
      </c>
      <c r="E1070" s="2">
        <v>2706</v>
      </c>
      <c r="F1070" s="14" t="s">
        <v>4444</v>
      </c>
      <c r="G1070" s="2">
        <v>2706</v>
      </c>
      <c r="H1070" s="2">
        <f>Tabla135[[#This Row],[Importe]]-Tabla135[[#This Row],[Pagado]]</f>
        <v>0</v>
      </c>
    </row>
    <row r="1071" spans="1:8" x14ac:dyDescent="0.25">
      <c r="A1071" s="13" t="s">
        <v>4444</v>
      </c>
      <c r="B1071" s="8" t="s">
        <v>5325</v>
      </c>
      <c r="C1071" s="12">
        <v>36252</v>
      </c>
      <c r="D1071" s="13" t="s">
        <v>3972</v>
      </c>
      <c r="E1071" s="2">
        <v>3687.8</v>
      </c>
      <c r="F1071" s="14" t="s">
        <v>4444</v>
      </c>
      <c r="G1071" s="2">
        <v>3687.8</v>
      </c>
      <c r="H1071" s="2">
        <f>Tabla135[[#This Row],[Importe]]-Tabla135[[#This Row],[Pagado]]</f>
        <v>0</v>
      </c>
    </row>
    <row r="1072" spans="1:8" x14ac:dyDescent="0.25">
      <c r="A1072" s="13" t="s">
        <v>4444</v>
      </c>
      <c r="B1072" s="8" t="s">
        <v>5326</v>
      </c>
      <c r="C1072" s="12">
        <v>36253</v>
      </c>
      <c r="D1072" s="13" t="s">
        <v>3971</v>
      </c>
      <c r="E1072" s="2">
        <v>1400.8</v>
      </c>
      <c r="F1072" s="14" t="s">
        <v>4444</v>
      </c>
      <c r="G1072" s="2">
        <v>1400.8</v>
      </c>
      <c r="H1072" s="2">
        <f>Tabla135[[#This Row],[Importe]]-Tabla135[[#This Row],[Pagado]]</f>
        <v>0</v>
      </c>
    </row>
    <row r="1073" spans="1:8" x14ac:dyDescent="0.25">
      <c r="A1073" s="13" t="s">
        <v>4444</v>
      </c>
      <c r="B1073" s="8" t="s">
        <v>5327</v>
      </c>
      <c r="C1073" s="12">
        <v>36254</v>
      </c>
      <c r="D1073" s="13" t="s">
        <v>4030</v>
      </c>
      <c r="E1073" s="2">
        <v>496</v>
      </c>
      <c r="F1073" s="14" t="s">
        <v>4444</v>
      </c>
      <c r="G1073" s="2">
        <v>496</v>
      </c>
      <c r="H1073" s="2">
        <f>Tabla135[[#This Row],[Importe]]-Tabla135[[#This Row],[Pagado]]</f>
        <v>0</v>
      </c>
    </row>
    <row r="1074" spans="1:8" x14ac:dyDescent="0.25">
      <c r="A1074" s="13" t="s">
        <v>4444</v>
      </c>
      <c r="B1074" s="8" t="s">
        <v>5328</v>
      </c>
      <c r="C1074" s="12">
        <v>36255</v>
      </c>
      <c r="D1074" s="13" t="s">
        <v>3976</v>
      </c>
      <c r="E1074" s="2">
        <v>805.7</v>
      </c>
      <c r="F1074" s="14" t="s">
        <v>4444</v>
      </c>
      <c r="G1074" s="2">
        <v>805.7</v>
      </c>
      <c r="H1074" s="2">
        <f>Tabla135[[#This Row],[Importe]]-Tabla135[[#This Row],[Pagado]]</f>
        <v>0</v>
      </c>
    </row>
    <row r="1075" spans="1:8" x14ac:dyDescent="0.25">
      <c r="A1075" s="13" t="s">
        <v>4444</v>
      </c>
      <c r="B1075" s="8" t="s">
        <v>5329</v>
      </c>
      <c r="C1075" s="12">
        <v>36256</v>
      </c>
      <c r="D1075" s="13" t="s">
        <v>4041</v>
      </c>
      <c r="E1075" s="2">
        <v>1087.7</v>
      </c>
      <c r="F1075" s="14" t="s">
        <v>4444</v>
      </c>
      <c r="G1075" s="2">
        <v>1087.7</v>
      </c>
      <c r="H1075" s="2">
        <f>Tabla135[[#This Row],[Importe]]-Tabla135[[#This Row],[Pagado]]</f>
        <v>0</v>
      </c>
    </row>
    <row r="1076" spans="1:8" x14ac:dyDescent="0.25">
      <c r="A1076" s="13" t="s">
        <v>4444</v>
      </c>
      <c r="B1076" s="8" t="s">
        <v>5330</v>
      </c>
      <c r="C1076" s="12">
        <v>36257</v>
      </c>
      <c r="D1076" s="13" t="s">
        <v>3970</v>
      </c>
      <c r="E1076" s="2">
        <v>1333</v>
      </c>
      <c r="F1076" s="14" t="s">
        <v>4444</v>
      </c>
      <c r="G1076" s="2">
        <v>1333</v>
      </c>
      <c r="H1076" s="2">
        <f>Tabla135[[#This Row],[Importe]]-Tabla135[[#This Row],[Pagado]]</f>
        <v>0</v>
      </c>
    </row>
    <row r="1077" spans="1:8" x14ac:dyDescent="0.25">
      <c r="A1077" s="13" t="s">
        <v>4444</v>
      </c>
      <c r="B1077" s="8" t="s">
        <v>5331</v>
      </c>
      <c r="C1077" s="12">
        <v>36258</v>
      </c>
      <c r="D1077" s="13" t="s">
        <v>4093</v>
      </c>
      <c r="E1077" s="2">
        <v>5347.2</v>
      </c>
      <c r="F1077" s="14" t="s">
        <v>4444</v>
      </c>
      <c r="G1077" s="2">
        <v>5347.2</v>
      </c>
      <c r="H1077" s="2">
        <f>Tabla135[[#This Row],[Importe]]-Tabla135[[#This Row],[Pagado]]</f>
        <v>0</v>
      </c>
    </row>
    <row r="1078" spans="1:8" x14ac:dyDescent="0.25">
      <c r="A1078" s="13" t="s">
        <v>4444</v>
      </c>
      <c r="B1078" s="8" t="s">
        <v>5332</v>
      </c>
      <c r="C1078" s="12">
        <v>36259</v>
      </c>
      <c r="D1078" s="13" t="s">
        <v>4039</v>
      </c>
      <c r="E1078" s="2">
        <v>41830.699999999997</v>
      </c>
      <c r="F1078" s="14" t="s">
        <v>4726</v>
      </c>
      <c r="G1078" s="2">
        <v>41830.699999999997</v>
      </c>
      <c r="H1078" s="2">
        <f>Tabla135[[#This Row],[Importe]]-Tabla135[[#This Row],[Pagado]]</f>
        <v>0</v>
      </c>
    </row>
    <row r="1079" spans="1:8" x14ac:dyDescent="0.25">
      <c r="A1079" s="13" t="s">
        <v>4444</v>
      </c>
      <c r="B1079" s="8" t="s">
        <v>5333</v>
      </c>
      <c r="C1079" s="12">
        <v>36260</v>
      </c>
      <c r="D1079" s="13" t="s">
        <v>3955</v>
      </c>
      <c r="E1079" s="2">
        <v>970.1</v>
      </c>
      <c r="F1079" s="14" t="s">
        <v>4444</v>
      </c>
      <c r="G1079" s="2">
        <v>970.1</v>
      </c>
      <c r="H1079" s="2">
        <f>Tabla135[[#This Row],[Importe]]-Tabla135[[#This Row],[Pagado]]</f>
        <v>0</v>
      </c>
    </row>
    <row r="1080" spans="1:8" x14ac:dyDescent="0.25">
      <c r="A1080" s="13" t="s">
        <v>4444</v>
      </c>
      <c r="B1080" s="8" t="s">
        <v>5334</v>
      </c>
      <c r="C1080" s="12">
        <v>36261</v>
      </c>
      <c r="D1080" s="13" t="s">
        <v>3937</v>
      </c>
      <c r="E1080" s="2">
        <v>3799.05</v>
      </c>
      <c r="F1080" s="14" t="s">
        <v>4581</v>
      </c>
      <c r="G1080" s="2">
        <v>3799.05</v>
      </c>
      <c r="H1080" s="2">
        <f>Tabla135[[#This Row],[Importe]]-Tabla135[[#This Row],[Pagado]]</f>
        <v>0</v>
      </c>
    </row>
    <row r="1081" spans="1:8" x14ac:dyDescent="0.25">
      <c r="A1081" s="13" t="s">
        <v>4444</v>
      </c>
      <c r="B1081" s="8" t="s">
        <v>5335</v>
      </c>
      <c r="C1081" s="12">
        <v>36262</v>
      </c>
      <c r="D1081" s="13" t="s">
        <v>3994</v>
      </c>
      <c r="E1081" s="2">
        <v>3020</v>
      </c>
      <c r="F1081" s="14" t="s">
        <v>4444</v>
      </c>
      <c r="G1081" s="2">
        <v>3020</v>
      </c>
      <c r="H1081" s="2">
        <f>Tabla135[[#This Row],[Importe]]-Tabla135[[#This Row],[Pagado]]</f>
        <v>0</v>
      </c>
    </row>
    <row r="1082" spans="1:8" x14ac:dyDescent="0.25">
      <c r="A1082" s="13" t="s">
        <v>4444</v>
      </c>
      <c r="B1082" s="8" t="s">
        <v>5336</v>
      </c>
      <c r="C1082" s="12">
        <v>36263</v>
      </c>
      <c r="D1082" s="13" t="s">
        <v>4107</v>
      </c>
      <c r="E1082" s="2">
        <v>45236.4</v>
      </c>
      <c r="F1082" s="14" t="s">
        <v>4444</v>
      </c>
      <c r="G1082" s="2">
        <v>45236.4</v>
      </c>
      <c r="H1082" s="2">
        <f>Tabla135[[#This Row],[Importe]]-Tabla135[[#This Row],[Pagado]]</f>
        <v>0</v>
      </c>
    </row>
    <row r="1083" spans="1:8" x14ac:dyDescent="0.25">
      <c r="A1083" s="13" t="s">
        <v>4444</v>
      </c>
      <c r="B1083" s="8" t="s">
        <v>5337</v>
      </c>
      <c r="C1083" s="12">
        <v>36264</v>
      </c>
      <c r="D1083" s="13" t="s">
        <v>4040</v>
      </c>
      <c r="E1083" s="2">
        <v>26617</v>
      </c>
      <c r="F1083" s="14" t="s">
        <v>4726</v>
      </c>
      <c r="G1083" s="2">
        <v>26617</v>
      </c>
      <c r="H1083" s="2">
        <f>Tabla135[[#This Row],[Importe]]-Tabla135[[#This Row],[Pagado]]</f>
        <v>0</v>
      </c>
    </row>
    <row r="1084" spans="1:8" x14ac:dyDescent="0.25">
      <c r="A1084" s="13" t="s">
        <v>4444</v>
      </c>
      <c r="B1084" s="8" t="s">
        <v>5338</v>
      </c>
      <c r="C1084" s="12">
        <v>36265</v>
      </c>
      <c r="D1084" s="13" t="s">
        <v>3960</v>
      </c>
      <c r="E1084" s="2">
        <v>18606.400000000001</v>
      </c>
      <c r="F1084" s="14" t="s">
        <v>4444</v>
      </c>
      <c r="G1084" s="2">
        <v>18606.400000000001</v>
      </c>
      <c r="H1084" s="2">
        <f>Tabla135[[#This Row],[Importe]]-Tabla135[[#This Row],[Pagado]]</f>
        <v>0</v>
      </c>
    </row>
    <row r="1085" spans="1:8" x14ac:dyDescent="0.25">
      <c r="A1085" s="13" t="s">
        <v>4444</v>
      </c>
      <c r="B1085" s="8" t="s">
        <v>5339</v>
      </c>
      <c r="C1085" s="12">
        <v>36266</v>
      </c>
      <c r="D1085" s="13" t="s">
        <v>4154</v>
      </c>
      <c r="E1085" s="2">
        <v>4048.4</v>
      </c>
      <c r="F1085" s="14" t="s">
        <v>4444</v>
      </c>
      <c r="G1085" s="2">
        <v>4048.4</v>
      </c>
      <c r="H1085" s="2">
        <f>Tabla135[[#This Row],[Importe]]-Tabla135[[#This Row],[Pagado]]</f>
        <v>0</v>
      </c>
    </row>
    <row r="1086" spans="1:8" x14ac:dyDescent="0.25">
      <c r="A1086" s="13" t="s">
        <v>4444</v>
      </c>
      <c r="B1086" s="8" t="s">
        <v>5340</v>
      </c>
      <c r="C1086" s="12">
        <v>36267</v>
      </c>
      <c r="D1086" s="13" t="s">
        <v>4037</v>
      </c>
      <c r="E1086" s="2">
        <v>16770.5</v>
      </c>
      <c r="F1086" s="14" t="s">
        <v>5341</v>
      </c>
      <c r="G1086" s="2">
        <v>16770.5</v>
      </c>
      <c r="H1086" s="2">
        <f>Tabla135[[#This Row],[Importe]]-Tabla135[[#This Row],[Pagado]]</f>
        <v>0</v>
      </c>
    </row>
    <row r="1087" spans="1:8" x14ac:dyDescent="0.25">
      <c r="A1087" s="13" t="s">
        <v>4444</v>
      </c>
      <c r="B1087" s="8" t="s">
        <v>5342</v>
      </c>
      <c r="C1087" s="12">
        <v>36268</v>
      </c>
      <c r="D1087" s="13" t="s">
        <v>4038</v>
      </c>
      <c r="E1087" s="2">
        <v>24538.799999999999</v>
      </c>
      <c r="F1087" s="14" t="s">
        <v>4726</v>
      </c>
      <c r="G1087" s="2">
        <v>24538.799999999999</v>
      </c>
      <c r="H1087" s="2">
        <f>Tabla135[[#This Row],[Importe]]-Tabla135[[#This Row],[Pagado]]</f>
        <v>0</v>
      </c>
    </row>
    <row r="1088" spans="1:8" x14ac:dyDescent="0.25">
      <c r="A1088" s="13" t="s">
        <v>4444</v>
      </c>
      <c r="B1088" s="8" t="s">
        <v>5343</v>
      </c>
      <c r="C1088" s="12">
        <v>36269</v>
      </c>
      <c r="D1088" s="13" t="s">
        <v>3969</v>
      </c>
      <c r="E1088" s="2">
        <v>9213.7000000000007</v>
      </c>
      <c r="F1088" s="14" t="s">
        <v>4444</v>
      </c>
      <c r="G1088" s="2">
        <v>9213.7000000000007</v>
      </c>
      <c r="H1088" s="2">
        <f>Tabla135[[#This Row],[Importe]]-Tabla135[[#This Row],[Pagado]]</f>
        <v>0</v>
      </c>
    </row>
    <row r="1089" spans="1:8" x14ac:dyDescent="0.25">
      <c r="A1089" s="13" t="s">
        <v>4444</v>
      </c>
      <c r="B1089" s="8" t="s">
        <v>5344</v>
      </c>
      <c r="C1089" s="12">
        <v>36270</v>
      </c>
      <c r="D1089" s="13" t="s">
        <v>4125</v>
      </c>
      <c r="E1089" s="2">
        <v>2064</v>
      </c>
      <c r="F1089" s="14" t="s">
        <v>4444</v>
      </c>
      <c r="G1089" s="2">
        <v>2064</v>
      </c>
      <c r="H1089" s="2">
        <f>Tabla135[[#This Row],[Importe]]-Tabla135[[#This Row],[Pagado]]</f>
        <v>0</v>
      </c>
    </row>
    <row r="1090" spans="1:8" x14ac:dyDescent="0.25">
      <c r="A1090" s="13" t="s">
        <v>4444</v>
      </c>
      <c r="B1090" s="8" t="s">
        <v>5345</v>
      </c>
      <c r="C1090" s="12">
        <v>36271</v>
      </c>
      <c r="D1090" s="13" t="s">
        <v>4112</v>
      </c>
      <c r="E1090" s="2">
        <v>6354.98</v>
      </c>
      <c r="F1090" s="14" t="s">
        <v>4444</v>
      </c>
      <c r="G1090" s="2">
        <v>6354.98</v>
      </c>
      <c r="H1090" s="2">
        <f>Tabla135[[#This Row],[Importe]]-Tabla135[[#This Row],[Pagado]]</f>
        <v>0</v>
      </c>
    </row>
    <row r="1091" spans="1:8" x14ac:dyDescent="0.25">
      <c r="A1091" s="13" t="s">
        <v>4444</v>
      </c>
      <c r="B1091" s="8" t="s">
        <v>5346</v>
      </c>
      <c r="C1091" s="12">
        <v>36272</v>
      </c>
      <c r="D1091" s="13" t="s">
        <v>4065</v>
      </c>
      <c r="E1091" s="2">
        <v>48193.599999999999</v>
      </c>
      <c r="F1091" s="14" t="s">
        <v>4943</v>
      </c>
      <c r="G1091" s="2">
        <v>48193.599999999999</v>
      </c>
      <c r="H1091" s="2">
        <f>Tabla135[[#This Row],[Importe]]-Tabla135[[#This Row],[Pagado]]</f>
        <v>0</v>
      </c>
    </row>
    <row r="1092" spans="1:8" x14ac:dyDescent="0.25">
      <c r="A1092" s="13" t="s">
        <v>4444</v>
      </c>
      <c r="B1092" s="8" t="s">
        <v>5347</v>
      </c>
      <c r="C1092" s="12">
        <v>36273</v>
      </c>
      <c r="D1092" s="13" t="s">
        <v>3960</v>
      </c>
      <c r="E1092" s="2">
        <v>3031.5</v>
      </c>
      <c r="F1092" s="14" t="s">
        <v>4444</v>
      </c>
      <c r="G1092" s="2">
        <v>3031.5</v>
      </c>
      <c r="H1092" s="2">
        <f>Tabla135[[#This Row],[Importe]]-Tabla135[[#This Row],[Pagado]]</f>
        <v>0</v>
      </c>
    </row>
    <row r="1093" spans="1:8" x14ac:dyDescent="0.25">
      <c r="A1093" s="13" t="s">
        <v>4444</v>
      </c>
      <c r="B1093" s="8" t="s">
        <v>5348</v>
      </c>
      <c r="C1093" s="12">
        <v>36274</v>
      </c>
      <c r="D1093" s="13" t="s">
        <v>4147</v>
      </c>
      <c r="E1093" s="2">
        <v>1974.6</v>
      </c>
      <c r="F1093" s="14" t="s">
        <v>4444</v>
      </c>
      <c r="G1093" s="2">
        <v>1974.6</v>
      </c>
      <c r="H1093" s="2">
        <f>Tabla135[[#This Row],[Importe]]-Tabla135[[#This Row],[Pagado]]</f>
        <v>0</v>
      </c>
    </row>
    <row r="1094" spans="1:8" x14ac:dyDescent="0.25">
      <c r="A1094" s="13" t="s">
        <v>4444</v>
      </c>
      <c r="B1094" s="8" t="s">
        <v>5349</v>
      </c>
      <c r="C1094" s="12">
        <v>36275</v>
      </c>
      <c r="D1094" s="13" t="s">
        <v>4112</v>
      </c>
      <c r="E1094" s="2">
        <v>1688.88</v>
      </c>
      <c r="F1094" s="14" t="s">
        <v>4444</v>
      </c>
      <c r="G1094" s="2">
        <v>1688.88</v>
      </c>
      <c r="H1094" s="2">
        <f>Tabla135[[#This Row],[Importe]]-Tabla135[[#This Row],[Pagado]]</f>
        <v>0</v>
      </c>
    </row>
    <row r="1095" spans="1:8" x14ac:dyDescent="0.25">
      <c r="A1095" s="13" t="s">
        <v>4444</v>
      </c>
      <c r="B1095" s="8" t="s">
        <v>5350</v>
      </c>
      <c r="C1095" s="12">
        <v>36276</v>
      </c>
      <c r="D1095" s="13" t="s">
        <v>3964</v>
      </c>
      <c r="E1095" s="2">
        <v>1734</v>
      </c>
      <c r="F1095" s="14" t="s">
        <v>4444</v>
      </c>
      <c r="G1095" s="2">
        <v>1734</v>
      </c>
      <c r="H1095" s="2">
        <f>Tabla135[[#This Row],[Importe]]-Tabla135[[#This Row],[Pagado]]</f>
        <v>0</v>
      </c>
    </row>
    <row r="1096" spans="1:8" x14ac:dyDescent="0.25">
      <c r="A1096" s="13" t="s">
        <v>4444</v>
      </c>
      <c r="B1096" s="8" t="s">
        <v>5351</v>
      </c>
      <c r="C1096" s="12">
        <v>36277</v>
      </c>
      <c r="D1096" s="13" t="s">
        <v>4062</v>
      </c>
      <c r="E1096" s="2">
        <v>6000</v>
      </c>
      <c r="F1096" s="14" t="s">
        <v>4581</v>
      </c>
      <c r="G1096" s="2">
        <v>6000</v>
      </c>
      <c r="H1096" s="2">
        <f>Tabla135[[#This Row],[Importe]]-Tabla135[[#This Row],[Pagado]]</f>
        <v>0</v>
      </c>
    </row>
    <row r="1097" spans="1:8" x14ac:dyDescent="0.25">
      <c r="A1097" s="13" t="s">
        <v>4444</v>
      </c>
      <c r="B1097" s="8" t="s">
        <v>5352</v>
      </c>
      <c r="C1097" s="12">
        <v>36278</v>
      </c>
      <c r="D1097" s="13" t="s">
        <v>3964</v>
      </c>
      <c r="E1097" s="2">
        <v>4047.6</v>
      </c>
      <c r="F1097" s="14" t="s">
        <v>4444</v>
      </c>
      <c r="G1097" s="2">
        <v>4047.6</v>
      </c>
      <c r="H1097" s="2">
        <f>Tabla135[[#This Row],[Importe]]-Tabla135[[#This Row],[Pagado]]</f>
        <v>0</v>
      </c>
    </row>
    <row r="1098" spans="1:8" x14ac:dyDescent="0.25">
      <c r="A1098" s="13" t="s">
        <v>4444</v>
      </c>
      <c r="B1098" s="8" t="s">
        <v>5353</v>
      </c>
      <c r="C1098" s="12">
        <v>36279</v>
      </c>
      <c r="D1098" s="13" t="s">
        <v>4121</v>
      </c>
      <c r="E1098" s="2">
        <v>3642.5</v>
      </c>
      <c r="F1098" s="14" t="s">
        <v>4444</v>
      </c>
      <c r="G1098" s="2">
        <v>3642.5</v>
      </c>
      <c r="H1098" s="2">
        <f>Tabla135[[#This Row],[Importe]]-Tabla135[[#This Row],[Pagado]]</f>
        <v>0</v>
      </c>
    </row>
    <row r="1099" spans="1:8" x14ac:dyDescent="0.25">
      <c r="A1099" s="13" t="s">
        <v>4444</v>
      </c>
      <c r="B1099" s="8" t="s">
        <v>5354</v>
      </c>
      <c r="C1099" s="12">
        <v>36280</v>
      </c>
      <c r="D1099" s="13" t="s">
        <v>4121</v>
      </c>
      <c r="E1099" s="2">
        <v>0</v>
      </c>
      <c r="F1099" s="14" t="s">
        <v>4219</v>
      </c>
      <c r="G1099" s="2">
        <v>0</v>
      </c>
      <c r="H1099" s="2">
        <f>Tabla135[[#This Row],[Importe]]-Tabla135[[#This Row],[Pagado]]</f>
        <v>0</v>
      </c>
    </row>
    <row r="1100" spans="1:8" x14ac:dyDescent="0.25">
      <c r="A1100" s="13" t="s">
        <v>4444</v>
      </c>
      <c r="B1100" s="8" t="s">
        <v>5355</v>
      </c>
      <c r="C1100" s="12">
        <v>36281</v>
      </c>
      <c r="D1100" s="13" t="s">
        <v>4121</v>
      </c>
      <c r="E1100" s="2">
        <v>3237.6</v>
      </c>
      <c r="F1100" s="14" t="s">
        <v>4444</v>
      </c>
      <c r="G1100" s="2">
        <v>3237.6</v>
      </c>
      <c r="H1100" s="2">
        <f>Tabla135[[#This Row],[Importe]]-Tabla135[[#This Row],[Pagado]]</f>
        <v>0</v>
      </c>
    </row>
    <row r="1101" spans="1:8" x14ac:dyDescent="0.25">
      <c r="A1101" s="13" t="s">
        <v>4444</v>
      </c>
      <c r="B1101" s="8" t="s">
        <v>5356</v>
      </c>
      <c r="C1101" s="12">
        <v>36282</v>
      </c>
      <c r="D1101" s="13" t="s">
        <v>3964</v>
      </c>
      <c r="E1101" s="2">
        <v>2940</v>
      </c>
      <c r="F1101" s="14" t="s">
        <v>4444</v>
      </c>
      <c r="G1101" s="2">
        <v>2940</v>
      </c>
      <c r="H1101" s="2">
        <f>Tabla135[[#This Row],[Importe]]-Tabla135[[#This Row],[Pagado]]</f>
        <v>0</v>
      </c>
    </row>
    <row r="1102" spans="1:8" x14ac:dyDescent="0.25">
      <c r="A1102" s="13" t="s">
        <v>4444</v>
      </c>
      <c r="B1102" s="8" t="s">
        <v>5357</v>
      </c>
      <c r="C1102" s="12">
        <v>36283</v>
      </c>
      <c r="D1102" s="13" t="s">
        <v>3964</v>
      </c>
      <c r="E1102" s="2">
        <v>4152</v>
      </c>
      <c r="F1102" s="14" t="s">
        <v>4444</v>
      </c>
      <c r="G1102" s="2">
        <v>4152</v>
      </c>
      <c r="H1102" s="2">
        <f>Tabla135[[#This Row],[Importe]]-Tabla135[[#This Row],[Pagado]]</f>
        <v>0</v>
      </c>
    </row>
    <row r="1103" spans="1:8" x14ac:dyDescent="0.25">
      <c r="A1103" s="13" t="s">
        <v>4444</v>
      </c>
      <c r="B1103" s="8" t="s">
        <v>5358</v>
      </c>
      <c r="C1103" s="12">
        <v>36284</v>
      </c>
      <c r="D1103" s="13" t="s">
        <v>3981</v>
      </c>
      <c r="E1103" s="2">
        <v>2103.2800000000002</v>
      </c>
      <c r="F1103" s="14" t="s">
        <v>4444</v>
      </c>
      <c r="G1103" s="2">
        <v>2103.2800000000002</v>
      </c>
      <c r="H1103" s="2">
        <f>Tabla135[[#This Row],[Importe]]-Tabla135[[#This Row],[Pagado]]</f>
        <v>0</v>
      </c>
    </row>
    <row r="1104" spans="1:8" x14ac:dyDescent="0.25">
      <c r="A1104" s="13" t="s">
        <v>4444</v>
      </c>
      <c r="B1104" s="8" t="s">
        <v>5359</v>
      </c>
      <c r="C1104" s="12">
        <v>36285</v>
      </c>
      <c r="D1104" s="13" t="s">
        <v>4046</v>
      </c>
      <c r="E1104" s="2">
        <v>3982.6</v>
      </c>
      <c r="F1104" s="14" t="s">
        <v>4444</v>
      </c>
      <c r="G1104" s="2">
        <v>3982.6</v>
      </c>
      <c r="H1104" s="2">
        <f>Tabla135[[#This Row],[Importe]]-Tabla135[[#This Row],[Pagado]]</f>
        <v>0</v>
      </c>
    </row>
    <row r="1105" spans="1:8" x14ac:dyDescent="0.25">
      <c r="A1105" s="13" t="s">
        <v>4444</v>
      </c>
      <c r="B1105" s="8" t="s">
        <v>5360</v>
      </c>
      <c r="C1105" s="12">
        <v>36286</v>
      </c>
      <c r="D1105" s="13" t="s">
        <v>4111</v>
      </c>
      <c r="E1105" s="2">
        <v>1698</v>
      </c>
      <c r="F1105" s="14" t="s">
        <v>4444</v>
      </c>
      <c r="G1105" s="2">
        <v>1698</v>
      </c>
      <c r="H1105" s="2">
        <f>Tabla135[[#This Row],[Importe]]-Tabla135[[#This Row],[Pagado]]</f>
        <v>0</v>
      </c>
    </row>
    <row r="1106" spans="1:8" x14ac:dyDescent="0.25">
      <c r="A1106" s="13" t="s">
        <v>4444</v>
      </c>
      <c r="B1106" s="8" t="s">
        <v>5361</v>
      </c>
      <c r="C1106" s="12">
        <v>36287</v>
      </c>
      <c r="D1106" s="13" t="s">
        <v>4045</v>
      </c>
      <c r="E1106" s="2">
        <v>3816.4</v>
      </c>
      <c r="F1106" s="14" t="s">
        <v>4444</v>
      </c>
      <c r="G1106" s="2">
        <v>3816.4</v>
      </c>
      <c r="H1106" s="2">
        <f>Tabla135[[#This Row],[Importe]]-Tabla135[[#This Row],[Pagado]]</f>
        <v>0</v>
      </c>
    </row>
    <row r="1107" spans="1:8" x14ac:dyDescent="0.25">
      <c r="A1107" s="13" t="s">
        <v>4444</v>
      </c>
      <c r="B1107" s="8" t="s">
        <v>5362</v>
      </c>
      <c r="C1107" s="12">
        <v>36288</v>
      </c>
      <c r="D1107" s="13" t="s">
        <v>4044</v>
      </c>
      <c r="E1107" s="2">
        <v>3924</v>
      </c>
      <c r="F1107" s="14" t="s">
        <v>4444</v>
      </c>
      <c r="G1107" s="2">
        <v>3924</v>
      </c>
      <c r="H1107" s="2">
        <f>Tabla135[[#This Row],[Importe]]-Tabla135[[#This Row],[Pagado]]</f>
        <v>0</v>
      </c>
    </row>
    <row r="1108" spans="1:8" x14ac:dyDescent="0.25">
      <c r="A1108" s="13" t="s">
        <v>4444</v>
      </c>
      <c r="B1108" s="8" t="s">
        <v>5363</v>
      </c>
      <c r="C1108" s="12">
        <v>36289</v>
      </c>
      <c r="D1108" s="13" t="s">
        <v>4009</v>
      </c>
      <c r="E1108" s="2">
        <v>965</v>
      </c>
      <c r="F1108" s="14" t="s">
        <v>4444</v>
      </c>
      <c r="G1108" s="2">
        <v>965</v>
      </c>
      <c r="H1108" s="2">
        <f>Tabla135[[#This Row],[Importe]]-Tabla135[[#This Row],[Pagado]]</f>
        <v>0</v>
      </c>
    </row>
    <row r="1109" spans="1:8" x14ac:dyDescent="0.25">
      <c r="A1109" s="13" t="s">
        <v>4444</v>
      </c>
      <c r="B1109" s="8" t="s">
        <v>5364</v>
      </c>
      <c r="C1109" s="12">
        <v>36290</v>
      </c>
      <c r="D1109" s="13" t="s">
        <v>4052</v>
      </c>
      <c r="E1109" s="2">
        <v>14361.2</v>
      </c>
      <c r="F1109" s="14" t="s">
        <v>4444</v>
      </c>
      <c r="G1109" s="2">
        <v>14361.2</v>
      </c>
      <c r="H1109" s="2">
        <f>Tabla135[[#This Row],[Importe]]-Tabla135[[#This Row],[Pagado]]</f>
        <v>0</v>
      </c>
    </row>
    <row r="1110" spans="1:8" x14ac:dyDescent="0.25">
      <c r="A1110" s="13" t="s">
        <v>4444</v>
      </c>
      <c r="B1110" s="8" t="s">
        <v>5365</v>
      </c>
      <c r="C1110" s="12">
        <v>36291</v>
      </c>
      <c r="D1110" s="13" t="s">
        <v>3985</v>
      </c>
      <c r="E1110" s="2">
        <v>2482.85</v>
      </c>
      <c r="F1110" s="14" t="s">
        <v>4444</v>
      </c>
      <c r="G1110" s="2">
        <v>2482.85</v>
      </c>
      <c r="H1110" s="2">
        <f>Tabla135[[#This Row],[Importe]]-Tabla135[[#This Row],[Pagado]]</f>
        <v>0</v>
      </c>
    </row>
    <row r="1111" spans="1:8" x14ac:dyDescent="0.25">
      <c r="A1111" s="13" t="s">
        <v>4444</v>
      </c>
      <c r="B1111" s="8" t="s">
        <v>5366</v>
      </c>
      <c r="C1111" s="12">
        <v>36292</v>
      </c>
      <c r="D1111" s="13" t="s">
        <v>3980</v>
      </c>
      <c r="E1111" s="2">
        <v>0</v>
      </c>
      <c r="F1111" s="14" t="s">
        <v>4219</v>
      </c>
      <c r="G1111" s="2">
        <v>0</v>
      </c>
      <c r="H1111" s="2">
        <f>Tabla135[[#This Row],[Importe]]-Tabla135[[#This Row],[Pagado]]</f>
        <v>0</v>
      </c>
    </row>
    <row r="1112" spans="1:8" x14ac:dyDescent="0.25">
      <c r="A1112" s="13" t="s">
        <v>4444</v>
      </c>
      <c r="B1112" s="8" t="s">
        <v>5367</v>
      </c>
      <c r="C1112" s="12">
        <v>36293</v>
      </c>
      <c r="D1112" s="13" t="s">
        <v>4009</v>
      </c>
      <c r="E1112" s="2">
        <v>0</v>
      </c>
      <c r="F1112" s="14" t="s">
        <v>4219</v>
      </c>
      <c r="G1112" s="2">
        <v>0</v>
      </c>
      <c r="H1112" s="2">
        <f>Tabla135[[#This Row],[Importe]]-Tabla135[[#This Row],[Pagado]]</f>
        <v>0</v>
      </c>
    </row>
    <row r="1113" spans="1:8" x14ac:dyDescent="0.25">
      <c r="A1113" s="13" t="s">
        <v>4444</v>
      </c>
      <c r="B1113" s="8" t="s">
        <v>5368</v>
      </c>
      <c r="C1113" s="12">
        <v>36294</v>
      </c>
      <c r="D1113" s="13" t="s">
        <v>3977</v>
      </c>
      <c r="E1113" s="2">
        <v>4400.3</v>
      </c>
      <c r="F1113" s="14" t="s">
        <v>4444</v>
      </c>
      <c r="G1113" s="2">
        <v>4400.3</v>
      </c>
      <c r="H1113" s="2">
        <f>Tabla135[[#This Row],[Importe]]-Tabla135[[#This Row],[Pagado]]</f>
        <v>0</v>
      </c>
    </row>
    <row r="1114" spans="1:8" x14ac:dyDescent="0.25">
      <c r="A1114" s="13" t="s">
        <v>4444</v>
      </c>
      <c r="B1114" s="8" t="s">
        <v>5369</v>
      </c>
      <c r="C1114" s="12">
        <v>36295</v>
      </c>
      <c r="D1114" s="13" t="s">
        <v>3980</v>
      </c>
      <c r="E1114" s="2">
        <v>5994.9</v>
      </c>
      <c r="F1114" s="14" t="s">
        <v>4444</v>
      </c>
      <c r="G1114" s="2">
        <v>5994.9</v>
      </c>
      <c r="H1114" s="2">
        <f>Tabla135[[#This Row],[Importe]]-Tabla135[[#This Row],[Pagado]]</f>
        <v>0</v>
      </c>
    </row>
    <row r="1115" spans="1:8" x14ac:dyDescent="0.25">
      <c r="A1115" s="13" t="s">
        <v>4444</v>
      </c>
      <c r="B1115" s="8" t="s">
        <v>5370</v>
      </c>
      <c r="C1115" s="12">
        <v>36296</v>
      </c>
      <c r="D1115" s="13" t="s">
        <v>3965</v>
      </c>
      <c r="E1115" s="2">
        <v>900</v>
      </c>
      <c r="F1115" s="14" t="s">
        <v>4444</v>
      </c>
      <c r="G1115" s="2">
        <v>900</v>
      </c>
      <c r="H1115" s="2">
        <f>Tabla135[[#This Row],[Importe]]-Tabla135[[#This Row],[Pagado]]</f>
        <v>0</v>
      </c>
    </row>
    <row r="1116" spans="1:8" x14ac:dyDescent="0.25">
      <c r="A1116" s="13" t="s">
        <v>4444</v>
      </c>
      <c r="B1116" s="8" t="s">
        <v>5371</v>
      </c>
      <c r="C1116" s="12">
        <v>36297</v>
      </c>
      <c r="D1116" s="13" t="s">
        <v>4010</v>
      </c>
      <c r="E1116" s="2">
        <v>244</v>
      </c>
      <c r="F1116" s="14" t="s">
        <v>4444</v>
      </c>
      <c r="G1116" s="2">
        <v>244</v>
      </c>
      <c r="H1116" s="2">
        <f>Tabla135[[#This Row],[Importe]]-Tabla135[[#This Row],[Pagado]]</f>
        <v>0</v>
      </c>
    </row>
    <row r="1117" spans="1:8" x14ac:dyDescent="0.25">
      <c r="A1117" s="13" t="s">
        <v>4444</v>
      </c>
      <c r="B1117" s="8" t="s">
        <v>5372</v>
      </c>
      <c r="C1117" s="12">
        <v>36298</v>
      </c>
      <c r="D1117" s="13" t="s">
        <v>4059</v>
      </c>
      <c r="E1117" s="2">
        <v>780</v>
      </c>
      <c r="F1117" s="14" t="s">
        <v>4444</v>
      </c>
      <c r="G1117" s="2">
        <v>780</v>
      </c>
      <c r="H1117" s="2">
        <f>Tabla135[[#This Row],[Importe]]-Tabla135[[#This Row],[Pagado]]</f>
        <v>0</v>
      </c>
    </row>
    <row r="1118" spans="1:8" x14ac:dyDescent="0.25">
      <c r="A1118" s="13" t="s">
        <v>4444</v>
      </c>
      <c r="B1118" s="8" t="s">
        <v>5373</v>
      </c>
      <c r="C1118" s="12">
        <v>36299</v>
      </c>
      <c r="D1118" s="13" t="s">
        <v>3979</v>
      </c>
      <c r="E1118" s="2">
        <v>4085</v>
      </c>
      <c r="F1118" s="14" t="s">
        <v>4444</v>
      </c>
      <c r="G1118" s="2">
        <v>4085</v>
      </c>
      <c r="H1118" s="2">
        <f>Tabla135[[#This Row],[Importe]]-Tabla135[[#This Row],[Pagado]]</f>
        <v>0</v>
      </c>
    </row>
    <row r="1119" spans="1:8" x14ac:dyDescent="0.25">
      <c r="A1119" s="13" t="s">
        <v>4444</v>
      </c>
      <c r="B1119" s="8" t="s">
        <v>5374</v>
      </c>
      <c r="C1119" s="12">
        <v>36300</v>
      </c>
      <c r="D1119" s="13" t="s">
        <v>4048</v>
      </c>
      <c r="E1119" s="2">
        <v>25188.880000000001</v>
      </c>
      <c r="F1119" s="14" t="s">
        <v>4444</v>
      </c>
      <c r="G1119" s="2">
        <v>25188.880000000001</v>
      </c>
      <c r="H1119" s="2">
        <f>Tabla135[[#This Row],[Importe]]-Tabla135[[#This Row],[Pagado]]</f>
        <v>0</v>
      </c>
    </row>
    <row r="1120" spans="1:8" x14ac:dyDescent="0.25">
      <c r="A1120" s="13" t="s">
        <v>4444</v>
      </c>
      <c r="B1120" s="8" t="s">
        <v>5375</v>
      </c>
      <c r="C1120" s="12">
        <v>36301</v>
      </c>
      <c r="D1120" s="13" t="s">
        <v>3973</v>
      </c>
      <c r="E1120" s="2">
        <v>2100</v>
      </c>
      <c r="F1120" s="14" t="s">
        <v>4444</v>
      </c>
      <c r="G1120" s="2">
        <v>2100</v>
      </c>
      <c r="H1120" s="2">
        <f>Tabla135[[#This Row],[Importe]]-Tabla135[[#This Row],[Pagado]]</f>
        <v>0</v>
      </c>
    </row>
    <row r="1121" spans="1:8" x14ac:dyDescent="0.25">
      <c r="A1121" s="13" t="s">
        <v>4444</v>
      </c>
      <c r="B1121" s="8" t="s">
        <v>5376</v>
      </c>
      <c r="C1121" s="12">
        <v>36302</v>
      </c>
      <c r="D1121" s="13" t="s">
        <v>4048</v>
      </c>
      <c r="E1121" s="2">
        <v>514.6</v>
      </c>
      <c r="F1121" s="14" t="s">
        <v>4444</v>
      </c>
      <c r="G1121" s="2">
        <v>514.6</v>
      </c>
      <c r="H1121" s="2">
        <f>Tabla135[[#This Row],[Importe]]-Tabla135[[#This Row],[Pagado]]</f>
        <v>0</v>
      </c>
    </row>
    <row r="1122" spans="1:8" x14ac:dyDescent="0.25">
      <c r="A1122" s="13" t="s">
        <v>4444</v>
      </c>
      <c r="B1122" s="8" t="s">
        <v>5377</v>
      </c>
      <c r="C1122" s="12">
        <v>36303</v>
      </c>
      <c r="D1122" s="13" t="s">
        <v>4020</v>
      </c>
      <c r="E1122" s="2">
        <v>32346.6</v>
      </c>
      <c r="F1122" s="14" t="s">
        <v>4943</v>
      </c>
      <c r="G1122" s="2">
        <v>32346.6</v>
      </c>
      <c r="H1122" s="2">
        <f>Tabla135[[#This Row],[Importe]]-Tabla135[[#This Row],[Pagado]]</f>
        <v>0</v>
      </c>
    </row>
    <row r="1123" spans="1:8" x14ac:dyDescent="0.25">
      <c r="A1123" s="13" t="s">
        <v>4444</v>
      </c>
      <c r="B1123" s="8" t="s">
        <v>5378</v>
      </c>
      <c r="C1123" s="12">
        <v>36304</v>
      </c>
      <c r="D1123" s="13" t="s">
        <v>3991</v>
      </c>
      <c r="E1123" s="2">
        <v>6453</v>
      </c>
      <c r="F1123" s="14" t="s">
        <v>4444</v>
      </c>
      <c r="G1123" s="2">
        <v>6453</v>
      </c>
      <c r="H1123" s="2">
        <f>Tabla135[[#This Row],[Importe]]-Tabla135[[#This Row],[Pagado]]</f>
        <v>0</v>
      </c>
    </row>
    <row r="1124" spans="1:8" x14ac:dyDescent="0.25">
      <c r="A1124" s="13" t="s">
        <v>4444</v>
      </c>
      <c r="B1124" s="8" t="s">
        <v>5379</v>
      </c>
      <c r="C1124" s="12">
        <v>36305</v>
      </c>
      <c r="D1124" s="13" t="s">
        <v>3991</v>
      </c>
      <c r="E1124" s="2">
        <v>1114.4000000000001</v>
      </c>
      <c r="F1124" s="14" t="s">
        <v>4444</v>
      </c>
      <c r="G1124" s="2">
        <v>1114.4000000000001</v>
      </c>
      <c r="H1124" s="2">
        <f>Tabla135[[#This Row],[Importe]]-Tabla135[[#This Row],[Pagado]]</f>
        <v>0</v>
      </c>
    </row>
    <row r="1125" spans="1:8" x14ac:dyDescent="0.25">
      <c r="A1125" s="13" t="s">
        <v>4444</v>
      </c>
      <c r="B1125" s="8" t="s">
        <v>5380</v>
      </c>
      <c r="C1125" s="12">
        <v>36306</v>
      </c>
      <c r="D1125" s="13" t="s">
        <v>3989</v>
      </c>
      <c r="E1125" s="2">
        <v>1047.4000000000001</v>
      </c>
      <c r="F1125" s="14" t="s">
        <v>4444</v>
      </c>
      <c r="G1125" s="2">
        <v>1047.4000000000001</v>
      </c>
      <c r="H1125" s="2">
        <f>Tabla135[[#This Row],[Importe]]-Tabla135[[#This Row],[Pagado]]</f>
        <v>0</v>
      </c>
    </row>
    <row r="1126" spans="1:8" x14ac:dyDescent="0.25">
      <c r="A1126" s="13" t="s">
        <v>4444</v>
      </c>
      <c r="B1126" s="8" t="s">
        <v>5381</v>
      </c>
      <c r="C1126" s="12">
        <v>36307</v>
      </c>
      <c r="D1126" s="13" t="s">
        <v>4084</v>
      </c>
      <c r="E1126" s="2">
        <v>541.70000000000005</v>
      </c>
      <c r="F1126" s="14" t="s">
        <v>4444</v>
      </c>
      <c r="G1126" s="2">
        <v>541.70000000000005</v>
      </c>
      <c r="H1126" s="2">
        <f>Tabla135[[#This Row],[Importe]]-Tabla135[[#This Row],[Pagado]]</f>
        <v>0</v>
      </c>
    </row>
    <row r="1127" spans="1:8" x14ac:dyDescent="0.25">
      <c r="A1127" s="13" t="s">
        <v>4444</v>
      </c>
      <c r="B1127" s="8" t="s">
        <v>5382</v>
      </c>
      <c r="C1127" s="12">
        <v>36308</v>
      </c>
      <c r="D1127" s="13" t="s">
        <v>3964</v>
      </c>
      <c r="E1127" s="2">
        <v>3733.4</v>
      </c>
      <c r="F1127" s="14" t="s">
        <v>4444</v>
      </c>
      <c r="G1127" s="2">
        <v>3733.4</v>
      </c>
      <c r="H1127" s="2">
        <f>Tabla135[[#This Row],[Importe]]-Tabla135[[#This Row],[Pagado]]</f>
        <v>0</v>
      </c>
    </row>
    <row r="1128" spans="1:8" x14ac:dyDescent="0.25">
      <c r="A1128" s="13" t="s">
        <v>4444</v>
      </c>
      <c r="B1128" s="8" t="s">
        <v>5383</v>
      </c>
      <c r="C1128" s="12">
        <v>36309</v>
      </c>
      <c r="D1128" s="13" t="s">
        <v>4061</v>
      </c>
      <c r="E1128" s="2">
        <v>7392.24</v>
      </c>
      <c r="F1128" s="14" t="s">
        <v>4444</v>
      </c>
      <c r="G1128" s="2">
        <v>7392.24</v>
      </c>
      <c r="H1128" s="2">
        <f>Tabla135[[#This Row],[Importe]]-Tabla135[[#This Row],[Pagado]]</f>
        <v>0</v>
      </c>
    </row>
    <row r="1129" spans="1:8" x14ac:dyDescent="0.25">
      <c r="A1129" s="13" t="s">
        <v>4444</v>
      </c>
      <c r="B1129" s="8" t="s">
        <v>5384</v>
      </c>
      <c r="C1129" s="12">
        <v>36310</v>
      </c>
      <c r="D1129" s="13" t="s">
        <v>3952</v>
      </c>
      <c r="E1129" s="2">
        <v>3042.8</v>
      </c>
      <c r="F1129" s="14" t="s">
        <v>4444</v>
      </c>
      <c r="G1129" s="2">
        <v>3042.8</v>
      </c>
      <c r="H1129" s="2">
        <f>Tabla135[[#This Row],[Importe]]-Tabla135[[#This Row],[Pagado]]</f>
        <v>0</v>
      </c>
    </row>
    <row r="1130" spans="1:8" x14ac:dyDescent="0.25">
      <c r="A1130" s="13" t="s">
        <v>4444</v>
      </c>
      <c r="B1130" s="8" t="s">
        <v>5385</v>
      </c>
      <c r="C1130" s="12">
        <v>36311</v>
      </c>
      <c r="D1130" s="13" t="s">
        <v>3964</v>
      </c>
      <c r="E1130" s="2">
        <v>3600</v>
      </c>
      <c r="F1130" s="14" t="s">
        <v>4444</v>
      </c>
      <c r="G1130" s="2">
        <v>3600</v>
      </c>
      <c r="H1130" s="2">
        <f>Tabla135[[#This Row],[Importe]]-Tabla135[[#This Row],[Pagado]]</f>
        <v>0</v>
      </c>
    </row>
    <row r="1131" spans="1:8" x14ac:dyDescent="0.25">
      <c r="A1131" s="13" t="s">
        <v>4444</v>
      </c>
      <c r="B1131" s="8" t="s">
        <v>5386</v>
      </c>
      <c r="C1131" s="12">
        <v>36312</v>
      </c>
      <c r="D1131" s="13" t="s">
        <v>3959</v>
      </c>
      <c r="E1131" s="2">
        <v>19598.2</v>
      </c>
      <c r="F1131" s="14" t="s">
        <v>4294</v>
      </c>
      <c r="G1131" s="2">
        <v>19598.2</v>
      </c>
      <c r="H1131" s="2">
        <f>Tabla135[[#This Row],[Importe]]-Tabla135[[#This Row],[Pagado]]</f>
        <v>0</v>
      </c>
    </row>
    <row r="1132" spans="1:8" x14ac:dyDescent="0.25">
      <c r="A1132" s="13" t="s">
        <v>4444</v>
      </c>
      <c r="B1132" s="8" t="s">
        <v>5387</v>
      </c>
      <c r="C1132" s="12">
        <v>36313</v>
      </c>
      <c r="D1132" s="13" t="s">
        <v>3997</v>
      </c>
      <c r="E1132" s="2">
        <v>5146.2</v>
      </c>
      <c r="F1132" s="14" t="s">
        <v>4444</v>
      </c>
      <c r="G1132" s="2">
        <v>5146.2</v>
      </c>
      <c r="H1132" s="2">
        <f>Tabla135[[#This Row],[Importe]]-Tabla135[[#This Row],[Pagado]]</f>
        <v>0</v>
      </c>
    </row>
    <row r="1133" spans="1:8" x14ac:dyDescent="0.25">
      <c r="A1133" s="13" t="s">
        <v>4444</v>
      </c>
      <c r="B1133" s="8" t="s">
        <v>5388</v>
      </c>
      <c r="C1133" s="12">
        <v>36314</v>
      </c>
      <c r="D1133" s="13" t="s">
        <v>3959</v>
      </c>
      <c r="E1133" s="2">
        <v>880</v>
      </c>
      <c r="F1133" s="14" t="s">
        <v>4444</v>
      </c>
      <c r="G1133" s="2">
        <v>880</v>
      </c>
      <c r="H1133" s="2">
        <f>Tabla135[[#This Row],[Importe]]-Tabla135[[#This Row],[Pagado]]</f>
        <v>0</v>
      </c>
    </row>
    <row r="1134" spans="1:8" x14ac:dyDescent="0.25">
      <c r="A1134" s="13" t="s">
        <v>4444</v>
      </c>
      <c r="B1134" s="8" t="s">
        <v>5389</v>
      </c>
      <c r="C1134" s="12">
        <v>36315</v>
      </c>
      <c r="D1134" s="13" t="s">
        <v>4097</v>
      </c>
      <c r="E1134" s="2">
        <v>2393.4</v>
      </c>
      <c r="F1134" s="14" t="s">
        <v>4444</v>
      </c>
      <c r="G1134" s="2">
        <v>2393.4</v>
      </c>
      <c r="H1134" s="2">
        <f>Tabla135[[#This Row],[Importe]]-Tabla135[[#This Row],[Pagado]]</f>
        <v>0</v>
      </c>
    </row>
    <row r="1135" spans="1:8" x14ac:dyDescent="0.25">
      <c r="A1135" s="13" t="s">
        <v>4444</v>
      </c>
      <c r="B1135" s="8" t="s">
        <v>5390</v>
      </c>
      <c r="C1135" s="12">
        <v>36316</v>
      </c>
      <c r="D1135" s="13" t="s">
        <v>4097</v>
      </c>
      <c r="E1135" s="2">
        <v>600</v>
      </c>
      <c r="F1135" s="14" t="s">
        <v>4444</v>
      </c>
      <c r="G1135" s="2">
        <v>600</v>
      </c>
      <c r="H1135" s="2">
        <f>Tabla135[[#This Row],[Importe]]-Tabla135[[#This Row],[Pagado]]</f>
        <v>0</v>
      </c>
    </row>
    <row r="1136" spans="1:8" x14ac:dyDescent="0.25">
      <c r="A1136" s="13" t="s">
        <v>4444</v>
      </c>
      <c r="B1136" s="8" t="s">
        <v>5391</v>
      </c>
      <c r="C1136" s="12">
        <v>36317</v>
      </c>
      <c r="D1136" s="13" t="s">
        <v>3962</v>
      </c>
      <c r="E1136" s="2">
        <v>3774.7</v>
      </c>
      <c r="F1136" s="14" t="s">
        <v>4444</v>
      </c>
      <c r="G1136" s="2">
        <v>3774.7</v>
      </c>
      <c r="H1136" s="2">
        <f>Tabla135[[#This Row],[Importe]]-Tabla135[[#This Row],[Pagado]]</f>
        <v>0</v>
      </c>
    </row>
    <row r="1137" spans="1:8" x14ac:dyDescent="0.25">
      <c r="A1137" s="13" t="s">
        <v>4444</v>
      </c>
      <c r="B1137" s="8" t="s">
        <v>5392</v>
      </c>
      <c r="C1137" s="12">
        <v>36318</v>
      </c>
      <c r="D1137" s="13" t="s">
        <v>3964</v>
      </c>
      <c r="E1137" s="2">
        <v>7835</v>
      </c>
      <c r="F1137" s="14" t="s">
        <v>4444</v>
      </c>
      <c r="G1137" s="2">
        <v>7835</v>
      </c>
      <c r="H1137" s="2">
        <f>Tabla135[[#This Row],[Importe]]-Tabla135[[#This Row],[Pagado]]</f>
        <v>0</v>
      </c>
    </row>
    <row r="1138" spans="1:8" x14ac:dyDescent="0.25">
      <c r="A1138" s="13" t="s">
        <v>4444</v>
      </c>
      <c r="B1138" s="8" t="s">
        <v>5393</v>
      </c>
      <c r="C1138" s="12">
        <v>36319</v>
      </c>
      <c r="D1138" s="13" t="s">
        <v>3964</v>
      </c>
      <c r="E1138" s="2">
        <v>241.5</v>
      </c>
      <c r="F1138" s="14" t="s">
        <v>4444</v>
      </c>
      <c r="G1138" s="2">
        <v>241.5</v>
      </c>
      <c r="H1138" s="2">
        <f>Tabla135[[#This Row],[Importe]]-Tabla135[[#This Row],[Pagado]]</f>
        <v>0</v>
      </c>
    </row>
    <row r="1139" spans="1:8" x14ac:dyDescent="0.25">
      <c r="A1139" s="13" t="s">
        <v>4444</v>
      </c>
      <c r="B1139" s="8" t="s">
        <v>5394</v>
      </c>
      <c r="C1139" s="12">
        <v>36320</v>
      </c>
      <c r="D1139" s="13" t="s">
        <v>3999</v>
      </c>
      <c r="E1139" s="2">
        <v>4759.7</v>
      </c>
      <c r="F1139" s="14" t="s">
        <v>4444</v>
      </c>
      <c r="G1139" s="2">
        <v>4759.7</v>
      </c>
      <c r="H1139" s="2">
        <f>Tabla135[[#This Row],[Importe]]-Tabla135[[#This Row],[Pagado]]</f>
        <v>0</v>
      </c>
    </row>
    <row r="1140" spans="1:8" x14ac:dyDescent="0.25">
      <c r="A1140" s="13" t="s">
        <v>4444</v>
      </c>
      <c r="B1140" s="8" t="s">
        <v>5395</v>
      </c>
      <c r="C1140" s="12">
        <v>36321</v>
      </c>
      <c r="D1140" s="13" t="s">
        <v>3953</v>
      </c>
      <c r="E1140" s="2">
        <v>3000</v>
      </c>
      <c r="F1140" s="14" t="s">
        <v>4444</v>
      </c>
      <c r="G1140" s="2">
        <v>3000</v>
      </c>
      <c r="H1140" s="2">
        <f>Tabla135[[#This Row],[Importe]]-Tabla135[[#This Row],[Pagado]]</f>
        <v>0</v>
      </c>
    </row>
    <row r="1141" spans="1:8" x14ac:dyDescent="0.25">
      <c r="A1141" s="13" t="s">
        <v>4444</v>
      </c>
      <c r="B1141" s="8" t="s">
        <v>5396</v>
      </c>
      <c r="C1141" s="12">
        <v>36322</v>
      </c>
      <c r="D1141" s="13" t="s">
        <v>4073</v>
      </c>
      <c r="E1141" s="2">
        <v>8087.2</v>
      </c>
      <c r="F1141" s="14" t="s">
        <v>4444</v>
      </c>
      <c r="G1141" s="2">
        <v>8087.2</v>
      </c>
      <c r="H1141" s="2">
        <f>Tabla135[[#This Row],[Importe]]-Tabla135[[#This Row],[Pagado]]</f>
        <v>0</v>
      </c>
    </row>
    <row r="1142" spans="1:8" x14ac:dyDescent="0.25">
      <c r="A1142" s="13" t="s">
        <v>4444</v>
      </c>
      <c r="B1142" s="8" t="s">
        <v>5397</v>
      </c>
      <c r="C1142" s="12">
        <v>36323</v>
      </c>
      <c r="D1142" s="13" t="s">
        <v>4103</v>
      </c>
      <c r="E1142" s="2">
        <v>13888.1</v>
      </c>
      <c r="F1142" s="14" t="s">
        <v>4444</v>
      </c>
      <c r="G1142" s="2">
        <v>13888.1</v>
      </c>
      <c r="H1142" s="2">
        <f>Tabla135[[#This Row],[Importe]]-Tabla135[[#This Row],[Pagado]]</f>
        <v>0</v>
      </c>
    </row>
    <row r="1143" spans="1:8" x14ac:dyDescent="0.25">
      <c r="A1143" s="13" t="s">
        <v>4444</v>
      </c>
      <c r="B1143" s="8" t="s">
        <v>5398</v>
      </c>
      <c r="C1143" s="12">
        <v>36324</v>
      </c>
      <c r="D1143" s="13" t="s">
        <v>3964</v>
      </c>
      <c r="E1143" s="2">
        <v>238.5</v>
      </c>
      <c r="F1143" s="14" t="s">
        <v>4444</v>
      </c>
      <c r="G1143" s="2">
        <v>238.5</v>
      </c>
      <c r="H1143" s="2">
        <f>Tabla135[[#This Row],[Importe]]-Tabla135[[#This Row],[Pagado]]</f>
        <v>0</v>
      </c>
    </row>
    <row r="1144" spans="1:8" x14ac:dyDescent="0.25">
      <c r="A1144" s="13" t="s">
        <v>4444</v>
      </c>
      <c r="B1144" s="8" t="s">
        <v>5399</v>
      </c>
      <c r="C1144" s="12">
        <v>36325</v>
      </c>
      <c r="D1144" s="13" t="s">
        <v>4024</v>
      </c>
      <c r="E1144" s="2">
        <v>40468</v>
      </c>
      <c r="F1144" s="14" t="s">
        <v>4444</v>
      </c>
      <c r="G1144" s="2">
        <v>40468</v>
      </c>
      <c r="H1144" s="2">
        <f>Tabla135[[#This Row],[Importe]]-Tabla135[[#This Row],[Pagado]]</f>
        <v>0</v>
      </c>
    </row>
    <row r="1145" spans="1:8" x14ac:dyDescent="0.25">
      <c r="A1145" s="13" t="s">
        <v>4444</v>
      </c>
      <c r="B1145" s="8" t="s">
        <v>5400</v>
      </c>
      <c r="C1145" s="12">
        <v>36326</v>
      </c>
      <c r="D1145" s="13" t="s">
        <v>3978</v>
      </c>
      <c r="E1145" s="2">
        <v>4724.3999999999996</v>
      </c>
      <c r="F1145" s="14" t="s">
        <v>4444</v>
      </c>
      <c r="G1145" s="2">
        <v>4724.3999999999996</v>
      </c>
      <c r="H1145" s="2">
        <f>Tabla135[[#This Row],[Importe]]-Tabla135[[#This Row],[Pagado]]</f>
        <v>0</v>
      </c>
    </row>
    <row r="1146" spans="1:8" x14ac:dyDescent="0.25">
      <c r="A1146" s="13" t="s">
        <v>4444</v>
      </c>
      <c r="B1146" s="8" t="s">
        <v>5401</v>
      </c>
      <c r="C1146" s="12">
        <v>36327</v>
      </c>
      <c r="D1146" s="13" t="s">
        <v>4156</v>
      </c>
      <c r="E1146" s="2">
        <v>817.5</v>
      </c>
      <c r="F1146" s="14" t="s">
        <v>4444</v>
      </c>
      <c r="G1146" s="2">
        <v>817.5</v>
      </c>
      <c r="H1146" s="2">
        <f>Tabla135[[#This Row],[Importe]]-Tabla135[[#This Row],[Pagado]]</f>
        <v>0</v>
      </c>
    </row>
    <row r="1147" spans="1:8" x14ac:dyDescent="0.25">
      <c r="A1147" s="13" t="s">
        <v>4444</v>
      </c>
      <c r="B1147" s="8" t="s">
        <v>5402</v>
      </c>
      <c r="C1147" s="12">
        <v>36328</v>
      </c>
      <c r="D1147" s="13" t="s">
        <v>4099</v>
      </c>
      <c r="E1147" s="2">
        <v>5550</v>
      </c>
      <c r="F1147" s="14" t="s">
        <v>4444</v>
      </c>
      <c r="G1147" s="2">
        <v>5550</v>
      </c>
      <c r="H1147" s="2">
        <f>Tabla135[[#This Row],[Importe]]-Tabla135[[#This Row],[Pagado]]</f>
        <v>0</v>
      </c>
    </row>
    <row r="1148" spans="1:8" x14ac:dyDescent="0.25">
      <c r="A1148" s="13" t="s">
        <v>4444</v>
      </c>
      <c r="B1148" s="8" t="s">
        <v>5403</v>
      </c>
      <c r="C1148" s="12">
        <v>36329</v>
      </c>
      <c r="D1148" s="13" t="s">
        <v>4019</v>
      </c>
      <c r="E1148" s="2">
        <v>65012.2</v>
      </c>
      <c r="F1148" s="14" t="s">
        <v>5404</v>
      </c>
      <c r="G1148" s="2">
        <v>65012.2</v>
      </c>
      <c r="H1148" s="2">
        <f>Tabla135[[#This Row],[Importe]]-Tabla135[[#This Row],[Pagado]]</f>
        <v>0</v>
      </c>
    </row>
    <row r="1149" spans="1:8" x14ac:dyDescent="0.25">
      <c r="A1149" s="13" t="s">
        <v>4444</v>
      </c>
      <c r="B1149" s="8" t="s">
        <v>5405</v>
      </c>
      <c r="C1149" s="12">
        <v>36330</v>
      </c>
      <c r="D1149" s="13" t="s">
        <v>4071</v>
      </c>
      <c r="E1149" s="2">
        <v>7379.6</v>
      </c>
      <c r="F1149" s="14" t="s">
        <v>5341</v>
      </c>
      <c r="G1149" s="2">
        <v>7379.6</v>
      </c>
      <c r="H1149" s="2">
        <f>Tabla135[[#This Row],[Importe]]-Tabla135[[#This Row],[Pagado]]</f>
        <v>0</v>
      </c>
    </row>
    <row r="1150" spans="1:8" x14ac:dyDescent="0.25">
      <c r="A1150" s="13" t="s">
        <v>4444</v>
      </c>
      <c r="B1150" s="8" t="s">
        <v>5406</v>
      </c>
      <c r="C1150" s="12">
        <v>36331</v>
      </c>
      <c r="D1150" s="13" t="s">
        <v>4069</v>
      </c>
      <c r="E1150" s="2">
        <v>24677.5</v>
      </c>
      <c r="F1150" s="14" t="s">
        <v>4444</v>
      </c>
      <c r="G1150" s="2">
        <v>24677.5</v>
      </c>
      <c r="H1150" s="2">
        <f>Tabla135[[#This Row],[Importe]]-Tabla135[[#This Row],[Pagado]]</f>
        <v>0</v>
      </c>
    </row>
    <row r="1151" spans="1:8" x14ac:dyDescent="0.25">
      <c r="A1151" s="13" t="s">
        <v>4444</v>
      </c>
      <c r="B1151" s="8" t="s">
        <v>5407</v>
      </c>
      <c r="C1151" s="12">
        <v>36332</v>
      </c>
      <c r="D1151" s="13" t="s">
        <v>4100</v>
      </c>
      <c r="E1151" s="2">
        <v>600</v>
      </c>
      <c r="F1151" s="14" t="s">
        <v>4581</v>
      </c>
      <c r="G1151" s="2">
        <v>600</v>
      </c>
      <c r="H1151" s="2">
        <f>Tabla135[[#This Row],[Importe]]-Tabla135[[#This Row],[Pagado]]</f>
        <v>0</v>
      </c>
    </row>
    <row r="1152" spans="1:8" x14ac:dyDescent="0.25">
      <c r="A1152" s="13" t="s">
        <v>4444</v>
      </c>
      <c r="B1152" s="8" t="s">
        <v>5408</v>
      </c>
      <c r="C1152" s="12">
        <v>36333</v>
      </c>
      <c r="D1152" s="13" t="s">
        <v>4068</v>
      </c>
      <c r="E1152" s="2">
        <v>10545</v>
      </c>
      <c r="F1152" s="14" t="s">
        <v>5341</v>
      </c>
      <c r="G1152" s="2">
        <v>10545</v>
      </c>
      <c r="H1152" s="2">
        <f>Tabla135[[#This Row],[Importe]]-Tabla135[[#This Row],[Pagado]]</f>
        <v>0</v>
      </c>
    </row>
    <row r="1153" spans="1:8" x14ac:dyDescent="0.25">
      <c r="A1153" s="13" t="s">
        <v>4444</v>
      </c>
      <c r="B1153" s="8" t="s">
        <v>5409</v>
      </c>
      <c r="C1153" s="12">
        <v>36334</v>
      </c>
      <c r="D1153" s="13" t="s">
        <v>4025</v>
      </c>
      <c r="E1153" s="2">
        <v>1330.8</v>
      </c>
      <c r="F1153" s="14" t="s">
        <v>4444</v>
      </c>
      <c r="G1153" s="2">
        <v>1330.8</v>
      </c>
      <c r="H1153" s="2">
        <f>Tabla135[[#This Row],[Importe]]-Tabla135[[#This Row],[Pagado]]</f>
        <v>0</v>
      </c>
    </row>
    <row r="1154" spans="1:8" x14ac:dyDescent="0.25">
      <c r="A1154" s="13" t="s">
        <v>4444</v>
      </c>
      <c r="B1154" s="8" t="s">
        <v>5410</v>
      </c>
      <c r="C1154" s="12">
        <v>36335</v>
      </c>
      <c r="D1154" s="13" t="s">
        <v>3964</v>
      </c>
      <c r="E1154" s="2">
        <v>231</v>
      </c>
      <c r="F1154" s="14" t="s">
        <v>4444</v>
      </c>
      <c r="G1154" s="2">
        <v>231</v>
      </c>
      <c r="H1154" s="2">
        <f>Tabla135[[#This Row],[Importe]]-Tabla135[[#This Row],[Pagado]]</f>
        <v>0</v>
      </c>
    </row>
    <row r="1155" spans="1:8" x14ac:dyDescent="0.25">
      <c r="A1155" s="13" t="s">
        <v>4444</v>
      </c>
      <c r="B1155" s="8" t="s">
        <v>5411</v>
      </c>
      <c r="C1155" s="12">
        <v>36336</v>
      </c>
      <c r="D1155" s="13" t="s">
        <v>4150</v>
      </c>
      <c r="E1155" s="2">
        <v>13293.6</v>
      </c>
      <c r="F1155" s="14" t="s">
        <v>16</v>
      </c>
      <c r="G1155" s="2">
        <v>13293.6</v>
      </c>
      <c r="H1155" s="2">
        <f>Tabla135[[#This Row],[Importe]]-Tabla135[[#This Row],[Pagado]]</f>
        <v>0</v>
      </c>
    </row>
    <row r="1156" spans="1:8" x14ac:dyDescent="0.25">
      <c r="A1156" s="13" t="s">
        <v>4444</v>
      </c>
      <c r="B1156" s="8" t="s">
        <v>5412</v>
      </c>
      <c r="C1156" s="12">
        <v>36337</v>
      </c>
      <c r="D1156" s="13" t="s">
        <v>3935</v>
      </c>
      <c r="E1156" s="2">
        <v>22526.400000000001</v>
      </c>
      <c r="F1156" s="14" t="s">
        <v>5142</v>
      </c>
      <c r="G1156" s="2">
        <v>22526.400000000001</v>
      </c>
      <c r="H1156" s="2">
        <f>Tabla135[[#This Row],[Importe]]-Tabla135[[#This Row],[Pagado]]</f>
        <v>0</v>
      </c>
    </row>
    <row r="1157" spans="1:8" x14ac:dyDescent="0.25">
      <c r="A1157" s="13" t="s">
        <v>4444</v>
      </c>
      <c r="B1157" s="8" t="s">
        <v>5413</v>
      </c>
      <c r="C1157" s="12">
        <v>36338</v>
      </c>
      <c r="D1157" s="13" t="s">
        <v>3964</v>
      </c>
      <c r="E1157" s="2">
        <v>78</v>
      </c>
      <c r="F1157" s="14" t="s">
        <v>4444</v>
      </c>
      <c r="G1157" s="2">
        <v>78</v>
      </c>
      <c r="H1157" s="2">
        <f>Tabla135[[#This Row],[Importe]]-Tabla135[[#This Row],[Pagado]]</f>
        <v>0</v>
      </c>
    </row>
    <row r="1158" spans="1:8" x14ac:dyDescent="0.25">
      <c r="A1158" s="13" t="s">
        <v>4444</v>
      </c>
      <c r="B1158" s="8" t="s">
        <v>5414</v>
      </c>
      <c r="C1158" s="12">
        <v>36339</v>
      </c>
      <c r="D1158" s="13" t="s">
        <v>4070</v>
      </c>
      <c r="E1158" s="2">
        <v>13020.8</v>
      </c>
      <c r="F1158" s="14" t="s">
        <v>4444</v>
      </c>
      <c r="G1158" s="2">
        <v>13020.8</v>
      </c>
      <c r="H1158" s="2">
        <f>Tabla135[[#This Row],[Importe]]-Tabla135[[#This Row],[Pagado]]</f>
        <v>0</v>
      </c>
    </row>
    <row r="1159" spans="1:8" x14ac:dyDescent="0.25">
      <c r="A1159" s="13" t="s">
        <v>4444</v>
      </c>
      <c r="B1159" s="8" t="s">
        <v>5415</v>
      </c>
      <c r="C1159" s="12">
        <v>36340</v>
      </c>
      <c r="D1159" s="13" t="s">
        <v>3953</v>
      </c>
      <c r="E1159" s="2">
        <v>3000</v>
      </c>
      <c r="F1159" s="14" t="s">
        <v>4581</v>
      </c>
      <c r="G1159" s="2">
        <v>3000</v>
      </c>
      <c r="H1159" s="2">
        <f>Tabla135[[#This Row],[Importe]]-Tabla135[[#This Row],[Pagado]]</f>
        <v>0</v>
      </c>
    </row>
    <row r="1160" spans="1:8" x14ac:dyDescent="0.25">
      <c r="A1160" s="13" t="s">
        <v>4444</v>
      </c>
      <c r="B1160" s="8" t="s">
        <v>5416</v>
      </c>
      <c r="C1160" s="12">
        <v>36341</v>
      </c>
      <c r="D1160" s="13" t="s">
        <v>4115</v>
      </c>
      <c r="E1160" s="2">
        <v>22</v>
      </c>
      <c r="F1160" s="14" t="s">
        <v>5140</v>
      </c>
      <c r="G1160" s="2">
        <v>22</v>
      </c>
      <c r="H1160" s="2">
        <f>Tabla135[[#This Row],[Importe]]-Tabla135[[#This Row],[Pagado]]</f>
        <v>0</v>
      </c>
    </row>
    <row r="1161" spans="1:8" x14ac:dyDescent="0.25">
      <c r="A1161" s="13" t="s">
        <v>4581</v>
      </c>
      <c r="B1161" s="8" t="s">
        <v>5417</v>
      </c>
      <c r="C1161" s="12">
        <v>36342</v>
      </c>
      <c r="D1161" s="13" t="s">
        <v>4028</v>
      </c>
      <c r="E1161" s="2">
        <v>1194</v>
      </c>
      <c r="F1161" s="14" t="s">
        <v>4581</v>
      </c>
      <c r="G1161" s="2">
        <v>1194</v>
      </c>
      <c r="H1161" s="2">
        <f>Tabla135[[#This Row],[Importe]]-Tabla135[[#This Row],[Pagado]]</f>
        <v>0</v>
      </c>
    </row>
    <row r="1162" spans="1:8" x14ac:dyDescent="0.25">
      <c r="A1162" s="13" t="s">
        <v>4581</v>
      </c>
      <c r="B1162" s="8" t="s">
        <v>5418</v>
      </c>
      <c r="C1162" s="12">
        <v>36343</v>
      </c>
      <c r="D1162" s="13" t="s">
        <v>4035</v>
      </c>
      <c r="E1162" s="2">
        <v>11752.8</v>
      </c>
      <c r="F1162" s="14" t="s">
        <v>4581</v>
      </c>
      <c r="G1162" s="2">
        <v>11752.8</v>
      </c>
      <c r="H1162" s="2">
        <f>Tabla135[[#This Row],[Importe]]-Tabla135[[#This Row],[Pagado]]</f>
        <v>0</v>
      </c>
    </row>
    <row r="1163" spans="1:8" x14ac:dyDescent="0.25">
      <c r="A1163" s="13" t="s">
        <v>4581</v>
      </c>
      <c r="B1163" s="8" t="s">
        <v>5419</v>
      </c>
      <c r="C1163" s="12">
        <v>36344</v>
      </c>
      <c r="D1163" s="13" t="s">
        <v>4035</v>
      </c>
      <c r="E1163" s="2">
        <v>514.79999999999995</v>
      </c>
      <c r="F1163" s="14" t="s">
        <v>4581</v>
      </c>
      <c r="G1163" s="2">
        <v>514.79999999999995</v>
      </c>
      <c r="H1163" s="2">
        <f>Tabla135[[#This Row],[Importe]]-Tabla135[[#This Row],[Pagado]]</f>
        <v>0</v>
      </c>
    </row>
    <row r="1164" spans="1:8" x14ac:dyDescent="0.25">
      <c r="A1164" s="13" t="s">
        <v>4581</v>
      </c>
      <c r="B1164" s="8" t="s">
        <v>5420</v>
      </c>
      <c r="C1164" s="12">
        <v>36345</v>
      </c>
      <c r="D1164" s="13" t="s">
        <v>3936</v>
      </c>
      <c r="E1164" s="2">
        <v>5933</v>
      </c>
      <c r="F1164" s="14" t="s">
        <v>5142</v>
      </c>
      <c r="G1164" s="2">
        <v>5933</v>
      </c>
      <c r="H1164" s="2">
        <f>Tabla135[[#This Row],[Importe]]-Tabla135[[#This Row],[Pagado]]</f>
        <v>0</v>
      </c>
    </row>
    <row r="1165" spans="1:8" x14ac:dyDescent="0.25">
      <c r="A1165" s="13" t="s">
        <v>4581</v>
      </c>
      <c r="B1165" s="8" t="s">
        <v>5421</v>
      </c>
      <c r="C1165" s="12">
        <v>36346</v>
      </c>
      <c r="D1165" s="13" t="s">
        <v>3935</v>
      </c>
      <c r="E1165" s="2">
        <v>65798.399999999994</v>
      </c>
      <c r="F1165" s="14" t="s">
        <v>4726</v>
      </c>
      <c r="G1165" s="2">
        <v>65798.399999999994</v>
      </c>
      <c r="H1165" s="2">
        <f>Tabla135[[#This Row],[Importe]]-Tabla135[[#This Row],[Pagado]]</f>
        <v>0</v>
      </c>
    </row>
    <row r="1166" spans="1:8" x14ac:dyDescent="0.25">
      <c r="A1166" s="13" t="s">
        <v>4581</v>
      </c>
      <c r="B1166" s="8" t="s">
        <v>5422</v>
      </c>
      <c r="C1166" s="12">
        <v>36347</v>
      </c>
      <c r="D1166" s="13" t="s">
        <v>4006</v>
      </c>
      <c r="E1166" s="2">
        <v>10318.200000000001</v>
      </c>
      <c r="F1166" s="14" t="s">
        <v>4581</v>
      </c>
      <c r="G1166" s="2">
        <v>10318.200000000001</v>
      </c>
      <c r="H1166" s="2">
        <f>Tabla135[[#This Row],[Importe]]-Tabla135[[#This Row],[Pagado]]</f>
        <v>0</v>
      </c>
    </row>
    <row r="1167" spans="1:8" x14ac:dyDescent="0.25">
      <c r="A1167" s="13" t="s">
        <v>4581</v>
      </c>
      <c r="B1167" s="8" t="s">
        <v>5423</v>
      </c>
      <c r="C1167" s="12">
        <v>36348</v>
      </c>
      <c r="D1167" s="13" t="s">
        <v>3974</v>
      </c>
      <c r="E1167" s="2">
        <v>7200</v>
      </c>
      <c r="F1167" s="14" t="s">
        <v>4581</v>
      </c>
      <c r="G1167" s="2">
        <v>7200</v>
      </c>
      <c r="H1167" s="2">
        <f>Tabla135[[#This Row],[Importe]]-Tabla135[[#This Row],[Pagado]]</f>
        <v>0</v>
      </c>
    </row>
    <row r="1168" spans="1:8" x14ac:dyDescent="0.25">
      <c r="A1168" s="13" t="s">
        <v>4581</v>
      </c>
      <c r="B1168" s="8" t="s">
        <v>5424</v>
      </c>
      <c r="C1168" s="12">
        <v>36349</v>
      </c>
      <c r="D1168" s="13" t="s">
        <v>3937</v>
      </c>
      <c r="E1168" s="2">
        <v>80015.95</v>
      </c>
      <c r="F1168" s="14" t="s">
        <v>5142</v>
      </c>
      <c r="G1168" s="2">
        <v>80015.95</v>
      </c>
      <c r="H1168" s="2">
        <f>Tabla135[[#This Row],[Importe]]-Tabla135[[#This Row],[Pagado]]</f>
        <v>0</v>
      </c>
    </row>
    <row r="1169" spans="1:8" x14ac:dyDescent="0.25">
      <c r="A1169" s="13" t="s">
        <v>4581</v>
      </c>
      <c r="B1169" s="8" t="s">
        <v>5425</v>
      </c>
      <c r="C1169" s="12">
        <v>36350</v>
      </c>
      <c r="D1169" s="13" t="s">
        <v>4046</v>
      </c>
      <c r="E1169" s="2">
        <v>1396.8</v>
      </c>
      <c r="F1169" s="14" t="s">
        <v>4581</v>
      </c>
      <c r="G1169" s="2">
        <v>1396.8</v>
      </c>
      <c r="H1169" s="2">
        <f>Tabla135[[#This Row],[Importe]]-Tabla135[[#This Row],[Pagado]]</f>
        <v>0</v>
      </c>
    </row>
    <row r="1170" spans="1:8" x14ac:dyDescent="0.25">
      <c r="A1170" s="13" t="s">
        <v>4581</v>
      </c>
      <c r="B1170" s="8" t="s">
        <v>5426</v>
      </c>
      <c r="C1170" s="12">
        <v>36351</v>
      </c>
      <c r="D1170" s="13" t="s">
        <v>3975</v>
      </c>
      <c r="E1170" s="2">
        <v>4764</v>
      </c>
      <c r="F1170" s="14" t="s">
        <v>4581</v>
      </c>
      <c r="G1170" s="2">
        <v>4764</v>
      </c>
      <c r="H1170" s="2">
        <f>Tabla135[[#This Row],[Importe]]-Tabla135[[#This Row],[Pagado]]</f>
        <v>0</v>
      </c>
    </row>
    <row r="1171" spans="1:8" x14ac:dyDescent="0.25">
      <c r="A1171" s="13" t="s">
        <v>4581</v>
      </c>
      <c r="B1171" s="8" t="s">
        <v>5427</v>
      </c>
      <c r="C1171" s="12">
        <v>36352</v>
      </c>
      <c r="D1171" s="13" t="s">
        <v>4031</v>
      </c>
      <c r="E1171" s="2">
        <v>2400</v>
      </c>
      <c r="F1171" s="14" t="s">
        <v>4581</v>
      </c>
      <c r="G1171" s="2">
        <v>2400</v>
      </c>
      <c r="H1171" s="2">
        <f>Tabla135[[#This Row],[Importe]]-Tabla135[[#This Row],[Pagado]]</f>
        <v>0</v>
      </c>
    </row>
    <row r="1172" spans="1:8" x14ac:dyDescent="0.25">
      <c r="A1172" s="13" t="s">
        <v>4581</v>
      </c>
      <c r="B1172" s="8" t="s">
        <v>5428</v>
      </c>
      <c r="C1172" s="12">
        <v>36353</v>
      </c>
      <c r="D1172" s="13" t="s">
        <v>3954</v>
      </c>
      <c r="E1172" s="2">
        <v>10350</v>
      </c>
      <c r="F1172" s="14" t="s">
        <v>4581</v>
      </c>
      <c r="G1172" s="2">
        <v>10350</v>
      </c>
      <c r="H1172" s="2">
        <f>Tabla135[[#This Row],[Importe]]-Tabla135[[#This Row],[Pagado]]</f>
        <v>0</v>
      </c>
    </row>
    <row r="1173" spans="1:8" x14ac:dyDescent="0.25">
      <c r="A1173" s="13" t="s">
        <v>4581</v>
      </c>
      <c r="B1173" s="8" t="s">
        <v>5429</v>
      </c>
      <c r="C1173" s="12">
        <v>36354</v>
      </c>
      <c r="D1173" s="13" t="s">
        <v>3938</v>
      </c>
      <c r="E1173" s="2">
        <v>4098.3999999999996</v>
      </c>
      <c r="F1173" s="14" t="s">
        <v>5142</v>
      </c>
      <c r="G1173" s="2">
        <v>4098.3999999999996</v>
      </c>
      <c r="H1173" s="2">
        <f>Tabla135[[#This Row],[Importe]]-Tabla135[[#This Row],[Pagado]]</f>
        <v>0</v>
      </c>
    </row>
    <row r="1174" spans="1:8" x14ac:dyDescent="0.25">
      <c r="A1174" s="13" t="s">
        <v>4581</v>
      </c>
      <c r="B1174" s="8" t="s">
        <v>5430</v>
      </c>
      <c r="C1174" s="12">
        <v>36355</v>
      </c>
      <c r="D1174" s="13" t="s">
        <v>3956</v>
      </c>
      <c r="E1174" s="2">
        <v>1930</v>
      </c>
      <c r="F1174" s="14" t="s">
        <v>4581</v>
      </c>
      <c r="G1174" s="2">
        <v>1930</v>
      </c>
      <c r="H1174" s="2">
        <f>Tabla135[[#This Row],[Importe]]-Tabla135[[#This Row],[Pagado]]</f>
        <v>0</v>
      </c>
    </row>
    <row r="1175" spans="1:8" x14ac:dyDescent="0.25">
      <c r="A1175" s="13" t="s">
        <v>4581</v>
      </c>
      <c r="B1175" s="8" t="s">
        <v>5431</v>
      </c>
      <c r="C1175" s="12">
        <v>36356</v>
      </c>
      <c r="D1175" s="13" t="s">
        <v>3964</v>
      </c>
      <c r="E1175" s="2">
        <v>3205.5</v>
      </c>
      <c r="F1175" s="14" t="s">
        <v>4581</v>
      </c>
      <c r="G1175" s="2">
        <v>3205.5</v>
      </c>
      <c r="H1175" s="2">
        <f>Tabla135[[#This Row],[Importe]]-Tabla135[[#This Row],[Pagado]]</f>
        <v>0</v>
      </c>
    </row>
    <row r="1176" spans="1:8" x14ac:dyDescent="0.25">
      <c r="A1176" s="13" t="s">
        <v>4581</v>
      </c>
      <c r="B1176" s="8" t="s">
        <v>5432</v>
      </c>
      <c r="C1176" s="12">
        <v>36357</v>
      </c>
      <c r="D1176" s="13" t="s">
        <v>4215</v>
      </c>
      <c r="E1176" s="2">
        <v>3907.2</v>
      </c>
      <c r="F1176" s="14" t="s">
        <v>5142</v>
      </c>
      <c r="G1176" s="2">
        <v>3907.2</v>
      </c>
      <c r="H1176" s="2">
        <f>Tabla135[[#This Row],[Importe]]-Tabla135[[#This Row],[Pagado]]</f>
        <v>0</v>
      </c>
    </row>
    <row r="1177" spans="1:8" x14ac:dyDescent="0.25">
      <c r="A1177" s="13" t="s">
        <v>4581</v>
      </c>
      <c r="B1177" s="8" t="s">
        <v>5433</v>
      </c>
      <c r="C1177" s="12">
        <v>36358</v>
      </c>
      <c r="D1177" s="13" t="s">
        <v>3951</v>
      </c>
      <c r="E1177" s="2">
        <v>8751.2000000000007</v>
      </c>
      <c r="F1177" s="14" t="s">
        <v>4581</v>
      </c>
      <c r="G1177" s="2">
        <v>8751.2000000000007</v>
      </c>
      <c r="H1177" s="2">
        <f>Tabla135[[#This Row],[Importe]]-Tabla135[[#This Row],[Pagado]]</f>
        <v>0</v>
      </c>
    </row>
    <row r="1178" spans="1:8" x14ac:dyDescent="0.25">
      <c r="A1178" s="13" t="s">
        <v>4581</v>
      </c>
      <c r="B1178" s="8" t="s">
        <v>5434</v>
      </c>
      <c r="C1178" s="12">
        <v>36359</v>
      </c>
      <c r="D1178" s="13" t="s">
        <v>4007</v>
      </c>
      <c r="E1178" s="2">
        <v>2094.8000000000002</v>
      </c>
      <c r="F1178" s="14" t="s">
        <v>4581</v>
      </c>
      <c r="G1178" s="2">
        <v>2094.8000000000002</v>
      </c>
      <c r="H1178" s="2">
        <f>Tabla135[[#This Row],[Importe]]-Tabla135[[#This Row],[Pagado]]</f>
        <v>0</v>
      </c>
    </row>
    <row r="1179" spans="1:8" x14ac:dyDescent="0.25">
      <c r="A1179" s="13" t="s">
        <v>4581</v>
      </c>
      <c r="B1179" s="8" t="s">
        <v>5435</v>
      </c>
      <c r="C1179" s="12">
        <v>36360</v>
      </c>
      <c r="D1179" s="13" t="s">
        <v>4215</v>
      </c>
      <c r="E1179" s="2">
        <v>611.79999999999995</v>
      </c>
      <c r="F1179" s="14" t="s">
        <v>4581</v>
      </c>
      <c r="G1179" s="2">
        <v>611.79999999999995</v>
      </c>
      <c r="H1179" s="2">
        <f>Tabla135[[#This Row],[Importe]]-Tabla135[[#This Row],[Pagado]]</f>
        <v>0</v>
      </c>
    </row>
    <row r="1180" spans="1:8" x14ac:dyDescent="0.25">
      <c r="A1180" s="13" t="s">
        <v>4581</v>
      </c>
      <c r="B1180" s="8" t="s">
        <v>5436</v>
      </c>
      <c r="C1180" s="12">
        <v>36361</v>
      </c>
      <c r="D1180" s="13" t="s">
        <v>4004</v>
      </c>
      <c r="E1180" s="2">
        <v>4512</v>
      </c>
      <c r="F1180" s="14" t="s">
        <v>4581</v>
      </c>
      <c r="G1180" s="2">
        <v>4512</v>
      </c>
      <c r="H1180" s="2">
        <f>Tabla135[[#This Row],[Importe]]-Tabla135[[#This Row],[Pagado]]</f>
        <v>0</v>
      </c>
    </row>
    <row r="1181" spans="1:8" x14ac:dyDescent="0.25">
      <c r="A1181" s="13" t="s">
        <v>4581</v>
      </c>
      <c r="B1181" s="8" t="s">
        <v>5437</v>
      </c>
      <c r="C1181" s="12">
        <v>36362</v>
      </c>
      <c r="D1181" s="13" t="s">
        <v>3940</v>
      </c>
      <c r="E1181" s="2">
        <v>3657.6</v>
      </c>
      <c r="F1181" s="14" t="s">
        <v>5142</v>
      </c>
      <c r="G1181" s="2">
        <v>3657.6</v>
      </c>
      <c r="H1181" s="2">
        <f>Tabla135[[#This Row],[Importe]]-Tabla135[[#This Row],[Pagado]]</f>
        <v>0</v>
      </c>
    </row>
    <row r="1182" spans="1:8" x14ac:dyDescent="0.25">
      <c r="A1182" s="13" t="s">
        <v>4581</v>
      </c>
      <c r="B1182" s="8" t="s">
        <v>5438</v>
      </c>
      <c r="C1182" s="12">
        <v>36363</v>
      </c>
      <c r="D1182" s="13" t="s">
        <v>3947</v>
      </c>
      <c r="E1182" s="2">
        <v>5739.4</v>
      </c>
      <c r="F1182" s="14" t="s">
        <v>5142</v>
      </c>
      <c r="G1182" s="2">
        <v>5739.4</v>
      </c>
      <c r="H1182" s="2">
        <f>Tabla135[[#This Row],[Importe]]-Tabla135[[#This Row],[Pagado]]</f>
        <v>0</v>
      </c>
    </row>
    <row r="1183" spans="1:8" x14ac:dyDescent="0.25">
      <c r="A1183" s="13" t="s">
        <v>4581</v>
      </c>
      <c r="B1183" s="8" t="s">
        <v>5439</v>
      </c>
      <c r="C1183" s="12">
        <v>36364</v>
      </c>
      <c r="D1183" s="13" t="s">
        <v>4010</v>
      </c>
      <c r="E1183" s="2">
        <v>1270.8</v>
      </c>
      <c r="F1183" s="14" t="s">
        <v>4581</v>
      </c>
      <c r="G1183" s="2">
        <v>1270.8</v>
      </c>
      <c r="H1183" s="2">
        <f>Tabla135[[#This Row],[Importe]]-Tabla135[[#This Row],[Pagado]]</f>
        <v>0</v>
      </c>
    </row>
    <row r="1184" spans="1:8" x14ac:dyDescent="0.25">
      <c r="A1184" s="13" t="s">
        <v>4581</v>
      </c>
      <c r="B1184" s="8" t="s">
        <v>5440</v>
      </c>
      <c r="C1184" s="12">
        <v>36365</v>
      </c>
      <c r="D1184" s="13" t="s">
        <v>3946</v>
      </c>
      <c r="E1184" s="2">
        <v>2777.7</v>
      </c>
      <c r="F1184" s="14" t="s">
        <v>5142</v>
      </c>
      <c r="G1184" s="2">
        <v>2777.7</v>
      </c>
      <c r="H1184" s="2">
        <f>Tabla135[[#This Row],[Importe]]-Tabla135[[#This Row],[Pagado]]</f>
        <v>0</v>
      </c>
    </row>
    <row r="1185" spans="1:8" x14ac:dyDescent="0.25">
      <c r="A1185" s="13" t="s">
        <v>4581</v>
      </c>
      <c r="B1185" s="8" t="s">
        <v>5441</v>
      </c>
      <c r="C1185" s="12">
        <v>36366</v>
      </c>
      <c r="D1185" s="13" t="s">
        <v>3941</v>
      </c>
      <c r="E1185" s="2">
        <v>5887.4</v>
      </c>
      <c r="F1185" s="14" t="s">
        <v>5142</v>
      </c>
      <c r="G1185" s="2">
        <v>5887.4</v>
      </c>
      <c r="H1185" s="2">
        <f>Tabla135[[#This Row],[Importe]]-Tabla135[[#This Row],[Pagado]]</f>
        <v>0</v>
      </c>
    </row>
    <row r="1186" spans="1:8" x14ac:dyDescent="0.25">
      <c r="A1186" s="13" t="s">
        <v>4581</v>
      </c>
      <c r="B1186" s="8" t="s">
        <v>5442</v>
      </c>
      <c r="C1186" s="12">
        <v>36367</v>
      </c>
      <c r="D1186" s="13" t="s">
        <v>3986</v>
      </c>
      <c r="E1186" s="2">
        <v>1891.8</v>
      </c>
      <c r="F1186" s="14" t="s">
        <v>4581</v>
      </c>
      <c r="G1186" s="2">
        <v>1891.8</v>
      </c>
      <c r="H1186" s="2">
        <f>Tabla135[[#This Row],[Importe]]-Tabla135[[#This Row],[Pagado]]</f>
        <v>0</v>
      </c>
    </row>
    <row r="1187" spans="1:8" x14ac:dyDescent="0.25">
      <c r="A1187" s="13" t="s">
        <v>4581</v>
      </c>
      <c r="B1187" s="8" t="s">
        <v>5443</v>
      </c>
      <c r="C1187" s="12">
        <v>36368</v>
      </c>
      <c r="D1187" s="13" t="s">
        <v>3949</v>
      </c>
      <c r="E1187" s="2">
        <v>23331.200000000001</v>
      </c>
      <c r="F1187" s="14" t="s">
        <v>5142</v>
      </c>
      <c r="G1187" s="2">
        <v>23331.200000000001</v>
      </c>
      <c r="H1187" s="2">
        <f>Tabla135[[#This Row],[Importe]]-Tabla135[[#This Row],[Pagado]]</f>
        <v>0</v>
      </c>
    </row>
    <row r="1188" spans="1:8" x14ac:dyDescent="0.25">
      <c r="A1188" s="13" t="s">
        <v>4581</v>
      </c>
      <c r="B1188" s="8" t="s">
        <v>5444</v>
      </c>
      <c r="C1188" s="12">
        <v>36369</v>
      </c>
      <c r="D1188" s="13" t="s">
        <v>4080</v>
      </c>
      <c r="E1188" s="2">
        <v>5430.3</v>
      </c>
      <c r="F1188" s="14" t="s">
        <v>4726</v>
      </c>
      <c r="G1188" s="2">
        <v>5430.3</v>
      </c>
      <c r="H1188" s="2">
        <f>Tabla135[[#This Row],[Importe]]-Tabla135[[#This Row],[Pagado]]</f>
        <v>0</v>
      </c>
    </row>
    <row r="1189" spans="1:8" x14ac:dyDescent="0.25">
      <c r="A1189" s="13" t="s">
        <v>4581</v>
      </c>
      <c r="B1189" s="8" t="s">
        <v>5445</v>
      </c>
      <c r="C1189" s="12">
        <v>36370</v>
      </c>
      <c r="D1189" s="13" t="s">
        <v>3944</v>
      </c>
      <c r="E1189" s="2">
        <v>4433.8999999999996</v>
      </c>
      <c r="F1189" s="14" t="s">
        <v>5142</v>
      </c>
      <c r="G1189" s="2">
        <v>4433.8999999999996</v>
      </c>
      <c r="H1189" s="2">
        <f>Tabla135[[#This Row],[Importe]]-Tabla135[[#This Row],[Pagado]]</f>
        <v>0</v>
      </c>
    </row>
    <row r="1190" spans="1:8" x14ac:dyDescent="0.25">
      <c r="A1190" s="13" t="s">
        <v>4581</v>
      </c>
      <c r="B1190" s="8" t="s">
        <v>5446</v>
      </c>
      <c r="C1190" s="12">
        <v>36371</v>
      </c>
      <c r="D1190" s="13" t="s">
        <v>4630</v>
      </c>
      <c r="E1190" s="2">
        <v>4777.8</v>
      </c>
      <c r="F1190" s="14" t="s">
        <v>5142</v>
      </c>
      <c r="G1190" s="2">
        <v>4777.8</v>
      </c>
      <c r="H1190" s="2">
        <f>Tabla135[[#This Row],[Importe]]-Tabla135[[#This Row],[Pagado]]</f>
        <v>0</v>
      </c>
    </row>
    <row r="1191" spans="1:8" x14ac:dyDescent="0.25">
      <c r="A1191" s="13" t="s">
        <v>4581</v>
      </c>
      <c r="B1191" s="8" t="s">
        <v>5447</v>
      </c>
      <c r="C1191" s="12">
        <v>36372</v>
      </c>
      <c r="D1191" s="13" t="s">
        <v>4033</v>
      </c>
      <c r="E1191" s="2">
        <v>2688</v>
      </c>
      <c r="F1191" s="14" t="s">
        <v>4581</v>
      </c>
      <c r="G1191" s="2">
        <v>2688</v>
      </c>
      <c r="H1191" s="2">
        <f>Tabla135[[#This Row],[Importe]]-Tabla135[[#This Row],[Pagado]]</f>
        <v>0</v>
      </c>
    </row>
    <row r="1192" spans="1:8" x14ac:dyDescent="0.25">
      <c r="A1192" s="13" t="s">
        <v>4581</v>
      </c>
      <c r="B1192" s="8" t="s">
        <v>5448</v>
      </c>
      <c r="C1192" s="12">
        <v>36373</v>
      </c>
      <c r="D1192" s="13" t="s">
        <v>3939</v>
      </c>
      <c r="E1192" s="2">
        <v>4206.5</v>
      </c>
      <c r="F1192" s="14" t="s">
        <v>5142</v>
      </c>
      <c r="G1192" s="2">
        <v>4206.5</v>
      </c>
      <c r="H1192" s="2">
        <f>Tabla135[[#This Row],[Importe]]-Tabla135[[#This Row],[Pagado]]</f>
        <v>0</v>
      </c>
    </row>
    <row r="1193" spans="1:8" x14ac:dyDescent="0.25">
      <c r="A1193" s="13" t="s">
        <v>4581</v>
      </c>
      <c r="B1193" s="8" t="s">
        <v>5449</v>
      </c>
      <c r="C1193" s="12">
        <v>36374</v>
      </c>
      <c r="D1193" s="13" t="s">
        <v>3950</v>
      </c>
      <c r="E1193" s="2">
        <v>37814.800000000003</v>
      </c>
      <c r="F1193" s="14" t="s">
        <v>4726</v>
      </c>
      <c r="G1193" s="2">
        <v>37814.800000000003</v>
      </c>
      <c r="H1193" s="2">
        <f>Tabla135[[#This Row],[Importe]]-Tabla135[[#This Row],[Pagado]]</f>
        <v>0</v>
      </c>
    </row>
    <row r="1194" spans="1:8" x14ac:dyDescent="0.25">
      <c r="A1194" s="13" t="s">
        <v>4581</v>
      </c>
      <c r="B1194" s="8" t="s">
        <v>5450</v>
      </c>
      <c r="C1194" s="12">
        <v>36375</v>
      </c>
      <c r="D1194" s="13" t="s">
        <v>3948</v>
      </c>
      <c r="E1194" s="2">
        <v>11025.6</v>
      </c>
      <c r="F1194" s="14" t="s">
        <v>5142</v>
      </c>
      <c r="G1194" s="2">
        <v>11025.6</v>
      </c>
      <c r="H1194" s="2">
        <f>Tabla135[[#This Row],[Importe]]-Tabla135[[#This Row],[Pagado]]</f>
        <v>0</v>
      </c>
    </row>
    <row r="1195" spans="1:8" x14ac:dyDescent="0.25">
      <c r="A1195" s="13" t="s">
        <v>4581</v>
      </c>
      <c r="B1195" s="8" t="s">
        <v>5451</v>
      </c>
      <c r="C1195" s="12">
        <v>36376</v>
      </c>
      <c r="D1195" s="13" t="s">
        <v>3945</v>
      </c>
      <c r="E1195" s="2">
        <v>4253.5</v>
      </c>
      <c r="F1195" s="14" t="s">
        <v>4726</v>
      </c>
      <c r="G1195" s="2">
        <v>4253.5</v>
      </c>
      <c r="H1195" s="2">
        <f>Tabla135[[#This Row],[Importe]]-Tabla135[[#This Row],[Pagado]]</f>
        <v>0</v>
      </c>
    </row>
    <row r="1196" spans="1:8" x14ac:dyDescent="0.25">
      <c r="A1196" s="13" t="s">
        <v>4581</v>
      </c>
      <c r="B1196" s="8" t="s">
        <v>5452</v>
      </c>
      <c r="C1196" s="12">
        <v>36377</v>
      </c>
      <c r="D1196" s="13" t="s">
        <v>3987</v>
      </c>
      <c r="E1196" s="2">
        <v>2818.4</v>
      </c>
      <c r="F1196" s="14" t="s">
        <v>4581</v>
      </c>
      <c r="G1196" s="2">
        <v>2818.4</v>
      </c>
      <c r="H1196" s="2">
        <f>Tabla135[[#This Row],[Importe]]-Tabla135[[#This Row],[Pagado]]</f>
        <v>0</v>
      </c>
    </row>
    <row r="1197" spans="1:8" x14ac:dyDescent="0.25">
      <c r="A1197" s="13" t="s">
        <v>4581</v>
      </c>
      <c r="B1197" s="8" t="s">
        <v>5453</v>
      </c>
      <c r="C1197" s="12">
        <v>36378</v>
      </c>
      <c r="D1197" s="13" t="s">
        <v>3942</v>
      </c>
      <c r="E1197" s="2">
        <v>4248</v>
      </c>
      <c r="F1197" s="14" t="s">
        <v>5142</v>
      </c>
      <c r="G1197" s="2">
        <v>4248</v>
      </c>
      <c r="H1197" s="2">
        <f>Tabla135[[#This Row],[Importe]]-Tabla135[[#This Row],[Pagado]]</f>
        <v>0</v>
      </c>
    </row>
    <row r="1198" spans="1:8" x14ac:dyDescent="0.25">
      <c r="A1198" s="13" t="s">
        <v>4581</v>
      </c>
      <c r="B1198" s="8" t="s">
        <v>5454</v>
      </c>
      <c r="C1198" s="12">
        <v>36379</v>
      </c>
      <c r="D1198" s="13" t="s">
        <v>4036</v>
      </c>
      <c r="E1198" s="2">
        <v>1283.0999999999999</v>
      </c>
      <c r="F1198" s="14" t="s">
        <v>4581</v>
      </c>
      <c r="G1198" s="2">
        <v>1283.0999999999999</v>
      </c>
      <c r="H1198" s="2">
        <f>Tabla135[[#This Row],[Importe]]-Tabla135[[#This Row],[Pagado]]</f>
        <v>0</v>
      </c>
    </row>
    <row r="1199" spans="1:8" x14ac:dyDescent="0.25">
      <c r="A1199" s="13" t="s">
        <v>4581</v>
      </c>
      <c r="B1199" s="8" t="s">
        <v>5455</v>
      </c>
      <c r="C1199" s="12">
        <v>36380</v>
      </c>
      <c r="D1199" s="13" t="s">
        <v>3964</v>
      </c>
      <c r="E1199" s="2">
        <v>4230</v>
      </c>
      <c r="F1199" s="14" t="s">
        <v>4581</v>
      </c>
      <c r="G1199" s="2">
        <v>4230</v>
      </c>
      <c r="H1199" s="2">
        <f>Tabla135[[#This Row],[Importe]]-Tabla135[[#This Row],[Pagado]]</f>
        <v>0</v>
      </c>
    </row>
    <row r="1200" spans="1:8" x14ac:dyDescent="0.25">
      <c r="A1200" s="13" t="s">
        <v>4581</v>
      </c>
      <c r="B1200" s="8" t="s">
        <v>5456</v>
      </c>
      <c r="C1200" s="12">
        <v>36381</v>
      </c>
      <c r="D1200" s="13" t="s">
        <v>4016</v>
      </c>
      <c r="E1200" s="2">
        <v>0</v>
      </c>
      <c r="F1200" s="14" t="s">
        <v>4219</v>
      </c>
      <c r="G1200" s="2">
        <v>0</v>
      </c>
      <c r="H1200" s="2">
        <f>Tabla135[[#This Row],[Importe]]-Tabla135[[#This Row],[Pagado]]</f>
        <v>0</v>
      </c>
    </row>
    <row r="1201" spans="1:8" x14ac:dyDescent="0.25">
      <c r="A1201" s="13" t="s">
        <v>4581</v>
      </c>
      <c r="B1201" s="8" t="s">
        <v>5457</v>
      </c>
      <c r="C1201" s="12">
        <v>36382</v>
      </c>
      <c r="D1201" s="13" t="s">
        <v>4041</v>
      </c>
      <c r="E1201" s="2">
        <v>205.2</v>
      </c>
      <c r="F1201" s="14" t="s">
        <v>4581</v>
      </c>
      <c r="G1201" s="2">
        <v>205.2</v>
      </c>
      <c r="H1201" s="2">
        <f>Tabla135[[#This Row],[Importe]]-Tabla135[[#This Row],[Pagado]]</f>
        <v>0</v>
      </c>
    </row>
    <row r="1202" spans="1:8" x14ac:dyDescent="0.25">
      <c r="A1202" s="13" t="s">
        <v>4581</v>
      </c>
      <c r="B1202" s="8" t="s">
        <v>5458</v>
      </c>
      <c r="C1202" s="12">
        <v>36383</v>
      </c>
      <c r="D1202" s="13" t="s">
        <v>3978</v>
      </c>
      <c r="E1202" s="2">
        <v>8336.4</v>
      </c>
      <c r="F1202" s="14" t="s">
        <v>4581</v>
      </c>
      <c r="G1202" s="2">
        <v>8336.4</v>
      </c>
      <c r="H1202" s="2">
        <f>Tabla135[[#This Row],[Importe]]-Tabla135[[#This Row],[Pagado]]</f>
        <v>0</v>
      </c>
    </row>
    <row r="1203" spans="1:8" x14ac:dyDescent="0.25">
      <c r="A1203" s="13" t="s">
        <v>4581</v>
      </c>
      <c r="B1203" s="8" t="s">
        <v>5459</v>
      </c>
      <c r="C1203" s="12">
        <v>36384</v>
      </c>
      <c r="D1203" s="13" t="s">
        <v>3964</v>
      </c>
      <c r="E1203" s="2">
        <v>2434.6</v>
      </c>
      <c r="F1203" s="14" t="s">
        <v>4581</v>
      </c>
      <c r="G1203" s="2">
        <v>2434.6</v>
      </c>
      <c r="H1203" s="2">
        <f>Tabla135[[#This Row],[Importe]]-Tabla135[[#This Row],[Pagado]]</f>
        <v>0</v>
      </c>
    </row>
    <row r="1204" spans="1:8" x14ac:dyDescent="0.25">
      <c r="A1204" s="13" t="s">
        <v>4581</v>
      </c>
      <c r="B1204" s="8" t="s">
        <v>5460</v>
      </c>
      <c r="C1204" s="12">
        <v>36385</v>
      </c>
      <c r="D1204" s="13" t="s">
        <v>4016</v>
      </c>
      <c r="E1204" s="2">
        <v>4093.6</v>
      </c>
      <c r="F1204" s="14" t="s">
        <v>4581</v>
      </c>
      <c r="G1204" s="2">
        <v>4093.6</v>
      </c>
      <c r="H1204" s="2">
        <f>Tabla135[[#This Row],[Importe]]-Tabla135[[#This Row],[Pagado]]</f>
        <v>0</v>
      </c>
    </row>
    <row r="1205" spans="1:8" x14ac:dyDescent="0.25">
      <c r="A1205" s="13" t="s">
        <v>4581</v>
      </c>
      <c r="B1205" s="8" t="s">
        <v>5461</v>
      </c>
      <c r="C1205" s="12">
        <v>36386</v>
      </c>
      <c r="D1205" s="13" t="s">
        <v>4156</v>
      </c>
      <c r="E1205" s="2">
        <v>4329.6000000000004</v>
      </c>
      <c r="F1205" s="14" t="s">
        <v>4581</v>
      </c>
      <c r="G1205" s="2">
        <v>4329.6000000000004</v>
      </c>
      <c r="H1205" s="2">
        <f>Tabla135[[#This Row],[Importe]]-Tabla135[[#This Row],[Pagado]]</f>
        <v>0</v>
      </c>
    </row>
    <row r="1206" spans="1:8" x14ac:dyDescent="0.25">
      <c r="A1206" s="13" t="s">
        <v>4581</v>
      </c>
      <c r="B1206" s="8" t="s">
        <v>5462</v>
      </c>
      <c r="C1206" s="12">
        <v>36387</v>
      </c>
      <c r="D1206" s="13" t="s">
        <v>3964</v>
      </c>
      <c r="E1206" s="2">
        <v>13511.6</v>
      </c>
      <c r="F1206" s="14" t="s">
        <v>4581</v>
      </c>
      <c r="G1206" s="2">
        <v>13511.6</v>
      </c>
      <c r="H1206" s="2">
        <f>Tabla135[[#This Row],[Importe]]-Tabla135[[#This Row],[Pagado]]</f>
        <v>0</v>
      </c>
    </row>
    <row r="1207" spans="1:8" x14ac:dyDescent="0.25">
      <c r="A1207" s="13" t="s">
        <v>4581</v>
      </c>
      <c r="B1207" s="8" t="s">
        <v>5463</v>
      </c>
      <c r="C1207" s="12">
        <v>36388</v>
      </c>
      <c r="D1207" s="13" t="s">
        <v>3971</v>
      </c>
      <c r="E1207" s="2">
        <v>0</v>
      </c>
      <c r="F1207" s="14" t="s">
        <v>4219</v>
      </c>
      <c r="G1207" s="2">
        <v>0</v>
      </c>
      <c r="H1207" s="2">
        <f>Tabla135[[#This Row],[Importe]]-Tabla135[[#This Row],[Pagado]]</f>
        <v>0</v>
      </c>
    </row>
    <row r="1208" spans="1:8" x14ac:dyDescent="0.25">
      <c r="A1208" s="13" t="s">
        <v>4581</v>
      </c>
      <c r="B1208" s="8" t="s">
        <v>5464</v>
      </c>
      <c r="C1208" s="12">
        <v>36389</v>
      </c>
      <c r="D1208" s="13" t="s">
        <v>3982</v>
      </c>
      <c r="E1208" s="2">
        <v>3509.6</v>
      </c>
      <c r="F1208" s="14" t="s">
        <v>4581</v>
      </c>
      <c r="G1208" s="2">
        <v>3509.6</v>
      </c>
      <c r="H1208" s="2">
        <f>Tabla135[[#This Row],[Importe]]-Tabla135[[#This Row],[Pagado]]</f>
        <v>0</v>
      </c>
    </row>
    <row r="1209" spans="1:8" x14ac:dyDescent="0.25">
      <c r="A1209" s="13" t="s">
        <v>4581</v>
      </c>
      <c r="B1209" s="8" t="s">
        <v>5465</v>
      </c>
      <c r="C1209" s="12">
        <v>36390</v>
      </c>
      <c r="D1209" s="13" t="s">
        <v>4030</v>
      </c>
      <c r="E1209" s="2">
        <v>3329.2</v>
      </c>
      <c r="F1209" s="14" t="s">
        <v>4581</v>
      </c>
      <c r="G1209" s="2">
        <v>3329.2</v>
      </c>
      <c r="H1209" s="2">
        <f>Tabla135[[#This Row],[Importe]]-Tabla135[[#This Row],[Pagado]]</f>
        <v>0</v>
      </c>
    </row>
    <row r="1210" spans="1:8" x14ac:dyDescent="0.25">
      <c r="A1210" s="13" t="s">
        <v>4581</v>
      </c>
      <c r="B1210" s="8" t="s">
        <v>5466</v>
      </c>
      <c r="C1210" s="12">
        <v>36391</v>
      </c>
      <c r="D1210" s="13" t="s">
        <v>3972</v>
      </c>
      <c r="E1210" s="2">
        <v>3248</v>
      </c>
      <c r="F1210" s="14" t="s">
        <v>4581</v>
      </c>
      <c r="G1210" s="2">
        <v>3248</v>
      </c>
      <c r="H1210" s="2">
        <f>Tabla135[[#This Row],[Importe]]-Tabla135[[#This Row],[Pagado]]</f>
        <v>0</v>
      </c>
    </row>
    <row r="1211" spans="1:8" x14ac:dyDescent="0.25">
      <c r="A1211" s="13" t="s">
        <v>4581</v>
      </c>
      <c r="B1211" s="8" t="s">
        <v>5467</v>
      </c>
      <c r="C1211" s="12">
        <v>36392</v>
      </c>
      <c r="D1211" s="13" t="s">
        <v>3971</v>
      </c>
      <c r="E1211" s="2">
        <v>4115.3999999999996</v>
      </c>
      <c r="F1211" s="14" t="s">
        <v>4581</v>
      </c>
      <c r="G1211" s="2">
        <v>4115.3999999999996</v>
      </c>
      <c r="H1211" s="2">
        <f>Tabla135[[#This Row],[Importe]]-Tabla135[[#This Row],[Pagado]]</f>
        <v>0</v>
      </c>
    </row>
    <row r="1212" spans="1:8" x14ac:dyDescent="0.25">
      <c r="A1212" s="13" t="s">
        <v>4581</v>
      </c>
      <c r="B1212" s="8" t="s">
        <v>5468</v>
      </c>
      <c r="C1212" s="12">
        <v>36393</v>
      </c>
      <c r="D1212" s="13" t="s">
        <v>5469</v>
      </c>
      <c r="E1212" s="2">
        <v>7483.14</v>
      </c>
      <c r="F1212" s="14" t="s">
        <v>4581</v>
      </c>
      <c r="G1212" s="2">
        <v>7483.14</v>
      </c>
      <c r="H1212" s="2">
        <f>Tabla135[[#This Row],[Importe]]-Tabla135[[#This Row],[Pagado]]</f>
        <v>0</v>
      </c>
    </row>
    <row r="1213" spans="1:8" x14ac:dyDescent="0.25">
      <c r="A1213" s="13" t="s">
        <v>4581</v>
      </c>
      <c r="B1213" s="8" t="s">
        <v>5470</v>
      </c>
      <c r="C1213" s="12">
        <v>36394</v>
      </c>
      <c r="D1213" s="13" t="s">
        <v>4098</v>
      </c>
      <c r="E1213" s="2">
        <v>15640.4</v>
      </c>
      <c r="F1213" s="14" t="s">
        <v>4581</v>
      </c>
      <c r="G1213" s="2">
        <v>15640.4</v>
      </c>
      <c r="H1213" s="2">
        <f>Tabla135[[#This Row],[Importe]]-Tabla135[[#This Row],[Pagado]]</f>
        <v>0</v>
      </c>
    </row>
    <row r="1214" spans="1:8" x14ac:dyDescent="0.25">
      <c r="A1214" s="13" t="s">
        <v>4581</v>
      </c>
      <c r="B1214" s="8" t="s">
        <v>5471</v>
      </c>
      <c r="C1214" s="12">
        <v>36395</v>
      </c>
      <c r="D1214" s="13" t="s">
        <v>4138</v>
      </c>
      <c r="E1214" s="2">
        <v>2589.6999999999998</v>
      </c>
      <c r="F1214" s="14" t="s">
        <v>4581</v>
      </c>
      <c r="G1214" s="2">
        <v>2589.6999999999998</v>
      </c>
      <c r="H1214" s="2">
        <f>Tabla135[[#This Row],[Importe]]-Tabla135[[#This Row],[Pagado]]</f>
        <v>0</v>
      </c>
    </row>
    <row r="1215" spans="1:8" x14ac:dyDescent="0.25">
      <c r="A1215" s="13" t="s">
        <v>4581</v>
      </c>
      <c r="B1215" s="8" t="s">
        <v>5472</v>
      </c>
      <c r="C1215" s="12">
        <v>36396</v>
      </c>
      <c r="D1215" s="13" t="s">
        <v>3962</v>
      </c>
      <c r="E1215" s="2">
        <v>6517.4</v>
      </c>
      <c r="F1215" s="14" t="s">
        <v>4581</v>
      </c>
      <c r="G1215" s="2">
        <v>6517.4</v>
      </c>
      <c r="H1215" s="2">
        <f>Tabla135[[#This Row],[Importe]]-Tabla135[[#This Row],[Pagado]]</f>
        <v>0</v>
      </c>
    </row>
    <row r="1216" spans="1:8" x14ac:dyDescent="0.25">
      <c r="A1216" s="13" t="s">
        <v>4581</v>
      </c>
      <c r="B1216" s="8" t="s">
        <v>5473</v>
      </c>
      <c r="C1216" s="12">
        <v>36397</v>
      </c>
      <c r="D1216" s="13" t="s">
        <v>4084</v>
      </c>
      <c r="E1216" s="2">
        <v>2610</v>
      </c>
      <c r="F1216" s="14" t="s">
        <v>4581</v>
      </c>
      <c r="G1216" s="2">
        <v>2610</v>
      </c>
      <c r="H1216" s="2">
        <f>Tabla135[[#This Row],[Importe]]-Tabla135[[#This Row],[Pagado]]</f>
        <v>0</v>
      </c>
    </row>
    <row r="1217" spans="1:8" x14ac:dyDescent="0.25">
      <c r="A1217" s="13" t="s">
        <v>4581</v>
      </c>
      <c r="B1217" s="8" t="s">
        <v>5474</v>
      </c>
      <c r="C1217" s="12">
        <v>36398</v>
      </c>
      <c r="D1217" s="13" t="s">
        <v>4048</v>
      </c>
      <c r="E1217" s="2">
        <v>29824</v>
      </c>
      <c r="F1217" s="14" t="s">
        <v>5142</v>
      </c>
      <c r="G1217" s="2">
        <v>29824</v>
      </c>
      <c r="H1217" s="2">
        <f>Tabla135[[#This Row],[Importe]]-Tabla135[[#This Row],[Pagado]]</f>
        <v>0</v>
      </c>
    </row>
    <row r="1218" spans="1:8" x14ac:dyDescent="0.25">
      <c r="A1218" s="13" t="s">
        <v>4581</v>
      </c>
      <c r="B1218" s="8" t="s">
        <v>5475</v>
      </c>
      <c r="C1218" s="12">
        <v>36399</v>
      </c>
      <c r="D1218" s="13" t="s">
        <v>3970</v>
      </c>
      <c r="E1218" s="2">
        <v>1072.5999999999999</v>
      </c>
      <c r="F1218" s="14" t="s">
        <v>4581</v>
      </c>
      <c r="G1218" s="2">
        <v>1072.5999999999999</v>
      </c>
      <c r="H1218" s="2">
        <f>Tabla135[[#This Row],[Importe]]-Tabla135[[#This Row],[Pagado]]</f>
        <v>0</v>
      </c>
    </row>
    <row r="1219" spans="1:8" x14ac:dyDescent="0.25">
      <c r="A1219" s="13" t="s">
        <v>4581</v>
      </c>
      <c r="B1219" s="8" t="s">
        <v>5476</v>
      </c>
      <c r="C1219" s="12">
        <v>36400</v>
      </c>
      <c r="D1219" s="13" t="s">
        <v>4042</v>
      </c>
      <c r="E1219" s="2">
        <v>24792</v>
      </c>
      <c r="F1219" s="14" t="s">
        <v>4581</v>
      </c>
      <c r="G1219" s="2">
        <v>24792</v>
      </c>
      <c r="H1219" s="2">
        <f>Tabla135[[#This Row],[Importe]]-Tabla135[[#This Row],[Pagado]]</f>
        <v>0</v>
      </c>
    </row>
    <row r="1220" spans="1:8" x14ac:dyDescent="0.25">
      <c r="A1220" s="13" t="s">
        <v>4581</v>
      </c>
      <c r="B1220" s="8" t="s">
        <v>5477</v>
      </c>
      <c r="C1220" s="12">
        <v>36401</v>
      </c>
      <c r="D1220" s="13" t="s">
        <v>4055</v>
      </c>
      <c r="E1220" s="2">
        <v>44128</v>
      </c>
      <c r="F1220" s="14" t="s">
        <v>4581</v>
      </c>
      <c r="G1220" s="2">
        <v>44128</v>
      </c>
      <c r="H1220" s="2">
        <f>Tabla135[[#This Row],[Importe]]-Tabla135[[#This Row],[Pagado]]</f>
        <v>0</v>
      </c>
    </row>
    <row r="1221" spans="1:8" x14ac:dyDescent="0.25">
      <c r="A1221" s="13" t="s">
        <v>4581</v>
      </c>
      <c r="B1221" s="8" t="s">
        <v>5478</v>
      </c>
      <c r="C1221" s="12">
        <v>36402</v>
      </c>
      <c r="D1221" s="13" t="s">
        <v>4056</v>
      </c>
      <c r="E1221" s="2">
        <v>1800</v>
      </c>
      <c r="F1221" s="14" t="s">
        <v>4581</v>
      </c>
      <c r="G1221" s="2">
        <v>1800</v>
      </c>
      <c r="H1221" s="2">
        <f>Tabla135[[#This Row],[Importe]]-Tabla135[[#This Row],[Pagado]]</f>
        <v>0</v>
      </c>
    </row>
    <row r="1222" spans="1:8" x14ac:dyDescent="0.25">
      <c r="A1222" s="13" t="s">
        <v>4581</v>
      </c>
      <c r="B1222" s="8" t="s">
        <v>5479</v>
      </c>
      <c r="C1222" s="12">
        <v>36403</v>
      </c>
      <c r="D1222" s="13" t="s">
        <v>3977</v>
      </c>
      <c r="E1222" s="2">
        <v>2363</v>
      </c>
      <c r="F1222" s="14" t="s">
        <v>4581</v>
      </c>
      <c r="G1222" s="2">
        <v>2363</v>
      </c>
      <c r="H1222" s="2">
        <f>Tabla135[[#This Row],[Importe]]-Tabla135[[#This Row],[Pagado]]</f>
        <v>0</v>
      </c>
    </row>
    <row r="1223" spans="1:8" x14ac:dyDescent="0.25">
      <c r="A1223" s="13" t="s">
        <v>4581</v>
      </c>
      <c r="B1223" s="8" t="s">
        <v>5480</v>
      </c>
      <c r="C1223" s="12">
        <v>36404</v>
      </c>
      <c r="D1223" s="13" t="s">
        <v>4152</v>
      </c>
      <c r="E1223" s="2">
        <v>43341.78</v>
      </c>
      <c r="F1223" s="14" t="s">
        <v>4581</v>
      </c>
      <c r="G1223" s="2">
        <v>43341.78</v>
      </c>
      <c r="H1223" s="2">
        <f>Tabla135[[#This Row],[Importe]]-Tabla135[[#This Row],[Pagado]]</f>
        <v>0</v>
      </c>
    </row>
    <row r="1224" spans="1:8" x14ac:dyDescent="0.25">
      <c r="A1224" s="13" t="s">
        <v>4581</v>
      </c>
      <c r="B1224" s="8" t="s">
        <v>5481</v>
      </c>
      <c r="C1224" s="12">
        <v>36405</v>
      </c>
      <c r="D1224" s="13" t="s">
        <v>4056</v>
      </c>
      <c r="E1224" s="2">
        <v>1789</v>
      </c>
      <c r="F1224" s="14" t="s">
        <v>4581</v>
      </c>
      <c r="G1224" s="2">
        <v>1789</v>
      </c>
      <c r="H1224" s="2">
        <f>Tabla135[[#This Row],[Importe]]-Tabla135[[#This Row],[Pagado]]</f>
        <v>0</v>
      </c>
    </row>
    <row r="1225" spans="1:8" x14ac:dyDescent="0.25">
      <c r="A1225" s="13" t="s">
        <v>4581</v>
      </c>
      <c r="B1225" s="8" t="s">
        <v>5482</v>
      </c>
      <c r="C1225" s="12">
        <v>36406</v>
      </c>
      <c r="D1225" s="13" t="s">
        <v>3980</v>
      </c>
      <c r="E1225" s="2">
        <v>5438.5</v>
      </c>
      <c r="F1225" s="14" t="s">
        <v>4581</v>
      </c>
      <c r="G1225" s="2">
        <v>5438.5</v>
      </c>
      <c r="H1225" s="2">
        <f>Tabla135[[#This Row],[Importe]]-Tabla135[[#This Row],[Pagado]]</f>
        <v>0</v>
      </c>
    </row>
    <row r="1226" spans="1:8" x14ac:dyDescent="0.25">
      <c r="A1226" s="13" t="s">
        <v>4581</v>
      </c>
      <c r="B1226" s="8" t="s">
        <v>5483</v>
      </c>
      <c r="C1226" s="12">
        <v>36407</v>
      </c>
      <c r="D1226" s="13" t="s">
        <v>3958</v>
      </c>
      <c r="E1226" s="2">
        <v>2208.8000000000002</v>
      </c>
      <c r="F1226" s="14" t="s">
        <v>4581</v>
      </c>
      <c r="G1226" s="2">
        <v>2208.8000000000002</v>
      </c>
      <c r="H1226" s="2">
        <f>Tabla135[[#This Row],[Importe]]-Tabla135[[#This Row],[Pagado]]</f>
        <v>0</v>
      </c>
    </row>
    <row r="1227" spans="1:8" x14ac:dyDescent="0.25">
      <c r="A1227" s="13" t="s">
        <v>4581</v>
      </c>
      <c r="B1227" s="8" t="s">
        <v>5484</v>
      </c>
      <c r="C1227" s="12">
        <v>36408</v>
      </c>
      <c r="D1227" s="13" t="s">
        <v>4049</v>
      </c>
      <c r="E1227" s="2">
        <v>3068.9</v>
      </c>
      <c r="F1227" s="14" t="s">
        <v>4581</v>
      </c>
      <c r="G1227" s="2">
        <v>3068.9</v>
      </c>
      <c r="H1227" s="2">
        <f>Tabla135[[#This Row],[Importe]]-Tabla135[[#This Row],[Pagado]]</f>
        <v>0</v>
      </c>
    </row>
    <row r="1228" spans="1:8" x14ac:dyDescent="0.25">
      <c r="A1228" s="13" t="s">
        <v>4581</v>
      </c>
      <c r="B1228" s="8" t="s">
        <v>5485</v>
      </c>
      <c r="C1228" s="12">
        <v>36409</v>
      </c>
      <c r="D1228" s="13" t="s">
        <v>3964</v>
      </c>
      <c r="E1228" s="2">
        <v>3000</v>
      </c>
      <c r="F1228" s="14" t="s">
        <v>4581</v>
      </c>
      <c r="G1228" s="2">
        <v>3000</v>
      </c>
      <c r="H1228" s="2">
        <f>Tabla135[[#This Row],[Importe]]-Tabla135[[#This Row],[Pagado]]</f>
        <v>0</v>
      </c>
    </row>
    <row r="1229" spans="1:8" x14ac:dyDescent="0.25">
      <c r="A1229" s="13" t="s">
        <v>4581</v>
      </c>
      <c r="B1229" s="8" t="s">
        <v>5486</v>
      </c>
      <c r="C1229" s="12">
        <v>36410</v>
      </c>
      <c r="D1229" s="13" t="s">
        <v>3969</v>
      </c>
      <c r="E1229" s="2">
        <v>10056.5</v>
      </c>
      <c r="F1229" s="14" t="s">
        <v>4581</v>
      </c>
      <c r="G1229" s="2">
        <v>10056.5</v>
      </c>
      <c r="H1229" s="2">
        <f>Tabla135[[#This Row],[Importe]]-Tabla135[[#This Row],[Pagado]]</f>
        <v>0</v>
      </c>
    </row>
    <row r="1230" spans="1:8" x14ac:dyDescent="0.25">
      <c r="A1230" s="13" t="s">
        <v>4581</v>
      </c>
      <c r="B1230" s="8" t="s">
        <v>5487</v>
      </c>
      <c r="C1230" s="12">
        <v>36411</v>
      </c>
      <c r="D1230" s="13" t="s">
        <v>4037</v>
      </c>
      <c r="E1230" s="2">
        <v>636</v>
      </c>
      <c r="F1230" s="14" t="s">
        <v>4581</v>
      </c>
      <c r="G1230" s="2">
        <v>636</v>
      </c>
      <c r="H1230" s="2">
        <f>Tabla135[[#This Row],[Importe]]-Tabla135[[#This Row],[Pagado]]</f>
        <v>0</v>
      </c>
    </row>
    <row r="1231" spans="1:8" x14ac:dyDescent="0.25">
      <c r="A1231" s="13" t="s">
        <v>4581</v>
      </c>
      <c r="B1231" s="8" t="s">
        <v>5488</v>
      </c>
      <c r="C1231" s="12">
        <v>36412</v>
      </c>
      <c r="D1231" s="13" t="s">
        <v>4091</v>
      </c>
      <c r="E1231" s="2">
        <v>7021.1</v>
      </c>
      <c r="F1231" s="14" t="s">
        <v>4581</v>
      </c>
      <c r="G1231" s="2">
        <v>7021.1</v>
      </c>
      <c r="H1231" s="2">
        <f>Tabla135[[#This Row],[Importe]]-Tabla135[[#This Row],[Pagado]]</f>
        <v>0</v>
      </c>
    </row>
    <row r="1232" spans="1:8" x14ac:dyDescent="0.25">
      <c r="A1232" s="13" t="s">
        <v>4581</v>
      </c>
      <c r="B1232" s="8" t="s">
        <v>5489</v>
      </c>
      <c r="C1232" s="12">
        <v>36413</v>
      </c>
      <c r="D1232" s="13" t="s">
        <v>4026</v>
      </c>
      <c r="E1232" s="2">
        <v>403.3</v>
      </c>
      <c r="F1232" s="14" t="s">
        <v>4581</v>
      </c>
      <c r="G1232" s="2">
        <v>403.3</v>
      </c>
      <c r="H1232" s="2">
        <f>Tabla135[[#This Row],[Importe]]-Tabla135[[#This Row],[Pagado]]</f>
        <v>0</v>
      </c>
    </row>
    <row r="1233" spans="1:8" x14ac:dyDescent="0.25">
      <c r="A1233" s="13" t="s">
        <v>4581</v>
      </c>
      <c r="B1233" s="8" t="s">
        <v>5490</v>
      </c>
      <c r="C1233" s="12">
        <v>36414</v>
      </c>
      <c r="D1233" s="13" t="s">
        <v>3964</v>
      </c>
      <c r="E1233" s="2">
        <v>600</v>
      </c>
      <c r="F1233" s="14" t="s">
        <v>4581</v>
      </c>
      <c r="G1233" s="2">
        <v>600</v>
      </c>
      <c r="H1233" s="2">
        <f>Tabla135[[#This Row],[Importe]]-Tabla135[[#This Row],[Pagado]]</f>
        <v>0</v>
      </c>
    </row>
    <row r="1234" spans="1:8" x14ac:dyDescent="0.25">
      <c r="A1234" s="13" t="s">
        <v>4581</v>
      </c>
      <c r="B1234" s="8" t="s">
        <v>5491</v>
      </c>
      <c r="C1234" s="12">
        <v>36415</v>
      </c>
      <c r="D1234" s="13" t="s">
        <v>4057</v>
      </c>
      <c r="E1234" s="2">
        <v>2380</v>
      </c>
      <c r="F1234" s="14" t="s">
        <v>4581</v>
      </c>
      <c r="G1234" s="2">
        <v>2380</v>
      </c>
      <c r="H1234" s="2">
        <f>Tabla135[[#This Row],[Importe]]-Tabla135[[#This Row],[Pagado]]</f>
        <v>0</v>
      </c>
    </row>
    <row r="1235" spans="1:8" x14ac:dyDescent="0.25">
      <c r="A1235" s="13" t="s">
        <v>4581</v>
      </c>
      <c r="B1235" s="8" t="s">
        <v>5492</v>
      </c>
      <c r="C1235" s="12">
        <v>36416</v>
      </c>
      <c r="D1235" s="13" t="s">
        <v>4057</v>
      </c>
      <c r="E1235" s="2">
        <v>1934.4</v>
      </c>
      <c r="F1235" s="14" t="s">
        <v>4581</v>
      </c>
      <c r="G1235" s="2">
        <v>1934.4</v>
      </c>
      <c r="H1235" s="2">
        <f>Tabla135[[#This Row],[Importe]]-Tabla135[[#This Row],[Pagado]]</f>
        <v>0</v>
      </c>
    </row>
    <row r="1236" spans="1:8" x14ac:dyDescent="0.25">
      <c r="A1236" s="13" t="s">
        <v>4581</v>
      </c>
      <c r="B1236" s="8" t="s">
        <v>5493</v>
      </c>
      <c r="C1236" s="12">
        <v>36417</v>
      </c>
      <c r="D1236" s="13" t="s">
        <v>4095</v>
      </c>
      <c r="E1236" s="2">
        <v>5361.9</v>
      </c>
      <c r="F1236" s="14" t="s">
        <v>4581</v>
      </c>
      <c r="G1236" s="2">
        <v>5361.9</v>
      </c>
      <c r="H1236" s="2">
        <f>Tabla135[[#This Row],[Importe]]-Tabla135[[#This Row],[Pagado]]</f>
        <v>0</v>
      </c>
    </row>
    <row r="1237" spans="1:8" x14ac:dyDescent="0.25">
      <c r="A1237" s="13" t="s">
        <v>4581</v>
      </c>
      <c r="B1237" s="8" t="s">
        <v>5494</v>
      </c>
      <c r="C1237" s="12">
        <v>36418</v>
      </c>
      <c r="D1237" s="13" t="s">
        <v>3996</v>
      </c>
      <c r="E1237" s="2">
        <v>24317.200000000001</v>
      </c>
      <c r="F1237" s="14" t="s">
        <v>4581</v>
      </c>
      <c r="G1237" s="2">
        <v>24317.200000000001</v>
      </c>
      <c r="H1237" s="2">
        <f>Tabla135[[#This Row],[Importe]]-Tabla135[[#This Row],[Pagado]]</f>
        <v>0</v>
      </c>
    </row>
    <row r="1238" spans="1:8" x14ac:dyDescent="0.25">
      <c r="A1238" s="13" t="s">
        <v>4581</v>
      </c>
      <c r="B1238" s="8" t="s">
        <v>5495</v>
      </c>
      <c r="C1238" s="12">
        <v>36419</v>
      </c>
      <c r="D1238" s="13" t="s">
        <v>3989</v>
      </c>
      <c r="E1238" s="2">
        <v>861</v>
      </c>
      <c r="F1238" s="14" t="s">
        <v>4581</v>
      </c>
      <c r="G1238" s="2">
        <v>861</v>
      </c>
      <c r="H1238" s="2">
        <f>Tabla135[[#This Row],[Importe]]-Tabla135[[#This Row],[Pagado]]</f>
        <v>0</v>
      </c>
    </row>
    <row r="1239" spans="1:8" x14ac:dyDescent="0.25">
      <c r="A1239" s="13" t="s">
        <v>4581</v>
      </c>
      <c r="B1239" s="8" t="s">
        <v>5496</v>
      </c>
      <c r="C1239" s="12">
        <v>36420</v>
      </c>
      <c r="D1239" s="13" t="s">
        <v>3991</v>
      </c>
      <c r="E1239" s="2">
        <v>4248</v>
      </c>
      <c r="F1239" s="14" t="s">
        <v>4581</v>
      </c>
      <c r="G1239" s="2">
        <v>4248</v>
      </c>
      <c r="H1239" s="2">
        <f>Tabla135[[#This Row],[Importe]]-Tabla135[[#This Row],[Pagado]]</f>
        <v>0</v>
      </c>
    </row>
    <row r="1240" spans="1:8" x14ac:dyDescent="0.25">
      <c r="A1240" s="13" t="s">
        <v>4581</v>
      </c>
      <c r="B1240" s="8" t="s">
        <v>5497</v>
      </c>
      <c r="C1240" s="12">
        <v>36421</v>
      </c>
      <c r="D1240" s="13" t="s">
        <v>3964</v>
      </c>
      <c r="E1240" s="2">
        <v>421.8</v>
      </c>
      <c r="F1240" s="14" t="s">
        <v>4581</v>
      </c>
      <c r="G1240" s="2">
        <v>421.8</v>
      </c>
      <c r="H1240" s="2">
        <f>Tabla135[[#This Row],[Importe]]-Tabla135[[#This Row],[Pagado]]</f>
        <v>0</v>
      </c>
    </row>
    <row r="1241" spans="1:8" x14ac:dyDescent="0.25">
      <c r="A1241" s="13" t="s">
        <v>4581</v>
      </c>
      <c r="B1241" s="8" t="s">
        <v>5498</v>
      </c>
      <c r="C1241" s="12">
        <v>36422</v>
      </c>
      <c r="D1241" s="13" t="s">
        <v>3955</v>
      </c>
      <c r="E1241" s="2">
        <v>384.1</v>
      </c>
      <c r="F1241" s="14" t="s">
        <v>4581</v>
      </c>
      <c r="G1241" s="2">
        <v>384.1</v>
      </c>
      <c r="H1241" s="2">
        <f>Tabla135[[#This Row],[Importe]]-Tabla135[[#This Row],[Pagado]]</f>
        <v>0</v>
      </c>
    </row>
    <row r="1242" spans="1:8" x14ac:dyDescent="0.25">
      <c r="A1242" s="13" t="s">
        <v>4581</v>
      </c>
      <c r="B1242" s="8" t="s">
        <v>5499</v>
      </c>
      <c r="C1242" s="12">
        <v>36423</v>
      </c>
      <c r="D1242" s="13" t="s">
        <v>4051</v>
      </c>
      <c r="E1242" s="2">
        <v>1018</v>
      </c>
      <c r="F1242" s="14" t="s">
        <v>4581</v>
      </c>
      <c r="G1242" s="2">
        <v>1018</v>
      </c>
      <c r="H1242" s="2">
        <f>Tabla135[[#This Row],[Importe]]-Tabla135[[#This Row],[Pagado]]</f>
        <v>0</v>
      </c>
    </row>
    <row r="1243" spans="1:8" x14ac:dyDescent="0.25">
      <c r="A1243" s="13" t="s">
        <v>4581</v>
      </c>
      <c r="B1243" s="8" t="s">
        <v>5500</v>
      </c>
      <c r="C1243" s="12">
        <v>36424</v>
      </c>
      <c r="D1243" s="13" t="s">
        <v>3964</v>
      </c>
      <c r="E1243" s="2">
        <v>7466</v>
      </c>
      <c r="F1243" s="14" t="s">
        <v>4581</v>
      </c>
      <c r="G1243" s="2">
        <v>7466</v>
      </c>
      <c r="H1243" s="2">
        <f>Tabla135[[#This Row],[Importe]]-Tabla135[[#This Row],[Pagado]]</f>
        <v>0</v>
      </c>
    </row>
    <row r="1244" spans="1:8" x14ac:dyDescent="0.25">
      <c r="A1244" s="13" t="s">
        <v>4581</v>
      </c>
      <c r="B1244" s="8" t="s">
        <v>5501</v>
      </c>
      <c r="C1244" s="12">
        <v>36425</v>
      </c>
      <c r="D1244" s="13" t="s">
        <v>3965</v>
      </c>
      <c r="E1244" s="2">
        <v>900</v>
      </c>
      <c r="F1244" s="14" t="s">
        <v>4581</v>
      </c>
      <c r="G1244" s="2">
        <v>900</v>
      </c>
      <c r="H1244" s="2">
        <f>Tabla135[[#This Row],[Importe]]-Tabla135[[#This Row],[Pagado]]</f>
        <v>0</v>
      </c>
    </row>
    <row r="1245" spans="1:8" x14ac:dyDescent="0.25">
      <c r="A1245" s="13" t="s">
        <v>4581</v>
      </c>
      <c r="B1245" s="8" t="s">
        <v>5502</v>
      </c>
      <c r="C1245" s="12">
        <v>36426</v>
      </c>
      <c r="D1245" s="13" t="s">
        <v>4053</v>
      </c>
      <c r="E1245" s="2">
        <v>3944.4</v>
      </c>
      <c r="F1245" s="14" t="s">
        <v>4581</v>
      </c>
      <c r="G1245" s="2">
        <v>3944.4</v>
      </c>
      <c r="H1245" s="2">
        <f>Tabla135[[#This Row],[Importe]]-Tabla135[[#This Row],[Pagado]]</f>
        <v>0</v>
      </c>
    </row>
    <row r="1246" spans="1:8" x14ac:dyDescent="0.25">
      <c r="A1246" s="13" t="s">
        <v>4581</v>
      </c>
      <c r="B1246" s="8" t="s">
        <v>5503</v>
      </c>
      <c r="C1246" s="12">
        <v>36427</v>
      </c>
      <c r="D1246" s="13" t="s">
        <v>3964</v>
      </c>
      <c r="E1246" s="2">
        <v>1500</v>
      </c>
      <c r="F1246" s="14" t="s">
        <v>4581</v>
      </c>
      <c r="G1246" s="2">
        <v>1500</v>
      </c>
      <c r="H1246" s="2">
        <f>Tabla135[[#This Row],[Importe]]-Tabla135[[#This Row],[Pagado]]</f>
        <v>0</v>
      </c>
    </row>
    <row r="1247" spans="1:8" x14ac:dyDescent="0.25">
      <c r="A1247" s="13" t="s">
        <v>4581</v>
      </c>
      <c r="B1247" s="8" t="s">
        <v>5504</v>
      </c>
      <c r="C1247" s="12">
        <v>36428</v>
      </c>
      <c r="D1247" s="13" t="s">
        <v>4088</v>
      </c>
      <c r="E1247" s="2">
        <v>3600</v>
      </c>
      <c r="F1247" s="14" t="s">
        <v>4581</v>
      </c>
      <c r="G1247" s="2">
        <v>3600</v>
      </c>
      <c r="H1247" s="2">
        <f>Tabla135[[#This Row],[Importe]]-Tabla135[[#This Row],[Pagado]]</f>
        <v>0</v>
      </c>
    </row>
    <row r="1248" spans="1:8" x14ac:dyDescent="0.25">
      <c r="A1248" s="13" t="s">
        <v>4581</v>
      </c>
      <c r="B1248" s="8" t="s">
        <v>5505</v>
      </c>
      <c r="C1248" s="12">
        <v>36429</v>
      </c>
      <c r="D1248" s="13" t="s">
        <v>3964</v>
      </c>
      <c r="E1248" s="2">
        <v>564.29999999999995</v>
      </c>
      <c r="F1248" s="14" t="s">
        <v>4581</v>
      </c>
      <c r="G1248" s="2">
        <v>564.29999999999995</v>
      </c>
      <c r="H1248" s="2">
        <f>Tabla135[[#This Row],[Importe]]-Tabla135[[#This Row],[Pagado]]</f>
        <v>0</v>
      </c>
    </row>
    <row r="1249" spans="1:8" x14ac:dyDescent="0.25">
      <c r="A1249" s="13" t="s">
        <v>4581</v>
      </c>
      <c r="B1249" s="8" t="s">
        <v>5506</v>
      </c>
      <c r="C1249" s="12">
        <v>36430</v>
      </c>
      <c r="D1249" s="13" t="s">
        <v>5234</v>
      </c>
      <c r="E1249" s="2">
        <v>990.6</v>
      </c>
      <c r="F1249" s="14" t="s">
        <v>4581</v>
      </c>
      <c r="G1249" s="2">
        <v>990.6</v>
      </c>
      <c r="H1249" s="2">
        <f>Tabla135[[#This Row],[Importe]]-Tabla135[[#This Row],[Pagado]]</f>
        <v>0</v>
      </c>
    </row>
    <row r="1250" spans="1:8" x14ac:dyDescent="0.25">
      <c r="A1250" s="13" t="s">
        <v>4581</v>
      </c>
      <c r="B1250" s="8" t="s">
        <v>5507</v>
      </c>
      <c r="C1250" s="12">
        <v>36431</v>
      </c>
      <c r="D1250" s="13" t="s">
        <v>4002</v>
      </c>
      <c r="E1250" s="2">
        <v>2400</v>
      </c>
      <c r="F1250" s="14" t="s">
        <v>5142</v>
      </c>
      <c r="G1250" s="2">
        <v>2400</v>
      </c>
      <c r="H1250" s="2">
        <f>Tabla135[[#This Row],[Importe]]-Tabla135[[#This Row],[Pagado]]</f>
        <v>0</v>
      </c>
    </row>
    <row r="1251" spans="1:8" x14ac:dyDescent="0.25">
      <c r="A1251" s="13" t="s">
        <v>4581</v>
      </c>
      <c r="B1251" s="8" t="s">
        <v>5508</v>
      </c>
      <c r="C1251" s="12">
        <v>36432</v>
      </c>
      <c r="D1251" s="13" t="s">
        <v>4001</v>
      </c>
      <c r="E1251" s="2">
        <v>2400</v>
      </c>
      <c r="F1251" s="14" t="s">
        <v>5142</v>
      </c>
      <c r="G1251" s="2">
        <v>2400</v>
      </c>
      <c r="H1251" s="2">
        <f>Tabla135[[#This Row],[Importe]]-Tabla135[[#This Row],[Pagado]]</f>
        <v>0</v>
      </c>
    </row>
    <row r="1252" spans="1:8" x14ac:dyDescent="0.25">
      <c r="A1252" s="13" t="s">
        <v>4581</v>
      </c>
      <c r="B1252" s="8" t="s">
        <v>5509</v>
      </c>
      <c r="C1252" s="12">
        <v>36433</v>
      </c>
      <c r="D1252" s="13" t="s">
        <v>4000</v>
      </c>
      <c r="E1252" s="2">
        <v>900</v>
      </c>
      <c r="F1252" s="14" t="s">
        <v>5142</v>
      </c>
      <c r="G1252" s="2">
        <v>900</v>
      </c>
      <c r="H1252" s="2">
        <f>Tabla135[[#This Row],[Importe]]-Tabla135[[#This Row],[Pagado]]</f>
        <v>0</v>
      </c>
    </row>
    <row r="1253" spans="1:8" x14ac:dyDescent="0.25">
      <c r="A1253" s="13" t="s">
        <v>4581</v>
      </c>
      <c r="B1253" s="8" t="s">
        <v>5510</v>
      </c>
      <c r="C1253" s="12">
        <v>36434</v>
      </c>
      <c r="D1253" s="13" t="s">
        <v>4133</v>
      </c>
      <c r="E1253" s="2">
        <v>600</v>
      </c>
      <c r="F1253" s="14" t="s">
        <v>4581</v>
      </c>
      <c r="G1253" s="2">
        <v>600</v>
      </c>
      <c r="H1253" s="2">
        <f>Tabla135[[#This Row],[Importe]]-Tabla135[[#This Row],[Pagado]]</f>
        <v>0</v>
      </c>
    </row>
    <row r="1254" spans="1:8" x14ac:dyDescent="0.25">
      <c r="A1254" s="13" t="s">
        <v>4581</v>
      </c>
      <c r="B1254" s="8" t="s">
        <v>5511</v>
      </c>
      <c r="C1254" s="12">
        <v>36435</v>
      </c>
      <c r="D1254" s="13" t="s">
        <v>4011</v>
      </c>
      <c r="E1254" s="2">
        <v>6063</v>
      </c>
      <c r="F1254" s="14" t="s">
        <v>5142</v>
      </c>
      <c r="G1254" s="2">
        <v>6063</v>
      </c>
      <c r="H1254" s="2">
        <f>Tabla135[[#This Row],[Importe]]-Tabla135[[#This Row],[Pagado]]</f>
        <v>0</v>
      </c>
    </row>
    <row r="1255" spans="1:8" x14ac:dyDescent="0.25">
      <c r="A1255" s="13" t="s">
        <v>4581</v>
      </c>
      <c r="B1255" s="8" t="s">
        <v>5512</v>
      </c>
      <c r="C1255" s="12">
        <v>36436</v>
      </c>
      <c r="D1255" s="13" t="s">
        <v>4099</v>
      </c>
      <c r="E1255" s="2">
        <v>3148.3</v>
      </c>
      <c r="F1255" s="14" t="s">
        <v>4581</v>
      </c>
      <c r="G1255" s="2">
        <v>3148.3</v>
      </c>
      <c r="H1255" s="2">
        <f>Tabla135[[#This Row],[Importe]]-Tabla135[[#This Row],[Pagado]]</f>
        <v>0</v>
      </c>
    </row>
    <row r="1256" spans="1:8" x14ac:dyDescent="0.25">
      <c r="A1256" s="13" t="s">
        <v>4581</v>
      </c>
      <c r="B1256" s="8" t="s">
        <v>5513</v>
      </c>
      <c r="C1256" s="12">
        <v>36437</v>
      </c>
      <c r="D1256" s="13" t="s">
        <v>4090</v>
      </c>
      <c r="E1256" s="2">
        <v>3480</v>
      </c>
      <c r="F1256" s="14" t="s">
        <v>4581</v>
      </c>
      <c r="G1256" s="2">
        <v>3480</v>
      </c>
      <c r="H1256" s="2">
        <f>Tabla135[[#This Row],[Importe]]-Tabla135[[#This Row],[Pagado]]</f>
        <v>0</v>
      </c>
    </row>
    <row r="1257" spans="1:8" x14ac:dyDescent="0.25">
      <c r="A1257" s="13" t="s">
        <v>4581</v>
      </c>
      <c r="B1257" s="8" t="s">
        <v>5514</v>
      </c>
      <c r="C1257" s="12">
        <v>36438</v>
      </c>
      <c r="D1257" s="13" t="s">
        <v>4121</v>
      </c>
      <c r="E1257" s="2">
        <v>2204.3000000000002</v>
      </c>
      <c r="F1257" s="14" t="s">
        <v>4581</v>
      </c>
      <c r="G1257" s="2">
        <v>2204.3000000000002</v>
      </c>
      <c r="H1257" s="2">
        <f>Tabla135[[#This Row],[Importe]]-Tabla135[[#This Row],[Pagado]]</f>
        <v>0</v>
      </c>
    </row>
    <row r="1258" spans="1:8" x14ac:dyDescent="0.25">
      <c r="A1258" s="13" t="s">
        <v>4581</v>
      </c>
      <c r="B1258" s="8" t="s">
        <v>5515</v>
      </c>
      <c r="C1258" s="12">
        <v>36439</v>
      </c>
      <c r="D1258" s="13" t="s">
        <v>3962</v>
      </c>
      <c r="E1258" s="2">
        <v>5028.6000000000004</v>
      </c>
      <c r="F1258" s="14" t="s">
        <v>4581</v>
      </c>
      <c r="G1258" s="2">
        <v>5028.6000000000004</v>
      </c>
      <c r="H1258" s="2">
        <f>Tabla135[[#This Row],[Importe]]-Tabla135[[#This Row],[Pagado]]</f>
        <v>0</v>
      </c>
    </row>
    <row r="1259" spans="1:8" x14ac:dyDescent="0.25">
      <c r="A1259" s="13" t="s">
        <v>4581</v>
      </c>
      <c r="B1259" s="8" t="s">
        <v>5516</v>
      </c>
      <c r="C1259" s="12">
        <v>36440</v>
      </c>
      <c r="D1259" s="13" t="s">
        <v>5517</v>
      </c>
      <c r="E1259" s="2">
        <v>30187.5</v>
      </c>
      <c r="F1259" s="14" t="s">
        <v>4581</v>
      </c>
      <c r="G1259" s="2">
        <v>30187.5</v>
      </c>
      <c r="H1259" s="2">
        <f>Tabla135[[#This Row],[Importe]]-Tabla135[[#This Row],[Pagado]]</f>
        <v>0</v>
      </c>
    </row>
    <row r="1260" spans="1:8" x14ac:dyDescent="0.25">
      <c r="A1260" s="13" t="s">
        <v>4581</v>
      </c>
      <c r="B1260" s="8" t="s">
        <v>5518</v>
      </c>
      <c r="C1260" s="12">
        <v>36441</v>
      </c>
      <c r="D1260" s="13" t="s">
        <v>3952</v>
      </c>
      <c r="E1260" s="2">
        <v>11133.6</v>
      </c>
      <c r="F1260" s="14" t="s">
        <v>4726</v>
      </c>
      <c r="G1260" s="2">
        <v>11133.6</v>
      </c>
      <c r="H1260" s="2">
        <f>Tabla135[[#This Row],[Importe]]-Tabla135[[#This Row],[Pagado]]</f>
        <v>0</v>
      </c>
    </row>
    <row r="1261" spans="1:8" x14ac:dyDescent="0.25">
      <c r="A1261" s="13" t="s">
        <v>4581</v>
      </c>
      <c r="B1261" s="8" t="s">
        <v>5519</v>
      </c>
      <c r="C1261" s="12">
        <v>36442</v>
      </c>
      <c r="D1261" s="13" t="s">
        <v>3999</v>
      </c>
      <c r="E1261" s="2">
        <v>6535.64</v>
      </c>
      <c r="F1261" s="14" t="s">
        <v>4581</v>
      </c>
      <c r="G1261" s="2">
        <v>6535.64</v>
      </c>
      <c r="H1261" s="2">
        <f>Tabla135[[#This Row],[Importe]]-Tabla135[[#This Row],[Pagado]]</f>
        <v>0</v>
      </c>
    </row>
    <row r="1262" spans="1:8" x14ac:dyDescent="0.25">
      <c r="A1262" s="13" t="s">
        <v>4581</v>
      </c>
      <c r="B1262" s="8" t="s">
        <v>5520</v>
      </c>
      <c r="C1262" s="12">
        <v>36443</v>
      </c>
      <c r="D1262" s="13" t="s">
        <v>4003</v>
      </c>
      <c r="E1262" s="2">
        <v>12537.72</v>
      </c>
      <c r="F1262" s="14" t="s">
        <v>5167</v>
      </c>
      <c r="G1262" s="2">
        <v>12537.72</v>
      </c>
      <c r="H1262" s="2">
        <f>Tabla135[[#This Row],[Importe]]-Tabla135[[#This Row],[Pagado]]</f>
        <v>0</v>
      </c>
    </row>
    <row r="1263" spans="1:8" x14ac:dyDescent="0.25">
      <c r="A1263" s="13" t="s">
        <v>4581</v>
      </c>
      <c r="B1263" s="8" t="s">
        <v>5521</v>
      </c>
      <c r="C1263" s="12">
        <v>36444</v>
      </c>
      <c r="D1263" s="13" t="s">
        <v>4157</v>
      </c>
      <c r="E1263" s="2">
        <v>19175.5</v>
      </c>
      <c r="F1263" s="14" t="s">
        <v>5142</v>
      </c>
      <c r="G1263" s="2">
        <v>19175.5</v>
      </c>
      <c r="H1263" s="2">
        <f>Tabla135[[#This Row],[Importe]]-Tabla135[[#This Row],[Pagado]]</f>
        <v>0</v>
      </c>
    </row>
    <row r="1264" spans="1:8" x14ac:dyDescent="0.25">
      <c r="A1264" s="13" t="s">
        <v>4581</v>
      </c>
      <c r="B1264" s="8" t="s">
        <v>5522</v>
      </c>
      <c r="C1264" s="12">
        <v>36445</v>
      </c>
      <c r="D1264" s="13" t="s">
        <v>5523</v>
      </c>
      <c r="E1264" s="2">
        <v>2385.6</v>
      </c>
      <c r="F1264" s="14" t="s">
        <v>4581</v>
      </c>
      <c r="G1264" s="2">
        <v>2385.6</v>
      </c>
      <c r="H1264" s="2">
        <f>Tabla135[[#This Row],[Importe]]-Tabla135[[#This Row],[Pagado]]</f>
        <v>0</v>
      </c>
    </row>
    <row r="1265" spans="1:8" x14ac:dyDescent="0.25">
      <c r="A1265" s="13" t="s">
        <v>4581</v>
      </c>
      <c r="B1265" s="8" t="s">
        <v>5524</v>
      </c>
      <c r="C1265" s="12">
        <v>36446</v>
      </c>
      <c r="D1265" s="13" t="s">
        <v>4066</v>
      </c>
      <c r="E1265" s="2">
        <v>2890</v>
      </c>
      <c r="F1265" s="14" t="s">
        <v>4581</v>
      </c>
      <c r="G1265" s="2">
        <v>2890</v>
      </c>
      <c r="H1265" s="2">
        <f>Tabla135[[#This Row],[Importe]]-Tabla135[[#This Row],[Pagado]]</f>
        <v>0</v>
      </c>
    </row>
    <row r="1266" spans="1:8" x14ac:dyDescent="0.25">
      <c r="A1266" s="13" t="s">
        <v>4581</v>
      </c>
      <c r="B1266" s="8" t="s">
        <v>5525</v>
      </c>
      <c r="C1266" s="12">
        <v>36447</v>
      </c>
      <c r="D1266" s="13" t="s">
        <v>3964</v>
      </c>
      <c r="E1266" s="2">
        <v>3600</v>
      </c>
      <c r="F1266" s="14" t="s">
        <v>4581</v>
      </c>
      <c r="G1266" s="2">
        <v>3600</v>
      </c>
      <c r="H1266" s="2">
        <f>Tabla135[[#This Row],[Importe]]-Tabla135[[#This Row],[Pagado]]</f>
        <v>0</v>
      </c>
    </row>
    <row r="1267" spans="1:8" x14ac:dyDescent="0.25">
      <c r="A1267" s="13" t="s">
        <v>4581</v>
      </c>
      <c r="B1267" s="8" t="s">
        <v>5526</v>
      </c>
      <c r="C1267" s="12">
        <v>36448</v>
      </c>
      <c r="D1267" s="13" t="s">
        <v>5527</v>
      </c>
      <c r="E1267" s="2">
        <v>725</v>
      </c>
      <c r="F1267" s="14" t="s">
        <v>4581</v>
      </c>
      <c r="G1267" s="2">
        <v>725</v>
      </c>
      <c r="H1267" s="2">
        <f>Tabla135[[#This Row],[Importe]]-Tabla135[[#This Row],[Pagado]]</f>
        <v>0</v>
      </c>
    </row>
    <row r="1268" spans="1:8" x14ac:dyDescent="0.25">
      <c r="A1268" s="13" t="s">
        <v>4581</v>
      </c>
      <c r="B1268" s="8" t="s">
        <v>5528</v>
      </c>
      <c r="C1268" s="12">
        <v>36449</v>
      </c>
      <c r="D1268" s="13" t="s">
        <v>3953</v>
      </c>
      <c r="E1268" s="2">
        <v>3300</v>
      </c>
      <c r="F1268" s="14" t="s">
        <v>5142</v>
      </c>
      <c r="G1268" s="2">
        <v>3300</v>
      </c>
      <c r="H1268" s="2">
        <f>Tabla135[[#This Row],[Importe]]-Tabla135[[#This Row],[Pagado]]</f>
        <v>0</v>
      </c>
    </row>
    <row r="1269" spans="1:8" x14ac:dyDescent="0.25">
      <c r="A1269" s="13" t="s">
        <v>4581</v>
      </c>
      <c r="B1269" s="8" t="s">
        <v>5529</v>
      </c>
      <c r="C1269" s="12">
        <v>36450</v>
      </c>
      <c r="D1269" s="13" t="s">
        <v>4149</v>
      </c>
      <c r="E1269" s="2">
        <v>4848</v>
      </c>
      <c r="F1269" s="14" t="s">
        <v>4581</v>
      </c>
      <c r="G1269" s="2">
        <v>4848</v>
      </c>
      <c r="H1269" s="2">
        <f>Tabla135[[#This Row],[Importe]]-Tabla135[[#This Row],[Pagado]]</f>
        <v>0</v>
      </c>
    </row>
    <row r="1270" spans="1:8" x14ac:dyDescent="0.25">
      <c r="A1270" s="13" t="s">
        <v>4581</v>
      </c>
      <c r="B1270" s="8" t="s">
        <v>5530</v>
      </c>
      <c r="C1270" s="12">
        <v>36451</v>
      </c>
      <c r="D1270" s="13" t="s">
        <v>4042</v>
      </c>
      <c r="E1270" s="2">
        <v>8127.6</v>
      </c>
      <c r="F1270" s="14" t="s">
        <v>5142</v>
      </c>
      <c r="G1270" s="2">
        <v>8127.6</v>
      </c>
      <c r="H1270" s="2">
        <f>Tabla135[[#This Row],[Importe]]-Tabla135[[#This Row],[Pagado]]</f>
        <v>0</v>
      </c>
    </row>
    <row r="1271" spans="1:8" x14ac:dyDescent="0.25">
      <c r="A1271" s="13" t="s">
        <v>4581</v>
      </c>
      <c r="B1271" s="8" t="s">
        <v>5531</v>
      </c>
      <c r="C1271" s="12">
        <v>36452</v>
      </c>
      <c r="D1271" s="13" t="s">
        <v>4017</v>
      </c>
      <c r="E1271" s="2">
        <v>198596.98</v>
      </c>
      <c r="F1271" s="14" t="s">
        <v>4357</v>
      </c>
      <c r="G1271" s="2">
        <v>198596.98</v>
      </c>
      <c r="H1271" s="2">
        <f>Tabla135[[#This Row],[Importe]]-Tabla135[[#This Row],[Pagado]]</f>
        <v>0</v>
      </c>
    </row>
    <row r="1272" spans="1:8" x14ac:dyDescent="0.25">
      <c r="A1272" s="13" t="s">
        <v>4581</v>
      </c>
      <c r="B1272" s="8" t="s">
        <v>5532</v>
      </c>
      <c r="C1272" s="12">
        <v>36453</v>
      </c>
      <c r="D1272" s="13" t="s">
        <v>4073</v>
      </c>
      <c r="E1272" s="2">
        <v>8523.6</v>
      </c>
      <c r="F1272" s="14" t="s">
        <v>4581</v>
      </c>
      <c r="G1272" s="2">
        <v>8523.6</v>
      </c>
      <c r="H1272" s="2">
        <f>Tabla135[[#This Row],[Importe]]-Tabla135[[#This Row],[Pagado]]</f>
        <v>0</v>
      </c>
    </row>
    <row r="1273" spans="1:8" x14ac:dyDescent="0.25">
      <c r="A1273" s="13" t="s">
        <v>4581</v>
      </c>
      <c r="B1273" s="8" t="s">
        <v>5533</v>
      </c>
      <c r="C1273" s="12">
        <v>36454</v>
      </c>
      <c r="D1273" s="13" t="s">
        <v>3964</v>
      </c>
      <c r="E1273" s="2">
        <v>947.9</v>
      </c>
      <c r="F1273" s="14" t="s">
        <v>4581</v>
      </c>
      <c r="G1273" s="2">
        <v>947.9</v>
      </c>
      <c r="H1273" s="2">
        <f>Tabla135[[#This Row],[Importe]]-Tabla135[[#This Row],[Pagado]]</f>
        <v>0</v>
      </c>
    </row>
    <row r="1274" spans="1:8" x14ac:dyDescent="0.25">
      <c r="A1274" s="13" t="s">
        <v>4581</v>
      </c>
      <c r="B1274" s="8" t="s">
        <v>5534</v>
      </c>
      <c r="C1274" s="12">
        <v>36455</v>
      </c>
      <c r="D1274" s="13" t="s">
        <v>3964</v>
      </c>
      <c r="E1274" s="2">
        <v>2094</v>
      </c>
      <c r="F1274" s="14" t="s">
        <v>4581</v>
      </c>
      <c r="G1274" s="2">
        <v>2094</v>
      </c>
      <c r="H1274" s="2">
        <f>Tabla135[[#This Row],[Importe]]-Tabla135[[#This Row],[Pagado]]</f>
        <v>0</v>
      </c>
    </row>
    <row r="1275" spans="1:8" x14ac:dyDescent="0.25">
      <c r="A1275" s="13" t="s">
        <v>4581</v>
      </c>
      <c r="B1275" s="8" t="s">
        <v>5535</v>
      </c>
      <c r="C1275" s="12">
        <v>36456</v>
      </c>
      <c r="D1275" s="13" t="s">
        <v>4110</v>
      </c>
      <c r="E1275" s="2">
        <v>0</v>
      </c>
      <c r="F1275" s="14" t="s">
        <v>4219</v>
      </c>
      <c r="G1275" s="2">
        <v>0</v>
      </c>
      <c r="H1275" s="2">
        <f>Tabla135[[#This Row],[Importe]]-Tabla135[[#This Row],[Pagado]]</f>
        <v>0</v>
      </c>
    </row>
    <row r="1276" spans="1:8" x14ac:dyDescent="0.25">
      <c r="A1276" s="13" t="s">
        <v>4581</v>
      </c>
      <c r="B1276" s="8" t="s">
        <v>5536</v>
      </c>
      <c r="C1276" s="12">
        <v>36457</v>
      </c>
      <c r="D1276" s="13" t="s">
        <v>4110</v>
      </c>
      <c r="E1276" s="2">
        <v>1138.8</v>
      </c>
      <c r="F1276" s="14" t="s">
        <v>5142</v>
      </c>
      <c r="G1276" s="2">
        <v>1138.8</v>
      </c>
      <c r="H1276" s="2">
        <f>Tabla135[[#This Row],[Importe]]-Tabla135[[#This Row],[Pagado]]</f>
        <v>0</v>
      </c>
    </row>
    <row r="1277" spans="1:8" x14ac:dyDescent="0.25">
      <c r="A1277" s="13" t="s">
        <v>4581</v>
      </c>
      <c r="B1277" s="8" t="s">
        <v>5537</v>
      </c>
      <c r="C1277" s="12">
        <v>36458</v>
      </c>
      <c r="D1277" s="13" t="s">
        <v>4109</v>
      </c>
      <c r="E1277" s="2">
        <v>4861.8</v>
      </c>
      <c r="F1277" s="14" t="s">
        <v>5142</v>
      </c>
      <c r="G1277" s="2">
        <v>4861.8</v>
      </c>
      <c r="H1277" s="2">
        <f>Tabla135[[#This Row],[Importe]]-Tabla135[[#This Row],[Pagado]]</f>
        <v>0</v>
      </c>
    </row>
    <row r="1278" spans="1:8" x14ac:dyDescent="0.25">
      <c r="A1278" s="13" t="s">
        <v>4581</v>
      </c>
      <c r="B1278" s="8" t="s">
        <v>5538</v>
      </c>
      <c r="C1278" s="12">
        <v>36459</v>
      </c>
      <c r="D1278" s="13" t="s">
        <v>3964</v>
      </c>
      <c r="E1278" s="2">
        <v>123.5</v>
      </c>
      <c r="F1278" s="14" t="s">
        <v>5142</v>
      </c>
      <c r="G1278" s="2">
        <v>123.5</v>
      </c>
      <c r="H1278" s="2">
        <f>Tabla135[[#This Row],[Importe]]-Tabla135[[#This Row],[Pagado]]</f>
        <v>0</v>
      </c>
    </row>
    <row r="1279" spans="1:8" x14ac:dyDescent="0.25">
      <c r="A1279" s="13" t="s">
        <v>4581</v>
      </c>
      <c r="B1279" s="8" t="s">
        <v>5539</v>
      </c>
      <c r="C1279" s="12">
        <v>36460</v>
      </c>
      <c r="D1279" s="13" t="s">
        <v>3964</v>
      </c>
      <c r="E1279" s="2">
        <v>1750</v>
      </c>
      <c r="F1279" s="14" t="s">
        <v>5142</v>
      </c>
      <c r="G1279" s="2">
        <v>1750</v>
      </c>
      <c r="H1279" s="2">
        <f>Tabla135[[#This Row],[Importe]]-Tabla135[[#This Row],[Pagado]]</f>
        <v>0</v>
      </c>
    </row>
    <row r="1280" spans="1:8" x14ac:dyDescent="0.25">
      <c r="A1280" s="13" t="s">
        <v>4581</v>
      </c>
      <c r="B1280" s="8" t="s">
        <v>5540</v>
      </c>
      <c r="C1280" s="12">
        <v>36461</v>
      </c>
      <c r="D1280" s="13" t="s">
        <v>4077</v>
      </c>
      <c r="E1280" s="2">
        <v>490</v>
      </c>
      <c r="F1280" s="14" t="s">
        <v>5142</v>
      </c>
      <c r="G1280" s="2">
        <v>490</v>
      </c>
      <c r="H1280" s="2">
        <f>Tabla135[[#This Row],[Importe]]-Tabla135[[#This Row],[Pagado]]</f>
        <v>0</v>
      </c>
    </row>
    <row r="1281" spans="1:8" x14ac:dyDescent="0.25">
      <c r="A1281" s="13" t="s">
        <v>5142</v>
      </c>
      <c r="B1281" s="8" t="s">
        <v>5541</v>
      </c>
      <c r="C1281" s="12">
        <v>36462</v>
      </c>
      <c r="D1281" s="13" t="s">
        <v>3936</v>
      </c>
      <c r="E1281" s="2">
        <v>8256</v>
      </c>
      <c r="F1281" s="14" t="s">
        <v>4726</v>
      </c>
      <c r="G1281" s="2">
        <v>8256</v>
      </c>
      <c r="H1281" s="2">
        <f>Tabla135[[#This Row],[Importe]]-Tabla135[[#This Row],[Pagado]]</f>
        <v>0</v>
      </c>
    </row>
    <row r="1282" spans="1:8" x14ac:dyDescent="0.25">
      <c r="A1282" s="13" t="s">
        <v>5142</v>
      </c>
      <c r="B1282" s="8" t="s">
        <v>5542</v>
      </c>
      <c r="C1282" s="12">
        <v>36463</v>
      </c>
      <c r="D1282" s="13" t="s">
        <v>3954</v>
      </c>
      <c r="E1282" s="2">
        <v>10080</v>
      </c>
      <c r="F1282" s="14" t="s">
        <v>5142</v>
      </c>
      <c r="G1282" s="2">
        <v>10080</v>
      </c>
      <c r="H1282" s="2">
        <f>Tabla135[[#This Row],[Importe]]-Tabla135[[#This Row],[Pagado]]</f>
        <v>0</v>
      </c>
    </row>
    <row r="1283" spans="1:8" x14ac:dyDescent="0.25">
      <c r="A1283" s="13" t="s">
        <v>5142</v>
      </c>
      <c r="B1283" s="8" t="s">
        <v>5543</v>
      </c>
      <c r="C1283" s="12">
        <v>36464</v>
      </c>
      <c r="D1283" s="13" t="s">
        <v>4031</v>
      </c>
      <c r="E1283" s="2">
        <v>4200</v>
      </c>
      <c r="F1283" s="14" t="s">
        <v>5142</v>
      </c>
      <c r="G1283" s="2">
        <v>4200</v>
      </c>
      <c r="H1283" s="2">
        <f>Tabla135[[#This Row],[Importe]]-Tabla135[[#This Row],[Pagado]]</f>
        <v>0</v>
      </c>
    </row>
    <row r="1284" spans="1:8" x14ac:dyDescent="0.25">
      <c r="A1284" s="13" t="s">
        <v>5142</v>
      </c>
      <c r="B1284" s="8" t="s">
        <v>5544</v>
      </c>
      <c r="C1284" s="12">
        <v>36465</v>
      </c>
      <c r="D1284" s="13" t="s">
        <v>4028</v>
      </c>
      <c r="E1284" s="2">
        <v>2344.9</v>
      </c>
      <c r="F1284" s="14" t="s">
        <v>5142</v>
      </c>
      <c r="G1284" s="2">
        <v>2344.9</v>
      </c>
      <c r="H1284" s="2">
        <f>Tabla135[[#This Row],[Importe]]-Tabla135[[#This Row],[Pagado]]</f>
        <v>0</v>
      </c>
    </row>
    <row r="1285" spans="1:8" x14ac:dyDescent="0.25">
      <c r="A1285" s="13" t="s">
        <v>5142</v>
      </c>
      <c r="B1285" s="8" t="s">
        <v>5545</v>
      </c>
      <c r="C1285" s="12">
        <v>36466</v>
      </c>
      <c r="D1285" s="13" t="s">
        <v>3935</v>
      </c>
      <c r="E1285" s="2">
        <v>86118</v>
      </c>
      <c r="F1285" s="14" t="s">
        <v>4726</v>
      </c>
      <c r="G1285" s="2">
        <v>86118</v>
      </c>
      <c r="H1285" s="2">
        <f>Tabla135[[#This Row],[Importe]]-Tabla135[[#This Row],[Pagado]]</f>
        <v>0</v>
      </c>
    </row>
    <row r="1286" spans="1:8" x14ac:dyDescent="0.25">
      <c r="A1286" s="13" t="s">
        <v>5142</v>
      </c>
      <c r="B1286" s="8" t="s">
        <v>5546</v>
      </c>
      <c r="C1286" s="12">
        <v>36467</v>
      </c>
      <c r="D1286" s="13" t="s">
        <v>3975</v>
      </c>
      <c r="E1286" s="2">
        <v>11084</v>
      </c>
      <c r="F1286" s="14" t="s">
        <v>5142</v>
      </c>
      <c r="G1286" s="2">
        <v>11084</v>
      </c>
      <c r="H1286" s="2">
        <f>Tabla135[[#This Row],[Importe]]-Tabla135[[#This Row],[Pagado]]</f>
        <v>0</v>
      </c>
    </row>
    <row r="1287" spans="1:8" x14ac:dyDescent="0.25">
      <c r="A1287" s="13" t="s">
        <v>5142</v>
      </c>
      <c r="B1287" s="8" t="s">
        <v>5547</v>
      </c>
      <c r="C1287" s="12">
        <v>36468</v>
      </c>
      <c r="D1287" s="13" t="s">
        <v>4213</v>
      </c>
      <c r="E1287" s="2">
        <v>8726.4</v>
      </c>
      <c r="F1287" s="14" t="s">
        <v>5142</v>
      </c>
      <c r="G1287" s="2">
        <v>8726.4</v>
      </c>
      <c r="H1287" s="2">
        <f>Tabla135[[#This Row],[Importe]]-Tabla135[[#This Row],[Pagado]]</f>
        <v>0</v>
      </c>
    </row>
    <row r="1288" spans="1:8" x14ac:dyDescent="0.25">
      <c r="A1288" s="13" t="s">
        <v>5142</v>
      </c>
      <c r="B1288" s="8" t="s">
        <v>5548</v>
      </c>
      <c r="C1288" s="12">
        <v>36469</v>
      </c>
      <c r="D1288" s="13" t="s">
        <v>5234</v>
      </c>
      <c r="E1288" s="2">
        <v>1539</v>
      </c>
      <c r="F1288" s="14" t="s">
        <v>5142</v>
      </c>
      <c r="G1288" s="2">
        <v>1539</v>
      </c>
      <c r="H1288" s="2">
        <f>Tabla135[[#This Row],[Importe]]-Tabla135[[#This Row],[Pagado]]</f>
        <v>0</v>
      </c>
    </row>
    <row r="1289" spans="1:8" x14ac:dyDescent="0.25">
      <c r="A1289" s="13" t="s">
        <v>5142</v>
      </c>
      <c r="B1289" s="8" t="s">
        <v>5549</v>
      </c>
      <c r="C1289" s="12">
        <v>36470</v>
      </c>
      <c r="D1289" s="13" t="s">
        <v>3964</v>
      </c>
      <c r="E1289" s="2">
        <v>3000</v>
      </c>
      <c r="F1289" s="14" t="s">
        <v>5142</v>
      </c>
      <c r="G1289" s="2">
        <v>3000</v>
      </c>
      <c r="H1289" s="2">
        <f>Tabla135[[#This Row],[Importe]]-Tabla135[[#This Row],[Pagado]]</f>
        <v>0</v>
      </c>
    </row>
    <row r="1290" spans="1:8" x14ac:dyDescent="0.25">
      <c r="A1290" s="13" t="s">
        <v>5142</v>
      </c>
      <c r="B1290" s="8" t="s">
        <v>5550</v>
      </c>
      <c r="C1290" s="12">
        <v>36471</v>
      </c>
      <c r="D1290" s="13" t="s">
        <v>4029</v>
      </c>
      <c r="E1290" s="2">
        <v>3839.9</v>
      </c>
      <c r="F1290" s="14" t="s">
        <v>5142</v>
      </c>
      <c r="G1290" s="2">
        <v>3839.9</v>
      </c>
      <c r="H1290" s="2">
        <f>Tabla135[[#This Row],[Importe]]-Tabla135[[#This Row],[Pagado]]</f>
        <v>0</v>
      </c>
    </row>
    <row r="1291" spans="1:8" x14ac:dyDescent="0.25">
      <c r="A1291" s="13" t="s">
        <v>5142</v>
      </c>
      <c r="B1291" s="8" t="s">
        <v>5551</v>
      </c>
      <c r="C1291" s="12">
        <v>36472</v>
      </c>
      <c r="D1291" s="13" t="s">
        <v>3942</v>
      </c>
      <c r="E1291" s="2">
        <v>3753.6</v>
      </c>
      <c r="F1291" s="14" t="s">
        <v>5404</v>
      </c>
      <c r="G1291" s="2">
        <v>3753.6</v>
      </c>
      <c r="H1291" s="2">
        <f>Tabla135[[#This Row],[Importe]]-Tabla135[[#This Row],[Pagado]]</f>
        <v>0</v>
      </c>
    </row>
    <row r="1292" spans="1:8" x14ac:dyDescent="0.25">
      <c r="A1292" s="13" t="s">
        <v>5142</v>
      </c>
      <c r="B1292" s="8" t="s">
        <v>5552</v>
      </c>
      <c r="C1292" s="12">
        <v>36473</v>
      </c>
      <c r="D1292" s="13" t="s">
        <v>3940</v>
      </c>
      <c r="E1292" s="2">
        <v>0</v>
      </c>
      <c r="F1292" s="14" t="s">
        <v>4219</v>
      </c>
      <c r="G1292" s="2">
        <v>0</v>
      </c>
      <c r="H1292" s="2">
        <f>Tabla135[[#This Row],[Importe]]-Tabla135[[#This Row],[Pagado]]</f>
        <v>0</v>
      </c>
    </row>
    <row r="1293" spans="1:8" x14ac:dyDescent="0.25">
      <c r="A1293" s="13" t="s">
        <v>5142</v>
      </c>
      <c r="B1293" s="8" t="s">
        <v>5553</v>
      </c>
      <c r="C1293" s="12">
        <v>36474</v>
      </c>
      <c r="D1293" s="13" t="s">
        <v>3938</v>
      </c>
      <c r="E1293" s="2">
        <v>4591.8999999999996</v>
      </c>
      <c r="F1293" s="14" t="s">
        <v>4726</v>
      </c>
      <c r="G1293" s="2">
        <v>4591.8999999999996</v>
      </c>
      <c r="H1293" s="2">
        <f>Tabla135[[#This Row],[Importe]]-Tabla135[[#This Row],[Pagado]]</f>
        <v>0</v>
      </c>
    </row>
    <row r="1294" spans="1:8" x14ac:dyDescent="0.25">
      <c r="A1294" s="13" t="s">
        <v>5142</v>
      </c>
      <c r="B1294" s="8" t="s">
        <v>5554</v>
      </c>
      <c r="C1294" s="12">
        <v>36475</v>
      </c>
      <c r="D1294" s="13" t="s">
        <v>3963</v>
      </c>
      <c r="E1294" s="2">
        <v>1779.4</v>
      </c>
      <c r="F1294" s="14" t="s">
        <v>4726</v>
      </c>
      <c r="G1294" s="2">
        <v>1779.4</v>
      </c>
      <c r="H1294" s="2">
        <f>Tabla135[[#This Row],[Importe]]-Tabla135[[#This Row],[Pagado]]</f>
        <v>0</v>
      </c>
    </row>
    <row r="1295" spans="1:8" x14ac:dyDescent="0.25">
      <c r="A1295" s="13" t="s">
        <v>5142</v>
      </c>
      <c r="B1295" s="8" t="s">
        <v>5555</v>
      </c>
      <c r="C1295" s="12">
        <v>36476</v>
      </c>
      <c r="D1295" s="13" t="s">
        <v>4205</v>
      </c>
      <c r="E1295" s="2">
        <v>7120.2</v>
      </c>
      <c r="F1295" s="14" t="s">
        <v>5142</v>
      </c>
      <c r="G1295" s="2">
        <v>7120.2</v>
      </c>
      <c r="H1295" s="2">
        <f>Tabla135[[#This Row],[Importe]]-Tabla135[[#This Row],[Pagado]]</f>
        <v>0</v>
      </c>
    </row>
    <row r="1296" spans="1:8" x14ac:dyDescent="0.25">
      <c r="A1296" s="13" t="s">
        <v>5142</v>
      </c>
      <c r="B1296" s="8" t="s">
        <v>5556</v>
      </c>
      <c r="C1296" s="12">
        <v>36477</v>
      </c>
      <c r="D1296" s="13" t="s">
        <v>3947</v>
      </c>
      <c r="E1296" s="2">
        <v>5626.4</v>
      </c>
      <c r="F1296" s="14" t="s">
        <v>5557</v>
      </c>
      <c r="G1296" s="2">
        <v>5626.4</v>
      </c>
      <c r="H1296" s="2">
        <f>Tabla135[[#This Row],[Importe]]-Tabla135[[#This Row],[Pagado]]</f>
        <v>0</v>
      </c>
    </row>
    <row r="1297" spans="1:8" x14ac:dyDescent="0.25">
      <c r="A1297" s="13" t="s">
        <v>5142</v>
      </c>
      <c r="B1297" s="8" t="s">
        <v>5558</v>
      </c>
      <c r="C1297" s="12">
        <v>36478</v>
      </c>
      <c r="D1297" s="13" t="s">
        <v>3949</v>
      </c>
      <c r="E1297" s="2">
        <v>23969</v>
      </c>
      <c r="F1297" s="14" t="s">
        <v>4357</v>
      </c>
      <c r="G1297" s="2">
        <v>23969</v>
      </c>
      <c r="H1297" s="2">
        <f>Tabla135[[#This Row],[Importe]]-Tabla135[[#This Row],[Pagado]]</f>
        <v>0</v>
      </c>
    </row>
    <row r="1298" spans="1:8" x14ac:dyDescent="0.25">
      <c r="A1298" s="13" t="s">
        <v>5142</v>
      </c>
      <c r="B1298" s="8" t="s">
        <v>5559</v>
      </c>
      <c r="C1298" s="12">
        <v>36479</v>
      </c>
      <c r="D1298" s="13" t="s">
        <v>3946</v>
      </c>
      <c r="E1298" s="2">
        <v>3017.4</v>
      </c>
      <c r="F1298" s="14" t="s">
        <v>4726</v>
      </c>
      <c r="G1298" s="2">
        <v>3017.4</v>
      </c>
      <c r="H1298" s="2">
        <f>Tabla135[[#This Row],[Importe]]-Tabla135[[#This Row],[Pagado]]</f>
        <v>0</v>
      </c>
    </row>
    <row r="1299" spans="1:8" x14ac:dyDescent="0.25">
      <c r="A1299" s="13" t="s">
        <v>5142</v>
      </c>
      <c r="B1299" s="8" t="s">
        <v>5560</v>
      </c>
      <c r="C1299" s="12">
        <v>36480</v>
      </c>
      <c r="D1299" s="13" t="s">
        <v>3951</v>
      </c>
      <c r="E1299" s="2">
        <v>11539.8</v>
      </c>
      <c r="F1299" s="14" t="s">
        <v>5142</v>
      </c>
      <c r="G1299" s="2">
        <v>11539.8</v>
      </c>
      <c r="H1299" s="2">
        <f>Tabla135[[#This Row],[Importe]]-Tabla135[[#This Row],[Pagado]]</f>
        <v>0</v>
      </c>
    </row>
    <row r="1300" spans="1:8" x14ac:dyDescent="0.25">
      <c r="A1300" s="13" t="s">
        <v>5142</v>
      </c>
      <c r="B1300" s="8" t="s">
        <v>5561</v>
      </c>
      <c r="C1300" s="12">
        <v>36481</v>
      </c>
      <c r="D1300" s="13" t="s">
        <v>3940</v>
      </c>
      <c r="E1300" s="2">
        <v>3446.4</v>
      </c>
      <c r="F1300" s="14" t="s">
        <v>4726</v>
      </c>
      <c r="G1300" s="2">
        <v>3446.4</v>
      </c>
      <c r="H1300" s="2">
        <f>Tabla135[[#This Row],[Importe]]-Tabla135[[#This Row],[Pagado]]</f>
        <v>0</v>
      </c>
    </row>
    <row r="1301" spans="1:8" x14ac:dyDescent="0.25">
      <c r="A1301" s="13" t="s">
        <v>5142</v>
      </c>
      <c r="B1301" s="8" t="s">
        <v>5562</v>
      </c>
      <c r="C1301" s="12">
        <v>36482</v>
      </c>
      <c r="D1301" s="13" t="s">
        <v>3939</v>
      </c>
      <c r="E1301" s="2">
        <v>3844.6</v>
      </c>
      <c r="F1301" s="14" t="s">
        <v>4726</v>
      </c>
      <c r="G1301" s="2">
        <v>3844.6</v>
      </c>
      <c r="H1301" s="2">
        <f>Tabla135[[#This Row],[Importe]]-Tabla135[[#This Row],[Pagado]]</f>
        <v>0</v>
      </c>
    </row>
    <row r="1302" spans="1:8" x14ac:dyDescent="0.25">
      <c r="A1302" s="13" t="s">
        <v>5142</v>
      </c>
      <c r="B1302" s="8" t="s">
        <v>5563</v>
      </c>
      <c r="C1302" s="12">
        <v>36483</v>
      </c>
      <c r="D1302" s="13" t="s">
        <v>3948</v>
      </c>
      <c r="E1302" s="2">
        <v>15440.4</v>
      </c>
      <c r="F1302" s="14" t="s">
        <v>5404</v>
      </c>
      <c r="G1302" s="2">
        <v>15440.4</v>
      </c>
      <c r="H1302" s="2">
        <f>Tabla135[[#This Row],[Importe]]-Tabla135[[#This Row],[Pagado]]</f>
        <v>0</v>
      </c>
    </row>
    <row r="1303" spans="1:8" x14ac:dyDescent="0.25">
      <c r="A1303" s="13" t="s">
        <v>5142</v>
      </c>
      <c r="B1303" s="8" t="s">
        <v>5564</v>
      </c>
      <c r="C1303" s="12">
        <v>36484</v>
      </c>
      <c r="D1303" s="13" t="s">
        <v>3950</v>
      </c>
      <c r="E1303" s="2">
        <v>43858.8</v>
      </c>
      <c r="F1303" s="14" t="s">
        <v>4726</v>
      </c>
      <c r="G1303" s="2">
        <v>43858.8</v>
      </c>
      <c r="H1303" s="2">
        <f>Tabla135[[#This Row],[Importe]]-Tabla135[[#This Row],[Pagado]]</f>
        <v>0</v>
      </c>
    </row>
    <row r="1304" spans="1:8" x14ac:dyDescent="0.25">
      <c r="A1304" s="13" t="s">
        <v>5142</v>
      </c>
      <c r="B1304" s="8" t="s">
        <v>5565</v>
      </c>
      <c r="C1304" s="12">
        <v>36485</v>
      </c>
      <c r="D1304" s="13" t="s">
        <v>3944</v>
      </c>
      <c r="E1304" s="2">
        <v>3783.5</v>
      </c>
      <c r="F1304" s="14" t="s">
        <v>4726</v>
      </c>
      <c r="G1304" s="2">
        <v>3783.5</v>
      </c>
      <c r="H1304" s="2">
        <f>Tabla135[[#This Row],[Importe]]-Tabla135[[#This Row],[Pagado]]</f>
        <v>0</v>
      </c>
    </row>
    <row r="1305" spans="1:8" x14ac:dyDescent="0.25">
      <c r="A1305" s="13" t="s">
        <v>5142</v>
      </c>
      <c r="B1305" s="8" t="s">
        <v>5566</v>
      </c>
      <c r="C1305" s="12">
        <v>36486</v>
      </c>
      <c r="D1305" s="13" t="s">
        <v>3944</v>
      </c>
      <c r="E1305" s="2">
        <v>1326</v>
      </c>
      <c r="F1305" s="14" t="s">
        <v>4726</v>
      </c>
      <c r="G1305" s="2">
        <v>1326</v>
      </c>
      <c r="H1305" s="2">
        <f>Tabla135[[#This Row],[Importe]]-Tabla135[[#This Row],[Pagado]]</f>
        <v>0</v>
      </c>
    </row>
    <row r="1306" spans="1:8" x14ac:dyDescent="0.25">
      <c r="A1306" s="13" t="s">
        <v>5142</v>
      </c>
      <c r="B1306" s="8" t="s">
        <v>5567</v>
      </c>
      <c r="C1306" s="12">
        <v>36487</v>
      </c>
      <c r="D1306" s="13" t="s">
        <v>3941</v>
      </c>
      <c r="E1306" s="2">
        <v>10626.6</v>
      </c>
      <c r="F1306" s="14" t="s">
        <v>4726</v>
      </c>
      <c r="G1306" s="2">
        <v>10626.6</v>
      </c>
      <c r="H1306" s="2">
        <f>Tabla135[[#This Row],[Importe]]-Tabla135[[#This Row],[Pagado]]</f>
        <v>0</v>
      </c>
    </row>
    <row r="1307" spans="1:8" x14ac:dyDescent="0.25">
      <c r="A1307" s="13" t="s">
        <v>5142</v>
      </c>
      <c r="B1307" s="8" t="s">
        <v>5568</v>
      </c>
      <c r="C1307" s="12">
        <v>36488</v>
      </c>
      <c r="D1307" s="13" t="s">
        <v>3937</v>
      </c>
      <c r="E1307" s="2">
        <v>78115.45</v>
      </c>
      <c r="F1307" s="14" t="s">
        <v>4726</v>
      </c>
      <c r="G1307" s="2">
        <v>78115.45</v>
      </c>
      <c r="H1307" s="2">
        <f>Tabla135[[#This Row],[Importe]]-Tabla135[[#This Row],[Pagado]]</f>
        <v>0</v>
      </c>
    </row>
    <row r="1308" spans="1:8" x14ac:dyDescent="0.25">
      <c r="A1308" s="13" t="s">
        <v>5142</v>
      </c>
      <c r="B1308" s="8" t="s">
        <v>5569</v>
      </c>
      <c r="C1308" s="12">
        <v>36489</v>
      </c>
      <c r="D1308" s="13" t="s">
        <v>3937</v>
      </c>
      <c r="E1308" s="2">
        <v>35975.4</v>
      </c>
      <c r="F1308" s="14" t="s">
        <v>4726</v>
      </c>
      <c r="G1308" s="2">
        <v>35975.4</v>
      </c>
      <c r="H1308" s="2">
        <f>Tabla135[[#This Row],[Importe]]-Tabla135[[#This Row],[Pagado]]</f>
        <v>0</v>
      </c>
    </row>
    <row r="1309" spans="1:8" x14ac:dyDescent="0.25">
      <c r="A1309" s="13" t="s">
        <v>5142</v>
      </c>
      <c r="B1309" s="8" t="s">
        <v>5570</v>
      </c>
      <c r="C1309" s="12">
        <v>36490</v>
      </c>
      <c r="D1309" s="13" t="s">
        <v>3964</v>
      </c>
      <c r="E1309" s="2">
        <v>483.6</v>
      </c>
      <c r="F1309" s="14" t="s">
        <v>5142</v>
      </c>
      <c r="G1309" s="2">
        <v>483.6</v>
      </c>
      <c r="H1309" s="2">
        <f>Tabla135[[#This Row],[Importe]]-Tabla135[[#This Row],[Pagado]]</f>
        <v>0</v>
      </c>
    </row>
    <row r="1310" spans="1:8" x14ac:dyDescent="0.25">
      <c r="A1310" s="13" t="s">
        <v>5142</v>
      </c>
      <c r="B1310" s="8" t="s">
        <v>5571</v>
      </c>
      <c r="C1310" s="12">
        <v>36491</v>
      </c>
      <c r="D1310" s="13" t="s">
        <v>3959</v>
      </c>
      <c r="E1310" s="2">
        <v>18068.2</v>
      </c>
      <c r="F1310" s="14" t="s">
        <v>4294</v>
      </c>
      <c r="G1310" s="2">
        <v>18068.2</v>
      </c>
      <c r="H1310" s="2">
        <f>Tabla135[[#This Row],[Importe]]-Tabla135[[#This Row],[Pagado]]</f>
        <v>0</v>
      </c>
    </row>
    <row r="1311" spans="1:8" x14ac:dyDescent="0.25">
      <c r="A1311" s="13" t="s">
        <v>5142</v>
      </c>
      <c r="B1311" s="8" t="s">
        <v>5572</v>
      </c>
      <c r="C1311" s="12">
        <v>36492</v>
      </c>
      <c r="D1311" s="13" t="s">
        <v>4036</v>
      </c>
      <c r="E1311" s="2">
        <v>2777.7</v>
      </c>
      <c r="F1311" s="14" t="s">
        <v>5142</v>
      </c>
      <c r="G1311" s="2">
        <v>2777.7</v>
      </c>
      <c r="H1311" s="2">
        <f>Tabla135[[#This Row],[Importe]]-Tabla135[[#This Row],[Pagado]]</f>
        <v>0</v>
      </c>
    </row>
    <row r="1312" spans="1:8" x14ac:dyDescent="0.25">
      <c r="A1312" s="13" t="s">
        <v>5142</v>
      </c>
      <c r="B1312" s="8" t="s">
        <v>5573</v>
      </c>
      <c r="C1312" s="12">
        <v>36493</v>
      </c>
      <c r="D1312" s="13" t="s">
        <v>3986</v>
      </c>
      <c r="E1312" s="2">
        <v>1810.5</v>
      </c>
      <c r="F1312" s="14" t="s">
        <v>5142</v>
      </c>
      <c r="G1312" s="2">
        <v>1810.5</v>
      </c>
      <c r="H1312" s="2">
        <f>Tabla135[[#This Row],[Importe]]-Tabla135[[#This Row],[Pagado]]</f>
        <v>0</v>
      </c>
    </row>
    <row r="1313" spans="1:8" x14ac:dyDescent="0.25">
      <c r="A1313" s="13" t="s">
        <v>5142</v>
      </c>
      <c r="B1313" s="8" t="s">
        <v>5574</v>
      </c>
      <c r="C1313" s="12">
        <v>36494</v>
      </c>
      <c r="D1313" s="13" t="s">
        <v>4041</v>
      </c>
      <c r="E1313" s="2">
        <v>1873.8</v>
      </c>
      <c r="F1313" s="14" t="s">
        <v>5142</v>
      </c>
      <c r="G1313" s="2">
        <v>1873.8</v>
      </c>
      <c r="H1313" s="2">
        <f>Tabla135[[#This Row],[Importe]]-Tabla135[[#This Row],[Pagado]]</f>
        <v>0</v>
      </c>
    </row>
    <row r="1314" spans="1:8" x14ac:dyDescent="0.25">
      <c r="A1314" s="13" t="s">
        <v>5142</v>
      </c>
      <c r="B1314" s="8" t="s">
        <v>5575</v>
      </c>
      <c r="C1314" s="12">
        <v>36495</v>
      </c>
      <c r="D1314" s="13" t="s">
        <v>4154</v>
      </c>
      <c r="E1314" s="2">
        <v>3543.8</v>
      </c>
      <c r="F1314" s="14" t="s">
        <v>5142</v>
      </c>
      <c r="G1314" s="2">
        <v>3543.8</v>
      </c>
      <c r="H1314" s="2">
        <f>Tabla135[[#This Row],[Importe]]-Tabla135[[#This Row],[Pagado]]</f>
        <v>0</v>
      </c>
    </row>
    <row r="1315" spans="1:8" x14ac:dyDescent="0.25">
      <c r="A1315" s="13" t="s">
        <v>5142</v>
      </c>
      <c r="B1315" s="8" t="s">
        <v>5576</v>
      </c>
      <c r="C1315" s="12">
        <v>36496</v>
      </c>
      <c r="D1315" s="13" t="s">
        <v>4018</v>
      </c>
      <c r="E1315" s="2">
        <v>396</v>
      </c>
      <c r="F1315" s="14" t="s">
        <v>5142</v>
      </c>
      <c r="G1315" s="2">
        <v>396</v>
      </c>
      <c r="H1315" s="2">
        <f>Tabla135[[#This Row],[Importe]]-Tabla135[[#This Row],[Pagado]]</f>
        <v>0</v>
      </c>
    </row>
    <row r="1316" spans="1:8" x14ac:dyDescent="0.25">
      <c r="A1316" s="13" t="s">
        <v>5142</v>
      </c>
      <c r="B1316" s="8" t="s">
        <v>5577</v>
      </c>
      <c r="C1316" s="12">
        <v>36497</v>
      </c>
      <c r="D1316" s="13" t="s">
        <v>4030</v>
      </c>
      <c r="E1316" s="2">
        <v>3568.4</v>
      </c>
      <c r="F1316" s="14" t="s">
        <v>5142</v>
      </c>
      <c r="G1316" s="2">
        <v>3568.4</v>
      </c>
      <c r="H1316" s="2">
        <f>Tabla135[[#This Row],[Importe]]-Tabla135[[#This Row],[Pagado]]</f>
        <v>0</v>
      </c>
    </row>
    <row r="1317" spans="1:8" x14ac:dyDescent="0.25">
      <c r="A1317" s="13" t="s">
        <v>5142</v>
      </c>
      <c r="B1317" s="8" t="s">
        <v>5578</v>
      </c>
      <c r="C1317" s="12">
        <v>36498</v>
      </c>
      <c r="D1317" s="13" t="s">
        <v>3971</v>
      </c>
      <c r="E1317" s="2">
        <v>1070.5999999999999</v>
      </c>
      <c r="F1317" s="14" t="s">
        <v>5142</v>
      </c>
      <c r="G1317" s="2">
        <v>1070.5999999999999</v>
      </c>
      <c r="H1317" s="2">
        <f>Tabla135[[#This Row],[Importe]]-Tabla135[[#This Row],[Pagado]]</f>
        <v>0</v>
      </c>
    </row>
    <row r="1318" spans="1:8" x14ac:dyDescent="0.25">
      <c r="A1318" s="13" t="s">
        <v>5142</v>
      </c>
      <c r="B1318" s="8" t="s">
        <v>5579</v>
      </c>
      <c r="C1318" s="12">
        <v>36499</v>
      </c>
      <c r="D1318" s="13" t="s">
        <v>3972</v>
      </c>
      <c r="E1318" s="2">
        <v>899</v>
      </c>
      <c r="F1318" s="14" t="s">
        <v>5142</v>
      </c>
      <c r="G1318" s="2">
        <v>899</v>
      </c>
      <c r="H1318" s="2">
        <f>Tabla135[[#This Row],[Importe]]-Tabla135[[#This Row],[Pagado]]</f>
        <v>0</v>
      </c>
    </row>
    <row r="1319" spans="1:8" x14ac:dyDescent="0.25">
      <c r="A1319" s="13" t="s">
        <v>5142</v>
      </c>
      <c r="B1319" s="8" t="s">
        <v>5580</v>
      </c>
      <c r="C1319" s="12">
        <v>36500</v>
      </c>
      <c r="D1319" s="13" t="s">
        <v>3956</v>
      </c>
      <c r="E1319" s="2">
        <v>4108</v>
      </c>
      <c r="F1319" s="14" t="s">
        <v>5142</v>
      </c>
      <c r="G1319" s="2">
        <v>4108</v>
      </c>
      <c r="H1319" s="2">
        <f>Tabla135[[#This Row],[Importe]]-Tabla135[[#This Row],[Pagado]]</f>
        <v>0</v>
      </c>
    </row>
    <row r="1320" spans="1:8" x14ac:dyDescent="0.25">
      <c r="A1320" s="13" t="s">
        <v>5142</v>
      </c>
      <c r="B1320" s="8" t="s">
        <v>5581</v>
      </c>
      <c r="C1320" s="12">
        <v>36501</v>
      </c>
      <c r="D1320" s="13" t="s">
        <v>3957</v>
      </c>
      <c r="E1320" s="2">
        <v>2100</v>
      </c>
      <c r="F1320" s="14" t="s">
        <v>5142</v>
      </c>
      <c r="G1320" s="2">
        <v>2100</v>
      </c>
      <c r="H1320" s="2">
        <f>Tabla135[[#This Row],[Importe]]-Tabla135[[#This Row],[Pagado]]</f>
        <v>0</v>
      </c>
    </row>
    <row r="1321" spans="1:8" x14ac:dyDescent="0.25">
      <c r="A1321" s="13" t="s">
        <v>5142</v>
      </c>
      <c r="B1321" s="8" t="s">
        <v>5582</v>
      </c>
      <c r="C1321" s="12">
        <v>36502</v>
      </c>
      <c r="D1321" s="13" t="s">
        <v>4033</v>
      </c>
      <c r="E1321" s="2">
        <v>4200</v>
      </c>
      <c r="F1321" s="14" t="s">
        <v>5142</v>
      </c>
      <c r="G1321" s="2">
        <v>4200</v>
      </c>
      <c r="H1321" s="2">
        <f>Tabla135[[#This Row],[Importe]]-Tabla135[[#This Row],[Pagado]]</f>
        <v>0</v>
      </c>
    </row>
    <row r="1322" spans="1:8" x14ac:dyDescent="0.25">
      <c r="A1322" s="13" t="s">
        <v>5142</v>
      </c>
      <c r="B1322" s="8" t="s">
        <v>5583</v>
      </c>
      <c r="C1322" s="12">
        <v>36503</v>
      </c>
      <c r="D1322" s="13" t="s">
        <v>3964</v>
      </c>
      <c r="E1322" s="2">
        <v>15373.7</v>
      </c>
      <c r="F1322" s="14" t="s">
        <v>5142</v>
      </c>
      <c r="G1322" s="2">
        <v>15373.7</v>
      </c>
      <c r="H1322" s="2">
        <f>Tabla135[[#This Row],[Importe]]-Tabla135[[#This Row],[Pagado]]</f>
        <v>0</v>
      </c>
    </row>
    <row r="1323" spans="1:8" x14ac:dyDescent="0.25">
      <c r="A1323" s="13" t="s">
        <v>5142</v>
      </c>
      <c r="B1323" s="8" t="s">
        <v>5584</v>
      </c>
      <c r="C1323" s="12">
        <v>36504</v>
      </c>
      <c r="D1323" s="13" t="s">
        <v>3995</v>
      </c>
      <c r="E1323" s="2">
        <v>82819.5</v>
      </c>
      <c r="F1323" s="14" t="s">
        <v>5142</v>
      </c>
      <c r="G1323" s="2">
        <v>82819.5</v>
      </c>
      <c r="H1323" s="2">
        <f>Tabla135[[#This Row],[Importe]]-Tabla135[[#This Row],[Pagado]]</f>
        <v>0</v>
      </c>
    </row>
    <row r="1324" spans="1:8" x14ac:dyDescent="0.25">
      <c r="A1324" s="13" t="s">
        <v>5142</v>
      </c>
      <c r="B1324" s="8" t="s">
        <v>5585</v>
      </c>
      <c r="C1324" s="12">
        <v>36505</v>
      </c>
      <c r="D1324" s="13" t="s">
        <v>3987</v>
      </c>
      <c r="E1324" s="2">
        <v>4182.7</v>
      </c>
      <c r="F1324" s="14" t="s">
        <v>5142</v>
      </c>
      <c r="G1324" s="2">
        <v>4182.7</v>
      </c>
      <c r="H1324" s="2">
        <f>Tabla135[[#This Row],[Importe]]-Tabla135[[#This Row],[Pagado]]</f>
        <v>0</v>
      </c>
    </row>
    <row r="1325" spans="1:8" x14ac:dyDescent="0.25">
      <c r="A1325" s="13" t="s">
        <v>5142</v>
      </c>
      <c r="B1325" s="8" t="s">
        <v>5586</v>
      </c>
      <c r="C1325" s="12">
        <v>36506</v>
      </c>
      <c r="D1325" s="13" t="s">
        <v>3978</v>
      </c>
      <c r="E1325" s="2">
        <v>9136.4</v>
      </c>
      <c r="F1325" s="14" t="s">
        <v>5142</v>
      </c>
      <c r="G1325" s="2">
        <v>9136.4</v>
      </c>
      <c r="H1325" s="2">
        <f>Tabla135[[#This Row],[Importe]]-Tabla135[[#This Row],[Pagado]]</f>
        <v>0</v>
      </c>
    </row>
    <row r="1326" spans="1:8" x14ac:dyDescent="0.25">
      <c r="A1326" s="13" t="s">
        <v>5142</v>
      </c>
      <c r="B1326" s="8" t="s">
        <v>5587</v>
      </c>
      <c r="C1326" s="12">
        <v>36507</v>
      </c>
      <c r="D1326" s="13" t="s">
        <v>4034</v>
      </c>
      <c r="E1326" s="2">
        <v>755.1</v>
      </c>
      <c r="F1326" s="14" t="s">
        <v>5142</v>
      </c>
      <c r="G1326" s="2">
        <v>755.1</v>
      </c>
      <c r="H1326" s="2">
        <f>Tabla135[[#This Row],[Importe]]-Tabla135[[#This Row],[Pagado]]</f>
        <v>0</v>
      </c>
    </row>
    <row r="1327" spans="1:8" x14ac:dyDescent="0.25">
      <c r="A1327" s="13" t="s">
        <v>5142</v>
      </c>
      <c r="B1327" s="8" t="s">
        <v>5588</v>
      </c>
      <c r="C1327" s="12">
        <v>36508</v>
      </c>
      <c r="D1327" s="13" t="s">
        <v>3964</v>
      </c>
      <c r="E1327" s="2">
        <v>600</v>
      </c>
      <c r="F1327" s="14" t="s">
        <v>5142</v>
      </c>
      <c r="G1327" s="2">
        <v>600</v>
      </c>
      <c r="H1327" s="2">
        <f>Tabla135[[#This Row],[Importe]]-Tabla135[[#This Row],[Pagado]]</f>
        <v>0</v>
      </c>
    </row>
    <row r="1328" spans="1:8" x14ac:dyDescent="0.25">
      <c r="A1328" s="13" t="s">
        <v>5142</v>
      </c>
      <c r="B1328" s="8" t="s">
        <v>5589</v>
      </c>
      <c r="C1328" s="12">
        <v>36509</v>
      </c>
      <c r="D1328" s="13" t="s">
        <v>4044</v>
      </c>
      <c r="E1328" s="2">
        <v>7872.4</v>
      </c>
      <c r="F1328" s="14" t="s">
        <v>5142</v>
      </c>
      <c r="G1328" s="2">
        <v>7872.4</v>
      </c>
      <c r="H1328" s="2">
        <f>Tabla135[[#This Row],[Importe]]-Tabla135[[#This Row],[Pagado]]</f>
        <v>0</v>
      </c>
    </row>
    <row r="1329" spans="1:8" x14ac:dyDescent="0.25">
      <c r="A1329" s="13" t="s">
        <v>5142</v>
      </c>
      <c r="B1329" s="8" t="s">
        <v>5590</v>
      </c>
      <c r="C1329" s="12">
        <v>36510</v>
      </c>
      <c r="D1329" s="13" t="s">
        <v>4049</v>
      </c>
      <c r="E1329" s="2">
        <v>447.3</v>
      </c>
      <c r="F1329" s="14" t="s">
        <v>5142</v>
      </c>
      <c r="G1329" s="2">
        <v>447.3</v>
      </c>
      <c r="H1329" s="2">
        <f>Tabla135[[#This Row],[Importe]]-Tabla135[[#This Row],[Pagado]]</f>
        <v>0</v>
      </c>
    </row>
    <row r="1330" spans="1:8" x14ac:dyDescent="0.25">
      <c r="A1330" s="13" t="s">
        <v>5142</v>
      </c>
      <c r="B1330" s="8" t="s">
        <v>5591</v>
      </c>
      <c r="C1330" s="12">
        <v>36511</v>
      </c>
      <c r="D1330" s="13" t="s">
        <v>4005</v>
      </c>
      <c r="E1330" s="2">
        <v>1179.7</v>
      </c>
      <c r="F1330" s="14" t="s">
        <v>5142</v>
      </c>
      <c r="G1330" s="2">
        <v>1179.7</v>
      </c>
      <c r="H1330" s="2">
        <f>Tabla135[[#This Row],[Importe]]-Tabla135[[#This Row],[Pagado]]</f>
        <v>0</v>
      </c>
    </row>
    <row r="1331" spans="1:8" x14ac:dyDescent="0.25">
      <c r="A1331" s="13" t="s">
        <v>5142</v>
      </c>
      <c r="B1331" s="8" t="s">
        <v>5592</v>
      </c>
      <c r="C1331" s="12">
        <v>36512</v>
      </c>
      <c r="D1331" s="13" t="s">
        <v>4083</v>
      </c>
      <c r="E1331" s="2">
        <v>1607.2</v>
      </c>
      <c r="F1331" s="14" t="s">
        <v>5142</v>
      </c>
      <c r="G1331" s="2">
        <v>1607.2</v>
      </c>
      <c r="H1331" s="2">
        <f>Tabla135[[#This Row],[Importe]]-Tabla135[[#This Row],[Pagado]]</f>
        <v>0</v>
      </c>
    </row>
    <row r="1332" spans="1:8" x14ac:dyDescent="0.25">
      <c r="A1332" s="13" t="s">
        <v>5142</v>
      </c>
      <c r="B1332" s="8" t="s">
        <v>5593</v>
      </c>
      <c r="C1332" s="12">
        <v>36513</v>
      </c>
      <c r="D1332" s="13" t="s">
        <v>4046</v>
      </c>
      <c r="E1332" s="2">
        <v>4099.3</v>
      </c>
      <c r="F1332" s="14" t="s">
        <v>5142</v>
      </c>
      <c r="G1332" s="2">
        <v>4099.3</v>
      </c>
      <c r="H1332" s="2">
        <f>Tabla135[[#This Row],[Importe]]-Tabla135[[#This Row],[Pagado]]</f>
        <v>0</v>
      </c>
    </row>
    <row r="1333" spans="1:8" x14ac:dyDescent="0.25">
      <c r="A1333" s="13" t="s">
        <v>5142</v>
      </c>
      <c r="B1333" s="8" t="s">
        <v>5594</v>
      </c>
      <c r="C1333" s="12">
        <v>36514</v>
      </c>
      <c r="D1333" s="13" t="s">
        <v>3973</v>
      </c>
      <c r="E1333" s="2">
        <v>2807.7</v>
      </c>
      <c r="F1333" s="14" t="s">
        <v>5142</v>
      </c>
      <c r="G1333" s="2">
        <v>2807.7</v>
      </c>
      <c r="H1333" s="2">
        <f>Tabla135[[#This Row],[Importe]]-Tabla135[[#This Row],[Pagado]]</f>
        <v>0</v>
      </c>
    </row>
    <row r="1334" spans="1:8" x14ac:dyDescent="0.25">
      <c r="A1334" s="13" t="s">
        <v>5142</v>
      </c>
      <c r="B1334" s="8" t="s">
        <v>5595</v>
      </c>
      <c r="C1334" s="12">
        <v>36515</v>
      </c>
      <c r="D1334" s="13" t="s">
        <v>3970</v>
      </c>
      <c r="E1334" s="2">
        <v>2188.6</v>
      </c>
      <c r="F1334" s="14" t="s">
        <v>5142</v>
      </c>
      <c r="G1334" s="2">
        <v>2188.6</v>
      </c>
      <c r="H1334" s="2">
        <f>Tabla135[[#This Row],[Importe]]-Tabla135[[#This Row],[Pagado]]</f>
        <v>0</v>
      </c>
    </row>
    <row r="1335" spans="1:8" x14ac:dyDescent="0.25">
      <c r="A1335" s="13" t="s">
        <v>5142</v>
      </c>
      <c r="B1335" s="8" t="s">
        <v>5596</v>
      </c>
      <c r="C1335" s="12">
        <v>36516</v>
      </c>
      <c r="D1335" s="13" t="s">
        <v>4112</v>
      </c>
      <c r="E1335" s="2">
        <v>7425.1</v>
      </c>
      <c r="F1335" s="14" t="s">
        <v>5142</v>
      </c>
      <c r="G1335" s="2">
        <v>7425.1</v>
      </c>
      <c r="H1335" s="2">
        <f>Tabla135[[#This Row],[Importe]]-Tabla135[[#This Row],[Pagado]]</f>
        <v>0</v>
      </c>
    </row>
    <row r="1336" spans="1:8" x14ac:dyDescent="0.25">
      <c r="A1336" s="13" t="s">
        <v>5142</v>
      </c>
      <c r="B1336" s="8" t="s">
        <v>5597</v>
      </c>
      <c r="C1336" s="12">
        <v>36517</v>
      </c>
      <c r="D1336" s="13" t="s">
        <v>3974</v>
      </c>
      <c r="E1336" s="2">
        <v>7200</v>
      </c>
      <c r="F1336" s="14" t="s">
        <v>5142</v>
      </c>
      <c r="G1336" s="2">
        <v>7200</v>
      </c>
      <c r="H1336" s="2">
        <f>Tabla135[[#This Row],[Importe]]-Tabla135[[#This Row],[Pagado]]</f>
        <v>0</v>
      </c>
    </row>
    <row r="1337" spans="1:8" x14ac:dyDescent="0.25">
      <c r="A1337" s="13" t="s">
        <v>5142</v>
      </c>
      <c r="B1337" s="8" t="s">
        <v>5598</v>
      </c>
      <c r="C1337" s="12">
        <v>36518</v>
      </c>
      <c r="D1337" s="13" t="s">
        <v>4138</v>
      </c>
      <c r="E1337" s="2">
        <v>1131</v>
      </c>
      <c r="F1337" s="14" t="s">
        <v>5142</v>
      </c>
      <c r="G1337" s="2">
        <v>1131</v>
      </c>
      <c r="H1337" s="2">
        <f>Tabla135[[#This Row],[Importe]]-Tabla135[[#This Row],[Pagado]]</f>
        <v>0</v>
      </c>
    </row>
    <row r="1338" spans="1:8" x14ac:dyDescent="0.25">
      <c r="A1338" s="13" t="s">
        <v>5142</v>
      </c>
      <c r="B1338" s="8" t="s">
        <v>5599</v>
      </c>
      <c r="C1338" s="12">
        <v>36519</v>
      </c>
      <c r="D1338" s="13" t="s">
        <v>3975</v>
      </c>
      <c r="E1338" s="2">
        <v>14054.1</v>
      </c>
      <c r="F1338" s="14" t="s">
        <v>5142</v>
      </c>
      <c r="G1338" s="2">
        <v>14054.1</v>
      </c>
      <c r="H1338" s="2">
        <f>Tabla135[[#This Row],[Importe]]-Tabla135[[#This Row],[Pagado]]</f>
        <v>0</v>
      </c>
    </row>
    <row r="1339" spans="1:8" x14ac:dyDescent="0.25">
      <c r="A1339" s="13" t="s">
        <v>5142</v>
      </c>
      <c r="B1339" s="8" t="s">
        <v>5600</v>
      </c>
      <c r="C1339" s="12">
        <v>36520</v>
      </c>
      <c r="D1339" s="13" t="s">
        <v>3985</v>
      </c>
      <c r="E1339" s="2">
        <v>4060.8</v>
      </c>
      <c r="F1339" s="14" t="s">
        <v>5142</v>
      </c>
      <c r="G1339" s="2">
        <v>4060.8</v>
      </c>
      <c r="H1339" s="2">
        <f>Tabla135[[#This Row],[Importe]]-Tabla135[[#This Row],[Pagado]]</f>
        <v>0</v>
      </c>
    </row>
    <row r="1340" spans="1:8" x14ac:dyDescent="0.25">
      <c r="A1340" s="13" t="s">
        <v>5142</v>
      </c>
      <c r="B1340" s="8" t="s">
        <v>5601</v>
      </c>
      <c r="C1340" s="12">
        <v>36521</v>
      </c>
      <c r="D1340" s="13" t="s">
        <v>4048</v>
      </c>
      <c r="E1340" s="2">
        <v>33800</v>
      </c>
      <c r="F1340" s="14" t="s">
        <v>5142</v>
      </c>
      <c r="G1340" s="2">
        <v>33800</v>
      </c>
      <c r="H1340" s="2">
        <f>Tabla135[[#This Row],[Importe]]-Tabla135[[#This Row],[Pagado]]</f>
        <v>0</v>
      </c>
    </row>
    <row r="1341" spans="1:8" x14ac:dyDescent="0.25">
      <c r="A1341" s="13" t="s">
        <v>5142</v>
      </c>
      <c r="B1341" s="8" t="s">
        <v>5602</v>
      </c>
      <c r="C1341" s="12">
        <v>36522</v>
      </c>
      <c r="D1341" s="13" t="s">
        <v>3998</v>
      </c>
      <c r="E1341" s="2">
        <v>29000</v>
      </c>
      <c r="F1341" s="14" t="s">
        <v>5142</v>
      </c>
      <c r="G1341" s="2">
        <v>29000</v>
      </c>
      <c r="H1341" s="2">
        <f>Tabla135[[#This Row],[Importe]]-Tabla135[[#This Row],[Pagado]]</f>
        <v>0</v>
      </c>
    </row>
    <row r="1342" spans="1:8" x14ac:dyDescent="0.25">
      <c r="A1342" s="13" t="s">
        <v>5142</v>
      </c>
      <c r="B1342" s="8" t="s">
        <v>5603</v>
      </c>
      <c r="C1342" s="12">
        <v>36523</v>
      </c>
      <c r="D1342" s="13" t="s">
        <v>3977</v>
      </c>
      <c r="E1342" s="2">
        <v>2235.6999999999998</v>
      </c>
      <c r="F1342" s="14" t="s">
        <v>5142</v>
      </c>
      <c r="G1342" s="2">
        <v>2235.6999999999998</v>
      </c>
      <c r="H1342" s="2">
        <f>Tabla135[[#This Row],[Importe]]-Tabla135[[#This Row],[Pagado]]</f>
        <v>0</v>
      </c>
    </row>
    <row r="1343" spans="1:8" x14ac:dyDescent="0.25">
      <c r="A1343" s="13" t="s">
        <v>5142</v>
      </c>
      <c r="B1343" s="8" t="s">
        <v>5604</v>
      </c>
      <c r="C1343" s="12">
        <v>36524</v>
      </c>
      <c r="D1343" s="13" t="s">
        <v>3969</v>
      </c>
      <c r="E1343" s="2">
        <v>10256.799999999999</v>
      </c>
      <c r="F1343" s="14" t="s">
        <v>5142</v>
      </c>
      <c r="G1343" s="2">
        <v>10256.799999999999</v>
      </c>
      <c r="H1343" s="2">
        <f>Tabla135[[#This Row],[Importe]]-Tabla135[[#This Row],[Pagado]]</f>
        <v>0</v>
      </c>
    </row>
    <row r="1344" spans="1:8" x14ac:dyDescent="0.25">
      <c r="A1344" s="13" t="s">
        <v>5142</v>
      </c>
      <c r="B1344" s="8" t="s">
        <v>5605</v>
      </c>
      <c r="C1344" s="12">
        <v>36525</v>
      </c>
      <c r="D1344" s="13" t="s">
        <v>3984</v>
      </c>
      <c r="E1344" s="2">
        <v>1999.8</v>
      </c>
      <c r="F1344" s="14" t="s">
        <v>5142</v>
      </c>
      <c r="G1344" s="2">
        <v>1999.8</v>
      </c>
      <c r="H1344" s="2">
        <f>Tabla135[[#This Row],[Importe]]-Tabla135[[#This Row],[Pagado]]</f>
        <v>0</v>
      </c>
    </row>
    <row r="1345" spans="1:8" x14ac:dyDescent="0.25">
      <c r="A1345" s="13" t="s">
        <v>5142</v>
      </c>
      <c r="B1345" s="8" t="s">
        <v>5606</v>
      </c>
      <c r="C1345" s="12">
        <v>36526</v>
      </c>
      <c r="D1345" s="13" t="s">
        <v>4061</v>
      </c>
      <c r="E1345" s="2">
        <v>5612.9</v>
      </c>
      <c r="F1345" s="14" t="s">
        <v>5142</v>
      </c>
      <c r="G1345" s="2">
        <v>5612.9</v>
      </c>
      <c r="H1345" s="2">
        <f>Tabla135[[#This Row],[Importe]]-Tabla135[[#This Row],[Pagado]]</f>
        <v>0</v>
      </c>
    </row>
    <row r="1346" spans="1:8" x14ac:dyDescent="0.25">
      <c r="A1346" s="13" t="s">
        <v>5142</v>
      </c>
      <c r="B1346" s="8" t="s">
        <v>5607</v>
      </c>
      <c r="C1346" s="12">
        <v>36527</v>
      </c>
      <c r="D1346" s="13" t="s">
        <v>4037</v>
      </c>
      <c r="E1346" s="2">
        <v>3760.1</v>
      </c>
      <c r="F1346" s="14" t="s">
        <v>5142</v>
      </c>
      <c r="G1346" s="2">
        <v>3760.1</v>
      </c>
      <c r="H1346" s="2">
        <f>Tabla135[[#This Row],[Importe]]-Tabla135[[#This Row],[Pagado]]</f>
        <v>0</v>
      </c>
    </row>
    <row r="1347" spans="1:8" x14ac:dyDescent="0.25">
      <c r="A1347" s="13" t="s">
        <v>5142</v>
      </c>
      <c r="B1347" s="8" t="s">
        <v>5608</v>
      </c>
      <c r="C1347" s="12">
        <v>36528</v>
      </c>
      <c r="D1347" s="13" t="s">
        <v>4064</v>
      </c>
      <c r="E1347" s="2">
        <v>26805.9</v>
      </c>
      <c r="F1347" s="14" t="s">
        <v>5404</v>
      </c>
      <c r="G1347" s="2">
        <v>26805.9</v>
      </c>
      <c r="H1347" s="2">
        <f>Tabla135[[#This Row],[Importe]]-Tabla135[[#This Row],[Pagado]]</f>
        <v>0</v>
      </c>
    </row>
    <row r="1348" spans="1:8" x14ac:dyDescent="0.25">
      <c r="A1348" s="13" t="s">
        <v>5142</v>
      </c>
      <c r="B1348" s="8" t="s">
        <v>5609</v>
      </c>
      <c r="C1348" s="12">
        <v>36529</v>
      </c>
      <c r="D1348" s="13" t="s">
        <v>4065</v>
      </c>
      <c r="E1348" s="2">
        <v>12518</v>
      </c>
      <c r="F1348" s="14" t="s">
        <v>4726</v>
      </c>
      <c r="G1348" s="2">
        <v>12518</v>
      </c>
      <c r="H1348" s="2">
        <f>Tabla135[[#This Row],[Importe]]-Tabla135[[#This Row],[Pagado]]</f>
        <v>0</v>
      </c>
    </row>
    <row r="1349" spans="1:8" x14ac:dyDescent="0.25">
      <c r="A1349" s="13" t="s">
        <v>5142</v>
      </c>
      <c r="B1349" s="8" t="s">
        <v>5610</v>
      </c>
      <c r="C1349" s="12">
        <v>36530</v>
      </c>
      <c r="D1349" s="13" t="s">
        <v>4062</v>
      </c>
      <c r="E1349" s="2">
        <v>6078</v>
      </c>
      <c r="F1349" s="14" t="s">
        <v>4726</v>
      </c>
      <c r="G1349" s="2">
        <v>6078</v>
      </c>
      <c r="H1349" s="2">
        <f>Tabla135[[#This Row],[Importe]]-Tabla135[[#This Row],[Pagado]]</f>
        <v>0</v>
      </c>
    </row>
    <row r="1350" spans="1:8" x14ac:dyDescent="0.25">
      <c r="A1350" s="13" t="s">
        <v>5142</v>
      </c>
      <c r="B1350" s="8" t="s">
        <v>5611</v>
      </c>
      <c r="C1350" s="12">
        <v>36531</v>
      </c>
      <c r="D1350" s="13" t="s">
        <v>3964</v>
      </c>
      <c r="E1350" s="2">
        <v>3601.8</v>
      </c>
      <c r="F1350" s="14" t="s">
        <v>5142</v>
      </c>
      <c r="G1350" s="2">
        <v>3601.8</v>
      </c>
      <c r="H1350" s="2">
        <f>Tabla135[[#This Row],[Importe]]-Tabla135[[#This Row],[Pagado]]</f>
        <v>0</v>
      </c>
    </row>
    <row r="1351" spans="1:8" x14ac:dyDescent="0.25">
      <c r="A1351" s="13" t="s">
        <v>5142</v>
      </c>
      <c r="B1351" s="8" t="s">
        <v>5612</v>
      </c>
      <c r="C1351" s="12">
        <v>36532</v>
      </c>
      <c r="D1351" s="13" t="s">
        <v>3991</v>
      </c>
      <c r="E1351" s="2">
        <v>6611.9</v>
      </c>
      <c r="F1351" s="14" t="s">
        <v>5142</v>
      </c>
      <c r="G1351" s="2">
        <v>6611.9</v>
      </c>
      <c r="H1351" s="2">
        <f>Tabla135[[#This Row],[Importe]]-Tabla135[[#This Row],[Pagado]]</f>
        <v>0</v>
      </c>
    </row>
    <row r="1352" spans="1:8" x14ac:dyDescent="0.25">
      <c r="A1352" s="13" t="s">
        <v>5142</v>
      </c>
      <c r="B1352" s="8" t="s">
        <v>5613</v>
      </c>
      <c r="C1352" s="12">
        <v>36533</v>
      </c>
      <c r="D1352" s="13" t="s">
        <v>3964</v>
      </c>
      <c r="E1352" s="2">
        <v>240</v>
      </c>
      <c r="F1352" s="14" t="s">
        <v>5142</v>
      </c>
      <c r="G1352" s="2">
        <v>240</v>
      </c>
      <c r="H1352" s="2">
        <f>Tabla135[[#This Row],[Importe]]-Tabla135[[#This Row],[Pagado]]</f>
        <v>0</v>
      </c>
    </row>
    <row r="1353" spans="1:8" x14ac:dyDescent="0.25">
      <c r="A1353" s="13" t="s">
        <v>5142</v>
      </c>
      <c r="B1353" s="8" t="s">
        <v>5614</v>
      </c>
      <c r="C1353" s="12">
        <v>36534</v>
      </c>
      <c r="D1353" s="13" t="s">
        <v>3997</v>
      </c>
      <c r="E1353" s="2">
        <v>4831.3999999999996</v>
      </c>
      <c r="F1353" s="14" t="s">
        <v>5142</v>
      </c>
      <c r="G1353" s="2">
        <v>4831.3999999999996</v>
      </c>
      <c r="H1353" s="2">
        <f>Tabla135[[#This Row],[Importe]]-Tabla135[[#This Row],[Pagado]]</f>
        <v>0</v>
      </c>
    </row>
    <row r="1354" spans="1:8" x14ac:dyDescent="0.25">
      <c r="A1354" s="13" t="s">
        <v>5142</v>
      </c>
      <c r="B1354" s="8" t="s">
        <v>5615</v>
      </c>
      <c r="C1354" s="12">
        <v>36535</v>
      </c>
      <c r="D1354" s="13" t="s">
        <v>4040</v>
      </c>
      <c r="E1354" s="2">
        <v>91116.2</v>
      </c>
      <c r="F1354" s="14" t="s">
        <v>4943</v>
      </c>
      <c r="G1354" s="2">
        <v>91116.2</v>
      </c>
      <c r="H1354" s="2">
        <f>Tabla135[[#This Row],[Importe]]-Tabla135[[#This Row],[Pagado]]</f>
        <v>0</v>
      </c>
    </row>
    <row r="1355" spans="1:8" x14ac:dyDescent="0.25">
      <c r="A1355" s="13" t="s">
        <v>5142</v>
      </c>
      <c r="B1355" s="8" t="s">
        <v>5616</v>
      </c>
      <c r="C1355" s="12">
        <v>36536</v>
      </c>
      <c r="D1355" s="13" t="s">
        <v>3997</v>
      </c>
      <c r="E1355" s="2">
        <v>4028.7</v>
      </c>
      <c r="F1355" s="14" t="s">
        <v>5142</v>
      </c>
      <c r="G1355" s="2">
        <v>4028.7</v>
      </c>
      <c r="H1355" s="2">
        <f>Tabla135[[#This Row],[Importe]]-Tabla135[[#This Row],[Pagado]]</f>
        <v>0</v>
      </c>
    </row>
    <row r="1356" spans="1:8" x14ac:dyDescent="0.25">
      <c r="A1356" s="13" t="s">
        <v>5142</v>
      </c>
      <c r="B1356" s="8" t="s">
        <v>5617</v>
      </c>
      <c r="C1356" s="12">
        <v>36537</v>
      </c>
      <c r="D1356" s="13" t="s">
        <v>4038</v>
      </c>
      <c r="E1356" s="2">
        <v>27428.9</v>
      </c>
      <c r="F1356" s="14" t="s">
        <v>4943</v>
      </c>
      <c r="G1356" s="2">
        <v>27428.9</v>
      </c>
      <c r="H1356" s="2">
        <f>Tabla135[[#This Row],[Importe]]-Tabla135[[#This Row],[Pagado]]</f>
        <v>0</v>
      </c>
    </row>
    <row r="1357" spans="1:8" x14ac:dyDescent="0.25">
      <c r="A1357" s="13" t="s">
        <v>5142</v>
      </c>
      <c r="B1357" s="8" t="s">
        <v>5618</v>
      </c>
      <c r="C1357" s="12">
        <v>36538</v>
      </c>
      <c r="D1357" s="13" t="s">
        <v>4057</v>
      </c>
      <c r="E1357" s="2">
        <v>3604.9</v>
      </c>
      <c r="F1357" s="14" t="s">
        <v>5142</v>
      </c>
      <c r="G1357" s="2">
        <v>3604.9</v>
      </c>
      <c r="H1357" s="2">
        <f>Tabla135[[#This Row],[Importe]]-Tabla135[[#This Row],[Pagado]]</f>
        <v>0</v>
      </c>
    </row>
    <row r="1358" spans="1:8" x14ac:dyDescent="0.25">
      <c r="A1358" s="13" t="s">
        <v>5142</v>
      </c>
      <c r="B1358" s="8" t="s">
        <v>5619</v>
      </c>
      <c r="C1358" s="12">
        <v>36539</v>
      </c>
      <c r="D1358" s="13" t="s">
        <v>3962</v>
      </c>
      <c r="E1358" s="2">
        <v>4000</v>
      </c>
      <c r="F1358" s="14" t="s">
        <v>5142</v>
      </c>
      <c r="G1358" s="2">
        <v>4000</v>
      </c>
      <c r="H1358" s="2">
        <f>Tabla135[[#This Row],[Importe]]-Tabla135[[#This Row],[Pagado]]</f>
        <v>0</v>
      </c>
    </row>
    <row r="1359" spans="1:8" x14ac:dyDescent="0.25">
      <c r="A1359" s="13" t="s">
        <v>5142</v>
      </c>
      <c r="B1359" s="8" t="s">
        <v>5620</v>
      </c>
      <c r="C1359" s="12">
        <v>36540</v>
      </c>
      <c r="D1359" s="13" t="s">
        <v>3989</v>
      </c>
      <c r="E1359" s="2">
        <v>502.2</v>
      </c>
      <c r="F1359" s="14" t="s">
        <v>5142</v>
      </c>
      <c r="G1359" s="2">
        <v>502.2</v>
      </c>
      <c r="H1359" s="2">
        <f>Tabla135[[#This Row],[Importe]]-Tabla135[[#This Row],[Pagado]]</f>
        <v>0</v>
      </c>
    </row>
    <row r="1360" spans="1:8" x14ac:dyDescent="0.25">
      <c r="A1360" s="13" t="s">
        <v>5142</v>
      </c>
      <c r="B1360" s="8" t="s">
        <v>5621</v>
      </c>
      <c r="C1360" s="12">
        <v>36541</v>
      </c>
      <c r="D1360" s="13" t="s">
        <v>4043</v>
      </c>
      <c r="E1360" s="2">
        <v>13503.3</v>
      </c>
      <c r="F1360" s="14" t="s">
        <v>4943</v>
      </c>
      <c r="G1360" s="2">
        <v>13503.3</v>
      </c>
      <c r="H1360" s="2">
        <f>Tabla135[[#This Row],[Importe]]-Tabla135[[#This Row],[Pagado]]</f>
        <v>0</v>
      </c>
    </row>
    <row r="1361" spans="1:8" x14ac:dyDescent="0.25">
      <c r="A1361" s="13" t="s">
        <v>5142</v>
      </c>
      <c r="B1361" s="8" t="s">
        <v>5622</v>
      </c>
      <c r="C1361" s="12">
        <v>36542</v>
      </c>
      <c r="D1361" s="13" t="s">
        <v>4057</v>
      </c>
      <c r="E1361" s="2">
        <v>2402.4</v>
      </c>
      <c r="F1361" s="14" t="s">
        <v>5142</v>
      </c>
      <c r="G1361" s="2">
        <v>2402.4</v>
      </c>
      <c r="H1361" s="2">
        <f>Tabla135[[#This Row],[Importe]]-Tabla135[[#This Row],[Pagado]]</f>
        <v>0</v>
      </c>
    </row>
    <row r="1362" spans="1:8" x14ac:dyDescent="0.25">
      <c r="A1362" s="13" t="s">
        <v>5142</v>
      </c>
      <c r="B1362" s="8" t="s">
        <v>5623</v>
      </c>
      <c r="C1362" s="12">
        <v>36543</v>
      </c>
      <c r="D1362" s="13" t="s">
        <v>4121</v>
      </c>
      <c r="E1362" s="2">
        <v>4949.6000000000004</v>
      </c>
      <c r="F1362" s="14" t="s">
        <v>5142</v>
      </c>
      <c r="G1362" s="2">
        <v>4949.6000000000004</v>
      </c>
      <c r="H1362" s="2">
        <f>Tabla135[[#This Row],[Importe]]-Tabla135[[#This Row],[Pagado]]</f>
        <v>0</v>
      </c>
    </row>
    <row r="1363" spans="1:8" x14ac:dyDescent="0.25">
      <c r="A1363" s="13" t="s">
        <v>5142</v>
      </c>
      <c r="B1363" s="8" t="s">
        <v>5624</v>
      </c>
      <c r="C1363" s="12">
        <v>36544</v>
      </c>
      <c r="D1363" s="13" t="s">
        <v>4039</v>
      </c>
      <c r="E1363" s="2">
        <v>17218.3</v>
      </c>
      <c r="F1363" s="14" t="s">
        <v>4943</v>
      </c>
      <c r="G1363" s="2">
        <v>17218.3</v>
      </c>
      <c r="H1363" s="2">
        <f>Tabla135[[#This Row],[Importe]]-Tabla135[[#This Row],[Pagado]]</f>
        <v>0</v>
      </c>
    </row>
    <row r="1364" spans="1:8" x14ac:dyDescent="0.25">
      <c r="A1364" s="13" t="s">
        <v>5142</v>
      </c>
      <c r="B1364" s="8" t="s">
        <v>5625</v>
      </c>
      <c r="C1364" s="12">
        <v>36545</v>
      </c>
      <c r="D1364" s="13" t="s">
        <v>3966</v>
      </c>
      <c r="E1364" s="2">
        <v>1549.1</v>
      </c>
      <c r="F1364" s="14" t="s">
        <v>5142</v>
      </c>
      <c r="G1364" s="2">
        <v>1549.1</v>
      </c>
      <c r="H1364" s="2">
        <f>Tabla135[[#This Row],[Importe]]-Tabla135[[#This Row],[Pagado]]</f>
        <v>0</v>
      </c>
    </row>
    <row r="1365" spans="1:8" x14ac:dyDescent="0.25">
      <c r="A1365" s="13" t="s">
        <v>5142</v>
      </c>
      <c r="B1365" s="8" t="s">
        <v>5626</v>
      </c>
      <c r="C1365" s="12">
        <v>36546</v>
      </c>
      <c r="D1365" s="13" t="s">
        <v>4119</v>
      </c>
      <c r="E1365" s="2">
        <v>4615.2</v>
      </c>
      <c r="F1365" s="14" t="s">
        <v>5142</v>
      </c>
      <c r="G1365" s="2">
        <v>4615.2</v>
      </c>
      <c r="H1365" s="2">
        <f>Tabla135[[#This Row],[Importe]]-Tabla135[[#This Row],[Pagado]]</f>
        <v>0</v>
      </c>
    </row>
    <row r="1366" spans="1:8" x14ac:dyDescent="0.25">
      <c r="A1366" s="13" t="s">
        <v>5142</v>
      </c>
      <c r="B1366" s="8" t="s">
        <v>5627</v>
      </c>
      <c r="C1366" s="12">
        <v>36547</v>
      </c>
      <c r="D1366" s="13" t="s">
        <v>3955</v>
      </c>
      <c r="E1366" s="2">
        <v>517.5</v>
      </c>
      <c r="F1366" s="14" t="s">
        <v>5142</v>
      </c>
      <c r="G1366" s="2">
        <v>517.5</v>
      </c>
      <c r="H1366" s="2">
        <f>Tabla135[[#This Row],[Importe]]-Tabla135[[#This Row],[Pagado]]</f>
        <v>0</v>
      </c>
    </row>
    <row r="1367" spans="1:8" x14ac:dyDescent="0.25">
      <c r="A1367" s="13" t="s">
        <v>5142</v>
      </c>
      <c r="B1367" s="8" t="s">
        <v>5628</v>
      </c>
      <c r="C1367" s="12">
        <v>36548</v>
      </c>
      <c r="D1367" s="13" t="s">
        <v>4012</v>
      </c>
      <c r="E1367" s="2">
        <v>1804.8</v>
      </c>
      <c r="F1367" s="14" t="s">
        <v>5142</v>
      </c>
      <c r="G1367" s="2">
        <v>1804.8</v>
      </c>
      <c r="H1367" s="2">
        <f>Tabla135[[#This Row],[Importe]]-Tabla135[[#This Row],[Pagado]]</f>
        <v>0</v>
      </c>
    </row>
    <row r="1368" spans="1:8" x14ac:dyDescent="0.25">
      <c r="A1368" s="13" t="s">
        <v>5142</v>
      </c>
      <c r="B1368" s="8" t="s">
        <v>5629</v>
      </c>
      <c r="C1368" s="12">
        <v>36549</v>
      </c>
      <c r="D1368" s="13" t="s">
        <v>3965</v>
      </c>
      <c r="E1368" s="2">
        <v>1200</v>
      </c>
      <c r="F1368" s="14" t="s">
        <v>5142</v>
      </c>
      <c r="G1368" s="2">
        <v>1200</v>
      </c>
      <c r="H1368" s="2">
        <f>Tabla135[[#This Row],[Importe]]-Tabla135[[#This Row],[Pagado]]</f>
        <v>0</v>
      </c>
    </row>
    <row r="1369" spans="1:8" x14ac:dyDescent="0.25">
      <c r="A1369" s="13" t="s">
        <v>5142</v>
      </c>
      <c r="B1369" s="8" t="s">
        <v>5630</v>
      </c>
      <c r="C1369" s="12">
        <v>36550</v>
      </c>
      <c r="D1369" s="13" t="s">
        <v>4051</v>
      </c>
      <c r="E1369" s="2">
        <v>706.1</v>
      </c>
      <c r="F1369" s="14" t="s">
        <v>5142</v>
      </c>
      <c r="G1369" s="2">
        <v>706.1</v>
      </c>
      <c r="H1369" s="2">
        <f>Tabla135[[#This Row],[Importe]]-Tabla135[[#This Row],[Pagado]]</f>
        <v>0</v>
      </c>
    </row>
    <row r="1370" spans="1:8" x14ac:dyDescent="0.25">
      <c r="A1370" s="13" t="s">
        <v>5142</v>
      </c>
      <c r="B1370" s="8" t="s">
        <v>5631</v>
      </c>
      <c r="C1370" s="12">
        <v>36551</v>
      </c>
      <c r="D1370" s="13" t="s">
        <v>4109</v>
      </c>
      <c r="E1370" s="2">
        <v>3424.4</v>
      </c>
      <c r="F1370" s="14" t="s">
        <v>5142</v>
      </c>
      <c r="G1370" s="2">
        <v>3424.4</v>
      </c>
      <c r="H1370" s="2">
        <f>Tabla135[[#This Row],[Importe]]-Tabla135[[#This Row],[Pagado]]</f>
        <v>0</v>
      </c>
    </row>
    <row r="1371" spans="1:8" x14ac:dyDescent="0.25">
      <c r="A1371" s="13" t="s">
        <v>5142</v>
      </c>
      <c r="B1371" s="8" t="s">
        <v>5632</v>
      </c>
      <c r="C1371" s="12">
        <v>36552</v>
      </c>
      <c r="D1371" s="13" t="s">
        <v>4115</v>
      </c>
      <c r="E1371" s="2">
        <v>8.6</v>
      </c>
      <c r="F1371" s="14" t="s">
        <v>5140</v>
      </c>
      <c r="G1371" s="2">
        <v>8.6</v>
      </c>
      <c r="H1371" s="2">
        <f>Tabla135[[#This Row],[Importe]]-Tabla135[[#This Row],[Pagado]]</f>
        <v>0</v>
      </c>
    </row>
    <row r="1372" spans="1:8" x14ac:dyDescent="0.25">
      <c r="A1372" s="13" t="s">
        <v>5142</v>
      </c>
      <c r="B1372" s="8" t="s">
        <v>5633</v>
      </c>
      <c r="C1372" s="12">
        <v>36553</v>
      </c>
      <c r="D1372" s="13" t="s">
        <v>3943</v>
      </c>
      <c r="E1372" s="2">
        <v>4212.1000000000004</v>
      </c>
      <c r="F1372" s="14" t="s">
        <v>5142</v>
      </c>
      <c r="G1372" s="2">
        <v>4212.1000000000004</v>
      </c>
      <c r="H1372" s="2">
        <f>Tabla135[[#This Row],[Importe]]-Tabla135[[#This Row],[Pagado]]</f>
        <v>0</v>
      </c>
    </row>
    <row r="1373" spans="1:8" x14ac:dyDescent="0.25">
      <c r="A1373" s="13" t="s">
        <v>5142</v>
      </c>
      <c r="B1373" s="8" t="s">
        <v>5634</v>
      </c>
      <c r="C1373" s="12">
        <v>36554</v>
      </c>
      <c r="D1373" s="13" t="s">
        <v>3962</v>
      </c>
      <c r="E1373" s="2">
        <v>3510.5</v>
      </c>
      <c r="F1373" s="14" t="s">
        <v>5142</v>
      </c>
      <c r="G1373" s="2">
        <v>3510.5</v>
      </c>
      <c r="H1373" s="2">
        <f>Tabla135[[#This Row],[Importe]]-Tabla135[[#This Row],[Pagado]]</f>
        <v>0</v>
      </c>
    </row>
    <row r="1374" spans="1:8" x14ac:dyDescent="0.25">
      <c r="A1374" s="13" t="s">
        <v>5142</v>
      </c>
      <c r="B1374" s="8" t="s">
        <v>5635</v>
      </c>
      <c r="C1374" s="12">
        <v>36555</v>
      </c>
      <c r="D1374" s="13" t="s">
        <v>3998</v>
      </c>
      <c r="E1374" s="2">
        <v>43146</v>
      </c>
      <c r="F1374" s="14" t="s">
        <v>5142</v>
      </c>
      <c r="G1374" s="2">
        <v>43146</v>
      </c>
      <c r="H1374" s="2">
        <f>Tabla135[[#This Row],[Importe]]-Tabla135[[#This Row],[Pagado]]</f>
        <v>0</v>
      </c>
    </row>
    <row r="1375" spans="1:8" x14ac:dyDescent="0.25">
      <c r="A1375" s="13" t="s">
        <v>5142</v>
      </c>
      <c r="B1375" s="8" t="s">
        <v>5636</v>
      </c>
      <c r="C1375" s="12">
        <v>36556</v>
      </c>
      <c r="D1375" s="13" t="s">
        <v>4133</v>
      </c>
      <c r="E1375" s="2">
        <v>900</v>
      </c>
      <c r="F1375" s="14" t="s">
        <v>5142</v>
      </c>
      <c r="G1375" s="2">
        <v>900</v>
      </c>
      <c r="H1375" s="2">
        <f>Tabla135[[#This Row],[Importe]]-Tabla135[[#This Row],[Pagado]]</f>
        <v>0</v>
      </c>
    </row>
    <row r="1376" spans="1:8" x14ac:dyDescent="0.25">
      <c r="A1376" s="13" t="s">
        <v>5142</v>
      </c>
      <c r="B1376" s="8" t="s">
        <v>5637</v>
      </c>
      <c r="C1376" s="12">
        <v>36557</v>
      </c>
      <c r="D1376" s="13" t="s">
        <v>5638</v>
      </c>
      <c r="E1376" s="2">
        <v>504</v>
      </c>
      <c r="F1376" s="14" t="s">
        <v>5142</v>
      </c>
      <c r="G1376" s="2">
        <v>504</v>
      </c>
      <c r="H1376" s="2">
        <f>Tabla135[[#This Row],[Importe]]-Tabla135[[#This Row],[Pagado]]</f>
        <v>0</v>
      </c>
    </row>
    <row r="1377" spans="1:8" x14ac:dyDescent="0.25">
      <c r="A1377" s="13" t="s">
        <v>5142</v>
      </c>
      <c r="B1377" s="8" t="s">
        <v>5639</v>
      </c>
      <c r="C1377" s="12">
        <v>36558</v>
      </c>
      <c r="D1377" s="13" t="s">
        <v>3935</v>
      </c>
      <c r="E1377" s="2">
        <v>7425.6</v>
      </c>
      <c r="F1377" s="14" t="s">
        <v>4357</v>
      </c>
      <c r="G1377" s="2">
        <v>7425.6</v>
      </c>
      <c r="H1377" s="2">
        <f>Tabla135[[#This Row],[Importe]]-Tabla135[[#This Row],[Pagado]]</f>
        <v>0</v>
      </c>
    </row>
    <row r="1378" spans="1:8" x14ac:dyDescent="0.25">
      <c r="A1378" s="13" t="s">
        <v>5142</v>
      </c>
      <c r="B1378" s="8" t="s">
        <v>5640</v>
      </c>
      <c r="C1378" s="12">
        <v>36559</v>
      </c>
      <c r="D1378" s="13" t="s">
        <v>3998</v>
      </c>
      <c r="E1378" s="2">
        <v>13183.5</v>
      </c>
      <c r="F1378" s="14" t="s">
        <v>5142</v>
      </c>
      <c r="G1378" s="2">
        <v>13183.5</v>
      </c>
      <c r="H1378" s="2">
        <f>Tabla135[[#This Row],[Importe]]-Tabla135[[#This Row],[Pagado]]</f>
        <v>0</v>
      </c>
    </row>
    <row r="1379" spans="1:8" x14ac:dyDescent="0.25">
      <c r="A1379" s="13" t="s">
        <v>5142</v>
      </c>
      <c r="B1379" s="8" t="s">
        <v>5641</v>
      </c>
      <c r="C1379" s="12">
        <v>36560</v>
      </c>
      <c r="D1379" s="13" t="s">
        <v>4166</v>
      </c>
      <c r="E1379" s="2">
        <v>1720.5</v>
      </c>
      <c r="F1379" s="14" t="s">
        <v>5142</v>
      </c>
      <c r="G1379" s="2">
        <v>1720.5</v>
      </c>
      <c r="H1379" s="2">
        <f>Tabla135[[#This Row],[Importe]]-Tabla135[[#This Row],[Pagado]]</f>
        <v>0</v>
      </c>
    </row>
    <row r="1380" spans="1:8" x14ac:dyDescent="0.25">
      <c r="A1380" s="13" t="s">
        <v>5142</v>
      </c>
      <c r="B1380" s="8" t="s">
        <v>5642</v>
      </c>
      <c r="C1380" s="12">
        <v>36561</v>
      </c>
      <c r="D1380" s="13" t="s">
        <v>4049</v>
      </c>
      <c r="E1380" s="2">
        <v>773.3</v>
      </c>
      <c r="F1380" s="14" t="s">
        <v>5142</v>
      </c>
      <c r="G1380" s="2">
        <v>773.3</v>
      </c>
      <c r="H1380" s="2">
        <f>Tabla135[[#This Row],[Importe]]-Tabla135[[#This Row],[Pagado]]</f>
        <v>0</v>
      </c>
    </row>
    <row r="1381" spans="1:8" x14ac:dyDescent="0.25">
      <c r="A1381" s="13" t="s">
        <v>5142</v>
      </c>
      <c r="B1381" s="8" t="s">
        <v>5643</v>
      </c>
      <c r="C1381" s="12">
        <v>36562</v>
      </c>
      <c r="D1381" s="13" t="s">
        <v>3964</v>
      </c>
      <c r="E1381" s="2">
        <v>1284.8</v>
      </c>
      <c r="F1381" s="14" t="s">
        <v>5142</v>
      </c>
      <c r="G1381" s="2">
        <v>1284.8</v>
      </c>
      <c r="H1381" s="2">
        <f>Tabla135[[#This Row],[Importe]]-Tabla135[[#This Row],[Pagado]]</f>
        <v>0</v>
      </c>
    </row>
    <row r="1382" spans="1:8" x14ac:dyDescent="0.25">
      <c r="A1382" s="13" t="s">
        <v>5142</v>
      </c>
      <c r="B1382" s="8" t="s">
        <v>5644</v>
      </c>
      <c r="C1382" s="12">
        <v>36563</v>
      </c>
      <c r="D1382" s="13" t="s">
        <v>4097</v>
      </c>
      <c r="E1382" s="2">
        <v>7980.9</v>
      </c>
      <c r="F1382" s="14" t="s">
        <v>5142</v>
      </c>
      <c r="G1382" s="2">
        <v>7980.9</v>
      </c>
      <c r="H1382" s="2">
        <f>Tabla135[[#This Row],[Importe]]-Tabla135[[#This Row],[Pagado]]</f>
        <v>0</v>
      </c>
    </row>
    <row r="1383" spans="1:8" x14ac:dyDescent="0.25">
      <c r="A1383" s="13" t="s">
        <v>5142</v>
      </c>
      <c r="B1383" s="8" t="s">
        <v>5645</v>
      </c>
      <c r="C1383" s="12">
        <v>36564</v>
      </c>
      <c r="D1383" s="13" t="s">
        <v>4117</v>
      </c>
      <c r="E1383" s="2">
        <v>10780</v>
      </c>
      <c r="F1383" s="14" t="s">
        <v>5142</v>
      </c>
      <c r="G1383" s="2">
        <v>10780</v>
      </c>
      <c r="H1383" s="2">
        <f>Tabla135[[#This Row],[Importe]]-Tabla135[[#This Row],[Pagado]]</f>
        <v>0</v>
      </c>
    </row>
    <row r="1384" spans="1:8" x14ac:dyDescent="0.25">
      <c r="A1384" s="13" t="s">
        <v>5142</v>
      </c>
      <c r="B1384" s="8" t="s">
        <v>5646</v>
      </c>
      <c r="C1384" s="12">
        <v>36565</v>
      </c>
      <c r="D1384" s="13" t="s">
        <v>4059</v>
      </c>
      <c r="E1384" s="2">
        <v>15200.4</v>
      </c>
      <c r="F1384" s="14" t="s">
        <v>5557</v>
      </c>
      <c r="G1384" s="2">
        <v>15200.4</v>
      </c>
      <c r="H1384" s="2">
        <f>Tabla135[[#This Row],[Importe]]-Tabla135[[#This Row],[Pagado]]</f>
        <v>0</v>
      </c>
    </row>
    <row r="1385" spans="1:8" x14ac:dyDescent="0.25">
      <c r="A1385" s="13" t="s">
        <v>5142</v>
      </c>
      <c r="B1385" s="8" t="s">
        <v>5647</v>
      </c>
      <c r="C1385" s="12">
        <v>36566</v>
      </c>
      <c r="D1385" s="13" t="s">
        <v>4025</v>
      </c>
      <c r="E1385" s="2">
        <v>780</v>
      </c>
      <c r="F1385" s="14" t="s">
        <v>5142</v>
      </c>
      <c r="G1385" s="2">
        <v>780</v>
      </c>
      <c r="H1385" s="2">
        <f>Tabla135[[#This Row],[Importe]]-Tabla135[[#This Row],[Pagado]]</f>
        <v>0</v>
      </c>
    </row>
    <row r="1386" spans="1:8" x14ac:dyDescent="0.25">
      <c r="A1386" s="13" t="s">
        <v>5142</v>
      </c>
      <c r="B1386" s="8" t="s">
        <v>5648</v>
      </c>
      <c r="C1386" s="12">
        <v>36567</v>
      </c>
      <c r="D1386" s="13" t="s">
        <v>4021</v>
      </c>
      <c r="E1386" s="2">
        <v>18017.2</v>
      </c>
      <c r="F1386" s="14" t="s">
        <v>4726</v>
      </c>
      <c r="G1386" s="2">
        <v>18017.2</v>
      </c>
      <c r="H1386" s="2">
        <f>Tabla135[[#This Row],[Importe]]-Tabla135[[#This Row],[Pagado]]</f>
        <v>0</v>
      </c>
    </row>
    <row r="1387" spans="1:8" x14ac:dyDescent="0.25">
      <c r="A1387" s="13" t="s">
        <v>5142</v>
      </c>
      <c r="B1387" s="8" t="s">
        <v>5649</v>
      </c>
      <c r="C1387" s="12">
        <v>36568</v>
      </c>
      <c r="D1387" s="13" t="s">
        <v>3950</v>
      </c>
      <c r="E1387" s="2">
        <v>4108.8</v>
      </c>
      <c r="F1387" s="14" t="s">
        <v>4726</v>
      </c>
      <c r="G1387" s="2">
        <v>4108.8</v>
      </c>
      <c r="H1387" s="2">
        <f>Tabla135[[#This Row],[Importe]]-Tabla135[[#This Row],[Pagado]]</f>
        <v>0</v>
      </c>
    </row>
    <row r="1388" spans="1:8" x14ac:dyDescent="0.25">
      <c r="A1388" s="13" t="s">
        <v>5142</v>
      </c>
      <c r="B1388" s="8" t="s">
        <v>5650</v>
      </c>
      <c r="C1388" s="12">
        <v>36569</v>
      </c>
      <c r="D1388" s="13" t="s">
        <v>4099</v>
      </c>
      <c r="E1388" s="2">
        <v>2197.8000000000002</v>
      </c>
      <c r="F1388" s="14" t="s">
        <v>5142</v>
      </c>
      <c r="G1388" s="2">
        <v>2197.8000000000002</v>
      </c>
      <c r="H1388" s="2">
        <f>Tabla135[[#This Row],[Importe]]-Tabla135[[#This Row],[Pagado]]</f>
        <v>0</v>
      </c>
    </row>
    <row r="1389" spans="1:8" x14ac:dyDescent="0.25">
      <c r="A1389" s="13" t="s">
        <v>5142</v>
      </c>
      <c r="B1389" s="8" t="s">
        <v>5651</v>
      </c>
      <c r="C1389" s="12">
        <v>36570</v>
      </c>
      <c r="D1389" s="13" t="s">
        <v>3951</v>
      </c>
      <c r="E1389" s="2">
        <v>2090</v>
      </c>
      <c r="F1389" s="14" t="s">
        <v>5142</v>
      </c>
      <c r="G1389" s="2">
        <v>2090</v>
      </c>
      <c r="H1389" s="2">
        <f>Tabla135[[#This Row],[Importe]]-Tabla135[[#This Row],[Pagado]]</f>
        <v>0</v>
      </c>
    </row>
    <row r="1390" spans="1:8" x14ac:dyDescent="0.25">
      <c r="A1390" s="13" t="s">
        <v>5142</v>
      </c>
      <c r="B1390" s="8" t="s">
        <v>5652</v>
      </c>
      <c r="C1390" s="12">
        <v>36571</v>
      </c>
      <c r="D1390" s="13" t="s">
        <v>4143</v>
      </c>
      <c r="E1390" s="2">
        <v>18136.599999999999</v>
      </c>
      <c r="F1390" s="14" t="s">
        <v>4726</v>
      </c>
      <c r="G1390" s="2">
        <v>18136.599999999999</v>
      </c>
      <c r="H1390" s="2">
        <f>Tabla135[[#This Row],[Importe]]-Tabla135[[#This Row],[Pagado]]</f>
        <v>0</v>
      </c>
    </row>
    <row r="1391" spans="1:8" x14ac:dyDescent="0.25">
      <c r="A1391" s="13" t="s">
        <v>5142</v>
      </c>
      <c r="B1391" s="8" t="s">
        <v>5653</v>
      </c>
      <c r="C1391" s="12">
        <v>36572</v>
      </c>
      <c r="D1391" s="13" t="s">
        <v>4072</v>
      </c>
      <c r="E1391" s="2">
        <v>1900</v>
      </c>
      <c r="F1391" s="14" t="s">
        <v>5142</v>
      </c>
      <c r="G1391" s="2">
        <v>1900</v>
      </c>
      <c r="H1391" s="2">
        <f>Tabla135[[#This Row],[Importe]]-Tabla135[[#This Row],[Pagado]]</f>
        <v>0</v>
      </c>
    </row>
    <row r="1392" spans="1:8" x14ac:dyDescent="0.25">
      <c r="A1392" s="13" t="s">
        <v>5142</v>
      </c>
      <c r="B1392" s="8" t="s">
        <v>5654</v>
      </c>
      <c r="C1392" s="12">
        <v>36573</v>
      </c>
      <c r="D1392" s="13" t="s">
        <v>4047</v>
      </c>
      <c r="E1392" s="2">
        <v>2857.4</v>
      </c>
      <c r="F1392" s="14" t="s">
        <v>5142</v>
      </c>
      <c r="G1392" s="2">
        <v>2857.4</v>
      </c>
      <c r="H1392" s="2">
        <f>Tabla135[[#This Row],[Importe]]-Tabla135[[#This Row],[Pagado]]</f>
        <v>0</v>
      </c>
    </row>
    <row r="1393" spans="1:8" x14ac:dyDescent="0.25">
      <c r="A1393" s="13" t="s">
        <v>5142</v>
      </c>
      <c r="B1393" s="8" t="s">
        <v>5655</v>
      </c>
      <c r="C1393" s="12">
        <v>36574</v>
      </c>
      <c r="D1393" s="13" t="s">
        <v>4055</v>
      </c>
      <c r="E1393" s="2">
        <v>40456</v>
      </c>
      <c r="F1393" s="14" t="s">
        <v>5142</v>
      </c>
      <c r="G1393" s="2">
        <v>40456</v>
      </c>
      <c r="H1393" s="2">
        <f>Tabla135[[#This Row],[Importe]]-Tabla135[[#This Row],[Pagado]]</f>
        <v>0</v>
      </c>
    </row>
    <row r="1394" spans="1:8" x14ac:dyDescent="0.25">
      <c r="A1394" s="13" t="s">
        <v>5142</v>
      </c>
      <c r="B1394" s="8" t="s">
        <v>5656</v>
      </c>
      <c r="C1394" s="12">
        <v>36575</v>
      </c>
      <c r="D1394" s="13" t="s">
        <v>4000</v>
      </c>
      <c r="E1394" s="2">
        <v>600</v>
      </c>
      <c r="F1394" s="14" t="s">
        <v>4726</v>
      </c>
      <c r="G1394" s="2">
        <v>600</v>
      </c>
      <c r="H1394" s="2">
        <f>Tabla135[[#This Row],[Importe]]-Tabla135[[#This Row],[Pagado]]</f>
        <v>0</v>
      </c>
    </row>
    <row r="1395" spans="1:8" x14ac:dyDescent="0.25">
      <c r="A1395" s="13" t="s">
        <v>5142</v>
      </c>
      <c r="B1395" s="8" t="s">
        <v>5657</v>
      </c>
      <c r="C1395" s="12">
        <v>36576</v>
      </c>
      <c r="D1395" s="13" t="s">
        <v>4001</v>
      </c>
      <c r="E1395" s="2">
        <v>1800</v>
      </c>
      <c r="F1395" s="14" t="s">
        <v>4726</v>
      </c>
      <c r="G1395" s="2">
        <v>1800</v>
      </c>
      <c r="H1395" s="2">
        <f>Tabla135[[#This Row],[Importe]]-Tabla135[[#This Row],[Pagado]]</f>
        <v>0</v>
      </c>
    </row>
    <row r="1396" spans="1:8" x14ac:dyDescent="0.25">
      <c r="A1396" s="13" t="s">
        <v>5142</v>
      </c>
      <c r="B1396" s="8" t="s">
        <v>5658</v>
      </c>
      <c r="C1396" s="12">
        <v>36577</v>
      </c>
      <c r="D1396" s="13" t="s">
        <v>4100</v>
      </c>
      <c r="E1396" s="2">
        <v>1200</v>
      </c>
      <c r="F1396" s="14" t="s">
        <v>4726</v>
      </c>
      <c r="G1396" s="2">
        <v>1200</v>
      </c>
      <c r="H1396" s="2">
        <f>Tabla135[[#This Row],[Importe]]-Tabla135[[#This Row],[Pagado]]</f>
        <v>0</v>
      </c>
    </row>
    <row r="1397" spans="1:8" x14ac:dyDescent="0.25">
      <c r="A1397" s="13" t="s">
        <v>5142</v>
      </c>
      <c r="B1397" s="8" t="s">
        <v>5659</v>
      </c>
      <c r="C1397" s="12">
        <v>36578</v>
      </c>
      <c r="D1397" s="13" t="s">
        <v>3964</v>
      </c>
      <c r="E1397" s="2">
        <v>9520</v>
      </c>
      <c r="F1397" s="14" t="s">
        <v>5142</v>
      </c>
      <c r="G1397" s="2">
        <v>9520</v>
      </c>
      <c r="H1397" s="2">
        <f>Tabla135[[#This Row],[Importe]]-Tabla135[[#This Row],[Pagado]]</f>
        <v>0</v>
      </c>
    </row>
    <row r="1398" spans="1:8" x14ac:dyDescent="0.25">
      <c r="A1398" s="13" t="s">
        <v>5142</v>
      </c>
      <c r="B1398" s="8" t="s">
        <v>5660</v>
      </c>
      <c r="C1398" s="12">
        <v>36579</v>
      </c>
      <c r="D1398" s="13" t="s">
        <v>3964</v>
      </c>
      <c r="E1398" s="2">
        <v>805.5</v>
      </c>
      <c r="F1398" s="14" t="s">
        <v>5142</v>
      </c>
      <c r="G1398" s="2">
        <v>805.5</v>
      </c>
      <c r="H1398" s="2">
        <f>Tabla135[[#This Row],[Importe]]-Tabla135[[#This Row],[Pagado]]</f>
        <v>0</v>
      </c>
    </row>
    <row r="1399" spans="1:8" x14ac:dyDescent="0.25">
      <c r="A1399" s="13" t="s">
        <v>5142</v>
      </c>
      <c r="B1399" s="8" t="s">
        <v>5661</v>
      </c>
      <c r="C1399" s="12">
        <v>36580</v>
      </c>
      <c r="D1399" s="13" t="s">
        <v>4015</v>
      </c>
      <c r="E1399" s="2">
        <v>2645.5</v>
      </c>
      <c r="F1399" s="14" t="s">
        <v>5142</v>
      </c>
      <c r="G1399" s="2">
        <v>2645.5</v>
      </c>
      <c r="H1399" s="2">
        <f>Tabla135[[#This Row],[Importe]]-Tabla135[[#This Row],[Pagado]]</f>
        <v>0</v>
      </c>
    </row>
    <row r="1400" spans="1:8" x14ac:dyDescent="0.25">
      <c r="A1400" s="13" t="s">
        <v>5142</v>
      </c>
      <c r="B1400" s="8" t="s">
        <v>5662</v>
      </c>
      <c r="C1400" s="12">
        <v>36581</v>
      </c>
      <c r="D1400" s="13" t="s">
        <v>4102</v>
      </c>
      <c r="E1400" s="2">
        <v>2101.8000000000002</v>
      </c>
      <c r="F1400" s="14" t="s">
        <v>5142</v>
      </c>
      <c r="G1400" s="2">
        <v>2101.8000000000002</v>
      </c>
      <c r="H1400" s="2">
        <f>Tabla135[[#This Row],[Importe]]-Tabla135[[#This Row],[Pagado]]</f>
        <v>0</v>
      </c>
    </row>
    <row r="1401" spans="1:8" x14ac:dyDescent="0.25">
      <c r="A1401" s="13" t="s">
        <v>5142</v>
      </c>
      <c r="B1401" s="8" t="s">
        <v>5663</v>
      </c>
      <c r="C1401" s="12">
        <v>36582</v>
      </c>
      <c r="D1401" s="13" t="s">
        <v>3964</v>
      </c>
      <c r="E1401" s="2">
        <v>2043</v>
      </c>
      <c r="F1401" s="14" t="s">
        <v>5142</v>
      </c>
      <c r="G1401" s="2">
        <v>2043</v>
      </c>
      <c r="H1401" s="2">
        <f>Tabla135[[#This Row],[Importe]]-Tabla135[[#This Row],[Pagado]]</f>
        <v>0</v>
      </c>
    </row>
    <row r="1402" spans="1:8" x14ac:dyDescent="0.25">
      <c r="A1402" s="13" t="s">
        <v>5142</v>
      </c>
      <c r="B1402" s="8" t="s">
        <v>5664</v>
      </c>
      <c r="C1402" s="12">
        <v>36583</v>
      </c>
      <c r="D1402" s="13" t="s">
        <v>5665</v>
      </c>
      <c r="E1402" s="2">
        <v>0</v>
      </c>
      <c r="F1402" s="14" t="s">
        <v>4219</v>
      </c>
      <c r="G1402" s="2">
        <v>0</v>
      </c>
      <c r="H1402" s="2">
        <f>Tabla135[[#This Row],[Importe]]-Tabla135[[#This Row],[Pagado]]</f>
        <v>0</v>
      </c>
    </row>
    <row r="1403" spans="1:8" x14ac:dyDescent="0.25">
      <c r="A1403" s="13" t="s">
        <v>5142</v>
      </c>
      <c r="B1403" s="8" t="s">
        <v>5666</v>
      </c>
      <c r="C1403" s="12">
        <v>36584</v>
      </c>
      <c r="D1403" s="13" t="s">
        <v>4073</v>
      </c>
      <c r="E1403" s="2">
        <v>8065.2</v>
      </c>
      <c r="F1403" s="14" t="s">
        <v>5142</v>
      </c>
      <c r="G1403" s="2">
        <v>8065.2</v>
      </c>
      <c r="H1403" s="2">
        <f>Tabla135[[#This Row],[Importe]]-Tabla135[[#This Row],[Pagado]]</f>
        <v>0</v>
      </c>
    </row>
    <row r="1404" spans="1:8" x14ac:dyDescent="0.25">
      <c r="A1404" s="13" t="s">
        <v>5142</v>
      </c>
      <c r="B1404" s="8" t="s">
        <v>5667</v>
      </c>
      <c r="C1404" s="12">
        <v>36585</v>
      </c>
      <c r="D1404" s="13" t="s">
        <v>4056</v>
      </c>
      <c r="E1404" s="2">
        <v>800</v>
      </c>
      <c r="F1404" s="14" t="s">
        <v>5142</v>
      </c>
      <c r="G1404" s="2">
        <v>800</v>
      </c>
      <c r="H1404" s="2">
        <f>Tabla135[[#This Row],[Importe]]-Tabla135[[#This Row],[Pagado]]</f>
        <v>0</v>
      </c>
    </row>
    <row r="1405" spans="1:8" x14ac:dyDescent="0.25">
      <c r="A1405" s="13" t="s">
        <v>5142</v>
      </c>
      <c r="B1405" s="8" t="s">
        <v>5668</v>
      </c>
      <c r="C1405" s="12">
        <v>36586</v>
      </c>
      <c r="D1405" s="13" t="s">
        <v>3935</v>
      </c>
      <c r="E1405" s="2">
        <v>24292.799999999999</v>
      </c>
      <c r="F1405" s="14" t="s">
        <v>4726</v>
      </c>
      <c r="G1405" s="2">
        <v>24292.799999999999</v>
      </c>
      <c r="H1405" s="2">
        <f>Tabla135[[#This Row],[Importe]]-Tabla135[[#This Row],[Pagado]]</f>
        <v>0</v>
      </c>
    </row>
    <row r="1406" spans="1:8" x14ac:dyDescent="0.25">
      <c r="A1406" s="13" t="s">
        <v>5142</v>
      </c>
      <c r="B1406" s="8" t="s">
        <v>5669</v>
      </c>
      <c r="C1406" s="12">
        <v>36587</v>
      </c>
      <c r="D1406" s="13" t="s">
        <v>3953</v>
      </c>
      <c r="E1406" s="2">
        <v>4500</v>
      </c>
      <c r="F1406" s="14" t="s">
        <v>4726</v>
      </c>
      <c r="G1406" s="2">
        <v>4500</v>
      </c>
      <c r="H1406" s="2">
        <f>Tabla135[[#This Row],[Importe]]-Tabla135[[#This Row],[Pagado]]</f>
        <v>0</v>
      </c>
    </row>
    <row r="1407" spans="1:8" x14ac:dyDescent="0.25">
      <c r="A1407" s="13" t="s">
        <v>5142</v>
      </c>
      <c r="B1407" s="8" t="s">
        <v>5670</v>
      </c>
      <c r="C1407" s="12">
        <v>36588</v>
      </c>
      <c r="D1407" s="13" t="s">
        <v>3964</v>
      </c>
      <c r="E1407" s="2">
        <v>0</v>
      </c>
      <c r="F1407" s="14" t="s">
        <v>4219</v>
      </c>
      <c r="G1407" s="2">
        <v>0</v>
      </c>
      <c r="H1407" s="2">
        <f>Tabla135[[#This Row],[Importe]]-Tabla135[[#This Row],[Pagado]]</f>
        <v>0</v>
      </c>
    </row>
    <row r="1408" spans="1:8" x14ac:dyDescent="0.25">
      <c r="A1408" s="13" t="s">
        <v>5142</v>
      </c>
      <c r="B1408" s="8" t="s">
        <v>5671</v>
      </c>
      <c r="C1408" s="12">
        <v>36589</v>
      </c>
      <c r="D1408" s="13" t="s">
        <v>3964</v>
      </c>
      <c r="E1408" s="2">
        <v>0</v>
      </c>
      <c r="F1408" s="14" t="s">
        <v>4219</v>
      </c>
      <c r="G1408" s="2">
        <v>0</v>
      </c>
      <c r="H1408" s="2">
        <f>Tabla135[[#This Row],[Importe]]-Tabla135[[#This Row],[Pagado]]</f>
        <v>0</v>
      </c>
    </row>
    <row r="1409" spans="1:8" x14ac:dyDescent="0.25">
      <c r="A1409" s="13" t="s">
        <v>4726</v>
      </c>
      <c r="B1409" s="8" t="s">
        <v>5672</v>
      </c>
      <c r="C1409" s="12">
        <v>36590</v>
      </c>
      <c r="D1409" s="13" t="s">
        <v>3935</v>
      </c>
      <c r="E1409" s="2">
        <v>39878.800000000003</v>
      </c>
      <c r="F1409" s="14" t="s">
        <v>4357</v>
      </c>
      <c r="G1409" s="2">
        <v>39878.800000000003</v>
      </c>
      <c r="H1409" s="2">
        <f>Tabla135[[#This Row],[Importe]]-Tabla135[[#This Row],[Pagado]]</f>
        <v>0</v>
      </c>
    </row>
    <row r="1410" spans="1:8" x14ac:dyDescent="0.25">
      <c r="A1410" s="13" t="s">
        <v>4726</v>
      </c>
      <c r="B1410" s="8" t="s">
        <v>5673</v>
      </c>
      <c r="C1410" s="12">
        <v>36591</v>
      </c>
      <c r="D1410" s="13" t="s">
        <v>3936</v>
      </c>
      <c r="E1410" s="2">
        <v>16233.2</v>
      </c>
      <c r="F1410" s="14" t="s">
        <v>5557</v>
      </c>
      <c r="G1410" s="2">
        <v>16233.2</v>
      </c>
      <c r="H1410" s="2">
        <f>Tabla135[[#This Row],[Importe]]-Tabla135[[#This Row],[Pagado]]</f>
        <v>0</v>
      </c>
    </row>
    <row r="1411" spans="1:8" x14ac:dyDescent="0.25">
      <c r="A1411" s="13" t="s">
        <v>4726</v>
      </c>
      <c r="B1411" s="8" t="s">
        <v>5674</v>
      </c>
      <c r="C1411" s="12">
        <v>36592</v>
      </c>
      <c r="D1411" s="13" t="s">
        <v>3964</v>
      </c>
      <c r="E1411" s="2">
        <v>0</v>
      </c>
      <c r="F1411" s="14" t="s">
        <v>4219</v>
      </c>
      <c r="G1411" s="2">
        <v>0</v>
      </c>
      <c r="H1411" s="2">
        <f>Tabla135[[#This Row],[Importe]]-Tabla135[[#This Row],[Pagado]]</f>
        <v>0</v>
      </c>
    </row>
    <row r="1412" spans="1:8" x14ac:dyDescent="0.25">
      <c r="A1412" s="13" t="s">
        <v>4726</v>
      </c>
      <c r="B1412" s="8" t="s">
        <v>5675</v>
      </c>
      <c r="C1412" s="12">
        <v>36593</v>
      </c>
      <c r="D1412" s="13" t="s">
        <v>5234</v>
      </c>
      <c r="E1412" s="2">
        <v>3721.6</v>
      </c>
      <c r="F1412" s="14" t="s">
        <v>4726</v>
      </c>
      <c r="G1412" s="2">
        <v>3721.6</v>
      </c>
      <c r="H1412" s="2">
        <f>Tabla135[[#This Row],[Importe]]-Tabla135[[#This Row],[Pagado]]</f>
        <v>0</v>
      </c>
    </row>
    <row r="1413" spans="1:8" x14ac:dyDescent="0.25">
      <c r="A1413" s="13" t="s">
        <v>4726</v>
      </c>
      <c r="B1413" s="8" t="s">
        <v>5676</v>
      </c>
      <c r="C1413" s="12">
        <v>36594</v>
      </c>
      <c r="D1413" s="13" t="s">
        <v>3964</v>
      </c>
      <c r="E1413" s="2">
        <v>1401.2</v>
      </c>
      <c r="F1413" s="14" t="s">
        <v>4726</v>
      </c>
      <c r="G1413" s="2">
        <v>1401.2</v>
      </c>
      <c r="H1413" s="2">
        <f>Tabla135[[#This Row],[Importe]]-Tabla135[[#This Row],[Pagado]]</f>
        <v>0</v>
      </c>
    </row>
    <row r="1414" spans="1:8" x14ac:dyDescent="0.25">
      <c r="A1414" s="13" t="s">
        <v>4726</v>
      </c>
      <c r="B1414" s="8" t="s">
        <v>5677</v>
      </c>
      <c r="C1414" s="12">
        <v>36595</v>
      </c>
      <c r="D1414" s="13" t="s">
        <v>3937</v>
      </c>
      <c r="E1414" s="2">
        <v>131249.35</v>
      </c>
      <c r="F1414" s="14" t="s">
        <v>4357</v>
      </c>
      <c r="G1414" s="2">
        <v>131249.35</v>
      </c>
      <c r="H1414" s="2">
        <f>Tabla135[[#This Row],[Importe]]-Tabla135[[#This Row],[Pagado]]</f>
        <v>0</v>
      </c>
    </row>
    <row r="1415" spans="1:8" x14ac:dyDescent="0.25">
      <c r="A1415" s="13" t="s">
        <v>4726</v>
      </c>
      <c r="B1415" s="8" t="s">
        <v>5678</v>
      </c>
      <c r="C1415" s="12">
        <v>36596</v>
      </c>
      <c r="D1415" s="13" t="s">
        <v>3973</v>
      </c>
      <c r="E1415" s="2">
        <v>4908</v>
      </c>
      <c r="F1415" s="14" t="s">
        <v>4726</v>
      </c>
      <c r="G1415" s="2">
        <v>4908</v>
      </c>
      <c r="H1415" s="2">
        <f>Tabla135[[#This Row],[Importe]]-Tabla135[[#This Row],[Pagado]]</f>
        <v>0</v>
      </c>
    </row>
    <row r="1416" spans="1:8" x14ac:dyDescent="0.25">
      <c r="A1416" s="13" t="s">
        <v>4726</v>
      </c>
      <c r="B1416" s="8" t="s">
        <v>5679</v>
      </c>
      <c r="C1416" s="12">
        <v>36597</v>
      </c>
      <c r="D1416" s="13" t="s">
        <v>3951</v>
      </c>
      <c r="E1416" s="2">
        <v>12712.9</v>
      </c>
      <c r="F1416" s="14" t="s">
        <v>4726</v>
      </c>
      <c r="G1416" s="2">
        <v>12712.9</v>
      </c>
      <c r="H1416" s="2">
        <f>Tabla135[[#This Row],[Importe]]-Tabla135[[#This Row],[Pagado]]</f>
        <v>0</v>
      </c>
    </row>
    <row r="1417" spans="1:8" x14ac:dyDescent="0.25">
      <c r="A1417" s="13" t="s">
        <v>4726</v>
      </c>
      <c r="B1417" s="8" t="s">
        <v>5680</v>
      </c>
      <c r="C1417" s="12">
        <v>36598</v>
      </c>
      <c r="D1417" s="13" t="s">
        <v>4082</v>
      </c>
      <c r="E1417" s="2">
        <v>8126.4</v>
      </c>
      <c r="F1417" s="14" t="s">
        <v>5557</v>
      </c>
      <c r="G1417" s="2">
        <v>8126.4</v>
      </c>
      <c r="H1417" s="2">
        <f>Tabla135[[#This Row],[Importe]]-Tabla135[[#This Row],[Pagado]]</f>
        <v>0</v>
      </c>
    </row>
    <row r="1418" spans="1:8" x14ac:dyDescent="0.25">
      <c r="A1418" s="13" t="s">
        <v>4726</v>
      </c>
      <c r="B1418" s="8" t="s">
        <v>5681</v>
      </c>
      <c r="C1418" s="12">
        <v>36599</v>
      </c>
      <c r="D1418" s="13" t="s">
        <v>3974</v>
      </c>
      <c r="E1418" s="2">
        <v>18000</v>
      </c>
      <c r="F1418" s="14" t="s">
        <v>4726</v>
      </c>
      <c r="G1418" s="2">
        <v>18000</v>
      </c>
      <c r="H1418" s="2">
        <f>Tabla135[[#This Row],[Importe]]-Tabla135[[#This Row],[Pagado]]</f>
        <v>0</v>
      </c>
    </row>
    <row r="1419" spans="1:8" x14ac:dyDescent="0.25">
      <c r="A1419" s="13" t="s">
        <v>4726</v>
      </c>
      <c r="B1419" s="8" t="s">
        <v>5682</v>
      </c>
      <c r="C1419" s="12">
        <v>36600</v>
      </c>
      <c r="D1419" s="13" t="s">
        <v>3985</v>
      </c>
      <c r="E1419" s="2">
        <v>3036</v>
      </c>
      <c r="F1419" s="14" t="s">
        <v>4726</v>
      </c>
      <c r="G1419" s="2">
        <v>3036</v>
      </c>
      <c r="H1419" s="2">
        <f>Tabla135[[#This Row],[Importe]]-Tabla135[[#This Row],[Pagado]]</f>
        <v>0</v>
      </c>
    </row>
    <row r="1420" spans="1:8" x14ac:dyDescent="0.25">
      <c r="A1420" s="13" t="s">
        <v>4726</v>
      </c>
      <c r="B1420" s="8" t="s">
        <v>5683</v>
      </c>
      <c r="C1420" s="12">
        <v>36601</v>
      </c>
      <c r="D1420" s="13" t="s">
        <v>3941</v>
      </c>
      <c r="E1420" s="2">
        <v>10030.5</v>
      </c>
      <c r="F1420" s="14" t="s">
        <v>5557</v>
      </c>
      <c r="G1420" s="2">
        <v>10030.5</v>
      </c>
      <c r="H1420" s="2">
        <f>Tabla135[[#This Row],[Importe]]-Tabla135[[#This Row],[Pagado]]</f>
        <v>0</v>
      </c>
    </row>
    <row r="1421" spans="1:8" x14ac:dyDescent="0.25">
      <c r="A1421" s="13" t="s">
        <v>4726</v>
      </c>
      <c r="B1421" s="8" t="s">
        <v>5684</v>
      </c>
      <c r="C1421" s="12">
        <v>36602</v>
      </c>
      <c r="D1421" s="13" t="s">
        <v>3948</v>
      </c>
      <c r="E1421" s="2">
        <v>24500</v>
      </c>
      <c r="F1421" s="14" t="s">
        <v>5404</v>
      </c>
      <c r="G1421" s="2">
        <v>24500</v>
      </c>
      <c r="H1421" s="2">
        <f>Tabla135[[#This Row],[Importe]]-Tabla135[[#This Row],[Pagado]]</f>
        <v>0</v>
      </c>
    </row>
    <row r="1422" spans="1:8" x14ac:dyDescent="0.25">
      <c r="A1422" s="13" t="s">
        <v>4726</v>
      </c>
      <c r="B1422" s="8" t="s">
        <v>5685</v>
      </c>
      <c r="C1422" s="12">
        <v>36603</v>
      </c>
      <c r="D1422" s="13" t="s">
        <v>3945</v>
      </c>
      <c r="E1422" s="2">
        <v>14531.5</v>
      </c>
      <c r="F1422" s="14" t="s">
        <v>5557</v>
      </c>
      <c r="G1422" s="2">
        <v>14531.5</v>
      </c>
      <c r="H1422" s="2">
        <f>Tabla135[[#This Row],[Importe]]-Tabla135[[#This Row],[Pagado]]</f>
        <v>0</v>
      </c>
    </row>
    <row r="1423" spans="1:8" x14ac:dyDescent="0.25">
      <c r="A1423" s="13" t="s">
        <v>4726</v>
      </c>
      <c r="B1423" s="8" t="s">
        <v>5686</v>
      </c>
      <c r="C1423" s="12">
        <v>36604</v>
      </c>
      <c r="D1423" s="13" t="s">
        <v>3967</v>
      </c>
      <c r="E1423" s="2">
        <v>0</v>
      </c>
      <c r="F1423" s="14" t="s">
        <v>4219</v>
      </c>
      <c r="G1423" s="2">
        <v>0</v>
      </c>
      <c r="H1423" s="2">
        <f>Tabla135[[#This Row],[Importe]]-Tabla135[[#This Row],[Pagado]]</f>
        <v>0</v>
      </c>
    </row>
    <row r="1424" spans="1:8" x14ac:dyDescent="0.25">
      <c r="A1424" s="13" t="s">
        <v>4726</v>
      </c>
      <c r="B1424" s="8" t="s">
        <v>5687</v>
      </c>
      <c r="C1424" s="12">
        <v>36605</v>
      </c>
      <c r="D1424" s="13" t="s">
        <v>3967</v>
      </c>
      <c r="E1424" s="2">
        <v>5858.7</v>
      </c>
      <c r="F1424" s="14" t="s">
        <v>4726</v>
      </c>
      <c r="G1424" s="2">
        <v>5858.7</v>
      </c>
      <c r="H1424" s="2">
        <f>Tabla135[[#This Row],[Importe]]-Tabla135[[#This Row],[Pagado]]</f>
        <v>0</v>
      </c>
    </row>
    <row r="1425" spans="1:8" x14ac:dyDescent="0.25">
      <c r="A1425" s="13" t="s">
        <v>4726</v>
      </c>
      <c r="B1425" s="8" t="s">
        <v>5688</v>
      </c>
      <c r="C1425" s="12">
        <v>36606</v>
      </c>
      <c r="D1425" s="13" t="s">
        <v>3950</v>
      </c>
      <c r="E1425" s="2">
        <v>64023.199999999997</v>
      </c>
      <c r="F1425" s="14" t="s">
        <v>5557</v>
      </c>
      <c r="G1425" s="2">
        <v>64023.199999999997</v>
      </c>
      <c r="H1425" s="2">
        <f>Tabla135[[#This Row],[Importe]]-Tabla135[[#This Row],[Pagado]]</f>
        <v>0</v>
      </c>
    </row>
    <row r="1426" spans="1:8" x14ac:dyDescent="0.25">
      <c r="A1426" s="13" t="s">
        <v>4726</v>
      </c>
      <c r="B1426" s="8" t="s">
        <v>5689</v>
      </c>
      <c r="C1426" s="12">
        <v>36607</v>
      </c>
      <c r="D1426" s="13" t="s">
        <v>3958</v>
      </c>
      <c r="E1426" s="2">
        <v>4969.2</v>
      </c>
      <c r="F1426" s="14" t="s">
        <v>4726</v>
      </c>
      <c r="G1426" s="2">
        <v>4969.2</v>
      </c>
      <c r="H1426" s="2">
        <f>Tabla135[[#This Row],[Importe]]-Tabla135[[#This Row],[Pagado]]</f>
        <v>0</v>
      </c>
    </row>
    <row r="1427" spans="1:8" x14ac:dyDescent="0.25">
      <c r="A1427" s="13" t="s">
        <v>4726</v>
      </c>
      <c r="B1427" s="8" t="s">
        <v>5690</v>
      </c>
      <c r="C1427" s="12">
        <v>36608</v>
      </c>
      <c r="D1427" s="13" t="s">
        <v>3964</v>
      </c>
      <c r="E1427" s="2">
        <v>6737.4</v>
      </c>
      <c r="F1427" s="14" t="s">
        <v>4726</v>
      </c>
      <c r="G1427" s="2">
        <v>6737.4</v>
      </c>
      <c r="H1427" s="2">
        <f>Tabla135[[#This Row],[Importe]]-Tabla135[[#This Row],[Pagado]]</f>
        <v>0</v>
      </c>
    </row>
    <row r="1428" spans="1:8" x14ac:dyDescent="0.25">
      <c r="A1428" s="13" t="s">
        <v>4726</v>
      </c>
      <c r="B1428" s="8" t="s">
        <v>5691</v>
      </c>
      <c r="C1428" s="12">
        <v>36609</v>
      </c>
      <c r="D1428" s="13" t="s">
        <v>3964</v>
      </c>
      <c r="E1428" s="2">
        <v>213.2</v>
      </c>
      <c r="F1428" s="14" t="s">
        <v>4726</v>
      </c>
      <c r="G1428" s="2">
        <v>213.2</v>
      </c>
      <c r="H1428" s="2">
        <f>Tabla135[[#This Row],[Importe]]-Tabla135[[#This Row],[Pagado]]</f>
        <v>0</v>
      </c>
    </row>
    <row r="1429" spans="1:8" x14ac:dyDescent="0.25">
      <c r="A1429" s="13" t="s">
        <v>4726</v>
      </c>
      <c r="B1429" s="8" t="s">
        <v>5692</v>
      </c>
      <c r="C1429" s="12">
        <v>36610</v>
      </c>
      <c r="D1429" s="13" t="s">
        <v>4008</v>
      </c>
      <c r="E1429" s="2">
        <v>41554</v>
      </c>
      <c r="F1429" s="14" t="s">
        <v>4726</v>
      </c>
      <c r="G1429" s="2">
        <v>41554</v>
      </c>
      <c r="H1429" s="2">
        <f>Tabla135[[#This Row],[Importe]]-Tabla135[[#This Row],[Pagado]]</f>
        <v>0</v>
      </c>
    </row>
    <row r="1430" spans="1:8" x14ac:dyDescent="0.25">
      <c r="A1430" s="13" t="s">
        <v>4726</v>
      </c>
      <c r="B1430" s="8" t="s">
        <v>5693</v>
      </c>
      <c r="C1430" s="12">
        <v>36611</v>
      </c>
      <c r="D1430" s="13" t="s">
        <v>3987</v>
      </c>
      <c r="E1430" s="2">
        <v>11152.6</v>
      </c>
      <c r="F1430" s="14" t="s">
        <v>4726</v>
      </c>
      <c r="G1430" s="2">
        <v>11152.6</v>
      </c>
      <c r="H1430" s="2">
        <f>Tabla135[[#This Row],[Importe]]-Tabla135[[#This Row],[Pagado]]</f>
        <v>0</v>
      </c>
    </row>
    <row r="1431" spans="1:8" x14ac:dyDescent="0.25">
      <c r="A1431" s="13" t="s">
        <v>4726</v>
      </c>
      <c r="B1431" s="8" t="s">
        <v>5694</v>
      </c>
      <c r="C1431" s="12">
        <v>36612</v>
      </c>
      <c r="D1431" s="13" t="s">
        <v>3949</v>
      </c>
      <c r="E1431" s="2">
        <v>65977.759999999995</v>
      </c>
      <c r="F1431" s="14" t="s">
        <v>5557</v>
      </c>
      <c r="G1431" s="2">
        <v>65977.759999999995</v>
      </c>
      <c r="H1431" s="2">
        <f>Tabla135[[#This Row],[Importe]]-Tabla135[[#This Row],[Pagado]]</f>
        <v>0</v>
      </c>
    </row>
    <row r="1432" spans="1:8" x14ac:dyDescent="0.25">
      <c r="A1432" s="13" t="s">
        <v>4726</v>
      </c>
      <c r="B1432" s="8" t="s">
        <v>5695</v>
      </c>
      <c r="C1432" s="12">
        <v>36613</v>
      </c>
      <c r="D1432" s="13" t="s">
        <v>3942</v>
      </c>
      <c r="E1432" s="2">
        <v>7617.6</v>
      </c>
      <c r="F1432" s="14" t="s">
        <v>5404</v>
      </c>
      <c r="G1432" s="2">
        <v>7617.6</v>
      </c>
      <c r="H1432" s="2">
        <f>Tabla135[[#This Row],[Importe]]-Tabla135[[#This Row],[Pagado]]</f>
        <v>0</v>
      </c>
    </row>
    <row r="1433" spans="1:8" x14ac:dyDescent="0.25">
      <c r="A1433" s="13" t="s">
        <v>4726</v>
      </c>
      <c r="B1433" s="8" t="s">
        <v>5696</v>
      </c>
      <c r="C1433" s="12">
        <v>36614</v>
      </c>
      <c r="D1433" s="13" t="s">
        <v>3964</v>
      </c>
      <c r="E1433" s="2">
        <v>4720</v>
      </c>
      <c r="F1433" s="14" t="s">
        <v>4726</v>
      </c>
      <c r="G1433" s="2">
        <v>4720</v>
      </c>
      <c r="H1433" s="2">
        <f>Tabla135[[#This Row],[Importe]]-Tabla135[[#This Row],[Pagado]]</f>
        <v>0</v>
      </c>
    </row>
    <row r="1434" spans="1:8" x14ac:dyDescent="0.25">
      <c r="A1434" s="13" t="s">
        <v>4726</v>
      </c>
      <c r="B1434" s="8" t="s">
        <v>5697</v>
      </c>
      <c r="C1434" s="12">
        <v>36615</v>
      </c>
      <c r="D1434" s="13" t="s">
        <v>4630</v>
      </c>
      <c r="E1434" s="2">
        <v>12845.6</v>
      </c>
      <c r="F1434" s="14" t="s">
        <v>5557</v>
      </c>
      <c r="G1434" s="2">
        <v>12845.6</v>
      </c>
      <c r="H1434" s="2">
        <f>Tabla135[[#This Row],[Importe]]-Tabla135[[#This Row],[Pagado]]</f>
        <v>0</v>
      </c>
    </row>
    <row r="1435" spans="1:8" x14ac:dyDescent="0.25">
      <c r="A1435" s="13" t="s">
        <v>4726</v>
      </c>
      <c r="B1435" s="8" t="s">
        <v>5698</v>
      </c>
      <c r="C1435" s="12">
        <v>36616</v>
      </c>
      <c r="D1435" s="13" t="s">
        <v>3962</v>
      </c>
      <c r="E1435" s="2">
        <v>10277.799999999999</v>
      </c>
      <c r="F1435" s="14" t="s">
        <v>4726</v>
      </c>
      <c r="G1435" s="2">
        <v>10277.799999999999</v>
      </c>
      <c r="H1435" s="2">
        <f>Tabla135[[#This Row],[Importe]]-Tabla135[[#This Row],[Pagado]]</f>
        <v>0</v>
      </c>
    </row>
    <row r="1436" spans="1:8" x14ac:dyDescent="0.25">
      <c r="A1436" s="13" t="s">
        <v>4726</v>
      </c>
      <c r="B1436" s="8" t="s">
        <v>5699</v>
      </c>
      <c r="C1436" s="12">
        <v>36617</v>
      </c>
      <c r="D1436" s="13" t="s">
        <v>4080</v>
      </c>
      <c r="E1436" s="2">
        <v>4728.2</v>
      </c>
      <c r="F1436" s="14" t="s">
        <v>5404</v>
      </c>
      <c r="G1436" s="2">
        <v>4728.2</v>
      </c>
      <c r="H1436" s="2">
        <f>Tabla135[[#This Row],[Importe]]-Tabla135[[#This Row],[Pagado]]</f>
        <v>0</v>
      </c>
    </row>
    <row r="1437" spans="1:8" x14ac:dyDescent="0.25">
      <c r="A1437" s="13" t="s">
        <v>4726</v>
      </c>
      <c r="B1437" s="8" t="s">
        <v>5700</v>
      </c>
      <c r="C1437" s="12">
        <v>36618</v>
      </c>
      <c r="D1437" s="13" t="s">
        <v>3962</v>
      </c>
      <c r="E1437" s="2">
        <v>0</v>
      </c>
      <c r="F1437" s="14" t="s">
        <v>4219</v>
      </c>
      <c r="G1437" s="2">
        <v>0</v>
      </c>
      <c r="H1437" s="2">
        <f>Tabla135[[#This Row],[Importe]]-Tabla135[[#This Row],[Pagado]]</f>
        <v>0</v>
      </c>
    </row>
    <row r="1438" spans="1:8" x14ac:dyDescent="0.25">
      <c r="A1438" s="13" t="s">
        <v>4726</v>
      </c>
      <c r="B1438" s="8" t="s">
        <v>5701</v>
      </c>
      <c r="C1438" s="12">
        <v>36619</v>
      </c>
      <c r="D1438" s="13" t="s">
        <v>4029</v>
      </c>
      <c r="E1438" s="2">
        <v>7693.9</v>
      </c>
      <c r="F1438" s="14" t="s">
        <v>4726</v>
      </c>
      <c r="G1438" s="2">
        <v>7693.9</v>
      </c>
      <c r="H1438" s="2">
        <f>Tabla135[[#This Row],[Importe]]-Tabla135[[#This Row],[Pagado]]</f>
        <v>0</v>
      </c>
    </row>
    <row r="1439" spans="1:8" x14ac:dyDescent="0.25">
      <c r="A1439" s="13" t="s">
        <v>4726</v>
      </c>
      <c r="B1439" s="8" t="s">
        <v>5702</v>
      </c>
      <c r="C1439" s="12">
        <v>36620</v>
      </c>
      <c r="D1439" s="13" t="s">
        <v>3944</v>
      </c>
      <c r="E1439" s="2">
        <v>12835.7</v>
      </c>
      <c r="F1439" s="14" t="s">
        <v>5557</v>
      </c>
      <c r="G1439" s="2">
        <v>12835.7</v>
      </c>
      <c r="H1439" s="2">
        <f>Tabla135[[#This Row],[Importe]]-Tabla135[[#This Row],[Pagado]]</f>
        <v>0</v>
      </c>
    </row>
    <row r="1440" spans="1:8" x14ac:dyDescent="0.25">
      <c r="A1440" s="13" t="s">
        <v>4726</v>
      </c>
      <c r="B1440" s="8" t="s">
        <v>5703</v>
      </c>
      <c r="C1440" s="12">
        <v>36621</v>
      </c>
      <c r="D1440" s="13" t="s">
        <v>3980</v>
      </c>
      <c r="E1440" s="2">
        <v>0</v>
      </c>
      <c r="F1440" s="14" t="s">
        <v>4219</v>
      </c>
      <c r="G1440" s="2">
        <v>0</v>
      </c>
      <c r="H1440" s="2">
        <f>Tabla135[[#This Row],[Importe]]-Tabla135[[#This Row],[Pagado]]</f>
        <v>0</v>
      </c>
    </row>
    <row r="1441" spans="1:8" x14ac:dyDescent="0.25">
      <c r="A1441" s="13" t="s">
        <v>4726</v>
      </c>
      <c r="B1441" s="8" t="s">
        <v>5704</v>
      </c>
      <c r="C1441" s="12">
        <v>36622</v>
      </c>
      <c r="D1441" s="13" t="s">
        <v>3947</v>
      </c>
      <c r="E1441" s="2">
        <v>10144.6</v>
      </c>
      <c r="F1441" s="14" t="s">
        <v>5557</v>
      </c>
      <c r="G1441" s="2">
        <v>10144.6</v>
      </c>
      <c r="H1441" s="2">
        <f>Tabla135[[#This Row],[Importe]]-Tabla135[[#This Row],[Pagado]]</f>
        <v>0</v>
      </c>
    </row>
    <row r="1442" spans="1:8" x14ac:dyDescent="0.25">
      <c r="A1442" s="13" t="s">
        <v>4726</v>
      </c>
      <c r="B1442" s="8" t="s">
        <v>5705</v>
      </c>
      <c r="C1442" s="12">
        <v>36623</v>
      </c>
      <c r="D1442" s="13" t="s">
        <v>4036</v>
      </c>
      <c r="E1442" s="2">
        <v>2116</v>
      </c>
      <c r="F1442" s="14" t="s">
        <v>4726</v>
      </c>
      <c r="G1442" s="2">
        <v>2116</v>
      </c>
      <c r="H1442" s="2">
        <f>Tabla135[[#This Row],[Importe]]-Tabla135[[#This Row],[Pagado]]</f>
        <v>0</v>
      </c>
    </row>
    <row r="1443" spans="1:8" x14ac:dyDescent="0.25">
      <c r="A1443" s="13" t="s">
        <v>4726</v>
      </c>
      <c r="B1443" s="8" t="s">
        <v>5706</v>
      </c>
      <c r="C1443" s="12">
        <v>36624</v>
      </c>
      <c r="D1443" s="13" t="s">
        <v>3939</v>
      </c>
      <c r="E1443" s="2">
        <v>7973.55</v>
      </c>
      <c r="F1443" s="14" t="s">
        <v>5557</v>
      </c>
      <c r="G1443" s="2">
        <v>7973.55</v>
      </c>
      <c r="H1443" s="2">
        <f>Tabla135[[#This Row],[Importe]]-Tabla135[[#This Row],[Pagado]]</f>
        <v>0</v>
      </c>
    </row>
    <row r="1444" spans="1:8" x14ac:dyDescent="0.25">
      <c r="A1444" s="13" t="s">
        <v>4726</v>
      </c>
      <c r="B1444" s="8" t="s">
        <v>5707</v>
      </c>
      <c r="C1444" s="12">
        <v>36625</v>
      </c>
      <c r="D1444" s="13" t="s">
        <v>3940</v>
      </c>
      <c r="E1444" s="2">
        <v>3940.8</v>
      </c>
      <c r="F1444" s="14" t="s">
        <v>5404</v>
      </c>
      <c r="G1444" s="2">
        <v>3940.8</v>
      </c>
      <c r="H1444" s="2">
        <f>Tabla135[[#This Row],[Importe]]-Tabla135[[#This Row],[Pagado]]</f>
        <v>0</v>
      </c>
    </row>
    <row r="1445" spans="1:8" x14ac:dyDescent="0.25">
      <c r="A1445" s="13" t="s">
        <v>4726</v>
      </c>
      <c r="B1445" s="8" t="s">
        <v>5708</v>
      </c>
      <c r="C1445" s="12">
        <v>36626</v>
      </c>
      <c r="D1445" s="13" t="s">
        <v>3980</v>
      </c>
      <c r="E1445" s="2">
        <v>14024.1</v>
      </c>
      <c r="F1445" s="14" t="s">
        <v>4726</v>
      </c>
      <c r="G1445" s="2">
        <v>14024.1</v>
      </c>
      <c r="H1445" s="2">
        <f>Tabla135[[#This Row],[Importe]]-Tabla135[[#This Row],[Pagado]]</f>
        <v>0</v>
      </c>
    </row>
    <row r="1446" spans="1:8" x14ac:dyDescent="0.25">
      <c r="A1446" s="13" t="s">
        <v>4726</v>
      </c>
      <c r="B1446" s="8" t="s">
        <v>5709</v>
      </c>
      <c r="C1446" s="12">
        <v>36627</v>
      </c>
      <c r="D1446" s="13" t="s">
        <v>3964</v>
      </c>
      <c r="E1446" s="2">
        <v>2096</v>
      </c>
      <c r="F1446" s="14" t="s">
        <v>4726</v>
      </c>
      <c r="G1446" s="2">
        <v>2096</v>
      </c>
      <c r="H1446" s="2">
        <f>Tabla135[[#This Row],[Importe]]-Tabla135[[#This Row],[Pagado]]</f>
        <v>0</v>
      </c>
    </row>
    <row r="1447" spans="1:8" x14ac:dyDescent="0.25">
      <c r="A1447" s="13" t="s">
        <v>4726</v>
      </c>
      <c r="B1447" s="8" t="s">
        <v>5710</v>
      </c>
      <c r="C1447" s="12">
        <v>36628</v>
      </c>
      <c r="D1447" s="13" t="s">
        <v>3946</v>
      </c>
      <c r="E1447" s="2">
        <v>0</v>
      </c>
      <c r="F1447" s="14" t="s">
        <v>4219</v>
      </c>
      <c r="G1447" s="2">
        <v>0</v>
      </c>
      <c r="H1447" s="2">
        <f>Tabla135[[#This Row],[Importe]]-Tabla135[[#This Row],[Pagado]]</f>
        <v>0</v>
      </c>
    </row>
    <row r="1448" spans="1:8" x14ac:dyDescent="0.25">
      <c r="A1448" s="13" t="s">
        <v>4726</v>
      </c>
      <c r="B1448" s="8" t="s">
        <v>5711</v>
      </c>
      <c r="C1448" s="12">
        <v>36629</v>
      </c>
      <c r="D1448" s="13" t="s">
        <v>3946</v>
      </c>
      <c r="E1448" s="2">
        <v>9416.7999999999993</v>
      </c>
      <c r="F1448" s="14" t="s">
        <v>5404</v>
      </c>
      <c r="G1448" s="2">
        <v>9416.7999999999993</v>
      </c>
      <c r="H1448" s="2">
        <f>Tabla135[[#This Row],[Importe]]-Tabla135[[#This Row],[Pagado]]</f>
        <v>0</v>
      </c>
    </row>
    <row r="1449" spans="1:8" x14ac:dyDescent="0.25">
      <c r="A1449" s="13" t="s">
        <v>4726</v>
      </c>
      <c r="B1449" s="8" t="s">
        <v>5712</v>
      </c>
      <c r="C1449" s="12">
        <v>36630</v>
      </c>
      <c r="D1449" s="13" t="s">
        <v>3935</v>
      </c>
      <c r="E1449" s="2">
        <v>10838.4</v>
      </c>
      <c r="F1449" s="14" t="s">
        <v>4357</v>
      </c>
      <c r="G1449" s="2">
        <v>10838.4</v>
      </c>
      <c r="H1449" s="2">
        <f>Tabla135[[#This Row],[Importe]]-Tabla135[[#This Row],[Pagado]]</f>
        <v>0</v>
      </c>
    </row>
    <row r="1450" spans="1:8" x14ac:dyDescent="0.25">
      <c r="A1450" s="13" t="s">
        <v>4726</v>
      </c>
      <c r="B1450" s="8" t="s">
        <v>5713</v>
      </c>
      <c r="C1450" s="12">
        <v>36631</v>
      </c>
      <c r="D1450" s="13" t="s">
        <v>4016</v>
      </c>
      <c r="E1450" s="2">
        <v>4281.7</v>
      </c>
      <c r="F1450" s="14" t="s">
        <v>4726</v>
      </c>
      <c r="G1450" s="2">
        <v>4281.7</v>
      </c>
      <c r="H1450" s="2">
        <f>Tabla135[[#This Row],[Importe]]-Tabla135[[#This Row],[Pagado]]</f>
        <v>0</v>
      </c>
    </row>
    <row r="1451" spans="1:8" x14ac:dyDescent="0.25">
      <c r="A1451" s="13" t="s">
        <v>4726</v>
      </c>
      <c r="B1451" s="8" t="s">
        <v>5714</v>
      </c>
      <c r="C1451" s="12">
        <v>36632</v>
      </c>
      <c r="D1451" s="13" t="s">
        <v>3938</v>
      </c>
      <c r="E1451" s="2">
        <v>8112.2</v>
      </c>
      <c r="F1451" s="14" t="s">
        <v>5557</v>
      </c>
      <c r="G1451" s="2">
        <v>8112.2</v>
      </c>
      <c r="H1451" s="2">
        <f>Tabla135[[#This Row],[Importe]]-Tabla135[[#This Row],[Pagado]]</f>
        <v>0</v>
      </c>
    </row>
    <row r="1452" spans="1:8" x14ac:dyDescent="0.25">
      <c r="A1452" s="13" t="s">
        <v>4726</v>
      </c>
      <c r="B1452" s="8" t="s">
        <v>5715</v>
      </c>
      <c r="C1452" s="12">
        <v>36633</v>
      </c>
      <c r="D1452" s="13" t="s">
        <v>3964</v>
      </c>
      <c r="E1452" s="2">
        <v>4070.4</v>
      </c>
      <c r="F1452" s="14" t="s">
        <v>5404</v>
      </c>
      <c r="G1452" s="2">
        <v>4070.4</v>
      </c>
      <c r="H1452" s="2">
        <f>Tabla135[[#This Row],[Importe]]-Tabla135[[#This Row],[Pagado]]</f>
        <v>0</v>
      </c>
    </row>
    <row r="1453" spans="1:8" x14ac:dyDescent="0.25">
      <c r="A1453" s="13" t="s">
        <v>4726</v>
      </c>
      <c r="B1453" s="8" t="s">
        <v>5716</v>
      </c>
      <c r="C1453" s="12">
        <v>36634</v>
      </c>
      <c r="D1453" s="13" t="s">
        <v>3975</v>
      </c>
      <c r="E1453" s="2">
        <v>13040</v>
      </c>
      <c r="F1453" s="14" t="s">
        <v>4726</v>
      </c>
      <c r="G1453" s="2">
        <v>13040</v>
      </c>
      <c r="H1453" s="2">
        <f>Tabla135[[#This Row],[Importe]]-Tabla135[[#This Row],[Pagado]]</f>
        <v>0</v>
      </c>
    </row>
    <row r="1454" spans="1:8" x14ac:dyDescent="0.25">
      <c r="A1454" s="13" t="s">
        <v>4726</v>
      </c>
      <c r="B1454" s="8" t="s">
        <v>5717</v>
      </c>
      <c r="C1454" s="12">
        <v>36635</v>
      </c>
      <c r="D1454" s="13" t="s">
        <v>4215</v>
      </c>
      <c r="E1454" s="2">
        <v>2268.6999999999998</v>
      </c>
      <c r="F1454" s="14" t="s">
        <v>4726</v>
      </c>
      <c r="G1454" s="2">
        <v>2268.6999999999998</v>
      </c>
      <c r="H1454" s="2">
        <f>Tabla135[[#This Row],[Importe]]-Tabla135[[#This Row],[Pagado]]</f>
        <v>0</v>
      </c>
    </row>
    <row r="1455" spans="1:8" x14ac:dyDescent="0.25">
      <c r="A1455" s="13" t="s">
        <v>4726</v>
      </c>
      <c r="B1455" s="8" t="s">
        <v>5718</v>
      </c>
      <c r="C1455" s="12">
        <v>36636</v>
      </c>
      <c r="D1455" s="13" t="s">
        <v>4086</v>
      </c>
      <c r="E1455" s="2">
        <v>1334</v>
      </c>
      <c r="F1455" s="14" t="s">
        <v>4726</v>
      </c>
      <c r="G1455" s="2">
        <v>1334</v>
      </c>
      <c r="H1455" s="2">
        <f>Tabla135[[#This Row],[Importe]]-Tabla135[[#This Row],[Pagado]]</f>
        <v>0</v>
      </c>
    </row>
    <row r="1456" spans="1:8" x14ac:dyDescent="0.25">
      <c r="A1456" s="13" t="s">
        <v>4726</v>
      </c>
      <c r="B1456" s="8" t="s">
        <v>5719</v>
      </c>
      <c r="C1456" s="12">
        <v>36637</v>
      </c>
      <c r="D1456" s="13" t="s">
        <v>4007</v>
      </c>
      <c r="E1456" s="2">
        <v>1440</v>
      </c>
      <c r="F1456" s="14" t="s">
        <v>4726</v>
      </c>
      <c r="G1456" s="2">
        <v>1440</v>
      </c>
      <c r="H1456" s="2">
        <f>Tabla135[[#This Row],[Importe]]-Tabla135[[#This Row],[Pagado]]</f>
        <v>0</v>
      </c>
    </row>
    <row r="1457" spans="1:8" x14ac:dyDescent="0.25">
      <c r="A1457" s="13" t="s">
        <v>4726</v>
      </c>
      <c r="B1457" s="8" t="s">
        <v>5720</v>
      </c>
      <c r="C1457" s="12">
        <v>36638</v>
      </c>
      <c r="D1457" s="13" t="s">
        <v>4007</v>
      </c>
      <c r="E1457" s="2">
        <v>738</v>
      </c>
      <c r="F1457" s="14" t="s">
        <v>4726</v>
      </c>
      <c r="G1457" s="2">
        <v>738</v>
      </c>
      <c r="H1457" s="2">
        <f>Tabla135[[#This Row],[Importe]]-Tabla135[[#This Row],[Pagado]]</f>
        <v>0</v>
      </c>
    </row>
    <row r="1458" spans="1:8" x14ac:dyDescent="0.25">
      <c r="A1458" s="13" t="s">
        <v>4726</v>
      </c>
      <c r="B1458" s="8" t="s">
        <v>5721</v>
      </c>
      <c r="C1458" s="12">
        <v>36639</v>
      </c>
      <c r="D1458" s="13" t="s">
        <v>4044</v>
      </c>
      <c r="E1458" s="2">
        <v>6175</v>
      </c>
      <c r="F1458" s="14" t="s">
        <v>4726</v>
      </c>
      <c r="G1458" s="2">
        <v>6175</v>
      </c>
      <c r="H1458" s="2">
        <f>Tabla135[[#This Row],[Importe]]-Tabla135[[#This Row],[Pagado]]</f>
        <v>0</v>
      </c>
    </row>
    <row r="1459" spans="1:8" x14ac:dyDescent="0.25">
      <c r="A1459" s="13" t="s">
        <v>4726</v>
      </c>
      <c r="B1459" s="8" t="s">
        <v>5722</v>
      </c>
      <c r="C1459" s="12">
        <v>36640</v>
      </c>
      <c r="D1459" s="13" t="s">
        <v>4045</v>
      </c>
      <c r="E1459" s="2">
        <v>4234</v>
      </c>
      <c r="F1459" s="14" t="s">
        <v>4726</v>
      </c>
      <c r="G1459" s="2">
        <v>4234</v>
      </c>
      <c r="H1459" s="2">
        <f>Tabla135[[#This Row],[Importe]]-Tabla135[[#This Row],[Pagado]]</f>
        <v>0</v>
      </c>
    </row>
    <row r="1460" spans="1:8" x14ac:dyDescent="0.25">
      <c r="A1460" s="13" t="s">
        <v>4726</v>
      </c>
      <c r="B1460" s="8" t="s">
        <v>5723</v>
      </c>
      <c r="C1460" s="12">
        <v>36641</v>
      </c>
      <c r="D1460" s="13" t="s">
        <v>4009</v>
      </c>
      <c r="E1460" s="2">
        <v>600</v>
      </c>
      <c r="F1460" s="14" t="s">
        <v>4726</v>
      </c>
      <c r="G1460" s="2">
        <v>600</v>
      </c>
      <c r="H1460" s="2">
        <f>Tabla135[[#This Row],[Importe]]-Tabla135[[#This Row],[Pagado]]</f>
        <v>0</v>
      </c>
    </row>
    <row r="1461" spans="1:8" x14ac:dyDescent="0.25">
      <c r="A1461" s="13" t="s">
        <v>4726</v>
      </c>
      <c r="B1461" s="8" t="s">
        <v>5724</v>
      </c>
      <c r="C1461" s="12">
        <v>36642</v>
      </c>
      <c r="D1461" s="13" t="s">
        <v>4033</v>
      </c>
      <c r="E1461" s="2">
        <v>1200</v>
      </c>
      <c r="F1461" s="14" t="s">
        <v>4726</v>
      </c>
      <c r="G1461" s="2">
        <v>1200</v>
      </c>
      <c r="H1461" s="2">
        <f>Tabla135[[#This Row],[Importe]]-Tabla135[[#This Row],[Pagado]]</f>
        <v>0</v>
      </c>
    </row>
    <row r="1462" spans="1:8" x14ac:dyDescent="0.25">
      <c r="A1462" s="13" t="s">
        <v>4726</v>
      </c>
      <c r="B1462" s="8" t="s">
        <v>5725</v>
      </c>
      <c r="C1462" s="12">
        <v>36643</v>
      </c>
      <c r="D1462" s="13" t="s">
        <v>3969</v>
      </c>
      <c r="E1462" s="2">
        <v>10286.200000000001</v>
      </c>
      <c r="F1462" s="14" t="s">
        <v>4726</v>
      </c>
      <c r="G1462" s="2">
        <v>10286.200000000001</v>
      </c>
      <c r="H1462" s="2">
        <f>Tabla135[[#This Row],[Importe]]-Tabla135[[#This Row],[Pagado]]</f>
        <v>0</v>
      </c>
    </row>
    <row r="1463" spans="1:8" x14ac:dyDescent="0.25">
      <c r="A1463" s="13" t="s">
        <v>4726</v>
      </c>
      <c r="B1463" s="8" t="s">
        <v>5726</v>
      </c>
      <c r="C1463" s="12">
        <v>36644</v>
      </c>
      <c r="D1463" s="13" t="s">
        <v>3960</v>
      </c>
      <c r="E1463" s="2">
        <v>20800</v>
      </c>
      <c r="F1463" s="14" t="s">
        <v>4726</v>
      </c>
      <c r="G1463" s="2">
        <v>20800</v>
      </c>
      <c r="H1463" s="2">
        <f>Tabla135[[#This Row],[Importe]]-Tabla135[[#This Row],[Pagado]]</f>
        <v>0</v>
      </c>
    </row>
    <row r="1464" spans="1:8" x14ac:dyDescent="0.25">
      <c r="A1464" s="13" t="s">
        <v>4726</v>
      </c>
      <c r="B1464" s="8" t="s">
        <v>5727</v>
      </c>
      <c r="C1464" s="12">
        <v>36645</v>
      </c>
      <c r="D1464" s="13" t="s">
        <v>4053</v>
      </c>
      <c r="E1464" s="2">
        <v>2986.8</v>
      </c>
      <c r="F1464" s="14" t="s">
        <v>4726</v>
      </c>
      <c r="G1464" s="2">
        <v>2986.8</v>
      </c>
      <c r="H1464" s="2">
        <f>Tabla135[[#This Row],[Importe]]-Tabla135[[#This Row],[Pagado]]</f>
        <v>0</v>
      </c>
    </row>
    <row r="1465" spans="1:8" x14ac:dyDescent="0.25">
      <c r="A1465" s="13" t="s">
        <v>4726</v>
      </c>
      <c r="B1465" s="8" t="s">
        <v>5728</v>
      </c>
      <c r="C1465" s="12">
        <v>36646</v>
      </c>
      <c r="D1465" s="13" t="s">
        <v>3977</v>
      </c>
      <c r="E1465" s="2">
        <v>5000.1000000000004</v>
      </c>
      <c r="F1465" s="14" t="s">
        <v>4726</v>
      </c>
      <c r="G1465" s="2">
        <v>5000.1000000000004</v>
      </c>
      <c r="H1465" s="2">
        <f>Tabla135[[#This Row],[Importe]]-Tabla135[[#This Row],[Pagado]]</f>
        <v>0</v>
      </c>
    </row>
    <row r="1466" spans="1:8" x14ac:dyDescent="0.25">
      <c r="A1466" s="13" t="s">
        <v>4726</v>
      </c>
      <c r="B1466" s="8" t="s">
        <v>5729</v>
      </c>
      <c r="C1466" s="12">
        <v>36647</v>
      </c>
      <c r="D1466" s="13" t="s">
        <v>3970</v>
      </c>
      <c r="E1466" s="2">
        <v>3918</v>
      </c>
      <c r="F1466" s="14" t="s">
        <v>4726</v>
      </c>
      <c r="G1466" s="2">
        <v>3918</v>
      </c>
      <c r="H1466" s="2">
        <f>Tabla135[[#This Row],[Importe]]-Tabla135[[#This Row],[Pagado]]</f>
        <v>0</v>
      </c>
    </row>
    <row r="1467" spans="1:8" x14ac:dyDescent="0.25">
      <c r="A1467" s="13" t="s">
        <v>4726</v>
      </c>
      <c r="B1467" s="8" t="s">
        <v>5730</v>
      </c>
      <c r="C1467" s="12">
        <v>36648</v>
      </c>
      <c r="D1467" s="13" t="s">
        <v>3957</v>
      </c>
      <c r="E1467" s="2">
        <v>5400</v>
      </c>
      <c r="F1467" s="14" t="s">
        <v>4726</v>
      </c>
      <c r="G1467" s="2">
        <v>5400</v>
      </c>
      <c r="H1467" s="2">
        <f>Tabla135[[#This Row],[Importe]]-Tabla135[[#This Row],[Pagado]]</f>
        <v>0</v>
      </c>
    </row>
    <row r="1468" spans="1:8" x14ac:dyDescent="0.25">
      <c r="A1468" s="13" t="s">
        <v>4726</v>
      </c>
      <c r="B1468" s="8" t="s">
        <v>5731</v>
      </c>
      <c r="C1468" s="12">
        <v>36649</v>
      </c>
      <c r="D1468" s="13" t="s">
        <v>4031</v>
      </c>
      <c r="E1468" s="2">
        <v>4800</v>
      </c>
      <c r="F1468" s="14" t="s">
        <v>4726</v>
      </c>
      <c r="G1468" s="2">
        <v>4800</v>
      </c>
      <c r="H1468" s="2">
        <f>Tabla135[[#This Row],[Importe]]-Tabla135[[#This Row],[Pagado]]</f>
        <v>0</v>
      </c>
    </row>
    <row r="1469" spans="1:8" x14ac:dyDescent="0.25">
      <c r="A1469" s="13" t="s">
        <v>4726</v>
      </c>
      <c r="B1469" s="8" t="s">
        <v>5732</v>
      </c>
      <c r="C1469" s="12">
        <v>36650</v>
      </c>
      <c r="D1469" s="13" t="s">
        <v>3956</v>
      </c>
      <c r="E1469" s="2">
        <v>2530</v>
      </c>
      <c r="F1469" s="14" t="s">
        <v>4726</v>
      </c>
      <c r="G1469" s="2">
        <v>2530</v>
      </c>
      <c r="H1469" s="2">
        <f>Tabla135[[#This Row],[Importe]]-Tabla135[[#This Row],[Pagado]]</f>
        <v>0</v>
      </c>
    </row>
    <row r="1470" spans="1:8" x14ac:dyDescent="0.25">
      <c r="A1470" s="13" t="s">
        <v>4726</v>
      </c>
      <c r="B1470" s="8" t="s">
        <v>5733</v>
      </c>
      <c r="C1470" s="12">
        <v>36651</v>
      </c>
      <c r="D1470" s="13" t="s">
        <v>4010</v>
      </c>
      <c r="E1470" s="2">
        <v>2003.6</v>
      </c>
      <c r="F1470" s="14" t="s">
        <v>4726</v>
      </c>
      <c r="G1470" s="2">
        <v>2003.6</v>
      </c>
      <c r="H1470" s="2">
        <f>Tabla135[[#This Row],[Importe]]-Tabla135[[#This Row],[Pagado]]</f>
        <v>0</v>
      </c>
    </row>
    <row r="1471" spans="1:8" x14ac:dyDescent="0.25">
      <c r="A1471" s="13" t="s">
        <v>4726</v>
      </c>
      <c r="B1471" s="8" t="s">
        <v>5734</v>
      </c>
      <c r="C1471" s="12">
        <v>36652</v>
      </c>
      <c r="D1471" s="13" t="s">
        <v>3964</v>
      </c>
      <c r="E1471" s="2">
        <v>720</v>
      </c>
      <c r="F1471" s="14" t="s">
        <v>4726</v>
      </c>
      <c r="G1471" s="2">
        <v>720</v>
      </c>
      <c r="H1471" s="2">
        <f>Tabla135[[#This Row],[Importe]]-Tabla135[[#This Row],[Pagado]]</f>
        <v>0</v>
      </c>
    </row>
    <row r="1472" spans="1:8" x14ac:dyDescent="0.25">
      <c r="A1472" s="13" t="s">
        <v>4726</v>
      </c>
      <c r="B1472" s="8" t="s">
        <v>5735</v>
      </c>
      <c r="C1472" s="12">
        <v>36653</v>
      </c>
      <c r="D1472" s="13" t="s">
        <v>3978</v>
      </c>
      <c r="E1472" s="2">
        <v>0</v>
      </c>
      <c r="F1472" s="14" t="s">
        <v>4219</v>
      </c>
      <c r="G1472" s="2">
        <v>0</v>
      </c>
      <c r="H1472" s="2">
        <f>Tabla135[[#This Row],[Importe]]-Tabla135[[#This Row],[Pagado]]</f>
        <v>0</v>
      </c>
    </row>
    <row r="1473" spans="1:8" x14ac:dyDescent="0.25">
      <c r="A1473" s="13" t="s">
        <v>4726</v>
      </c>
      <c r="B1473" s="8" t="s">
        <v>5736</v>
      </c>
      <c r="C1473" s="12">
        <v>36654</v>
      </c>
      <c r="D1473" s="13" t="s">
        <v>4047</v>
      </c>
      <c r="E1473" s="2">
        <v>1413.6</v>
      </c>
      <c r="F1473" s="14" t="s">
        <v>4726</v>
      </c>
      <c r="G1473" s="2">
        <v>1413.6</v>
      </c>
      <c r="H1473" s="2">
        <f>Tabla135[[#This Row],[Importe]]-Tabla135[[#This Row],[Pagado]]</f>
        <v>0</v>
      </c>
    </row>
    <row r="1474" spans="1:8" x14ac:dyDescent="0.25">
      <c r="A1474" s="13" t="s">
        <v>4726</v>
      </c>
      <c r="B1474" s="8" t="s">
        <v>5737</v>
      </c>
      <c r="C1474" s="12">
        <v>36655</v>
      </c>
      <c r="D1474" s="13" t="s">
        <v>4048</v>
      </c>
      <c r="E1474" s="2">
        <v>47000</v>
      </c>
      <c r="F1474" s="14" t="s">
        <v>4726</v>
      </c>
      <c r="G1474" s="2">
        <v>47000</v>
      </c>
      <c r="H1474" s="2">
        <f>Tabla135[[#This Row],[Importe]]-Tabla135[[#This Row],[Pagado]]</f>
        <v>0</v>
      </c>
    </row>
    <row r="1475" spans="1:8" x14ac:dyDescent="0.25">
      <c r="A1475" s="13" t="s">
        <v>4726</v>
      </c>
      <c r="B1475" s="8" t="s">
        <v>5738</v>
      </c>
      <c r="C1475" s="12">
        <v>36656</v>
      </c>
      <c r="D1475" s="13" t="s">
        <v>4048</v>
      </c>
      <c r="E1475" s="2">
        <v>0</v>
      </c>
      <c r="F1475" s="14" t="s">
        <v>4219</v>
      </c>
      <c r="G1475" s="2">
        <v>0</v>
      </c>
      <c r="H1475" s="2">
        <f>Tabla135[[#This Row],[Importe]]-Tabla135[[#This Row],[Pagado]]</f>
        <v>0</v>
      </c>
    </row>
    <row r="1476" spans="1:8" x14ac:dyDescent="0.25">
      <c r="A1476" s="13" t="s">
        <v>4726</v>
      </c>
      <c r="B1476" s="8" t="s">
        <v>5739</v>
      </c>
      <c r="C1476" s="12">
        <v>36657</v>
      </c>
      <c r="D1476" s="13" t="s">
        <v>4048</v>
      </c>
      <c r="E1476" s="2">
        <v>0</v>
      </c>
      <c r="F1476" s="14" t="s">
        <v>4219</v>
      </c>
      <c r="G1476" s="2">
        <v>0</v>
      </c>
      <c r="H1476" s="2">
        <f>Tabla135[[#This Row],[Importe]]-Tabla135[[#This Row],[Pagado]]</f>
        <v>0</v>
      </c>
    </row>
    <row r="1477" spans="1:8" x14ac:dyDescent="0.25">
      <c r="A1477" s="13" t="s">
        <v>4726</v>
      </c>
      <c r="B1477" s="8" t="s">
        <v>5740</v>
      </c>
      <c r="C1477" s="12">
        <v>36658</v>
      </c>
      <c r="D1477" s="13" t="s">
        <v>4123</v>
      </c>
      <c r="E1477" s="2">
        <v>561.6</v>
      </c>
      <c r="F1477" s="14" t="s">
        <v>4726</v>
      </c>
      <c r="G1477" s="2">
        <v>561.6</v>
      </c>
      <c r="H1477" s="2">
        <f>Tabla135[[#This Row],[Importe]]-Tabla135[[#This Row],[Pagado]]</f>
        <v>0</v>
      </c>
    </row>
    <row r="1478" spans="1:8" x14ac:dyDescent="0.25">
      <c r="A1478" s="13" t="s">
        <v>4726</v>
      </c>
      <c r="B1478" s="8" t="s">
        <v>5741</v>
      </c>
      <c r="C1478" s="12">
        <v>36659</v>
      </c>
      <c r="D1478" s="13" t="s">
        <v>3964</v>
      </c>
      <c r="E1478" s="2">
        <v>6977.4</v>
      </c>
      <c r="F1478" s="14" t="s">
        <v>4726</v>
      </c>
      <c r="G1478" s="2">
        <v>6977.4</v>
      </c>
      <c r="H1478" s="2">
        <f>Tabla135[[#This Row],[Importe]]-Tabla135[[#This Row],[Pagado]]</f>
        <v>0</v>
      </c>
    </row>
    <row r="1479" spans="1:8" x14ac:dyDescent="0.25">
      <c r="A1479" s="13" t="s">
        <v>4726</v>
      </c>
      <c r="B1479" s="8" t="s">
        <v>5742</v>
      </c>
      <c r="C1479" s="12">
        <v>36660</v>
      </c>
      <c r="D1479" s="13" t="s">
        <v>4121</v>
      </c>
      <c r="E1479" s="2">
        <v>7791.4</v>
      </c>
      <c r="F1479" s="14" t="s">
        <v>4726</v>
      </c>
      <c r="G1479" s="2">
        <v>7791.4</v>
      </c>
      <c r="H1479" s="2">
        <f>Tabla135[[#This Row],[Importe]]-Tabla135[[#This Row],[Pagado]]</f>
        <v>0</v>
      </c>
    </row>
    <row r="1480" spans="1:8" x14ac:dyDescent="0.25">
      <c r="A1480" s="13" t="s">
        <v>4726</v>
      </c>
      <c r="B1480" s="8" t="s">
        <v>5743</v>
      </c>
      <c r="C1480" s="12">
        <v>36661</v>
      </c>
      <c r="D1480" s="13" t="s">
        <v>3972</v>
      </c>
      <c r="E1480" s="2">
        <v>5653.5</v>
      </c>
      <c r="F1480" s="14" t="s">
        <v>4726</v>
      </c>
      <c r="G1480" s="2">
        <v>5653.5</v>
      </c>
      <c r="H1480" s="2">
        <f>Tabla135[[#This Row],[Importe]]-Tabla135[[#This Row],[Pagado]]</f>
        <v>0</v>
      </c>
    </row>
    <row r="1481" spans="1:8" x14ac:dyDescent="0.25">
      <c r="A1481" s="13" t="s">
        <v>4726</v>
      </c>
      <c r="B1481" s="8" t="s">
        <v>5744</v>
      </c>
      <c r="C1481" s="12">
        <v>36662</v>
      </c>
      <c r="D1481" s="13" t="s">
        <v>3964</v>
      </c>
      <c r="E1481" s="2">
        <v>3294</v>
      </c>
      <c r="F1481" s="14" t="s">
        <v>4726</v>
      </c>
      <c r="G1481" s="2">
        <v>3294</v>
      </c>
      <c r="H1481" s="2">
        <f>Tabla135[[#This Row],[Importe]]-Tabla135[[#This Row],[Pagado]]</f>
        <v>0</v>
      </c>
    </row>
    <row r="1482" spans="1:8" x14ac:dyDescent="0.25">
      <c r="A1482" s="13" t="s">
        <v>4726</v>
      </c>
      <c r="B1482" s="8" t="s">
        <v>5745</v>
      </c>
      <c r="C1482" s="12">
        <v>36663</v>
      </c>
      <c r="D1482" s="13" t="s">
        <v>3971</v>
      </c>
      <c r="E1482" s="2">
        <v>4495</v>
      </c>
      <c r="F1482" s="14" t="s">
        <v>4726</v>
      </c>
      <c r="G1482" s="2">
        <v>4495</v>
      </c>
      <c r="H1482" s="2">
        <f>Tabla135[[#This Row],[Importe]]-Tabla135[[#This Row],[Pagado]]</f>
        <v>0</v>
      </c>
    </row>
    <row r="1483" spans="1:8" x14ac:dyDescent="0.25">
      <c r="A1483" s="13" t="s">
        <v>4726</v>
      </c>
      <c r="B1483" s="8" t="s">
        <v>5746</v>
      </c>
      <c r="C1483" s="12">
        <v>36664</v>
      </c>
      <c r="D1483" s="13" t="s">
        <v>3982</v>
      </c>
      <c r="E1483" s="2">
        <v>514.6</v>
      </c>
      <c r="F1483" s="14" t="s">
        <v>4726</v>
      </c>
      <c r="G1483" s="2">
        <v>514.6</v>
      </c>
      <c r="H1483" s="2">
        <f>Tabla135[[#This Row],[Importe]]-Tabla135[[#This Row],[Pagado]]</f>
        <v>0</v>
      </c>
    </row>
    <row r="1484" spans="1:8" x14ac:dyDescent="0.25">
      <c r="A1484" s="13" t="s">
        <v>4726</v>
      </c>
      <c r="B1484" s="8" t="s">
        <v>5747</v>
      </c>
      <c r="C1484" s="12">
        <v>36665</v>
      </c>
      <c r="D1484" s="13" t="s">
        <v>4030</v>
      </c>
      <c r="E1484" s="2">
        <v>570.4</v>
      </c>
      <c r="F1484" s="14" t="s">
        <v>4726</v>
      </c>
      <c r="G1484" s="2">
        <v>570.4</v>
      </c>
      <c r="H1484" s="2">
        <f>Tabla135[[#This Row],[Importe]]-Tabla135[[#This Row],[Pagado]]</f>
        <v>0</v>
      </c>
    </row>
    <row r="1485" spans="1:8" x14ac:dyDescent="0.25">
      <c r="A1485" s="13" t="s">
        <v>4726</v>
      </c>
      <c r="B1485" s="8" t="s">
        <v>5748</v>
      </c>
      <c r="C1485" s="12">
        <v>36666</v>
      </c>
      <c r="D1485" s="13" t="s">
        <v>3964</v>
      </c>
      <c r="E1485" s="2">
        <v>240.3</v>
      </c>
      <c r="F1485" s="14" t="s">
        <v>4726</v>
      </c>
      <c r="G1485" s="2">
        <v>240.3</v>
      </c>
      <c r="H1485" s="2">
        <f>Tabla135[[#This Row],[Importe]]-Tabla135[[#This Row],[Pagado]]</f>
        <v>0</v>
      </c>
    </row>
    <row r="1486" spans="1:8" x14ac:dyDescent="0.25">
      <c r="A1486" s="13" t="s">
        <v>4726</v>
      </c>
      <c r="B1486" s="8" t="s">
        <v>5749</v>
      </c>
      <c r="C1486" s="12">
        <v>36667</v>
      </c>
      <c r="D1486" s="13" t="s">
        <v>4088</v>
      </c>
      <c r="E1486" s="2">
        <v>2950</v>
      </c>
      <c r="F1486" s="14" t="s">
        <v>4726</v>
      </c>
      <c r="G1486" s="2">
        <v>2950</v>
      </c>
      <c r="H1486" s="2">
        <f>Tabla135[[#This Row],[Importe]]-Tabla135[[#This Row],[Pagado]]</f>
        <v>0</v>
      </c>
    </row>
    <row r="1487" spans="1:8" x14ac:dyDescent="0.25">
      <c r="A1487" s="13" t="s">
        <v>4726</v>
      </c>
      <c r="B1487" s="8" t="s">
        <v>5750</v>
      </c>
      <c r="C1487" s="12">
        <v>36668</v>
      </c>
      <c r="D1487" s="13" t="s">
        <v>3989</v>
      </c>
      <c r="E1487" s="2">
        <v>446.4</v>
      </c>
      <c r="F1487" s="14" t="s">
        <v>4726</v>
      </c>
      <c r="G1487" s="2">
        <v>446.4</v>
      </c>
      <c r="H1487" s="2">
        <f>Tabla135[[#This Row],[Importe]]-Tabla135[[#This Row],[Pagado]]</f>
        <v>0</v>
      </c>
    </row>
    <row r="1488" spans="1:8" x14ac:dyDescent="0.25">
      <c r="A1488" s="13" t="s">
        <v>4726</v>
      </c>
      <c r="B1488" s="8" t="s">
        <v>5751</v>
      </c>
      <c r="C1488" s="12">
        <v>36669</v>
      </c>
      <c r="D1488" s="13" t="s">
        <v>4162</v>
      </c>
      <c r="E1488" s="2">
        <v>619.5</v>
      </c>
      <c r="F1488" s="14" t="s">
        <v>4726</v>
      </c>
      <c r="G1488" s="2">
        <v>619.5</v>
      </c>
      <c r="H1488" s="2">
        <f>Tabla135[[#This Row],[Importe]]-Tabla135[[#This Row],[Pagado]]</f>
        <v>0</v>
      </c>
    </row>
    <row r="1489" spans="1:8" x14ac:dyDescent="0.25">
      <c r="A1489" s="13" t="s">
        <v>4726</v>
      </c>
      <c r="B1489" s="8" t="s">
        <v>5752</v>
      </c>
      <c r="C1489" s="12">
        <v>36670</v>
      </c>
      <c r="D1489" s="13" t="s">
        <v>4032</v>
      </c>
      <c r="E1489" s="2">
        <v>2478</v>
      </c>
      <c r="F1489" s="14" t="s">
        <v>4726</v>
      </c>
      <c r="G1489" s="2">
        <v>2478</v>
      </c>
      <c r="H1489" s="2">
        <f>Tabla135[[#This Row],[Importe]]-Tabla135[[#This Row],[Pagado]]</f>
        <v>0</v>
      </c>
    </row>
    <row r="1490" spans="1:8" x14ac:dyDescent="0.25">
      <c r="A1490" s="13" t="s">
        <v>4726</v>
      </c>
      <c r="B1490" s="8" t="s">
        <v>5753</v>
      </c>
      <c r="C1490" s="12">
        <v>36671</v>
      </c>
      <c r="D1490" s="13" t="s">
        <v>4059</v>
      </c>
      <c r="E1490" s="2">
        <v>84</v>
      </c>
      <c r="F1490" s="14" t="s">
        <v>4726</v>
      </c>
      <c r="G1490" s="2">
        <v>84</v>
      </c>
      <c r="H1490" s="2">
        <f>Tabla135[[#This Row],[Importe]]-Tabla135[[#This Row],[Pagado]]</f>
        <v>0</v>
      </c>
    </row>
    <row r="1491" spans="1:8" x14ac:dyDescent="0.25">
      <c r="A1491" s="13" t="s">
        <v>4726</v>
      </c>
      <c r="B1491" s="8" t="s">
        <v>5754</v>
      </c>
      <c r="C1491" s="12">
        <v>36672</v>
      </c>
      <c r="D1491" s="13" t="s">
        <v>3978</v>
      </c>
      <c r="E1491" s="2">
        <v>14643.2</v>
      </c>
      <c r="F1491" s="14" t="s">
        <v>4726</v>
      </c>
      <c r="G1491" s="2">
        <v>14643.2</v>
      </c>
      <c r="H1491" s="2">
        <f>Tabla135[[#This Row],[Importe]]-Tabla135[[#This Row],[Pagado]]</f>
        <v>0</v>
      </c>
    </row>
    <row r="1492" spans="1:8" x14ac:dyDescent="0.25">
      <c r="A1492" s="13" t="s">
        <v>4726</v>
      </c>
      <c r="B1492" s="8" t="s">
        <v>5755</v>
      </c>
      <c r="C1492" s="12">
        <v>36673</v>
      </c>
      <c r="D1492" s="13" t="s">
        <v>3964</v>
      </c>
      <c r="E1492" s="2">
        <v>130.5</v>
      </c>
      <c r="F1492" s="14" t="s">
        <v>4726</v>
      </c>
      <c r="G1492" s="2">
        <v>130.5</v>
      </c>
      <c r="H1492" s="2">
        <f>Tabla135[[#This Row],[Importe]]-Tabla135[[#This Row],[Pagado]]</f>
        <v>0</v>
      </c>
    </row>
    <row r="1493" spans="1:8" x14ac:dyDescent="0.25">
      <c r="A1493" s="13" t="s">
        <v>4726</v>
      </c>
      <c r="B1493" s="8" t="s">
        <v>5756</v>
      </c>
      <c r="C1493" s="12">
        <v>36674</v>
      </c>
      <c r="D1493" s="13" t="s">
        <v>4097</v>
      </c>
      <c r="E1493" s="2">
        <v>1800</v>
      </c>
      <c r="F1493" s="14" t="s">
        <v>4726</v>
      </c>
      <c r="G1493" s="2">
        <v>1800</v>
      </c>
      <c r="H1493" s="2">
        <f>Tabla135[[#This Row],[Importe]]-Tabla135[[#This Row],[Pagado]]</f>
        <v>0</v>
      </c>
    </row>
    <row r="1494" spans="1:8" x14ac:dyDescent="0.25">
      <c r="A1494" s="13" t="s">
        <v>4726</v>
      </c>
      <c r="B1494" s="8" t="s">
        <v>5757</v>
      </c>
      <c r="C1494" s="12">
        <v>36675</v>
      </c>
      <c r="D1494" s="13" t="s">
        <v>4097</v>
      </c>
      <c r="E1494" s="2">
        <v>0</v>
      </c>
      <c r="F1494" s="14" t="s">
        <v>4219</v>
      </c>
      <c r="G1494" s="2">
        <v>0</v>
      </c>
      <c r="H1494" s="2">
        <f>Tabla135[[#This Row],[Importe]]-Tabla135[[#This Row],[Pagado]]</f>
        <v>0</v>
      </c>
    </row>
    <row r="1495" spans="1:8" x14ac:dyDescent="0.25">
      <c r="A1495" s="13" t="s">
        <v>4726</v>
      </c>
      <c r="B1495" s="8" t="s">
        <v>5758</v>
      </c>
      <c r="C1495" s="12">
        <v>36676</v>
      </c>
      <c r="D1495" s="13" t="s">
        <v>4097</v>
      </c>
      <c r="E1495" s="2">
        <v>500.04</v>
      </c>
      <c r="F1495" s="14" t="s">
        <v>4726</v>
      </c>
      <c r="G1495" s="2">
        <v>500.04</v>
      </c>
      <c r="H1495" s="2">
        <f>Tabla135[[#This Row],[Importe]]-Tabla135[[#This Row],[Pagado]]</f>
        <v>0</v>
      </c>
    </row>
    <row r="1496" spans="1:8" x14ac:dyDescent="0.25">
      <c r="A1496" s="13" t="s">
        <v>4726</v>
      </c>
      <c r="B1496" s="8" t="s">
        <v>5759</v>
      </c>
      <c r="C1496" s="12">
        <v>36677</v>
      </c>
      <c r="D1496" s="13" t="s">
        <v>3991</v>
      </c>
      <c r="E1496" s="2">
        <v>1789.9</v>
      </c>
      <c r="F1496" s="14" t="s">
        <v>4726</v>
      </c>
      <c r="G1496" s="2">
        <v>1789.9</v>
      </c>
      <c r="H1496" s="2">
        <f>Tabla135[[#This Row],[Importe]]-Tabla135[[#This Row],[Pagado]]</f>
        <v>0</v>
      </c>
    </row>
    <row r="1497" spans="1:8" x14ac:dyDescent="0.25">
      <c r="A1497" s="13" t="s">
        <v>4726</v>
      </c>
      <c r="B1497" s="8" t="s">
        <v>5760</v>
      </c>
      <c r="C1497" s="12">
        <v>36678</v>
      </c>
      <c r="D1497" s="13" t="s">
        <v>3965</v>
      </c>
      <c r="E1497" s="2">
        <v>1475</v>
      </c>
      <c r="F1497" s="14" t="s">
        <v>4726</v>
      </c>
      <c r="G1497" s="2">
        <v>1475</v>
      </c>
      <c r="H1497" s="2">
        <f>Tabla135[[#This Row],[Importe]]-Tabla135[[#This Row],[Pagado]]</f>
        <v>0</v>
      </c>
    </row>
    <row r="1498" spans="1:8" x14ac:dyDescent="0.25">
      <c r="A1498" s="13" t="s">
        <v>4726</v>
      </c>
      <c r="B1498" s="8" t="s">
        <v>5761</v>
      </c>
      <c r="C1498" s="12">
        <v>36679</v>
      </c>
      <c r="D1498" s="13" t="s">
        <v>4165</v>
      </c>
      <c r="E1498" s="2">
        <v>1524</v>
      </c>
      <c r="F1498" s="14" t="s">
        <v>4726</v>
      </c>
      <c r="G1498" s="2">
        <v>1524</v>
      </c>
      <c r="H1498" s="2">
        <f>Tabla135[[#This Row],[Importe]]-Tabla135[[#This Row],[Pagado]]</f>
        <v>0</v>
      </c>
    </row>
    <row r="1499" spans="1:8" x14ac:dyDescent="0.25">
      <c r="A1499" s="13" t="s">
        <v>4726</v>
      </c>
      <c r="B1499" s="8" t="s">
        <v>5762</v>
      </c>
      <c r="C1499" s="12">
        <v>36680</v>
      </c>
      <c r="D1499" s="13" t="s">
        <v>3997</v>
      </c>
      <c r="E1499" s="2">
        <v>1093.2</v>
      </c>
      <c r="F1499" s="14" t="s">
        <v>4726</v>
      </c>
      <c r="G1499" s="2">
        <v>1093.2</v>
      </c>
      <c r="H1499" s="2">
        <f>Tabla135[[#This Row],[Importe]]-Tabla135[[#This Row],[Pagado]]</f>
        <v>0</v>
      </c>
    </row>
    <row r="1500" spans="1:8" x14ac:dyDescent="0.25">
      <c r="A1500" s="13" t="s">
        <v>4726</v>
      </c>
      <c r="B1500" s="8" t="s">
        <v>5763</v>
      </c>
      <c r="C1500" s="12">
        <v>36681</v>
      </c>
      <c r="D1500" s="13" t="s">
        <v>4047</v>
      </c>
      <c r="E1500" s="2">
        <v>3208.4</v>
      </c>
      <c r="F1500" s="14" t="s">
        <v>4726</v>
      </c>
      <c r="G1500" s="2">
        <v>3208.4</v>
      </c>
      <c r="H1500" s="2">
        <f>Tabla135[[#This Row],[Importe]]-Tabla135[[#This Row],[Pagado]]</f>
        <v>0</v>
      </c>
    </row>
    <row r="1501" spans="1:8" x14ac:dyDescent="0.25">
      <c r="A1501" s="13" t="s">
        <v>4726</v>
      </c>
      <c r="B1501" s="8" t="s">
        <v>5764</v>
      </c>
      <c r="C1501" s="12">
        <v>36682</v>
      </c>
      <c r="D1501" s="13" t="s">
        <v>3963</v>
      </c>
      <c r="E1501" s="2">
        <v>1810.4</v>
      </c>
      <c r="F1501" s="14" t="s">
        <v>4726</v>
      </c>
      <c r="G1501" s="2">
        <v>1810.4</v>
      </c>
      <c r="H1501" s="2">
        <f>Tabla135[[#This Row],[Importe]]-Tabla135[[#This Row],[Pagado]]</f>
        <v>0</v>
      </c>
    </row>
    <row r="1502" spans="1:8" x14ac:dyDescent="0.25">
      <c r="A1502" s="13" t="s">
        <v>4726</v>
      </c>
      <c r="B1502" s="8" t="s">
        <v>5765</v>
      </c>
      <c r="C1502" s="12">
        <v>36683</v>
      </c>
      <c r="D1502" s="13" t="s">
        <v>4047</v>
      </c>
      <c r="E1502" s="2">
        <v>1270.9000000000001</v>
      </c>
      <c r="F1502" s="14" t="s">
        <v>4726</v>
      </c>
      <c r="G1502" s="2">
        <v>1270.9000000000001</v>
      </c>
      <c r="H1502" s="2">
        <f>Tabla135[[#This Row],[Importe]]-Tabla135[[#This Row],[Pagado]]</f>
        <v>0</v>
      </c>
    </row>
    <row r="1503" spans="1:8" x14ac:dyDescent="0.25">
      <c r="A1503" s="13" t="s">
        <v>4726</v>
      </c>
      <c r="B1503" s="8" t="s">
        <v>5766</v>
      </c>
      <c r="C1503" s="12">
        <v>36684</v>
      </c>
      <c r="D1503" s="13" t="s">
        <v>3964</v>
      </c>
      <c r="E1503" s="2">
        <v>0</v>
      </c>
      <c r="F1503" s="14" t="s">
        <v>4219</v>
      </c>
      <c r="G1503" s="2">
        <v>0</v>
      </c>
      <c r="H1503" s="2">
        <f>Tabla135[[#This Row],[Importe]]-Tabla135[[#This Row],[Pagado]]</f>
        <v>0</v>
      </c>
    </row>
    <row r="1504" spans="1:8" x14ac:dyDescent="0.25">
      <c r="A1504" s="13" t="s">
        <v>4726</v>
      </c>
      <c r="B1504" s="8" t="s">
        <v>5767</v>
      </c>
      <c r="C1504" s="12">
        <v>36685</v>
      </c>
      <c r="D1504" s="13" t="s">
        <v>4049</v>
      </c>
      <c r="E1504" s="2">
        <v>373.1</v>
      </c>
      <c r="F1504" s="14" t="s">
        <v>4726</v>
      </c>
      <c r="G1504" s="2">
        <v>373.1</v>
      </c>
      <c r="H1504" s="2">
        <f>Tabla135[[#This Row],[Importe]]-Tabla135[[#This Row],[Pagado]]</f>
        <v>0</v>
      </c>
    </row>
    <row r="1505" spans="1:8" x14ac:dyDescent="0.25">
      <c r="A1505" s="13" t="s">
        <v>4726</v>
      </c>
      <c r="B1505" s="8" t="s">
        <v>5768</v>
      </c>
      <c r="C1505" s="12">
        <v>36686</v>
      </c>
      <c r="D1505" s="13" t="s">
        <v>4049</v>
      </c>
      <c r="E1505" s="2">
        <v>2688</v>
      </c>
      <c r="F1505" s="14" t="s">
        <v>4726</v>
      </c>
      <c r="G1505" s="2">
        <v>2688</v>
      </c>
      <c r="H1505" s="2">
        <f>Tabla135[[#This Row],[Importe]]-Tabla135[[#This Row],[Pagado]]</f>
        <v>0</v>
      </c>
    </row>
    <row r="1506" spans="1:8" x14ac:dyDescent="0.25">
      <c r="A1506" s="13" t="s">
        <v>4726</v>
      </c>
      <c r="B1506" s="8" t="s">
        <v>5769</v>
      </c>
      <c r="C1506" s="12">
        <v>36687</v>
      </c>
      <c r="D1506" s="13" t="s">
        <v>3953</v>
      </c>
      <c r="E1506" s="2">
        <v>590</v>
      </c>
      <c r="F1506" s="14" t="s">
        <v>4726</v>
      </c>
      <c r="G1506" s="2">
        <v>590</v>
      </c>
      <c r="H1506" s="2">
        <f>Tabla135[[#This Row],[Importe]]-Tabla135[[#This Row],[Pagado]]</f>
        <v>0</v>
      </c>
    </row>
    <row r="1507" spans="1:8" x14ac:dyDescent="0.25">
      <c r="A1507" s="13" t="s">
        <v>4726</v>
      </c>
      <c r="B1507" s="8" t="s">
        <v>5770</v>
      </c>
      <c r="C1507" s="12">
        <v>36688</v>
      </c>
      <c r="D1507" s="13" t="s">
        <v>3964</v>
      </c>
      <c r="E1507" s="2">
        <v>2195.6</v>
      </c>
      <c r="F1507" s="14" t="s">
        <v>4726</v>
      </c>
      <c r="G1507" s="2">
        <v>2195.6</v>
      </c>
      <c r="H1507" s="2">
        <f>Tabla135[[#This Row],[Importe]]-Tabla135[[#This Row],[Pagado]]</f>
        <v>0</v>
      </c>
    </row>
    <row r="1508" spans="1:8" x14ac:dyDescent="0.25">
      <c r="A1508" s="13" t="s">
        <v>4726</v>
      </c>
      <c r="B1508" s="8" t="s">
        <v>5771</v>
      </c>
      <c r="C1508" s="12">
        <v>36689</v>
      </c>
      <c r="D1508" s="13" t="s">
        <v>4374</v>
      </c>
      <c r="E1508" s="2">
        <v>124632.4</v>
      </c>
      <c r="F1508" s="14" t="s">
        <v>5341</v>
      </c>
      <c r="G1508" s="2">
        <v>124632.4</v>
      </c>
      <c r="H1508" s="2">
        <f>Tabla135[[#This Row],[Importe]]-Tabla135[[#This Row],[Pagado]]</f>
        <v>0</v>
      </c>
    </row>
    <row r="1509" spans="1:8" x14ac:dyDescent="0.25">
      <c r="A1509" s="13" t="s">
        <v>4726</v>
      </c>
      <c r="B1509" s="8" t="s">
        <v>5772</v>
      </c>
      <c r="C1509" s="12">
        <v>36690</v>
      </c>
      <c r="D1509" s="13" t="s">
        <v>3992</v>
      </c>
      <c r="E1509" s="2">
        <v>3615.2</v>
      </c>
      <c r="F1509" s="14" t="s">
        <v>4726</v>
      </c>
      <c r="G1509" s="2">
        <v>3615.2</v>
      </c>
      <c r="H1509" s="2">
        <f>Tabla135[[#This Row],[Importe]]-Tabla135[[#This Row],[Pagado]]</f>
        <v>0</v>
      </c>
    </row>
    <row r="1510" spans="1:8" x14ac:dyDescent="0.25">
      <c r="A1510" s="13" t="s">
        <v>4726</v>
      </c>
      <c r="B1510" s="8" t="s">
        <v>5773</v>
      </c>
      <c r="C1510" s="12">
        <v>36691</v>
      </c>
      <c r="D1510" s="13" t="s">
        <v>4099</v>
      </c>
      <c r="E1510" s="2">
        <v>1639.5</v>
      </c>
      <c r="F1510" s="14" t="s">
        <v>4726</v>
      </c>
      <c r="G1510" s="2">
        <v>1639.5</v>
      </c>
      <c r="H1510" s="2">
        <f>Tabla135[[#This Row],[Importe]]-Tabla135[[#This Row],[Pagado]]</f>
        <v>0</v>
      </c>
    </row>
    <row r="1511" spans="1:8" x14ac:dyDescent="0.25">
      <c r="A1511" s="13" t="s">
        <v>4726</v>
      </c>
      <c r="B1511" s="8" t="s">
        <v>5774</v>
      </c>
      <c r="C1511" s="12">
        <v>36692</v>
      </c>
      <c r="D1511" s="13" t="s">
        <v>3998</v>
      </c>
      <c r="E1511" s="2">
        <v>30120</v>
      </c>
      <c r="F1511" s="14" t="s">
        <v>4726</v>
      </c>
      <c r="G1511" s="2">
        <v>30120</v>
      </c>
      <c r="H1511" s="2">
        <f>Tabla135[[#This Row],[Importe]]-Tabla135[[#This Row],[Pagado]]</f>
        <v>0</v>
      </c>
    </row>
    <row r="1512" spans="1:8" x14ac:dyDescent="0.25">
      <c r="A1512" s="13" t="s">
        <v>4726</v>
      </c>
      <c r="B1512" s="8" t="s">
        <v>5775</v>
      </c>
      <c r="C1512" s="12">
        <v>36693</v>
      </c>
      <c r="D1512" s="13" t="s">
        <v>4133</v>
      </c>
      <c r="E1512" s="2">
        <v>590</v>
      </c>
      <c r="F1512" s="14" t="s">
        <v>4726</v>
      </c>
      <c r="G1512" s="2">
        <v>590</v>
      </c>
      <c r="H1512" s="2">
        <f>Tabla135[[#This Row],[Importe]]-Tabla135[[#This Row],[Pagado]]</f>
        <v>0</v>
      </c>
    </row>
    <row r="1513" spans="1:8" x14ac:dyDescent="0.25">
      <c r="A1513" s="13" t="s">
        <v>4726</v>
      </c>
      <c r="B1513" s="8" t="s">
        <v>5776</v>
      </c>
      <c r="C1513" s="12">
        <v>36694</v>
      </c>
      <c r="D1513" s="13" t="s">
        <v>3998</v>
      </c>
      <c r="E1513" s="2">
        <v>24000</v>
      </c>
      <c r="F1513" s="14" t="s">
        <v>4726</v>
      </c>
      <c r="G1513" s="2">
        <v>24000</v>
      </c>
      <c r="H1513" s="2">
        <f>Tabla135[[#This Row],[Importe]]-Tabla135[[#This Row],[Pagado]]</f>
        <v>0</v>
      </c>
    </row>
    <row r="1514" spans="1:8" x14ac:dyDescent="0.25">
      <c r="A1514" s="13" t="s">
        <v>4726</v>
      </c>
      <c r="B1514" s="8" t="s">
        <v>5777</v>
      </c>
      <c r="C1514" s="12">
        <v>36695</v>
      </c>
      <c r="D1514" s="13" t="s">
        <v>4001</v>
      </c>
      <c r="E1514" s="2">
        <v>1770</v>
      </c>
      <c r="F1514" s="14" t="s">
        <v>5557</v>
      </c>
      <c r="G1514" s="2">
        <v>1770</v>
      </c>
      <c r="H1514" s="2">
        <f>Tabla135[[#This Row],[Importe]]-Tabla135[[#This Row],[Pagado]]</f>
        <v>0</v>
      </c>
    </row>
    <row r="1515" spans="1:8" x14ac:dyDescent="0.25">
      <c r="A1515" s="13" t="s">
        <v>4726</v>
      </c>
      <c r="B1515" s="8" t="s">
        <v>5778</v>
      </c>
      <c r="C1515" s="12">
        <v>36696</v>
      </c>
      <c r="D1515" s="13" t="s">
        <v>4002</v>
      </c>
      <c r="E1515" s="2">
        <v>3540</v>
      </c>
      <c r="F1515" s="14" t="s">
        <v>5557</v>
      </c>
      <c r="G1515" s="2">
        <v>3540</v>
      </c>
      <c r="H1515" s="2">
        <f>Tabla135[[#This Row],[Importe]]-Tabla135[[#This Row],[Pagado]]</f>
        <v>0</v>
      </c>
    </row>
    <row r="1516" spans="1:8" x14ac:dyDescent="0.25">
      <c r="A1516" s="13" t="s">
        <v>4726</v>
      </c>
      <c r="B1516" s="8" t="s">
        <v>5779</v>
      </c>
      <c r="C1516" s="12">
        <v>36697</v>
      </c>
      <c r="D1516" s="13" t="s">
        <v>4100</v>
      </c>
      <c r="E1516" s="2">
        <v>1180</v>
      </c>
      <c r="F1516" s="14" t="s">
        <v>5557</v>
      </c>
      <c r="G1516" s="2">
        <v>1180</v>
      </c>
      <c r="H1516" s="2">
        <f>Tabla135[[#This Row],[Importe]]-Tabla135[[#This Row],[Pagado]]</f>
        <v>0</v>
      </c>
    </row>
    <row r="1517" spans="1:8" x14ac:dyDescent="0.25">
      <c r="A1517" s="13" t="s">
        <v>4726</v>
      </c>
      <c r="B1517" s="8" t="s">
        <v>5780</v>
      </c>
      <c r="C1517" s="12">
        <v>36698</v>
      </c>
      <c r="D1517" s="13" t="s">
        <v>4000</v>
      </c>
      <c r="E1517" s="2">
        <v>1770</v>
      </c>
      <c r="F1517" s="14" t="s">
        <v>5557</v>
      </c>
      <c r="G1517" s="2">
        <v>1770</v>
      </c>
      <c r="H1517" s="2">
        <f>Tabla135[[#This Row],[Importe]]-Tabla135[[#This Row],[Pagado]]</f>
        <v>0</v>
      </c>
    </row>
    <row r="1518" spans="1:8" x14ac:dyDescent="0.25">
      <c r="A1518" s="13" t="s">
        <v>4726</v>
      </c>
      <c r="B1518" s="8" t="s">
        <v>5781</v>
      </c>
      <c r="C1518" s="12">
        <v>36699</v>
      </c>
      <c r="D1518" s="13" t="s">
        <v>4017</v>
      </c>
      <c r="E1518" s="2">
        <v>166683.74</v>
      </c>
      <c r="F1518" s="14" t="s">
        <v>5140</v>
      </c>
      <c r="G1518" s="2">
        <v>166683.74</v>
      </c>
      <c r="H1518" s="2">
        <f>Tabla135[[#This Row],[Importe]]-Tabla135[[#This Row],[Pagado]]</f>
        <v>0</v>
      </c>
    </row>
    <row r="1519" spans="1:8" x14ac:dyDescent="0.25">
      <c r="A1519" s="13" t="s">
        <v>4726</v>
      </c>
      <c r="B1519" s="8" t="s">
        <v>5782</v>
      </c>
      <c r="C1519" s="12">
        <v>36700</v>
      </c>
      <c r="D1519" s="13" t="s">
        <v>4011</v>
      </c>
      <c r="E1519" s="2">
        <v>5520</v>
      </c>
      <c r="F1519" s="14" t="s">
        <v>5557</v>
      </c>
      <c r="G1519" s="2">
        <v>5520</v>
      </c>
      <c r="H1519" s="2">
        <f>Tabla135[[#This Row],[Importe]]-Tabla135[[#This Row],[Pagado]]</f>
        <v>0</v>
      </c>
    </row>
    <row r="1520" spans="1:8" x14ac:dyDescent="0.25">
      <c r="A1520" s="13" t="s">
        <v>4726</v>
      </c>
      <c r="B1520" s="8" t="s">
        <v>5783</v>
      </c>
      <c r="C1520" s="12">
        <v>36701</v>
      </c>
      <c r="D1520" s="13" t="s">
        <v>3962</v>
      </c>
      <c r="E1520" s="2">
        <v>1984</v>
      </c>
      <c r="F1520" s="14" t="s">
        <v>4726</v>
      </c>
      <c r="G1520" s="2">
        <v>1984</v>
      </c>
      <c r="H1520" s="2">
        <f>Tabla135[[#This Row],[Importe]]-Tabla135[[#This Row],[Pagado]]</f>
        <v>0</v>
      </c>
    </row>
    <row r="1521" spans="1:8" x14ac:dyDescent="0.25">
      <c r="A1521" s="13" t="s">
        <v>4726</v>
      </c>
      <c r="B1521" s="8" t="s">
        <v>5784</v>
      </c>
      <c r="C1521" s="12">
        <v>36702</v>
      </c>
      <c r="D1521" s="13" t="s">
        <v>3964</v>
      </c>
      <c r="E1521" s="2">
        <v>981.6</v>
      </c>
      <c r="F1521" s="14" t="s">
        <v>4726</v>
      </c>
      <c r="G1521" s="2">
        <v>981.6</v>
      </c>
      <c r="H1521" s="2">
        <f>Tabla135[[#This Row],[Importe]]-Tabla135[[#This Row],[Pagado]]</f>
        <v>0</v>
      </c>
    </row>
    <row r="1522" spans="1:8" x14ac:dyDescent="0.25">
      <c r="A1522" s="13" t="s">
        <v>4726</v>
      </c>
      <c r="B1522" s="8" t="s">
        <v>5785</v>
      </c>
      <c r="C1522" s="12">
        <v>36703</v>
      </c>
      <c r="D1522" s="13" t="s">
        <v>3994</v>
      </c>
      <c r="E1522" s="2">
        <v>796.2</v>
      </c>
      <c r="F1522" s="14" t="s">
        <v>4726</v>
      </c>
      <c r="G1522" s="2">
        <v>796.2</v>
      </c>
      <c r="H1522" s="2">
        <f>Tabla135[[#This Row],[Importe]]-Tabla135[[#This Row],[Pagado]]</f>
        <v>0</v>
      </c>
    </row>
    <row r="1523" spans="1:8" x14ac:dyDescent="0.25">
      <c r="A1523" s="13" t="s">
        <v>4726</v>
      </c>
      <c r="B1523" s="8" t="s">
        <v>5786</v>
      </c>
      <c r="C1523" s="12">
        <v>36704</v>
      </c>
      <c r="D1523" s="13" t="s">
        <v>4072</v>
      </c>
      <c r="E1523" s="2">
        <v>1172.9000000000001</v>
      </c>
      <c r="F1523" s="14" t="s">
        <v>4726</v>
      </c>
      <c r="G1523" s="2">
        <v>1172.9000000000001</v>
      </c>
      <c r="H1523" s="2">
        <f>Tabla135[[#This Row],[Importe]]-Tabla135[[#This Row],[Pagado]]</f>
        <v>0</v>
      </c>
    </row>
    <row r="1524" spans="1:8" x14ac:dyDescent="0.25">
      <c r="A1524" s="13" t="s">
        <v>4726</v>
      </c>
      <c r="B1524" s="8" t="s">
        <v>5787</v>
      </c>
      <c r="C1524" s="12">
        <v>36705</v>
      </c>
      <c r="D1524" s="13" t="s">
        <v>4374</v>
      </c>
      <c r="E1524" s="2">
        <v>124581.8</v>
      </c>
      <c r="F1524" s="14" t="s">
        <v>4316</v>
      </c>
      <c r="G1524" s="2">
        <v>124581.8</v>
      </c>
      <c r="H1524" s="2">
        <f>Tabla135[[#This Row],[Importe]]-Tabla135[[#This Row],[Pagado]]</f>
        <v>0</v>
      </c>
    </row>
    <row r="1525" spans="1:8" x14ac:dyDescent="0.25">
      <c r="A1525" s="13" t="s">
        <v>4726</v>
      </c>
      <c r="B1525" s="8" t="s">
        <v>5788</v>
      </c>
      <c r="C1525" s="12">
        <v>36706</v>
      </c>
      <c r="D1525" s="13" t="s">
        <v>3964</v>
      </c>
      <c r="E1525" s="2">
        <v>0</v>
      </c>
      <c r="F1525" s="14" t="s">
        <v>4219</v>
      </c>
      <c r="G1525" s="2">
        <v>0</v>
      </c>
      <c r="H1525" s="2">
        <f>Tabla135[[#This Row],[Importe]]-Tabla135[[#This Row],[Pagado]]</f>
        <v>0</v>
      </c>
    </row>
    <row r="1526" spans="1:8" x14ac:dyDescent="0.25">
      <c r="A1526" s="13" t="s">
        <v>4726</v>
      </c>
      <c r="B1526" s="8" t="s">
        <v>5789</v>
      </c>
      <c r="C1526" s="12">
        <v>36707</v>
      </c>
      <c r="D1526" s="13" t="s">
        <v>3964</v>
      </c>
      <c r="E1526" s="2">
        <v>1150</v>
      </c>
      <c r="F1526" s="14" t="s">
        <v>4726</v>
      </c>
      <c r="G1526" s="2">
        <v>1150</v>
      </c>
      <c r="H1526" s="2">
        <f>Tabla135[[#This Row],[Importe]]-Tabla135[[#This Row],[Pagado]]</f>
        <v>0</v>
      </c>
    </row>
    <row r="1527" spans="1:8" x14ac:dyDescent="0.25">
      <c r="A1527" s="13" t="s">
        <v>4726</v>
      </c>
      <c r="B1527" s="8" t="s">
        <v>5790</v>
      </c>
      <c r="C1527" s="12">
        <v>36708</v>
      </c>
      <c r="D1527" s="13" t="s">
        <v>3964</v>
      </c>
      <c r="E1527" s="2">
        <v>229.5</v>
      </c>
      <c r="F1527" s="14" t="s">
        <v>4726</v>
      </c>
      <c r="G1527" s="2">
        <v>229.5</v>
      </c>
      <c r="H1527" s="2">
        <f>Tabla135[[#This Row],[Importe]]-Tabla135[[#This Row],[Pagado]]</f>
        <v>0</v>
      </c>
    </row>
    <row r="1528" spans="1:8" x14ac:dyDescent="0.25">
      <c r="A1528" s="13" t="s">
        <v>4726</v>
      </c>
      <c r="B1528" s="8" t="s">
        <v>5791</v>
      </c>
      <c r="C1528" s="12">
        <v>36709</v>
      </c>
      <c r="D1528" s="13" t="s">
        <v>4102</v>
      </c>
      <c r="E1528" s="2">
        <v>3308.2</v>
      </c>
      <c r="F1528" s="14" t="s">
        <v>4726</v>
      </c>
      <c r="G1528" s="2">
        <v>3308.2</v>
      </c>
      <c r="H1528" s="2">
        <f>Tabla135[[#This Row],[Importe]]-Tabla135[[#This Row],[Pagado]]</f>
        <v>0</v>
      </c>
    </row>
    <row r="1529" spans="1:8" x14ac:dyDescent="0.25">
      <c r="A1529" s="13" t="s">
        <v>4726</v>
      </c>
      <c r="B1529" s="8" t="s">
        <v>5792</v>
      </c>
      <c r="C1529" s="12">
        <v>36710</v>
      </c>
      <c r="D1529" s="13" t="s">
        <v>4069</v>
      </c>
      <c r="E1529" s="2">
        <v>30692.5</v>
      </c>
      <c r="F1529" s="14" t="s">
        <v>5171</v>
      </c>
      <c r="G1529" s="2">
        <v>30692.5</v>
      </c>
      <c r="H1529" s="2">
        <f>Tabla135[[#This Row],[Importe]]-Tabla135[[#This Row],[Pagado]]</f>
        <v>0</v>
      </c>
    </row>
    <row r="1530" spans="1:8" x14ac:dyDescent="0.25">
      <c r="A1530" s="13" t="s">
        <v>4726</v>
      </c>
      <c r="B1530" s="8" t="s">
        <v>5793</v>
      </c>
      <c r="C1530" s="12">
        <v>36711</v>
      </c>
      <c r="D1530" s="13" t="s">
        <v>4023</v>
      </c>
      <c r="E1530" s="2">
        <v>31338.400000000001</v>
      </c>
      <c r="F1530" s="14" t="s">
        <v>4726</v>
      </c>
      <c r="G1530" s="2">
        <v>31338.400000000001</v>
      </c>
      <c r="H1530" s="2">
        <f>Tabla135[[#This Row],[Importe]]-Tabla135[[#This Row],[Pagado]]</f>
        <v>0</v>
      </c>
    </row>
    <row r="1531" spans="1:8" x14ac:dyDescent="0.25">
      <c r="A1531" s="13" t="s">
        <v>4726</v>
      </c>
      <c r="B1531" s="8" t="s">
        <v>5794</v>
      </c>
      <c r="C1531" s="12">
        <v>36712</v>
      </c>
      <c r="D1531" s="13" t="s">
        <v>3952</v>
      </c>
      <c r="E1531" s="2">
        <v>25053.200000000001</v>
      </c>
      <c r="F1531" s="14" t="s">
        <v>5171</v>
      </c>
      <c r="G1531" s="2">
        <v>25053.200000000001</v>
      </c>
      <c r="H1531" s="2">
        <f>Tabla135[[#This Row],[Importe]]-Tabla135[[#This Row],[Pagado]]</f>
        <v>0</v>
      </c>
    </row>
    <row r="1532" spans="1:8" x14ac:dyDescent="0.25">
      <c r="A1532" s="13" t="s">
        <v>4726</v>
      </c>
      <c r="B1532" s="8" t="s">
        <v>5795</v>
      </c>
      <c r="C1532" s="12">
        <v>36713</v>
      </c>
      <c r="D1532" s="13" t="s">
        <v>4069</v>
      </c>
      <c r="E1532" s="2">
        <v>1118</v>
      </c>
      <c r="F1532" s="14" t="s">
        <v>4726</v>
      </c>
      <c r="G1532" s="2">
        <v>1118</v>
      </c>
      <c r="H1532" s="2">
        <f>Tabla135[[#This Row],[Importe]]-Tabla135[[#This Row],[Pagado]]</f>
        <v>0</v>
      </c>
    </row>
    <row r="1533" spans="1:8" x14ac:dyDescent="0.25">
      <c r="A1533" s="13" t="s">
        <v>4726</v>
      </c>
      <c r="B1533" s="8" t="s">
        <v>5796</v>
      </c>
      <c r="C1533" s="12">
        <v>36714</v>
      </c>
      <c r="D1533" s="13" t="s">
        <v>4120</v>
      </c>
      <c r="E1533" s="2">
        <v>4878</v>
      </c>
      <c r="F1533" s="14" t="s">
        <v>4357</v>
      </c>
      <c r="G1533" s="2">
        <v>4878</v>
      </c>
      <c r="H1533" s="2">
        <f>Tabla135[[#This Row],[Importe]]-Tabla135[[#This Row],[Pagado]]</f>
        <v>0</v>
      </c>
    </row>
    <row r="1534" spans="1:8" x14ac:dyDescent="0.25">
      <c r="A1534" s="13" t="s">
        <v>4726</v>
      </c>
      <c r="B1534" s="8" t="s">
        <v>5797</v>
      </c>
      <c r="C1534" s="12">
        <v>36715</v>
      </c>
      <c r="D1534" s="13" t="s">
        <v>4016</v>
      </c>
      <c r="E1534" s="2">
        <v>4474.3999999999996</v>
      </c>
      <c r="F1534" s="14" t="s">
        <v>4357</v>
      </c>
      <c r="G1534" s="2">
        <v>4474.3999999999996</v>
      </c>
      <c r="H1534" s="2">
        <f>Tabla135[[#This Row],[Importe]]-Tabla135[[#This Row],[Pagado]]</f>
        <v>0</v>
      </c>
    </row>
    <row r="1535" spans="1:8" x14ac:dyDescent="0.25">
      <c r="A1535" s="13" t="s">
        <v>4726</v>
      </c>
      <c r="B1535" s="8" t="s">
        <v>5798</v>
      </c>
      <c r="C1535" s="12">
        <v>36716</v>
      </c>
      <c r="D1535" s="13" t="s">
        <v>5799</v>
      </c>
      <c r="E1535" s="2">
        <v>1168.4000000000001</v>
      </c>
      <c r="F1535" s="14" t="s">
        <v>4726</v>
      </c>
      <c r="G1535" s="2">
        <v>1168.4000000000001</v>
      </c>
      <c r="H1535" s="2">
        <f>Tabla135[[#This Row],[Importe]]-Tabla135[[#This Row],[Pagado]]</f>
        <v>0</v>
      </c>
    </row>
    <row r="1536" spans="1:8" x14ac:dyDescent="0.25">
      <c r="A1536" s="13" t="s">
        <v>4726</v>
      </c>
      <c r="B1536" s="8" t="s">
        <v>5800</v>
      </c>
      <c r="C1536" s="12">
        <v>36717</v>
      </c>
      <c r="D1536" s="13" t="s">
        <v>4109</v>
      </c>
      <c r="E1536" s="2">
        <v>1218</v>
      </c>
      <c r="F1536" s="14" t="s">
        <v>4726</v>
      </c>
      <c r="G1536" s="2">
        <v>1218</v>
      </c>
      <c r="H1536" s="2">
        <f>Tabla135[[#This Row],[Importe]]-Tabla135[[#This Row],[Pagado]]</f>
        <v>0</v>
      </c>
    </row>
    <row r="1537" spans="1:8" x14ac:dyDescent="0.25">
      <c r="A1537" s="13" t="s">
        <v>4726</v>
      </c>
      <c r="B1537" s="8" t="s">
        <v>5801</v>
      </c>
      <c r="C1537" s="12">
        <v>36718</v>
      </c>
      <c r="D1537" s="13" t="s">
        <v>4109</v>
      </c>
      <c r="E1537" s="2">
        <v>273.7</v>
      </c>
      <c r="F1537" s="14" t="s">
        <v>4726</v>
      </c>
      <c r="G1537" s="2">
        <v>273.7</v>
      </c>
      <c r="H1537" s="2">
        <f>Tabla135[[#This Row],[Importe]]-Tabla135[[#This Row],[Pagado]]</f>
        <v>0</v>
      </c>
    </row>
    <row r="1538" spans="1:8" x14ac:dyDescent="0.25">
      <c r="A1538" s="13" t="s">
        <v>4726</v>
      </c>
      <c r="B1538" s="8" t="s">
        <v>5802</v>
      </c>
      <c r="C1538" s="12">
        <v>36719</v>
      </c>
      <c r="D1538" s="13" t="s">
        <v>3950</v>
      </c>
      <c r="E1538" s="2">
        <v>49468.800000000003</v>
      </c>
      <c r="F1538" s="14" t="s">
        <v>5557</v>
      </c>
      <c r="G1538" s="2">
        <v>49468.800000000003</v>
      </c>
      <c r="H1538" s="2">
        <f>Tabla135[[#This Row],[Importe]]-Tabla135[[#This Row],[Pagado]]</f>
        <v>0</v>
      </c>
    </row>
    <row r="1539" spans="1:8" x14ac:dyDescent="0.25">
      <c r="A1539" s="13" t="s">
        <v>4726</v>
      </c>
      <c r="B1539" s="8" t="s">
        <v>5803</v>
      </c>
      <c r="C1539" s="12">
        <v>36720</v>
      </c>
      <c r="D1539" s="13" t="s">
        <v>3935</v>
      </c>
      <c r="E1539" s="2">
        <v>23040</v>
      </c>
      <c r="F1539" s="14" t="s">
        <v>4357</v>
      </c>
      <c r="G1539" s="2">
        <v>23040</v>
      </c>
      <c r="H1539" s="2">
        <f>Tabla135[[#This Row],[Importe]]-Tabla135[[#This Row],[Pagado]]</f>
        <v>0</v>
      </c>
    </row>
    <row r="1540" spans="1:8" x14ac:dyDescent="0.25">
      <c r="A1540" s="13" t="s">
        <v>4726</v>
      </c>
      <c r="B1540" s="8" t="s">
        <v>5804</v>
      </c>
      <c r="C1540" s="12">
        <v>36721</v>
      </c>
      <c r="D1540" s="13" t="s">
        <v>3964</v>
      </c>
      <c r="E1540" s="2">
        <v>600</v>
      </c>
      <c r="F1540" s="14" t="s">
        <v>4726</v>
      </c>
      <c r="G1540" s="2">
        <v>600</v>
      </c>
      <c r="H1540" s="2">
        <f>Tabla135[[#This Row],[Importe]]-Tabla135[[#This Row],[Pagado]]</f>
        <v>0</v>
      </c>
    </row>
    <row r="1541" spans="1:8" x14ac:dyDescent="0.25">
      <c r="A1541" s="13" t="s">
        <v>4726</v>
      </c>
      <c r="B1541" s="8" t="s">
        <v>5805</v>
      </c>
      <c r="C1541" s="12">
        <v>36722</v>
      </c>
      <c r="D1541" s="13" t="s">
        <v>4017</v>
      </c>
      <c r="E1541" s="2">
        <v>13311.2</v>
      </c>
      <c r="F1541" s="14" t="s">
        <v>5140</v>
      </c>
      <c r="G1541" s="2">
        <v>13311.2</v>
      </c>
      <c r="H1541" s="2">
        <f>Tabla135[[#This Row],[Importe]]-Tabla135[[#This Row],[Pagado]]</f>
        <v>0</v>
      </c>
    </row>
    <row r="1542" spans="1:8" x14ac:dyDescent="0.25">
      <c r="A1542" s="13" t="s">
        <v>4726</v>
      </c>
      <c r="B1542" s="8" t="s">
        <v>5806</v>
      </c>
      <c r="C1542" s="12">
        <v>36723</v>
      </c>
      <c r="D1542" s="13" t="s">
        <v>3953</v>
      </c>
      <c r="E1542" s="2">
        <v>880.4</v>
      </c>
      <c r="F1542" s="14" t="s">
        <v>4357</v>
      </c>
      <c r="G1542" s="2">
        <v>880.4</v>
      </c>
      <c r="H1542" s="2">
        <f>Tabla135[[#This Row],[Importe]]-Tabla135[[#This Row],[Pagado]]</f>
        <v>0</v>
      </c>
    </row>
    <row r="1543" spans="1:8" x14ac:dyDescent="0.25">
      <c r="A1543" s="13" t="s">
        <v>4726</v>
      </c>
      <c r="B1543" s="8" t="s">
        <v>5807</v>
      </c>
      <c r="C1543" s="12">
        <v>36724</v>
      </c>
      <c r="D1543" s="13" t="s">
        <v>3953</v>
      </c>
      <c r="E1543" s="2">
        <v>5015</v>
      </c>
      <c r="F1543" s="14" t="s">
        <v>4357</v>
      </c>
      <c r="G1543" s="2">
        <v>5015</v>
      </c>
      <c r="H1543" s="2">
        <f>Tabla135[[#This Row],[Importe]]-Tabla135[[#This Row],[Pagado]]</f>
        <v>0</v>
      </c>
    </row>
    <row r="1544" spans="1:8" x14ac:dyDescent="0.25">
      <c r="A1544" s="13" t="s">
        <v>4357</v>
      </c>
      <c r="B1544" s="8" t="s">
        <v>5808</v>
      </c>
      <c r="C1544" s="12">
        <v>36725</v>
      </c>
      <c r="D1544" s="13" t="s">
        <v>5021</v>
      </c>
      <c r="E1544" s="2">
        <v>50</v>
      </c>
      <c r="F1544" s="14" t="s">
        <v>4357</v>
      </c>
      <c r="G1544" s="2">
        <v>50</v>
      </c>
      <c r="H1544" s="2">
        <f>Tabla135[[#This Row],[Importe]]-Tabla135[[#This Row],[Pagado]]</f>
        <v>0</v>
      </c>
    </row>
    <row r="1545" spans="1:8" x14ac:dyDescent="0.25">
      <c r="A1545" s="13" t="s">
        <v>4357</v>
      </c>
      <c r="B1545" s="8" t="s">
        <v>5809</v>
      </c>
      <c r="C1545" s="12">
        <v>36726</v>
      </c>
      <c r="D1545" s="13" t="s">
        <v>4079</v>
      </c>
      <c r="E1545" s="2">
        <v>6000</v>
      </c>
      <c r="F1545" s="14" t="s">
        <v>4357</v>
      </c>
      <c r="G1545" s="2">
        <v>6000</v>
      </c>
      <c r="H1545" s="2">
        <f>Tabla135[[#This Row],[Importe]]-Tabla135[[#This Row],[Pagado]]</f>
        <v>0</v>
      </c>
    </row>
    <row r="1546" spans="1:8" x14ac:dyDescent="0.25">
      <c r="A1546" s="13" t="s">
        <v>4357</v>
      </c>
      <c r="B1546" s="8" t="s">
        <v>5810</v>
      </c>
      <c r="C1546" s="12">
        <v>36727</v>
      </c>
      <c r="D1546" s="13" t="s">
        <v>3951</v>
      </c>
      <c r="E1546" s="2">
        <v>12876.7</v>
      </c>
      <c r="F1546" s="14" t="s">
        <v>4357</v>
      </c>
      <c r="G1546" s="2">
        <v>12876.7</v>
      </c>
      <c r="H1546" s="2">
        <f>Tabla135[[#This Row],[Importe]]-Tabla135[[#This Row],[Pagado]]</f>
        <v>0</v>
      </c>
    </row>
    <row r="1547" spans="1:8" x14ac:dyDescent="0.25">
      <c r="A1547" s="13" t="s">
        <v>4357</v>
      </c>
      <c r="B1547" s="8" t="s">
        <v>5811</v>
      </c>
      <c r="C1547" s="12">
        <v>36728</v>
      </c>
      <c r="D1547" s="13" t="s">
        <v>3935</v>
      </c>
      <c r="E1547" s="2">
        <v>53300.4</v>
      </c>
      <c r="F1547" s="14" t="s">
        <v>5404</v>
      </c>
      <c r="G1547" s="2">
        <v>53300.4</v>
      </c>
      <c r="H1547" s="2">
        <f>Tabla135[[#This Row],[Importe]]-Tabla135[[#This Row],[Pagado]]</f>
        <v>0</v>
      </c>
    </row>
    <row r="1548" spans="1:8" x14ac:dyDescent="0.25">
      <c r="A1548" s="13" t="s">
        <v>4357</v>
      </c>
      <c r="B1548" s="8" t="s">
        <v>5812</v>
      </c>
      <c r="C1548" s="12">
        <v>36729</v>
      </c>
      <c r="D1548" s="13" t="s">
        <v>3958</v>
      </c>
      <c r="E1548" s="2">
        <v>9674.7999999999993</v>
      </c>
      <c r="F1548" s="14" t="s">
        <v>4357</v>
      </c>
      <c r="G1548" s="2">
        <v>9674.7999999999993</v>
      </c>
      <c r="H1548" s="2">
        <f>Tabla135[[#This Row],[Importe]]-Tabla135[[#This Row],[Pagado]]</f>
        <v>0</v>
      </c>
    </row>
    <row r="1549" spans="1:8" x14ac:dyDescent="0.25">
      <c r="A1549" s="13" t="s">
        <v>4357</v>
      </c>
      <c r="B1549" s="8" t="s">
        <v>5813</v>
      </c>
      <c r="C1549" s="12">
        <v>36730</v>
      </c>
      <c r="D1549" s="13" t="s">
        <v>3977</v>
      </c>
      <c r="E1549" s="2">
        <v>5052.3</v>
      </c>
      <c r="F1549" s="14" t="s">
        <v>4357</v>
      </c>
      <c r="G1549" s="2">
        <v>5052.3</v>
      </c>
      <c r="H1549" s="2">
        <f>Tabla135[[#This Row],[Importe]]-Tabla135[[#This Row],[Pagado]]</f>
        <v>0</v>
      </c>
    </row>
    <row r="1550" spans="1:8" x14ac:dyDescent="0.25">
      <c r="A1550" s="13" t="s">
        <v>4357</v>
      </c>
      <c r="B1550" s="8" t="s">
        <v>5814</v>
      </c>
      <c r="C1550" s="12">
        <v>36731</v>
      </c>
      <c r="D1550" s="13" t="s">
        <v>4154</v>
      </c>
      <c r="E1550" s="2">
        <v>3149.4</v>
      </c>
      <c r="F1550" s="14" t="s">
        <v>4357</v>
      </c>
      <c r="G1550" s="2">
        <v>3149.4</v>
      </c>
      <c r="H1550" s="2">
        <f>Tabla135[[#This Row],[Importe]]-Tabla135[[#This Row],[Pagado]]</f>
        <v>0</v>
      </c>
    </row>
    <row r="1551" spans="1:8" x14ac:dyDescent="0.25">
      <c r="A1551" s="13" t="s">
        <v>4357</v>
      </c>
      <c r="B1551" s="8" t="s">
        <v>5815</v>
      </c>
      <c r="C1551" s="12">
        <v>36732</v>
      </c>
      <c r="D1551" s="13" t="s">
        <v>4041</v>
      </c>
      <c r="E1551" s="2">
        <v>1774.5</v>
      </c>
      <c r="F1551" s="14" t="s">
        <v>4357</v>
      </c>
      <c r="G1551" s="2">
        <v>1774.5</v>
      </c>
      <c r="H1551" s="2">
        <f>Tabla135[[#This Row],[Importe]]-Tabla135[[#This Row],[Pagado]]</f>
        <v>0</v>
      </c>
    </row>
    <row r="1552" spans="1:8" x14ac:dyDescent="0.25">
      <c r="A1552" s="13" t="s">
        <v>4357</v>
      </c>
      <c r="B1552" s="8" t="s">
        <v>5816</v>
      </c>
      <c r="C1552" s="12">
        <v>36733</v>
      </c>
      <c r="D1552" s="13" t="s">
        <v>3950</v>
      </c>
      <c r="E1552" s="2">
        <v>8222.4</v>
      </c>
      <c r="F1552" s="14" t="s">
        <v>5404</v>
      </c>
      <c r="G1552" s="2">
        <v>8222.4</v>
      </c>
      <c r="H1552" s="2">
        <f>Tabla135[[#This Row],[Importe]]-Tabla135[[#This Row],[Pagado]]</f>
        <v>0</v>
      </c>
    </row>
    <row r="1553" spans="1:8" x14ac:dyDescent="0.25">
      <c r="A1553" s="13" t="s">
        <v>4357</v>
      </c>
      <c r="B1553" s="8" t="s">
        <v>5817</v>
      </c>
      <c r="C1553" s="12">
        <v>36734</v>
      </c>
      <c r="D1553" s="13" t="s">
        <v>3964</v>
      </c>
      <c r="E1553" s="2">
        <v>1184.5</v>
      </c>
      <c r="F1553" s="14" t="s">
        <v>4357</v>
      </c>
      <c r="G1553" s="2">
        <v>1184.5</v>
      </c>
      <c r="H1553" s="2">
        <f>Tabla135[[#This Row],[Importe]]-Tabla135[[#This Row],[Pagado]]</f>
        <v>0</v>
      </c>
    </row>
    <row r="1554" spans="1:8" x14ac:dyDescent="0.25">
      <c r="A1554" s="13" t="s">
        <v>4357</v>
      </c>
      <c r="B1554" s="8" t="s">
        <v>5818</v>
      </c>
      <c r="C1554" s="12">
        <v>36735</v>
      </c>
      <c r="D1554" s="13" t="s">
        <v>4036</v>
      </c>
      <c r="E1554" s="2">
        <v>2309.1999999999998</v>
      </c>
      <c r="F1554" s="14" t="s">
        <v>4357</v>
      </c>
      <c r="G1554" s="2">
        <v>2309.1999999999998</v>
      </c>
      <c r="H1554" s="2">
        <f>Tabla135[[#This Row],[Importe]]-Tabla135[[#This Row],[Pagado]]</f>
        <v>0</v>
      </c>
    </row>
    <row r="1555" spans="1:8" x14ac:dyDescent="0.25">
      <c r="A1555" s="13" t="s">
        <v>4357</v>
      </c>
      <c r="B1555" s="8" t="s">
        <v>5819</v>
      </c>
      <c r="C1555" s="12">
        <v>36736</v>
      </c>
      <c r="D1555" s="13" t="s">
        <v>3964</v>
      </c>
      <c r="E1555" s="2">
        <v>556.5</v>
      </c>
      <c r="F1555" s="14" t="s">
        <v>4357</v>
      </c>
      <c r="G1555" s="2">
        <v>556.5</v>
      </c>
      <c r="H1555" s="2">
        <f>Tabla135[[#This Row],[Importe]]-Tabla135[[#This Row],[Pagado]]</f>
        <v>0</v>
      </c>
    </row>
    <row r="1556" spans="1:8" x14ac:dyDescent="0.25">
      <c r="A1556" s="13" t="s">
        <v>4357</v>
      </c>
      <c r="B1556" s="8" t="s">
        <v>5820</v>
      </c>
      <c r="C1556" s="12">
        <v>36737</v>
      </c>
      <c r="D1556" s="13" t="s">
        <v>4067</v>
      </c>
      <c r="E1556" s="2">
        <v>5015</v>
      </c>
      <c r="F1556" s="14" t="s">
        <v>4357</v>
      </c>
      <c r="G1556" s="2">
        <v>5015</v>
      </c>
      <c r="H1556" s="2">
        <f>Tabla135[[#This Row],[Importe]]-Tabla135[[#This Row],[Pagado]]</f>
        <v>0</v>
      </c>
    </row>
    <row r="1557" spans="1:8" x14ac:dyDescent="0.25">
      <c r="A1557" s="13" t="s">
        <v>4357</v>
      </c>
      <c r="B1557" s="8" t="s">
        <v>5821</v>
      </c>
      <c r="C1557" s="12">
        <v>36738</v>
      </c>
      <c r="D1557" s="13" t="s">
        <v>4067</v>
      </c>
      <c r="E1557" s="2">
        <v>123</v>
      </c>
      <c r="F1557" s="14" t="s">
        <v>4357</v>
      </c>
      <c r="G1557" s="2">
        <v>123</v>
      </c>
      <c r="H1557" s="2">
        <f>Tabla135[[#This Row],[Importe]]-Tabla135[[#This Row],[Pagado]]</f>
        <v>0</v>
      </c>
    </row>
    <row r="1558" spans="1:8" x14ac:dyDescent="0.25">
      <c r="A1558" s="13" t="s">
        <v>4357</v>
      </c>
      <c r="B1558" s="8" t="s">
        <v>5822</v>
      </c>
      <c r="C1558" s="12">
        <v>36739</v>
      </c>
      <c r="D1558" s="13" t="s">
        <v>3962</v>
      </c>
      <c r="E1558" s="2">
        <v>11522.6</v>
      </c>
      <c r="F1558" s="14" t="s">
        <v>4357</v>
      </c>
      <c r="G1558" s="2">
        <v>11522.6</v>
      </c>
      <c r="H1558" s="2">
        <f>Tabla135[[#This Row],[Importe]]-Tabla135[[#This Row],[Pagado]]</f>
        <v>0</v>
      </c>
    </row>
    <row r="1559" spans="1:8" x14ac:dyDescent="0.25">
      <c r="A1559" s="13" t="s">
        <v>4357</v>
      </c>
      <c r="B1559" s="8" t="s">
        <v>5823</v>
      </c>
      <c r="C1559" s="12">
        <v>36740</v>
      </c>
      <c r="D1559" s="13" t="s">
        <v>4125</v>
      </c>
      <c r="E1559" s="2">
        <v>1860</v>
      </c>
      <c r="F1559" s="14" t="s">
        <v>4357</v>
      </c>
      <c r="G1559" s="2">
        <v>1860</v>
      </c>
      <c r="H1559" s="2">
        <f>Tabla135[[#This Row],[Importe]]-Tabla135[[#This Row],[Pagado]]</f>
        <v>0</v>
      </c>
    </row>
    <row r="1560" spans="1:8" x14ac:dyDescent="0.25">
      <c r="A1560" s="13" t="s">
        <v>4357</v>
      </c>
      <c r="B1560" s="8" t="s">
        <v>5824</v>
      </c>
      <c r="C1560" s="12">
        <v>36741</v>
      </c>
      <c r="D1560" s="13" t="s">
        <v>3937</v>
      </c>
      <c r="E1560" s="2">
        <v>115896.4</v>
      </c>
      <c r="F1560" s="14" t="s">
        <v>5557</v>
      </c>
      <c r="G1560" s="2">
        <v>115896.4</v>
      </c>
      <c r="H1560" s="2">
        <f>Tabla135[[#This Row],[Importe]]-Tabla135[[#This Row],[Pagado]]</f>
        <v>0</v>
      </c>
    </row>
    <row r="1561" spans="1:8" x14ac:dyDescent="0.25">
      <c r="A1561" s="13" t="s">
        <v>4357</v>
      </c>
      <c r="B1561" s="8" t="s">
        <v>5825</v>
      </c>
      <c r="C1561" s="12">
        <v>36742</v>
      </c>
      <c r="D1561" s="13" t="s">
        <v>3969</v>
      </c>
      <c r="E1561" s="2">
        <v>12969.3</v>
      </c>
      <c r="F1561" s="14" t="s">
        <v>4357</v>
      </c>
      <c r="G1561" s="2">
        <v>12969.3</v>
      </c>
      <c r="H1561" s="2">
        <f>Tabla135[[#This Row],[Importe]]-Tabla135[[#This Row],[Pagado]]</f>
        <v>0</v>
      </c>
    </row>
    <row r="1562" spans="1:8" x14ac:dyDescent="0.25">
      <c r="A1562" s="13" t="s">
        <v>4357</v>
      </c>
      <c r="B1562" s="8" t="s">
        <v>5826</v>
      </c>
      <c r="C1562" s="12">
        <v>36743</v>
      </c>
      <c r="D1562" s="13" t="s">
        <v>4109</v>
      </c>
      <c r="E1562" s="2">
        <v>616.4</v>
      </c>
      <c r="F1562" s="14" t="s">
        <v>4357</v>
      </c>
      <c r="G1562" s="2">
        <v>616.4</v>
      </c>
      <c r="H1562" s="2">
        <f>Tabla135[[#This Row],[Importe]]-Tabla135[[#This Row],[Pagado]]</f>
        <v>0</v>
      </c>
    </row>
    <row r="1563" spans="1:8" x14ac:dyDescent="0.25">
      <c r="A1563" s="13" t="s">
        <v>4357</v>
      </c>
      <c r="B1563" s="8" t="s">
        <v>5827</v>
      </c>
      <c r="C1563" s="12">
        <v>36744</v>
      </c>
      <c r="D1563" s="13" t="s">
        <v>4049</v>
      </c>
      <c r="E1563" s="2">
        <v>2862</v>
      </c>
      <c r="F1563" s="14" t="s">
        <v>4357</v>
      </c>
      <c r="G1563" s="2">
        <v>2862</v>
      </c>
      <c r="H1563" s="2">
        <f>Tabla135[[#This Row],[Importe]]-Tabla135[[#This Row],[Pagado]]</f>
        <v>0</v>
      </c>
    </row>
    <row r="1564" spans="1:8" x14ac:dyDescent="0.25">
      <c r="A1564" s="13" t="s">
        <v>4357</v>
      </c>
      <c r="B1564" s="8" t="s">
        <v>5828</v>
      </c>
      <c r="C1564" s="12">
        <v>36745</v>
      </c>
      <c r="D1564" s="13" t="s">
        <v>3998</v>
      </c>
      <c r="E1564" s="2">
        <v>21960</v>
      </c>
      <c r="F1564" s="14" t="s">
        <v>4357</v>
      </c>
      <c r="G1564" s="2">
        <v>21960</v>
      </c>
      <c r="H1564" s="2">
        <f>Tabla135[[#This Row],[Importe]]-Tabla135[[#This Row],[Pagado]]</f>
        <v>0</v>
      </c>
    </row>
    <row r="1565" spans="1:8" x14ac:dyDescent="0.25">
      <c r="A1565" s="13" t="s">
        <v>4357</v>
      </c>
      <c r="B1565" s="8" t="s">
        <v>5829</v>
      </c>
      <c r="C1565" s="12">
        <v>36746</v>
      </c>
      <c r="D1565" s="13" t="s">
        <v>3964</v>
      </c>
      <c r="E1565" s="2">
        <v>231.4</v>
      </c>
      <c r="F1565" s="14" t="s">
        <v>4357</v>
      </c>
      <c r="G1565" s="2">
        <v>231.4</v>
      </c>
      <c r="H1565" s="2">
        <f>Tabla135[[#This Row],[Importe]]-Tabla135[[#This Row],[Pagado]]</f>
        <v>0</v>
      </c>
    </row>
    <row r="1566" spans="1:8" x14ac:dyDescent="0.25">
      <c r="A1566" s="13" t="s">
        <v>4357</v>
      </c>
      <c r="B1566" s="8" t="s">
        <v>5830</v>
      </c>
      <c r="C1566" s="12">
        <v>36747</v>
      </c>
      <c r="D1566" s="13" t="s">
        <v>3964</v>
      </c>
      <c r="E1566" s="2">
        <v>972</v>
      </c>
      <c r="F1566" s="14" t="s">
        <v>4357</v>
      </c>
      <c r="G1566" s="2">
        <v>972</v>
      </c>
      <c r="H1566" s="2">
        <f>Tabla135[[#This Row],[Importe]]-Tabla135[[#This Row],[Pagado]]</f>
        <v>0</v>
      </c>
    </row>
    <row r="1567" spans="1:8" x14ac:dyDescent="0.25">
      <c r="A1567" s="13" t="s">
        <v>4357</v>
      </c>
      <c r="B1567" s="8" t="s">
        <v>5831</v>
      </c>
      <c r="C1567" s="12">
        <v>36748</v>
      </c>
      <c r="D1567" s="13" t="s">
        <v>3999</v>
      </c>
      <c r="E1567" s="2">
        <v>5883.6</v>
      </c>
      <c r="F1567" s="14" t="s">
        <v>4357</v>
      </c>
      <c r="G1567" s="2">
        <v>5883.6</v>
      </c>
      <c r="H1567" s="2">
        <f>Tabla135[[#This Row],[Importe]]-Tabla135[[#This Row],[Pagado]]</f>
        <v>0</v>
      </c>
    </row>
    <row r="1568" spans="1:8" x14ac:dyDescent="0.25">
      <c r="A1568" s="13" t="s">
        <v>4357</v>
      </c>
      <c r="B1568" s="8" t="s">
        <v>5832</v>
      </c>
      <c r="C1568" s="12">
        <v>36749</v>
      </c>
      <c r="D1568" s="13" t="s">
        <v>4113</v>
      </c>
      <c r="E1568" s="2">
        <v>1194</v>
      </c>
      <c r="F1568" s="14" t="s">
        <v>4357</v>
      </c>
      <c r="G1568" s="2">
        <v>1194</v>
      </c>
      <c r="H1568" s="2">
        <f>Tabla135[[#This Row],[Importe]]-Tabla135[[#This Row],[Pagado]]</f>
        <v>0</v>
      </c>
    </row>
    <row r="1569" spans="1:8" x14ac:dyDescent="0.25">
      <c r="A1569" s="13" t="s">
        <v>4357</v>
      </c>
      <c r="B1569" s="8" t="s">
        <v>5833</v>
      </c>
      <c r="C1569" s="12">
        <v>36750</v>
      </c>
      <c r="D1569" s="13" t="s">
        <v>3964</v>
      </c>
      <c r="E1569" s="2">
        <v>608.4</v>
      </c>
      <c r="F1569" s="14" t="s">
        <v>4357</v>
      </c>
      <c r="G1569" s="2">
        <v>608.4</v>
      </c>
      <c r="H1569" s="2">
        <f>Tabla135[[#This Row],[Importe]]-Tabla135[[#This Row],[Pagado]]</f>
        <v>0</v>
      </c>
    </row>
    <row r="1570" spans="1:8" x14ac:dyDescent="0.25">
      <c r="A1570" s="13" t="s">
        <v>4357</v>
      </c>
      <c r="B1570" s="8" t="s">
        <v>5834</v>
      </c>
      <c r="C1570" s="12">
        <v>36751</v>
      </c>
      <c r="D1570" s="13" t="s">
        <v>4113</v>
      </c>
      <c r="E1570" s="2">
        <v>129.6</v>
      </c>
      <c r="F1570" s="14" t="s">
        <v>4357</v>
      </c>
      <c r="G1570" s="2">
        <v>129.6</v>
      </c>
      <c r="H1570" s="2">
        <f>Tabla135[[#This Row],[Importe]]-Tabla135[[#This Row],[Pagado]]</f>
        <v>0</v>
      </c>
    </row>
    <row r="1571" spans="1:8" x14ac:dyDescent="0.25">
      <c r="A1571" s="13" t="s">
        <v>4357</v>
      </c>
      <c r="B1571" s="8" t="s">
        <v>5835</v>
      </c>
      <c r="C1571" s="12">
        <v>36752</v>
      </c>
      <c r="D1571" s="13" t="s">
        <v>4121</v>
      </c>
      <c r="E1571" s="2">
        <v>4724.2</v>
      </c>
      <c r="F1571" s="14" t="s">
        <v>4357</v>
      </c>
      <c r="G1571" s="2">
        <v>4724.2</v>
      </c>
      <c r="H1571" s="2">
        <f>Tabla135[[#This Row],[Importe]]-Tabla135[[#This Row],[Pagado]]</f>
        <v>0</v>
      </c>
    </row>
    <row r="1572" spans="1:8" x14ac:dyDescent="0.25">
      <c r="A1572" s="13" t="s">
        <v>4357</v>
      </c>
      <c r="B1572" s="8" t="s">
        <v>5836</v>
      </c>
      <c r="C1572" s="12">
        <v>36753</v>
      </c>
      <c r="D1572" s="13" t="s">
        <v>3966</v>
      </c>
      <c r="E1572" s="2">
        <v>469.7</v>
      </c>
      <c r="F1572" s="14" t="s">
        <v>4357</v>
      </c>
      <c r="G1572" s="2">
        <v>469.7</v>
      </c>
      <c r="H1572" s="2">
        <f>Tabla135[[#This Row],[Importe]]-Tabla135[[#This Row],[Pagado]]</f>
        <v>0</v>
      </c>
    </row>
    <row r="1573" spans="1:8" x14ac:dyDescent="0.25">
      <c r="A1573" s="13" t="s">
        <v>4357</v>
      </c>
      <c r="B1573" s="8" t="s">
        <v>5837</v>
      </c>
      <c r="C1573" s="12">
        <v>36754</v>
      </c>
      <c r="D1573" s="13" t="s">
        <v>3964</v>
      </c>
      <c r="E1573" s="2">
        <v>1231.32</v>
      </c>
      <c r="F1573" s="14" t="s">
        <v>4357</v>
      </c>
      <c r="G1573" s="2">
        <v>1231.32</v>
      </c>
      <c r="H1573" s="2">
        <f>Tabla135[[#This Row],[Importe]]-Tabla135[[#This Row],[Pagado]]</f>
        <v>0</v>
      </c>
    </row>
    <row r="1574" spans="1:8" x14ac:dyDescent="0.25">
      <c r="A1574" s="13" t="s">
        <v>4357</v>
      </c>
      <c r="B1574" s="8" t="s">
        <v>5838</v>
      </c>
      <c r="C1574" s="12">
        <v>36755</v>
      </c>
      <c r="D1574" s="13" t="s">
        <v>3966</v>
      </c>
      <c r="E1574" s="2">
        <v>3610.5</v>
      </c>
      <c r="F1574" s="14" t="s">
        <v>4357</v>
      </c>
      <c r="G1574" s="2">
        <v>3610.5</v>
      </c>
      <c r="H1574" s="2">
        <f>Tabla135[[#This Row],[Importe]]-Tabla135[[#This Row],[Pagado]]</f>
        <v>0</v>
      </c>
    </row>
    <row r="1575" spans="1:8" x14ac:dyDescent="0.25">
      <c r="A1575" s="13" t="s">
        <v>4357</v>
      </c>
      <c r="B1575" s="8" t="s">
        <v>5839</v>
      </c>
      <c r="C1575" s="12">
        <v>36756</v>
      </c>
      <c r="D1575" s="13" t="s">
        <v>5638</v>
      </c>
      <c r="E1575" s="2">
        <v>557.20000000000005</v>
      </c>
      <c r="F1575" s="14" t="s">
        <v>4357</v>
      </c>
      <c r="G1575" s="2">
        <v>557.20000000000005</v>
      </c>
      <c r="H1575" s="2">
        <f>Tabla135[[#This Row],[Importe]]-Tabla135[[#This Row],[Pagado]]</f>
        <v>0</v>
      </c>
    </row>
    <row r="1576" spans="1:8" x14ac:dyDescent="0.25">
      <c r="A1576" s="13" t="s">
        <v>4357</v>
      </c>
      <c r="B1576" s="8" t="s">
        <v>5840</v>
      </c>
      <c r="C1576" s="12">
        <v>36757</v>
      </c>
      <c r="D1576" s="13" t="s">
        <v>3998</v>
      </c>
      <c r="E1576" s="2">
        <v>16698</v>
      </c>
      <c r="F1576" s="14" t="s">
        <v>4357</v>
      </c>
      <c r="G1576" s="2">
        <v>16698</v>
      </c>
      <c r="H1576" s="2">
        <f>Tabla135[[#This Row],[Importe]]-Tabla135[[#This Row],[Pagado]]</f>
        <v>0</v>
      </c>
    </row>
    <row r="1577" spans="1:8" x14ac:dyDescent="0.25">
      <c r="A1577" s="13" t="s">
        <v>4357</v>
      </c>
      <c r="B1577" s="8" t="s">
        <v>5841</v>
      </c>
      <c r="C1577" s="12">
        <v>36758</v>
      </c>
      <c r="D1577" s="13" t="s">
        <v>3964</v>
      </c>
      <c r="E1577" s="2">
        <v>902.8</v>
      </c>
      <c r="F1577" s="14" t="s">
        <v>4357</v>
      </c>
      <c r="G1577" s="2">
        <v>902.8</v>
      </c>
      <c r="H1577" s="2">
        <f>Tabla135[[#This Row],[Importe]]-Tabla135[[#This Row],[Pagado]]</f>
        <v>0</v>
      </c>
    </row>
    <row r="1578" spans="1:8" x14ac:dyDescent="0.25">
      <c r="A1578" s="13" t="s">
        <v>4357</v>
      </c>
      <c r="B1578" s="8" t="s">
        <v>5842</v>
      </c>
      <c r="C1578" s="12">
        <v>36759</v>
      </c>
      <c r="D1578" s="13" t="s">
        <v>4012</v>
      </c>
      <c r="E1578" s="2">
        <v>1747.2</v>
      </c>
      <c r="F1578" s="14" t="s">
        <v>4357</v>
      </c>
      <c r="G1578" s="2">
        <v>1747.2</v>
      </c>
      <c r="H1578" s="2">
        <f>Tabla135[[#This Row],[Importe]]-Tabla135[[#This Row],[Pagado]]</f>
        <v>0</v>
      </c>
    </row>
    <row r="1579" spans="1:8" x14ac:dyDescent="0.25">
      <c r="A1579" s="13" t="s">
        <v>4357</v>
      </c>
      <c r="B1579" s="8" t="s">
        <v>5843</v>
      </c>
      <c r="C1579" s="12">
        <v>36760</v>
      </c>
      <c r="D1579" s="13" t="s">
        <v>3962</v>
      </c>
      <c r="E1579" s="2">
        <v>3009</v>
      </c>
      <c r="F1579" s="14" t="s">
        <v>4357</v>
      </c>
      <c r="G1579" s="2">
        <v>3009</v>
      </c>
      <c r="H1579" s="2">
        <f>Tabla135[[#This Row],[Importe]]-Tabla135[[#This Row],[Pagado]]</f>
        <v>0</v>
      </c>
    </row>
    <row r="1580" spans="1:8" x14ac:dyDescent="0.25">
      <c r="A1580" s="13" t="s">
        <v>4357</v>
      </c>
      <c r="B1580" s="8" t="s">
        <v>5844</v>
      </c>
      <c r="C1580" s="12">
        <v>36761</v>
      </c>
      <c r="D1580" s="13" t="s">
        <v>3964</v>
      </c>
      <c r="E1580" s="2">
        <v>885</v>
      </c>
      <c r="F1580" s="14" t="s">
        <v>4357</v>
      </c>
      <c r="G1580" s="2">
        <v>885</v>
      </c>
      <c r="H1580" s="2">
        <f>Tabla135[[#This Row],[Importe]]-Tabla135[[#This Row],[Pagado]]</f>
        <v>0</v>
      </c>
    </row>
    <row r="1581" spans="1:8" x14ac:dyDescent="0.25">
      <c r="A1581" s="13" t="s">
        <v>4357</v>
      </c>
      <c r="B1581" s="8" t="s">
        <v>5845</v>
      </c>
      <c r="C1581" s="12">
        <v>36762</v>
      </c>
      <c r="D1581" s="13" t="s">
        <v>4061</v>
      </c>
      <c r="E1581" s="2">
        <v>13608</v>
      </c>
      <c r="F1581" s="14" t="s">
        <v>4357</v>
      </c>
      <c r="G1581" s="2">
        <v>13608</v>
      </c>
      <c r="H1581" s="2">
        <f>Tabla135[[#This Row],[Importe]]-Tabla135[[#This Row],[Pagado]]</f>
        <v>0</v>
      </c>
    </row>
    <row r="1582" spans="1:8" x14ac:dyDescent="0.25">
      <c r="A1582" s="13" t="s">
        <v>4357</v>
      </c>
      <c r="B1582" s="8" t="s">
        <v>5846</v>
      </c>
      <c r="C1582" s="12">
        <v>36763</v>
      </c>
      <c r="D1582" s="13" t="s">
        <v>3964</v>
      </c>
      <c r="E1582" s="2">
        <v>9396.2999999999993</v>
      </c>
      <c r="F1582" s="14" t="s">
        <v>4357</v>
      </c>
      <c r="G1582" s="2">
        <v>9396.2999999999993</v>
      </c>
      <c r="H1582" s="2">
        <f>Tabla135[[#This Row],[Importe]]-Tabla135[[#This Row],[Pagado]]</f>
        <v>0</v>
      </c>
    </row>
    <row r="1583" spans="1:8" x14ac:dyDescent="0.25">
      <c r="A1583" s="13" t="s">
        <v>4357</v>
      </c>
      <c r="B1583" s="8" t="s">
        <v>5847</v>
      </c>
      <c r="C1583" s="12">
        <v>36764</v>
      </c>
      <c r="D1583" s="13" t="s">
        <v>4099</v>
      </c>
      <c r="E1583" s="2">
        <v>2708.1</v>
      </c>
      <c r="F1583" s="14" t="s">
        <v>4357</v>
      </c>
      <c r="G1583" s="2">
        <v>2708.1</v>
      </c>
      <c r="H1583" s="2">
        <f>Tabla135[[#This Row],[Importe]]-Tabla135[[#This Row],[Pagado]]</f>
        <v>0</v>
      </c>
    </row>
    <row r="1584" spans="1:8" x14ac:dyDescent="0.25">
      <c r="A1584" s="13" t="s">
        <v>4357</v>
      </c>
      <c r="B1584" s="8" t="s">
        <v>5848</v>
      </c>
      <c r="C1584" s="12">
        <v>36765</v>
      </c>
      <c r="D1584" s="13" t="s">
        <v>4037</v>
      </c>
      <c r="E1584" s="2">
        <v>777.6</v>
      </c>
      <c r="F1584" s="14" t="s">
        <v>4357</v>
      </c>
      <c r="G1584" s="2">
        <v>777.6</v>
      </c>
      <c r="H1584" s="2">
        <f>Tabla135[[#This Row],[Importe]]-Tabla135[[#This Row],[Pagado]]</f>
        <v>0</v>
      </c>
    </row>
    <row r="1585" spans="1:8" x14ac:dyDescent="0.25">
      <c r="A1585" s="13" t="s">
        <v>4357</v>
      </c>
      <c r="B1585" s="8" t="s">
        <v>5849</v>
      </c>
      <c r="C1585" s="12">
        <v>36766</v>
      </c>
      <c r="D1585" s="13" t="s">
        <v>4133</v>
      </c>
      <c r="E1585" s="2">
        <v>885</v>
      </c>
      <c r="F1585" s="14" t="s">
        <v>4357</v>
      </c>
      <c r="G1585" s="2">
        <v>885</v>
      </c>
      <c r="H1585" s="2">
        <f>Tabla135[[#This Row],[Importe]]-Tabla135[[#This Row],[Pagado]]</f>
        <v>0</v>
      </c>
    </row>
    <row r="1586" spans="1:8" x14ac:dyDescent="0.25">
      <c r="A1586" s="13" t="s">
        <v>4357</v>
      </c>
      <c r="B1586" s="8" t="s">
        <v>5850</v>
      </c>
      <c r="C1586" s="12">
        <v>36767</v>
      </c>
      <c r="D1586" s="13" t="s">
        <v>4072</v>
      </c>
      <c r="E1586" s="2">
        <v>590</v>
      </c>
      <c r="F1586" s="14" t="s">
        <v>4357</v>
      </c>
      <c r="G1586" s="2">
        <v>590</v>
      </c>
      <c r="H1586" s="2">
        <f>Tabla135[[#This Row],[Importe]]-Tabla135[[#This Row],[Pagado]]</f>
        <v>0</v>
      </c>
    </row>
    <row r="1587" spans="1:8" x14ac:dyDescent="0.25">
      <c r="A1587" s="13" t="s">
        <v>4357</v>
      </c>
      <c r="B1587" s="8" t="s">
        <v>5851</v>
      </c>
      <c r="C1587" s="12">
        <v>36768</v>
      </c>
      <c r="D1587" s="13" t="s">
        <v>4053</v>
      </c>
      <c r="E1587" s="2">
        <v>3271.8</v>
      </c>
      <c r="F1587" s="14" t="s">
        <v>4357</v>
      </c>
      <c r="G1587" s="2">
        <v>3271.8</v>
      </c>
      <c r="H1587" s="2">
        <f>Tabla135[[#This Row],[Importe]]-Tabla135[[#This Row],[Pagado]]</f>
        <v>0</v>
      </c>
    </row>
    <row r="1588" spans="1:8" x14ac:dyDescent="0.25">
      <c r="A1588" s="13" t="s">
        <v>4357</v>
      </c>
      <c r="B1588" s="8" t="s">
        <v>5852</v>
      </c>
      <c r="C1588" s="12">
        <v>36769</v>
      </c>
      <c r="D1588" s="13" t="s">
        <v>5853</v>
      </c>
      <c r="E1588" s="2">
        <v>2407.1999999999998</v>
      </c>
      <c r="F1588" s="14" t="s">
        <v>4357</v>
      </c>
      <c r="G1588" s="2">
        <v>2407.1999999999998</v>
      </c>
      <c r="H1588" s="2">
        <f>Tabla135[[#This Row],[Importe]]-Tabla135[[#This Row],[Pagado]]</f>
        <v>0</v>
      </c>
    </row>
    <row r="1589" spans="1:8" x14ac:dyDescent="0.25">
      <c r="A1589" s="13" t="s">
        <v>4357</v>
      </c>
      <c r="B1589" s="8" t="s">
        <v>5854</v>
      </c>
      <c r="C1589" s="12">
        <v>36770</v>
      </c>
      <c r="D1589" s="13" t="s">
        <v>4119</v>
      </c>
      <c r="E1589" s="2">
        <v>607.5</v>
      </c>
      <c r="F1589" s="14" t="s">
        <v>4357</v>
      </c>
      <c r="G1589" s="2">
        <v>607.5</v>
      </c>
      <c r="H1589" s="2">
        <f>Tabla135[[#This Row],[Importe]]-Tabla135[[#This Row],[Pagado]]</f>
        <v>0</v>
      </c>
    </row>
    <row r="1590" spans="1:8" x14ac:dyDescent="0.25">
      <c r="A1590" s="13" t="s">
        <v>4357</v>
      </c>
      <c r="B1590" s="8" t="s">
        <v>5855</v>
      </c>
      <c r="C1590" s="12">
        <v>36771</v>
      </c>
      <c r="D1590" s="13" t="s">
        <v>4073</v>
      </c>
      <c r="E1590" s="2">
        <v>8338</v>
      </c>
      <c r="F1590" s="14" t="s">
        <v>4357</v>
      </c>
      <c r="G1590" s="2">
        <v>8338</v>
      </c>
      <c r="H1590" s="2">
        <f>Tabla135[[#This Row],[Importe]]-Tabla135[[#This Row],[Pagado]]</f>
        <v>0</v>
      </c>
    </row>
    <row r="1591" spans="1:8" x14ac:dyDescent="0.25">
      <c r="A1591" s="13" t="s">
        <v>4357</v>
      </c>
      <c r="B1591" s="8" t="s">
        <v>5856</v>
      </c>
      <c r="C1591" s="12">
        <v>36772</v>
      </c>
      <c r="D1591" s="13" t="s">
        <v>3964</v>
      </c>
      <c r="E1591" s="2">
        <v>210</v>
      </c>
      <c r="F1591" s="14" t="s">
        <v>4357</v>
      </c>
      <c r="G1591" s="2">
        <v>210</v>
      </c>
      <c r="H1591" s="2">
        <f>Tabla135[[#This Row],[Importe]]-Tabla135[[#This Row],[Pagado]]</f>
        <v>0</v>
      </c>
    </row>
    <row r="1592" spans="1:8" x14ac:dyDescent="0.25">
      <c r="A1592" s="13" t="s">
        <v>4357</v>
      </c>
      <c r="B1592" s="8" t="s">
        <v>5857</v>
      </c>
      <c r="C1592" s="12">
        <v>36773</v>
      </c>
      <c r="D1592" s="13" t="s">
        <v>3964</v>
      </c>
      <c r="E1592" s="2">
        <v>84</v>
      </c>
      <c r="F1592" s="14" t="s">
        <v>4316</v>
      </c>
      <c r="G1592" s="2">
        <v>84</v>
      </c>
      <c r="H1592" s="2">
        <f>Tabla135[[#This Row],[Importe]]-Tabla135[[#This Row],[Pagado]]</f>
        <v>0</v>
      </c>
    </row>
    <row r="1593" spans="1:8" x14ac:dyDescent="0.25">
      <c r="A1593" s="13" t="s">
        <v>4357</v>
      </c>
      <c r="B1593" s="8" t="s">
        <v>5858</v>
      </c>
      <c r="C1593" s="12">
        <v>36774</v>
      </c>
      <c r="D1593" s="13" t="s">
        <v>3974</v>
      </c>
      <c r="E1593" s="2">
        <v>3540</v>
      </c>
      <c r="F1593" s="14" t="s">
        <v>4357</v>
      </c>
      <c r="G1593" s="2">
        <v>3540</v>
      </c>
      <c r="H1593" s="2">
        <f>Tabla135[[#This Row],[Importe]]-Tabla135[[#This Row],[Pagado]]</f>
        <v>0</v>
      </c>
    </row>
    <row r="1594" spans="1:8" x14ac:dyDescent="0.25">
      <c r="A1594" s="13" t="s">
        <v>4357</v>
      </c>
      <c r="B1594" s="8" t="s">
        <v>5859</v>
      </c>
      <c r="C1594" s="12">
        <v>36775</v>
      </c>
      <c r="D1594" s="13" t="s">
        <v>4028</v>
      </c>
      <c r="E1594" s="2">
        <v>3423.2</v>
      </c>
      <c r="F1594" s="14" t="s">
        <v>4357</v>
      </c>
      <c r="G1594" s="2">
        <v>3423.2</v>
      </c>
      <c r="H1594" s="2">
        <f>Tabla135[[#This Row],[Importe]]-Tabla135[[#This Row],[Pagado]]</f>
        <v>0</v>
      </c>
    </row>
    <row r="1595" spans="1:8" x14ac:dyDescent="0.25">
      <c r="A1595" s="13" t="s">
        <v>4357</v>
      </c>
      <c r="B1595" s="8" t="s">
        <v>5860</v>
      </c>
      <c r="C1595" s="12">
        <v>36776</v>
      </c>
      <c r="D1595" s="13" t="s">
        <v>4121</v>
      </c>
      <c r="E1595" s="2">
        <v>630.20000000000005</v>
      </c>
      <c r="F1595" s="14" t="s">
        <v>4357</v>
      </c>
      <c r="G1595" s="2">
        <v>630.20000000000005</v>
      </c>
      <c r="H1595" s="2">
        <f>Tabla135[[#This Row],[Importe]]-Tabla135[[#This Row],[Pagado]]</f>
        <v>0</v>
      </c>
    </row>
    <row r="1596" spans="1:8" x14ac:dyDescent="0.25">
      <c r="A1596" s="13" t="s">
        <v>4357</v>
      </c>
      <c r="B1596" s="8" t="s">
        <v>5861</v>
      </c>
      <c r="C1596" s="12">
        <v>36777</v>
      </c>
      <c r="D1596" s="13" t="s">
        <v>3935</v>
      </c>
      <c r="E1596" s="2">
        <v>23496</v>
      </c>
      <c r="F1596" s="14" t="s">
        <v>5404</v>
      </c>
      <c r="G1596" s="2">
        <v>23496</v>
      </c>
      <c r="H1596" s="2">
        <f>Tabla135[[#This Row],[Importe]]-Tabla135[[#This Row],[Pagado]]</f>
        <v>0</v>
      </c>
    </row>
    <row r="1597" spans="1:8" x14ac:dyDescent="0.25">
      <c r="A1597" s="13" t="s">
        <v>4357</v>
      </c>
      <c r="B1597" s="8" t="s">
        <v>5862</v>
      </c>
      <c r="C1597" s="12">
        <v>36778</v>
      </c>
      <c r="D1597" s="13" t="s">
        <v>3998</v>
      </c>
      <c r="E1597" s="2">
        <v>23500</v>
      </c>
      <c r="F1597" s="14" t="s">
        <v>4357</v>
      </c>
      <c r="G1597" s="2">
        <v>23500</v>
      </c>
      <c r="H1597" s="2">
        <f>Tabla135[[#This Row],[Importe]]-Tabla135[[#This Row],[Pagado]]</f>
        <v>0</v>
      </c>
    </row>
    <row r="1598" spans="1:8" x14ac:dyDescent="0.25">
      <c r="A1598" s="13" t="s">
        <v>5557</v>
      </c>
      <c r="B1598" s="8" t="s">
        <v>5863</v>
      </c>
      <c r="C1598" s="12">
        <v>36779</v>
      </c>
      <c r="D1598" s="13" t="s">
        <v>3935</v>
      </c>
      <c r="E1598" s="2">
        <v>87550.399999999994</v>
      </c>
      <c r="F1598" s="14" t="s">
        <v>5404</v>
      </c>
      <c r="G1598" s="2">
        <v>87550.399999999994</v>
      </c>
      <c r="H1598" s="2">
        <f>Tabla135[[#This Row],[Importe]]-Tabla135[[#This Row],[Pagado]]</f>
        <v>0</v>
      </c>
    </row>
    <row r="1599" spans="1:8" x14ac:dyDescent="0.25">
      <c r="A1599" s="13" t="s">
        <v>5557</v>
      </c>
      <c r="B1599" s="8" t="s">
        <v>5864</v>
      </c>
      <c r="C1599" s="12">
        <v>36780</v>
      </c>
      <c r="D1599" s="13" t="s">
        <v>3974</v>
      </c>
      <c r="E1599" s="2">
        <v>7080</v>
      </c>
      <c r="F1599" s="14" t="s">
        <v>5557</v>
      </c>
      <c r="G1599" s="2">
        <v>7080</v>
      </c>
      <c r="H1599" s="2">
        <f>Tabla135[[#This Row],[Importe]]-Tabla135[[#This Row],[Pagado]]</f>
        <v>0</v>
      </c>
    </row>
    <row r="1600" spans="1:8" x14ac:dyDescent="0.25">
      <c r="A1600" s="13" t="s">
        <v>5557</v>
      </c>
      <c r="B1600" s="8" t="s">
        <v>5865</v>
      </c>
      <c r="C1600" s="12">
        <v>36781</v>
      </c>
      <c r="D1600" s="13" t="s">
        <v>4006</v>
      </c>
      <c r="E1600" s="2">
        <v>5731.3</v>
      </c>
      <c r="F1600" s="14" t="s">
        <v>5557</v>
      </c>
      <c r="G1600" s="2">
        <v>5731.3</v>
      </c>
      <c r="H1600" s="2">
        <f>Tabla135[[#This Row],[Importe]]-Tabla135[[#This Row],[Pagado]]</f>
        <v>0</v>
      </c>
    </row>
    <row r="1601" spans="1:8" x14ac:dyDescent="0.25">
      <c r="A1601" s="13" t="s">
        <v>5557</v>
      </c>
      <c r="B1601" s="8" t="s">
        <v>5866</v>
      </c>
      <c r="C1601" s="12">
        <v>36782</v>
      </c>
      <c r="D1601" s="13" t="s">
        <v>4083</v>
      </c>
      <c r="E1601" s="2">
        <v>12278.4</v>
      </c>
      <c r="F1601" s="14" t="s">
        <v>5557</v>
      </c>
      <c r="G1601" s="2">
        <v>12278.4</v>
      </c>
      <c r="H1601" s="2">
        <f>Tabla135[[#This Row],[Importe]]-Tabla135[[#This Row],[Pagado]]</f>
        <v>0</v>
      </c>
    </row>
    <row r="1602" spans="1:8" x14ac:dyDescent="0.25">
      <c r="A1602" s="13" t="s">
        <v>5557</v>
      </c>
      <c r="B1602" s="8" t="s">
        <v>5867</v>
      </c>
      <c r="C1602" s="12">
        <v>36783</v>
      </c>
      <c r="D1602" s="13" t="s">
        <v>3943</v>
      </c>
      <c r="E1602" s="2">
        <v>3616</v>
      </c>
      <c r="F1602" s="14" t="s">
        <v>5557</v>
      </c>
      <c r="G1602" s="2">
        <v>3616</v>
      </c>
      <c r="H1602" s="2">
        <f>Tabla135[[#This Row],[Importe]]-Tabla135[[#This Row],[Pagado]]</f>
        <v>0</v>
      </c>
    </row>
    <row r="1603" spans="1:8" x14ac:dyDescent="0.25">
      <c r="A1603" s="13" t="s">
        <v>5557</v>
      </c>
      <c r="B1603" s="8" t="s">
        <v>5868</v>
      </c>
      <c r="C1603" s="12">
        <v>36784</v>
      </c>
      <c r="D1603" s="13" t="s">
        <v>4046</v>
      </c>
      <c r="E1603" s="2">
        <v>3347.4</v>
      </c>
      <c r="F1603" s="14" t="s">
        <v>5557</v>
      </c>
      <c r="G1603" s="2">
        <v>3347.4</v>
      </c>
      <c r="H1603" s="2">
        <f>Tabla135[[#This Row],[Importe]]-Tabla135[[#This Row],[Pagado]]</f>
        <v>0</v>
      </c>
    </row>
    <row r="1604" spans="1:8" x14ac:dyDescent="0.25">
      <c r="A1604" s="13" t="s">
        <v>5557</v>
      </c>
      <c r="B1604" s="8" t="s">
        <v>5869</v>
      </c>
      <c r="C1604" s="12">
        <v>36785</v>
      </c>
      <c r="D1604" s="13" t="s">
        <v>3951</v>
      </c>
      <c r="E1604" s="2">
        <v>11648.2</v>
      </c>
      <c r="F1604" s="14" t="s">
        <v>5557</v>
      </c>
      <c r="G1604" s="2">
        <v>11648.2</v>
      </c>
      <c r="H1604" s="2">
        <f>Tabla135[[#This Row],[Importe]]-Tabla135[[#This Row],[Pagado]]</f>
        <v>0</v>
      </c>
    </row>
    <row r="1605" spans="1:8" x14ac:dyDescent="0.25">
      <c r="A1605" s="13" t="s">
        <v>5557</v>
      </c>
      <c r="B1605" s="8" t="s">
        <v>5870</v>
      </c>
      <c r="C1605" s="12">
        <v>36786</v>
      </c>
      <c r="D1605" s="13" t="s">
        <v>4031</v>
      </c>
      <c r="E1605" s="2">
        <v>3245</v>
      </c>
      <c r="F1605" s="14" t="s">
        <v>5404</v>
      </c>
      <c r="G1605" s="2">
        <v>3245</v>
      </c>
      <c r="H1605" s="2">
        <f>Tabla135[[#This Row],[Importe]]-Tabla135[[#This Row],[Pagado]]</f>
        <v>0</v>
      </c>
    </row>
    <row r="1606" spans="1:8" x14ac:dyDescent="0.25">
      <c r="A1606" s="13" t="s">
        <v>5557</v>
      </c>
      <c r="B1606" s="8" t="s">
        <v>5871</v>
      </c>
      <c r="C1606" s="12">
        <v>36787</v>
      </c>
      <c r="D1606" s="13" t="s">
        <v>4121</v>
      </c>
      <c r="E1606" s="2">
        <v>2180.4</v>
      </c>
      <c r="F1606" s="14" t="s">
        <v>5557</v>
      </c>
      <c r="G1606" s="2">
        <v>2180.4</v>
      </c>
      <c r="H1606" s="2">
        <f>Tabla135[[#This Row],[Importe]]-Tabla135[[#This Row],[Pagado]]</f>
        <v>0</v>
      </c>
    </row>
    <row r="1607" spans="1:8" x14ac:dyDescent="0.25">
      <c r="A1607" s="13" t="s">
        <v>5557</v>
      </c>
      <c r="B1607" s="8" t="s">
        <v>5872</v>
      </c>
      <c r="C1607" s="12">
        <v>36788</v>
      </c>
      <c r="D1607" s="13" t="s">
        <v>3937</v>
      </c>
      <c r="E1607" s="2">
        <v>98923.1</v>
      </c>
      <c r="F1607" s="14" t="s">
        <v>5404</v>
      </c>
      <c r="G1607" s="2">
        <v>98923.1</v>
      </c>
      <c r="H1607" s="2">
        <f>Tabla135[[#This Row],[Importe]]-Tabla135[[#This Row],[Pagado]]</f>
        <v>0</v>
      </c>
    </row>
    <row r="1608" spans="1:8" x14ac:dyDescent="0.25">
      <c r="A1608" s="13" t="s">
        <v>5557</v>
      </c>
      <c r="B1608" s="8" t="s">
        <v>5873</v>
      </c>
      <c r="C1608" s="12">
        <v>36789</v>
      </c>
      <c r="D1608" s="13" t="s">
        <v>4009</v>
      </c>
      <c r="E1608" s="2">
        <v>1062</v>
      </c>
      <c r="F1608" s="14" t="s">
        <v>5557</v>
      </c>
      <c r="G1608" s="2">
        <v>1062</v>
      </c>
      <c r="H1608" s="2">
        <f>Tabla135[[#This Row],[Importe]]-Tabla135[[#This Row],[Pagado]]</f>
        <v>0</v>
      </c>
    </row>
    <row r="1609" spans="1:8" x14ac:dyDescent="0.25">
      <c r="A1609" s="13" t="s">
        <v>5557</v>
      </c>
      <c r="B1609" s="8" t="s">
        <v>5874</v>
      </c>
      <c r="C1609" s="12">
        <v>36790</v>
      </c>
      <c r="D1609" s="13" t="s">
        <v>4321</v>
      </c>
      <c r="E1609" s="2">
        <v>22736.65</v>
      </c>
      <c r="F1609" s="14" t="s">
        <v>5557</v>
      </c>
      <c r="G1609" s="2">
        <v>22736.65</v>
      </c>
      <c r="H1609" s="2">
        <f>Tabla135[[#This Row],[Importe]]-Tabla135[[#This Row],[Pagado]]</f>
        <v>0</v>
      </c>
    </row>
    <row r="1610" spans="1:8" x14ac:dyDescent="0.25">
      <c r="A1610" s="13" t="s">
        <v>5557</v>
      </c>
      <c r="B1610" s="8" t="s">
        <v>5875</v>
      </c>
      <c r="C1610" s="12">
        <v>36791</v>
      </c>
      <c r="D1610" s="13" t="s">
        <v>3942</v>
      </c>
      <c r="E1610" s="2">
        <v>3974.4</v>
      </c>
      <c r="F1610" s="14" t="s">
        <v>5341</v>
      </c>
      <c r="G1610" s="2">
        <v>3974.4</v>
      </c>
      <c r="H1610" s="2">
        <f>Tabla135[[#This Row],[Importe]]-Tabla135[[#This Row],[Pagado]]</f>
        <v>0</v>
      </c>
    </row>
    <row r="1611" spans="1:8" x14ac:dyDescent="0.25">
      <c r="A1611" s="13" t="s">
        <v>5557</v>
      </c>
      <c r="B1611" s="8" t="s">
        <v>5876</v>
      </c>
      <c r="C1611" s="12">
        <v>36792</v>
      </c>
      <c r="D1611" s="13" t="s">
        <v>3941</v>
      </c>
      <c r="E1611" s="2">
        <v>5456.5</v>
      </c>
      <c r="F1611" s="14" t="s">
        <v>5341</v>
      </c>
      <c r="G1611" s="2">
        <v>5456.5</v>
      </c>
      <c r="H1611" s="2">
        <f>Tabla135[[#This Row],[Importe]]-Tabla135[[#This Row],[Pagado]]</f>
        <v>0</v>
      </c>
    </row>
    <row r="1612" spans="1:8" x14ac:dyDescent="0.25">
      <c r="A1612" s="13" t="s">
        <v>5557</v>
      </c>
      <c r="B1612" s="8" t="s">
        <v>5877</v>
      </c>
      <c r="C1612" s="12">
        <v>36793</v>
      </c>
      <c r="D1612" s="13" t="s">
        <v>4029</v>
      </c>
      <c r="E1612" s="2">
        <v>4183</v>
      </c>
      <c r="F1612" s="14" t="s">
        <v>5557</v>
      </c>
      <c r="G1612" s="2">
        <v>4183</v>
      </c>
      <c r="H1612" s="2">
        <f>Tabla135[[#This Row],[Importe]]-Tabla135[[#This Row],[Pagado]]</f>
        <v>0</v>
      </c>
    </row>
    <row r="1613" spans="1:8" x14ac:dyDescent="0.25">
      <c r="A1613" s="13" t="s">
        <v>5557</v>
      </c>
      <c r="B1613" s="8" t="s">
        <v>5878</v>
      </c>
      <c r="C1613" s="12">
        <v>36794</v>
      </c>
      <c r="D1613" s="13" t="s">
        <v>4092</v>
      </c>
      <c r="E1613" s="2">
        <v>2053.1999999999998</v>
      </c>
      <c r="F1613" s="14" t="s">
        <v>5557</v>
      </c>
      <c r="G1613" s="2">
        <v>2053.1999999999998</v>
      </c>
      <c r="H1613" s="2">
        <f>Tabla135[[#This Row],[Importe]]-Tabla135[[#This Row],[Pagado]]</f>
        <v>0</v>
      </c>
    </row>
    <row r="1614" spans="1:8" x14ac:dyDescent="0.25">
      <c r="A1614" s="13" t="s">
        <v>5557</v>
      </c>
      <c r="B1614" s="8" t="s">
        <v>5879</v>
      </c>
      <c r="C1614" s="12">
        <v>36795</v>
      </c>
      <c r="D1614" s="13" t="s">
        <v>4093</v>
      </c>
      <c r="E1614" s="2">
        <v>4428</v>
      </c>
      <c r="F1614" s="14" t="s">
        <v>5557</v>
      </c>
      <c r="G1614" s="2">
        <v>4428</v>
      </c>
      <c r="H1614" s="2">
        <f>Tabla135[[#This Row],[Importe]]-Tabla135[[#This Row],[Pagado]]</f>
        <v>0</v>
      </c>
    </row>
    <row r="1615" spans="1:8" x14ac:dyDescent="0.25">
      <c r="A1615" s="13" t="s">
        <v>5557</v>
      </c>
      <c r="B1615" s="8" t="s">
        <v>5880</v>
      </c>
      <c r="C1615" s="12">
        <v>36796</v>
      </c>
      <c r="D1615" s="13" t="s">
        <v>3947</v>
      </c>
      <c r="E1615" s="2">
        <v>7155</v>
      </c>
      <c r="F1615" s="14" t="s">
        <v>4294</v>
      </c>
      <c r="G1615" s="2">
        <v>7155</v>
      </c>
      <c r="H1615" s="2">
        <f>Tabla135[[#This Row],[Importe]]-Tabla135[[#This Row],[Pagado]]</f>
        <v>0</v>
      </c>
    </row>
    <row r="1616" spans="1:8" x14ac:dyDescent="0.25">
      <c r="A1616" s="13" t="s">
        <v>5557</v>
      </c>
      <c r="B1616" s="8" t="s">
        <v>5881</v>
      </c>
      <c r="C1616" s="12">
        <v>36797</v>
      </c>
      <c r="D1616" s="13" t="s">
        <v>3948</v>
      </c>
      <c r="E1616" s="2">
        <v>134</v>
      </c>
      <c r="F1616" s="14" t="s">
        <v>5341</v>
      </c>
      <c r="G1616" s="2">
        <v>134</v>
      </c>
      <c r="H1616" s="2">
        <f>Tabla135[[#This Row],[Importe]]-Tabla135[[#This Row],[Pagado]]</f>
        <v>0</v>
      </c>
    </row>
    <row r="1617" spans="1:8" x14ac:dyDescent="0.25">
      <c r="A1617" s="13" t="s">
        <v>5557</v>
      </c>
      <c r="B1617" s="8" t="s">
        <v>5882</v>
      </c>
      <c r="C1617" s="12">
        <v>36798</v>
      </c>
      <c r="D1617" s="13" t="s">
        <v>3948</v>
      </c>
      <c r="E1617" s="2">
        <v>10982.4</v>
      </c>
      <c r="F1617" s="14" t="s">
        <v>5341</v>
      </c>
      <c r="G1617" s="2">
        <v>10982.4</v>
      </c>
      <c r="H1617" s="2">
        <f>Tabla135[[#This Row],[Importe]]-Tabla135[[#This Row],[Pagado]]</f>
        <v>0</v>
      </c>
    </row>
    <row r="1618" spans="1:8" x14ac:dyDescent="0.25">
      <c r="A1618" s="13" t="s">
        <v>5557</v>
      </c>
      <c r="B1618" s="8" t="s">
        <v>5883</v>
      </c>
      <c r="C1618" s="12">
        <v>36799</v>
      </c>
      <c r="D1618" s="13" t="s">
        <v>4126</v>
      </c>
      <c r="E1618" s="2">
        <v>205.8</v>
      </c>
      <c r="F1618" s="14" t="s">
        <v>5557</v>
      </c>
      <c r="G1618" s="2">
        <v>205.8</v>
      </c>
      <c r="H1618" s="2">
        <f>Tabla135[[#This Row],[Importe]]-Tabla135[[#This Row],[Pagado]]</f>
        <v>0</v>
      </c>
    </row>
    <row r="1619" spans="1:8" x14ac:dyDescent="0.25">
      <c r="A1619" s="13" t="s">
        <v>5557</v>
      </c>
      <c r="B1619" s="8" t="s">
        <v>5884</v>
      </c>
      <c r="C1619" s="12">
        <v>36800</v>
      </c>
      <c r="D1619" s="13" t="s">
        <v>3954</v>
      </c>
      <c r="E1619" s="2">
        <v>6810</v>
      </c>
      <c r="F1619" s="14" t="s">
        <v>5404</v>
      </c>
      <c r="G1619" s="2">
        <v>6810</v>
      </c>
      <c r="H1619" s="2">
        <f>Tabla135[[#This Row],[Importe]]-Tabla135[[#This Row],[Pagado]]</f>
        <v>0</v>
      </c>
    </row>
    <row r="1620" spans="1:8" x14ac:dyDescent="0.25">
      <c r="A1620" s="13" t="s">
        <v>5557</v>
      </c>
      <c r="B1620" s="8" t="s">
        <v>5885</v>
      </c>
      <c r="C1620" s="12">
        <v>36801</v>
      </c>
      <c r="D1620" s="13" t="s">
        <v>3956</v>
      </c>
      <c r="E1620" s="2">
        <v>3080</v>
      </c>
      <c r="F1620" s="14" t="s">
        <v>5404</v>
      </c>
      <c r="G1620" s="2">
        <v>3080</v>
      </c>
      <c r="H1620" s="2">
        <f>Tabla135[[#This Row],[Importe]]-Tabla135[[#This Row],[Pagado]]</f>
        <v>0</v>
      </c>
    </row>
    <row r="1621" spans="1:8" x14ac:dyDescent="0.25">
      <c r="A1621" s="13" t="s">
        <v>5557</v>
      </c>
      <c r="B1621" s="8" t="s">
        <v>5886</v>
      </c>
      <c r="C1621" s="12">
        <v>36802</v>
      </c>
      <c r="D1621" s="13" t="s">
        <v>3957</v>
      </c>
      <c r="E1621" s="2">
        <v>1770</v>
      </c>
      <c r="F1621" s="14" t="s">
        <v>5404</v>
      </c>
      <c r="G1621" s="2">
        <v>1770</v>
      </c>
      <c r="H1621" s="2">
        <f>Tabla135[[#This Row],[Importe]]-Tabla135[[#This Row],[Pagado]]</f>
        <v>0</v>
      </c>
    </row>
    <row r="1622" spans="1:8" x14ac:dyDescent="0.25">
      <c r="A1622" s="13" t="s">
        <v>5557</v>
      </c>
      <c r="B1622" s="8" t="s">
        <v>5887</v>
      </c>
      <c r="C1622" s="12">
        <v>36803</v>
      </c>
      <c r="D1622" s="13" t="s">
        <v>3946</v>
      </c>
      <c r="E1622" s="2">
        <v>5492.4</v>
      </c>
      <c r="F1622" s="14" t="s">
        <v>5557</v>
      </c>
      <c r="G1622" s="2">
        <v>5492.4</v>
      </c>
      <c r="H1622" s="2">
        <f>Tabla135[[#This Row],[Importe]]-Tabla135[[#This Row],[Pagado]]</f>
        <v>0</v>
      </c>
    </row>
    <row r="1623" spans="1:8" x14ac:dyDescent="0.25">
      <c r="A1623" s="13" t="s">
        <v>5557</v>
      </c>
      <c r="B1623" s="8" t="s">
        <v>5888</v>
      </c>
      <c r="C1623" s="12">
        <v>36804</v>
      </c>
      <c r="D1623" s="13" t="s">
        <v>3994</v>
      </c>
      <c r="E1623" s="2">
        <v>3414.4</v>
      </c>
      <c r="F1623" s="14" t="s">
        <v>5557</v>
      </c>
      <c r="G1623" s="2">
        <v>3414.4</v>
      </c>
      <c r="H1623" s="2">
        <f>Tabla135[[#This Row],[Importe]]-Tabla135[[#This Row],[Pagado]]</f>
        <v>0</v>
      </c>
    </row>
    <row r="1624" spans="1:8" x14ac:dyDescent="0.25">
      <c r="A1624" s="13" t="s">
        <v>5557</v>
      </c>
      <c r="B1624" s="8" t="s">
        <v>5889</v>
      </c>
      <c r="C1624" s="12">
        <v>36805</v>
      </c>
      <c r="D1624" s="13" t="s">
        <v>3949</v>
      </c>
      <c r="E1624" s="2">
        <v>28859.599999999999</v>
      </c>
      <c r="F1624" s="14" t="s">
        <v>5404</v>
      </c>
      <c r="G1624" s="2">
        <v>28859.599999999999</v>
      </c>
      <c r="H1624" s="2">
        <f>Tabla135[[#This Row],[Importe]]-Tabla135[[#This Row],[Pagado]]</f>
        <v>0</v>
      </c>
    </row>
    <row r="1625" spans="1:8" x14ac:dyDescent="0.25">
      <c r="A1625" s="13" t="s">
        <v>5557</v>
      </c>
      <c r="B1625" s="8" t="s">
        <v>5890</v>
      </c>
      <c r="C1625" s="12">
        <v>36806</v>
      </c>
      <c r="D1625" s="13" t="s">
        <v>4045</v>
      </c>
      <c r="E1625" s="2">
        <v>3765</v>
      </c>
      <c r="F1625" s="14" t="s">
        <v>5557</v>
      </c>
      <c r="G1625" s="2">
        <v>3765</v>
      </c>
      <c r="H1625" s="2">
        <f>Tabla135[[#This Row],[Importe]]-Tabla135[[#This Row],[Pagado]]</f>
        <v>0</v>
      </c>
    </row>
    <row r="1626" spans="1:8" x14ac:dyDescent="0.25">
      <c r="A1626" s="13" t="s">
        <v>5557</v>
      </c>
      <c r="B1626" s="8" t="s">
        <v>5891</v>
      </c>
      <c r="C1626" s="12">
        <v>36807</v>
      </c>
      <c r="D1626" s="13" t="s">
        <v>3939</v>
      </c>
      <c r="E1626" s="2">
        <v>4469.7</v>
      </c>
      <c r="F1626" s="14" t="s">
        <v>5404</v>
      </c>
      <c r="G1626" s="2">
        <v>4469.7</v>
      </c>
      <c r="H1626" s="2">
        <f>Tabla135[[#This Row],[Importe]]-Tabla135[[#This Row],[Pagado]]</f>
        <v>0</v>
      </c>
    </row>
    <row r="1627" spans="1:8" x14ac:dyDescent="0.25">
      <c r="A1627" s="13" t="s">
        <v>5557</v>
      </c>
      <c r="B1627" s="8" t="s">
        <v>5892</v>
      </c>
      <c r="C1627" s="12">
        <v>36808</v>
      </c>
      <c r="D1627" s="13" t="s">
        <v>3938</v>
      </c>
      <c r="E1627" s="2">
        <v>4700</v>
      </c>
      <c r="F1627" s="14" t="s">
        <v>5404</v>
      </c>
      <c r="G1627" s="2">
        <v>4700</v>
      </c>
      <c r="H1627" s="2">
        <f>Tabla135[[#This Row],[Importe]]-Tabla135[[#This Row],[Pagado]]</f>
        <v>0</v>
      </c>
    </row>
    <row r="1628" spans="1:8" x14ac:dyDescent="0.25">
      <c r="A1628" s="13" t="s">
        <v>5557</v>
      </c>
      <c r="B1628" s="8" t="s">
        <v>5893</v>
      </c>
      <c r="C1628" s="12">
        <v>36809</v>
      </c>
      <c r="D1628" s="13" t="s">
        <v>3945</v>
      </c>
      <c r="E1628" s="2">
        <v>5219</v>
      </c>
      <c r="F1628" s="14" t="s">
        <v>5404</v>
      </c>
      <c r="G1628" s="2">
        <v>5219</v>
      </c>
      <c r="H1628" s="2">
        <f>Tabla135[[#This Row],[Importe]]-Tabla135[[#This Row],[Pagado]]</f>
        <v>0</v>
      </c>
    </row>
    <row r="1629" spans="1:8" x14ac:dyDescent="0.25">
      <c r="A1629" s="13" t="s">
        <v>5557</v>
      </c>
      <c r="B1629" s="8" t="s">
        <v>5894</v>
      </c>
      <c r="C1629" s="12">
        <v>36810</v>
      </c>
      <c r="D1629" s="13" t="s">
        <v>3944</v>
      </c>
      <c r="E1629" s="2">
        <v>3948</v>
      </c>
      <c r="F1629" s="14" t="s">
        <v>5404</v>
      </c>
      <c r="G1629" s="2">
        <v>3948</v>
      </c>
      <c r="H1629" s="2">
        <f>Tabla135[[#This Row],[Importe]]-Tabla135[[#This Row],[Pagado]]</f>
        <v>0</v>
      </c>
    </row>
    <row r="1630" spans="1:8" x14ac:dyDescent="0.25">
      <c r="A1630" s="13" t="s">
        <v>5557</v>
      </c>
      <c r="B1630" s="8" t="s">
        <v>5895</v>
      </c>
      <c r="C1630" s="12">
        <v>36811</v>
      </c>
      <c r="D1630" s="13" t="s">
        <v>3953</v>
      </c>
      <c r="E1630" s="2">
        <v>2950</v>
      </c>
      <c r="F1630" s="14" t="s">
        <v>5557</v>
      </c>
      <c r="G1630" s="2">
        <v>2950</v>
      </c>
      <c r="H1630" s="2">
        <f>Tabla135[[#This Row],[Importe]]-Tabla135[[#This Row],[Pagado]]</f>
        <v>0</v>
      </c>
    </row>
    <row r="1631" spans="1:8" x14ac:dyDescent="0.25">
      <c r="A1631" s="13" t="s">
        <v>5557</v>
      </c>
      <c r="B1631" s="8" t="s">
        <v>5896</v>
      </c>
      <c r="C1631" s="12">
        <v>36812</v>
      </c>
      <c r="D1631" s="13" t="s">
        <v>3964</v>
      </c>
      <c r="E1631" s="2">
        <v>1470</v>
      </c>
      <c r="F1631" s="14" t="s">
        <v>5404</v>
      </c>
      <c r="G1631" s="2">
        <v>1470</v>
      </c>
      <c r="H1631" s="2">
        <f>Tabla135[[#This Row],[Importe]]-Tabla135[[#This Row],[Pagado]]</f>
        <v>0</v>
      </c>
    </row>
    <row r="1632" spans="1:8" x14ac:dyDescent="0.25">
      <c r="A1632" s="13" t="s">
        <v>5557</v>
      </c>
      <c r="B1632" s="8" t="s">
        <v>5897</v>
      </c>
      <c r="C1632" s="12">
        <v>36813</v>
      </c>
      <c r="D1632" s="13" t="s">
        <v>3975</v>
      </c>
      <c r="E1632" s="2">
        <v>8542.4</v>
      </c>
      <c r="F1632" s="14" t="s">
        <v>5404</v>
      </c>
      <c r="G1632" s="2">
        <v>8542.4</v>
      </c>
      <c r="H1632" s="2">
        <f>Tabla135[[#This Row],[Importe]]-Tabla135[[#This Row],[Pagado]]</f>
        <v>0</v>
      </c>
    </row>
    <row r="1633" spans="1:8" x14ac:dyDescent="0.25">
      <c r="A1633" s="13" t="s">
        <v>5557</v>
      </c>
      <c r="B1633" s="8" t="s">
        <v>5898</v>
      </c>
      <c r="C1633" s="12">
        <v>36814</v>
      </c>
      <c r="D1633" s="13" t="s">
        <v>3950</v>
      </c>
      <c r="E1633" s="2">
        <v>49427.199999999997</v>
      </c>
      <c r="F1633" s="14" t="s">
        <v>5404</v>
      </c>
      <c r="G1633" s="2">
        <v>49427.199999999997</v>
      </c>
      <c r="H1633" s="2">
        <f>Tabla135[[#This Row],[Importe]]-Tabla135[[#This Row],[Pagado]]</f>
        <v>0</v>
      </c>
    </row>
    <row r="1634" spans="1:8" x14ac:dyDescent="0.25">
      <c r="A1634" s="13" t="s">
        <v>5557</v>
      </c>
      <c r="B1634" s="8" t="s">
        <v>5899</v>
      </c>
      <c r="C1634" s="12">
        <v>36815</v>
      </c>
      <c r="D1634" s="13" t="s">
        <v>4086</v>
      </c>
      <c r="E1634" s="2">
        <v>2221.4</v>
      </c>
      <c r="F1634" s="14" t="s">
        <v>5557</v>
      </c>
      <c r="G1634" s="2">
        <v>2221.4</v>
      </c>
      <c r="H1634" s="2">
        <f>Tabla135[[#This Row],[Importe]]-Tabla135[[#This Row],[Pagado]]</f>
        <v>0</v>
      </c>
    </row>
    <row r="1635" spans="1:8" x14ac:dyDescent="0.25">
      <c r="A1635" s="13" t="s">
        <v>5557</v>
      </c>
      <c r="B1635" s="8" t="s">
        <v>5900</v>
      </c>
      <c r="C1635" s="12">
        <v>36816</v>
      </c>
      <c r="D1635" s="13" t="s">
        <v>4005</v>
      </c>
      <c r="E1635" s="2">
        <v>5066.2</v>
      </c>
      <c r="F1635" s="14" t="s">
        <v>5557</v>
      </c>
      <c r="G1635" s="2">
        <v>5066.2</v>
      </c>
      <c r="H1635" s="2">
        <f>Tabla135[[#This Row],[Importe]]-Tabla135[[#This Row],[Pagado]]</f>
        <v>0</v>
      </c>
    </row>
    <row r="1636" spans="1:8" x14ac:dyDescent="0.25">
      <c r="A1636" s="13" t="s">
        <v>5557</v>
      </c>
      <c r="B1636" s="8" t="s">
        <v>5901</v>
      </c>
      <c r="C1636" s="12">
        <v>36817</v>
      </c>
      <c r="D1636" s="13" t="s">
        <v>4213</v>
      </c>
      <c r="E1636" s="2">
        <v>19440</v>
      </c>
      <c r="F1636" s="14" t="s">
        <v>5404</v>
      </c>
      <c r="G1636" s="2">
        <v>19440</v>
      </c>
      <c r="H1636" s="2">
        <f>Tabla135[[#This Row],[Importe]]-Tabla135[[#This Row],[Pagado]]</f>
        <v>0</v>
      </c>
    </row>
    <row r="1637" spans="1:8" x14ac:dyDescent="0.25">
      <c r="A1637" s="13" t="s">
        <v>5557</v>
      </c>
      <c r="B1637" s="8" t="s">
        <v>5902</v>
      </c>
      <c r="C1637" s="12">
        <v>36818</v>
      </c>
      <c r="D1637" s="13" t="s">
        <v>4327</v>
      </c>
      <c r="E1637" s="2">
        <v>17700</v>
      </c>
      <c r="F1637" s="14" t="s">
        <v>5557</v>
      </c>
      <c r="G1637" s="2">
        <v>17700</v>
      </c>
      <c r="H1637" s="2">
        <f>Tabla135[[#This Row],[Importe]]-Tabla135[[#This Row],[Pagado]]</f>
        <v>0</v>
      </c>
    </row>
    <row r="1638" spans="1:8" x14ac:dyDescent="0.25">
      <c r="A1638" s="13" t="s">
        <v>5557</v>
      </c>
      <c r="B1638" s="8" t="s">
        <v>5903</v>
      </c>
      <c r="C1638" s="12">
        <v>36819</v>
      </c>
      <c r="D1638" s="13" t="s">
        <v>4085</v>
      </c>
      <c r="E1638" s="2">
        <v>11148.9</v>
      </c>
      <c r="F1638" s="14" t="s">
        <v>5557</v>
      </c>
      <c r="G1638" s="2">
        <v>11148.9</v>
      </c>
      <c r="H1638" s="2">
        <f>Tabla135[[#This Row],[Importe]]-Tabla135[[#This Row],[Pagado]]</f>
        <v>0</v>
      </c>
    </row>
    <row r="1639" spans="1:8" x14ac:dyDescent="0.25">
      <c r="A1639" s="13" t="s">
        <v>5557</v>
      </c>
      <c r="B1639" s="8" t="s">
        <v>5904</v>
      </c>
      <c r="C1639" s="12">
        <v>36820</v>
      </c>
      <c r="D1639" s="13" t="s">
        <v>3958</v>
      </c>
      <c r="E1639" s="2">
        <v>1586.1</v>
      </c>
      <c r="F1639" s="14" t="s">
        <v>5557</v>
      </c>
      <c r="G1639" s="2">
        <v>1586.1</v>
      </c>
      <c r="H1639" s="2">
        <f>Tabla135[[#This Row],[Importe]]-Tabla135[[#This Row],[Pagado]]</f>
        <v>0</v>
      </c>
    </row>
    <row r="1640" spans="1:8" x14ac:dyDescent="0.25">
      <c r="A1640" s="13" t="s">
        <v>5557</v>
      </c>
      <c r="B1640" s="8" t="s">
        <v>5905</v>
      </c>
      <c r="C1640" s="12">
        <v>36821</v>
      </c>
      <c r="D1640" s="13" t="s">
        <v>4036</v>
      </c>
      <c r="E1640" s="2">
        <v>2344.5</v>
      </c>
      <c r="F1640" s="14" t="s">
        <v>5557</v>
      </c>
      <c r="G1640" s="2">
        <v>2344.5</v>
      </c>
      <c r="H1640" s="2">
        <f>Tabla135[[#This Row],[Importe]]-Tabla135[[#This Row],[Pagado]]</f>
        <v>0</v>
      </c>
    </row>
    <row r="1641" spans="1:8" x14ac:dyDescent="0.25">
      <c r="A1641" s="13" t="s">
        <v>5557</v>
      </c>
      <c r="B1641" s="8" t="s">
        <v>5906</v>
      </c>
      <c r="C1641" s="12">
        <v>36822</v>
      </c>
      <c r="D1641" s="13" t="s">
        <v>4059</v>
      </c>
      <c r="E1641" s="2">
        <v>12903</v>
      </c>
      <c r="F1641" s="14" t="s">
        <v>4943</v>
      </c>
      <c r="G1641" s="2">
        <v>12903</v>
      </c>
      <c r="H1641" s="2">
        <f>Tabla135[[#This Row],[Importe]]-Tabla135[[#This Row],[Pagado]]</f>
        <v>0</v>
      </c>
    </row>
    <row r="1642" spans="1:8" x14ac:dyDescent="0.25">
      <c r="A1642" s="13" t="s">
        <v>5557</v>
      </c>
      <c r="B1642" s="8" t="s">
        <v>5907</v>
      </c>
      <c r="C1642" s="12">
        <v>36823</v>
      </c>
      <c r="D1642" s="13" t="s">
        <v>4010</v>
      </c>
      <c r="E1642" s="2">
        <v>1583.4</v>
      </c>
      <c r="F1642" s="14" t="s">
        <v>5557</v>
      </c>
      <c r="G1642" s="2">
        <v>1583.4</v>
      </c>
      <c r="H1642" s="2">
        <f>Tabla135[[#This Row],[Importe]]-Tabla135[[#This Row],[Pagado]]</f>
        <v>0</v>
      </c>
    </row>
    <row r="1643" spans="1:8" x14ac:dyDescent="0.25">
      <c r="A1643" s="13" t="s">
        <v>5557</v>
      </c>
      <c r="B1643" s="8" t="s">
        <v>5908</v>
      </c>
      <c r="C1643" s="12">
        <v>36824</v>
      </c>
      <c r="D1643" s="13" t="s">
        <v>4012</v>
      </c>
      <c r="E1643" s="2">
        <v>40128.879999999997</v>
      </c>
      <c r="F1643" s="14" t="s">
        <v>5557</v>
      </c>
      <c r="G1643" s="2">
        <v>40128.879999999997</v>
      </c>
      <c r="H1643" s="2">
        <f>Tabla135[[#This Row],[Importe]]-Tabla135[[#This Row],[Pagado]]</f>
        <v>0</v>
      </c>
    </row>
    <row r="1644" spans="1:8" x14ac:dyDescent="0.25">
      <c r="A1644" s="13" t="s">
        <v>5557</v>
      </c>
      <c r="B1644" s="8" t="s">
        <v>5909</v>
      </c>
      <c r="C1644" s="12">
        <v>36825</v>
      </c>
      <c r="D1644" s="13" t="s">
        <v>4004</v>
      </c>
      <c r="E1644" s="2">
        <v>5904.4</v>
      </c>
      <c r="F1644" s="14" t="s">
        <v>5557</v>
      </c>
      <c r="G1644" s="2">
        <v>5904.4</v>
      </c>
      <c r="H1644" s="2">
        <f>Tabla135[[#This Row],[Importe]]-Tabla135[[#This Row],[Pagado]]</f>
        <v>0</v>
      </c>
    </row>
    <row r="1645" spans="1:8" x14ac:dyDescent="0.25">
      <c r="A1645" s="13" t="s">
        <v>5557</v>
      </c>
      <c r="B1645" s="8" t="s">
        <v>5910</v>
      </c>
      <c r="C1645" s="12">
        <v>36826</v>
      </c>
      <c r="D1645" s="13" t="s">
        <v>4008</v>
      </c>
      <c r="E1645" s="2">
        <v>2610.6999999999998</v>
      </c>
      <c r="F1645" s="14" t="s">
        <v>5557</v>
      </c>
      <c r="G1645" s="2">
        <v>2610.6999999999998</v>
      </c>
      <c r="H1645" s="2">
        <f>Tabla135[[#This Row],[Importe]]-Tabla135[[#This Row],[Pagado]]</f>
        <v>0</v>
      </c>
    </row>
    <row r="1646" spans="1:8" x14ac:dyDescent="0.25">
      <c r="A1646" s="13" t="s">
        <v>5557</v>
      </c>
      <c r="B1646" s="8" t="s">
        <v>5911</v>
      </c>
      <c r="C1646" s="12">
        <v>36827</v>
      </c>
      <c r="D1646" s="13" t="s">
        <v>4054</v>
      </c>
      <c r="E1646" s="2">
        <v>39498.800000000003</v>
      </c>
      <c r="F1646" s="14" t="s">
        <v>5557</v>
      </c>
      <c r="G1646" s="2">
        <v>39498.800000000003</v>
      </c>
      <c r="H1646" s="2">
        <f>Tabla135[[#This Row],[Importe]]-Tabla135[[#This Row],[Pagado]]</f>
        <v>0</v>
      </c>
    </row>
    <row r="1647" spans="1:8" x14ac:dyDescent="0.25">
      <c r="A1647" s="13" t="s">
        <v>5557</v>
      </c>
      <c r="B1647" s="8" t="s">
        <v>5912</v>
      </c>
      <c r="C1647" s="12">
        <v>36828</v>
      </c>
      <c r="D1647" s="13" t="s">
        <v>4047</v>
      </c>
      <c r="E1647" s="2">
        <v>1101.72</v>
      </c>
      <c r="F1647" s="14" t="s">
        <v>5557</v>
      </c>
      <c r="G1647" s="2">
        <v>1101.72</v>
      </c>
      <c r="H1647" s="2">
        <f>Tabla135[[#This Row],[Importe]]-Tabla135[[#This Row],[Pagado]]</f>
        <v>0</v>
      </c>
    </row>
    <row r="1648" spans="1:8" x14ac:dyDescent="0.25">
      <c r="A1648" s="13" t="s">
        <v>5557</v>
      </c>
      <c r="B1648" s="8" t="s">
        <v>5913</v>
      </c>
      <c r="C1648" s="12">
        <v>36829</v>
      </c>
      <c r="D1648" s="13" t="s">
        <v>3960</v>
      </c>
      <c r="E1648" s="2">
        <v>10478</v>
      </c>
      <c r="F1648" s="14" t="s">
        <v>5557</v>
      </c>
      <c r="G1648" s="2">
        <v>10478</v>
      </c>
      <c r="H1648" s="2">
        <f>Tabla135[[#This Row],[Importe]]-Tabla135[[#This Row],[Pagado]]</f>
        <v>0</v>
      </c>
    </row>
    <row r="1649" spans="1:8" x14ac:dyDescent="0.25">
      <c r="A1649" s="13" t="s">
        <v>5557</v>
      </c>
      <c r="B1649" s="8" t="s">
        <v>5914</v>
      </c>
      <c r="C1649" s="12">
        <v>36830</v>
      </c>
      <c r="D1649" s="13" t="s">
        <v>4125</v>
      </c>
      <c r="E1649" s="2">
        <v>2103</v>
      </c>
      <c r="F1649" s="14" t="s">
        <v>5557</v>
      </c>
      <c r="G1649" s="2">
        <v>2103</v>
      </c>
      <c r="H1649" s="2">
        <f>Tabla135[[#This Row],[Importe]]-Tabla135[[#This Row],[Pagado]]</f>
        <v>0</v>
      </c>
    </row>
    <row r="1650" spans="1:8" x14ac:dyDescent="0.25">
      <c r="A1650" s="13" t="s">
        <v>5557</v>
      </c>
      <c r="B1650" s="8" t="s">
        <v>5915</v>
      </c>
      <c r="C1650" s="12">
        <v>36831</v>
      </c>
      <c r="D1650" s="13" t="s">
        <v>3971</v>
      </c>
      <c r="E1650" s="2">
        <v>5562.1</v>
      </c>
      <c r="F1650" s="14" t="s">
        <v>5404</v>
      </c>
      <c r="G1650" s="2">
        <v>5562.1</v>
      </c>
      <c r="H1650" s="2">
        <f>Tabla135[[#This Row],[Importe]]-Tabla135[[#This Row],[Pagado]]</f>
        <v>0</v>
      </c>
    </row>
    <row r="1651" spans="1:8" x14ac:dyDescent="0.25">
      <c r="A1651" s="13" t="s">
        <v>5557</v>
      </c>
      <c r="B1651" s="8" t="s">
        <v>5916</v>
      </c>
      <c r="C1651" s="12">
        <v>36832</v>
      </c>
      <c r="D1651" s="13" t="s">
        <v>3982</v>
      </c>
      <c r="E1651" s="2">
        <v>1018.7</v>
      </c>
      <c r="F1651" s="14" t="s">
        <v>5404</v>
      </c>
      <c r="G1651" s="2">
        <v>1018.7</v>
      </c>
      <c r="H1651" s="2">
        <f>Tabla135[[#This Row],[Importe]]-Tabla135[[#This Row],[Pagado]]</f>
        <v>0</v>
      </c>
    </row>
    <row r="1652" spans="1:8" x14ac:dyDescent="0.25">
      <c r="A1652" s="13" t="s">
        <v>5557</v>
      </c>
      <c r="B1652" s="8" t="s">
        <v>5917</v>
      </c>
      <c r="C1652" s="12">
        <v>36833</v>
      </c>
      <c r="D1652" s="13" t="s">
        <v>3972</v>
      </c>
      <c r="E1652" s="2">
        <v>3404.6</v>
      </c>
      <c r="F1652" s="14" t="s">
        <v>5404</v>
      </c>
      <c r="G1652" s="2">
        <v>3404.6</v>
      </c>
      <c r="H1652" s="2">
        <f>Tabla135[[#This Row],[Importe]]-Tabla135[[#This Row],[Pagado]]</f>
        <v>0</v>
      </c>
    </row>
    <row r="1653" spans="1:8" x14ac:dyDescent="0.25">
      <c r="A1653" s="13" t="s">
        <v>5557</v>
      </c>
      <c r="B1653" s="8" t="s">
        <v>5918</v>
      </c>
      <c r="C1653" s="12">
        <v>36834</v>
      </c>
      <c r="D1653" s="13" t="s">
        <v>4030</v>
      </c>
      <c r="E1653" s="2">
        <v>536.79999999999995</v>
      </c>
      <c r="F1653" s="14" t="s">
        <v>5404</v>
      </c>
      <c r="G1653" s="2">
        <v>536.79999999999995</v>
      </c>
      <c r="H1653" s="2">
        <f>Tabla135[[#This Row],[Importe]]-Tabla135[[#This Row],[Pagado]]</f>
        <v>0</v>
      </c>
    </row>
    <row r="1654" spans="1:8" x14ac:dyDescent="0.25">
      <c r="A1654" s="13" t="s">
        <v>5557</v>
      </c>
      <c r="B1654" s="8" t="s">
        <v>5919</v>
      </c>
      <c r="C1654" s="12">
        <v>36835</v>
      </c>
      <c r="D1654" s="13" t="s">
        <v>3978</v>
      </c>
      <c r="E1654" s="2">
        <v>7500.8</v>
      </c>
      <c r="F1654" s="14" t="s">
        <v>5404</v>
      </c>
      <c r="G1654" s="2">
        <v>7500.8</v>
      </c>
      <c r="H1654" s="2">
        <f>Tabla135[[#This Row],[Importe]]-Tabla135[[#This Row],[Pagado]]</f>
        <v>0</v>
      </c>
    </row>
    <row r="1655" spans="1:8" x14ac:dyDescent="0.25">
      <c r="A1655" s="13" t="s">
        <v>5557</v>
      </c>
      <c r="B1655" s="8" t="s">
        <v>5920</v>
      </c>
      <c r="C1655" s="12">
        <v>36836</v>
      </c>
      <c r="D1655" s="13" t="s">
        <v>3969</v>
      </c>
      <c r="E1655" s="2">
        <v>10252.799999999999</v>
      </c>
      <c r="F1655" s="14" t="s">
        <v>5557</v>
      </c>
      <c r="G1655" s="2">
        <v>10252.799999999999</v>
      </c>
      <c r="H1655" s="2">
        <f>Tabla135[[#This Row],[Importe]]-Tabla135[[#This Row],[Pagado]]</f>
        <v>0</v>
      </c>
    </row>
    <row r="1656" spans="1:8" x14ac:dyDescent="0.25">
      <c r="A1656" s="13" t="s">
        <v>5557</v>
      </c>
      <c r="B1656" s="8" t="s">
        <v>5921</v>
      </c>
      <c r="C1656" s="12">
        <v>36837</v>
      </c>
      <c r="D1656" s="13" t="s">
        <v>3970</v>
      </c>
      <c r="E1656" s="2">
        <v>3893.6</v>
      </c>
      <c r="F1656" s="14" t="s">
        <v>5404</v>
      </c>
      <c r="G1656" s="2">
        <v>3893.6</v>
      </c>
      <c r="H1656" s="2">
        <f>Tabla135[[#This Row],[Importe]]-Tabla135[[#This Row],[Pagado]]</f>
        <v>0</v>
      </c>
    </row>
    <row r="1657" spans="1:8" x14ac:dyDescent="0.25">
      <c r="A1657" s="13" t="s">
        <v>5557</v>
      </c>
      <c r="B1657" s="8" t="s">
        <v>5922</v>
      </c>
      <c r="C1657" s="12">
        <v>36838</v>
      </c>
      <c r="D1657" s="13" t="s">
        <v>4061</v>
      </c>
      <c r="E1657" s="2">
        <v>13340.4</v>
      </c>
      <c r="F1657" s="14" t="s">
        <v>5557</v>
      </c>
      <c r="G1657" s="2">
        <v>13340.4</v>
      </c>
      <c r="H1657" s="2">
        <f>Tabla135[[#This Row],[Importe]]-Tabla135[[#This Row],[Pagado]]</f>
        <v>0</v>
      </c>
    </row>
    <row r="1658" spans="1:8" x14ac:dyDescent="0.25">
      <c r="A1658" s="13" t="s">
        <v>5557</v>
      </c>
      <c r="B1658" s="8" t="s">
        <v>5923</v>
      </c>
      <c r="C1658" s="12">
        <v>36839</v>
      </c>
      <c r="D1658" s="13" t="s">
        <v>4156</v>
      </c>
      <c r="E1658" s="2">
        <v>4257.6000000000004</v>
      </c>
      <c r="F1658" s="14" t="s">
        <v>5404</v>
      </c>
      <c r="G1658" s="2">
        <v>4257.6000000000004</v>
      </c>
      <c r="H1658" s="2">
        <f>Tabla135[[#This Row],[Importe]]-Tabla135[[#This Row],[Pagado]]</f>
        <v>0</v>
      </c>
    </row>
    <row r="1659" spans="1:8" x14ac:dyDescent="0.25">
      <c r="A1659" s="13" t="s">
        <v>5557</v>
      </c>
      <c r="B1659" s="8" t="s">
        <v>5924</v>
      </c>
      <c r="C1659" s="12">
        <v>36840</v>
      </c>
      <c r="D1659" s="13" t="s">
        <v>3977</v>
      </c>
      <c r="E1659" s="2">
        <v>5864.36</v>
      </c>
      <c r="F1659" s="14" t="s">
        <v>5557</v>
      </c>
      <c r="G1659" s="2">
        <v>5864.36</v>
      </c>
      <c r="H1659" s="2">
        <f>Tabla135[[#This Row],[Importe]]-Tabla135[[#This Row],[Pagado]]</f>
        <v>0</v>
      </c>
    </row>
    <row r="1660" spans="1:8" x14ac:dyDescent="0.25">
      <c r="A1660" s="13" t="s">
        <v>5557</v>
      </c>
      <c r="B1660" s="8" t="s">
        <v>5925</v>
      </c>
      <c r="C1660" s="12">
        <v>36841</v>
      </c>
      <c r="D1660" s="13" t="s">
        <v>4049</v>
      </c>
      <c r="E1660" s="2">
        <v>3569.7</v>
      </c>
      <c r="F1660" s="14" t="s">
        <v>5557</v>
      </c>
      <c r="G1660" s="2">
        <v>3569.7</v>
      </c>
      <c r="H1660" s="2">
        <f>Tabla135[[#This Row],[Importe]]-Tabla135[[#This Row],[Pagado]]</f>
        <v>0</v>
      </c>
    </row>
    <row r="1661" spans="1:8" x14ac:dyDescent="0.25">
      <c r="A1661" s="13" t="s">
        <v>5557</v>
      </c>
      <c r="B1661" s="8" t="s">
        <v>5926</v>
      </c>
      <c r="C1661" s="12">
        <v>36842</v>
      </c>
      <c r="D1661" s="13" t="s">
        <v>3989</v>
      </c>
      <c r="E1661" s="2">
        <v>902.8</v>
      </c>
      <c r="F1661" s="14" t="s">
        <v>5557</v>
      </c>
      <c r="G1661" s="2">
        <v>902.8</v>
      </c>
      <c r="H1661" s="2">
        <f>Tabla135[[#This Row],[Importe]]-Tabla135[[#This Row],[Pagado]]</f>
        <v>0</v>
      </c>
    </row>
    <row r="1662" spans="1:8" x14ac:dyDescent="0.25">
      <c r="A1662" s="13" t="s">
        <v>5557</v>
      </c>
      <c r="B1662" s="8" t="s">
        <v>5927</v>
      </c>
      <c r="C1662" s="12">
        <v>36843</v>
      </c>
      <c r="D1662" s="13" t="s">
        <v>3977</v>
      </c>
      <c r="E1662" s="2">
        <v>759.8</v>
      </c>
      <c r="F1662" s="14" t="s">
        <v>5557</v>
      </c>
      <c r="G1662" s="2">
        <v>759.8</v>
      </c>
      <c r="H1662" s="2">
        <f>Tabla135[[#This Row],[Importe]]-Tabla135[[#This Row],[Pagado]]</f>
        <v>0</v>
      </c>
    </row>
    <row r="1663" spans="1:8" x14ac:dyDescent="0.25">
      <c r="A1663" s="13" t="s">
        <v>5557</v>
      </c>
      <c r="B1663" s="8" t="s">
        <v>5928</v>
      </c>
      <c r="C1663" s="12">
        <v>36844</v>
      </c>
      <c r="D1663" s="13" t="s">
        <v>3964</v>
      </c>
      <c r="E1663" s="2">
        <v>632</v>
      </c>
      <c r="F1663" s="14" t="s">
        <v>5557</v>
      </c>
      <c r="G1663" s="2">
        <v>632</v>
      </c>
      <c r="H1663" s="2">
        <f>Tabla135[[#This Row],[Importe]]-Tabla135[[#This Row],[Pagado]]</f>
        <v>0</v>
      </c>
    </row>
    <row r="1664" spans="1:8" x14ac:dyDescent="0.25">
      <c r="A1664" s="13" t="s">
        <v>5557</v>
      </c>
      <c r="B1664" s="8" t="s">
        <v>5929</v>
      </c>
      <c r="C1664" s="12">
        <v>36845</v>
      </c>
      <c r="D1664" s="13" t="s">
        <v>4091</v>
      </c>
      <c r="E1664" s="2">
        <v>6985.9</v>
      </c>
      <c r="F1664" s="14" t="s">
        <v>5557</v>
      </c>
      <c r="G1664" s="2">
        <v>6985.9</v>
      </c>
      <c r="H1664" s="2">
        <f>Tabla135[[#This Row],[Importe]]-Tabla135[[#This Row],[Pagado]]</f>
        <v>0</v>
      </c>
    </row>
    <row r="1665" spans="1:8" x14ac:dyDescent="0.25">
      <c r="A1665" s="13" t="s">
        <v>5557</v>
      </c>
      <c r="B1665" s="8" t="s">
        <v>5930</v>
      </c>
      <c r="C1665" s="12">
        <v>36846</v>
      </c>
      <c r="D1665" s="13" t="s">
        <v>4099</v>
      </c>
      <c r="E1665" s="2">
        <v>988</v>
      </c>
      <c r="F1665" s="14" t="s">
        <v>5557</v>
      </c>
      <c r="G1665" s="2">
        <v>988</v>
      </c>
      <c r="H1665" s="2">
        <f>Tabla135[[#This Row],[Importe]]-Tabla135[[#This Row],[Pagado]]</f>
        <v>0</v>
      </c>
    </row>
    <row r="1666" spans="1:8" x14ac:dyDescent="0.25">
      <c r="A1666" s="13" t="s">
        <v>5557</v>
      </c>
      <c r="B1666" s="8" t="s">
        <v>5931</v>
      </c>
      <c r="C1666" s="12">
        <v>36847</v>
      </c>
      <c r="D1666" s="13" t="s">
        <v>4047</v>
      </c>
      <c r="E1666" s="2">
        <v>447.2</v>
      </c>
      <c r="F1666" s="14" t="s">
        <v>5557</v>
      </c>
      <c r="G1666" s="2">
        <v>447.2</v>
      </c>
      <c r="H1666" s="2">
        <f>Tabla135[[#This Row],[Importe]]-Tabla135[[#This Row],[Pagado]]</f>
        <v>0</v>
      </c>
    </row>
    <row r="1667" spans="1:8" x14ac:dyDescent="0.25">
      <c r="A1667" s="13" t="s">
        <v>5557</v>
      </c>
      <c r="B1667" s="8" t="s">
        <v>5932</v>
      </c>
      <c r="C1667" s="12">
        <v>36848</v>
      </c>
      <c r="D1667" s="13" t="s">
        <v>3965</v>
      </c>
      <c r="E1667" s="2">
        <v>944</v>
      </c>
      <c r="F1667" s="14" t="s">
        <v>5557</v>
      </c>
      <c r="G1667" s="2">
        <v>944</v>
      </c>
      <c r="H1667" s="2">
        <f>Tabla135[[#This Row],[Importe]]-Tabla135[[#This Row],[Pagado]]</f>
        <v>0</v>
      </c>
    </row>
    <row r="1668" spans="1:8" x14ac:dyDescent="0.25">
      <c r="A1668" s="13" t="s">
        <v>5557</v>
      </c>
      <c r="B1668" s="8" t="s">
        <v>5933</v>
      </c>
      <c r="C1668" s="12">
        <v>36849</v>
      </c>
      <c r="D1668" s="13" t="s">
        <v>4099</v>
      </c>
      <c r="E1668" s="2">
        <v>4489.8999999999996</v>
      </c>
      <c r="F1668" s="14" t="s">
        <v>5557</v>
      </c>
      <c r="G1668" s="2">
        <v>4489.8999999999996</v>
      </c>
      <c r="H1668" s="2">
        <f>Tabla135[[#This Row],[Importe]]-Tabla135[[#This Row],[Pagado]]</f>
        <v>0</v>
      </c>
    </row>
    <row r="1669" spans="1:8" x14ac:dyDescent="0.25">
      <c r="A1669" s="13" t="s">
        <v>5557</v>
      </c>
      <c r="B1669" s="8" t="s">
        <v>5934</v>
      </c>
      <c r="C1669" s="12">
        <v>36850</v>
      </c>
      <c r="D1669" s="13" t="s">
        <v>3991</v>
      </c>
      <c r="E1669" s="2">
        <v>4994</v>
      </c>
      <c r="F1669" s="14" t="s">
        <v>5557</v>
      </c>
      <c r="G1669" s="2">
        <v>4994</v>
      </c>
      <c r="H1669" s="2">
        <f>Tabla135[[#This Row],[Importe]]-Tabla135[[#This Row],[Pagado]]</f>
        <v>0</v>
      </c>
    </row>
    <row r="1670" spans="1:8" x14ac:dyDescent="0.25">
      <c r="A1670" s="13" t="s">
        <v>5557</v>
      </c>
      <c r="B1670" s="8" t="s">
        <v>5935</v>
      </c>
      <c r="C1670" s="12">
        <v>36851</v>
      </c>
      <c r="D1670" s="13" t="s">
        <v>3959</v>
      </c>
      <c r="E1670" s="2">
        <v>31956</v>
      </c>
      <c r="F1670" s="14" t="s">
        <v>4294</v>
      </c>
      <c r="G1670" s="2">
        <v>31956</v>
      </c>
      <c r="H1670" s="2">
        <f>Tabla135[[#This Row],[Importe]]-Tabla135[[#This Row],[Pagado]]</f>
        <v>0</v>
      </c>
    </row>
    <row r="1671" spans="1:8" x14ac:dyDescent="0.25">
      <c r="A1671" s="13" t="s">
        <v>5557</v>
      </c>
      <c r="B1671" s="8" t="s">
        <v>5936</v>
      </c>
      <c r="C1671" s="12">
        <v>36852</v>
      </c>
      <c r="D1671" s="13" t="s">
        <v>4147</v>
      </c>
      <c r="E1671" s="2">
        <v>1254</v>
      </c>
      <c r="F1671" s="14" t="s">
        <v>5557</v>
      </c>
      <c r="G1671" s="2">
        <v>1254</v>
      </c>
      <c r="H1671" s="2">
        <f>Tabla135[[#This Row],[Importe]]-Tabla135[[#This Row],[Pagado]]</f>
        <v>0</v>
      </c>
    </row>
    <row r="1672" spans="1:8" x14ac:dyDescent="0.25">
      <c r="A1672" s="13" t="s">
        <v>5557</v>
      </c>
      <c r="B1672" s="8" t="s">
        <v>5937</v>
      </c>
      <c r="C1672" s="12">
        <v>36853</v>
      </c>
      <c r="D1672" s="13" t="s">
        <v>4042</v>
      </c>
      <c r="E1672" s="2">
        <v>11263.6</v>
      </c>
      <c r="F1672" s="14" t="s">
        <v>5557</v>
      </c>
      <c r="G1672" s="2">
        <v>11263.6</v>
      </c>
      <c r="H1672" s="2">
        <f>Tabla135[[#This Row],[Importe]]-Tabla135[[#This Row],[Pagado]]</f>
        <v>0</v>
      </c>
    </row>
    <row r="1673" spans="1:8" x14ac:dyDescent="0.25">
      <c r="A1673" s="13" t="s">
        <v>5557</v>
      </c>
      <c r="B1673" s="8" t="s">
        <v>5938</v>
      </c>
      <c r="C1673" s="12">
        <v>36854</v>
      </c>
      <c r="D1673" s="13" t="s">
        <v>4097</v>
      </c>
      <c r="E1673" s="2">
        <v>1570.4</v>
      </c>
      <c r="F1673" s="14" t="s">
        <v>5557</v>
      </c>
      <c r="G1673" s="2">
        <v>1570.4</v>
      </c>
      <c r="H1673" s="2">
        <f>Tabla135[[#This Row],[Importe]]-Tabla135[[#This Row],[Pagado]]</f>
        <v>0</v>
      </c>
    </row>
    <row r="1674" spans="1:8" x14ac:dyDescent="0.25">
      <c r="A1674" s="13" t="s">
        <v>5557</v>
      </c>
      <c r="B1674" s="8" t="s">
        <v>5939</v>
      </c>
      <c r="C1674" s="12">
        <v>36855</v>
      </c>
      <c r="D1674" s="13" t="s">
        <v>4057</v>
      </c>
      <c r="E1674" s="2">
        <v>2955.9</v>
      </c>
      <c r="F1674" s="14" t="s">
        <v>5557</v>
      </c>
      <c r="G1674" s="2">
        <v>2955.9</v>
      </c>
      <c r="H1674" s="2">
        <f>Tabla135[[#This Row],[Importe]]-Tabla135[[#This Row],[Pagado]]</f>
        <v>0</v>
      </c>
    </row>
    <row r="1675" spans="1:8" x14ac:dyDescent="0.25">
      <c r="A1675" s="13" t="s">
        <v>5557</v>
      </c>
      <c r="B1675" s="8" t="s">
        <v>5940</v>
      </c>
      <c r="C1675" s="12">
        <v>36856</v>
      </c>
      <c r="D1675" s="13" t="s">
        <v>3964</v>
      </c>
      <c r="E1675" s="2">
        <v>31872</v>
      </c>
      <c r="F1675" s="14" t="s">
        <v>5404</v>
      </c>
      <c r="G1675" s="2">
        <v>31872</v>
      </c>
      <c r="H1675" s="2">
        <f>Tabla135[[#This Row],[Importe]]-Tabla135[[#This Row],[Pagado]]</f>
        <v>0</v>
      </c>
    </row>
    <row r="1676" spans="1:8" x14ac:dyDescent="0.25">
      <c r="A1676" s="13" t="s">
        <v>5557</v>
      </c>
      <c r="B1676" s="8" t="s">
        <v>5941</v>
      </c>
      <c r="C1676" s="12">
        <v>36857</v>
      </c>
      <c r="D1676" s="13" t="s">
        <v>4003</v>
      </c>
      <c r="E1676" s="2">
        <v>24095.42</v>
      </c>
      <c r="F1676" s="14" t="s">
        <v>5167</v>
      </c>
      <c r="G1676" s="2">
        <v>24095.42</v>
      </c>
      <c r="H1676" s="2">
        <f>Tabla135[[#This Row],[Importe]]-Tabla135[[#This Row],[Pagado]]</f>
        <v>0</v>
      </c>
    </row>
    <row r="1677" spans="1:8" x14ac:dyDescent="0.25">
      <c r="A1677" s="13" t="s">
        <v>5557</v>
      </c>
      <c r="B1677" s="8" t="s">
        <v>5942</v>
      </c>
      <c r="C1677" s="12">
        <v>36858</v>
      </c>
      <c r="D1677" s="13" t="s">
        <v>3981</v>
      </c>
      <c r="E1677" s="2">
        <v>10536.48</v>
      </c>
      <c r="F1677" s="14" t="s">
        <v>5404</v>
      </c>
      <c r="G1677" s="2">
        <v>10536.48</v>
      </c>
      <c r="H1677" s="2">
        <f>Tabla135[[#This Row],[Importe]]-Tabla135[[#This Row],[Pagado]]</f>
        <v>0</v>
      </c>
    </row>
    <row r="1678" spans="1:8" x14ac:dyDescent="0.25">
      <c r="A1678" s="13" t="s">
        <v>5557</v>
      </c>
      <c r="B1678" s="8" t="s">
        <v>5943</v>
      </c>
      <c r="C1678" s="12">
        <v>36859</v>
      </c>
      <c r="D1678" s="13" t="s">
        <v>5523</v>
      </c>
      <c r="E1678" s="2">
        <v>1982.8</v>
      </c>
      <c r="F1678" s="14" t="s">
        <v>5557</v>
      </c>
      <c r="G1678" s="2">
        <v>1982.8</v>
      </c>
      <c r="H1678" s="2">
        <f>Tabla135[[#This Row],[Importe]]-Tabla135[[#This Row],[Pagado]]</f>
        <v>0</v>
      </c>
    </row>
    <row r="1679" spans="1:8" x14ac:dyDescent="0.25">
      <c r="A1679" s="13" t="s">
        <v>5557</v>
      </c>
      <c r="B1679" s="8" t="s">
        <v>5944</v>
      </c>
      <c r="C1679" s="12">
        <v>36860</v>
      </c>
      <c r="D1679" s="13" t="s">
        <v>4084</v>
      </c>
      <c r="E1679" s="2">
        <v>475</v>
      </c>
      <c r="F1679" s="14" t="s">
        <v>5557</v>
      </c>
      <c r="G1679" s="2">
        <v>475</v>
      </c>
      <c r="H1679" s="2">
        <f>Tabla135[[#This Row],[Importe]]-Tabla135[[#This Row],[Pagado]]</f>
        <v>0</v>
      </c>
    </row>
    <row r="1680" spans="1:8" x14ac:dyDescent="0.25">
      <c r="A1680" s="13" t="s">
        <v>5557</v>
      </c>
      <c r="B1680" s="8" t="s">
        <v>5945</v>
      </c>
      <c r="C1680" s="12">
        <v>36861</v>
      </c>
      <c r="D1680" s="13" t="s">
        <v>3985</v>
      </c>
      <c r="E1680" s="2">
        <v>3034.2</v>
      </c>
      <c r="F1680" s="14" t="s">
        <v>5404</v>
      </c>
      <c r="G1680" s="2">
        <v>3034.2</v>
      </c>
      <c r="H1680" s="2">
        <f>Tabla135[[#This Row],[Importe]]-Tabla135[[#This Row],[Pagado]]</f>
        <v>0</v>
      </c>
    </row>
    <row r="1681" spans="1:8" x14ac:dyDescent="0.25">
      <c r="A1681" s="13" t="s">
        <v>5557</v>
      </c>
      <c r="B1681" s="8" t="s">
        <v>5946</v>
      </c>
      <c r="C1681" s="12">
        <v>36862</v>
      </c>
      <c r="D1681" s="13" t="s">
        <v>3987</v>
      </c>
      <c r="E1681" s="2">
        <v>1835.4</v>
      </c>
      <c r="F1681" s="14" t="s">
        <v>5404</v>
      </c>
      <c r="G1681" s="2">
        <v>1835.4</v>
      </c>
      <c r="H1681" s="2">
        <f>Tabla135[[#This Row],[Importe]]-Tabla135[[#This Row],[Pagado]]</f>
        <v>0</v>
      </c>
    </row>
    <row r="1682" spans="1:8" x14ac:dyDescent="0.25">
      <c r="A1682" s="13" t="s">
        <v>5557</v>
      </c>
      <c r="B1682" s="8" t="s">
        <v>5947</v>
      </c>
      <c r="C1682" s="12">
        <v>36863</v>
      </c>
      <c r="D1682" s="13" t="s">
        <v>4063</v>
      </c>
      <c r="E1682" s="2">
        <v>52131.5</v>
      </c>
      <c r="F1682" s="14" t="s">
        <v>5404</v>
      </c>
      <c r="G1682" s="2">
        <v>52131.5</v>
      </c>
      <c r="H1682" s="2">
        <f>Tabla135[[#This Row],[Importe]]-Tabla135[[#This Row],[Pagado]]</f>
        <v>0</v>
      </c>
    </row>
    <row r="1683" spans="1:8" x14ac:dyDescent="0.25">
      <c r="A1683" s="13" t="s">
        <v>5557</v>
      </c>
      <c r="B1683" s="8" t="s">
        <v>5948</v>
      </c>
      <c r="C1683" s="12">
        <v>36864</v>
      </c>
      <c r="D1683" s="13" t="s">
        <v>4063</v>
      </c>
      <c r="E1683" s="2">
        <v>2564</v>
      </c>
      <c r="F1683" s="14" t="s">
        <v>5404</v>
      </c>
      <c r="G1683" s="2">
        <v>2564</v>
      </c>
      <c r="H1683" s="2">
        <f>Tabla135[[#This Row],[Importe]]-Tabla135[[#This Row],[Pagado]]</f>
        <v>0</v>
      </c>
    </row>
    <row r="1684" spans="1:8" x14ac:dyDescent="0.25">
      <c r="A1684" s="13" t="s">
        <v>5557</v>
      </c>
      <c r="B1684" s="8" t="s">
        <v>5949</v>
      </c>
      <c r="C1684" s="12">
        <v>36865</v>
      </c>
      <c r="D1684" s="13" t="s">
        <v>3983</v>
      </c>
      <c r="E1684" s="2">
        <v>8438.4</v>
      </c>
      <c r="F1684" s="14" t="s">
        <v>5404</v>
      </c>
      <c r="G1684" s="2">
        <v>8438.4</v>
      </c>
      <c r="H1684" s="2">
        <f>Tabla135[[#This Row],[Importe]]-Tabla135[[#This Row],[Pagado]]</f>
        <v>0</v>
      </c>
    </row>
    <row r="1685" spans="1:8" x14ac:dyDescent="0.25">
      <c r="A1685" s="13" t="s">
        <v>5557</v>
      </c>
      <c r="B1685" s="8" t="s">
        <v>5950</v>
      </c>
      <c r="C1685" s="12">
        <v>36866</v>
      </c>
      <c r="D1685" s="13" t="s">
        <v>3980</v>
      </c>
      <c r="E1685" s="2">
        <v>8863.9</v>
      </c>
      <c r="F1685" s="14" t="s">
        <v>5404</v>
      </c>
      <c r="G1685" s="2">
        <v>8863.9</v>
      </c>
      <c r="H1685" s="2">
        <f>Tabla135[[#This Row],[Importe]]-Tabla135[[#This Row],[Pagado]]</f>
        <v>0</v>
      </c>
    </row>
    <row r="1686" spans="1:8" x14ac:dyDescent="0.25">
      <c r="A1686" s="13" t="s">
        <v>5557</v>
      </c>
      <c r="B1686" s="8" t="s">
        <v>5951</v>
      </c>
      <c r="C1686" s="12">
        <v>36867</v>
      </c>
      <c r="D1686" s="13" t="s">
        <v>4013</v>
      </c>
      <c r="E1686" s="2">
        <v>1688.88</v>
      </c>
      <c r="F1686" s="14" t="s">
        <v>5557</v>
      </c>
      <c r="G1686" s="2">
        <v>1688.88</v>
      </c>
      <c r="H1686" s="2">
        <f>Tabla135[[#This Row],[Importe]]-Tabla135[[#This Row],[Pagado]]</f>
        <v>0</v>
      </c>
    </row>
    <row r="1687" spans="1:8" x14ac:dyDescent="0.25">
      <c r="A1687" s="13" t="s">
        <v>5557</v>
      </c>
      <c r="B1687" s="8" t="s">
        <v>5952</v>
      </c>
      <c r="C1687" s="12">
        <v>36868</v>
      </c>
      <c r="D1687" s="13" t="s">
        <v>3992</v>
      </c>
      <c r="E1687" s="2">
        <v>3977.2</v>
      </c>
      <c r="F1687" s="14" t="s">
        <v>5557</v>
      </c>
      <c r="G1687" s="2">
        <v>3977.2</v>
      </c>
      <c r="H1687" s="2">
        <f>Tabla135[[#This Row],[Importe]]-Tabla135[[#This Row],[Pagado]]</f>
        <v>0</v>
      </c>
    </row>
    <row r="1688" spans="1:8" x14ac:dyDescent="0.25">
      <c r="A1688" s="13" t="s">
        <v>5557</v>
      </c>
      <c r="B1688" s="8" t="s">
        <v>5953</v>
      </c>
      <c r="C1688" s="12">
        <v>36869</v>
      </c>
      <c r="D1688" s="13" t="s">
        <v>4062</v>
      </c>
      <c r="E1688" s="2">
        <v>6018</v>
      </c>
      <c r="F1688" s="14" t="s">
        <v>5404</v>
      </c>
      <c r="G1688" s="2">
        <v>6018</v>
      </c>
      <c r="H1688" s="2">
        <f>Tabla135[[#This Row],[Importe]]-Tabla135[[#This Row],[Pagado]]</f>
        <v>0</v>
      </c>
    </row>
    <row r="1689" spans="1:8" x14ac:dyDescent="0.25">
      <c r="A1689" s="13" t="s">
        <v>5557</v>
      </c>
      <c r="B1689" s="8" t="s">
        <v>5954</v>
      </c>
      <c r="C1689" s="12">
        <v>36870</v>
      </c>
      <c r="D1689" s="13" t="s">
        <v>4064</v>
      </c>
      <c r="E1689" s="2">
        <v>28931.200000000001</v>
      </c>
      <c r="F1689" s="14" t="s">
        <v>5171</v>
      </c>
      <c r="G1689" s="2">
        <v>28931.200000000001</v>
      </c>
      <c r="H1689" s="2">
        <f>Tabla135[[#This Row],[Importe]]-Tabla135[[#This Row],[Pagado]]</f>
        <v>0</v>
      </c>
    </row>
    <row r="1690" spans="1:8" x14ac:dyDescent="0.25">
      <c r="A1690" s="13" t="s">
        <v>5557</v>
      </c>
      <c r="B1690" s="8" t="s">
        <v>5955</v>
      </c>
      <c r="C1690" s="12">
        <v>36871</v>
      </c>
      <c r="D1690" s="13" t="s">
        <v>4065</v>
      </c>
      <c r="E1690" s="2">
        <v>9358.58</v>
      </c>
      <c r="F1690" s="14" t="s">
        <v>5404</v>
      </c>
      <c r="G1690" s="2">
        <v>9358.58</v>
      </c>
      <c r="H1690" s="2">
        <f>Tabla135[[#This Row],[Importe]]-Tabla135[[#This Row],[Pagado]]</f>
        <v>0</v>
      </c>
    </row>
    <row r="1691" spans="1:8" x14ac:dyDescent="0.25">
      <c r="A1691" s="13" t="s">
        <v>5557</v>
      </c>
      <c r="B1691" s="8" t="s">
        <v>5956</v>
      </c>
      <c r="C1691" s="12">
        <v>36872</v>
      </c>
      <c r="D1691" s="13" t="s">
        <v>3958</v>
      </c>
      <c r="E1691" s="2">
        <v>440.2</v>
      </c>
      <c r="F1691" s="14" t="s">
        <v>5557</v>
      </c>
      <c r="G1691" s="2">
        <v>440.2</v>
      </c>
      <c r="H1691" s="2">
        <f>Tabla135[[#This Row],[Importe]]-Tabla135[[#This Row],[Pagado]]</f>
        <v>0</v>
      </c>
    </row>
    <row r="1692" spans="1:8" x14ac:dyDescent="0.25">
      <c r="A1692" s="13" t="s">
        <v>5557</v>
      </c>
      <c r="B1692" s="8" t="s">
        <v>5957</v>
      </c>
      <c r="C1692" s="12">
        <v>36873</v>
      </c>
      <c r="D1692" s="13" t="s">
        <v>3975</v>
      </c>
      <c r="E1692" s="2">
        <v>520</v>
      </c>
      <c r="F1692" s="14" t="s">
        <v>5404</v>
      </c>
      <c r="G1692" s="2">
        <v>520</v>
      </c>
      <c r="H1692" s="2">
        <f>Tabla135[[#This Row],[Importe]]-Tabla135[[#This Row],[Pagado]]</f>
        <v>0</v>
      </c>
    </row>
    <row r="1693" spans="1:8" x14ac:dyDescent="0.25">
      <c r="A1693" s="13" t="s">
        <v>5557</v>
      </c>
      <c r="B1693" s="8" t="s">
        <v>5958</v>
      </c>
      <c r="C1693" s="12">
        <v>36874</v>
      </c>
      <c r="D1693" s="13" t="s">
        <v>4071</v>
      </c>
      <c r="E1693" s="2">
        <v>13298.2</v>
      </c>
      <c r="F1693" s="14" t="s">
        <v>4294</v>
      </c>
      <c r="G1693" s="2">
        <v>13298.2</v>
      </c>
      <c r="H1693" s="2">
        <f>Tabla135[[#This Row],[Importe]]-Tabla135[[#This Row],[Pagado]]</f>
        <v>0</v>
      </c>
    </row>
    <row r="1694" spans="1:8" x14ac:dyDescent="0.25">
      <c r="A1694" s="13" t="s">
        <v>5557</v>
      </c>
      <c r="B1694" s="8" t="s">
        <v>5959</v>
      </c>
      <c r="C1694" s="12">
        <v>36875</v>
      </c>
      <c r="D1694" s="13" t="s">
        <v>4099</v>
      </c>
      <c r="E1694" s="2">
        <v>1591.9</v>
      </c>
      <c r="F1694" s="14" t="s">
        <v>5557</v>
      </c>
      <c r="G1694" s="2">
        <v>1591.9</v>
      </c>
      <c r="H1694" s="2">
        <f>Tabla135[[#This Row],[Importe]]-Tabla135[[#This Row],[Pagado]]</f>
        <v>0</v>
      </c>
    </row>
    <row r="1695" spans="1:8" x14ac:dyDescent="0.25">
      <c r="A1695" s="13" t="s">
        <v>5557</v>
      </c>
      <c r="B1695" s="8" t="s">
        <v>5960</v>
      </c>
      <c r="C1695" s="12">
        <v>36876</v>
      </c>
      <c r="D1695" s="13" t="s">
        <v>4133</v>
      </c>
      <c r="E1695" s="2">
        <v>885</v>
      </c>
      <c r="F1695" s="14" t="s">
        <v>5557</v>
      </c>
      <c r="G1695" s="2">
        <v>885</v>
      </c>
      <c r="H1695" s="2">
        <f>Tabla135[[#This Row],[Importe]]-Tabla135[[#This Row],[Pagado]]</f>
        <v>0</v>
      </c>
    </row>
    <row r="1696" spans="1:8" x14ac:dyDescent="0.25">
      <c r="A1696" s="13" t="s">
        <v>5557</v>
      </c>
      <c r="B1696" s="8" t="s">
        <v>5961</v>
      </c>
      <c r="C1696" s="12">
        <v>36877</v>
      </c>
      <c r="D1696" s="13" t="s">
        <v>3964</v>
      </c>
      <c r="E1696" s="2">
        <v>611.79999999999995</v>
      </c>
      <c r="F1696" s="14" t="s">
        <v>5557</v>
      </c>
      <c r="G1696" s="2">
        <v>611.79999999999995</v>
      </c>
      <c r="H1696" s="2">
        <f>Tabla135[[#This Row],[Importe]]-Tabla135[[#This Row],[Pagado]]</f>
        <v>0</v>
      </c>
    </row>
    <row r="1697" spans="1:8" x14ac:dyDescent="0.25">
      <c r="A1697" s="13" t="s">
        <v>5557</v>
      </c>
      <c r="B1697" s="8" t="s">
        <v>5962</v>
      </c>
      <c r="C1697" s="12">
        <v>36878</v>
      </c>
      <c r="D1697" s="13" t="s">
        <v>3964</v>
      </c>
      <c r="E1697" s="2">
        <v>1200</v>
      </c>
      <c r="F1697" s="14" t="s">
        <v>5557</v>
      </c>
      <c r="G1697" s="2">
        <v>1200</v>
      </c>
      <c r="H1697" s="2">
        <f>Tabla135[[#This Row],[Importe]]-Tabla135[[#This Row],[Pagado]]</f>
        <v>0</v>
      </c>
    </row>
    <row r="1698" spans="1:8" x14ac:dyDescent="0.25">
      <c r="A1698" s="13" t="s">
        <v>5557</v>
      </c>
      <c r="B1698" s="8" t="s">
        <v>5963</v>
      </c>
      <c r="C1698" s="12">
        <v>36879</v>
      </c>
      <c r="D1698" s="13" t="s">
        <v>3964</v>
      </c>
      <c r="E1698" s="2">
        <v>1770</v>
      </c>
      <c r="F1698" s="14" t="s">
        <v>5557</v>
      </c>
      <c r="G1698" s="2">
        <v>1770</v>
      </c>
      <c r="H1698" s="2">
        <f>Tabla135[[#This Row],[Importe]]-Tabla135[[#This Row],[Pagado]]</f>
        <v>0</v>
      </c>
    </row>
    <row r="1699" spans="1:8" x14ac:dyDescent="0.25">
      <c r="A1699" s="13" t="s">
        <v>5557</v>
      </c>
      <c r="B1699" s="8" t="s">
        <v>5964</v>
      </c>
      <c r="C1699" s="12">
        <v>36880</v>
      </c>
      <c r="D1699" s="13" t="s">
        <v>3964</v>
      </c>
      <c r="E1699" s="2">
        <v>570</v>
      </c>
      <c r="F1699" s="14" t="s">
        <v>5557</v>
      </c>
      <c r="G1699" s="2">
        <v>570</v>
      </c>
      <c r="H1699" s="2">
        <f>Tabla135[[#This Row],[Importe]]-Tabla135[[#This Row],[Pagado]]</f>
        <v>0</v>
      </c>
    </row>
    <row r="1700" spans="1:8" x14ac:dyDescent="0.25">
      <c r="A1700" s="13" t="s">
        <v>5557</v>
      </c>
      <c r="B1700" s="8" t="s">
        <v>5965</v>
      </c>
      <c r="C1700" s="12">
        <v>36881</v>
      </c>
      <c r="D1700" s="13" t="s">
        <v>4037</v>
      </c>
      <c r="E1700" s="2">
        <v>1540.8</v>
      </c>
      <c r="F1700" s="14" t="s">
        <v>5557</v>
      </c>
      <c r="G1700" s="2">
        <v>1540.8</v>
      </c>
      <c r="H1700" s="2">
        <f>Tabla135[[#This Row],[Importe]]-Tabla135[[#This Row],[Pagado]]</f>
        <v>0</v>
      </c>
    </row>
    <row r="1701" spans="1:8" x14ac:dyDescent="0.25">
      <c r="A1701" s="13" t="s">
        <v>5557</v>
      </c>
      <c r="B1701" s="8" t="s">
        <v>5966</v>
      </c>
      <c r="C1701" s="12">
        <v>36882</v>
      </c>
      <c r="D1701" s="13" t="s">
        <v>4021</v>
      </c>
      <c r="E1701" s="2">
        <v>22478.2</v>
      </c>
      <c r="F1701" s="14" t="s">
        <v>5557</v>
      </c>
      <c r="G1701" s="2">
        <v>22478.2</v>
      </c>
      <c r="H1701" s="2">
        <f>Tabla135[[#This Row],[Importe]]-Tabla135[[#This Row],[Pagado]]</f>
        <v>0</v>
      </c>
    </row>
    <row r="1702" spans="1:8" x14ac:dyDescent="0.25">
      <c r="A1702" s="13" t="s">
        <v>5557</v>
      </c>
      <c r="B1702" s="8" t="s">
        <v>5967</v>
      </c>
      <c r="C1702" s="12">
        <v>36883</v>
      </c>
      <c r="D1702" s="13" t="s">
        <v>4039</v>
      </c>
      <c r="E1702" s="2">
        <v>18723.5</v>
      </c>
      <c r="F1702" s="14" t="s">
        <v>4943</v>
      </c>
      <c r="G1702" s="2">
        <v>18723.5</v>
      </c>
      <c r="H1702" s="2">
        <f>Tabla135[[#This Row],[Importe]]-Tabla135[[#This Row],[Pagado]]</f>
        <v>0</v>
      </c>
    </row>
    <row r="1703" spans="1:8" x14ac:dyDescent="0.25">
      <c r="A1703" s="13" t="s">
        <v>5557</v>
      </c>
      <c r="B1703" s="8" t="s">
        <v>5968</v>
      </c>
      <c r="C1703" s="12">
        <v>36884</v>
      </c>
      <c r="D1703" s="13" t="s">
        <v>4038</v>
      </c>
      <c r="E1703" s="2">
        <v>23751.8</v>
      </c>
      <c r="F1703" s="14" t="s">
        <v>4943</v>
      </c>
      <c r="G1703" s="2">
        <v>23751.8</v>
      </c>
      <c r="H1703" s="2">
        <f>Tabla135[[#This Row],[Importe]]-Tabla135[[#This Row],[Pagado]]</f>
        <v>0</v>
      </c>
    </row>
    <row r="1704" spans="1:8" x14ac:dyDescent="0.25">
      <c r="A1704" s="13" t="s">
        <v>5557</v>
      </c>
      <c r="B1704" s="8" t="s">
        <v>5969</v>
      </c>
      <c r="C1704" s="12">
        <v>36885</v>
      </c>
      <c r="D1704" s="13" t="s">
        <v>4040</v>
      </c>
      <c r="E1704" s="2">
        <v>38812.74</v>
      </c>
      <c r="F1704" s="14" t="s">
        <v>4943</v>
      </c>
      <c r="G1704" s="2">
        <v>38812.74</v>
      </c>
      <c r="H1704" s="2">
        <f>Tabla135[[#This Row],[Importe]]-Tabla135[[#This Row],[Pagado]]</f>
        <v>0</v>
      </c>
    </row>
    <row r="1705" spans="1:8" x14ac:dyDescent="0.25">
      <c r="A1705" s="13" t="s">
        <v>5557</v>
      </c>
      <c r="B1705" s="8" t="s">
        <v>5970</v>
      </c>
      <c r="C1705" s="12">
        <v>36886</v>
      </c>
      <c r="D1705" s="13" t="s">
        <v>4043</v>
      </c>
      <c r="E1705" s="2">
        <v>39922.699999999997</v>
      </c>
      <c r="F1705" s="14" t="s">
        <v>4943</v>
      </c>
      <c r="G1705" s="2">
        <v>39922.699999999997</v>
      </c>
      <c r="H1705" s="2">
        <f>Tabla135[[#This Row],[Importe]]-Tabla135[[#This Row],[Pagado]]</f>
        <v>0</v>
      </c>
    </row>
    <row r="1706" spans="1:8" x14ac:dyDescent="0.25">
      <c r="A1706" s="13" t="s">
        <v>5557</v>
      </c>
      <c r="B1706" s="8" t="s">
        <v>5971</v>
      </c>
      <c r="C1706" s="12">
        <v>36887</v>
      </c>
      <c r="D1706" s="13" t="s">
        <v>3962</v>
      </c>
      <c r="E1706" s="2">
        <v>6394.2</v>
      </c>
      <c r="F1706" s="14" t="s">
        <v>5557</v>
      </c>
      <c r="G1706" s="2">
        <v>6394.2</v>
      </c>
      <c r="H1706" s="2">
        <f>Tabla135[[#This Row],[Importe]]-Tabla135[[#This Row],[Pagado]]</f>
        <v>0</v>
      </c>
    </row>
    <row r="1707" spans="1:8" x14ac:dyDescent="0.25">
      <c r="A1707" s="13" t="s">
        <v>5557</v>
      </c>
      <c r="B1707" s="8" t="s">
        <v>5972</v>
      </c>
      <c r="C1707" s="12">
        <v>36888</v>
      </c>
      <c r="D1707" s="13" t="s">
        <v>4136</v>
      </c>
      <c r="E1707" s="2">
        <v>8169.6</v>
      </c>
      <c r="F1707" s="14" t="s">
        <v>5404</v>
      </c>
      <c r="G1707" s="2">
        <v>8169.6</v>
      </c>
      <c r="H1707" s="2">
        <f>Tabla135[[#This Row],[Importe]]-Tabla135[[#This Row],[Pagado]]</f>
        <v>0</v>
      </c>
    </row>
    <row r="1708" spans="1:8" x14ac:dyDescent="0.25">
      <c r="A1708" s="13" t="s">
        <v>5557</v>
      </c>
      <c r="B1708" s="8" t="s">
        <v>5973</v>
      </c>
      <c r="C1708" s="12">
        <v>36889</v>
      </c>
      <c r="D1708" s="13" t="s">
        <v>4100</v>
      </c>
      <c r="E1708" s="2">
        <v>885</v>
      </c>
      <c r="F1708" s="14" t="s">
        <v>5404</v>
      </c>
      <c r="G1708" s="2">
        <v>885</v>
      </c>
      <c r="H1708" s="2">
        <f>Tabla135[[#This Row],[Importe]]-Tabla135[[#This Row],[Pagado]]</f>
        <v>0</v>
      </c>
    </row>
    <row r="1709" spans="1:8" x14ac:dyDescent="0.25">
      <c r="A1709" s="13" t="s">
        <v>5557</v>
      </c>
      <c r="B1709" s="8" t="s">
        <v>5974</v>
      </c>
      <c r="C1709" s="12">
        <v>36890</v>
      </c>
      <c r="D1709" s="13" t="s">
        <v>3962</v>
      </c>
      <c r="E1709" s="2">
        <v>138</v>
      </c>
      <c r="F1709" s="14" t="s">
        <v>5557</v>
      </c>
      <c r="G1709" s="2">
        <v>138</v>
      </c>
      <c r="H1709" s="2">
        <f>Tabla135[[#This Row],[Importe]]-Tabla135[[#This Row],[Pagado]]</f>
        <v>0</v>
      </c>
    </row>
    <row r="1710" spans="1:8" x14ac:dyDescent="0.25">
      <c r="A1710" s="13" t="s">
        <v>5557</v>
      </c>
      <c r="B1710" s="8" t="s">
        <v>5975</v>
      </c>
      <c r="C1710" s="12">
        <v>36891</v>
      </c>
      <c r="D1710" s="13" t="s">
        <v>4002</v>
      </c>
      <c r="E1710" s="2">
        <v>2360</v>
      </c>
      <c r="F1710" s="14" t="s">
        <v>5404</v>
      </c>
      <c r="G1710" s="2">
        <v>2360</v>
      </c>
      <c r="H1710" s="2">
        <f>Tabla135[[#This Row],[Importe]]-Tabla135[[#This Row],[Pagado]]</f>
        <v>0</v>
      </c>
    </row>
    <row r="1711" spans="1:8" x14ac:dyDescent="0.25">
      <c r="A1711" s="13" t="s">
        <v>5557</v>
      </c>
      <c r="B1711" s="8" t="s">
        <v>5976</v>
      </c>
      <c r="C1711" s="12">
        <v>36892</v>
      </c>
      <c r="D1711" s="13" t="s">
        <v>4017</v>
      </c>
      <c r="E1711" s="2">
        <v>0</v>
      </c>
      <c r="F1711" s="14" t="s">
        <v>4219</v>
      </c>
      <c r="G1711" s="2">
        <v>0</v>
      </c>
      <c r="H1711" s="2">
        <f>Tabla135[[#This Row],[Importe]]-Tabla135[[#This Row],[Pagado]]</f>
        <v>0</v>
      </c>
    </row>
    <row r="1712" spans="1:8" x14ac:dyDescent="0.25">
      <c r="A1712" s="13" t="s">
        <v>5557</v>
      </c>
      <c r="B1712" s="8" t="s">
        <v>5977</v>
      </c>
      <c r="C1712" s="12">
        <v>36893</v>
      </c>
      <c r="D1712" s="13" t="s">
        <v>4068</v>
      </c>
      <c r="E1712" s="2">
        <v>9593</v>
      </c>
      <c r="F1712" s="14" t="s">
        <v>4294</v>
      </c>
      <c r="G1712" s="2">
        <v>9593</v>
      </c>
      <c r="H1712" s="2">
        <f>Tabla135[[#This Row],[Importe]]-Tabla135[[#This Row],[Pagado]]</f>
        <v>0</v>
      </c>
    </row>
    <row r="1713" spans="1:8" x14ac:dyDescent="0.25">
      <c r="A1713" s="13" t="s">
        <v>5557</v>
      </c>
      <c r="B1713" s="8" t="s">
        <v>5978</v>
      </c>
      <c r="C1713" s="12">
        <v>36894</v>
      </c>
      <c r="D1713" s="13" t="s">
        <v>3961</v>
      </c>
      <c r="E1713" s="2">
        <v>16887.099999999999</v>
      </c>
      <c r="F1713" s="14" t="s">
        <v>5404</v>
      </c>
      <c r="G1713" s="2">
        <v>16887.099999999999</v>
      </c>
      <c r="H1713" s="2">
        <f>Tabla135[[#This Row],[Importe]]-Tabla135[[#This Row],[Pagado]]</f>
        <v>0</v>
      </c>
    </row>
    <row r="1714" spans="1:8" x14ac:dyDescent="0.25">
      <c r="A1714" s="13" t="s">
        <v>5557</v>
      </c>
      <c r="B1714" s="8" t="s">
        <v>5979</v>
      </c>
      <c r="C1714" s="12">
        <v>36895</v>
      </c>
      <c r="D1714" s="13" t="s">
        <v>4017</v>
      </c>
      <c r="E1714" s="2">
        <v>122611.55</v>
      </c>
      <c r="F1714" s="14" t="s">
        <v>5140</v>
      </c>
      <c r="G1714" s="2">
        <v>122611.55</v>
      </c>
      <c r="H1714" s="2">
        <f>Tabla135[[#This Row],[Importe]]-Tabla135[[#This Row],[Pagado]]</f>
        <v>0</v>
      </c>
    </row>
    <row r="1715" spans="1:8" x14ac:dyDescent="0.25">
      <c r="A1715" s="13" t="s">
        <v>5557</v>
      </c>
      <c r="B1715" s="8" t="s">
        <v>5980</v>
      </c>
      <c r="C1715" s="12">
        <v>36896</v>
      </c>
      <c r="D1715" s="13" t="s">
        <v>4049</v>
      </c>
      <c r="E1715" s="2">
        <v>697.8</v>
      </c>
      <c r="F1715" s="14" t="s">
        <v>5557</v>
      </c>
      <c r="G1715" s="2">
        <v>697.8</v>
      </c>
      <c r="H1715" s="2">
        <f>Tabla135[[#This Row],[Importe]]-Tabla135[[#This Row],[Pagado]]</f>
        <v>0</v>
      </c>
    </row>
    <row r="1716" spans="1:8" x14ac:dyDescent="0.25">
      <c r="A1716" s="13" t="s">
        <v>5557</v>
      </c>
      <c r="B1716" s="8" t="s">
        <v>5981</v>
      </c>
      <c r="C1716" s="12">
        <v>36897</v>
      </c>
      <c r="D1716" s="13" t="s">
        <v>4076</v>
      </c>
      <c r="E1716" s="2">
        <v>7481.6</v>
      </c>
      <c r="F1716" s="14" t="s">
        <v>5557</v>
      </c>
      <c r="G1716" s="2">
        <v>7481.6</v>
      </c>
      <c r="H1716" s="2">
        <f>Tabla135[[#This Row],[Importe]]-Tabla135[[#This Row],[Pagado]]</f>
        <v>0</v>
      </c>
    </row>
    <row r="1717" spans="1:8" x14ac:dyDescent="0.25">
      <c r="A1717" s="13" t="s">
        <v>5557</v>
      </c>
      <c r="B1717" s="8" t="s">
        <v>5982</v>
      </c>
      <c r="C1717" s="12">
        <v>36898</v>
      </c>
      <c r="D1717" s="13" t="s">
        <v>4025</v>
      </c>
      <c r="E1717" s="2">
        <v>5088</v>
      </c>
      <c r="F1717" s="14" t="s">
        <v>5557</v>
      </c>
      <c r="G1717" s="2">
        <v>5088</v>
      </c>
      <c r="H1717" s="2">
        <f>Tabla135[[#This Row],[Importe]]-Tabla135[[#This Row],[Pagado]]</f>
        <v>0</v>
      </c>
    </row>
    <row r="1718" spans="1:8" x14ac:dyDescent="0.25">
      <c r="A1718" s="13" t="s">
        <v>5557</v>
      </c>
      <c r="B1718" s="8" t="s">
        <v>5983</v>
      </c>
      <c r="C1718" s="12">
        <v>36899</v>
      </c>
      <c r="D1718" s="13" t="s">
        <v>4203</v>
      </c>
      <c r="E1718" s="2">
        <v>11741</v>
      </c>
      <c r="F1718" s="14" t="s">
        <v>5404</v>
      </c>
      <c r="G1718" s="2">
        <v>11741</v>
      </c>
      <c r="H1718" s="2">
        <f>Tabla135[[#This Row],[Importe]]-Tabla135[[#This Row],[Pagado]]</f>
        <v>0</v>
      </c>
    </row>
    <row r="1719" spans="1:8" x14ac:dyDescent="0.25">
      <c r="A1719" s="13" t="s">
        <v>5557</v>
      </c>
      <c r="B1719" s="8" t="s">
        <v>5984</v>
      </c>
      <c r="C1719" s="12">
        <v>36900</v>
      </c>
      <c r="D1719" s="13" t="s">
        <v>4130</v>
      </c>
      <c r="E1719" s="2">
        <v>76459.8</v>
      </c>
      <c r="F1719" s="14" t="s">
        <v>5985</v>
      </c>
      <c r="G1719" s="2">
        <v>76459.8</v>
      </c>
      <c r="H1719" s="2">
        <f>Tabla135[[#This Row],[Importe]]-Tabla135[[#This Row],[Pagado]]</f>
        <v>0</v>
      </c>
    </row>
    <row r="1720" spans="1:8" x14ac:dyDescent="0.25">
      <c r="A1720" s="13" t="s">
        <v>5557</v>
      </c>
      <c r="B1720" s="8" t="s">
        <v>5986</v>
      </c>
      <c r="C1720" s="12">
        <v>36901</v>
      </c>
      <c r="D1720" s="13" t="s">
        <v>4073</v>
      </c>
      <c r="E1720" s="2">
        <v>8371</v>
      </c>
      <c r="F1720" s="14" t="s">
        <v>5557</v>
      </c>
      <c r="G1720" s="2">
        <v>8371</v>
      </c>
      <c r="H1720" s="2">
        <f>Tabla135[[#This Row],[Importe]]-Tabla135[[#This Row],[Pagado]]</f>
        <v>0</v>
      </c>
    </row>
    <row r="1721" spans="1:8" x14ac:dyDescent="0.25">
      <c r="A1721" s="13" t="s">
        <v>5557</v>
      </c>
      <c r="B1721" s="8" t="s">
        <v>5987</v>
      </c>
      <c r="C1721" s="12">
        <v>36902</v>
      </c>
      <c r="D1721" s="13" t="s">
        <v>3964</v>
      </c>
      <c r="E1721" s="2">
        <v>142</v>
      </c>
      <c r="F1721" s="14" t="s">
        <v>5404</v>
      </c>
      <c r="G1721" s="2">
        <v>142</v>
      </c>
      <c r="H1721" s="2">
        <f>Tabla135[[#This Row],[Importe]]-Tabla135[[#This Row],[Pagado]]</f>
        <v>0</v>
      </c>
    </row>
    <row r="1722" spans="1:8" x14ac:dyDescent="0.25">
      <c r="A1722" s="13" t="s">
        <v>5557</v>
      </c>
      <c r="B1722" s="8" t="s">
        <v>5988</v>
      </c>
      <c r="C1722" s="12">
        <v>36903</v>
      </c>
      <c r="D1722" s="13" t="s">
        <v>3964</v>
      </c>
      <c r="E1722" s="2">
        <v>75</v>
      </c>
      <c r="F1722" s="14" t="s">
        <v>5404</v>
      </c>
      <c r="G1722" s="2">
        <v>75</v>
      </c>
      <c r="H1722" s="2">
        <f>Tabla135[[#This Row],[Importe]]-Tabla135[[#This Row],[Pagado]]</f>
        <v>0</v>
      </c>
    </row>
    <row r="1723" spans="1:8" x14ac:dyDescent="0.25">
      <c r="A1723" s="13" t="s">
        <v>5404</v>
      </c>
      <c r="B1723" s="8" t="s">
        <v>5989</v>
      </c>
      <c r="C1723" s="12">
        <v>36904</v>
      </c>
      <c r="D1723" s="13" t="s">
        <v>3936</v>
      </c>
      <c r="E1723" s="2">
        <v>7046.4</v>
      </c>
      <c r="F1723" s="14" t="s">
        <v>5341</v>
      </c>
      <c r="G1723" s="2">
        <v>7046.4</v>
      </c>
      <c r="H1723" s="2">
        <f>Tabla135[[#This Row],[Importe]]-Tabla135[[#This Row],[Pagado]]</f>
        <v>0</v>
      </c>
    </row>
    <row r="1724" spans="1:8" x14ac:dyDescent="0.25">
      <c r="A1724" s="13" t="s">
        <v>5404</v>
      </c>
      <c r="B1724" s="8" t="s">
        <v>5990</v>
      </c>
      <c r="C1724" s="12">
        <v>36905</v>
      </c>
      <c r="D1724" s="13" t="s">
        <v>4035</v>
      </c>
      <c r="E1724" s="2">
        <v>12307.4</v>
      </c>
      <c r="F1724" s="14" t="s">
        <v>5404</v>
      </c>
      <c r="G1724" s="2">
        <v>12307.4</v>
      </c>
      <c r="H1724" s="2">
        <f>Tabla135[[#This Row],[Importe]]-Tabla135[[#This Row],[Pagado]]</f>
        <v>0</v>
      </c>
    </row>
    <row r="1725" spans="1:8" x14ac:dyDescent="0.25">
      <c r="A1725" s="13" t="s">
        <v>5404</v>
      </c>
      <c r="B1725" s="8" t="s">
        <v>5991</v>
      </c>
      <c r="C1725" s="12">
        <v>36906</v>
      </c>
      <c r="D1725" s="13" t="s">
        <v>4031</v>
      </c>
      <c r="E1725" s="2">
        <v>2655</v>
      </c>
      <c r="F1725" s="14" t="s">
        <v>5404</v>
      </c>
      <c r="G1725" s="2">
        <v>2655</v>
      </c>
      <c r="H1725" s="2">
        <f>Tabla135[[#This Row],[Importe]]-Tabla135[[#This Row],[Pagado]]</f>
        <v>0</v>
      </c>
    </row>
    <row r="1726" spans="1:8" x14ac:dyDescent="0.25">
      <c r="A1726" s="13" t="s">
        <v>5404</v>
      </c>
      <c r="B1726" s="8" t="s">
        <v>5992</v>
      </c>
      <c r="C1726" s="12">
        <v>36907</v>
      </c>
      <c r="D1726" s="13" t="s">
        <v>3935</v>
      </c>
      <c r="E1726" s="2">
        <v>86986.4</v>
      </c>
      <c r="F1726" s="14" t="s">
        <v>5341</v>
      </c>
      <c r="G1726" s="2">
        <v>86986.4</v>
      </c>
      <c r="H1726" s="2">
        <f>Tabla135[[#This Row],[Importe]]-Tabla135[[#This Row],[Pagado]]</f>
        <v>0</v>
      </c>
    </row>
    <row r="1727" spans="1:8" x14ac:dyDescent="0.25">
      <c r="A1727" s="13" t="s">
        <v>5404</v>
      </c>
      <c r="B1727" s="8" t="s">
        <v>5993</v>
      </c>
      <c r="C1727" s="12">
        <v>36908</v>
      </c>
      <c r="D1727" s="13" t="s">
        <v>3974</v>
      </c>
      <c r="E1727" s="2">
        <v>7080</v>
      </c>
      <c r="F1727" s="14" t="s">
        <v>5404</v>
      </c>
      <c r="G1727" s="2">
        <v>7080</v>
      </c>
      <c r="H1727" s="2">
        <f>Tabla135[[#This Row],[Importe]]-Tabla135[[#This Row],[Pagado]]</f>
        <v>0</v>
      </c>
    </row>
    <row r="1728" spans="1:8" x14ac:dyDescent="0.25">
      <c r="A1728" s="13" t="s">
        <v>5404</v>
      </c>
      <c r="B1728" s="8" t="s">
        <v>5994</v>
      </c>
      <c r="C1728" s="12">
        <v>36909</v>
      </c>
      <c r="D1728" s="13" t="s">
        <v>3957</v>
      </c>
      <c r="E1728" s="2">
        <v>1770</v>
      </c>
      <c r="F1728" s="14" t="s">
        <v>5404</v>
      </c>
      <c r="G1728" s="2">
        <v>1770</v>
      </c>
      <c r="H1728" s="2">
        <f>Tabla135[[#This Row],[Importe]]-Tabla135[[#This Row],[Pagado]]</f>
        <v>0</v>
      </c>
    </row>
    <row r="1729" spans="1:8" x14ac:dyDescent="0.25">
      <c r="A1729" s="13" t="s">
        <v>5404</v>
      </c>
      <c r="B1729" s="8" t="s">
        <v>5995</v>
      </c>
      <c r="C1729" s="12">
        <v>36910</v>
      </c>
      <c r="D1729" s="13" t="s">
        <v>4005</v>
      </c>
      <c r="E1729" s="2">
        <v>520</v>
      </c>
      <c r="F1729" s="14" t="s">
        <v>5404</v>
      </c>
      <c r="G1729" s="2">
        <v>520</v>
      </c>
      <c r="H1729" s="2">
        <f>Tabla135[[#This Row],[Importe]]-Tabla135[[#This Row],[Pagado]]</f>
        <v>0</v>
      </c>
    </row>
    <row r="1730" spans="1:8" x14ac:dyDescent="0.25">
      <c r="A1730" s="13" t="s">
        <v>5404</v>
      </c>
      <c r="B1730" s="8" t="s">
        <v>5996</v>
      </c>
      <c r="C1730" s="12">
        <v>36911</v>
      </c>
      <c r="D1730" s="13" t="s">
        <v>3973</v>
      </c>
      <c r="E1730" s="2">
        <v>885</v>
      </c>
      <c r="F1730" s="14" t="s">
        <v>5404</v>
      </c>
      <c r="G1730" s="2">
        <v>885</v>
      </c>
      <c r="H1730" s="2">
        <f>Tabla135[[#This Row],[Importe]]-Tabla135[[#This Row],[Pagado]]</f>
        <v>0</v>
      </c>
    </row>
    <row r="1731" spans="1:8" x14ac:dyDescent="0.25">
      <c r="A1731" s="13" t="s">
        <v>5404</v>
      </c>
      <c r="B1731" s="8" t="s">
        <v>5997</v>
      </c>
      <c r="C1731" s="12">
        <v>36912</v>
      </c>
      <c r="D1731" s="13" t="s">
        <v>4034</v>
      </c>
      <c r="E1731" s="2">
        <v>1049.2</v>
      </c>
      <c r="F1731" s="14" t="s">
        <v>5404</v>
      </c>
      <c r="G1731" s="2">
        <v>1049.2</v>
      </c>
      <c r="H1731" s="2">
        <f>Tabla135[[#This Row],[Importe]]-Tabla135[[#This Row],[Pagado]]</f>
        <v>0</v>
      </c>
    </row>
    <row r="1732" spans="1:8" x14ac:dyDescent="0.25">
      <c r="A1732" s="13" t="s">
        <v>5404</v>
      </c>
      <c r="B1732" s="8" t="s">
        <v>5998</v>
      </c>
      <c r="C1732" s="12">
        <v>36913</v>
      </c>
      <c r="D1732" s="13" t="s">
        <v>3939</v>
      </c>
      <c r="E1732" s="2">
        <v>3463.9</v>
      </c>
      <c r="F1732" s="14" t="s">
        <v>5341</v>
      </c>
      <c r="G1732" s="2">
        <v>3463.9</v>
      </c>
      <c r="H1732" s="2">
        <f>Tabla135[[#This Row],[Importe]]-Tabla135[[#This Row],[Pagado]]</f>
        <v>0</v>
      </c>
    </row>
    <row r="1733" spans="1:8" x14ac:dyDescent="0.25">
      <c r="A1733" s="13" t="s">
        <v>5404</v>
      </c>
      <c r="B1733" s="8" t="s">
        <v>5999</v>
      </c>
      <c r="C1733" s="12">
        <v>36914</v>
      </c>
      <c r="D1733" s="13" t="s">
        <v>3948</v>
      </c>
      <c r="E1733" s="2">
        <v>10190.4</v>
      </c>
      <c r="F1733" s="14" t="s">
        <v>4943</v>
      </c>
      <c r="G1733" s="2">
        <v>10190.4</v>
      </c>
      <c r="H1733" s="2">
        <f>Tabla135[[#This Row],[Importe]]-Tabla135[[#This Row],[Pagado]]</f>
        <v>0</v>
      </c>
    </row>
    <row r="1734" spans="1:8" x14ac:dyDescent="0.25">
      <c r="A1734" s="13" t="s">
        <v>5404</v>
      </c>
      <c r="B1734" s="8" t="s">
        <v>6000</v>
      </c>
      <c r="C1734" s="12">
        <v>36915</v>
      </c>
      <c r="D1734" s="13" t="s">
        <v>3959</v>
      </c>
      <c r="E1734" s="2">
        <v>18418.400000000001</v>
      </c>
      <c r="F1734" s="14" t="s">
        <v>4294</v>
      </c>
      <c r="G1734" s="2">
        <v>18418.400000000001</v>
      </c>
      <c r="H1734" s="2">
        <f>Tabla135[[#This Row],[Importe]]-Tabla135[[#This Row],[Pagado]]</f>
        <v>0</v>
      </c>
    </row>
    <row r="1735" spans="1:8" x14ac:dyDescent="0.25">
      <c r="A1735" s="13" t="s">
        <v>5404</v>
      </c>
      <c r="B1735" s="8" t="s">
        <v>6001</v>
      </c>
      <c r="C1735" s="12">
        <v>36916</v>
      </c>
      <c r="D1735" s="13" t="s">
        <v>3954</v>
      </c>
      <c r="E1735" s="2">
        <v>7009.8</v>
      </c>
      <c r="F1735" s="14" t="s">
        <v>5404</v>
      </c>
      <c r="G1735" s="2">
        <v>7009.8</v>
      </c>
      <c r="H1735" s="2">
        <f>Tabla135[[#This Row],[Importe]]-Tabla135[[#This Row],[Pagado]]</f>
        <v>0</v>
      </c>
    </row>
    <row r="1736" spans="1:8" x14ac:dyDescent="0.25">
      <c r="A1736" s="13" t="s">
        <v>5404</v>
      </c>
      <c r="B1736" s="8" t="s">
        <v>6002</v>
      </c>
      <c r="C1736" s="12">
        <v>36917</v>
      </c>
      <c r="D1736" s="13" t="s">
        <v>3949</v>
      </c>
      <c r="E1736" s="2">
        <v>0</v>
      </c>
      <c r="F1736" s="14" t="s">
        <v>4219</v>
      </c>
      <c r="G1736" s="2">
        <v>0</v>
      </c>
      <c r="H1736" s="2">
        <f>Tabla135[[#This Row],[Importe]]-Tabla135[[#This Row],[Pagado]]</f>
        <v>0</v>
      </c>
    </row>
    <row r="1737" spans="1:8" x14ac:dyDescent="0.25">
      <c r="A1737" s="13" t="s">
        <v>5404</v>
      </c>
      <c r="B1737" s="8" t="s">
        <v>6003</v>
      </c>
      <c r="C1737" s="12">
        <v>36918</v>
      </c>
      <c r="D1737" s="13" t="s">
        <v>3949</v>
      </c>
      <c r="E1737" s="2">
        <v>29113.599999999999</v>
      </c>
      <c r="F1737" s="14" t="s">
        <v>5341</v>
      </c>
      <c r="G1737" s="2">
        <v>29113.599999999999</v>
      </c>
      <c r="H1737" s="2">
        <f>Tabla135[[#This Row],[Importe]]-Tabla135[[#This Row],[Pagado]]</f>
        <v>0</v>
      </c>
    </row>
    <row r="1738" spans="1:8" x14ac:dyDescent="0.25">
      <c r="A1738" s="13" t="s">
        <v>5404</v>
      </c>
      <c r="B1738" s="8" t="s">
        <v>6004</v>
      </c>
      <c r="C1738" s="12">
        <v>36919</v>
      </c>
      <c r="D1738" s="13" t="s">
        <v>3942</v>
      </c>
      <c r="E1738" s="2">
        <v>3676.8</v>
      </c>
      <c r="F1738" s="14" t="s">
        <v>4316</v>
      </c>
      <c r="G1738" s="2">
        <v>3676.8</v>
      </c>
      <c r="H1738" s="2">
        <f>Tabla135[[#This Row],[Importe]]-Tabla135[[#This Row],[Pagado]]</f>
        <v>0</v>
      </c>
    </row>
    <row r="1739" spans="1:8" x14ac:dyDescent="0.25">
      <c r="A1739" s="13" t="s">
        <v>5404</v>
      </c>
      <c r="B1739" s="8" t="s">
        <v>6005</v>
      </c>
      <c r="C1739" s="12">
        <v>36920</v>
      </c>
      <c r="D1739" s="13" t="s">
        <v>3964</v>
      </c>
      <c r="E1739" s="2">
        <v>4291.2</v>
      </c>
      <c r="F1739" s="14" t="s">
        <v>6006</v>
      </c>
      <c r="G1739" s="2">
        <v>4291.2</v>
      </c>
      <c r="H1739" s="2">
        <f>Tabla135[[#This Row],[Importe]]-Tabla135[[#This Row],[Pagado]]</f>
        <v>0</v>
      </c>
    </row>
    <row r="1740" spans="1:8" x14ac:dyDescent="0.25">
      <c r="A1740" s="13" t="s">
        <v>5404</v>
      </c>
      <c r="B1740" s="8" t="s">
        <v>6007</v>
      </c>
      <c r="C1740" s="12">
        <v>36921</v>
      </c>
      <c r="D1740" s="13" t="s">
        <v>3940</v>
      </c>
      <c r="E1740" s="2">
        <v>3508.8</v>
      </c>
      <c r="F1740" s="14" t="s">
        <v>5341</v>
      </c>
      <c r="G1740" s="2">
        <v>3508.8</v>
      </c>
      <c r="H1740" s="2">
        <f>Tabla135[[#This Row],[Importe]]-Tabla135[[#This Row],[Pagado]]</f>
        <v>0</v>
      </c>
    </row>
    <row r="1741" spans="1:8" x14ac:dyDescent="0.25">
      <c r="A1741" s="13" t="s">
        <v>5404</v>
      </c>
      <c r="B1741" s="8" t="s">
        <v>6008</v>
      </c>
      <c r="C1741" s="12">
        <v>36922</v>
      </c>
      <c r="D1741" s="13" t="s">
        <v>4630</v>
      </c>
      <c r="E1741" s="2">
        <v>4714.1000000000004</v>
      </c>
      <c r="F1741" s="14" t="s">
        <v>4943</v>
      </c>
      <c r="G1741" s="2">
        <v>4714.1000000000004</v>
      </c>
      <c r="H1741" s="2">
        <f>Tabla135[[#This Row],[Importe]]-Tabla135[[#This Row],[Pagado]]</f>
        <v>0</v>
      </c>
    </row>
    <row r="1742" spans="1:8" x14ac:dyDescent="0.25">
      <c r="A1742" s="13" t="s">
        <v>5404</v>
      </c>
      <c r="B1742" s="8" t="s">
        <v>6009</v>
      </c>
      <c r="C1742" s="12">
        <v>36923</v>
      </c>
      <c r="D1742" s="13" t="s">
        <v>3951</v>
      </c>
      <c r="E1742" s="2">
        <v>3302</v>
      </c>
      <c r="F1742" s="14" t="s">
        <v>5404</v>
      </c>
      <c r="G1742" s="2">
        <v>3302</v>
      </c>
      <c r="H1742" s="2">
        <f>Tabla135[[#This Row],[Importe]]-Tabla135[[#This Row],[Pagado]]</f>
        <v>0</v>
      </c>
    </row>
    <row r="1743" spans="1:8" x14ac:dyDescent="0.25">
      <c r="A1743" s="13" t="s">
        <v>5404</v>
      </c>
      <c r="B1743" s="8" t="s">
        <v>6010</v>
      </c>
      <c r="C1743" s="12">
        <v>36924</v>
      </c>
      <c r="D1743" s="13" t="s">
        <v>3987</v>
      </c>
      <c r="E1743" s="2">
        <v>4098.3999999999996</v>
      </c>
      <c r="F1743" s="14" t="s">
        <v>5404</v>
      </c>
      <c r="G1743" s="2">
        <v>4098.3999999999996</v>
      </c>
      <c r="H1743" s="2">
        <f>Tabla135[[#This Row],[Importe]]-Tabla135[[#This Row],[Pagado]]</f>
        <v>0</v>
      </c>
    </row>
    <row r="1744" spans="1:8" x14ac:dyDescent="0.25">
      <c r="A1744" s="13" t="s">
        <v>5404</v>
      </c>
      <c r="B1744" s="8" t="s">
        <v>6011</v>
      </c>
      <c r="C1744" s="12">
        <v>36925</v>
      </c>
      <c r="D1744" s="13" t="s">
        <v>3947</v>
      </c>
      <c r="E1744" s="2">
        <v>4097</v>
      </c>
      <c r="F1744" s="14" t="s">
        <v>4943</v>
      </c>
      <c r="G1744" s="2">
        <v>4097</v>
      </c>
      <c r="H1744" s="2">
        <f>Tabla135[[#This Row],[Importe]]-Tabla135[[#This Row],[Pagado]]</f>
        <v>0</v>
      </c>
    </row>
    <row r="1745" spans="1:8" x14ac:dyDescent="0.25">
      <c r="A1745" s="13" t="s">
        <v>5404</v>
      </c>
      <c r="B1745" s="8" t="s">
        <v>6012</v>
      </c>
      <c r="C1745" s="12">
        <v>36926</v>
      </c>
      <c r="D1745" s="13" t="s">
        <v>3946</v>
      </c>
      <c r="E1745" s="2">
        <v>10236.5</v>
      </c>
      <c r="F1745" s="14" t="s">
        <v>4943</v>
      </c>
      <c r="G1745" s="2">
        <v>10236.5</v>
      </c>
      <c r="H1745" s="2">
        <f>Tabla135[[#This Row],[Importe]]-Tabla135[[#This Row],[Pagado]]</f>
        <v>0</v>
      </c>
    </row>
    <row r="1746" spans="1:8" x14ac:dyDescent="0.25">
      <c r="A1746" s="13" t="s">
        <v>5404</v>
      </c>
      <c r="B1746" s="8" t="s">
        <v>6013</v>
      </c>
      <c r="C1746" s="12">
        <v>36927</v>
      </c>
      <c r="D1746" s="13" t="s">
        <v>3950</v>
      </c>
      <c r="E1746" s="2">
        <v>40833.599999999999</v>
      </c>
      <c r="F1746" s="14" t="s">
        <v>4943</v>
      </c>
      <c r="G1746" s="2">
        <v>40833.599999999999</v>
      </c>
      <c r="H1746" s="2">
        <f>Tabla135[[#This Row],[Importe]]-Tabla135[[#This Row],[Pagado]]</f>
        <v>0</v>
      </c>
    </row>
    <row r="1747" spans="1:8" x14ac:dyDescent="0.25">
      <c r="A1747" s="13" t="s">
        <v>5404</v>
      </c>
      <c r="B1747" s="8" t="s">
        <v>6014</v>
      </c>
      <c r="C1747" s="12">
        <v>36928</v>
      </c>
      <c r="D1747" s="13" t="s">
        <v>3945</v>
      </c>
      <c r="E1747" s="2">
        <v>4751.7</v>
      </c>
      <c r="F1747" s="14" t="s">
        <v>5341</v>
      </c>
      <c r="G1747" s="2">
        <v>4751.7</v>
      </c>
      <c r="H1747" s="2">
        <f>Tabla135[[#This Row],[Importe]]-Tabla135[[#This Row],[Pagado]]</f>
        <v>0</v>
      </c>
    </row>
    <row r="1748" spans="1:8" x14ac:dyDescent="0.25">
      <c r="A1748" s="13" t="s">
        <v>5404</v>
      </c>
      <c r="B1748" s="8" t="s">
        <v>6015</v>
      </c>
      <c r="C1748" s="12">
        <v>36929</v>
      </c>
      <c r="D1748" s="13" t="s">
        <v>3985</v>
      </c>
      <c r="E1748" s="2">
        <v>3783.6</v>
      </c>
      <c r="F1748" s="14" t="s">
        <v>5404</v>
      </c>
      <c r="G1748" s="2">
        <v>3783.6</v>
      </c>
      <c r="H1748" s="2">
        <f>Tabla135[[#This Row],[Importe]]-Tabla135[[#This Row],[Pagado]]</f>
        <v>0</v>
      </c>
    </row>
    <row r="1749" spans="1:8" x14ac:dyDescent="0.25">
      <c r="A1749" s="13" t="s">
        <v>5404</v>
      </c>
      <c r="B1749" s="8" t="s">
        <v>6016</v>
      </c>
      <c r="C1749" s="12">
        <v>36930</v>
      </c>
      <c r="D1749" s="13" t="s">
        <v>3944</v>
      </c>
      <c r="E1749" s="2">
        <v>4145.3999999999996</v>
      </c>
      <c r="F1749" s="14" t="s">
        <v>5341</v>
      </c>
      <c r="G1749" s="2">
        <v>4145.3999999999996</v>
      </c>
      <c r="H1749" s="2">
        <f>Tabla135[[#This Row],[Importe]]-Tabla135[[#This Row],[Pagado]]</f>
        <v>0</v>
      </c>
    </row>
    <row r="1750" spans="1:8" x14ac:dyDescent="0.25">
      <c r="A1750" s="13" t="s">
        <v>5404</v>
      </c>
      <c r="B1750" s="8" t="s">
        <v>6017</v>
      </c>
      <c r="C1750" s="12">
        <v>36931</v>
      </c>
      <c r="D1750" s="13" t="s">
        <v>3980</v>
      </c>
      <c r="E1750" s="2">
        <v>5734.2</v>
      </c>
      <c r="F1750" s="14" t="s">
        <v>5404</v>
      </c>
      <c r="G1750" s="2">
        <v>5734.2</v>
      </c>
      <c r="H1750" s="2">
        <f>Tabla135[[#This Row],[Importe]]-Tabla135[[#This Row],[Pagado]]</f>
        <v>0</v>
      </c>
    </row>
    <row r="1751" spans="1:8" x14ac:dyDescent="0.25">
      <c r="A1751" s="13" t="s">
        <v>5404</v>
      </c>
      <c r="B1751" s="8" t="s">
        <v>6018</v>
      </c>
      <c r="C1751" s="12">
        <v>36932</v>
      </c>
      <c r="D1751" s="13" t="s">
        <v>4193</v>
      </c>
      <c r="E1751" s="2">
        <v>4953.6000000000004</v>
      </c>
      <c r="F1751" s="14" t="s">
        <v>5404</v>
      </c>
      <c r="G1751" s="2">
        <v>4953.6000000000004</v>
      </c>
      <c r="H1751" s="2">
        <f>Tabla135[[#This Row],[Importe]]-Tabla135[[#This Row],[Pagado]]</f>
        <v>0</v>
      </c>
    </row>
    <row r="1752" spans="1:8" x14ac:dyDescent="0.25">
      <c r="A1752" s="13" t="s">
        <v>5404</v>
      </c>
      <c r="B1752" s="8" t="s">
        <v>6019</v>
      </c>
      <c r="C1752" s="12">
        <v>36933</v>
      </c>
      <c r="D1752" s="13" t="s">
        <v>4010</v>
      </c>
      <c r="E1752" s="2">
        <v>2718.2</v>
      </c>
      <c r="F1752" s="14" t="s">
        <v>5404</v>
      </c>
      <c r="G1752" s="2">
        <v>2718.2</v>
      </c>
      <c r="H1752" s="2">
        <f>Tabla135[[#This Row],[Importe]]-Tabla135[[#This Row],[Pagado]]</f>
        <v>0</v>
      </c>
    </row>
    <row r="1753" spans="1:8" x14ac:dyDescent="0.25">
      <c r="A1753" s="13" t="s">
        <v>5404</v>
      </c>
      <c r="B1753" s="8" t="s">
        <v>6020</v>
      </c>
      <c r="C1753" s="12">
        <v>36934</v>
      </c>
      <c r="D1753" s="13" t="s">
        <v>4111</v>
      </c>
      <c r="E1753" s="2">
        <v>1945</v>
      </c>
      <c r="F1753" s="14" t="s">
        <v>5404</v>
      </c>
      <c r="G1753" s="2">
        <v>1945</v>
      </c>
      <c r="H1753" s="2">
        <f>Tabla135[[#This Row],[Importe]]-Tabla135[[#This Row],[Pagado]]</f>
        <v>0</v>
      </c>
    </row>
    <row r="1754" spans="1:8" x14ac:dyDescent="0.25">
      <c r="A1754" s="13" t="s">
        <v>5404</v>
      </c>
      <c r="B1754" s="8" t="s">
        <v>6021</v>
      </c>
      <c r="C1754" s="12">
        <v>36935</v>
      </c>
      <c r="D1754" s="13" t="s">
        <v>4009</v>
      </c>
      <c r="E1754" s="2">
        <v>951</v>
      </c>
      <c r="F1754" s="14" t="s">
        <v>5404</v>
      </c>
      <c r="G1754" s="2">
        <v>951</v>
      </c>
      <c r="H1754" s="2">
        <f>Tabla135[[#This Row],[Importe]]-Tabla135[[#This Row],[Pagado]]</f>
        <v>0</v>
      </c>
    </row>
    <row r="1755" spans="1:8" x14ac:dyDescent="0.25">
      <c r="A1755" s="13" t="s">
        <v>5404</v>
      </c>
      <c r="B1755" s="8" t="s">
        <v>6022</v>
      </c>
      <c r="C1755" s="12">
        <v>36936</v>
      </c>
      <c r="D1755" s="13" t="s">
        <v>4044</v>
      </c>
      <c r="E1755" s="2">
        <v>7711.6</v>
      </c>
      <c r="F1755" s="14" t="s">
        <v>5404</v>
      </c>
      <c r="G1755" s="2">
        <v>7711.6</v>
      </c>
      <c r="H1755" s="2">
        <f>Tabla135[[#This Row],[Importe]]-Tabla135[[#This Row],[Pagado]]</f>
        <v>0</v>
      </c>
    </row>
    <row r="1756" spans="1:8" x14ac:dyDescent="0.25">
      <c r="A1756" s="13" t="s">
        <v>5404</v>
      </c>
      <c r="B1756" s="8" t="s">
        <v>6023</v>
      </c>
      <c r="C1756" s="12">
        <v>36937</v>
      </c>
      <c r="D1756" s="13" t="s">
        <v>4004</v>
      </c>
      <c r="E1756" s="2">
        <v>3312.4</v>
      </c>
      <c r="F1756" s="14" t="s">
        <v>5404</v>
      </c>
      <c r="G1756" s="2">
        <v>3312.4</v>
      </c>
      <c r="H1756" s="2">
        <f>Tabla135[[#This Row],[Importe]]-Tabla135[[#This Row],[Pagado]]</f>
        <v>0</v>
      </c>
    </row>
    <row r="1757" spans="1:8" x14ac:dyDescent="0.25">
      <c r="A1757" s="13" t="s">
        <v>5404</v>
      </c>
      <c r="B1757" s="8" t="s">
        <v>6024</v>
      </c>
      <c r="C1757" s="12">
        <v>36938</v>
      </c>
      <c r="D1757" s="13" t="s">
        <v>4036</v>
      </c>
      <c r="E1757" s="2">
        <v>2824.4</v>
      </c>
      <c r="F1757" s="14" t="s">
        <v>5404</v>
      </c>
      <c r="G1757" s="2">
        <v>2824.4</v>
      </c>
      <c r="H1757" s="2">
        <f>Tabla135[[#This Row],[Importe]]-Tabla135[[#This Row],[Pagado]]</f>
        <v>0</v>
      </c>
    </row>
    <row r="1758" spans="1:8" x14ac:dyDescent="0.25">
      <c r="A1758" s="13" t="s">
        <v>5404</v>
      </c>
      <c r="B1758" s="8" t="s">
        <v>6025</v>
      </c>
      <c r="C1758" s="12">
        <v>36939</v>
      </c>
      <c r="D1758" s="13" t="s">
        <v>4142</v>
      </c>
      <c r="E1758" s="2">
        <v>4707</v>
      </c>
      <c r="F1758" s="14" t="s">
        <v>5404</v>
      </c>
      <c r="G1758" s="2">
        <v>4707</v>
      </c>
      <c r="H1758" s="2">
        <f>Tabla135[[#This Row],[Importe]]-Tabla135[[#This Row],[Pagado]]</f>
        <v>0</v>
      </c>
    </row>
    <row r="1759" spans="1:8" x14ac:dyDescent="0.25">
      <c r="A1759" s="13" t="s">
        <v>5404</v>
      </c>
      <c r="B1759" s="8" t="s">
        <v>6026</v>
      </c>
      <c r="C1759" s="12">
        <v>36940</v>
      </c>
      <c r="D1759" s="13" t="s">
        <v>3975</v>
      </c>
      <c r="E1759" s="2">
        <v>6420</v>
      </c>
      <c r="F1759" s="14" t="s">
        <v>5404</v>
      </c>
      <c r="G1759" s="2">
        <v>6420</v>
      </c>
      <c r="H1759" s="2">
        <f>Tabla135[[#This Row],[Importe]]-Tabla135[[#This Row],[Pagado]]</f>
        <v>0</v>
      </c>
    </row>
    <row r="1760" spans="1:8" x14ac:dyDescent="0.25">
      <c r="A1760" s="13" t="s">
        <v>5404</v>
      </c>
      <c r="B1760" s="8" t="s">
        <v>6027</v>
      </c>
      <c r="C1760" s="12">
        <v>36941</v>
      </c>
      <c r="D1760" s="13" t="s">
        <v>3975</v>
      </c>
      <c r="E1760" s="2">
        <v>4720</v>
      </c>
      <c r="F1760" s="14" t="s">
        <v>5404</v>
      </c>
      <c r="G1760" s="2">
        <v>4720</v>
      </c>
      <c r="H1760" s="2">
        <f>Tabla135[[#This Row],[Importe]]-Tabla135[[#This Row],[Pagado]]</f>
        <v>0</v>
      </c>
    </row>
    <row r="1761" spans="1:8" x14ac:dyDescent="0.25">
      <c r="A1761" s="13" t="s">
        <v>5404</v>
      </c>
      <c r="B1761" s="8" t="s">
        <v>6028</v>
      </c>
      <c r="C1761" s="12">
        <v>36942</v>
      </c>
      <c r="D1761" s="13" t="s">
        <v>3959</v>
      </c>
      <c r="E1761" s="2">
        <v>18278.400000000001</v>
      </c>
      <c r="F1761" s="14" t="s">
        <v>4294</v>
      </c>
      <c r="G1761" s="2">
        <v>18278.400000000001</v>
      </c>
      <c r="H1761" s="2">
        <f>Tabla135[[#This Row],[Importe]]-Tabla135[[#This Row],[Pagado]]</f>
        <v>0</v>
      </c>
    </row>
    <row r="1762" spans="1:8" x14ac:dyDescent="0.25">
      <c r="A1762" s="13" t="s">
        <v>5404</v>
      </c>
      <c r="B1762" s="8" t="s">
        <v>6029</v>
      </c>
      <c r="C1762" s="12">
        <v>36943</v>
      </c>
      <c r="D1762" s="13" t="s">
        <v>4142</v>
      </c>
      <c r="E1762" s="2">
        <v>8352</v>
      </c>
      <c r="F1762" s="14" t="s">
        <v>5404</v>
      </c>
      <c r="G1762" s="2">
        <v>8352</v>
      </c>
      <c r="H1762" s="2">
        <f>Tabla135[[#This Row],[Importe]]-Tabla135[[#This Row],[Pagado]]</f>
        <v>0</v>
      </c>
    </row>
    <row r="1763" spans="1:8" x14ac:dyDescent="0.25">
      <c r="A1763" s="13" t="s">
        <v>5404</v>
      </c>
      <c r="B1763" s="8" t="s">
        <v>6030</v>
      </c>
      <c r="C1763" s="12">
        <v>36944</v>
      </c>
      <c r="D1763" s="13" t="s">
        <v>3964</v>
      </c>
      <c r="E1763" s="2">
        <v>752.6</v>
      </c>
      <c r="F1763" s="14" t="s">
        <v>5404</v>
      </c>
      <c r="G1763" s="2">
        <v>752.6</v>
      </c>
      <c r="H1763" s="2">
        <f>Tabla135[[#This Row],[Importe]]-Tabla135[[#This Row],[Pagado]]</f>
        <v>0</v>
      </c>
    </row>
    <row r="1764" spans="1:8" x14ac:dyDescent="0.25">
      <c r="A1764" s="13" t="s">
        <v>5404</v>
      </c>
      <c r="B1764" s="8" t="s">
        <v>6031</v>
      </c>
      <c r="C1764" s="12">
        <v>36945</v>
      </c>
      <c r="D1764" s="13" t="s">
        <v>4085</v>
      </c>
      <c r="E1764" s="2">
        <v>3745.2</v>
      </c>
      <c r="F1764" s="14" t="s">
        <v>5404</v>
      </c>
      <c r="G1764" s="2">
        <v>3745.2</v>
      </c>
      <c r="H1764" s="2">
        <f>Tabla135[[#This Row],[Importe]]-Tabla135[[#This Row],[Pagado]]</f>
        <v>0</v>
      </c>
    </row>
    <row r="1765" spans="1:8" x14ac:dyDescent="0.25">
      <c r="A1765" s="13" t="s">
        <v>5404</v>
      </c>
      <c r="B1765" s="8" t="s">
        <v>6032</v>
      </c>
      <c r="C1765" s="12">
        <v>36946</v>
      </c>
      <c r="D1765" s="13" t="s">
        <v>4085</v>
      </c>
      <c r="E1765" s="2">
        <v>15732</v>
      </c>
      <c r="F1765" s="14" t="s">
        <v>5404</v>
      </c>
      <c r="G1765" s="2">
        <v>15732</v>
      </c>
      <c r="H1765" s="2">
        <f>Tabla135[[#This Row],[Importe]]-Tabla135[[#This Row],[Pagado]]</f>
        <v>0</v>
      </c>
    </row>
    <row r="1766" spans="1:8" x14ac:dyDescent="0.25">
      <c r="A1766" s="13" t="s">
        <v>5404</v>
      </c>
      <c r="B1766" s="8" t="s">
        <v>6033</v>
      </c>
      <c r="C1766" s="12">
        <v>36947</v>
      </c>
      <c r="D1766" s="13" t="s">
        <v>3986</v>
      </c>
      <c r="E1766" s="2">
        <v>3031.6</v>
      </c>
      <c r="F1766" s="14" t="s">
        <v>5404</v>
      </c>
      <c r="G1766" s="2">
        <v>3031.6</v>
      </c>
      <c r="H1766" s="2">
        <f>Tabla135[[#This Row],[Importe]]-Tabla135[[#This Row],[Pagado]]</f>
        <v>0</v>
      </c>
    </row>
    <row r="1767" spans="1:8" x14ac:dyDescent="0.25">
      <c r="A1767" s="13" t="s">
        <v>5404</v>
      </c>
      <c r="B1767" s="8" t="s">
        <v>6034</v>
      </c>
      <c r="C1767" s="12">
        <v>36948</v>
      </c>
      <c r="D1767" s="13" t="s">
        <v>4142</v>
      </c>
      <c r="E1767" s="2">
        <v>0</v>
      </c>
      <c r="F1767" s="14" t="s">
        <v>4219</v>
      </c>
      <c r="G1767" s="2">
        <v>0</v>
      </c>
      <c r="H1767" s="2">
        <f>Tabla135[[#This Row],[Importe]]-Tabla135[[#This Row],[Pagado]]</f>
        <v>0</v>
      </c>
    </row>
    <row r="1768" spans="1:8" x14ac:dyDescent="0.25">
      <c r="A1768" s="13" t="s">
        <v>5404</v>
      </c>
      <c r="B1768" s="8" t="s">
        <v>6035</v>
      </c>
      <c r="C1768" s="12">
        <v>36949</v>
      </c>
      <c r="D1768" s="13" t="s">
        <v>4142</v>
      </c>
      <c r="E1768" s="2">
        <v>17522.2</v>
      </c>
      <c r="F1768" s="14" t="s">
        <v>5404</v>
      </c>
      <c r="G1768" s="2">
        <v>17522.2</v>
      </c>
      <c r="H1768" s="2">
        <f>Tabla135[[#This Row],[Importe]]-Tabla135[[#This Row],[Pagado]]</f>
        <v>0</v>
      </c>
    </row>
    <row r="1769" spans="1:8" x14ac:dyDescent="0.25">
      <c r="A1769" s="13" t="s">
        <v>5404</v>
      </c>
      <c r="B1769" s="8" t="s">
        <v>6036</v>
      </c>
      <c r="C1769" s="12">
        <v>36950</v>
      </c>
      <c r="D1769" s="13" t="s">
        <v>4045</v>
      </c>
      <c r="E1769" s="2">
        <v>530.70000000000005</v>
      </c>
      <c r="F1769" s="14" t="s">
        <v>5404</v>
      </c>
      <c r="G1769" s="2">
        <v>530.70000000000005</v>
      </c>
      <c r="H1769" s="2">
        <f>Tabla135[[#This Row],[Importe]]-Tabla135[[#This Row],[Pagado]]</f>
        <v>0</v>
      </c>
    </row>
    <row r="1770" spans="1:8" x14ac:dyDescent="0.25">
      <c r="A1770" s="13" t="s">
        <v>5404</v>
      </c>
      <c r="B1770" s="8" t="s">
        <v>6037</v>
      </c>
      <c r="C1770" s="12">
        <v>36951</v>
      </c>
      <c r="D1770" s="13" t="s">
        <v>4085</v>
      </c>
      <c r="E1770" s="2">
        <v>4968</v>
      </c>
      <c r="F1770" s="14" t="s">
        <v>5404</v>
      </c>
      <c r="G1770" s="2">
        <v>4968</v>
      </c>
      <c r="H1770" s="2">
        <f>Tabla135[[#This Row],[Importe]]-Tabla135[[#This Row],[Pagado]]</f>
        <v>0</v>
      </c>
    </row>
    <row r="1771" spans="1:8" x14ac:dyDescent="0.25">
      <c r="A1771" s="13" t="s">
        <v>5404</v>
      </c>
      <c r="B1771" s="8" t="s">
        <v>6038</v>
      </c>
      <c r="C1771" s="12">
        <v>36952</v>
      </c>
      <c r="D1771" s="13" t="s">
        <v>3994</v>
      </c>
      <c r="E1771" s="2">
        <v>2075.8000000000002</v>
      </c>
      <c r="F1771" s="14" t="s">
        <v>5404</v>
      </c>
      <c r="G1771" s="2">
        <v>2075.8000000000002</v>
      </c>
      <c r="H1771" s="2">
        <f>Tabla135[[#This Row],[Importe]]-Tabla135[[#This Row],[Pagado]]</f>
        <v>0</v>
      </c>
    </row>
    <row r="1772" spans="1:8" x14ac:dyDescent="0.25">
      <c r="A1772" s="13" t="s">
        <v>5404</v>
      </c>
      <c r="B1772" s="8" t="s">
        <v>6039</v>
      </c>
      <c r="C1772" s="12">
        <v>36953</v>
      </c>
      <c r="D1772" s="13" t="s">
        <v>4007</v>
      </c>
      <c r="E1772" s="2">
        <v>4856</v>
      </c>
      <c r="F1772" s="14" t="s">
        <v>5404</v>
      </c>
      <c r="G1772" s="2">
        <v>4856</v>
      </c>
      <c r="H1772" s="2">
        <f>Tabla135[[#This Row],[Importe]]-Tabla135[[#This Row],[Pagado]]</f>
        <v>0</v>
      </c>
    </row>
    <row r="1773" spans="1:8" x14ac:dyDescent="0.25">
      <c r="A1773" s="13" t="s">
        <v>5404</v>
      </c>
      <c r="B1773" s="8" t="s">
        <v>6040</v>
      </c>
      <c r="C1773" s="12">
        <v>36954</v>
      </c>
      <c r="D1773" s="13" t="s">
        <v>4191</v>
      </c>
      <c r="E1773" s="2">
        <v>22410</v>
      </c>
      <c r="F1773" s="14" t="s">
        <v>5404</v>
      </c>
      <c r="G1773" s="2">
        <v>22410</v>
      </c>
      <c r="H1773" s="2">
        <f>Tabla135[[#This Row],[Importe]]-Tabla135[[#This Row],[Pagado]]</f>
        <v>0</v>
      </c>
    </row>
    <row r="1774" spans="1:8" x14ac:dyDescent="0.25">
      <c r="A1774" s="13" t="s">
        <v>5404</v>
      </c>
      <c r="B1774" s="8" t="s">
        <v>6041</v>
      </c>
      <c r="C1774" s="12">
        <v>36955</v>
      </c>
      <c r="D1774" s="13" t="s">
        <v>4089</v>
      </c>
      <c r="E1774" s="2">
        <v>1438.8</v>
      </c>
      <c r="F1774" s="14" t="s">
        <v>5404</v>
      </c>
      <c r="G1774" s="2">
        <v>1438.8</v>
      </c>
      <c r="H1774" s="2">
        <f>Tabla135[[#This Row],[Importe]]-Tabla135[[#This Row],[Pagado]]</f>
        <v>0</v>
      </c>
    </row>
    <row r="1775" spans="1:8" x14ac:dyDescent="0.25">
      <c r="A1775" s="13" t="s">
        <v>5404</v>
      </c>
      <c r="B1775" s="8" t="s">
        <v>6042</v>
      </c>
      <c r="C1775" s="12">
        <v>36956</v>
      </c>
      <c r="D1775" s="13" t="s">
        <v>4089</v>
      </c>
      <c r="E1775" s="2">
        <v>461.5</v>
      </c>
      <c r="F1775" s="14" t="s">
        <v>5404</v>
      </c>
      <c r="G1775" s="2">
        <v>461.5</v>
      </c>
      <c r="H1775" s="2">
        <f>Tabla135[[#This Row],[Importe]]-Tabla135[[#This Row],[Pagado]]</f>
        <v>0</v>
      </c>
    </row>
    <row r="1776" spans="1:8" x14ac:dyDescent="0.25">
      <c r="A1776" s="13" t="s">
        <v>5404</v>
      </c>
      <c r="B1776" s="8" t="s">
        <v>6043</v>
      </c>
      <c r="C1776" s="12">
        <v>36957</v>
      </c>
      <c r="D1776" s="13" t="s">
        <v>4154</v>
      </c>
      <c r="E1776" s="2">
        <v>3862.8</v>
      </c>
      <c r="F1776" s="14" t="s">
        <v>5404</v>
      </c>
      <c r="G1776" s="2">
        <v>3862.8</v>
      </c>
      <c r="H1776" s="2">
        <f>Tabla135[[#This Row],[Importe]]-Tabla135[[#This Row],[Pagado]]</f>
        <v>0</v>
      </c>
    </row>
    <row r="1777" spans="1:8" x14ac:dyDescent="0.25">
      <c r="A1777" s="13" t="s">
        <v>5404</v>
      </c>
      <c r="B1777" s="8" t="s">
        <v>6044</v>
      </c>
      <c r="C1777" s="12">
        <v>36958</v>
      </c>
      <c r="D1777" s="13" t="s">
        <v>3999</v>
      </c>
      <c r="E1777" s="2">
        <v>5390.7</v>
      </c>
      <c r="F1777" s="14" t="s">
        <v>5404</v>
      </c>
      <c r="G1777" s="2">
        <v>5390.7</v>
      </c>
      <c r="H1777" s="2">
        <f>Tabla135[[#This Row],[Importe]]-Tabla135[[#This Row],[Pagado]]</f>
        <v>0</v>
      </c>
    </row>
    <row r="1778" spans="1:8" x14ac:dyDescent="0.25">
      <c r="A1778" s="13" t="s">
        <v>5404</v>
      </c>
      <c r="B1778" s="8" t="s">
        <v>6045</v>
      </c>
      <c r="C1778" s="12">
        <v>36959</v>
      </c>
      <c r="D1778" s="13" t="s">
        <v>3947</v>
      </c>
      <c r="E1778" s="2">
        <v>2648.4</v>
      </c>
      <c r="F1778" s="14" t="s">
        <v>5404</v>
      </c>
      <c r="G1778" s="2">
        <v>2648.4</v>
      </c>
      <c r="H1778" s="2">
        <f>Tabla135[[#This Row],[Importe]]-Tabla135[[#This Row],[Pagado]]</f>
        <v>0</v>
      </c>
    </row>
    <row r="1779" spans="1:8" x14ac:dyDescent="0.25">
      <c r="A1779" s="13" t="s">
        <v>5404</v>
      </c>
      <c r="B1779" s="8" t="s">
        <v>6046</v>
      </c>
      <c r="C1779" s="12">
        <v>36960</v>
      </c>
      <c r="D1779" s="13" t="s">
        <v>4047</v>
      </c>
      <c r="E1779" s="2">
        <v>884.5</v>
      </c>
      <c r="F1779" s="14" t="s">
        <v>5404</v>
      </c>
      <c r="G1779" s="2">
        <v>884.5</v>
      </c>
      <c r="H1779" s="2">
        <f>Tabla135[[#This Row],[Importe]]-Tabla135[[#This Row],[Pagado]]</f>
        <v>0</v>
      </c>
    </row>
    <row r="1780" spans="1:8" x14ac:dyDescent="0.25">
      <c r="A1780" s="13" t="s">
        <v>5404</v>
      </c>
      <c r="B1780" s="8" t="s">
        <v>6047</v>
      </c>
      <c r="C1780" s="12">
        <v>36961</v>
      </c>
      <c r="D1780" s="13" t="s">
        <v>3958</v>
      </c>
      <c r="E1780" s="2">
        <v>3399.3</v>
      </c>
      <c r="F1780" s="14" t="s">
        <v>5404</v>
      </c>
      <c r="G1780" s="2">
        <v>3399.3</v>
      </c>
      <c r="H1780" s="2">
        <f>Tabla135[[#This Row],[Importe]]-Tabla135[[#This Row],[Pagado]]</f>
        <v>0</v>
      </c>
    </row>
    <row r="1781" spans="1:8" x14ac:dyDescent="0.25">
      <c r="A1781" s="13" t="s">
        <v>5404</v>
      </c>
      <c r="B1781" s="8" t="s">
        <v>6048</v>
      </c>
      <c r="C1781" s="12">
        <v>36962</v>
      </c>
      <c r="D1781" s="13" t="s">
        <v>3995</v>
      </c>
      <c r="E1781" s="2">
        <v>68065.259999999995</v>
      </c>
      <c r="F1781" s="14" t="s">
        <v>5404</v>
      </c>
      <c r="G1781" s="2">
        <v>68065.259999999995</v>
      </c>
      <c r="H1781" s="2">
        <f>Tabla135[[#This Row],[Importe]]-Tabla135[[#This Row],[Pagado]]</f>
        <v>0</v>
      </c>
    </row>
    <row r="1782" spans="1:8" x14ac:dyDescent="0.25">
      <c r="A1782" s="13" t="s">
        <v>5404</v>
      </c>
      <c r="B1782" s="8" t="s">
        <v>6049</v>
      </c>
      <c r="C1782" s="12">
        <v>36963</v>
      </c>
      <c r="D1782" s="13" t="s">
        <v>3960</v>
      </c>
      <c r="E1782" s="2">
        <v>14065.6</v>
      </c>
      <c r="F1782" s="14" t="s">
        <v>5404</v>
      </c>
      <c r="G1782" s="2">
        <v>14065.6</v>
      </c>
      <c r="H1782" s="2">
        <f>Tabla135[[#This Row],[Importe]]-Tabla135[[#This Row],[Pagado]]</f>
        <v>0</v>
      </c>
    </row>
    <row r="1783" spans="1:8" x14ac:dyDescent="0.25">
      <c r="A1783" s="13" t="s">
        <v>5404</v>
      </c>
      <c r="B1783" s="8" t="s">
        <v>6050</v>
      </c>
      <c r="C1783" s="12">
        <v>36964</v>
      </c>
      <c r="D1783" s="13" t="s">
        <v>3964</v>
      </c>
      <c r="E1783" s="2">
        <v>2320</v>
      </c>
      <c r="F1783" s="14" t="s">
        <v>5404</v>
      </c>
      <c r="G1783" s="2">
        <v>2320</v>
      </c>
      <c r="H1783" s="2">
        <f>Tabla135[[#This Row],[Importe]]-Tabla135[[#This Row],[Pagado]]</f>
        <v>0</v>
      </c>
    </row>
    <row r="1784" spans="1:8" x14ac:dyDescent="0.25">
      <c r="A1784" s="13" t="s">
        <v>5404</v>
      </c>
      <c r="B1784" s="8" t="s">
        <v>6051</v>
      </c>
      <c r="C1784" s="12">
        <v>36965</v>
      </c>
      <c r="D1784" s="13" t="s">
        <v>4056</v>
      </c>
      <c r="E1784" s="2">
        <v>1770</v>
      </c>
      <c r="F1784" s="14" t="s">
        <v>5404</v>
      </c>
      <c r="G1784" s="2">
        <v>1770</v>
      </c>
      <c r="H1784" s="2">
        <f>Tabla135[[#This Row],[Importe]]-Tabla135[[#This Row],[Pagado]]</f>
        <v>0</v>
      </c>
    </row>
    <row r="1785" spans="1:8" x14ac:dyDescent="0.25">
      <c r="A1785" s="13" t="s">
        <v>5404</v>
      </c>
      <c r="B1785" s="8" t="s">
        <v>6052</v>
      </c>
      <c r="C1785" s="12">
        <v>36966</v>
      </c>
      <c r="D1785" s="13" t="s">
        <v>3937</v>
      </c>
      <c r="E1785" s="2">
        <v>80488.95</v>
      </c>
      <c r="F1785" s="14" t="s">
        <v>5341</v>
      </c>
      <c r="G1785" s="2">
        <v>80488.95</v>
      </c>
      <c r="H1785" s="2">
        <f>Tabla135[[#This Row],[Importe]]-Tabla135[[#This Row],[Pagado]]</f>
        <v>0</v>
      </c>
    </row>
    <row r="1786" spans="1:8" x14ac:dyDescent="0.25">
      <c r="A1786" s="13" t="s">
        <v>5404</v>
      </c>
      <c r="B1786" s="8" t="s">
        <v>6053</v>
      </c>
      <c r="C1786" s="12">
        <v>36967</v>
      </c>
      <c r="D1786" s="13" t="s">
        <v>3953</v>
      </c>
      <c r="E1786" s="2">
        <v>2950</v>
      </c>
      <c r="F1786" s="14" t="s">
        <v>5404</v>
      </c>
      <c r="G1786" s="2">
        <v>2950</v>
      </c>
      <c r="H1786" s="2">
        <f>Tabla135[[#This Row],[Importe]]-Tabla135[[#This Row],[Pagado]]</f>
        <v>0</v>
      </c>
    </row>
    <row r="1787" spans="1:8" x14ac:dyDescent="0.25">
      <c r="A1787" s="13" t="s">
        <v>5404</v>
      </c>
      <c r="B1787" s="8" t="s">
        <v>6054</v>
      </c>
      <c r="C1787" s="12">
        <v>36968</v>
      </c>
      <c r="D1787" s="13" t="s">
        <v>3965</v>
      </c>
      <c r="E1787" s="2">
        <v>2065</v>
      </c>
      <c r="F1787" s="14" t="s">
        <v>5404</v>
      </c>
      <c r="G1787" s="2">
        <v>2065</v>
      </c>
      <c r="H1787" s="2">
        <f>Tabla135[[#This Row],[Importe]]-Tabla135[[#This Row],[Pagado]]</f>
        <v>0</v>
      </c>
    </row>
    <row r="1788" spans="1:8" x14ac:dyDescent="0.25">
      <c r="A1788" s="13" t="s">
        <v>5404</v>
      </c>
      <c r="B1788" s="8" t="s">
        <v>6055</v>
      </c>
      <c r="C1788" s="12">
        <v>36969</v>
      </c>
      <c r="D1788" s="13" t="s">
        <v>4037</v>
      </c>
      <c r="E1788" s="2">
        <v>1576.4</v>
      </c>
      <c r="F1788" s="14" t="s">
        <v>5404</v>
      </c>
      <c r="G1788" s="2">
        <v>1576.4</v>
      </c>
      <c r="H1788" s="2">
        <f>Tabla135[[#This Row],[Importe]]-Tabla135[[#This Row],[Pagado]]</f>
        <v>0</v>
      </c>
    </row>
    <row r="1789" spans="1:8" x14ac:dyDescent="0.25">
      <c r="A1789" s="13" t="s">
        <v>5404</v>
      </c>
      <c r="B1789" s="8" t="s">
        <v>6056</v>
      </c>
      <c r="C1789" s="12">
        <v>36970</v>
      </c>
      <c r="D1789" s="13" t="s">
        <v>3969</v>
      </c>
      <c r="E1789" s="2">
        <v>10174.5</v>
      </c>
      <c r="F1789" s="14" t="s">
        <v>5404</v>
      </c>
      <c r="G1789" s="2">
        <v>10174.5</v>
      </c>
      <c r="H1789" s="2">
        <f>Tabla135[[#This Row],[Importe]]-Tabla135[[#This Row],[Pagado]]</f>
        <v>0</v>
      </c>
    </row>
    <row r="1790" spans="1:8" x14ac:dyDescent="0.25">
      <c r="A1790" s="13" t="s">
        <v>5404</v>
      </c>
      <c r="B1790" s="8" t="s">
        <v>6057</v>
      </c>
      <c r="C1790" s="12">
        <v>36971</v>
      </c>
      <c r="D1790" s="13" t="s">
        <v>3997</v>
      </c>
      <c r="E1790" s="2">
        <v>2897.5</v>
      </c>
      <c r="F1790" s="14" t="s">
        <v>5404</v>
      </c>
      <c r="G1790" s="2">
        <v>2897.5</v>
      </c>
      <c r="H1790" s="2">
        <f>Tabla135[[#This Row],[Importe]]-Tabla135[[#This Row],[Pagado]]</f>
        <v>0</v>
      </c>
    </row>
    <row r="1791" spans="1:8" x14ac:dyDescent="0.25">
      <c r="A1791" s="13" t="s">
        <v>5404</v>
      </c>
      <c r="B1791" s="8" t="s">
        <v>6058</v>
      </c>
      <c r="C1791" s="12">
        <v>36972</v>
      </c>
      <c r="D1791" s="13" t="s">
        <v>4099</v>
      </c>
      <c r="E1791" s="2">
        <v>2781.6</v>
      </c>
      <c r="F1791" s="14" t="s">
        <v>5404</v>
      </c>
      <c r="G1791" s="2">
        <v>2781.6</v>
      </c>
      <c r="H1791" s="2">
        <f>Tabla135[[#This Row],[Importe]]-Tabla135[[#This Row],[Pagado]]</f>
        <v>0</v>
      </c>
    </row>
    <row r="1792" spans="1:8" x14ac:dyDescent="0.25">
      <c r="A1792" s="13" t="s">
        <v>5404</v>
      </c>
      <c r="B1792" s="8" t="s">
        <v>6059</v>
      </c>
      <c r="C1792" s="12">
        <v>36973</v>
      </c>
      <c r="D1792" s="13" t="s">
        <v>3964</v>
      </c>
      <c r="E1792" s="2">
        <v>3475.8</v>
      </c>
      <c r="F1792" s="14" t="s">
        <v>5404</v>
      </c>
      <c r="G1792" s="2">
        <v>3475.8</v>
      </c>
      <c r="H1792" s="2">
        <f>Tabla135[[#This Row],[Importe]]-Tabla135[[#This Row],[Pagado]]</f>
        <v>0</v>
      </c>
    </row>
    <row r="1793" spans="1:8" x14ac:dyDescent="0.25">
      <c r="A1793" s="13" t="s">
        <v>5404</v>
      </c>
      <c r="B1793" s="8" t="s">
        <v>6060</v>
      </c>
      <c r="C1793" s="12">
        <v>36974</v>
      </c>
      <c r="D1793" s="13" t="s">
        <v>3977</v>
      </c>
      <c r="E1793" s="2">
        <v>4910.7</v>
      </c>
      <c r="F1793" s="14" t="s">
        <v>5404</v>
      </c>
      <c r="G1793" s="2">
        <v>4910.7</v>
      </c>
      <c r="H1793" s="2">
        <f>Tabla135[[#This Row],[Importe]]-Tabla135[[#This Row],[Pagado]]</f>
        <v>0</v>
      </c>
    </row>
    <row r="1794" spans="1:8" x14ac:dyDescent="0.25">
      <c r="A1794" s="13" t="s">
        <v>5404</v>
      </c>
      <c r="B1794" s="8" t="s">
        <v>6061</v>
      </c>
      <c r="C1794" s="12">
        <v>36975</v>
      </c>
      <c r="D1794" s="13" t="s">
        <v>3971</v>
      </c>
      <c r="E1794" s="2">
        <v>4098.3</v>
      </c>
      <c r="F1794" s="14" t="s">
        <v>5404</v>
      </c>
      <c r="G1794" s="2">
        <v>4098.3</v>
      </c>
      <c r="H1794" s="2">
        <f>Tabla135[[#This Row],[Importe]]-Tabla135[[#This Row],[Pagado]]</f>
        <v>0</v>
      </c>
    </row>
    <row r="1795" spans="1:8" x14ac:dyDescent="0.25">
      <c r="A1795" s="13" t="s">
        <v>5404</v>
      </c>
      <c r="B1795" s="8" t="s">
        <v>6062</v>
      </c>
      <c r="C1795" s="12">
        <v>36976</v>
      </c>
      <c r="D1795" s="13" t="s">
        <v>3991</v>
      </c>
      <c r="E1795" s="2">
        <v>7669.1</v>
      </c>
      <c r="F1795" s="14" t="s">
        <v>5404</v>
      </c>
      <c r="G1795" s="2">
        <v>7669.1</v>
      </c>
      <c r="H1795" s="2">
        <f>Tabla135[[#This Row],[Importe]]-Tabla135[[#This Row],[Pagado]]</f>
        <v>0</v>
      </c>
    </row>
    <row r="1796" spans="1:8" x14ac:dyDescent="0.25">
      <c r="A1796" s="13" t="s">
        <v>5404</v>
      </c>
      <c r="B1796" s="8" t="s">
        <v>6063</v>
      </c>
      <c r="C1796" s="12">
        <v>36977</v>
      </c>
      <c r="D1796" s="13" t="s">
        <v>3976</v>
      </c>
      <c r="E1796" s="2">
        <v>1524</v>
      </c>
      <c r="F1796" s="14" t="s">
        <v>5404</v>
      </c>
      <c r="G1796" s="2">
        <v>1524</v>
      </c>
      <c r="H1796" s="2">
        <f>Tabla135[[#This Row],[Importe]]-Tabla135[[#This Row],[Pagado]]</f>
        <v>0</v>
      </c>
    </row>
    <row r="1797" spans="1:8" x14ac:dyDescent="0.25">
      <c r="A1797" s="13" t="s">
        <v>5404</v>
      </c>
      <c r="B1797" s="8" t="s">
        <v>6064</v>
      </c>
      <c r="C1797" s="12">
        <v>36978</v>
      </c>
      <c r="D1797" s="13" t="s">
        <v>3982</v>
      </c>
      <c r="E1797" s="2">
        <v>3207.4</v>
      </c>
      <c r="F1797" s="14" t="s">
        <v>5404</v>
      </c>
      <c r="G1797" s="2">
        <v>3207.4</v>
      </c>
      <c r="H1797" s="2">
        <f>Tabla135[[#This Row],[Importe]]-Tabla135[[#This Row],[Pagado]]</f>
        <v>0</v>
      </c>
    </row>
    <row r="1798" spans="1:8" x14ac:dyDescent="0.25">
      <c r="A1798" s="13" t="s">
        <v>5404</v>
      </c>
      <c r="B1798" s="8" t="s">
        <v>6065</v>
      </c>
      <c r="C1798" s="12">
        <v>36979</v>
      </c>
      <c r="D1798" s="13" t="s">
        <v>4030</v>
      </c>
      <c r="E1798" s="2">
        <v>669.8</v>
      </c>
      <c r="F1798" s="14" t="s">
        <v>5404</v>
      </c>
      <c r="G1798" s="2">
        <v>669.8</v>
      </c>
      <c r="H1798" s="2">
        <f>Tabla135[[#This Row],[Importe]]-Tabla135[[#This Row],[Pagado]]</f>
        <v>0</v>
      </c>
    </row>
    <row r="1799" spans="1:8" x14ac:dyDescent="0.25">
      <c r="A1799" s="13" t="s">
        <v>5404</v>
      </c>
      <c r="B1799" s="8" t="s">
        <v>6066</v>
      </c>
      <c r="C1799" s="12">
        <v>36980</v>
      </c>
      <c r="D1799" s="13" t="s">
        <v>3962</v>
      </c>
      <c r="E1799" s="2">
        <v>9487.2000000000007</v>
      </c>
      <c r="F1799" s="14" t="s">
        <v>5404</v>
      </c>
      <c r="G1799" s="2">
        <v>9487.2000000000007</v>
      </c>
      <c r="H1799" s="2">
        <f>Tabla135[[#This Row],[Importe]]-Tabla135[[#This Row],[Pagado]]</f>
        <v>0</v>
      </c>
    </row>
    <row r="1800" spans="1:8" x14ac:dyDescent="0.25">
      <c r="A1800" s="13" t="s">
        <v>5404</v>
      </c>
      <c r="B1800" s="8" t="s">
        <v>6067</v>
      </c>
      <c r="C1800" s="12">
        <v>36981</v>
      </c>
      <c r="D1800" s="13" t="s">
        <v>3989</v>
      </c>
      <c r="E1800" s="2">
        <v>598.82000000000005</v>
      </c>
      <c r="F1800" s="14" t="s">
        <v>5404</v>
      </c>
      <c r="G1800" s="2">
        <v>598.82000000000005</v>
      </c>
      <c r="H1800" s="2">
        <f>Tabla135[[#This Row],[Importe]]-Tabla135[[#This Row],[Pagado]]</f>
        <v>0</v>
      </c>
    </row>
    <row r="1801" spans="1:8" x14ac:dyDescent="0.25">
      <c r="A1801" s="13" t="s">
        <v>5404</v>
      </c>
      <c r="B1801" s="8" t="s">
        <v>6068</v>
      </c>
      <c r="C1801" s="12">
        <v>36982</v>
      </c>
      <c r="D1801" s="13" t="s">
        <v>3957</v>
      </c>
      <c r="E1801" s="2">
        <v>0</v>
      </c>
      <c r="F1801" s="14" t="s">
        <v>4219</v>
      </c>
      <c r="G1801" s="2">
        <v>0</v>
      </c>
      <c r="H1801" s="2">
        <f>Tabla135[[#This Row],[Importe]]-Tabla135[[#This Row],[Pagado]]</f>
        <v>0</v>
      </c>
    </row>
    <row r="1802" spans="1:8" x14ac:dyDescent="0.25">
      <c r="A1802" s="13" t="s">
        <v>5404</v>
      </c>
      <c r="B1802" s="8" t="s">
        <v>6069</v>
      </c>
      <c r="C1802" s="12">
        <v>36983</v>
      </c>
      <c r="D1802" s="13" t="s">
        <v>3957</v>
      </c>
      <c r="E1802" s="2">
        <v>0</v>
      </c>
      <c r="F1802" s="14" t="s">
        <v>4219</v>
      </c>
      <c r="G1802" s="2">
        <v>0</v>
      </c>
      <c r="H1802" s="2">
        <f>Tabla135[[#This Row],[Importe]]-Tabla135[[#This Row],[Pagado]]</f>
        <v>0</v>
      </c>
    </row>
    <row r="1803" spans="1:8" x14ac:dyDescent="0.25">
      <c r="A1803" s="13" t="s">
        <v>5404</v>
      </c>
      <c r="B1803" s="8" t="s">
        <v>6070</v>
      </c>
      <c r="C1803" s="12">
        <v>36984</v>
      </c>
      <c r="D1803" s="13" t="s">
        <v>3937</v>
      </c>
      <c r="E1803" s="2">
        <v>5398.5</v>
      </c>
      <c r="F1803" s="14" t="s">
        <v>5341</v>
      </c>
      <c r="G1803" s="2">
        <v>5398.5</v>
      </c>
      <c r="H1803" s="2">
        <f>Tabla135[[#This Row],[Importe]]-Tabla135[[#This Row],[Pagado]]</f>
        <v>0</v>
      </c>
    </row>
    <row r="1804" spans="1:8" x14ac:dyDescent="0.25">
      <c r="A1804" s="13" t="s">
        <v>5404</v>
      </c>
      <c r="B1804" s="8" t="s">
        <v>6071</v>
      </c>
      <c r="C1804" s="12">
        <v>36985</v>
      </c>
      <c r="D1804" s="13" t="s">
        <v>4061</v>
      </c>
      <c r="E1804" s="2">
        <v>7494.1</v>
      </c>
      <c r="F1804" s="14" t="s">
        <v>5404</v>
      </c>
      <c r="G1804" s="2">
        <v>7494.1</v>
      </c>
      <c r="H1804" s="2">
        <f>Tabla135[[#This Row],[Importe]]-Tabla135[[#This Row],[Pagado]]</f>
        <v>0</v>
      </c>
    </row>
    <row r="1805" spans="1:8" x14ac:dyDescent="0.25">
      <c r="A1805" s="13" t="s">
        <v>5404</v>
      </c>
      <c r="B1805" s="8" t="s">
        <v>6072</v>
      </c>
      <c r="C1805" s="12">
        <v>36986</v>
      </c>
      <c r="D1805" s="13" t="s">
        <v>3978</v>
      </c>
      <c r="E1805" s="2">
        <v>8341.5</v>
      </c>
      <c r="F1805" s="14" t="s">
        <v>5404</v>
      </c>
      <c r="G1805" s="2">
        <v>8341.5</v>
      </c>
      <c r="H1805" s="2">
        <f>Tabla135[[#This Row],[Importe]]-Tabla135[[#This Row],[Pagado]]</f>
        <v>0</v>
      </c>
    </row>
    <row r="1806" spans="1:8" x14ac:dyDescent="0.25">
      <c r="A1806" s="13" t="s">
        <v>5404</v>
      </c>
      <c r="B1806" s="8" t="s">
        <v>6073</v>
      </c>
      <c r="C1806" s="12">
        <v>36987</v>
      </c>
      <c r="D1806" s="13" t="s">
        <v>4121</v>
      </c>
      <c r="E1806" s="2">
        <v>6191.1</v>
      </c>
      <c r="F1806" s="14" t="s">
        <v>5404</v>
      </c>
      <c r="G1806" s="2">
        <v>6191.1</v>
      </c>
      <c r="H1806" s="2">
        <f>Tabla135[[#This Row],[Importe]]-Tabla135[[#This Row],[Pagado]]</f>
        <v>0</v>
      </c>
    </row>
    <row r="1807" spans="1:8" x14ac:dyDescent="0.25">
      <c r="A1807" s="13" t="s">
        <v>5404</v>
      </c>
      <c r="B1807" s="8" t="s">
        <v>6074</v>
      </c>
      <c r="C1807" s="12">
        <v>36988</v>
      </c>
      <c r="D1807" s="13" t="s">
        <v>3955</v>
      </c>
      <c r="E1807" s="2">
        <v>834.4</v>
      </c>
      <c r="F1807" s="14" t="s">
        <v>5404</v>
      </c>
      <c r="G1807" s="2">
        <v>834.4</v>
      </c>
      <c r="H1807" s="2">
        <f>Tabla135[[#This Row],[Importe]]-Tabla135[[#This Row],[Pagado]]</f>
        <v>0</v>
      </c>
    </row>
    <row r="1808" spans="1:8" x14ac:dyDescent="0.25">
      <c r="A1808" s="13" t="s">
        <v>5404</v>
      </c>
      <c r="B1808" s="8" t="s">
        <v>6075</v>
      </c>
      <c r="C1808" s="12">
        <v>36989</v>
      </c>
      <c r="D1808" s="13" t="s">
        <v>3964</v>
      </c>
      <c r="E1808" s="2">
        <v>6473.4</v>
      </c>
      <c r="F1808" s="14" t="s">
        <v>5404</v>
      </c>
      <c r="G1808" s="2">
        <v>6473.4</v>
      </c>
      <c r="H1808" s="2">
        <f>Tabla135[[#This Row],[Importe]]-Tabla135[[#This Row],[Pagado]]</f>
        <v>0</v>
      </c>
    </row>
    <row r="1809" spans="1:8" x14ac:dyDescent="0.25">
      <c r="A1809" s="13" t="s">
        <v>5404</v>
      </c>
      <c r="B1809" s="8" t="s">
        <v>6076</v>
      </c>
      <c r="C1809" s="12">
        <v>36990</v>
      </c>
      <c r="D1809" s="13" t="s">
        <v>3964</v>
      </c>
      <c r="E1809" s="2">
        <v>466.2</v>
      </c>
      <c r="F1809" s="14" t="s">
        <v>5404</v>
      </c>
      <c r="G1809" s="2">
        <v>466.2</v>
      </c>
      <c r="H1809" s="2">
        <f>Tabla135[[#This Row],[Importe]]-Tabla135[[#This Row],[Pagado]]</f>
        <v>0</v>
      </c>
    </row>
    <row r="1810" spans="1:8" x14ac:dyDescent="0.25">
      <c r="A1810" s="13" t="s">
        <v>5404</v>
      </c>
      <c r="B1810" s="8" t="s">
        <v>6077</v>
      </c>
      <c r="C1810" s="12">
        <v>36991</v>
      </c>
      <c r="D1810" s="13" t="s">
        <v>4019</v>
      </c>
      <c r="E1810" s="2">
        <v>67732.399999999994</v>
      </c>
      <c r="F1810" s="14" t="s">
        <v>4294</v>
      </c>
      <c r="G1810" s="2">
        <v>67732.399999999994</v>
      </c>
      <c r="H1810" s="2">
        <f>Tabla135[[#This Row],[Importe]]-Tabla135[[#This Row],[Pagado]]</f>
        <v>0</v>
      </c>
    </row>
    <row r="1811" spans="1:8" x14ac:dyDescent="0.25">
      <c r="A1811" s="13" t="s">
        <v>5404</v>
      </c>
      <c r="B1811" s="8" t="s">
        <v>6078</v>
      </c>
      <c r="C1811" s="12">
        <v>36992</v>
      </c>
      <c r="D1811" s="13" t="s">
        <v>4096</v>
      </c>
      <c r="E1811" s="2">
        <v>2480.8000000000002</v>
      </c>
      <c r="F1811" s="14" t="s">
        <v>5404</v>
      </c>
      <c r="G1811" s="2">
        <v>2480.8000000000002</v>
      </c>
      <c r="H1811" s="2">
        <f>Tabla135[[#This Row],[Importe]]-Tabla135[[#This Row],[Pagado]]</f>
        <v>0</v>
      </c>
    </row>
    <row r="1812" spans="1:8" x14ac:dyDescent="0.25">
      <c r="A1812" s="13" t="s">
        <v>5404</v>
      </c>
      <c r="B1812" s="8" t="s">
        <v>6079</v>
      </c>
      <c r="C1812" s="12">
        <v>36993</v>
      </c>
      <c r="D1812" s="13" t="s">
        <v>3998</v>
      </c>
      <c r="E1812" s="2">
        <v>0</v>
      </c>
      <c r="F1812" s="14" t="s">
        <v>4219</v>
      </c>
      <c r="G1812" s="2">
        <v>0</v>
      </c>
      <c r="H1812" s="2">
        <f>Tabla135[[#This Row],[Importe]]-Tabla135[[#This Row],[Pagado]]</f>
        <v>0</v>
      </c>
    </row>
    <row r="1813" spans="1:8" x14ac:dyDescent="0.25">
      <c r="A1813" s="13" t="s">
        <v>5404</v>
      </c>
      <c r="B1813" s="8" t="s">
        <v>6080</v>
      </c>
      <c r="C1813" s="12">
        <v>36994</v>
      </c>
      <c r="D1813" s="13" t="s">
        <v>3998</v>
      </c>
      <c r="E1813" s="2">
        <v>24500.36</v>
      </c>
      <c r="F1813" s="14" t="s">
        <v>5404</v>
      </c>
      <c r="G1813" s="2">
        <v>24500.36</v>
      </c>
      <c r="H1813" s="2">
        <f>Tabla135[[#This Row],[Importe]]-Tabla135[[#This Row],[Pagado]]</f>
        <v>0</v>
      </c>
    </row>
    <row r="1814" spans="1:8" x14ac:dyDescent="0.25">
      <c r="A1814" s="13" t="s">
        <v>5404</v>
      </c>
      <c r="B1814" s="8" t="s">
        <v>6081</v>
      </c>
      <c r="C1814" s="12">
        <v>36995</v>
      </c>
      <c r="D1814" s="13" t="s">
        <v>3964</v>
      </c>
      <c r="E1814" s="2">
        <v>885</v>
      </c>
      <c r="F1814" s="14" t="s">
        <v>5404</v>
      </c>
      <c r="G1814" s="2">
        <v>885</v>
      </c>
      <c r="H1814" s="2">
        <f>Tabla135[[#This Row],[Importe]]-Tabla135[[#This Row],[Pagado]]</f>
        <v>0</v>
      </c>
    </row>
    <row r="1815" spans="1:8" x14ac:dyDescent="0.25">
      <c r="A1815" s="13" t="s">
        <v>5404</v>
      </c>
      <c r="B1815" s="8" t="s">
        <v>6082</v>
      </c>
      <c r="C1815" s="12">
        <v>36996</v>
      </c>
      <c r="D1815" s="13" t="s">
        <v>4012</v>
      </c>
      <c r="E1815" s="2">
        <v>1220.8</v>
      </c>
      <c r="F1815" s="14" t="s">
        <v>5404</v>
      </c>
      <c r="G1815" s="2">
        <v>1220.8</v>
      </c>
      <c r="H1815" s="2">
        <f>Tabla135[[#This Row],[Importe]]-Tabla135[[#This Row],[Pagado]]</f>
        <v>0</v>
      </c>
    </row>
    <row r="1816" spans="1:8" x14ac:dyDescent="0.25">
      <c r="A1816" s="13" t="s">
        <v>5404</v>
      </c>
      <c r="B1816" s="8" t="s">
        <v>6083</v>
      </c>
      <c r="C1816" s="12">
        <v>36997</v>
      </c>
      <c r="D1816" s="13" t="s">
        <v>3996</v>
      </c>
      <c r="E1816" s="2">
        <v>17622.099999999999</v>
      </c>
      <c r="F1816" s="14" t="s">
        <v>5404</v>
      </c>
      <c r="G1816" s="2">
        <v>17622.099999999999</v>
      </c>
      <c r="H1816" s="2">
        <f>Tabla135[[#This Row],[Importe]]-Tabla135[[#This Row],[Pagado]]</f>
        <v>0</v>
      </c>
    </row>
    <row r="1817" spans="1:8" x14ac:dyDescent="0.25">
      <c r="A1817" s="13" t="s">
        <v>5404</v>
      </c>
      <c r="B1817" s="8" t="s">
        <v>6084</v>
      </c>
      <c r="C1817" s="12">
        <v>36998</v>
      </c>
      <c r="D1817" s="13" t="s">
        <v>4055</v>
      </c>
      <c r="E1817" s="2">
        <v>44476</v>
      </c>
      <c r="F1817" s="14" t="s">
        <v>5404</v>
      </c>
      <c r="G1817" s="2">
        <v>44476</v>
      </c>
      <c r="H1817" s="2">
        <f>Tabla135[[#This Row],[Importe]]-Tabla135[[#This Row],[Pagado]]</f>
        <v>0</v>
      </c>
    </row>
    <row r="1818" spans="1:8" x14ac:dyDescent="0.25">
      <c r="A1818" s="13" t="s">
        <v>5404</v>
      </c>
      <c r="B1818" s="8" t="s">
        <v>6085</v>
      </c>
      <c r="C1818" s="12">
        <v>36999</v>
      </c>
      <c r="D1818" s="13" t="s">
        <v>4035</v>
      </c>
      <c r="E1818" s="2">
        <v>2605.1999999999998</v>
      </c>
      <c r="F1818" s="14" t="s">
        <v>5404</v>
      </c>
      <c r="G1818" s="2">
        <v>2605.1999999999998</v>
      </c>
      <c r="H1818" s="2">
        <f>Tabla135[[#This Row],[Importe]]-Tabla135[[#This Row],[Pagado]]</f>
        <v>0</v>
      </c>
    </row>
    <row r="1819" spans="1:8" x14ac:dyDescent="0.25">
      <c r="A1819" s="13" t="s">
        <v>5404</v>
      </c>
      <c r="B1819" s="8" t="s">
        <v>6086</v>
      </c>
      <c r="C1819" s="12">
        <v>37000</v>
      </c>
      <c r="D1819" s="13" t="s">
        <v>4018</v>
      </c>
      <c r="E1819" s="2">
        <v>46219.199999999997</v>
      </c>
      <c r="F1819" s="14" t="s">
        <v>5404</v>
      </c>
      <c r="G1819" s="2">
        <v>46219.199999999997</v>
      </c>
      <c r="H1819" s="2">
        <f>Tabla135[[#This Row],[Importe]]-Tabla135[[#This Row],[Pagado]]</f>
        <v>0</v>
      </c>
    </row>
    <row r="1820" spans="1:8" x14ac:dyDescent="0.25">
      <c r="A1820" s="13" t="s">
        <v>5404</v>
      </c>
      <c r="B1820" s="8" t="s">
        <v>6087</v>
      </c>
      <c r="C1820" s="12">
        <v>37001</v>
      </c>
      <c r="D1820" s="13" t="s">
        <v>6088</v>
      </c>
      <c r="E1820" s="2">
        <v>12366.8</v>
      </c>
      <c r="F1820" s="14" t="s">
        <v>5404</v>
      </c>
      <c r="G1820" s="2">
        <v>12366.8</v>
      </c>
      <c r="H1820" s="2">
        <f>Tabla135[[#This Row],[Importe]]-Tabla135[[#This Row],[Pagado]]</f>
        <v>0</v>
      </c>
    </row>
    <row r="1821" spans="1:8" x14ac:dyDescent="0.25">
      <c r="A1821" s="13" t="s">
        <v>5404</v>
      </c>
      <c r="B1821" s="8" t="s">
        <v>6089</v>
      </c>
      <c r="C1821" s="12">
        <v>37002</v>
      </c>
      <c r="D1821" s="13" t="s">
        <v>4023</v>
      </c>
      <c r="E1821" s="2">
        <v>3764.6</v>
      </c>
      <c r="F1821" s="14" t="s">
        <v>5404</v>
      </c>
      <c r="G1821" s="2">
        <v>3764.6</v>
      </c>
      <c r="H1821" s="2">
        <f>Tabla135[[#This Row],[Importe]]-Tabla135[[#This Row],[Pagado]]</f>
        <v>0</v>
      </c>
    </row>
    <row r="1822" spans="1:8" x14ac:dyDescent="0.25">
      <c r="A1822" s="13" t="s">
        <v>5404</v>
      </c>
      <c r="B1822" s="8" t="s">
        <v>6090</v>
      </c>
      <c r="C1822" s="12">
        <v>37003</v>
      </c>
      <c r="D1822" s="13" t="s">
        <v>3964</v>
      </c>
      <c r="E1822" s="2">
        <v>2797.6</v>
      </c>
      <c r="F1822" s="14" t="s">
        <v>5404</v>
      </c>
      <c r="G1822" s="2">
        <v>2797.6</v>
      </c>
      <c r="H1822" s="2">
        <f>Tabla135[[#This Row],[Importe]]-Tabla135[[#This Row],[Pagado]]</f>
        <v>0</v>
      </c>
    </row>
    <row r="1823" spans="1:8" x14ac:dyDescent="0.25">
      <c r="A1823" s="13" t="s">
        <v>5404</v>
      </c>
      <c r="B1823" s="8" t="s">
        <v>6091</v>
      </c>
      <c r="C1823" s="12">
        <v>37004</v>
      </c>
      <c r="D1823" s="13" t="s">
        <v>3964</v>
      </c>
      <c r="E1823" s="2">
        <v>4514</v>
      </c>
      <c r="F1823" s="14" t="s">
        <v>5404</v>
      </c>
      <c r="G1823" s="2">
        <v>4514</v>
      </c>
      <c r="H1823" s="2">
        <f>Tabla135[[#This Row],[Importe]]-Tabla135[[#This Row],[Pagado]]</f>
        <v>0</v>
      </c>
    </row>
    <row r="1824" spans="1:8" x14ac:dyDescent="0.25">
      <c r="A1824" s="13" t="s">
        <v>5404</v>
      </c>
      <c r="B1824" s="8" t="s">
        <v>6092</v>
      </c>
      <c r="C1824" s="12">
        <v>37005</v>
      </c>
      <c r="D1824" s="13" t="s">
        <v>4054</v>
      </c>
      <c r="E1824" s="2">
        <v>38073.64</v>
      </c>
      <c r="F1824" s="14" t="s">
        <v>5341</v>
      </c>
      <c r="G1824" s="2">
        <v>38073.64</v>
      </c>
      <c r="H1824" s="2">
        <f>Tabla135[[#This Row],[Importe]]-Tabla135[[#This Row],[Pagado]]</f>
        <v>0</v>
      </c>
    </row>
    <row r="1825" spans="1:8" x14ac:dyDescent="0.25">
      <c r="A1825" s="13" t="s">
        <v>5404</v>
      </c>
      <c r="B1825" s="8" t="s">
        <v>6093</v>
      </c>
      <c r="C1825" s="12">
        <v>37006</v>
      </c>
      <c r="D1825" s="13" t="s">
        <v>4097</v>
      </c>
      <c r="E1825" s="2">
        <v>2370</v>
      </c>
      <c r="F1825" s="14" t="s">
        <v>5404</v>
      </c>
      <c r="G1825" s="2">
        <v>2370</v>
      </c>
      <c r="H1825" s="2">
        <f>Tabla135[[#This Row],[Importe]]-Tabla135[[#This Row],[Pagado]]</f>
        <v>0</v>
      </c>
    </row>
    <row r="1826" spans="1:8" x14ac:dyDescent="0.25">
      <c r="A1826" s="13" t="s">
        <v>5404</v>
      </c>
      <c r="B1826" s="8" t="s">
        <v>6094</v>
      </c>
      <c r="C1826" s="12">
        <v>37007</v>
      </c>
      <c r="D1826" s="13" t="s">
        <v>3961</v>
      </c>
      <c r="E1826" s="2">
        <v>1807</v>
      </c>
      <c r="F1826" s="14" t="s">
        <v>5341</v>
      </c>
      <c r="G1826" s="2">
        <v>1807</v>
      </c>
      <c r="H1826" s="2">
        <f>Tabla135[[#This Row],[Importe]]-Tabla135[[#This Row],[Pagado]]</f>
        <v>0</v>
      </c>
    </row>
    <row r="1827" spans="1:8" x14ac:dyDescent="0.25">
      <c r="A1827" s="13" t="s">
        <v>5404</v>
      </c>
      <c r="B1827" s="8" t="s">
        <v>6095</v>
      </c>
      <c r="C1827" s="12">
        <v>37008</v>
      </c>
      <c r="D1827" s="13" t="s">
        <v>3959</v>
      </c>
      <c r="E1827" s="2">
        <v>11787.6</v>
      </c>
      <c r="F1827" s="14" t="s">
        <v>4294</v>
      </c>
      <c r="G1827" s="2">
        <v>11787.6</v>
      </c>
      <c r="H1827" s="2">
        <f>Tabla135[[#This Row],[Importe]]-Tabla135[[#This Row],[Pagado]]</f>
        <v>0</v>
      </c>
    </row>
    <row r="1828" spans="1:8" x14ac:dyDescent="0.25">
      <c r="A1828" s="13" t="s">
        <v>5404</v>
      </c>
      <c r="B1828" s="8" t="s">
        <v>6096</v>
      </c>
      <c r="C1828" s="12">
        <v>37009</v>
      </c>
      <c r="D1828" s="13" t="s">
        <v>4015</v>
      </c>
      <c r="E1828" s="2">
        <v>1767.6</v>
      </c>
      <c r="F1828" s="14" t="s">
        <v>5404</v>
      </c>
      <c r="G1828" s="2">
        <v>1767.6</v>
      </c>
      <c r="H1828" s="2">
        <f>Tabla135[[#This Row],[Importe]]-Tabla135[[#This Row],[Pagado]]</f>
        <v>0</v>
      </c>
    </row>
    <row r="1829" spans="1:8" x14ac:dyDescent="0.25">
      <c r="A1829" s="13" t="s">
        <v>5404</v>
      </c>
      <c r="B1829" s="8" t="s">
        <v>6097</v>
      </c>
      <c r="C1829" s="12">
        <v>37010</v>
      </c>
      <c r="D1829" s="13" t="s">
        <v>4163</v>
      </c>
      <c r="E1829" s="2">
        <v>249.7</v>
      </c>
      <c r="F1829" s="14" t="s">
        <v>5404</v>
      </c>
      <c r="G1829" s="2">
        <v>249.7</v>
      </c>
      <c r="H1829" s="2">
        <f>Tabla135[[#This Row],[Importe]]-Tabla135[[#This Row],[Pagado]]</f>
        <v>0</v>
      </c>
    </row>
    <row r="1830" spans="1:8" x14ac:dyDescent="0.25">
      <c r="A1830" s="13" t="s">
        <v>5404</v>
      </c>
      <c r="B1830" s="8" t="s">
        <v>6098</v>
      </c>
      <c r="C1830" s="12">
        <v>37011</v>
      </c>
      <c r="D1830" s="13" t="s">
        <v>4073</v>
      </c>
      <c r="E1830" s="2">
        <v>9904.4</v>
      </c>
      <c r="F1830" s="14" t="s">
        <v>5404</v>
      </c>
      <c r="G1830" s="2">
        <v>9904.4</v>
      </c>
      <c r="H1830" s="2">
        <f>Tabla135[[#This Row],[Importe]]-Tabla135[[#This Row],[Pagado]]</f>
        <v>0</v>
      </c>
    </row>
    <row r="1831" spans="1:8" x14ac:dyDescent="0.25">
      <c r="A1831" s="13" t="s">
        <v>5404</v>
      </c>
      <c r="B1831" s="8" t="s">
        <v>6099</v>
      </c>
      <c r="C1831" s="12">
        <v>37012</v>
      </c>
      <c r="D1831" s="13" t="s">
        <v>3953</v>
      </c>
      <c r="E1831" s="2">
        <v>2950</v>
      </c>
      <c r="F1831" s="14" t="s">
        <v>4943</v>
      </c>
      <c r="G1831" s="2">
        <v>2950</v>
      </c>
      <c r="H1831" s="2">
        <f>Tabla135[[#This Row],[Importe]]-Tabla135[[#This Row],[Pagado]]</f>
        <v>0</v>
      </c>
    </row>
    <row r="1832" spans="1:8" x14ac:dyDescent="0.25">
      <c r="A1832" s="13" t="s">
        <v>5404</v>
      </c>
      <c r="B1832" s="8" t="s">
        <v>6100</v>
      </c>
      <c r="C1832" s="12">
        <v>37013</v>
      </c>
      <c r="D1832" s="13" t="s">
        <v>4169</v>
      </c>
      <c r="E1832" s="2">
        <v>3523.41</v>
      </c>
      <c r="F1832" s="14">
        <v>44201</v>
      </c>
      <c r="G1832" s="2">
        <v>3523.41</v>
      </c>
      <c r="H1832" s="2">
        <f>Tabla135[[#This Row],[Importe]]-Tabla135[[#This Row],[Pagado]]</f>
        <v>0</v>
      </c>
    </row>
    <row r="1833" spans="1:8" x14ac:dyDescent="0.25">
      <c r="A1833" s="13" t="s">
        <v>5404</v>
      </c>
      <c r="B1833" s="8" t="s">
        <v>6101</v>
      </c>
      <c r="C1833" s="12">
        <v>37014</v>
      </c>
      <c r="D1833" s="13" t="s">
        <v>6102</v>
      </c>
      <c r="E1833" s="2">
        <v>4923.3599999999997</v>
      </c>
      <c r="F1833" s="14" t="s">
        <v>36</v>
      </c>
      <c r="G1833" s="2">
        <v>4923.3599999999997</v>
      </c>
      <c r="H1833" s="2">
        <f>Tabla135[[#This Row],[Importe]]-Tabla135[[#This Row],[Pagado]]</f>
        <v>0</v>
      </c>
    </row>
    <row r="1834" spans="1:8" x14ac:dyDescent="0.25">
      <c r="A1834" s="13" t="s">
        <v>5404</v>
      </c>
      <c r="B1834" s="8" t="s">
        <v>6103</v>
      </c>
      <c r="C1834" s="12">
        <v>37015</v>
      </c>
      <c r="D1834" s="13" t="s">
        <v>4017</v>
      </c>
      <c r="E1834" s="2">
        <v>163622.29999999999</v>
      </c>
      <c r="F1834" s="14" t="s">
        <v>5140</v>
      </c>
      <c r="G1834" s="2">
        <v>163622.29999999999</v>
      </c>
      <c r="H1834" s="2">
        <f>Tabla135[[#This Row],[Importe]]-Tabla135[[#This Row],[Pagado]]</f>
        <v>0</v>
      </c>
    </row>
    <row r="1835" spans="1:8" x14ac:dyDescent="0.25">
      <c r="A1835" s="13" t="s">
        <v>5404</v>
      </c>
      <c r="B1835" s="8" t="s">
        <v>6104</v>
      </c>
      <c r="C1835" s="12">
        <v>37016</v>
      </c>
      <c r="D1835" s="13" t="s">
        <v>3964</v>
      </c>
      <c r="E1835" s="2">
        <v>5288.4</v>
      </c>
      <c r="F1835" s="14" t="s">
        <v>5341</v>
      </c>
      <c r="G1835" s="2">
        <v>5288.4</v>
      </c>
      <c r="H1835" s="2">
        <f>Tabla135[[#This Row],[Importe]]-Tabla135[[#This Row],[Pagado]]</f>
        <v>0</v>
      </c>
    </row>
    <row r="1836" spans="1:8" x14ac:dyDescent="0.25">
      <c r="A1836" s="13" t="s">
        <v>5404</v>
      </c>
      <c r="B1836" s="8" t="s">
        <v>6105</v>
      </c>
      <c r="C1836" s="12">
        <v>37017</v>
      </c>
      <c r="D1836" s="13" t="s">
        <v>3959</v>
      </c>
      <c r="E1836" s="2">
        <v>880</v>
      </c>
      <c r="F1836" s="14" t="s">
        <v>5341</v>
      </c>
      <c r="G1836" s="2">
        <v>880</v>
      </c>
      <c r="H1836" s="2">
        <f>Tabla135[[#This Row],[Importe]]-Tabla135[[#This Row],[Pagado]]</f>
        <v>0</v>
      </c>
    </row>
    <row r="1837" spans="1:8" x14ac:dyDescent="0.25">
      <c r="A1837" s="13" t="s">
        <v>5341</v>
      </c>
      <c r="B1837" s="8" t="s">
        <v>6106</v>
      </c>
      <c r="C1837" s="12">
        <v>37018</v>
      </c>
      <c r="D1837" s="13" t="s">
        <v>4028</v>
      </c>
      <c r="E1837" s="2">
        <v>2039.9</v>
      </c>
      <c r="F1837" s="14" t="s">
        <v>5341</v>
      </c>
      <c r="G1837" s="2">
        <v>2039.9</v>
      </c>
      <c r="H1837" s="2">
        <f>Tabla135[[#This Row],[Importe]]-Tabla135[[#This Row],[Pagado]]</f>
        <v>0</v>
      </c>
    </row>
    <row r="1838" spans="1:8" x14ac:dyDescent="0.25">
      <c r="A1838" s="13" t="s">
        <v>5341</v>
      </c>
      <c r="B1838" s="8" t="s">
        <v>6107</v>
      </c>
      <c r="C1838" s="12">
        <v>37019</v>
      </c>
      <c r="D1838" s="13" t="s">
        <v>3936</v>
      </c>
      <c r="E1838" s="2">
        <v>7430.4</v>
      </c>
      <c r="F1838" s="14" t="s">
        <v>4943</v>
      </c>
      <c r="G1838" s="2">
        <v>7430.4</v>
      </c>
      <c r="H1838" s="2">
        <f>Tabla135[[#This Row],[Importe]]-Tabla135[[#This Row],[Pagado]]</f>
        <v>0</v>
      </c>
    </row>
    <row r="1839" spans="1:8" x14ac:dyDescent="0.25">
      <c r="A1839" s="13" t="s">
        <v>5341</v>
      </c>
      <c r="B1839" s="8" t="s">
        <v>6108</v>
      </c>
      <c r="C1839" s="12">
        <v>37020</v>
      </c>
      <c r="D1839" s="13" t="s">
        <v>3935</v>
      </c>
      <c r="E1839" s="2">
        <v>84479.2</v>
      </c>
      <c r="F1839" s="14" t="s">
        <v>4316</v>
      </c>
      <c r="G1839" s="2">
        <v>84479.2</v>
      </c>
      <c r="H1839" s="2">
        <f>Tabla135[[#This Row],[Importe]]-Tabla135[[#This Row],[Pagado]]</f>
        <v>0</v>
      </c>
    </row>
    <row r="1840" spans="1:8" x14ac:dyDescent="0.25">
      <c r="A1840" s="13" t="s">
        <v>5341</v>
      </c>
      <c r="B1840" s="8" t="s">
        <v>6109</v>
      </c>
      <c r="C1840" s="12">
        <v>37021</v>
      </c>
      <c r="D1840" s="13" t="s">
        <v>4055</v>
      </c>
      <c r="E1840" s="2">
        <v>39808</v>
      </c>
      <c r="F1840" s="14" t="s">
        <v>5341</v>
      </c>
      <c r="G1840" s="2">
        <v>39808</v>
      </c>
      <c r="H1840" s="2">
        <f>Tabla135[[#This Row],[Importe]]-Tabla135[[#This Row],[Pagado]]</f>
        <v>0</v>
      </c>
    </row>
    <row r="1841" spans="1:8" x14ac:dyDescent="0.25">
      <c r="A1841" s="13" t="s">
        <v>5341</v>
      </c>
      <c r="B1841" s="8" t="s">
        <v>6110</v>
      </c>
      <c r="C1841" s="12">
        <v>37022</v>
      </c>
      <c r="D1841" s="13" t="s">
        <v>3975</v>
      </c>
      <c r="E1841" s="2">
        <v>4688</v>
      </c>
      <c r="F1841" s="14" t="s">
        <v>4943</v>
      </c>
      <c r="G1841" s="2">
        <v>4688</v>
      </c>
      <c r="H1841" s="2">
        <f>Tabla135[[#This Row],[Importe]]-Tabla135[[#This Row],[Pagado]]</f>
        <v>0</v>
      </c>
    </row>
    <row r="1842" spans="1:8" x14ac:dyDescent="0.25">
      <c r="A1842" s="13" t="s">
        <v>5341</v>
      </c>
      <c r="B1842" s="8" t="s">
        <v>6111</v>
      </c>
      <c r="C1842" s="12">
        <v>37023</v>
      </c>
      <c r="D1842" s="13" t="s">
        <v>4029</v>
      </c>
      <c r="E1842" s="2">
        <v>3938.6</v>
      </c>
      <c r="F1842" s="14" t="s">
        <v>5341</v>
      </c>
      <c r="G1842" s="2">
        <v>3938.6</v>
      </c>
      <c r="H1842" s="2">
        <f>Tabla135[[#This Row],[Importe]]-Tabla135[[#This Row],[Pagado]]</f>
        <v>0</v>
      </c>
    </row>
    <row r="1843" spans="1:8" x14ac:dyDescent="0.25">
      <c r="A1843" s="13" t="s">
        <v>5341</v>
      </c>
      <c r="B1843" s="8" t="s">
        <v>6112</v>
      </c>
      <c r="C1843" s="12">
        <v>37024</v>
      </c>
      <c r="D1843" s="13" t="s">
        <v>3940</v>
      </c>
      <c r="E1843" s="2">
        <v>3783.5</v>
      </c>
      <c r="F1843" s="14" t="s">
        <v>4316</v>
      </c>
      <c r="G1843" s="2">
        <v>3783.5</v>
      </c>
      <c r="H1843" s="2">
        <f>Tabla135[[#This Row],[Importe]]-Tabla135[[#This Row],[Pagado]]</f>
        <v>0</v>
      </c>
    </row>
    <row r="1844" spans="1:8" x14ac:dyDescent="0.25">
      <c r="A1844" s="13" t="s">
        <v>5341</v>
      </c>
      <c r="B1844" s="8" t="s">
        <v>6113</v>
      </c>
      <c r="C1844" s="12">
        <v>37025</v>
      </c>
      <c r="D1844" s="13" t="s">
        <v>3942</v>
      </c>
      <c r="E1844" s="2">
        <v>3571.2</v>
      </c>
      <c r="F1844" s="14" t="s">
        <v>4943</v>
      </c>
      <c r="G1844" s="2">
        <v>3571.2</v>
      </c>
      <c r="H1844" s="2">
        <f>Tabla135[[#This Row],[Importe]]-Tabla135[[#This Row],[Pagado]]</f>
        <v>0</v>
      </c>
    </row>
    <row r="1845" spans="1:8" x14ac:dyDescent="0.25">
      <c r="A1845" s="13" t="s">
        <v>5341</v>
      </c>
      <c r="B1845" s="8" t="s">
        <v>6114</v>
      </c>
      <c r="C1845" s="12">
        <v>37026</v>
      </c>
      <c r="D1845" s="13" t="s">
        <v>3944</v>
      </c>
      <c r="E1845" s="2">
        <v>7778.5</v>
      </c>
      <c r="F1845" s="14" t="s">
        <v>4943</v>
      </c>
      <c r="G1845" s="2">
        <v>7778.5</v>
      </c>
      <c r="H1845" s="2">
        <f>Tabla135[[#This Row],[Importe]]-Tabla135[[#This Row],[Pagado]]</f>
        <v>0</v>
      </c>
    </row>
    <row r="1846" spans="1:8" x14ac:dyDescent="0.25">
      <c r="A1846" s="13" t="s">
        <v>5341</v>
      </c>
      <c r="B1846" s="8" t="s">
        <v>6115</v>
      </c>
      <c r="C1846" s="12">
        <v>37027</v>
      </c>
      <c r="D1846" s="13" t="s">
        <v>3939</v>
      </c>
      <c r="E1846" s="2">
        <v>3839.9</v>
      </c>
      <c r="F1846" s="14" t="s">
        <v>4943</v>
      </c>
      <c r="G1846" s="2">
        <v>3839.9</v>
      </c>
      <c r="H1846" s="2">
        <f>Tabla135[[#This Row],[Importe]]-Tabla135[[#This Row],[Pagado]]</f>
        <v>0</v>
      </c>
    </row>
    <row r="1847" spans="1:8" x14ac:dyDescent="0.25">
      <c r="A1847" s="13" t="s">
        <v>5341</v>
      </c>
      <c r="B1847" s="8" t="s">
        <v>6116</v>
      </c>
      <c r="C1847" s="12">
        <v>37028</v>
      </c>
      <c r="D1847" s="13" t="s">
        <v>3938</v>
      </c>
      <c r="E1847" s="2">
        <v>9314.6</v>
      </c>
      <c r="F1847" s="14" t="s">
        <v>4943</v>
      </c>
      <c r="G1847" s="2">
        <v>9314.6</v>
      </c>
      <c r="H1847" s="2">
        <f>Tabla135[[#This Row],[Importe]]-Tabla135[[#This Row],[Pagado]]</f>
        <v>0</v>
      </c>
    </row>
    <row r="1848" spans="1:8" x14ac:dyDescent="0.25">
      <c r="A1848" s="13" t="s">
        <v>5341</v>
      </c>
      <c r="B1848" s="8" t="s">
        <v>6117</v>
      </c>
      <c r="C1848" s="12">
        <v>37029</v>
      </c>
      <c r="D1848" s="13" t="s">
        <v>3948</v>
      </c>
      <c r="E1848" s="2">
        <v>11376</v>
      </c>
      <c r="F1848" s="14" t="s">
        <v>4316</v>
      </c>
      <c r="G1848" s="2">
        <v>11376</v>
      </c>
      <c r="H1848" s="2">
        <f>Tabla135[[#This Row],[Importe]]-Tabla135[[#This Row],[Pagado]]</f>
        <v>0</v>
      </c>
    </row>
    <row r="1849" spans="1:8" x14ac:dyDescent="0.25">
      <c r="A1849" s="13" t="s">
        <v>5341</v>
      </c>
      <c r="B1849" s="8" t="s">
        <v>6118</v>
      </c>
      <c r="C1849" s="12">
        <v>37030</v>
      </c>
      <c r="D1849" s="13" t="s">
        <v>3941</v>
      </c>
      <c r="E1849" s="2">
        <v>5055.5</v>
      </c>
      <c r="F1849" s="14" t="s">
        <v>4943</v>
      </c>
      <c r="G1849" s="2">
        <v>5055.5</v>
      </c>
      <c r="H1849" s="2">
        <f>Tabla135[[#This Row],[Importe]]-Tabla135[[#This Row],[Pagado]]</f>
        <v>0</v>
      </c>
    </row>
    <row r="1850" spans="1:8" x14ac:dyDescent="0.25">
      <c r="A1850" s="13" t="s">
        <v>5341</v>
      </c>
      <c r="B1850" s="8" t="s">
        <v>6119</v>
      </c>
      <c r="C1850" s="12">
        <v>37031</v>
      </c>
      <c r="D1850" s="13" t="s">
        <v>3950</v>
      </c>
      <c r="E1850" s="2">
        <v>27287.599999999999</v>
      </c>
      <c r="F1850" s="14" t="s">
        <v>4943</v>
      </c>
      <c r="G1850" s="2">
        <v>27287.599999999999</v>
      </c>
      <c r="H1850" s="2">
        <f>Tabla135[[#This Row],[Importe]]-Tabla135[[#This Row],[Pagado]]</f>
        <v>0</v>
      </c>
    </row>
    <row r="1851" spans="1:8" x14ac:dyDescent="0.25">
      <c r="A1851" s="13" t="s">
        <v>5341</v>
      </c>
      <c r="B1851" s="8" t="s">
        <v>6120</v>
      </c>
      <c r="C1851" s="12">
        <v>37032</v>
      </c>
      <c r="D1851" s="13" t="s">
        <v>3945</v>
      </c>
      <c r="E1851" s="2">
        <v>4831.3</v>
      </c>
      <c r="F1851" s="14" t="s">
        <v>4943</v>
      </c>
      <c r="G1851" s="2">
        <v>4831.3</v>
      </c>
      <c r="H1851" s="2">
        <f>Tabla135[[#This Row],[Importe]]-Tabla135[[#This Row],[Pagado]]</f>
        <v>0</v>
      </c>
    </row>
    <row r="1852" spans="1:8" x14ac:dyDescent="0.25">
      <c r="A1852" s="13" t="s">
        <v>5341</v>
      </c>
      <c r="B1852" s="8" t="s">
        <v>6121</v>
      </c>
      <c r="C1852" s="12">
        <v>37033</v>
      </c>
      <c r="D1852" s="13" t="s">
        <v>3949</v>
      </c>
      <c r="E1852" s="2">
        <v>19564</v>
      </c>
      <c r="F1852" s="14" t="s">
        <v>4943</v>
      </c>
      <c r="G1852" s="2">
        <v>19564</v>
      </c>
      <c r="H1852" s="2">
        <f>Tabla135[[#This Row],[Importe]]-Tabla135[[#This Row],[Pagado]]</f>
        <v>0</v>
      </c>
    </row>
    <row r="1853" spans="1:8" x14ac:dyDescent="0.25">
      <c r="A1853" s="13" t="s">
        <v>5341</v>
      </c>
      <c r="B1853" s="8" t="s">
        <v>6122</v>
      </c>
      <c r="C1853" s="12">
        <v>37034</v>
      </c>
      <c r="D1853" s="13" t="s">
        <v>4080</v>
      </c>
      <c r="E1853" s="2">
        <v>3995</v>
      </c>
      <c r="F1853" s="14" t="s">
        <v>4943</v>
      </c>
      <c r="G1853" s="2">
        <v>3995</v>
      </c>
      <c r="H1853" s="2">
        <f>Tabla135[[#This Row],[Importe]]-Tabla135[[#This Row],[Pagado]]</f>
        <v>0</v>
      </c>
    </row>
    <row r="1854" spans="1:8" x14ac:dyDescent="0.25">
      <c r="A1854" s="13" t="s">
        <v>5341</v>
      </c>
      <c r="B1854" s="8" t="s">
        <v>6123</v>
      </c>
      <c r="C1854" s="12">
        <v>37035</v>
      </c>
      <c r="D1854" s="13" t="s">
        <v>3951</v>
      </c>
      <c r="E1854" s="2">
        <v>10376.700000000001</v>
      </c>
      <c r="F1854" s="14" t="s">
        <v>5341</v>
      </c>
      <c r="G1854" s="2">
        <v>10376.700000000001</v>
      </c>
      <c r="H1854" s="2">
        <f>Tabla135[[#This Row],[Importe]]-Tabla135[[#This Row],[Pagado]]</f>
        <v>0</v>
      </c>
    </row>
    <row r="1855" spans="1:8" x14ac:dyDescent="0.25">
      <c r="A1855" s="13" t="s">
        <v>5341</v>
      </c>
      <c r="B1855" s="8" t="s">
        <v>6124</v>
      </c>
      <c r="C1855" s="12">
        <v>37036</v>
      </c>
      <c r="D1855" s="13" t="s">
        <v>4042</v>
      </c>
      <c r="E1855" s="2">
        <v>0</v>
      </c>
      <c r="F1855" s="14" t="s">
        <v>4219</v>
      </c>
      <c r="G1855" s="2">
        <v>0</v>
      </c>
      <c r="H1855" s="2">
        <f>Tabla135[[#This Row],[Importe]]-Tabla135[[#This Row],[Pagado]]</f>
        <v>0</v>
      </c>
    </row>
    <row r="1856" spans="1:8" x14ac:dyDescent="0.25">
      <c r="A1856" s="13" t="s">
        <v>5341</v>
      </c>
      <c r="B1856" s="8" t="s">
        <v>6125</v>
      </c>
      <c r="C1856" s="12">
        <v>37037</v>
      </c>
      <c r="D1856" s="13" t="s">
        <v>4042</v>
      </c>
      <c r="E1856" s="2">
        <v>58681.25</v>
      </c>
      <c r="F1856" s="14" t="s">
        <v>5140</v>
      </c>
      <c r="G1856" s="2">
        <v>58681.25</v>
      </c>
      <c r="H1856" s="2">
        <f>Tabla135[[#This Row],[Importe]]-Tabla135[[#This Row],[Pagado]]</f>
        <v>0</v>
      </c>
    </row>
    <row r="1857" spans="1:8" x14ac:dyDescent="0.25">
      <c r="A1857" s="13" t="s">
        <v>5341</v>
      </c>
      <c r="B1857" s="8" t="s">
        <v>6126</v>
      </c>
      <c r="C1857" s="12">
        <v>37038</v>
      </c>
      <c r="D1857" s="13" t="s">
        <v>3964</v>
      </c>
      <c r="E1857" s="2">
        <v>10488.4</v>
      </c>
      <c r="F1857" s="14" t="s">
        <v>5341</v>
      </c>
      <c r="G1857" s="2">
        <v>10488.4</v>
      </c>
      <c r="H1857" s="2">
        <f>Tabla135[[#This Row],[Importe]]-Tabla135[[#This Row],[Pagado]]</f>
        <v>0</v>
      </c>
    </row>
    <row r="1858" spans="1:8" x14ac:dyDescent="0.25">
      <c r="A1858" s="13" t="s">
        <v>5341</v>
      </c>
      <c r="B1858" s="8" t="s">
        <v>6127</v>
      </c>
      <c r="C1858" s="12">
        <v>37039</v>
      </c>
      <c r="D1858" s="13" t="s">
        <v>3937</v>
      </c>
      <c r="E1858" s="2">
        <v>49785.65</v>
      </c>
      <c r="F1858" s="14" t="s">
        <v>4943</v>
      </c>
      <c r="G1858" s="2">
        <v>49785.65</v>
      </c>
      <c r="H1858" s="2">
        <f>Tabla135[[#This Row],[Importe]]-Tabla135[[#This Row],[Pagado]]</f>
        <v>0</v>
      </c>
    </row>
    <row r="1859" spans="1:8" x14ac:dyDescent="0.25">
      <c r="A1859" s="13" t="s">
        <v>5341</v>
      </c>
      <c r="B1859" s="8" t="s">
        <v>6128</v>
      </c>
      <c r="C1859" s="12">
        <v>37040</v>
      </c>
      <c r="D1859" s="13" t="s">
        <v>3973</v>
      </c>
      <c r="E1859" s="2">
        <v>1454</v>
      </c>
      <c r="F1859" s="14" t="s">
        <v>5341</v>
      </c>
      <c r="G1859" s="2">
        <v>1454</v>
      </c>
      <c r="H1859" s="2">
        <f>Tabla135[[#This Row],[Importe]]-Tabla135[[#This Row],[Pagado]]</f>
        <v>0</v>
      </c>
    </row>
    <row r="1860" spans="1:8" x14ac:dyDescent="0.25">
      <c r="A1860" s="13" t="s">
        <v>5341</v>
      </c>
      <c r="B1860" s="8" t="s">
        <v>6129</v>
      </c>
      <c r="C1860" s="12">
        <v>37041</v>
      </c>
      <c r="D1860" s="13" t="s">
        <v>3964</v>
      </c>
      <c r="E1860" s="2">
        <v>2833.7</v>
      </c>
      <c r="F1860" s="14" t="s">
        <v>5341</v>
      </c>
      <c r="G1860" s="2">
        <v>2833.7</v>
      </c>
      <c r="H1860" s="2">
        <f>Tabla135[[#This Row],[Importe]]-Tabla135[[#This Row],[Pagado]]</f>
        <v>0</v>
      </c>
    </row>
    <row r="1861" spans="1:8" x14ac:dyDescent="0.25">
      <c r="A1861" s="13" t="s">
        <v>5341</v>
      </c>
      <c r="B1861" s="8" t="s">
        <v>6130</v>
      </c>
      <c r="C1861" s="12">
        <v>37042</v>
      </c>
      <c r="D1861" s="13" t="s">
        <v>4033</v>
      </c>
      <c r="E1861" s="2">
        <v>2778</v>
      </c>
      <c r="F1861" s="14" t="s">
        <v>5341</v>
      </c>
      <c r="G1861" s="2">
        <v>2778</v>
      </c>
      <c r="H1861" s="2">
        <f>Tabla135[[#This Row],[Importe]]-Tabla135[[#This Row],[Pagado]]</f>
        <v>0</v>
      </c>
    </row>
    <row r="1862" spans="1:8" x14ac:dyDescent="0.25">
      <c r="A1862" s="13" t="s">
        <v>5341</v>
      </c>
      <c r="B1862" s="8" t="s">
        <v>6131</v>
      </c>
      <c r="C1862" s="12">
        <v>37043</v>
      </c>
      <c r="D1862" s="13" t="s">
        <v>4017</v>
      </c>
      <c r="E1862" s="2">
        <v>1792</v>
      </c>
      <c r="F1862" s="14" t="s">
        <v>5140</v>
      </c>
      <c r="G1862" s="2">
        <v>1792</v>
      </c>
      <c r="H1862" s="2">
        <f>Tabla135[[#This Row],[Importe]]-Tabla135[[#This Row],[Pagado]]</f>
        <v>0</v>
      </c>
    </row>
    <row r="1863" spans="1:8" x14ac:dyDescent="0.25">
      <c r="A1863" s="13" t="s">
        <v>5341</v>
      </c>
      <c r="B1863" s="8" t="s">
        <v>6132</v>
      </c>
      <c r="C1863" s="12">
        <v>37044</v>
      </c>
      <c r="D1863" s="13" t="s">
        <v>3958</v>
      </c>
      <c r="E1863" s="2">
        <v>2100.5</v>
      </c>
      <c r="F1863" s="14" t="s">
        <v>5341</v>
      </c>
      <c r="G1863" s="2">
        <v>2100.5</v>
      </c>
      <c r="H1863" s="2">
        <f>Tabla135[[#This Row],[Importe]]-Tabla135[[#This Row],[Pagado]]</f>
        <v>0</v>
      </c>
    </row>
    <row r="1864" spans="1:8" x14ac:dyDescent="0.25">
      <c r="A1864" s="13" t="s">
        <v>5341</v>
      </c>
      <c r="B1864" s="8" t="s">
        <v>6133</v>
      </c>
      <c r="C1864" s="12">
        <v>37045</v>
      </c>
      <c r="D1864" s="13" t="s">
        <v>3978</v>
      </c>
      <c r="E1864" s="2">
        <v>4233.2</v>
      </c>
      <c r="F1864" s="14" t="s">
        <v>5341</v>
      </c>
      <c r="G1864" s="2">
        <v>4233.2</v>
      </c>
      <c r="H1864" s="2">
        <f>Tabla135[[#This Row],[Importe]]-Tabla135[[#This Row],[Pagado]]</f>
        <v>0</v>
      </c>
    </row>
    <row r="1865" spans="1:8" x14ac:dyDescent="0.25">
      <c r="A1865" s="13" t="s">
        <v>5341</v>
      </c>
      <c r="B1865" s="8" t="s">
        <v>6134</v>
      </c>
      <c r="C1865" s="12">
        <v>37046</v>
      </c>
      <c r="D1865" s="13" t="s">
        <v>3982</v>
      </c>
      <c r="E1865" s="2">
        <v>240</v>
      </c>
      <c r="F1865" s="14" t="s">
        <v>5341</v>
      </c>
      <c r="G1865" s="2">
        <v>240</v>
      </c>
      <c r="H1865" s="2">
        <f>Tabla135[[#This Row],[Importe]]-Tabla135[[#This Row],[Pagado]]</f>
        <v>0</v>
      </c>
    </row>
    <row r="1866" spans="1:8" x14ac:dyDescent="0.25">
      <c r="A1866" s="13" t="s">
        <v>5341</v>
      </c>
      <c r="B1866" s="8" t="s">
        <v>6135</v>
      </c>
      <c r="C1866" s="12">
        <v>37047</v>
      </c>
      <c r="D1866" s="13" t="s">
        <v>3972</v>
      </c>
      <c r="E1866" s="2">
        <v>3294.4</v>
      </c>
      <c r="F1866" s="14" t="s">
        <v>5341</v>
      </c>
      <c r="G1866" s="2">
        <v>3294.4</v>
      </c>
      <c r="H1866" s="2">
        <f>Tabla135[[#This Row],[Importe]]-Tabla135[[#This Row],[Pagado]]</f>
        <v>0</v>
      </c>
    </row>
    <row r="1867" spans="1:8" x14ac:dyDescent="0.25">
      <c r="A1867" s="13" t="s">
        <v>5341</v>
      </c>
      <c r="B1867" s="8" t="s">
        <v>6136</v>
      </c>
      <c r="C1867" s="12">
        <v>37048</v>
      </c>
      <c r="D1867" s="13" t="s">
        <v>3994</v>
      </c>
      <c r="E1867" s="2">
        <v>3154.6</v>
      </c>
      <c r="F1867" s="14" t="s">
        <v>5341</v>
      </c>
      <c r="G1867" s="2">
        <v>3154.6</v>
      </c>
      <c r="H1867" s="2">
        <f>Tabla135[[#This Row],[Importe]]-Tabla135[[#This Row],[Pagado]]</f>
        <v>0</v>
      </c>
    </row>
    <row r="1868" spans="1:8" x14ac:dyDescent="0.25">
      <c r="A1868" s="13" t="s">
        <v>5341</v>
      </c>
      <c r="B1868" s="8" t="s">
        <v>6137</v>
      </c>
      <c r="C1868" s="12">
        <v>37049</v>
      </c>
      <c r="D1868" s="13" t="s">
        <v>3956</v>
      </c>
      <c r="E1868" s="2">
        <v>2090</v>
      </c>
      <c r="F1868" s="14" t="s">
        <v>5341</v>
      </c>
      <c r="G1868" s="2">
        <v>2090</v>
      </c>
      <c r="H1868" s="2">
        <f>Tabla135[[#This Row],[Importe]]-Tabla135[[#This Row],[Pagado]]</f>
        <v>0</v>
      </c>
    </row>
    <row r="1869" spans="1:8" x14ac:dyDescent="0.25">
      <c r="A1869" s="13" t="s">
        <v>5341</v>
      </c>
      <c r="B1869" s="8" t="s">
        <v>6138</v>
      </c>
      <c r="C1869" s="12">
        <v>37050</v>
      </c>
      <c r="D1869" s="13" t="s">
        <v>4030</v>
      </c>
      <c r="E1869" s="2">
        <v>2720.2</v>
      </c>
      <c r="F1869" s="14" t="s">
        <v>5341</v>
      </c>
      <c r="G1869" s="2">
        <v>2720.2</v>
      </c>
      <c r="H1869" s="2">
        <f>Tabla135[[#This Row],[Importe]]-Tabla135[[#This Row],[Pagado]]</f>
        <v>0</v>
      </c>
    </row>
    <row r="1870" spans="1:8" x14ac:dyDescent="0.25">
      <c r="A1870" s="13" t="s">
        <v>5341</v>
      </c>
      <c r="B1870" s="8" t="s">
        <v>6139</v>
      </c>
      <c r="C1870" s="12">
        <v>37051</v>
      </c>
      <c r="D1870" s="13" t="s">
        <v>3971</v>
      </c>
      <c r="E1870" s="2">
        <v>3126.2</v>
      </c>
      <c r="F1870" s="14" t="s">
        <v>5341</v>
      </c>
      <c r="G1870" s="2">
        <v>3126.2</v>
      </c>
      <c r="H1870" s="2">
        <f>Tabla135[[#This Row],[Importe]]-Tabla135[[#This Row],[Pagado]]</f>
        <v>0</v>
      </c>
    </row>
    <row r="1871" spans="1:8" x14ac:dyDescent="0.25">
      <c r="A1871" s="13" t="s">
        <v>5341</v>
      </c>
      <c r="B1871" s="8" t="s">
        <v>6140</v>
      </c>
      <c r="C1871" s="12">
        <v>37052</v>
      </c>
      <c r="D1871" s="13" t="s">
        <v>3952</v>
      </c>
      <c r="E1871" s="2">
        <v>510.4</v>
      </c>
      <c r="F1871" s="14" t="s">
        <v>5341</v>
      </c>
      <c r="G1871" s="2">
        <v>510.4</v>
      </c>
      <c r="H1871" s="2">
        <f>Tabla135[[#This Row],[Importe]]-Tabla135[[#This Row],[Pagado]]</f>
        <v>0</v>
      </c>
    </row>
    <row r="1872" spans="1:8" x14ac:dyDescent="0.25">
      <c r="A1872" s="13" t="s">
        <v>5341</v>
      </c>
      <c r="B1872" s="8" t="s">
        <v>6141</v>
      </c>
      <c r="C1872" s="12">
        <v>37053</v>
      </c>
      <c r="D1872" s="13" t="s">
        <v>4036</v>
      </c>
      <c r="E1872" s="2">
        <v>1421.2</v>
      </c>
      <c r="F1872" s="14" t="s">
        <v>5341</v>
      </c>
      <c r="G1872" s="2">
        <v>1421.2</v>
      </c>
      <c r="H1872" s="2">
        <f>Tabla135[[#This Row],[Importe]]-Tabla135[[#This Row],[Pagado]]</f>
        <v>0</v>
      </c>
    </row>
    <row r="1873" spans="1:8" x14ac:dyDescent="0.25">
      <c r="A1873" s="13" t="s">
        <v>5341</v>
      </c>
      <c r="B1873" s="8" t="s">
        <v>6142</v>
      </c>
      <c r="C1873" s="12">
        <v>37054</v>
      </c>
      <c r="D1873" s="13" t="s">
        <v>3954</v>
      </c>
      <c r="E1873" s="2">
        <v>7044</v>
      </c>
      <c r="F1873" s="14" t="s">
        <v>5341</v>
      </c>
      <c r="G1873" s="2">
        <v>7044</v>
      </c>
      <c r="H1873" s="2">
        <f>Tabla135[[#This Row],[Importe]]-Tabla135[[#This Row],[Pagado]]</f>
        <v>0</v>
      </c>
    </row>
    <row r="1874" spans="1:8" x14ac:dyDescent="0.25">
      <c r="A1874" s="13" t="s">
        <v>5341</v>
      </c>
      <c r="B1874" s="8" t="s">
        <v>6143</v>
      </c>
      <c r="C1874" s="12">
        <v>37055</v>
      </c>
      <c r="D1874" s="13" t="s">
        <v>4031</v>
      </c>
      <c r="E1874" s="2">
        <v>2520</v>
      </c>
      <c r="F1874" s="14" t="s">
        <v>5341</v>
      </c>
      <c r="G1874" s="2">
        <v>2520</v>
      </c>
      <c r="H1874" s="2">
        <f>Tabla135[[#This Row],[Importe]]-Tabla135[[#This Row],[Pagado]]</f>
        <v>0</v>
      </c>
    </row>
    <row r="1875" spans="1:8" x14ac:dyDescent="0.25">
      <c r="A1875" s="13" t="s">
        <v>5341</v>
      </c>
      <c r="B1875" s="8" t="s">
        <v>6144</v>
      </c>
      <c r="C1875" s="12">
        <v>37056</v>
      </c>
      <c r="D1875" s="13" t="s">
        <v>3977</v>
      </c>
      <c r="E1875" s="2">
        <v>4570.8</v>
      </c>
      <c r="F1875" s="14" t="s">
        <v>5341</v>
      </c>
      <c r="G1875" s="2">
        <v>4570.8</v>
      </c>
      <c r="H1875" s="2">
        <f>Tabla135[[#This Row],[Importe]]-Tabla135[[#This Row],[Pagado]]</f>
        <v>0</v>
      </c>
    </row>
    <row r="1876" spans="1:8" x14ac:dyDescent="0.25">
      <c r="A1876" s="13" t="s">
        <v>5341</v>
      </c>
      <c r="B1876" s="8" t="s">
        <v>6145</v>
      </c>
      <c r="C1876" s="12">
        <v>37057</v>
      </c>
      <c r="D1876" s="13" t="s">
        <v>3964</v>
      </c>
      <c r="E1876" s="2">
        <v>1205.5999999999999</v>
      </c>
      <c r="F1876" s="14" t="s">
        <v>5341</v>
      </c>
      <c r="G1876" s="2">
        <v>1205.5999999999999</v>
      </c>
      <c r="H1876" s="2">
        <f>Tabla135[[#This Row],[Importe]]-Tabla135[[#This Row],[Pagado]]</f>
        <v>0</v>
      </c>
    </row>
    <row r="1877" spans="1:8" x14ac:dyDescent="0.25">
      <c r="A1877" s="13" t="s">
        <v>5341</v>
      </c>
      <c r="B1877" s="8" t="s">
        <v>6146</v>
      </c>
      <c r="C1877" s="12">
        <v>37058</v>
      </c>
      <c r="D1877" s="13" t="s">
        <v>4051</v>
      </c>
      <c r="E1877" s="2">
        <v>241.1</v>
      </c>
      <c r="F1877" s="14" t="s">
        <v>5341</v>
      </c>
      <c r="G1877" s="2">
        <v>241.1</v>
      </c>
      <c r="H1877" s="2">
        <f>Tabla135[[#This Row],[Importe]]-Tabla135[[#This Row],[Pagado]]</f>
        <v>0</v>
      </c>
    </row>
    <row r="1878" spans="1:8" x14ac:dyDescent="0.25">
      <c r="A1878" s="13" t="s">
        <v>5341</v>
      </c>
      <c r="B1878" s="8" t="s">
        <v>6147</v>
      </c>
      <c r="C1878" s="12">
        <v>37059</v>
      </c>
      <c r="D1878" s="13" t="s">
        <v>3964</v>
      </c>
      <c r="E1878" s="2">
        <v>11276.4</v>
      </c>
      <c r="F1878" s="14" t="s">
        <v>5341</v>
      </c>
      <c r="G1878" s="2">
        <v>11276.4</v>
      </c>
      <c r="H1878" s="2">
        <f>Tabla135[[#This Row],[Importe]]-Tabla135[[#This Row],[Pagado]]</f>
        <v>0</v>
      </c>
    </row>
    <row r="1879" spans="1:8" x14ac:dyDescent="0.25">
      <c r="A1879" s="13" t="s">
        <v>5341</v>
      </c>
      <c r="B1879" s="8" t="s">
        <v>6148</v>
      </c>
      <c r="C1879" s="12">
        <v>37060</v>
      </c>
      <c r="D1879" s="13" t="s">
        <v>3961</v>
      </c>
      <c r="E1879" s="2">
        <v>2375</v>
      </c>
      <c r="F1879" s="14" t="s">
        <v>5341</v>
      </c>
      <c r="G1879" s="2">
        <v>2375</v>
      </c>
      <c r="H1879" s="2">
        <f>Tabla135[[#This Row],[Importe]]-Tabla135[[#This Row],[Pagado]]</f>
        <v>0</v>
      </c>
    </row>
    <row r="1880" spans="1:8" x14ac:dyDescent="0.25">
      <c r="A1880" s="13" t="s">
        <v>5341</v>
      </c>
      <c r="B1880" s="8" t="s">
        <v>6149</v>
      </c>
      <c r="C1880" s="12">
        <v>37061</v>
      </c>
      <c r="D1880" s="13" t="s">
        <v>4030</v>
      </c>
      <c r="E1880" s="2">
        <v>231</v>
      </c>
      <c r="F1880" s="14" t="s">
        <v>5341</v>
      </c>
      <c r="G1880" s="2">
        <v>231</v>
      </c>
      <c r="H1880" s="2">
        <f>Tabla135[[#This Row],[Importe]]-Tabla135[[#This Row],[Pagado]]</f>
        <v>0</v>
      </c>
    </row>
    <row r="1881" spans="1:8" x14ac:dyDescent="0.25">
      <c r="A1881" s="13" t="s">
        <v>5341</v>
      </c>
      <c r="B1881" s="8" t="s">
        <v>6150</v>
      </c>
      <c r="C1881" s="12">
        <v>37062</v>
      </c>
      <c r="D1881" s="13" t="s">
        <v>4042</v>
      </c>
      <c r="E1881" s="2">
        <v>5827.2</v>
      </c>
      <c r="F1881" s="14" t="s">
        <v>5341</v>
      </c>
      <c r="G1881" s="2">
        <v>5827.2</v>
      </c>
      <c r="H1881" s="2">
        <f>Tabla135[[#This Row],[Importe]]-Tabla135[[#This Row],[Pagado]]</f>
        <v>0</v>
      </c>
    </row>
    <row r="1882" spans="1:8" x14ac:dyDescent="0.25">
      <c r="A1882" s="13" t="s">
        <v>5341</v>
      </c>
      <c r="B1882" s="8" t="s">
        <v>6151</v>
      </c>
      <c r="C1882" s="12">
        <v>37063</v>
      </c>
      <c r="D1882" s="13" t="s">
        <v>4059</v>
      </c>
      <c r="E1882" s="2">
        <v>1029.5999999999999</v>
      </c>
      <c r="F1882" s="14" t="s">
        <v>5341</v>
      </c>
      <c r="G1882" s="2">
        <v>1029.5999999999999</v>
      </c>
      <c r="H1882" s="2">
        <f>Tabla135[[#This Row],[Importe]]-Tabla135[[#This Row],[Pagado]]</f>
        <v>0</v>
      </c>
    </row>
    <row r="1883" spans="1:8" x14ac:dyDescent="0.25">
      <c r="A1883" s="13" t="s">
        <v>5341</v>
      </c>
      <c r="B1883" s="8" t="s">
        <v>6152</v>
      </c>
      <c r="C1883" s="12">
        <v>37064</v>
      </c>
      <c r="D1883" s="13" t="s">
        <v>4063</v>
      </c>
      <c r="E1883" s="2">
        <v>39205</v>
      </c>
      <c r="F1883" s="14" t="s">
        <v>4943</v>
      </c>
      <c r="G1883" s="2">
        <v>39205</v>
      </c>
      <c r="H1883" s="2">
        <f>Tabla135[[#This Row],[Importe]]-Tabla135[[#This Row],[Pagado]]</f>
        <v>0</v>
      </c>
    </row>
    <row r="1884" spans="1:8" x14ac:dyDescent="0.25">
      <c r="A1884" s="13" t="s">
        <v>5341</v>
      </c>
      <c r="B1884" s="8" t="s">
        <v>6153</v>
      </c>
      <c r="C1884" s="12">
        <v>37065</v>
      </c>
      <c r="D1884" s="13" t="s">
        <v>4062</v>
      </c>
      <c r="E1884" s="2">
        <v>6168</v>
      </c>
      <c r="F1884" s="14" t="s">
        <v>4943</v>
      </c>
      <c r="G1884" s="2">
        <v>6168</v>
      </c>
      <c r="H1884" s="2">
        <f>Tabla135[[#This Row],[Importe]]-Tabla135[[#This Row],[Pagado]]</f>
        <v>0</v>
      </c>
    </row>
    <row r="1885" spans="1:8" x14ac:dyDescent="0.25">
      <c r="A1885" s="13" t="s">
        <v>5341</v>
      </c>
      <c r="B1885" s="8" t="s">
        <v>6154</v>
      </c>
      <c r="C1885" s="12">
        <v>37066</v>
      </c>
      <c r="D1885" s="13" t="s">
        <v>4102</v>
      </c>
      <c r="E1885" s="2">
        <v>15275</v>
      </c>
      <c r="F1885" s="14" t="s">
        <v>5341</v>
      </c>
      <c r="G1885" s="2">
        <v>15275</v>
      </c>
      <c r="H1885" s="2">
        <f>Tabla135[[#This Row],[Importe]]-Tabla135[[#This Row],[Pagado]]</f>
        <v>0</v>
      </c>
    </row>
    <row r="1886" spans="1:8" x14ac:dyDescent="0.25">
      <c r="A1886" s="13" t="s">
        <v>5341</v>
      </c>
      <c r="B1886" s="8" t="s">
        <v>6155</v>
      </c>
      <c r="C1886" s="12">
        <v>37067</v>
      </c>
      <c r="D1886" s="13" t="s">
        <v>4135</v>
      </c>
      <c r="E1886" s="2">
        <v>8428.4</v>
      </c>
      <c r="F1886" s="14" t="s">
        <v>5341</v>
      </c>
      <c r="G1886" s="2">
        <v>8428.4</v>
      </c>
      <c r="H1886" s="2">
        <f>Tabla135[[#This Row],[Importe]]-Tabla135[[#This Row],[Pagado]]</f>
        <v>0</v>
      </c>
    </row>
    <row r="1887" spans="1:8" x14ac:dyDescent="0.25">
      <c r="A1887" s="13" t="s">
        <v>5341</v>
      </c>
      <c r="B1887" s="8" t="s">
        <v>6156</v>
      </c>
      <c r="C1887" s="12">
        <v>37068</v>
      </c>
      <c r="D1887" s="13" t="s">
        <v>4048</v>
      </c>
      <c r="E1887" s="2">
        <v>24608.880000000001</v>
      </c>
      <c r="F1887" s="14" t="s">
        <v>5341</v>
      </c>
      <c r="G1887" s="2">
        <v>24608.880000000001</v>
      </c>
      <c r="H1887" s="2">
        <f>Tabla135[[#This Row],[Importe]]-Tabla135[[#This Row],[Pagado]]</f>
        <v>0</v>
      </c>
    </row>
    <row r="1888" spans="1:8" x14ac:dyDescent="0.25">
      <c r="A1888" s="13" t="s">
        <v>5341</v>
      </c>
      <c r="B1888" s="8" t="s">
        <v>6157</v>
      </c>
      <c r="C1888" s="12">
        <v>37069</v>
      </c>
      <c r="D1888" s="13" t="s">
        <v>3969</v>
      </c>
      <c r="E1888" s="2">
        <v>7109.8</v>
      </c>
      <c r="F1888" s="14" t="s">
        <v>5341</v>
      </c>
      <c r="G1888" s="2">
        <v>7109.8</v>
      </c>
      <c r="H1888" s="2">
        <f>Tabla135[[#This Row],[Importe]]-Tabla135[[#This Row],[Pagado]]</f>
        <v>0</v>
      </c>
    </row>
    <row r="1889" spans="1:8" x14ac:dyDescent="0.25">
      <c r="A1889" s="13" t="s">
        <v>5341</v>
      </c>
      <c r="B1889" s="8" t="s">
        <v>6158</v>
      </c>
      <c r="C1889" s="12">
        <v>37070</v>
      </c>
      <c r="D1889" s="13" t="s">
        <v>4064</v>
      </c>
      <c r="E1889" s="2">
        <v>837.5</v>
      </c>
      <c r="F1889" s="14" t="s">
        <v>4943</v>
      </c>
      <c r="G1889" s="2">
        <v>837.5</v>
      </c>
      <c r="H1889" s="2">
        <f>Tabla135[[#This Row],[Importe]]-Tabla135[[#This Row],[Pagado]]</f>
        <v>0</v>
      </c>
    </row>
    <row r="1890" spans="1:8" x14ac:dyDescent="0.25">
      <c r="A1890" s="13" t="s">
        <v>5341</v>
      </c>
      <c r="B1890" s="8" t="s">
        <v>6159</v>
      </c>
      <c r="C1890" s="12">
        <v>37071</v>
      </c>
      <c r="D1890" s="13" t="s">
        <v>4065</v>
      </c>
      <c r="E1890" s="2">
        <v>43747.8</v>
      </c>
      <c r="F1890" s="14" t="s">
        <v>5167</v>
      </c>
      <c r="G1890" s="2">
        <v>43747.8</v>
      </c>
      <c r="H1890" s="2">
        <f>Tabla135[[#This Row],[Importe]]-Tabla135[[#This Row],[Pagado]]</f>
        <v>0</v>
      </c>
    </row>
    <row r="1891" spans="1:8" x14ac:dyDescent="0.25">
      <c r="A1891" s="13" t="s">
        <v>5341</v>
      </c>
      <c r="B1891" s="8" t="s">
        <v>6160</v>
      </c>
      <c r="C1891" s="12">
        <v>37072</v>
      </c>
      <c r="D1891" s="13" t="s">
        <v>3950</v>
      </c>
      <c r="E1891" s="2">
        <v>17294.400000000001</v>
      </c>
      <c r="F1891" s="14" t="s">
        <v>5171</v>
      </c>
      <c r="G1891" s="2">
        <v>17294.400000000001</v>
      </c>
      <c r="H1891" s="2">
        <f>Tabla135[[#This Row],[Importe]]-Tabla135[[#This Row],[Pagado]]</f>
        <v>0</v>
      </c>
    </row>
    <row r="1892" spans="1:8" x14ac:dyDescent="0.25">
      <c r="A1892" s="13" t="s">
        <v>5341</v>
      </c>
      <c r="B1892" s="8" t="s">
        <v>6161</v>
      </c>
      <c r="C1892" s="12">
        <v>37073</v>
      </c>
      <c r="D1892" s="13" t="s">
        <v>4037</v>
      </c>
      <c r="E1892" s="2">
        <v>16796.599999999999</v>
      </c>
      <c r="F1892" s="14" t="s">
        <v>5985</v>
      </c>
      <c r="G1892" s="2">
        <v>16796.599999999999</v>
      </c>
      <c r="H1892" s="2">
        <f>Tabla135[[#This Row],[Importe]]-Tabla135[[#This Row],[Pagado]]</f>
        <v>0</v>
      </c>
    </row>
    <row r="1893" spans="1:8" x14ac:dyDescent="0.25">
      <c r="A1893" s="13" t="s">
        <v>5341</v>
      </c>
      <c r="B1893" s="8" t="s">
        <v>6162</v>
      </c>
      <c r="C1893" s="12">
        <v>37074</v>
      </c>
      <c r="D1893" s="13" t="s">
        <v>4057</v>
      </c>
      <c r="E1893" s="2">
        <v>2285.4</v>
      </c>
      <c r="F1893" s="14" t="s">
        <v>5341</v>
      </c>
      <c r="G1893" s="2">
        <v>2285.4</v>
      </c>
      <c r="H1893" s="2">
        <f>Tabla135[[#This Row],[Importe]]-Tabla135[[#This Row],[Pagado]]</f>
        <v>0</v>
      </c>
    </row>
    <row r="1894" spans="1:8" x14ac:dyDescent="0.25">
      <c r="A1894" s="13" t="s">
        <v>5341</v>
      </c>
      <c r="B1894" s="8" t="s">
        <v>6163</v>
      </c>
      <c r="C1894" s="12">
        <v>37075</v>
      </c>
      <c r="D1894" s="13" t="s">
        <v>4057</v>
      </c>
      <c r="E1894" s="2">
        <v>2814.3</v>
      </c>
      <c r="F1894" s="14" t="s">
        <v>5341</v>
      </c>
      <c r="G1894" s="2">
        <v>2814.3</v>
      </c>
      <c r="H1894" s="2">
        <f>Tabla135[[#This Row],[Importe]]-Tabla135[[#This Row],[Pagado]]</f>
        <v>0</v>
      </c>
    </row>
    <row r="1895" spans="1:8" x14ac:dyDescent="0.25">
      <c r="A1895" s="13" t="s">
        <v>5341</v>
      </c>
      <c r="B1895" s="8" t="s">
        <v>6164</v>
      </c>
      <c r="C1895" s="12">
        <v>37076</v>
      </c>
      <c r="D1895" s="13" t="s">
        <v>3989</v>
      </c>
      <c r="E1895" s="2">
        <v>507.3</v>
      </c>
      <c r="F1895" s="14" t="s">
        <v>5341</v>
      </c>
      <c r="G1895" s="2">
        <v>507.3</v>
      </c>
      <c r="H1895" s="2">
        <f>Tabla135[[#This Row],[Importe]]-Tabla135[[#This Row],[Pagado]]</f>
        <v>0</v>
      </c>
    </row>
    <row r="1896" spans="1:8" x14ac:dyDescent="0.25">
      <c r="A1896" s="13" t="s">
        <v>5341</v>
      </c>
      <c r="B1896" s="8" t="s">
        <v>6165</v>
      </c>
      <c r="C1896" s="12">
        <v>37077</v>
      </c>
      <c r="D1896" s="13" t="s">
        <v>4039</v>
      </c>
      <c r="E1896" s="2">
        <v>12801.9</v>
      </c>
      <c r="F1896" s="14" t="s">
        <v>5171</v>
      </c>
      <c r="G1896" s="2">
        <v>12801.9</v>
      </c>
      <c r="H1896" s="2">
        <f>Tabla135[[#This Row],[Importe]]-Tabla135[[#This Row],[Pagado]]</f>
        <v>0</v>
      </c>
    </row>
    <row r="1897" spans="1:8" x14ac:dyDescent="0.25">
      <c r="A1897" s="13" t="s">
        <v>5341</v>
      </c>
      <c r="B1897" s="8" t="s">
        <v>6166</v>
      </c>
      <c r="C1897" s="12">
        <v>37078</v>
      </c>
      <c r="D1897" s="13" t="s">
        <v>4038</v>
      </c>
      <c r="E1897" s="2">
        <v>20608.099999999999</v>
      </c>
      <c r="F1897" s="14" t="s">
        <v>5171</v>
      </c>
      <c r="G1897" s="2">
        <v>20608.099999999999</v>
      </c>
      <c r="H1897" s="2">
        <f>Tabla135[[#This Row],[Importe]]-Tabla135[[#This Row],[Pagado]]</f>
        <v>0</v>
      </c>
    </row>
    <row r="1898" spans="1:8" x14ac:dyDescent="0.25">
      <c r="A1898" s="13" t="s">
        <v>5341</v>
      </c>
      <c r="B1898" s="8" t="s">
        <v>6167</v>
      </c>
      <c r="C1898" s="12">
        <v>37079</v>
      </c>
      <c r="D1898" s="13" t="s">
        <v>3964</v>
      </c>
      <c r="E1898" s="2">
        <v>5366.3</v>
      </c>
      <c r="F1898" s="14" t="s">
        <v>5341</v>
      </c>
      <c r="G1898" s="2">
        <v>5366.3</v>
      </c>
      <c r="H1898" s="2">
        <f>Tabla135[[#This Row],[Importe]]-Tabla135[[#This Row],[Pagado]]</f>
        <v>0</v>
      </c>
    </row>
    <row r="1899" spans="1:8" x14ac:dyDescent="0.25">
      <c r="A1899" s="13" t="s">
        <v>5341</v>
      </c>
      <c r="B1899" s="8" t="s">
        <v>6168</v>
      </c>
      <c r="C1899" s="12">
        <v>37080</v>
      </c>
      <c r="D1899" s="13" t="s">
        <v>3991</v>
      </c>
      <c r="E1899" s="2">
        <v>4419.1000000000004</v>
      </c>
      <c r="F1899" s="14" t="s">
        <v>5341</v>
      </c>
      <c r="G1899" s="2">
        <v>4419.1000000000004</v>
      </c>
      <c r="H1899" s="2">
        <f>Tabla135[[#This Row],[Importe]]-Tabla135[[#This Row],[Pagado]]</f>
        <v>0</v>
      </c>
    </row>
    <row r="1900" spans="1:8" x14ac:dyDescent="0.25">
      <c r="A1900" s="13" t="s">
        <v>5341</v>
      </c>
      <c r="B1900" s="8" t="s">
        <v>6169</v>
      </c>
      <c r="C1900" s="12">
        <v>37081</v>
      </c>
      <c r="D1900" s="13" t="s">
        <v>4043</v>
      </c>
      <c r="E1900" s="2">
        <v>19985.400000000001</v>
      </c>
      <c r="F1900" s="14" t="s">
        <v>5985</v>
      </c>
      <c r="G1900" s="2">
        <v>19985.400000000001</v>
      </c>
      <c r="H1900" s="2">
        <f>Tabla135[[#This Row],[Importe]]-Tabla135[[#This Row],[Pagado]]</f>
        <v>0</v>
      </c>
    </row>
    <row r="1901" spans="1:8" x14ac:dyDescent="0.25">
      <c r="A1901" s="13" t="s">
        <v>5341</v>
      </c>
      <c r="B1901" s="8" t="s">
        <v>6170</v>
      </c>
      <c r="C1901" s="12">
        <v>37082</v>
      </c>
      <c r="D1901" s="13" t="s">
        <v>4040</v>
      </c>
      <c r="E1901" s="2">
        <v>29320.799999999999</v>
      </c>
      <c r="F1901" s="14" t="s">
        <v>5171</v>
      </c>
      <c r="G1901" s="2">
        <v>29320.799999999999</v>
      </c>
      <c r="H1901" s="2">
        <f>Tabla135[[#This Row],[Importe]]-Tabla135[[#This Row],[Pagado]]</f>
        <v>0</v>
      </c>
    </row>
    <row r="1902" spans="1:8" x14ac:dyDescent="0.25">
      <c r="A1902" s="13" t="s">
        <v>5341</v>
      </c>
      <c r="B1902" s="8" t="s">
        <v>6171</v>
      </c>
      <c r="C1902" s="12">
        <v>37083</v>
      </c>
      <c r="D1902" s="13" t="s">
        <v>4059</v>
      </c>
      <c r="E1902" s="2">
        <v>1636.6</v>
      </c>
      <c r="F1902" s="14" t="s">
        <v>5341</v>
      </c>
      <c r="G1902" s="2">
        <v>1636.6</v>
      </c>
      <c r="H1902" s="2">
        <f>Tabla135[[#This Row],[Importe]]-Tabla135[[#This Row],[Pagado]]</f>
        <v>0</v>
      </c>
    </row>
    <row r="1903" spans="1:8" x14ac:dyDescent="0.25">
      <c r="A1903" s="13" t="s">
        <v>5341</v>
      </c>
      <c r="B1903" s="8" t="s">
        <v>6172</v>
      </c>
      <c r="C1903" s="12">
        <v>37084</v>
      </c>
      <c r="D1903" s="13" t="s">
        <v>4042</v>
      </c>
      <c r="E1903" s="2">
        <v>8842.4</v>
      </c>
      <c r="F1903" s="14" t="s">
        <v>5341</v>
      </c>
      <c r="G1903" s="2">
        <v>8842.4</v>
      </c>
      <c r="H1903" s="2">
        <f>Tabla135[[#This Row],[Importe]]-Tabla135[[#This Row],[Pagado]]</f>
        <v>0</v>
      </c>
    </row>
    <row r="1904" spans="1:8" x14ac:dyDescent="0.25">
      <c r="A1904" s="13" t="s">
        <v>5341</v>
      </c>
      <c r="B1904" s="8" t="s">
        <v>6173</v>
      </c>
      <c r="C1904" s="12">
        <v>37085</v>
      </c>
      <c r="D1904" s="13" t="s">
        <v>4105</v>
      </c>
      <c r="E1904" s="2">
        <v>45371.199999999997</v>
      </c>
      <c r="F1904" s="14" t="s">
        <v>5341</v>
      </c>
      <c r="G1904" s="2">
        <v>45371.199999999997</v>
      </c>
      <c r="H1904" s="2">
        <f>Tabla135[[#This Row],[Importe]]-Tabla135[[#This Row],[Pagado]]</f>
        <v>0</v>
      </c>
    </row>
    <row r="1905" spans="1:8" x14ac:dyDescent="0.25">
      <c r="A1905" s="13" t="s">
        <v>5341</v>
      </c>
      <c r="B1905" s="8" t="s">
        <v>6174</v>
      </c>
      <c r="C1905" s="12">
        <v>37086</v>
      </c>
      <c r="D1905" s="13" t="s">
        <v>4061</v>
      </c>
      <c r="E1905" s="2">
        <v>9887.5</v>
      </c>
      <c r="F1905" s="14" t="s">
        <v>5341</v>
      </c>
      <c r="G1905" s="2">
        <v>9887.5</v>
      </c>
      <c r="H1905" s="2">
        <f>Tabla135[[#This Row],[Importe]]-Tabla135[[#This Row],[Pagado]]</f>
        <v>0</v>
      </c>
    </row>
    <row r="1906" spans="1:8" x14ac:dyDescent="0.25">
      <c r="A1906" s="13" t="s">
        <v>5341</v>
      </c>
      <c r="B1906" s="8" t="s">
        <v>6175</v>
      </c>
      <c r="C1906" s="12">
        <v>37087</v>
      </c>
      <c r="D1906" s="13" t="s">
        <v>4053</v>
      </c>
      <c r="E1906" s="2">
        <v>3271.8</v>
      </c>
      <c r="F1906" s="14" t="s">
        <v>5341</v>
      </c>
      <c r="G1906" s="2">
        <v>3271.8</v>
      </c>
      <c r="H1906" s="2">
        <f>Tabla135[[#This Row],[Importe]]-Tabla135[[#This Row],[Pagado]]</f>
        <v>0</v>
      </c>
    </row>
    <row r="1907" spans="1:8" x14ac:dyDescent="0.25">
      <c r="A1907" s="13" t="s">
        <v>5341</v>
      </c>
      <c r="B1907" s="8" t="s">
        <v>6176</v>
      </c>
      <c r="C1907" s="12">
        <v>37088</v>
      </c>
      <c r="D1907" s="13" t="s">
        <v>4046</v>
      </c>
      <c r="E1907" s="2">
        <v>3207.4</v>
      </c>
      <c r="F1907" s="14" t="s">
        <v>5341</v>
      </c>
      <c r="G1907" s="2">
        <v>3207.4</v>
      </c>
      <c r="H1907" s="2">
        <f>Tabla135[[#This Row],[Importe]]-Tabla135[[#This Row],[Pagado]]</f>
        <v>0</v>
      </c>
    </row>
    <row r="1908" spans="1:8" x14ac:dyDescent="0.25">
      <c r="A1908" s="13" t="s">
        <v>5341</v>
      </c>
      <c r="B1908" s="8" t="s">
        <v>6177</v>
      </c>
      <c r="C1908" s="12">
        <v>37089</v>
      </c>
      <c r="D1908" s="13" t="s">
        <v>4009</v>
      </c>
      <c r="E1908" s="2">
        <v>896</v>
      </c>
      <c r="F1908" s="14" t="s">
        <v>5341</v>
      </c>
      <c r="G1908" s="2">
        <v>896</v>
      </c>
      <c r="H1908" s="2">
        <f>Tabla135[[#This Row],[Importe]]-Tabla135[[#This Row],[Pagado]]</f>
        <v>0</v>
      </c>
    </row>
    <row r="1909" spans="1:8" x14ac:dyDescent="0.25">
      <c r="A1909" s="13" t="s">
        <v>5341</v>
      </c>
      <c r="B1909" s="8" t="s">
        <v>6178</v>
      </c>
      <c r="C1909" s="12">
        <v>37090</v>
      </c>
      <c r="D1909" s="13" t="s">
        <v>4007</v>
      </c>
      <c r="E1909" s="2">
        <v>10502</v>
      </c>
      <c r="F1909" s="14" t="s">
        <v>5341</v>
      </c>
      <c r="G1909" s="2">
        <v>10502</v>
      </c>
      <c r="H1909" s="2">
        <f>Tabla135[[#This Row],[Importe]]-Tabla135[[#This Row],[Pagado]]</f>
        <v>0</v>
      </c>
    </row>
    <row r="1910" spans="1:8" x14ac:dyDescent="0.25">
      <c r="A1910" s="13" t="s">
        <v>5341</v>
      </c>
      <c r="B1910" s="8" t="s">
        <v>6179</v>
      </c>
      <c r="C1910" s="12">
        <v>37091</v>
      </c>
      <c r="D1910" s="13" t="s">
        <v>3998</v>
      </c>
      <c r="E1910" s="2">
        <v>34100</v>
      </c>
      <c r="F1910" s="14" t="s">
        <v>5341</v>
      </c>
      <c r="G1910" s="2">
        <v>34100</v>
      </c>
      <c r="H1910" s="2">
        <f>Tabla135[[#This Row],[Importe]]-Tabla135[[#This Row],[Pagado]]</f>
        <v>0</v>
      </c>
    </row>
    <row r="1911" spans="1:8" x14ac:dyDescent="0.25">
      <c r="A1911" s="13" t="s">
        <v>5341</v>
      </c>
      <c r="B1911" s="8" t="s">
        <v>6180</v>
      </c>
      <c r="C1911" s="12">
        <v>37092</v>
      </c>
      <c r="D1911" s="13" t="s">
        <v>4086</v>
      </c>
      <c r="E1911" s="2">
        <v>4707.16</v>
      </c>
      <c r="F1911" s="14" t="s">
        <v>5341</v>
      </c>
      <c r="G1911" s="2">
        <v>4707.16</v>
      </c>
      <c r="H1911" s="2">
        <f>Tabla135[[#This Row],[Importe]]-Tabla135[[#This Row],[Pagado]]</f>
        <v>0</v>
      </c>
    </row>
    <row r="1912" spans="1:8" x14ac:dyDescent="0.25">
      <c r="A1912" s="13" t="s">
        <v>5341</v>
      </c>
      <c r="B1912" s="8" t="s">
        <v>6181</v>
      </c>
      <c r="C1912" s="12">
        <v>37093</v>
      </c>
      <c r="D1912" s="13" t="s">
        <v>3998</v>
      </c>
      <c r="E1912" s="2">
        <v>8300.33</v>
      </c>
      <c r="F1912" s="14" t="s">
        <v>5341</v>
      </c>
      <c r="G1912" s="2">
        <v>8300.33</v>
      </c>
      <c r="H1912" s="2">
        <f>Tabla135[[#This Row],[Importe]]-Tabla135[[#This Row],[Pagado]]</f>
        <v>0</v>
      </c>
    </row>
    <row r="1913" spans="1:8" x14ac:dyDescent="0.25">
      <c r="A1913" s="13" t="s">
        <v>5341</v>
      </c>
      <c r="B1913" s="8" t="s">
        <v>6182</v>
      </c>
      <c r="C1913" s="12">
        <v>37094</v>
      </c>
      <c r="D1913" s="13" t="s">
        <v>3987</v>
      </c>
      <c r="E1913" s="2">
        <v>4353.8</v>
      </c>
      <c r="F1913" s="14" t="s">
        <v>4943</v>
      </c>
      <c r="G1913" s="2">
        <v>4353.8</v>
      </c>
      <c r="H1913" s="2">
        <f>Tabla135[[#This Row],[Importe]]-Tabla135[[#This Row],[Pagado]]</f>
        <v>0</v>
      </c>
    </row>
    <row r="1914" spans="1:8" x14ac:dyDescent="0.25">
      <c r="A1914" s="13" t="s">
        <v>5341</v>
      </c>
      <c r="B1914" s="8" t="s">
        <v>6183</v>
      </c>
      <c r="C1914" s="12">
        <v>37095</v>
      </c>
      <c r="D1914" s="13" t="s">
        <v>3980</v>
      </c>
      <c r="E1914" s="2">
        <v>6065.2</v>
      </c>
      <c r="F1914" s="14" t="s">
        <v>4943</v>
      </c>
      <c r="G1914" s="2">
        <v>6065.2</v>
      </c>
      <c r="H1914" s="2">
        <f>Tabla135[[#This Row],[Importe]]-Tabla135[[#This Row],[Pagado]]</f>
        <v>0</v>
      </c>
    </row>
    <row r="1915" spans="1:8" x14ac:dyDescent="0.25">
      <c r="A1915" s="13" t="s">
        <v>5341</v>
      </c>
      <c r="B1915" s="8" t="s">
        <v>6184</v>
      </c>
      <c r="C1915" s="12">
        <v>37096</v>
      </c>
      <c r="D1915" s="13" t="s">
        <v>3980</v>
      </c>
      <c r="E1915" s="2">
        <v>0</v>
      </c>
      <c r="F1915" s="14" t="s">
        <v>4219</v>
      </c>
      <c r="G1915" s="2">
        <v>0</v>
      </c>
      <c r="H1915" s="2">
        <f>Tabla135[[#This Row],[Importe]]-Tabla135[[#This Row],[Pagado]]</f>
        <v>0</v>
      </c>
    </row>
    <row r="1916" spans="1:8" x14ac:dyDescent="0.25">
      <c r="A1916" s="13" t="s">
        <v>5341</v>
      </c>
      <c r="B1916" s="8" t="s">
        <v>6185</v>
      </c>
      <c r="C1916" s="12">
        <v>37097</v>
      </c>
      <c r="D1916" s="13" t="s">
        <v>4025</v>
      </c>
      <c r="E1916" s="2">
        <v>2322</v>
      </c>
      <c r="F1916" s="14" t="s">
        <v>5341</v>
      </c>
      <c r="G1916" s="2">
        <v>2322</v>
      </c>
      <c r="H1916" s="2">
        <f>Tabla135[[#This Row],[Importe]]-Tabla135[[#This Row],[Pagado]]</f>
        <v>0</v>
      </c>
    </row>
    <row r="1917" spans="1:8" x14ac:dyDescent="0.25">
      <c r="A1917" s="13" t="s">
        <v>5341</v>
      </c>
      <c r="B1917" s="8" t="s">
        <v>6186</v>
      </c>
      <c r="C1917" s="12">
        <v>37098</v>
      </c>
      <c r="D1917" s="13" t="s">
        <v>3985</v>
      </c>
      <c r="E1917" s="2">
        <v>848.5</v>
      </c>
      <c r="F1917" s="14" t="s">
        <v>4943</v>
      </c>
      <c r="G1917" s="2">
        <v>848.5</v>
      </c>
      <c r="H1917" s="2">
        <f>Tabla135[[#This Row],[Importe]]-Tabla135[[#This Row],[Pagado]]</f>
        <v>0</v>
      </c>
    </row>
    <row r="1918" spans="1:8" x14ac:dyDescent="0.25">
      <c r="A1918" s="13" t="s">
        <v>5341</v>
      </c>
      <c r="B1918" s="8" t="s">
        <v>6187</v>
      </c>
      <c r="C1918" s="12">
        <v>37099</v>
      </c>
      <c r="D1918" s="13" t="s">
        <v>3986</v>
      </c>
      <c r="E1918" s="2">
        <v>1824</v>
      </c>
      <c r="F1918" s="14" t="s">
        <v>4943</v>
      </c>
      <c r="G1918" s="2">
        <v>1824</v>
      </c>
      <c r="H1918" s="2">
        <f>Tabla135[[#This Row],[Importe]]-Tabla135[[#This Row],[Pagado]]</f>
        <v>0</v>
      </c>
    </row>
    <row r="1919" spans="1:8" x14ac:dyDescent="0.25">
      <c r="A1919" s="13" t="s">
        <v>5341</v>
      </c>
      <c r="B1919" s="8" t="s">
        <v>6188</v>
      </c>
      <c r="C1919" s="12">
        <v>37100</v>
      </c>
      <c r="D1919" s="13" t="s">
        <v>4120</v>
      </c>
      <c r="E1919" s="2">
        <v>7142.4</v>
      </c>
      <c r="F1919" s="14" t="s">
        <v>4943</v>
      </c>
      <c r="G1919" s="2">
        <v>7142.4</v>
      </c>
      <c r="H1919" s="2">
        <f>Tabla135[[#This Row],[Importe]]-Tabla135[[#This Row],[Pagado]]</f>
        <v>0</v>
      </c>
    </row>
    <row r="1920" spans="1:8" x14ac:dyDescent="0.25">
      <c r="A1920" s="13" t="s">
        <v>5341</v>
      </c>
      <c r="B1920" s="8" t="s">
        <v>6189</v>
      </c>
      <c r="C1920" s="12">
        <v>37101</v>
      </c>
      <c r="D1920" s="13" t="s">
        <v>3964</v>
      </c>
      <c r="E1920" s="2">
        <v>560</v>
      </c>
      <c r="F1920" s="14" t="s">
        <v>5341</v>
      </c>
      <c r="G1920" s="2">
        <v>560</v>
      </c>
      <c r="H1920" s="2">
        <f>Tabla135[[#This Row],[Importe]]-Tabla135[[#This Row],[Pagado]]</f>
        <v>0</v>
      </c>
    </row>
    <row r="1921" spans="1:8" x14ac:dyDescent="0.25">
      <c r="A1921" s="13" t="s">
        <v>5341</v>
      </c>
      <c r="B1921" s="8" t="s">
        <v>6190</v>
      </c>
      <c r="C1921" s="12">
        <v>37102</v>
      </c>
      <c r="D1921" s="13" t="s">
        <v>4123</v>
      </c>
      <c r="E1921" s="2">
        <v>58967.6</v>
      </c>
      <c r="F1921" s="14" t="s">
        <v>5341</v>
      </c>
      <c r="G1921" s="2">
        <v>58967.6</v>
      </c>
      <c r="H1921" s="2">
        <f>Tabla135[[#This Row],[Importe]]-Tabla135[[#This Row],[Pagado]]</f>
        <v>0</v>
      </c>
    </row>
    <row r="1922" spans="1:8" x14ac:dyDescent="0.25">
      <c r="A1922" s="13" t="s">
        <v>5341</v>
      </c>
      <c r="B1922" s="8" t="s">
        <v>6191</v>
      </c>
      <c r="C1922" s="12">
        <v>37103</v>
      </c>
      <c r="D1922" s="13" t="s">
        <v>4024</v>
      </c>
      <c r="E1922" s="2">
        <v>40124</v>
      </c>
      <c r="F1922" s="14" t="s">
        <v>5341</v>
      </c>
      <c r="G1922" s="2">
        <v>40124</v>
      </c>
      <c r="H1922" s="2">
        <f>Tabla135[[#This Row],[Importe]]-Tabla135[[#This Row],[Pagado]]</f>
        <v>0</v>
      </c>
    </row>
    <row r="1923" spans="1:8" x14ac:dyDescent="0.25">
      <c r="A1923" s="13" t="s">
        <v>5341</v>
      </c>
      <c r="B1923" s="8" t="s">
        <v>6192</v>
      </c>
      <c r="C1923" s="12">
        <v>37104</v>
      </c>
      <c r="D1923" s="13" t="s">
        <v>4103</v>
      </c>
      <c r="E1923" s="2">
        <v>9843.7999999999993</v>
      </c>
      <c r="F1923" s="14" t="s">
        <v>5341</v>
      </c>
      <c r="G1923" s="2">
        <v>9843.7999999999993</v>
      </c>
      <c r="H1923" s="2">
        <f>Tabla135[[#This Row],[Importe]]-Tabla135[[#This Row],[Pagado]]</f>
        <v>0</v>
      </c>
    </row>
    <row r="1924" spans="1:8" x14ac:dyDescent="0.25">
      <c r="A1924" s="13" t="s">
        <v>5341</v>
      </c>
      <c r="B1924" s="8" t="s">
        <v>6193</v>
      </c>
      <c r="C1924" s="12">
        <v>37105</v>
      </c>
      <c r="D1924" s="13" t="s">
        <v>6194</v>
      </c>
      <c r="E1924" s="2">
        <v>10925</v>
      </c>
      <c r="F1924" s="14" t="s">
        <v>5341</v>
      </c>
      <c r="G1924" s="2">
        <v>10925</v>
      </c>
      <c r="H1924" s="2">
        <f>Tabla135[[#This Row],[Importe]]-Tabla135[[#This Row],[Pagado]]</f>
        <v>0</v>
      </c>
    </row>
    <row r="1925" spans="1:8" x14ac:dyDescent="0.25">
      <c r="A1925" s="13" t="s">
        <v>5341</v>
      </c>
      <c r="B1925" s="8" t="s">
        <v>6195</v>
      </c>
      <c r="C1925" s="12">
        <v>37106</v>
      </c>
      <c r="D1925" s="13" t="s">
        <v>4070</v>
      </c>
      <c r="E1925" s="2">
        <v>16504.8</v>
      </c>
      <c r="F1925" s="14" t="s">
        <v>5341</v>
      </c>
      <c r="G1925" s="2">
        <v>16504.8</v>
      </c>
      <c r="H1925" s="2">
        <f>Tabla135[[#This Row],[Importe]]-Tabla135[[#This Row],[Pagado]]</f>
        <v>0</v>
      </c>
    </row>
    <row r="1926" spans="1:8" x14ac:dyDescent="0.25">
      <c r="A1926" s="13" t="s">
        <v>5341</v>
      </c>
      <c r="B1926" s="8" t="s">
        <v>6196</v>
      </c>
      <c r="C1926" s="12">
        <v>37107</v>
      </c>
      <c r="D1926" s="13" t="s">
        <v>3954</v>
      </c>
      <c r="E1926" s="2">
        <v>3540</v>
      </c>
      <c r="F1926" s="14" t="s">
        <v>4943</v>
      </c>
      <c r="G1926" s="2">
        <v>3540</v>
      </c>
      <c r="H1926" s="2">
        <f>Tabla135[[#This Row],[Importe]]-Tabla135[[#This Row],[Pagado]]</f>
        <v>0</v>
      </c>
    </row>
    <row r="1927" spans="1:8" x14ac:dyDescent="0.25">
      <c r="A1927" s="13" t="s">
        <v>5341</v>
      </c>
      <c r="B1927" s="8" t="s">
        <v>6197</v>
      </c>
      <c r="C1927" s="12">
        <v>37108</v>
      </c>
      <c r="D1927" s="13" t="s">
        <v>3964</v>
      </c>
      <c r="E1927" s="2">
        <v>2240</v>
      </c>
      <c r="F1927" s="14" t="s">
        <v>5341</v>
      </c>
      <c r="G1927" s="2">
        <v>2240</v>
      </c>
      <c r="H1927" s="2">
        <f>Tabla135[[#This Row],[Importe]]-Tabla135[[#This Row],[Pagado]]</f>
        <v>0</v>
      </c>
    </row>
    <row r="1928" spans="1:8" x14ac:dyDescent="0.25">
      <c r="A1928" s="13" t="s">
        <v>5341</v>
      </c>
      <c r="B1928" s="8" t="s">
        <v>6198</v>
      </c>
      <c r="C1928" s="12">
        <v>37109</v>
      </c>
      <c r="D1928" s="13" t="s">
        <v>4069</v>
      </c>
      <c r="E1928" s="2">
        <v>25035</v>
      </c>
      <c r="F1928" s="14" t="s">
        <v>5341</v>
      </c>
      <c r="G1928" s="2">
        <v>25035</v>
      </c>
      <c r="H1928" s="2">
        <f>Tabla135[[#This Row],[Importe]]-Tabla135[[#This Row],[Pagado]]</f>
        <v>0</v>
      </c>
    </row>
    <row r="1929" spans="1:8" x14ac:dyDescent="0.25">
      <c r="A1929" s="13" t="s">
        <v>5341</v>
      </c>
      <c r="B1929" s="8" t="s">
        <v>6199</v>
      </c>
      <c r="C1929" s="12">
        <v>37110</v>
      </c>
      <c r="D1929" s="13" t="s">
        <v>4017</v>
      </c>
      <c r="E1929" s="2">
        <v>13714.4</v>
      </c>
      <c r="F1929" s="14" t="s">
        <v>5140</v>
      </c>
      <c r="G1929" s="2">
        <v>13714.4</v>
      </c>
      <c r="H1929" s="2">
        <f>Tabla135[[#This Row],[Importe]]-Tabla135[[#This Row],[Pagado]]</f>
        <v>0</v>
      </c>
    </row>
    <row r="1930" spans="1:8" x14ac:dyDescent="0.25">
      <c r="A1930" s="13" t="s">
        <v>5341</v>
      </c>
      <c r="B1930" s="8" t="s">
        <v>6200</v>
      </c>
      <c r="C1930" s="12">
        <v>37111</v>
      </c>
      <c r="D1930" s="13" t="s">
        <v>4115</v>
      </c>
      <c r="E1930" s="2">
        <v>544</v>
      </c>
      <c r="F1930" s="14" t="s">
        <v>5140</v>
      </c>
      <c r="G1930" s="2">
        <v>544</v>
      </c>
      <c r="H1930" s="2">
        <f>Tabla135[[#This Row],[Importe]]-Tabla135[[#This Row],[Pagado]]</f>
        <v>0</v>
      </c>
    </row>
    <row r="1931" spans="1:8" x14ac:dyDescent="0.25">
      <c r="A1931" s="13" t="s">
        <v>5341</v>
      </c>
      <c r="B1931" s="8" t="s">
        <v>6201</v>
      </c>
      <c r="C1931" s="12">
        <v>37112</v>
      </c>
      <c r="D1931" s="13" t="s">
        <v>4121</v>
      </c>
      <c r="E1931" s="2">
        <v>2566.5</v>
      </c>
      <c r="F1931" s="14" t="s">
        <v>5341</v>
      </c>
      <c r="G1931" s="2">
        <v>2566.5</v>
      </c>
      <c r="H1931" s="2">
        <f>Tabla135[[#This Row],[Importe]]-Tabla135[[#This Row],[Pagado]]</f>
        <v>0</v>
      </c>
    </row>
    <row r="1932" spans="1:8" x14ac:dyDescent="0.25">
      <c r="A1932" s="13" t="s">
        <v>5341</v>
      </c>
      <c r="B1932" s="8" t="s">
        <v>6202</v>
      </c>
      <c r="C1932" s="12">
        <v>37113</v>
      </c>
      <c r="D1932" s="13" t="s">
        <v>4121</v>
      </c>
      <c r="E1932" s="2">
        <v>550</v>
      </c>
      <c r="F1932" s="14" t="s">
        <v>5341</v>
      </c>
      <c r="G1932" s="2">
        <v>550</v>
      </c>
      <c r="H1932" s="2">
        <f>Tabla135[[#This Row],[Importe]]-Tabla135[[#This Row],[Pagado]]</f>
        <v>0</v>
      </c>
    </row>
    <row r="1933" spans="1:8" x14ac:dyDescent="0.25">
      <c r="A1933" s="13" t="s">
        <v>5341</v>
      </c>
      <c r="B1933" s="8" t="s">
        <v>6203</v>
      </c>
      <c r="C1933" s="12">
        <v>37114</v>
      </c>
      <c r="D1933" s="13" t="s">
        <v>3935</v>
      </c>
      <c r="E1933" s="2">
        <v>21278.400000000001</v>
      </c>
      <c r="F1933" s="14" t="s">
        <v>4316</v>
      </c>
      <c r="G1933" s="2">
        <v>21278.400000000001</v>
      </c>
      <c r="H1933" s="2">
        <f>Tabla135[[#This Row],[Importe]]-Tabla135[[#This Row],[Pagado]]</f>
        <v>0</v>
      </c>
    </row>
    <row r="1934" spans="1:8" x14ac:dyDescent="0.25">
      <c r="A1934" s="13" t="s">
        <v>5341</v>
      </c>
      <c r="B1934" s="8" t="s">
        <v>6204</v>
      </c>
      <c r="C1934" s="12">
        <v>37115</v>
      </c>
      <c r="D1934" s="13" t="s">
        <v>3964</v>
      </c>
      <c r="E1934" s="2">
        <v>433.1</v>
      </c>
      <c r="F1934" s="14" t="s">
        <v>5341</v>
      </c>
      <c r="G1934" s="2">
        <v>433.1</v>
      </c>
      <c r="H1934" s="2">
        <f>Tabla135[[#This Row],[Importe]]-Tabla135[[#This Row],[Pagado]]</f>
        <v>0</v>
      </c>
    </row>
    <row r="1935" spans="1:8" x14ac:dyDescent="0.25">
      <c r="A1935" s="13" t="s">
        <v>5341</v>
      </c>
      <c r="B1935" s="8" t="s">
        <v>6205</v>
      </c>
      <c r="C1935" s="12">
        <v>37116</v>
      </c>
      <c r="D1935" s="13" t="s">
        <v>3964</v>
      </c>
      <c r="E1935" s="2">
        <v>249.7</v>
      </c>
      <c r="F1935" s="14" t="s">
        <v>5341</v>
      </c>
      <c r="G1935" s="2">
        <v>249.7</v>
      </c>
      <c r="H1935" s="2">
        <f>Tabla135[[#This Row],[Importe]]-Tabla135[[#This Row],[Pagado]]</f>
        <v>0</v>
      </c>
    </row>
    <row r="1936" spans="1:8" x14ac:dyDescent="0.25">
      <c r="A1936" s="13" t="s">
        <v>5341</v>
      </c>
      <c r="B1936" s="8" t="s">
        <v>6206</v>
      </c>
      <c r="C1936" s="12">
        <v>37117</v>
      </c>
      <c r="D1936" s="13" t="s">
        <v>3964</v>
      </c>
      <c r="E1936" s="2">
        <v>140</v>
      </c>
      <c r="F1936" s="14" t="s">
        <v>5341</v>
      </c>
      <c r="G1936" s="2">
        <v>140</v>
      </c>
      <c r="H1936" s="2">
        <f>Tabla135[[#This Row],[Importe]]-Tabla135[[#This Row],[Pagado]]</f>
        <v>0</v>
      </c>
    </row>
    <row r="1937" spans="1:8" x14ac:dyDescent="0.25">
      <c r="A1937" s="13" t="s">
        <v>5341</v>
      </c>
      <c r="B1937" s="8" t="s">
        <v>6207</v>
      </c>
      <c r="C1937" s="12">
        <v>37118</v>
      </c>
      <c r="D1937" s="13" t="s">
        <v>3964</v>
      </c>
      <c r="E1937" s="2">
        <v>0</v>
      </c>
      <c r="F1937" s="14" t="s">
        <v>4219</v>
      </c>
      <c r="G1937" s="2">
        <v>0</v>
      </c>
      <c r="H1937" s="2">
        <f>Tabla135[[#This Row],[Importe]]-Tabla135[[#This Row],[Pagado]]</f>
        <v>0</v>
      </c>
    </row>
    <row r="1938" spans="1:8" x14ac:dyDescent="0.25">
      <c r="A1938" s="13" t="s">
        <v>5341</v>
      </c>
      <c r="B1938" s="8" t="s">
        <v>6208</v>
      </c>
      <c r="C1938" s="12">
        <v>37119</v>
      </c>
      <c r="D1938" s="13" t="s">
        <v>3964</v>
      </c>
      <c r="E1938" s="2">
        <v>0</v>
      </c>
      <c r="F1938" s="14" t="s">
        <v>4219</v>
      </c>
      <c r="G1938" s="2">
        <v>0</v>
      </c>
      <c r="H1938" s="2">
        <f>Tabla135[[#This Row],[Importe]]-Tabla135[[#This Row],[Pagado]]</f>
        <v>0</v>
      </c>
    </row>
    <row r="1939" spans="1:8" x14ac:dyDescent="0.25">
      <c r="A1939" s="13" t="s">
        <v>5341</v>
      </c>
      <c r="B1939" s="8" t="s">
        <v>6209</v>
      </c>
      <c r="C1939" s="12">
        <v>37120</v>
      </c>
      <c r="D1939" s="13" t="s">
        <v>4149</v>
      </c>
      <c r="E1939" s="2">
        <v>2937.6</v>
      </c>
      <c r="F1939" s="14" t="s">
        <v>4943</v>
      </c>
      <c r="G1939" s="2">
        <v>2937.6</v>
      </c>
      <c r="H1939" s="2">
        <f>Tabla135[[#This Row],[Importe]]-Tabla135[[#This Row],[Pagado]]</f>
        <v>0</v>
      </c>
    </row>
    <row r="1940" spans="1:8" x14ac:dyDescent="0.25">
      <c r="A1940" s="13" t="s">
        <v>5341</v>
      </c>
      <c r="B1940" s="8" t="s">
        <v>6210</v>
      </c>
      <c r="C1940" s="12">
        <v>37121</v>
      </c>
      <c r="D1940" s="13" t="s">
        <v>4042</v>
      </c>
      <c r="E1940" s="2">
        <v>17429.599999999999</v>
      </c>
      <c r="F1940" s="14" t="s">
        <v>4943</v>
      </c>
      <c r="G1940" s="2">
        <v>17429.599999999999</v>
      </c>
      <c r="H1940" s="2">
        <f>Tabla135[[#This Row],[Importe]]-Tabla135[[#This Row],[Pagado]]</f>
        <v>0</v>
      </c>
    </row>
    <row r="1941" spans="1:8" x14ac:dyDescent="0.25">
      <c r="A1941" s="13" t="s">
        <v>4943</v>
      </c>
      <c r="B1941" s="8" t="s">
        <v>6211</v>
      </c>
      <c r="C1941" s="12">
        <v>37122</v>
      </c>
      <c r="D1941" s="13" t="s">
        <v>4006</v>
      </c>
      <c r="E1941" s="2">
        <v>8990.5</v>
      </c>
      <c r="F1941" s="14" t="s">
        <v>4316</v>
      </c>
      <c r="G1941" s="2">
        <v>8990.5</v>
      </c>
      <c r="H1941" s="2">
        <f>Tabla135[[#This Row],[Importe]]-Tabla135[[#This Row],[Pagado]]</f>
        <v>0</v>
      </c>
    </row>
    <row r="1942" spans="1:8" x14ac:dyDescent="0.25">
      <c r="A1942" s="13" t="s">
        <v>4943</v>
      </c>
      <c r="B1942" s="8" t="s">
        <v>6212</v>
      </c>
      <c r="C1942" s="12">
        <v>37123</v>
      </c>
      <c r="D1942" s="13" t="s">
        <v>3973</v>
      </c>
      <c r="E1942" s="2">
        <v>1120</v>
      </c>
      <c r="F1942" s="14" t="s">
        <v>4316</v>
      </c>
      <c r="G1942" s="2">
        <v>1120</v>
      </c>
      <c r="H1942" s="2">
        <f>Tabla135[[#This Row],[Importe]]-Tabla135[[#This Row],[Pagado]]</f>
        <v>0</v>
      </c>
    </row>
    <row r="1943" spans="1:8" x14ac:dyDescent="0.25">
      <c r="A1943" s="13" t="s">
        <v>4943</v>
      </c>
      <c r="B1943" s="8" t="s">
        <v>6213</v>
      </c>
      <c r="C1943" s="12">
        <v>37124</v>
      </c>
      <c r="D1943" s="13" t="s">
        <v>4079</v>
      </c>
      <c r="E1943" s="2">
        <v>3405</v>
      </c>
      <c r="F1943" s="14" t="s">
        <v>4943</v>
      </c>
      <c r="G1943" s="2">
        <v>3405</v>
      </c>
      <c r="H1943" s="2">
        <f>Tabla135[[#This Row],[Importe]]-Tabla135[[#This Row],[Pagado]]</f>
        <v>0</v>
      </c>
    </row>
    <row r="1944" spans="1:8" x14ac:dyDescent="0.25">
      <c r="A1944" s="13" t="s">
        <v>4943</v>
      </c>
      <c r="B1944" s="8" t="s">
        <v>6214</v>
      </c>
      <c r="C1944" s="12">
        <v>37125</v>
      </c>
      <c r="D1944" s="13" t="s">
        <v>3936</v>
      </c>
      <c r="E1944" s="2">
        <v>6408</v>
      </c>
      <c r="F1944" s="14" t="s">
        <v>4316</v>
      </c>
      <c r="G1944" s="2">
        <v>6408</v>
      </c>
      <c r="H1944" s="2">
        <f>Tabla135[[#This Row],[Importe]]-Tabla135[[#This Row],[Pagado]]</f>
        <v>0</v>
      </c>
    </row>
    <row r="1945" spans="1:8" x14ac:dyDescent="0.25">
      <c r="A1945" s="13" t="s">
        <v>4943</v>
      </c>
      <c r="B1945" s="8" t="s">
        <v>6215</v>
      </c>
      <c r="C1945" s="12">
        <v>37126</v>
      </c>
      <c r="D1945" s="13" t="s">
        <v>3935</v>
      </c>
      <c r="E1945" s="2">
        <v>72600.800000000003</v>
      </c>
      <c r="F1945" s="14" t="s">
        <v>5171</v>
      </c>
      <c r="G1945" s="2">
        <v>72600.800000000003</v>
      </c>
      <c r="H1945" s="2">
        <f>Tabla135[[#This Row],[Importe]]-Tabla135[[#This Row],[Pagado]]</f>
        <v>0</v>
      </c>
    </row>
    <row r="1946" spans="1:8" x14ac:dyDescent="0.25">
      <c r="A1946" s="13" t="s">
        <v>4943</v>
      </c>
      <c r="B1946" s="8" t="s">
        <v>6216</v>
      </c>
      <c r="C1946" s="12">
        <v>37127</v>
      </c>
      <c r="D1946" s="13" t="s">
        <v>3943</v>
      </c>
      <c r="E1946" s="2">
        <v>27376.2</v>
      </c>
      <c r="F1946" s="14" t="s">
        <v>4943</v>
      </c>
      <c r="G1946" s="2">
        <v>27376.2</v>
      </c>
      <c r="H1946" s="2">
        <f>Tabla135[[#This Row],[Importe]]-Tabla135[[#This Row],[Pagado]]</f>
        <v>0</v>
      </c>
    </row>
    <row r="1947" spans="1:8" x14ac:dyDescent="0.25">
      <c r="A1947" s="13" t="s">
        <v>4943</v>
      </c>
      <c r="B1947" s="8" t="s">
        <v>6217</v>
      </c>
      <c r="C1947" s="12">
        <v>37128</v>
      </c>
      <c r="D1947" s="13" t="s">
        <v>4157</v>
      </c>
      <c r="E1947" s="2">
        <v>18982.900000000001</v>
      </c>
      <c r="F1947" s="14" t="s">
        <v>4316</v>
      </c>
      <c r="G1947" s="2">
        <v>18982.900000000001</v>
      </c>
      <c r="H1947" s="2">
        <f>Tabla135[[#This Row],[Importe]]-Tabla135[[#This Row],[Pagado]]</f>
        <v>0</v>
      </c>
    </row>
    <row r="1948" spans="1:8" x14ac:dyDescent="0.25">
      <c r="A1948" s="13" t="s">
        <v>4943</v>
      </c>
      <c r="B1948" s="8" t="s">
        <v>6218</v>
      </c>
      <c r="C1948" s="12">
        <v>37129</v>
      </c>
      <c r="D1948" s="13" t="s">
        <v>3953</v>
      </c>
      <c r="E1948" s="2">
        <v>2800</v>
      </c>
      <c r="F1948" s="14" t="s">
        <v>4943</v>
      </c>
      <c r="G1948" s="2">
        <v>2800</v>
      </c>
      <c r="H1948" s="2">
        <f>Tabla135[[#This Row],[Importe]]-Tabla135[[#This Row],[Pagado]]</f>
        <v>0</v>
      </c>
    </row>
    <row r="1949" spans="1:8" x14ac:dyDescent="0.25">
      <c r="A1949" s="13" t="s">
        <v>4943</v>
      </c>
      <c r="B1949" s="8" t="s">
        <v>6219</v>
      </c>
      <c r="C1949" s="12">
        <v>37130</v>
      </c>
      <c r="D1949" s="13" t="s">
        <v>3964</v>
      </c>
      <c r="E1949" s="2">
        <v>460</v>
      </c>
      <c r="F1949" s="14" t="s">
        <v>4943</v>
      </c>
      <c r="G1949" s="2">
        <v>460</v>
      </c>
      <c r="H1949" s="2">
        <f>Tabla135[[#This Row],[Importe]]-Tabla135[[#This Row],[Pagado]]</f>
        <v>0</v>
      </c>
    </row>
    <row r="1950" spans="1:8" x14ac:dyDescent="0.25">
      <c r="A1950" s="13" t="s">
        <v>4943</v>
      </c>
      <c r="B1950" s="8" t="s">
        <v>6220</v>
      </c>
      <c r="C1950" s="12">
        <v>37131</v>
      </c>
      <c r="D1950" s="13" t="s">
        <v>3952</v>
      </c>
      <c r="E1950" s="2">
        <v>8656.2000000000007</v>
      </c>
      <c r="F1950" s="14" t="s">
        <v>4943</v>
      </c>
      <c r="G1950" s="2">
        <v>8656.2000000000007</v>
      </c>
      <c r="H1950" s="2">
        <f>Tabla135[[#This Row],[Importe]]-Tabla135[[#This Row],[Pagado]]</f>
        <v>0</v>
      </c>
    </row>
    <row r="1951" spans="1:8" x14ac:dyDescent="0.25">
      <c r="A1951" s="13" t="s">
        <v>4943</v>
      </c>
      <c r="B1951" s="8" t="s">
        <v>6221</v>
      </c>
      <c r="C1951" s="12">
        <v>37132</v>
      </c>
      <c r="D1951" s="13" t="s">
        <v>3937</v>
      </c>
      <c r="E1951" s="2">
        <v>86216.1</v>
      </c>
      <c r="F1951" s="14" t="s">
        <v>4316</v>
      </c>
      <c r="G1951" s="2">
        <v>86216.1</v>
      </c>
      <c r="H1951" s="2">
        <f>Tabla135[[#This Row],[Importe]]-Tabla135[[#This Row],[Pagado]]</f>
        <v>0</v>
      </c>
    </row>
    <row r="1952" spans="1:8" x14ac:dyDescent="0.25">
      <c r="A1952" s="13" t="s">
        <v>4943</v>
      </c>
      <c r="B1952" s="8" t="s">
        <v>6222</v>
      </c>
      <c r="C1952" s="12">
        <v>37133</v>
      </c>
      <c r="D1952" s="13" t="s">
        <v>3951</v>
      </c>
      <c r="E1952" s="2">
        <v>10157.1</v>
      </c>
      <c r="F1952" s="14" t="s">
        <v>4943</v>
      </c>
      <c r="G1952" s="2">
        <v>10157.1</v>
      </c>
      <c r="H1952" s="2">
        <f>Tabla135[[#This Row],[Importe]]-Tabla135[[#This Row],[Pagado]]</f>
        <v>0</v>
      </c>
    </row>
    <row r="1953" spans="1:8" x14ac:dyDescent="0.25">
      <c r="A1953" s="13" t="s">
        <v>4943</v>
      </c>
      <c r="B1953" s="8" t="s">
        <v>6223</v>
      </c>
      <c r="C1953" s="12">
        <v>37134</v>
      </c>
      <c r="D1953" s="13" t="s">
        <v>3937</v>
      </c>
      <c r="E1953" s="2">
        <v>2814.3</v>
      </c>
      <c r="F1953" s="14" t="s">
        <v>4316</v>
      </c>
      <c r="G1953" s="2">
        <v>2814.3</v>
      </c>
      <c r="H1953" s="2">
        <f>Tabla135[[#This Row],[Importe]]-Tabla135[[#This Row],[Pagado]]</f>
        <v>0</v>
      </c>
    </row>
    <row r="1954" spans="1:8" x14ac:dyDescent="0.25">
      <c r="A1954" s="13" t="s">
        <v>4943</v>
      </c>
      <c r="B1954" s="8" t="s">
        <v>6224</v>
      </c>
      <c r="C1954" s="12">
        <v>37135</v>
      </c>
      <c r="D1954" s="13" t="s">
        <v>4031</v>
      </c>
      <c r="E1954" s="2">
        <v>2520</v>
      </c>
      <c r="F1954" s="14" t="s">
        <v>4943</v>
      </c>
      <c r="G1954" s="2">
        <v>2520</v>
      </c>
      <c r="H1954" s="2">
        <f>Tabla135[[#This Row],[Importe]]-Tabla135[[#This Row],[Pagado]]</f>
        <v>0</v>
      </c>
    </row>
    <row r="1955" spans="1:8" x14ac:dyDescent="0.25">
      <c r="A1955" s="13" t="s">
        <v>4943</v>
      </c>
      <c r="B1955" s="8" t="s">
        <v>6225</v>
      </c>
      <c r="C1955" s="12">
        <v>37136</v>
      </c>
      <c r="D1955" s="13" t="s">
        <v>3947</v>
      </c>
      <c r="E1955" s="2">
        <v>5495.2</v>
      </c>
      <c r="F1955" s="14" t="s">
        <v>4316</v>
      </c>
      <c r="G1955" s="2">
        <v>5495.2</v>
      </c>
      <c r="H1955" s="2">
        <f>Tabla135[[#This Row],[Importe]]-Tabla135[[#This Row],[Pagado]]</f>
        <v>0</v>
      </c>
    </row>
    <row r="1956" spans="1:8" x14ac:dyDescent="0.25">
      <c r="A1956" s="13" t="s">
        <v>4943</v>
      </c>
      <c r="B1956" s="8" t="s">
        <v>6226</v>
      </c>
      <c r="C1956" s="12">
        <v>37137</v>
      </c>
      <c r="D1956" s="13" t="s">
        <v>3938</v>
      </c>
      <c r="E1956" s="2">
        <v>7816.1</v>
      </c>
      <c r="F1956" s="14" t="s">
        <v>4316</v>
      </c>
      <c r="G1956" s="2">
        <v>7816.1</v>
      </c>
      <c r="H1956" s="2">
        <f>Tabla135[[#This Row],[Importe]]-Tabla135[[#This Row],[Pagado]]</f>
        <v>0</v>
      </c>
    </row>
    <row r="1957" spans="1:8" x14ac:dyDescent="0.25">
      <c r="A1957" s="13" t="s">
        <v>4943</v>
      </c>
      <c r="B1957" s="8" t="s">
        <v>6227</v>
      </c>
      <c r="C1957" s="12">
        <v>37138</v>
      </c>
      <c r="D1957" s="13" t="s">
        <v>3945</v>
      </c>
      <c r="E1957" s="2">
        <v>3924.5</v>
      </c>
      <c r="F1957" s="14" t="s">
        <v>4316</v>
      </c>
      <c r="G1957" s="2">
        <v>3924.5</v>
      </c>
      <c r="H1957" s="2">
        <f>Tabla135[[#This Row],[Importe]]-Tabla135[[#This Row],[Pagado]]</f>
        <v>0</v>
      </c>
    </row>
    <row r="1958" spans="1:8" x14ac:dyDescent="0.25">
      <c r="A1958" s="13" t="s">
        <v>4943</v>
      </c>
      <c r="B1958" s="8" t="s">
        <v>6228</v>
      </c>
      <c r="C1958" s="12">
        <v>37139</v>
      </c>
      <c r="D1958" s="13" t="s">
        <v>4630</v>
      </c>
      <c r="E1958" s="2">
        <v>3369.9</v>
      </c>
      <c r="F1958" s="14" t="s">
        <v>4316</v>
      </c>
      <c r="G1958" s="2">
        <v>3369.9</v>
      </c>
      <c r="H1958" s="2">
        <f>Tabla135[[#This Row],[Importe]]-Tabla135[[#This Row],[Pagado]]</f>
        <v>0</v>
      </c>
    </row>
    <row r="1959" spans="1:8" x14ac:dyDescent="0.25">
      <c r="A1959" s="13" t="s">
        <v>4943</v>
      </c>
      <c r="B1959" s="8" t="s">
        <v>6229</v>
      </c>
      <c r="C1959" s="12">
        <v>37140</v>
      </c>
      <c r="D1959" s="13" t="s">
        <v>3967</v>
      </c>
      <c r="E1959" s="2">
        <v>0</v>
      </c>
      <c r="F1959" s="14" t="s">
        <v>4219</v>
      </c>
      <c r="G1959" s="2">
        <v>0</v>
      </c>
      <c r="H1959" s="2">
        <f>Tabla135[[#This Row],[Importe]]-Tabla135[[#This Row],[Pagado]]</f>
        <v>0</v>
      </c>
    </row>
    <row r="1960" spans="1:8" x14ac:dyDescent="0.25">
      <c r="A1960" s="13" t="s">
        <v>4943</v>
      </c>
      <c r="B1960" s="8" t="s">
        <v>6230</v>
      </c>
      <c r="C1960" s="12">
        <v>37141</v>
      </c>
      <c r="D1960" s="13" t="s">
        <v>3944</v>
      </c>
      <c r="E1960" s="2">
        <v>3830.5</v>
      </c>
      <c r="F1960" s="14" t="s">
        <v>4316</v>
      </c>
      <c r="G1960" s="2">
        <v>3830.5</v>
      </c>
      <c r="H1960" s="2">
        <f>Tabla135[[#This Row],[Importe]]-Tabla135[[#This Row],[Pagado]]</f>
        <v>0</v>
      </c>
    </row>
    <row r="1961" spans="1:8" x14ac:dyDescent="0.25">
      <c r="A1961" s="13" t="s">
        <v>4943</v>
      </c>
      <c r="B1961" s="8" t="s">
        <v>6231</v>
      </c>
      <c r="C1961" s="12">
        <v>37142</v>
      </c>
      <c r="D1961" s="13" t="s">
        <v>3959</v>
      </c>
      <c r="E1961" s="2">
        <v>26000</v>
      </c>
      <c r="F1961" s="14" t="s">
        <v>14</v>
      </c>
      <c r="G1961" s="2">
        <v>26000</v>
      </c>
      <c r="H1961" s="2">
        <f>Tabla135[[#This Row],[Importe]]-Tabla135[[#This Row],[Pagado]]</f>
        <v>0</v>
      </c>
    </row>
    <row r="1962" spans="1:8" x14ac:dyDescent="0.25">
      <c r="A1962" s="13" t="s">
        <v>4943</v>
      </c>
      <c r="B1962" s="8" t="s">
        <v>6232</v>
      </c>
      <c r="C1962" s="12">
        <v>37143</v>
      </c>
      <c r="D1962" s="13" t="s">
        <v>3967</v>
      </c>
      <c r="E1962" s="2">
        <v>6792.5</v>
      </c>
      <c r="F1962" s="14" t="s">
        <v>4943</v>
      </c>
      <c r="G1962" s="2">
        <v>6792.5</v>
      </c>
      <c r="H1962" s="2">
        <f>Tabla135[[#This Row],[Importe]]-Tabla135[[#This Row],[Pagado]]</f>
        <v>0</v>
      </c>
    </row>
    <row r="1963" spans="1:8" x14ac:dyDescent="0.25">
      <c r="A1963" s="13" t="s">
        <v>4943</v>
      </c>
      <c r="B1963" s="8" t="s">
        <v>6233</v>
      </c>
      <c r="C1963" s="12">
        <v>37144</v>
      </c>
      <c r="D1963" s="13" t="s">
        <v>3954</v>
      </c>
      <c r="E1963" s="2">
        <v>12510</v>
      </c>
      <c r="F1963" s="14" t="s">
        <v>4943</v>
      </c>
      <c r="G1963" s="2">
        <v>12510</v>
      </c>
      <c r="H1963" s="2">
        <f>Tabla135[[#This Row],[Importe]]-Tabla135[[#This Row],[Pagado]]</f>
        <v>0</v>
      </c>
    </row>
    <row r="1964" spans="1:8" x14ac:dyDescent="0.25">
      <c r="A1964" s="13" t="s">
        <v>4943</v>
      </c>
      <c r="B1964" s="8" t="s">
        <v>6234</v>
      </c>
      <c r="C1964" s="12">
        <v>37145</v>
      </c>
      <c r="D1964" s="13" t="s">
        <v>3964</v>
      </c>
      <c r="E1964" s="2">
        <v>3581.9</v>
      </c>
      <c r="F1964" s="14" t="s">
        <v>4943</v>
      </c>
      <c r="G1964" s="2">
        <v>3581.9</v>
      </c>
      <c r="H1964" s="2">
        <f>Tabla135[[#This Row],[Importe]]-Tabla135[[#This Row],[Pagado]]</f>
        <v>0</v>
      </c>
    </row>
    <row r="1965" spans="1:8" x14ac:dyDescent="0.25">
      <c r="A1965" s="13" t="s">
        <v>4943</v>
      </c>
      <c r="B1965" s="8" t="s">
        <v>6235</v>
      </c>
      <c r="C1965" s="12">
        <v>37146</v>
      </c>
      <c r="D1965" s="13" t="s">
        <v>3948</v>
      </c>
      <c r="E1965" s="2">
        <v>10860</v>
      </c>
      <c r="F1965" s="14" t="s">
        <v>4316</v>
      </c>
      <c r="G1965" s="2">
        <v>10860</v>
      </c>
      <c r="H1965" s="2">
        <f>Tabla135[[#This Row],[Importe]]-Tabla135[[#This Row],[Pagado]]</f>
        <v>0</v>
      </c>
    </row>
    <row r="1966" spans="1:8" x14ac:dyDescent="0.25">
      <c r="A1966" s="13" t="s">
        <v>4943</v>
      </c>
      <c r="B1966" s="8" t="s">
        <v>6236</v>
      </c>
      <c r="C1966" s="12">
        <v>37147</v>
      </c>
      <c r="D1966" s="13" t="s">
        <v>3942</v>
      </c>
      <c r="E1966" s="2">
        <v>3435.7</v>
      </c>
      <c r="F1966" s="14" t="s">
        <v>4316</v>
      </c>
      <c r="G1966" s="2">
        <v>3435.7</v>
      </c>
      <c r="H1966" s="2">
        <f>Tabla135[[#This Row],[Importe]]-Tabla135[[#This Row],[Pagado]]</f>
        <v>0</v>
      </c>
    </row>
    <row r="1967" spans="1:8" x14ac:dyDescent="0.25">
      <c r="A1967" s="13" t="s">
        <v>4943</v>
      </c>
      <c r="B1967" s="8" t="s">
        <v>6237</v>
      </c>
      <c r="C1967" s="12">
        <v>37148</v>
      </c>
      <c r="D1967" s="13" t="s">
        <v>4029</v>
      </c>
      <c r="E1967" s="2">
        <v>0</v>
      </c>
      <c r="F1967" s="14" t="s">
        <v>4219</v>
      </c>
      <c r="G1967" s="2">
        <v>0</v>
      </c>
      <c r="H1967" s="2">
        <f>Tabla135[[#This Row],[Importe]]-Tabla135[[#This Row],[Pagado]]</f>
        <v>0</v>
      </c>
    </row>
    <row r="1968" spans="1:8" x14ac:dyDescent="0.25">
      <c r="A1968" s="13" t="s">
        <v>4943</v>
      </c>
      <c r="B1968" s="8" t="s">
        <v>6238</v>
      </c>
      <c r="C1968" s="12">
        <v>37149</v>
      </c>
      <c r="D1968" s="13" t="s">
        <v>3964</v>
      </c>
      <c r="E1968" s="2">
        <v>588.6</v>
      </c>
      <c r="F1968" s="14" t="s">
        <v>4943</v>
      </c>
      <c r="G1968" s="2">
        <v>588.6</v>
      </c>
      <c r="H1968" s="2">
        <f>Tabla135[[#This Row],[Importe]]-Tabla135[[#This Row],[Pagado]]</f>
        <v>0</v>
      </c>
    </row>
    <row r="1969" spans="1:8" x14ac:dyDescent="0.25">
      <c r="A1969" s="13" t="s">
        <v>4943</v>
      </c>
      <c r="B1969" s="8" t="s">
        <v>6239</v>
      </c>
      <c r="C1969" s="12">
        <v>37150</v>
      </c>
      <c r="D1969" s="13" t="s">
        <v>3949</v>
      </c>
      <c r="E1969" s="2">
        <v>26113.599999999999</v>
      </c>
      <c r="F1969" s="14" t="s">
        <v>4316</v>
      </c>
      <c r="G1969" s="2">
        <v>26113.599999999999</v>
      </c>
      <c r="H1969" s="2">
        <f>Tabla135[[#This Row],[Importe]]-Tabla135[[#This Row],[Pagado]]</f>
        <v>0</v>
      </c>
    </row>
    <row r="1970" spans="1:8" x14ac:dyDescent="0.25">
      <c r="A1970" s="13" t="s">
        <v>4943</v>
      </c>
      <c r="B1970" s="8" t="s">
        <v>6240</v>
      </c>
      <c r="C1970" s="12">
        <v>37151</v>
      </c>
      <c r="D1970" s="13" t="s">
        <v>3939</v>
      </c>
      <c r="E1970" s="2">
        <v>3506.2</v>
      </c>
      <c r="F1970" s="14" t="s">
        <v>4316</v>
      </c>
      <c r="G1970" s="2">
        <v>3506.2</v>
      </c>
      <c r="H1970" s="2">
        <f>Tabla135[[#This Row],[Importe]]-Tabla135[[#This Row],[Pagado]]</f>
        <v>0</v>
      </c>
    </row>
    <row r="1971" spans="1:8" x14ac:dyDescent="0.25">
      <c r="A1971" s="13" t="s">
        <v>4943</v>
      </c>
      <c r="B1971" s="8" t="s">
        <v>6241</v>
      </c>
      <c r="C1971" s="12">
        <v>37152</v>
      </c>
      <c r="D1971" s="13" t="s">
        <v>3950</v>
      </c>
      <c r="E1971" s="2">
        <v>36354.800000000003</v>
      </c>
      <c r="F1971" s="14" t="s">
        <v>5171</v>
      </c>
      <c r="G1971" s="2">
        <v>36354.800000000003</v>
      </c>
      <c r="H1971" s="2">
        <f>Tabla135[[#This Row],[Importe]]-Tabla135[[#This Row],[Pagado]]</f>
        <v>0</v>
      </c>
    </row>
    <row r="1972" spans="1:8" x14ac:dyDescent="0.25">
      <c r="A1972" s="13" t="s">
        <v>4943</v>
      </c>
      <c r="B1972" s="8" t="s">
        <v>6242</v>
      </c>
      <c r="C1972" s="12">
        <v>37153</v>
      </c>
      <c r="D1972" s="13" t="s">
        <v>4029</v>
      </c>
      <c r="E1972" s="2">
        <v>3647.2</v>
      </c>
      <c r="F1972" s="14" t="s">
        <v>4943</v>
      </c>
      <c r="G1972" s="2">
        <v>3647.2</v>
      </c>
      <c r="H1972" s="2">
        <f>Tabla135[[#This Row],[Importe]]-Tabla135[[#This Row],[Pagado]]</f>
        <v>0</v>
      </c>
    </row>
    <row r="1973" spans="1:8" x14ac:dyDescent="0.25">
      <c r="A1973" s="13" t="s">
        <v>4943</v>
      </c>
      <c r="B1973" s="8" t="s">
        <v>6243</v>
      </c>
      <c r="C1973" s="12">
        <v>37154</v>
      </c>
      <c r="D1973" s="13" t="s">
        <v>3941</v>
      </c>
      <c r="E1973" s="2">
        <v>1398</v>
      </c>
      <c r="F1973" s="14" t="s">
        <v>4943</v>
      </c>
      <c r="G1973" s="2">
        <v>1398</v>
      </c>
      <c r="H1973" s="2">
        <f>Tabla135[[#This Row],[Importe]]-Tabla135[[#This Row],[Pagado]]</f>
        <v>0</v>
      </c>
    </row>
    <row r="1974" spans="1:8" x14ac:dyDescent="0.25">
      <c r="A1974" s="13" t="s">
        <v>4943</v>
      </c>
      <c r="B1974" s="8" t="s">
        <v>6244</v>
      </c>
      <c r="C1974" s="12">
        <v>37155</v>
      </c>
      <c r="D1974" s="13" t="s">
        <v>4080</v>
      </c>
      <c r="E1974" s="2">
        <v>4460.2</v>
      </c>
      <c r="F1974" s="14" t="s">
        <v>5171</v>
      </c>
      <c r="G1974" s="2">
        <v>4460.2</v>
      </c>
      <c r="H1974" s="2">
        <f>Tabla135[[#This Row],[Importe]]-Tabla135[[#This Row],[Pagado]]</f>
        <v>0</v>
      </c>
    </row>
    <row r="1975" spans="1:8" x14ac:dyDescent="0.25">
      <c r="A1975" s="13" t="s">
        <v>4943</v>
      </c>
      <c r="B1975" s="8" t="s">
        <v>6245</v>
      </c>
      <c r="C1975" s="12">
        <v>37156</v>
      </c>
      <c r="D1975" s="13" t="s">
        <v>3946</v>
      </c>
      <c r="E1975" s="2">
        <v>6286.6</v>
      </c>
      <c r="F1975" s="14" t="s">
        <v>5171</v>
      </c>
      <c r="G1975" s="2">
        <v>6286.6</v>
      </c>
      <c r="H1975" s="2">
        <f>Tabla135[[#This Row],[Importe]]-Tabla135[[#This Row],[Pagado]]</f>
        <v>0</v>
      </c>
    </row>
    <row r="1976" spans="1:8" x14ac:dyDescent="0.25">
      <c r="A1976" s="13" t="s">
        <v>4943</v>
      </c>
      <c r="B1976" s="8" t="s">
        <v>6246</v>
      </c>
      <c r="C1976" s="12">
        <v>37157</v>
      </c>
      <c r="D1976" s="13" t="s">
        <v>4154</v>
      </c>
      <c r="E1976" s="2">
        <v>3410.4</v>
      </c>
      <c r="F1976" s="14" t="s">
        <v>4943</v>
      </c>
      <c r="G1976" s="2">
        <v>3410.4</v>
      </c>
      <c r="H1976" s="2">
        <f>Tabla135[[#This Row],[Importe]]-Tabla135[[#This Row],[Pagado]]</f>
        <v>0</v>
      </c>
    </row>
    <row r="1977" spans="1:8" x14ac:dyDescent="0.25">
      <c r="A1977" s="13" t="s">
        <v>4943</v>
      </c>
      <c r="B1977" s="8" t="s">
        <v>6247</v>
      </c>
      <c r="C1977" s="12">
        <v>37158</v>
      </c>
      <c r="D1977" s="13" t="s">
        <v>4098</v>
      </c>
      <c r="E1977" s="2">
        <v>16368</v>
      </c>
      <c r="F1977" s="14" t="s">
        <v>4943</v>
      </c>
      <c r="G1977" s="2">
        <v>16368</v>
      </c>
      <c r="H1977" s="2">
        <f>Tabla135[[#This Row],[Importe]]-Tabla135[[#This Row],[Pagado]]</f>
        <v>0</v>
      </c>
    </row>
    <row r="1978" spans="1:8" x14ac:dyDescent="0.25">
      <c r="A1978" s="13" t="s">
        <v>4943</v>
      </c>
      <c r="B1978" s="8" t="s">
        <v>6248</v>
      </c>
      <c r="C1978" s="12">
        <v>37159</v>
      </c>
      <c r="D1978" s="13" t="s">
        <v>4017</v>
      </c>
      <c r="E1978" s="2">
        <v>3150.6</v>
      </c>
      <c r="F1978" s="14" t="s">
        <v>5140</v>
      </c>
      <c r="G1978" s="2">
        <v>3150.6</v>
      </c>
      <c r="H1978" s="2">
        <f>Tabla135[[#This Row],[Importe]]-Tabla135[[#This Row],[Pagado]]</f>
        <v>0</v>
      </c>
    </row>
    <row r="1979" spans="1:8" x14ac:dyDescent="0.25">
      <c r="A1979" s="13" t="s">
        <v>4943</v>
      </c>
      <c r="B1979" s="8" t="s">
        <v>6249</v>
      </c>
      <c r="C1979" s="12">
        <v>37160</v>
      </c>
      <c r="D1979" s="13" t="s">
        <v>3962</v>
      </c>
      <c r="E1979" s="2">
        <v>9418.7999999999993</v>
      </c>
      <c r="F1979" s="14" t="s">
        <v>4943</v>
      </c>
      <c r="G1979" s="2">
        <v>9418.7999999999993</v>
      </c>
      <c r="H1979" s="2">
        <f>Tabla135[[#This Row],[Importe]]-Tabla135[[#This Row],[Pagado]]</f>
        <v>0</v>
      </c>
    </row>
    <row r="1980" spans="1:8" x14ac:dyDescent="0.25">
      <c r="A1980" s="13" t="s">
        <v>4943</v>
      </c>
      <c r="B1980" s="8" t="s">
        <v>6250</v>
      </c>
      <c r="C1980" s="12">
        <v>37161</v>
      </c>
      <c r="D1980" s="13" t="s">
        <v>4041</v>
      </c>
      <c r="E1980" s="2">
        <v>1843.4</v>
      </c>
      <c r="F1980" s="14" t="s">
        <v>4943</v>
      </c>
      <c r="G1980" s="2">
        <v>1843.4</v>
      </c>
      <c r="H1980" s="2">
        <f>Tabla135[[#This Row],[Importe]]-Tabla135[[#This Row],[Pagado]]</f>
        <v>0</v>
      </c>
    </row>
    <row r="1981" spans="1:8" x14ac:dyDescent="0.25">
      <c r="A1981" s="13" t="s">
        <v>4943</v>
      </c>
      <c r="B1981" s="8" t="s">
        <v>6251</v>
      </c>
      <c r="C1981" s="12">
        <v>37162</v>
      </c>
      <c r="D1981" s="13" t="s">
        <v>4036</v>
      </c>
      <c r="E1981" s="2">
        <v>2424.4</v>
      </c>
      <c r="F1981" s="14" t="s">
        <v>4943</v>
      </c>
      <c r="G1981" s="2">
        <v>2424.4</v>
      </c>
      <c r="H1981" s="2">
        <f>Tabla135[[#This Row],[Importe]]-Tabla135[[#This Row],[Pagado]]</f>
        <v>0</v>
      </c>
    </row>
    <row r="1982" spans="1:8" x14ac:dyDescent="0.25">
      <c r="A1982" s="13" t="s">
        <v>4943</v>
      </c>
      <c r="B1982" s="8" t="s">
        <v>6252</v>
      </c>
      <c r="C1982" s="12">
        <v>37163</v>
      </c>
      <c r="D1982" s="13" t="s">
        <v>4013</v>
      </c>
      <c r="E1982" s="2">
        <v>13940.6</v>
      </c>
      <c r="F1982" s="14" t="s">
        <v>4943</v>
      </c>
      <c r="G1982" s="2">
        <v>13940.6</v>
      </c>
      <c r="H1982" s="2">
        <f>Tabla135[[#This Row],[Importe]]-Tabla135[[#This Row],[Pagado]]</f>
        <v>0</v>
      </c>
    </row>
    <row r="1983" spans="1:8" x14ac:dyDescent="0.25">
      <c r="A1983" s="13" t="s">
        <v>4943</v>
      </c>
      <c r="B1983" s="8" t="s">
        <v>6253</v>
      </c>
      <c r="C1983" s="12">
        <v>37164</v>
      </c>
      <c r="D1983" s="13" t="s">
        <v>4042</v>
      </c>
      <c r="E1983" s="2">
        <v>0</v>
      </c>
      <c r="F1983" s="14" t="s">
        <v>4219</v>
      </c>
      <c r="G1983" s="2">
        <v>0</v>
      </c>
      <c r="H1983" s="2">
        <f>Tabla135[[#This Row],[Importe]]-Tabla135[[#This Row],[Pagado]]</f>
        <v>0</v>
      </c>
    </row>
    <row r="1984" spans="1:8" x14ac:dyDescent="0.25">
      <c r="A1984" s="13" t="s">
        <v>4943</v>
      </c>
      <c r="B1984" s="8" t="s">
        <v>6254</v>
      </c>
      <c r="C1984" s="12">
        <v>37165</v>
      </c>
      <c r="D1984" s="13" t="s">
        <v>4042</v>
      </c>
      <c r="E1984" s="2">
        <v>25945.68</v>
      </c>
      <c r="F1984" s="14" t="s">
        <v>4943</v>
      </c>
      <c r="G1984" s="2">
        <v>25945.68</v>
      </c>
      <c r="H1984" s="2">
        <f>Tabla135[[#This Row],[Importe]]-Tabla135[[#This Row],[Pagado]]</f>
        <v>0</v>
      </c>
    </row>
    <row r="1985" spans="1:8" x14ac:dyDescent="0.25">
      <c r="A1985" s="13" t="s">
        <v>4943</v>
      </c>
      <c r="B1985" s="8" t="s">
        <v>6255</v>
      </c>
      <c r="C1985" s="12">
        <v>37166</v>
      </c>
      <c r="D1985" s="13" t="s">
        <v>4134</v>
      </c>
      <c r="E1985" s="2">
        <v>552.9</v>
      </c>
      <c r="F1985" s="14" t="s">
        <v>4943</v>
      </c>
      <c r="G1985" s="2">
        <v>552.9</v>
      </c>
      <c r="H1985" s="2">
        <f>Tabla135[[#This Row],[Importe]]-Tabla135[[#This Row],[Pagado]]</f>
        <v>0</v>
      </c>
    </row>
    <row r="1986" spans="1:8" x14ac:dyDescent="0.25">
      <c r="A1986" s="13" t="s">
        <v>4943</v>
      </c>
      <c r="B1986" s="8" t="s">
        <v>6256</v>
      </c>
      <c r="C1986" s="12">
        <v>37167</v>
      </c>
      <c r="D1986" s="13" t="s">
        <v>3972</v>
      </c>
      <c r="E1986" s="2">
        <v>723.4</v>
      </c>
      <c r="F1986" s="14" t="s">
        <v>4943</v>
      </c>
      <c r="G1986" s="2">
        <v>723.4</v>
      </c>
      <c r="H1986" s="2">
        <f>Tabla135[[#This Row],[Importe]]-Tabla135[[#This Row],[Pagado]]</f>
        <v>0</v>
      </c>
    </row>
    <row r="1987" spans="1:8" x14ac:dyDescent="0.25">
      <c r="A1987" s="13" t="s">
        <v>4943</v>
      </c>
      <c r="B1987" s="8" t="s">
        <v>6257</v>
      </c>
      <c r="C1987" s="12">
        <v>37168</v>
      </c>
      <c r="D1987" s="13" t="s">
        <v>3956</v>
      </c>
      <c r="E1987" s="2">
        <v>1698</v>
      </c>
      <c r="F1987" s="14" t="s">
        <v>4943</v>
      </c>
      <c r="G1987" s="2">
        <v>1698</v>
      </c>
      <c r="H1987" s="2">
        <f>Tabla135[[#This Row],[Importe]]-Tabla135[[#This Row],[Pagado]]</f>
        <v>0</v>
      </c>
    </row>
    <row r="1988" spans="1:8" x14ac:dyDescent="0.25">
      <c r="A1988" s="13" t="s">
        <v>4943</v>
      </c>
      <c r="B1988" s="8" t="s">
        <v>6258</v>
      </c>
      <c r="C1988" s="12">
        <v>37169</v>
      </c>
      <c r="D1988" s="13" t="s">
        <v>4033</v>
      </c>
      <c r="E1988" s="2">
        <v>2100</v>
      </c>
      <c r="F1988" s="14" t="s">
        <v>4943</v>
      </c>
      <c r="G1988" s="2">
        <v>2100</v>
      </c>
      <c r="H1988" s="2">
        <f>Tabla135[[#This Row],[Importe]]-Tabla135[[#This Row],[Pagado]]</f>
        <v>0</v>
      </c>
    </row>
    <row r="1989" spans="1:8" x14ac:dyDescent="0.25">
      <c r="A1989" s="13" t="s">
        <v>4943</v>
      </c>
      <c r="B1989" s="8" t="s">
        <v>6259</v>
      </c>
      <c r="C1989" s="12">
        <v>37170</v>
      </c>
      <c r="D1989" s="13" t="s">
        <v>3975</v>
      </c>
      <c r="E1989" s="2">
        <v>1836</v>
      </c>
      <c r="F1989" s="14" t="s">
        <v>4943</v>
      </c>
      <c r="G1989" s="2">
        <v>1836</v>
      </c>
      <c r="H1989" s="2">
        <f>Tabla135[[#This Row],[Importe]]-Tabla135[[#This Row],[Pagado]]</f>
        <v>0</v>
      </c>
    </row>
    <row r="1990" spans="1:8" x14ac:dyDescent="0.25">
      <c r="A1990" s="13" t="s">
        <v>4943</v>
      </c>
      <c r="B1990" s="8" t="s">
        <v>6260</v>
      </c>
      <c r="C1990" s="12">
        <v>37171</v>
      </c>
      <c r="D1990" s="13" t="s">
        <v>3999</v>
      </c>
      <c r="E1990" s="2">
        <v>5856.9</v>
      </c>
      <c r="F1990" s="14" t="s">
        <v>4943</v>
      </c>
      <c r="G1990" s="2">
        <v>5856.9</v>
      </c>
      <c r="H1990" s="2">
        <f>Tabla135[[#This Row],[Importe]]-Tabla135[[#This Row],[Pagado]]</f>
        <v>0</v>
      </c>
    </row>
    <row r="1991" spans="1:8" x14ac:dyDescent="0.25">
      <c r="A1991" s="13" t="s">
        <v>4943</v>
      </c>
      <c r="B1991" s="8" t="s">
        <v>6261</v>
      </c>
      <c r="C1991" s="12">
        <v>37172</v>
      </c>
      <c r="D1991" s="13" t="s">
        <v>3970</v>
      </c>
      <c r="E1991" s="2">
        <v>961</v>
      </c>
      <c r="F1991" s="14" t="s">
        <v>4943</v>
      </c>
      <c r="G1991" s="2">
        <v>961</v>
      </c>
      <c r="H1991" s="2">
        <f>Tabla135[[#This Row],[Importe]]-Tabla135[[#This Row],[Pagado]]</f>
        <v>0</v>
      </c>
    </row>
    <row r="1992" spans="1:8" x14ac:dyDescent="0.25">
      <c r="A1992" s="13" t="s">
        <v>4943</v>
      </c>
      <c r="B1992" s="8" t="s">
        <v>6262</v>
      </c>
      <c r="C1992" s="12">
        <v>37173</v>
      </c>
      <c r="D1992" s="13" t="s">
        <v>4087</v>
      </c>
      <c r="E1992" s="2">
        <v>4738</v>
      </c>
      <c r="F1992" s="14" t="s">
        <v>4943</v>
      </c>
      <c r="G1992" s="2">
        <v>4738</v>
      </c>
      <c r="H1992" s="2">
        <f>Tabla135[[#This Row],[Importe]]-Tabla135[[#This Row],[Pagado]]</f>
        <v>0</v>
      </c>
    </row>
    <row r="1993" spans="1:8" x14ac:dyDescent="0.25">
      <c r="A1993" s="13" t="s">
        <v>4943</v>
      </c>
      <c r="B1993" s="8" t="s">
        <v>6263</v>
      </c>
      <c r="C1993" s="12">
        <v>37174</v>
      </c>
      <c r="D1993" s="13" t="s">
        <v>3978</v>
      </c>
      <c r="E1993" s="2">
        <v>4254</v>
      </c>
      <c r="F1993" s="14" t="s">
        <v>4943</v>
      </c>
      <c r="G1993" s="2">
        <v>4254</v>
      </c>
      <c r="H1993" s="2">
        <f>Tabla135[[#This Row],[Importe]]-Tabla135[[#This Row],[Pagado]]</f>
        <v>0</v>
      </c>
    </row>
    <row r="1994" spans="1:8" x14ac:dyDescent="0.25">
      <c r="A1994" s="13" t="s">
        <v>4943</v>
      </c>
      <c r="B1994" s="8" t="s">
        <v>6264</v>
      </c>
      <c r="C1994" s="12">
        <v>37175</v>
      </c>
      <c r="D1994" s="13" t="s">
        <v>4020</v>
      </c>
      <c r="E1994" s="2">
        <v>28820.2</v>
      </c>
      <c r="F1994" s="14" t="s">
        <v>4294</v>
      </c>
      <c r="G1994" s="2">
        <v>28820.2</v>
      </c>
      <c r="H1994" s="2">
        <f>Tabla135[[#This Row],[Importe]]-Tabla135[[#This Row],[Pagado]]</f>
        <v>0</v>
      </c>
    </row>
    <row r="1995" spans="1:8" x14ac:dyDescent="0.25">
      <c r="A1995" s="13" t="s">
        <v>4943</v>
      </c>
      <c r="B1995" s="8" t="s">
        <v>6265</v>
      </c>
      <c r="C1995" s="12">
        <v>37176</v>
      </c>
      <c r="D1995" s="13" t="s">
        <v>3969</v>
      </c>
      <c r="E1995" s="2">
        <v>25644.1</v>
      </c>
      <c r="F1995" s="14" t="s">
        <v>4943</v>
      </c>
      <c r="G1995" s="2">
        <v>25644.1</v>
      </c>
      <c r="H1995" s="2">
        <f>Tabla135[[#This Row],[Importe]]-Tabla135[[#This Row],[Pagado]]</f>
        <v>0</v>
      </c>
    </row>
    <row r="1996" spans="1:8" x14ac:dyDescent="0.25">
      <c r="A1996" s="13" t="s">
        <v>4943</v>
      </c>
      <c r="B1996" s="8" t="s">
        <v>6266</v>
      </c>
      <c r="C1996" s="12">
        <v>37177</v>
      </c>
      <c r="D1996" s="13" t="s">
        <v>3937</v>
      </c>
      <c r="E1996" s="2">
        <v>2861.5</v>
      </c>
      <c r="F1996" s="14" t="s">
        <v>4316</v>
      </c>
      <c r="G1996" s="2">
        <v>2861.5</v>
      </c>
      <c r="H1996" s="2">
        <f>Tabla135[[#This Row],[Importe]]-Tabla135[[#This Row],[Pagado]]</f>
        <v>0</v>
      </c>
    </row>
    <row r="1997" spans="1:8" x14ac:dyDescent="0.25">
      <c r="A1997" s="13" t="s">
        <v>4943</v>
      </c>
      <c r="B1997" s="8" t="s">
        <v>6267</v>
      </c>
      <c r="C1997" s="12">
        <v>37178</v>
      </c>
      <c r="D1997" s="13" t="s">
        <v>4059</v>
      </c>
      <c r="E1997" s="2">
        <v>14753.2</v>
      </c>
      <c r="F1997" s="14" t="s">
        <v>6006</v>
      </c>
      <c r="G1997" s="2">
        <v>14753.2</v>
      </c>
      <c r="H1997" s="2">
        <f>Tabla135[[#This Row],[Importe]]-Tabla135[[#This Row],[Pagado]]</f>
        <v>0</v>
      </c>
    </row>
    <row r="1998" spans="1:8" x14ac:dyDescent="0.25">
      <c r="A1998" s="13" t="s">
        <v>4943</v>
      </c>
      <c r="B1998" s="8" t="s">
        <v>6268</v>
      </c>
      <c r="C1998" s="12">
        <v>37179</v>
      </c>
      <c r="D1998" s="13" t="s">
        <v>4059</v>
      </c>
      <c r="E1998" s="2">
        <v>132</v>
      </c>
      <c r="F1998" s="14" t="s">
        <v>4943</v>
      </c>
      <c r="G1998" s="2">
        <v>132</v>
      </c>
      <c r="H1998" s="2">
        <f>Tabla135[[#This Row],[Importe]]-Tabla135[[#This Row],[Pagado]]</f>
        <v>0</v>
      </c>
    </row>
    <row r="1999" spans="1:8" x14ac:dyDescent="0.25">
      <c r="A1999" s="13" t="s">
        <v>4943</v>
      </c>
      <c r="B1999" s="8" t="s">
        <v>6269</v>
      </c>
      <c r="C1999" s="12">
        <v>37180</v>
      </c>
      <c r="D1999" s="13" t="s">
        <v>3977</v>
      </c>
      <c r="E1999" s="2">
        <v>4375.2</v>
      </c>
      <c r="F1999" s="14" t="s">
        <v>4943</v>
      </c>
      <c r="G1999" s="2">
        <v>4375.2</v>
      </c>
      <c r="H1999" s="2">
        <f>Tabla135[[#This Row],[Importe]]-Tabla135[[#This Row],[Pagado]]</f>
        <v>0</v>
      </c>
    </row>
    <row r="2000" spans="1:8" x14ac:dyDescent="0.25">
      <c r="A2000" s="13" t="s">
        <v>4943</v>
      </c>
      <c r="B2000" s="8" t="s">
        <v>6270</v>
      </c>
      <c r="C2000" s="12">
        <v>37181</v>
      </c>
      <c r="D2000" s="13" t="s">
        <v>4121</v>
      </c>
      <c r="E2000" s="2">
        <v>4248.3999999999996</v>
      </c>
      <c r="F2000" s="14" t="s">
        <v>4943</v>
      </c>
      <c r="G2000" s="2">
        <v>4248.3999999999996</v>
      </c>
      <c r="H2000" s="2">
        <f>Tabla135[[#This Row],[Importe]]-Tabla135[[#This Row],[Pagado]]</f>
        <v>0</v>
      </c>
    </row>
    <row r="2001" spans="1:8" x14ac:dyDescent="0.25">
      <c r="A2001" s="13" t="s">
        <v>4943</v>
      </c>
      <c r="B2001" s="8" t="s">
        <v>6271</v>
      </c>
      <c r="C2001" s="12">
        <v>37182</v>
      </c>
      <c r="D2001" s="13" t="s">
        <v>4121</v>
      </c>
      <c r="E2001" s="2">
        <v>620.6</v>
      </c>
      <c r="F2001" s="14" t="s">
        <v>4943</v>
      </c>
      <c r="G2001" s="2">
        <v>620.6</v>
      </c>
      <c r="H2001" s="2">
        <f>Tabla135[[#This Row],[Importe]]-Tabla135[[#This Row],[Pagado]]</f>
        <v>0</v>
      </c>
    </row>
    <row r="2002" spans="1:8" x14ac:dyDescent="0.25">
      <c r="A2002" s="13" t="s">
        <v>4943</v>
      </c>
      <c r="B2002" s="8" t="s">
        <v>6272</v>
      </c>
      <c r="C2002" s="12">
        <v>37183</v>
      </c>
      <c r="D2002" s="13" t="s">
        <v>3988</v>
      </c>
      <c r="E2002" s="2">
        <v>9535.36</v>
      </c>
      <c r="F2002" s="14" t="s">
        <v>4943</v>
      </c>
      <c r="G2002" s="2">
        <v>9535.36</v>
      </c>
      <c r="H2002" s="2">
        <f>Tabla135[[#This Row],[Importe]]-Tabla135[[#This Row],[Pagado]]</f>
        <v>0</v>
      </c>
    </row>
    <row r="2003" spans="1:8" x14ac:dyDescent="0.25">
      <c r="A2003" s="13" t="s">
        <v>4943</v>
      </c>
      <c r="B2003" s="8" t="s">
        <v>6273</v>
      </c>
      <c r="C2003" s="12">
        <v>37184</v>
      </c>
      <c r="D2003" s="13" t="s">
        <v>4091</v>
      </c>
      <c r="E2003" s="2">
        <v>12175.7</v>
      </c>
      <c r="F2003" s="14" t="s">
        <v>4943</v>
      </c>
      <c r="G2003" s="2">
        <v>12175.7</v>
      </c>
      <c r="H2003" s="2">
        <f>Tabla135[[#This Row],[Importe]]-Tabla135[[#This Row],[Pagado]]</f>
        <v>0</v>
      </c>
    </row>
    <row r="2004" spans="1:8" x14ac:dyDescent="0.25">
      <c r="A2004" s="13" t="s">
        <v>4943</v>
      </c>
      <c r="B2004" s="8" t="s">
        <v>6274</v>
      </c>
      <c r="C2004" s="12">
        <v>37185</v>
      </c>
      <c r="D2004" s="13" t="s">
        <v>3980</v>
      </c>
      <c r="E2004" s="2">
        <v>5882.3</v>
      </c>
      <c r="F2004" s="14" t="s">
        <v>5171</v>
      </c>
      <c r="G2004" s="2">
        <v>5882.3</v>
      </c>
      <c r="H2004" s="2">
        <f>Tabla135[[#This Row],[Importe]]-Tabla135[[#This Row],[Pagado]]</f>
        <v>0</v>
      </c>
    </row>
    <row r="2005" spans="1:8" x14ac:dyDescent="0.25">
      <c r="A2005" s="13" t="s">
        <v>4943</v>
      </c>
      <c r="B2005" s="8" t="s">
        <v>6275</v>
      </c>
      <c r="C2005" s="12">
        <v>37186</v>
      </c>
      <c r="D2005" s="13" t="s">
        <v>3985</v>
      </c>
      <c r="E2005" s="2">
        <v>1964.2</v>
      </c>
      <c r="F2005" s="14" t="s">
        <v>4943</v>
      </c>
      <c r="G2005" s="2">
        <v>1964.2</v>
      </c>
      <c r="H2005" s="2">
        <f>Tabla135[[#This Row],[Importe]]-Tabla135[[#This Row],[Pagado]]</f>
        <v>0</v>
      </c>
    </row>
    <row r="2006" spans="1:8" x14ac:dyDescent="0.25">
      <c r="A2006" s="13" t="s">
        <v>4943</v>
      </c>
      <c r="B2006" s="8" t="s">
        <v>6276</v>
      </c>
      <c r="C2006" s="12">
        <v>37187</v>
      </c>
      <c r="D2006" s="13" t="s">
        <v>4166</v>
      </c>
      <c r="E2006" s="2">
        <v>4462.2</v>
      </c>
      <c r="F2006" s="14" t="s">
        <v>4943</v>
      </c>
      <c r="G2006" s="2">
        <v>4462.2</v>
      </c>
      <c r="H2006" s="2">
        <f>Tabla135[[#This Row],[Importe]]-Tabla135[[#This Row],[Pagado]]</f>
        <v>0</v>
      </c>
    </row>
    <row r="2007" spans="1:8" x14ac:dyDescent="0.25">
      <c r="A2007" s="13" t="s">
        <v>4943</v>
      </c>
      <c r="B2007" s="8" t="s">
        <v>6277</v>
      </c>
      <c r="C2007" s="12">
        <v>37188</v>
      </c>
      <c r="D2007" s="13" t="s">
        <v>3964</v>
      </c>
      <c r="E2007" s="2">
        <v>6975.2</v>
      </c>
      <c r="F2007" s="14" t="s">
        <v>4943</v>
      </c>
      <c r="G2007" s="2">
        <v>6975.2</v>
      </c>
      <c r="H2007" s="2">
        <f>Tabla135[[#This Row],[Importe]]-Tabla135[[#This Row],[Pagado]]</f>
        <v>0</v>
      </c>
    </row>
    <row r="2008" spans="1:8" x14ac:dyDescent="0.25">
      <c r="A2008" s="13" t="s">
        <v>4943</v>
      </c>
      <c r="B2008" s="8" t="s">
        <v>6278</v>
      </c>
      <c r="C2008" s="12">
        <v>37189</v>
      </c>
      <c r="D2008" s="13" t="s">
        <v>3986</v>
      </c>
      <c r="E2008" s="2">
        <v>1280</v>
      </c>
      <c r="F2008" s="14" t="s">
        <v>4943</v>
      </c>
      <c r="G2008" s="2">
        <v>1280</v>
      </c>
      <c r="H2008" s="2">
        <f>Tabla135[[#This Row],[Importe]]-Tabla135[[#This Row],[Pagado]]</f>
        <v>0</v>
      </c>
    </row>
    <row r="2009" spans="1:8" x14ac:dyDescent="0.25">
      <c r="A2009" s="13" t="s">
        <v>4943</v>
      </c>
      <c r="B2009" s="8" t="s">
        <v>6279</v>
      </c>
      <c r="C2009" s="12">
        <v>37190</v>
      </c>
      <c r="D2009" s="13" t="s">
        <v>3980</v>
      </c>
      <c r="E2009" s="2">
        <v>1736</v>
      </c>
      <c r="F2009" s="14" t="s">
        <v>4943</v>
      </c>
      <c r="G2009" s="2">
        <v>1736</v>
      </c>
      <c r="H2009" s="2">
        <f>Tabla135[[#This Row],[Importe]]-Tabla135[[#This Row],[Pagado]]</f>
        <v>0</v>
      </c>
    </row>
    <row r="2010" spans="1:8" x14ac:dyDescent="0.25">
      <c r="A2010" s="13" t="s">
        <v>4943</v>
      </c>
      <c r="B2010" s="8" t="s">
        <v>6280</v>
      </c>
      <c r="C2010" s="12">
        <v>37191</v>
      </c>
      <c r="D2010" s="13" t="s">
        <v>3997</v>
      </c>
      <c r="E2010" s="2">
        <v>5520.2</v>
      </c>
      <c r="F2010" s="14" t="s">
        <v>4943</v>
      </c>
      <c r="G2010" s="2">
        <v>5520.2</v>
      </c>
      <c r="H2010" s="2">
        <f>Tabla135[[#This Row],[Importe]]-Tabla135[[#This Row],[Pagado]]</f>
        <v>0</v>
      </c>
    </row>
    <row r="2011" spans="1:8" x14ac:dyDescent="0.25">
      <c r="A2011" s="13" t="s">
        <v>4943</v>
      </c>
      <c r="B2011" s="8" t="s">
        <v>6281</v>
      </c>
      <c r="C2011" s="12">
        <v>37192</v>
      </c>
      <c r="D2011" s="13" t="s">
        <v>3964</v>
      </c>
      <c r="E2011" s="2">
        <v>1433.6</v>
      </c>
      <c r="F2011" s="14" t="s">
        <v>4943</v>
      </c>
      <c r="G2011" s="2">
        <v>1433.6</v>
      </c>
      <c r="H2011" s="2">
        <f>Tabla135[[#This Row],[Importe]]-Tabla135[[#This Row],[Pagado]]</f>
        <v>0</v>
      </c>
    </row>
    <row r="2012" spans="1:8" x14ac:dyDescent="0.25">
      <c r="A2012" s="13" t="s">
        <v>4943</v>
      </c>
      <c r="B2012" s="8" t="s">
        <v>6282</v>
      </c>
      <c r="C2012" s="12">
        <v>37193</v>
      </c>
      <c r="D2012" s="13" t="s">
        <v>4048</v>
      </c>
      <c r="E2012" s="2">
        <v>27040</v>
      </c>
      <c r="F2012" s="14" t="s">
        <v>4943</v>
      </c>
      <c r="G2012" s="2">
        <v>27040</v>
      </c>
      <c r="H2012" s="2">
        <f>Tabla135[[#This Row],[Importe]]-Tabla135[[#This Row],[Pagado]]</f>
        <v>0</v>
      </c>
    </row>
    <row r="2013" spans="1:8" x14ac:dyDescent="0.25">
      <c r="A2013" s="13" t="s">
        <v>4943</v>
      </c>
      <c r="B2013" s="8" t="s">
        <v>6283</v>
      </c>
      <c r="C2013" s="12">
        <v>37194</v>
      </c>
      <c r="D2013" s="13" t="s">
        <v>4051</v>
      </c>
      <c r="E2013" s="2">
        <v>499.1</v>
      </c>
      <c r="F2013" s="14" t="s">
        <v>4943</v>
      </c>
      <c r="G2013" s="2">
        <v>499.1</v>
      </c>
      <c r="H2013" s="2">
        <f>Tabla135[[#This Row],[Importe]]-Tabla135[[#This Row],[Pagado]]</f>
        <v>0</v>
      </c>
    </row>
    <row r="2014" spans="1:8" x14ac:dyDescent="0.25">
      <c r="A2014" s="13" t="s">
        <v>4943</v>
      </c>
      <c r="B2014" s="8" t="s">
        <v>6284</v>
      </c>
      <c r="C2014" s="12">
        <v>37195</v>
      </c>
      <c r="D2014" s="13" t="s">
        <v>4088</v>
      </c>
      <c r="E2014" s="2">
        <v>3360</v>
      </c>
      <c r="F2014" s="14" t="s">
        <v>4943</v>
      </c>
      <c r="G2014" s="2">
        <v>3360</v>
      </c>
      <c r="H2014" s="2">
        <f>Tabla135[[#This Row],[Importe]]-Tabla135[[#This Row],[Pagado]]</f>
        <v>0</v>
      </c>
    </row>
    <row r="2015" spans="1:8" x14ac:dyDescent="0.25">
      <c r="A2015" s="13" t="s">
        <v>4943</v>
      </c>
      <c r="B2015" s="8" t="s">
        <v>6285</v>
      </c>
      <c r="C2015" s="12">
        <v>37196</v>
      </c>
      <c r="D2015" s="13" t="s">
        <v>4100</v>
      </c>
      <c r="E2015" s="2">
        <v>560</v>
      </c>
      <c r="F2015" s="14" t="s">
        <v>4316</v>
      </c>
      <c r="G2015" s="2">
        <v>560</v>
      </c>
      <c r="H2015" s="2">
        <f>Tabla135[[#This Row],[Importe]]-Tabla135[[#This Row],[Pagado]]</f>
        <v>0</v>
      </c>
    </row>
    <row r="2016" spans="1:8" x14ac:dyDescent="0.25">
      <c r="A2016" s="13" t="s">
        <v>4943</v>
      </c>
      <c r="B2016" s="8" t="s">
        <v>6286</v>
      </c>
      <c r="C2016" s="12">
        <v>37197</v>
      </c>
      <c r="D2016" s="13" t="s">
        <v>4000</v>
      </c>
      <c r="E2016" s="2">
        <v>840</v>
      </c>
      <c r="F2016" s="14" t="s">
        <v>4316</v>
      </c>
      <c r="G2016" s="2">
        <v>840</v>
      </c>
      <c r="H2016" s="2">
        <f>Tabla135[[#This Row],[Importe]]-Tabla135[[#This Row],[Pagado]]</f>
        <v>0</v>
      </c>
    </row>
    <row r="2017" spans="1:8" x14ac:dyDescent="0.25">
      <c r="A2017" s="13" t="s">
        <v>4943</v>
      </c>
      <c r="B2017" s="8" t="s">
        <v>6287</v>
      </c>
      <c r="C2017" s="12">
        <v>37198</v>
      </c>
      <c r="D2017" s="13" t="s">
        <v>4001</v>
      </c>
      <c r="E2017" s="2">
        <v>4480</v>
      </c>
      <c r="F2017" s="14" t="s">
        <v>4316</v>
      </c>
      <c r="G2017" s="2">
        <v>4480</v>
      </c>
      <c r="H2017" s="2">
        <f>Tabla135[[#This Row],[Importe]]-Tabla135[[#This Row],[Pagado]]</f>
        <v>0</v>
      </c>
    </row>
    <row r="2018" spans="1:8" x14ac:dyDescent="0.25">
      <c r="A2018" s="13" t="s">
        <v>4943</v>
      </c>
      <c r="B2018" s="8" t="s">
        <v>6288</v>
      </c>
      <c r="C2018" s="12">
        <v>37199</v>
      </c>
      <c r="D2018" s="13" t="s">
        <v>3991</v>
      </c>
      <c r="E2018" s="2">
        <v>3433.2</v>
      </c>
      <c r="F2018" s="14" t="s">
        <v>4943</v>
      </c>
      <c r="G2018" s="2">
        <v>3433.2</v>
      </c>
      <c r="H2018" s="2">
        <f>Tabla135[[#This Row],[Importe]]-Tabla135[[#This Row],[Pagado]]</f>
        <v>0</v>
      </c>
    </row>
    <row r="2019" spans="1:8" x14ac:dyDescent="0.25">
      <c r="A2019" s="13" t="s">
        <v>4943</v>
      </c>
      <c r="B2019" s="8" t="s">
        <v>6289</v>
      </c>
      <c r="C2019" s="12">
        <v>37200</v>
      </c>
      <c r="D2019" s="13" t="s">
        <v>4099</v>
      </c>
      <c r="E2019" s="2">
        <v>4465</v>
      </c>
      <c r="F2019" s="14" t="s">
        <v>4943</v>
      </c>
      <c r="G2019" s="2">
        <v>4465</v>
      </c>
      <c r="H2019" s="2">
        <f>Tabla135[[#This Row],[Importe]]-Tabla135[[#This Row],[Pagado]]</f>
        <v>0</v>
      </c>
    </row>
    <row r="2020" spans="1:8" x14ac:dyDescent="0.25">
      <c r="A2020" s="13" t="s">
        <v>4943</v>
      </c>
      <c r="B2020" s="8" t="s">
        <v>6290</v>
      </c>
      <c r="C2020" s="12">
        <v>37201</v>
      </c>
      <c r="D2020" s="13" t="s">
        <v>3965</v>
      </c>
      <c r="E2020" s="2">
        <v>1172</v>
      </c>
      <c r="F2020" s="14" t="s">
        <v>4316</v>
      </c>
      <c r="G2020" s="2">
        <v>1172</v>
      </c>
      <c r="H2020" s="2">
        <f>Tabla135[[#This Row],[Importe]]-Tabla135[[#This Row],[Pagado]]</f>
        <v>0</v>
      </c>
    </row>
    <row r="2021" spans="1:8" x14ac:dyDescent="0.25">
      <c r="A2021" s="13" t="s">
        <v>4943</v>
      </c>
      <c r="B2021" s="8" t="s">
        <v>6291</v>
      </c>
      <c r="C2021" s="12">
        <v>37202</v>
      </c>
      <c r="D2021" s="13" t="s">
        <v>4045</v>
      </c>
      <c r="E2021" s="2">
        <v>3514.8</v>
      </c>
      <c r="F2021" s="14" t="s">
        <v>4316</v>
      </c>
      <c r="G2021" s="2">
        <v>3514.8</v>
      </c>
      <c r="H2021" s="2">
        <f>Tabla135[[#This Row],[Importe]]-Tabla135[[#This Row],[Pagado]]</f>
        <v>0</v>
      </c>
    </row>
    <row r="2022" spans="1:8" x14ac:dyDescent="0.25">
      <c r="A2022" s="13" t="s">
        <v>4943</v>
      </c>
      <c r="B2022" s="8" t="s">
        <v>6292</v>
      </c>
      <c r="C2022" s="12">
        <v>37203</v>
      </c>
      <c r="D2022" s="13" t="s">
        <v>4085</v>
      </c>
      <c r="E2022" s="2">
        <v>15950.9</v>
      </c>
      <c r="F2022" s="14" t="s">
        <v>4316</v>
      </c>
      <c r="G2022" s="2">
        <v>15950.9</v>
      </c>
      <c r="H2022" s="2">
        <f>Tabla135[[#This Row],[Importe]]-Tabla135[[#This Row],[Pagado]]</f>
        <v>0</v>
      </c>
    </row>
    <row r="2023" spans="1:8" x14ac:dyDescent="0.25">
      <c r="A2023" s="13" t="s">
        <v>4943</v>
      </c>
      <c r="B2023" s="8" t="s">
        <v>6293</v>
      </c>
      <c r="C2023" s="12">
        <v>37204</v>
      </c>
      <c r="D2023" s="13" t="s">
        <v>4120</v>
      </c>
      <c r="E2023" s="2">
        <v>12139.6</v>
      </c>
      <c r="F2023" s="14" t="s">
        <v>4943</v>
      </c>
      <c r="G2023" s="2">
        <v>12139.6</v>
      </c>
      <c r="H2023" s="2">
        <f>Tabla135[[#This Row],[Importe]]-Tabla135[[#This Row],[Pagado]]</f>
        <v>0</v>
      </c>
    </row>
    <row r="2024" spans="1:8" x14ac:dyDescent="0.25">
      <c r="A2024" s="13" t="s">
        <v>4943</v>
      </c>
      <c r="B2024" s="8" t="s">
        <v>6294</v>
      </c>
      <c r="C2024" s="12">
        <v>37205</v>
      </c>
      <c r="D2024" s="13" t="s">
        <v>4005</v>
      </c>
      <c r="E2024" s="2">
        <v>5463.3</v>
      </c>
      <c r="F2024" s="14" t="s">
        <v>4316</v>
      </c>
      <c r="G2024" s="2">
        <v>5463.3</v>
      </c>
      <c r="H2024" s="2">
        <f>Tabla135[[#This Row],[Importe]]-Tabla135[[#This Row],[Pagado]]</f>
        <v>0</v>
      </c>
    </row>
    <row r="2025" spans="1:8" x14ac:dyDescent="0.25">
      <c r="A2025" s="13" t="s">
        <v>4943</v>
      </c>
      <c r="B2025" s="8" t="s">
        <v>6295</v>
      </c>
      <c r="C2025" s="12">
        <v>37206</v>
      </c>
      <c r="D2025" s="13" t="s">
        <v>4061</v>
      </c>
      <c r="E2025" s="2">
        <v>12754.8</v>
      </c>
      <c r="F2025" s="14" t="s">
        <v>4943</v>
      </c>
      <c r="G2025" s="2">
        <v>12754.8</v>
      </c>
      <c r="H2025" s="2">
        <f>Tabla135[[#This Row],[Importe]]-Tabla135[[#This Row],[Pagado]]</f>
        <v>0</v>
      </c>
    </row>
    <row r="2026" spans="1:8" x14ac:dyDescent="0.25">
      <c r="A2026" s="13" t="s">
        <v>4943</v>
      </c>
      <c r="B2026" s="8" t="s">
        <v>6296</v>
      </c>
      <c r="C2026" s="12">
        <v>37207</v>
      </c>
      <c r="D2026" s="13" t="s">
        <v>4044</v>
      </c>
      <c r="E2026" s="2">
        <v>6548.8</v>
      </c>
      <c r="F2026" s="14" t="s">
        <v>4316</v>
      </c>
      <c r="G2026" s="2">
        <v>6548.8</v>
      </c>
      <c r="H2026" s="2">
        <f>Tabla135[[#This Row],[Importe]]-Tabla135[[#This Row],[Pagado]]</f>
        <v>0</v>
      </c>
    </row>
    <row r="2027" spans="1:8" x14ac:dyDescent="0.25">
      <c r="A2027" s="13" t="s">
        <v>4943</v>
      </c>
      <c r="B2027" s="8" t="s">
        <v>6297</v>
      </c>
      <c r="C2027" s="12">
        <v>37208</v>
      </c>
      <c r="D2027" s="13" t="s">
        <v>4007</v>
      </c>
      <c r="E2027" s="2">
        <v>1778</v>
      </c>
      <c r="F2027" s="14" t="s">
        <v>4316</v>
      </c>
      <c r="G2027" s="2">
        <v>1778</v>
      </c>
      <c r="H2027" s="2">
        <f>Tabla135[[#This Row],[Importe]]-Tabla135[[#This Row],[Pagado]]</f>
        <v>0</v>
      </c>
    </row>
    <row r="2028" spans="1:8" x14ac:dyDescent="0.25">
      <c r="A2028" s="13" t="s">
        <v>4943</v>
      </c>
      <c r="B2028" s="8" t="s">
        <v>6298</v>
      </c>
      <c r="C2028" s="12">
        <v>37209</v>
      </c>
      <c r="D2028" s="13" t="s">
        <v>4010</v>
      </c>
      <c r="E2028" s="2">
        <v>2146</v>
      </c>
      <c r="F2028" s="14" t="s">
        <v>4316</v>
      </c>
      <c r="G2028" s="2">
        <v>2146</v>
      </c>
      <c r="H2028" s="2">
        <f>Tabla135[[#This Row],[Importe]]-Tabla135[[#This Row],[Pagado]]</f>
        <v>0</v>
      </c>
    </row>
    <row r="2029" spans="1:8" x14ac:dyDescent="0.25">
      <c r="A2029" s="13" t="s">
        <v>4943</v>
      </c>
      <c r="B2029" s="8" t="s">
        <v>6299</v>
      </c>
      <c r="C2029" s="12">
        <v>37210</v>
      </c>
      <c r="D2029" s="13" t="s">
        <v>4109</v>
      </c>
      <c r="E2029" s="2">
        <v>8446.5</v>
      </c>
      <c r="F2029" s="14" t="s">
        <v>4943</v>
      </c>
      <c r="G2029" s="2">
        <v>8446.5</v>
      </c>
      <c r="H2029" s="2">
        <f>Tabla135[[#This Row],[Importe]]-Tabla135[[#This Row],[Pagado]]</f>
        <v>0</v>
      </c>
    </row>
    <row r="2030" spans="1:8" x14ac:dyDescent="0.25">
      <c r="A2030" s="13" t="s">
        <v>4943</v>
      </c>
      <c r="B2030" s="8" t="s">
        <v>6300</v>
      </c>
      <c r="C2030" s="12">
        <v>37211</v>
      </c>
      <c r="D2030" s="13" t="s">
        <v>4021</v>
      </c>
      <c r="E2030" s="2">
        <v>17012.8</v>
      </c>
      <c r="F2030" s="14" t="s">
        <v>4943</v>
      </c>
      <c r="G2030" s="2">
        <v>17012.8</v>
      </c>
      <c r="H2030" s="2">
        <f>Tabla135[[#This Row],[Importe]]-Tabla135[[#This Row],[Pagado]]</f>
        <v>0</v>
      </c>
    </row>
    <row r="2031" spans="1:8" x14ac:dyDescent="0.25">
      <c r="A2031" s="13" t="s">
        <v>4943</v>
      </c>
      <c r="B2031" s="8" t="s">
        <v>6301</v>
      </c>
      <c r="C2031" s="12">
        <v>37212</v>
      </c>
      <c r="D2031" s="13" t="s">
        <v>4084</v>
      </c>
      <c r="E2031" s="2">
        <v>1676.2</v>
      </c>
      <c r="F2031" s="14" t="s">
        <v>4943</v>
      </c>
      <c r="G2031" s="2">
        <v>1676.2</v>
      </c>
      <c r="H2031" s="2">
        <f>Tabla135[[#This Row],[Importe]]-Tabla135[[#This Row],[Pagado]]</f>
        <v>0</v>
      </c>
    </row>
    <row r="2032" spans="1:8" x14ac:dyDescent="0.25">
      <c r="A2032" s="13" t="s">
        <v>4943</v>
      </c>
      <c r="B2032" s="8" t="s">
        <v>6302</v>
      </c>
      <c r="C2032" s="12">
        <v>37213</v>
      </c>
      <c r="D2032" s="13" t="s">
        <v>3964</v>
      </c>
      <c r="E2032" s="2">
        <v>99</v>
      </c>
      <c r="F2032" s="14" t="s">
        <v>4316</v>
      </c>
      <c r="G2032" s="2">
        <v>99</v>
      </c>
      <c r="H2032" s="2">
        <f>Tabla135[[#This Row],[Importe]]-Tabla135[[#This Row],[Pagado]]</f>
        <v>0</v>
      </c>
    </row>
    <row r="2033" spans="1:8" x14ac:dyDescent="0.25">
      <c r="A2033" s="13" t="s">
        <v>4943</v>
      </c>
      <c r="B2033" s="8" t="s">
        <v>6303</v>
      </c>
      <c r="C2033" s="12">
        <v>37214</v>
      </c>
      <c r="D2033" s="13" t="s">
        <v>4097</v>
      </c>
      <c r="E2033" s="2">
        <v>2852.2</v>
      </c>
      <c r="F2033" s="14" t="s">
        <v>4943</v>
      </c>
      <c r="G2033" s="2">
        <v>2852.2</v>
      </c>
      <c r="H2033" s="2">
        <f>Tabla135[[#This Row],[Importe]]-Tabla135[[#This Row],[Pagado]]</f>
        <v>0</v>
      </c>
    </row>
    <row r="2034" spans="1:8" x14ac:dyDescent="0.25">
      <c r="A2034" s="13" t="s">
        <v>4943</v>
      </c>
      <c r="B2034" s="8" t="s">
        <v>6304</v>
      </c>
      <c r="C2034" s="12">
        <v>37215</v>
      </c>
      <c r="D2034" s="13" t="s">
        <v>4012</v>
      </c>
      <c r="E2034" s="2">
        <v>1260.8</v>
      </c>
      <c r="F2034" s="14" t="s">
        <v>4943</v>
      </c>
      <c r="G2034" s="2">
        <v>1260.8</v>
      </c>
      <c r="H2034" s="2">
        <f>Tabla135[[#This Row],[Importe]]-Tabla135[[#This Row],[Pagado]]</f>
        <v>0</v>
      </c>
    </row>
    <row r="2035" spans="1:8" x14ac:dyDescent="0.25">
      <c r="A2035" s="13" t="s">
        <v>4943</v>
      </c>
      <c r="B2035" s="8" t="s">
        <v>6305</v>
      </c>
      <c r="C2035" s="12">
        <v>37216</v>
      </c>
      <c r="D2035" s="13" t="s">
        <v>3964</v>
      </c>
      <c r="E2035" s="2">
        <v>3380.67</v>
      </c>
      <c r="F2035" s="14" t="s">
        <v>4943</v>
      </c>
      <c r="G2035" s="2">
        <v>3380.67</v>
      </c>
      <c r="H2035" s="2">
        <f>Tabla135[[#This Row],[Importe]]-Tabla135[[#This Row],[Pagado]]</f>
        <v>0</v>
      </c>
    </row>
    <row r="2036" spans="1:8" x14ac:dyDescent="0.25">
      <c r="A2036" s="13" t="s">
        <v>4943</v>
      </c>
      <c r="B2036" s="8" t="s">
        <v>6306</v>
      </c>
      <c r="C2036" s="12">
        <v>37217</v>
      </c>
      <c r="D2036" s="13" t="s">
        <v>3964</v>
      </c>
      <c r="E2036" s="2">
        <v>1014.3</v>
      </c>
      <c r="F2036" s="14" t="s">
        <v>4943</v>
      </c>
      <c r="G2036" s="2">
        <v>1014.3</v>
      </c>
      <c r="H2036" s="2">
        <f>Tabla135[[#This Row],[Importe]]-Tabla135[[#This Row],[Pagado]]</f>
        <v>0</v>
      </c>
    </row>
    <row r="2037" spans="1:8" x14ac:dyDescent="0.25">
      <c r="A2037" s="13" t="s">
        <v>4943</v>
      </c>
      <c r="B2037" s="8" t="s">
        <v>6307</v>
      </c>
      <c r="C2037" s="12">
        <v>37218</v>
      </c>
      <c r="D2037" s="13" t="s">
        <v>4133</v>
      </c>
      <c r="E2037" s="2">
        <v>672</v>
      </c>
      <c r="F2037" s="14" t="s">
        <v>4943</v>
      </c>
      <c r="G2037" s="2">
        <v>672</v>
      </c>
      <c r="H2037" s="2">
        <f>Tabla135[[#This Row],[Importe]]-Tabla135[[#This Row],[Pagado]]</f>
        <v>0</v>
      </c>
    </row>
    <row r="2038" spans="1:8" x14ac:dyDescent="0.25">
      <c r="A2038" s="13" t="s">
        <v>4943</v>
      </c>
      <c r="B2038" s="8" t="s">
        <v>6308</v>
      </c>
      <c r="C2038" s="12">
        <v>37219</v>
      </c>
      <c r="D2038" s="13" t="s">
        <v>4017</v>
      </c>
      <c r="E2038" s="2">
        <v>145158.70000000001</v>
      </c>
      <c r="F2038" s="14" t="s">
        <v>5140</v>
      </c>
      <c r="G2038" s="2">
        <v>145158.70000000001</v>
      </c>
      <c r="H2038" s="2">
        <f>Tabla135[[#This Row],[Importe]]-Tabla135[[#This Row],[Pagado]]</f>
        <v>0</v>
      </c>
    </row>
    <row r="2039" spans="1:8" x14ac:dyDescent="0.25">
      <c r="A2039" s="13" t="s">
        <v>4943</v>
      </c>
      <c r="B2039" s="8" t="s">
        <v>6309</v>
      </c>
      <c r="C2039" s="12">
        <v>37220</v>
      </c>
      <c r="D2039" s="13" t="s">
        <v>3964</v>
      </c>
      <c r="E2039" s="2">
        <v>0</v>
      </c>
      <c r="F2039" s="14" t="s">
        <v>4219</v>
      </c>
      <c r="G2039" s="2">
        <v>0</v>
      </c>
      <c r="H2039" s="2">
        <f>Tabla135[[#This Row],[Importe]]-Tabla135[[#This Row],[Pagado]]</f>
        <v>0</v>
      </c>
    </row>
    <row r="2040" spans="1:8" x14ac:dyDescent="0.25">
      <c r="A2040" s="13" t="s">
        <v>4943</v>
      </c>
      <c r="B2040" s="8" t="s">
        <v>6310</v>
      </c>
      <c r="C2040" s="12">
        <v>37221</v>
      </c>
      <c r="D2040" s="13" t="s">
        <v>4158</v>
      </c>
      <c r="E2040" s="2">
        <v>1795.4</v>
      </c>
      <c r="F2040" s="14" t="s">
        <v>4943</v>
      </c>
      <c r="G2040" s="2">
        <v>1795.4</v>
      </c>
      <c r="H2040" s="2">
        <f>Tabla135[[#This Row],[Importe]]-Tabla135[[#This Row],[Pagado]]</f>
        <v>0</v>
      </c>
    </row>
    <row r="2041" spans="1:8" x14ac:dyDescent="0.25">
      <c r="A2041" s="13" t="s">
        <v>4943</v>
      </c>
      <c r="B2041" s="8" t="s">
        <v>6311</v>
      </c>
      <c r="C2041" s="12">
        <v>37222</v>
      </c>
      <c r="D2041" s="13" t="s">
        <v>4055</v>
      </c>
      <c r="E2041" s="2">
        <v>35526.800000000003</v>
      </c>
      <c r="F2041" s="14" t="s">
        <v>4943</v>
      </c>
      <c r="G2041" s="2">
        <v>35526.800000000003</v>
      </c>
      <c r="H2041" s="2">
        <f>Tabla135[[#This Row],[Importe]]-Tabla135[[#This Row],[Pagado]]</f>
        <v>0</v>
      </c>
    </row>
    <row r="2042" spans="1:8" x14ac:dyDescent="0.25">
      <c r="A2042" s="13" t="s">
        <v>4943</v>
      </c>
      <c r="B2042" s="8" t="s">
        <v>6312</v>
      </c>
      <c r="C2042" s="12">
        <v>37223</v>
      </c>
      <c r="D2042" s="13" t="s">
        <v>4104</v>
      </c>
      <c r="E2042" s="2">
        <v>9080</v>
      </c>
      <c r="F2042" s="14" t="s">
        <v>4943</v>
      </c>
      <c r="G2042" s="2">
        <v>9080</v>
      </c>
      <c r="H2042" s="2">
        <f>Tabla135[[#This Row],[Importe]]-Tabla135[[#This Row],[Pagado]]</f>
        <v>0</v>
      </c>
    </row>
    <row r="2043" spans="1:8" x14ac:dyDescent="0.25">
      <c r="A2043" s="13" t="s">
        <v>4943</v>
      </c>
      <c r="B2043" s="8" t="s">
        <v>6313</v>
      </c>
      <c r="C2043" s="12">
        <v>37224</v>
      </c>
      <c r="D2043" s="13" t="s">
        <v>3964</v>
      </c>
      <c r="E2043" s="2">
        <v>940.5</v>
      </c>
      <c r="F2043" s="14" t="s">
        <v>4943</v>
      </c>
      <c r="G2043" s="2">
        <v>940.5</v>
      </c>
      <c r="H2043" s="2">
        <f>Tabla135[[#This Row],[Importe]]-Tabla135[[#This Row],[Pagado]]</f>
        <v>0</v>
      </c>
    </row>
    <row r="2044" spans="1:8" x14ac:dyDescent="0.25">
      <c r="A2044" s="13" t="s">
        <v>4943</v>
      </c>
      <c r="B2044" s="8" t="s">
        <v>6314</v>
      </c>
      <c r="C2044" s="12">
        <v>37225</v>
      </c>
      <c r="D2044" s="13" t="s">
        <v>4025</v>
      </c>
      <c r="E2044" s="2">
        <v>4654.8</v>
      </c>
      <c r="F2044" s="14" t="s">
        <v>4943</v>
      </c>
      <c r="G2044" s="2">
        <v>4654.8</v>
      </c>
      <c r="H2044" s="2">
        <f>Tabla135[[#This Row],[Importe]]-Tabla135[[#This Row],[Pagado]]</f>
        <v>0</v>
      </c>
    </row>
    <row r="2045" spans="1:8" x14ac:dyDescent="0.25">
      <c r="A2045" s="13" t="s">
        <v>4943</v>
      </c>
      <c r="B2045" s="8" t="s">
        <v>6315</v>
      </c>
      <c r="C2045" s="12">
        <v>37226</v>
      </c>
      <c r="D2045" s="13" t="s">
        <v>4008</v>
      </c>
      <c r="E2045" s="2">
        <v>39117</v>
      </c>
      <c r="F2045" s="14" t="s">
        <v>4316</v>
      </c>
      <c r="G2045" s="2">
        <v>39117</v>
      </c>
      <c r="H2045" s="2">
        <f>Tabla135[[#This Row],[Importe]]-Tabla135[[#This Row],[Pagado]]</f>
        <v>0</v>
      </c>
    </row>
    <row r="2046" spans="1:8" x14ac:dyDescent="0.25">
      <c r="A2046" s="13" t="s">
        <v>4943</v>
      </c>
      <c r="B2046" s="8" t="s">
        <v>6316</v>
      </c>
      <c r="C2046" s="12">
        <v>37227</v>
      </c>
      <c r="D2046" s="13" t="s">
        <v>4075</v>
      </c>
      <c r="E2046" s="2">
        <v>15762</v>
      </c>
      <c r="F2046" s="14" t="s">
        <v>4943</v>
      </c>
      <c r="G2046" s="2">
        <v>15762</v>
      </c>
      <c r="H2046" s="2">
        <f>Tabla135[[#This Row],[Importe]]-Tabla135[[#This Row],[Pagado]]</f>
        <v>0</v>
      </c>
    </row>
    <row r="2047" spans="1:8" x14ac:dyDescent="0.25">
      <c r="A2047" s="13" t="s">
        <v>4943</v>
      </c>
      <c r="B2047" s="8" t="s">
        <v>6317</v>
      </c>
      <c r="C2047" s="12">
        <v>37228</v>
      </c>
      <c r="D2047" s="13" t="s">
        <v>4115</v>
      </c>
      <c r="E2047" s="2">
        <v>7.5</v>
      </c>
      <c r="F2047" s="14" t="s">
        <v>5140</v>
      </c>
      <c r="G2047" s="2">
        <v>7.5</v>
      </c>
      <c r="H2047" s="2">
        <f>Tabla135[[#This Row],[Importe]]-Tabla135[[#This Row],[Pagado]]</f>
        <v>0</v>
      </c>
    </row>
    <row r="2048" spans="1:8" x14ac:dyDescent="0.25">
      <c r="A2048" s="13" t="s">
        <v>4943</v>
      </c>
      <c r="B2048" s="8" t="s">
        <v>6318</v>
      </c>
      <c r="C2048" s="12">
        <v>37229</v>
      </c>
      <c r="D2048" s="13" t="s">
        <v>3964</v>
      </c>
      <c r="E2048" s="2">
        <v>1385.1</v>
      </c>
      <c r="F2048" s="14" t="s">
        <v>4943</v>
      </c>
      <c r="G2048" s="2">
        <v>1385.1</v>
      </c>
      <c r="H2048" s="2">
        <f>Tabla135[[#This Row],[Importe]]-Tabla135[[#This Row],[Pagado]]</f>
        <v>0</v>
      </c>
    </row>
    <row r="2049" spans="1:8" x14ac:dyDescent="0.25">
      <c r="A2049" s="13" t="s">
        <v>4943</v>
      </c>
      <c r="B2049" s="8" t="s">
        <v>6319</v>
      </c>
      <c r="C2049" s="12">
        <v>37230</v>
      </c>
      <c r="D2049" s="13" t="s">
        <v>4017</v>
      </c>
      <c r="E2049" s="2">
        <v>6658.4</v>
      </c>
      <c r="F2049" s="14" t="s">
        <v>5140</v>
      </c>
      <c r="G2049" s="2">
        <v>6658.4</v>
      </c>
      <c r="H2049" s="2">
        <f>Tabla135[[#This Row],[Importe]]-Tabla135[[#This Row],[Pagado]]</f>
        <v>0</v>
      </c>
    </row>
    <row r="2050" spans="1:8" x14ac:dyDescent="0.25">
      <c r="A2050" s="13" t="s">
        <v>4943</v>
      </c>
      <c r="B2050" s="8" t="s">
        <v>6320</v>
      </c>
      <c r="C2050" s="12">
        <v>37231</v>
      </c>
      <c r="D2050" s="13" t="s">
        <v>4143</v>
      </c>
      <c r="E2050" s="2">
        <v>18921.599999999999</v>
      </c>
      <c r="F2050" s="14" t="s">
        <v>4316</v>
      </c>
      <c r="G2050" s="2">
        <v>18921.599999999999</v>
      </c>
      <c r="H2050" s="2">
        <f>Tabla135[[#This Row],[Importe]]-Tabla135[[#This Row],[Pagado]]</f>
        <v>0</v>
      </c>
    </row>
    <row r="2051" spans="1:8" x14ac:dyDescent="0.25">
      <c r="A2051" s="13" t="s">
        <v>4943</v>
      </c>
      <c r="B2051" s="8" t="s">
        <v>6321</v>
      </c>
      <c r="C2051" s="12">
        <v>37232</v>
      </c>
      <c r="D2051" s="13" t="s">
        <v>5638</v>
      </c>
      <c r="E2051" s="2">
        <v>560</v>
      </c>
      <c r="F2051" s="14" t="s">
        <v>4943</v>
      </c>
      <c r="G2051" s="2">
        <v>560</v>
      </c>
      <c r="H2051" s="2">
        <f>Tabla135[[#This Row],[Importe]]-Tabla135[[#This Row],[Pagado]]</f>
        <v>0</v>
      </c>
    </row>
    <row r="2052" spans="1:8" x14ac:dyDescent="0.25">
      <c r="A2052" s="13" t="s">
        <v>4943</v>
      </c>
      <c r="B2052" s="8" t="s">
        <v>6322</v>
      </c>
      <c r="C2052" s="12">
        <v>37233</v>
      </c>
      <c r="D2052" s="13" t="s">
        <v>4097</v>
      </c>
      <c r="E2052" s="2">
        <v>6017.2</v>
      </c>
      <c r="F2052" s="14" t="s">
        <v>4943</v>
      </c>
      <c r="G2052" s="2">
        <v>6017.2</v>
      </c>
      <c r="H2052" s="2">
        <f>Tabla135[[#This Row],[Importe]]-Tabla135[[#This Row],[Pagado]]</f>
        <v>0</v>
      </c>
    </row>
    <row r="2053" spans="1:8" x14ac:dyDescent="0.25">
      <c r="A2053" s="13" t="s">
        <v>4943</v>
      </c>
      <c r="B2053" s="8" t="s">
        <v>6323</v>
      </c>
      <c r="C2053" s="12">
        <v>37234</v>
      </c>
      <c r="D2053" s="13" t="s">
        <v>3964</v>
      </c>
      <c r="E2053" s="2">
        <v>10305</v>
      </c>
      <c r="F2053" s="14" t="s">
        <v>4943</v>
      </c>
      <c r="G2053" s="2">
        <v>10305</v>
      </c>
      <c r="H2053" s="2">
        <f>Tabla135[[#This Row],[Importe]]-Tabla135[[#This Row],[Pagado]]</f>
        <v>0</v>
      </c>
    </row>
    <row r="2054" spans="1:8" x14ac:dyDescent="0.25">
      <c r="A2054" s="13" t="s">
        <v>4943</v>
      </c>
      <c r="B2054" s="8" t="s">
        <v>6324</v>
      </c>
      <c r="C2054" s="12">
        <v>37235</v>
      </c>
      <c r="D2054" s="13" t="s">
        <v>5523</v>
      </c>
      <c r="E2054" s="2">
        <v>2029.6</v>
      </c>
      <c r="F2054" s="14" t="s">
        <v>4943</v>
      </c>
      <c r="G2054" s="2">
        <v>2029.6</v>
      </c>
      <c r="H2054" s="2">
        <f>Tabla135[[#This Row],[Importe]]-Tabla135[[#This Row],[Pagado]]</f>
        <v>0</v>
      </c>
    </row>
    <row r="2055" spans="1:8" x14ac:dyDescent="0.25">
      <c r="A2055" s="13" t="s">
        <v>4943</v>
      </c>
      <c r="B2055" s="8" t="s">
        <v>6325</v>
      </c>
      <c r="C2055" s="12">
        <v>37236</v>
      </c>
      <c r="D2055" s="13" t="s">
        <v>4097</v>
      </c>
      <c r="E2055" s="2">
        <v>1970.7</v>
      </c>
      <c r="F2055" s="14" t="s">
        <v>4943</v>
      </c>
      <c r="G2055" s="2">
        <v>1970.7</v>
      </c>
      <c r="H2055" s="2">
        <f>Tabla135[[#This Row],[Importe]]-Tabla135[[#This Row],[Pagado]]</f>
        <v>0</v>
      </c>
    </row>
    <row r="2056" spans="1:8" x14ac:dyDescent="0.25">
      <c r="A2056" s="13" t="s">
        <v>4943</v>
      </c>
      <c r="B2056" s="8" t="s">
        <v>6326</v>
      </c>
      <c r="C2056" s="12">
        <v>37237</v>
      </c>
      <c r="D2056" s="13" t="s">
        <v>4145</v>
      </c>
      <c r="E2056" s="2">
        <v>1952.6</v>
      </c>
      <c r="F2056" s="14" t="s">
        <v>4943</v>
      </c>
      <c r="G2056" s="2">
        <v>1952.6</v>
      </c>
      <c r="H2056" s="2">
        <f>Tabla135[[#This Row],[Importe]]-Tabla135[[#This Row],[Pagado]]</f>
        <v>0</v>
      </c>
    </row>
    <row r="2057" spans="1:8" x14ac:dyDescent="0.25">
      <c r="A2057" s="13" t="s">
        <v>4943</v>
      </c>
      <c r="B2057" s="8" t="s">
        <v>6327</v>
      </c>
      <c r="C2057" s="12">
        <v>37238</v>
      </c>
      <c r="D2057" s="13" t="s">
        <v>4073</v>
      </c>
      <c r="E2057" s="2">
        <v>8355.6</v>
      </c>
      <c r="F2057" s="14" t="s">
        <v>4943</v>
      </c>
      <c r="G2057" s="2">
        <v>8355.6</v>
      </c>
      <c r="H2057" s="2">
        <f>Tabla135[[#This Row],[Importe]]-Tabla135[[#This Row],[Pagado]]</f>
        <v>0</v>
      </c>
    </row>
    <row r="2058" spans="1:8" x14ac:dyDescent="0.25">
      <c r="A2058" s="13" t="s">
        <v>4943</v>
      </c>
      <c r="B2058" s="8" t="s">
        <v>6328</v>
      </c>
      <c r="C2058" s="12">
        <v>37239</v>
      </c>
      <c r="D2058" s="13" t="s">
        <v>4149</v>
      </c>
      <c r="E2058" s="2">
        <v>2966.4</v>
      </c>
      <c r="F2058" s="14" t="s">
        <v>4316</v>
      </c>
      <c r="G2058" s="2">
        <v>2966.4</v>
      </c>
      <c r="H2058" s="2">
        <f>Tabla135[[#This Row],[Importe]]-Tabla135[[#This Row],[Pagado]]</f>
        <v>0</v>
      </c>
    </row>
    <row r="2059" spans="1:8" x14ac:dyDescent="0.25">
      <c r="A2059" s="13" t="s">
        <v>4943</v>
      </c>
      <c r="B2059" s="8" t="s">
        <v>6329</v>
      </c>
      <c r="C2059" s="12">
        <v>37240</v>
      </c>
      <c r="D2059" s="13" t="s">
        <v>4145</v>
      </c>
      <c r="E2059" s="2">
        <v>168</v>
      </c>
      <c r="F2059" s="14" t="s">
        <v>4943</v>
      </c>
      <c r="G2059" s="2">
        <v>168</v>
      </c>
      <c r="H2059" s="2">
        <f>Tabla135[[#This Row],[Importe]]-Tabla135[[#This Row],[Pagado]]</f>
        <v>0</v>
      </c>
    </row>
    <row r="2060" spans="1:8" x14ac:dyDescent="0.25">
      <c r="A2060" s="13" t="s">
        <v>4316</v>
      </c>
      <c r="B2060" s="8" t="s">
        <v>6330</v>
      </c>
      <c r="C2060" s="12">
        <v>37241</v>
      </c>
      <c r="D2060" s="13" t="s">
        <v>3936</v>
      </c>
      <c r="E2060" s="2">
        <v>6700.8</v>
      </c>
      <c r="F2060" s="14" t="s">
        <v>5171</v>
      </c>
      <c r="G2060" s="2">
        <v>6700.8</v>
      </c>
      <c r="H2060" s="2">
        <f>Tabla135[[#This Row],[Importe]]-Tabla135[[#This Row],[Pagado]]</f>
        <v>0</v>
      </c>
    </row>
    <row r="2061" spans="1:8" x14ac:dyDescent="0.25">
      <c r="A2061" s="13" t="s">
        <v>4316</v>
      </c>
      <c r="B2061" s="8" t="s">
        <v>6331</v>
      </c>
      <c r="C2061" s="12">
        <v>37242</v>
      </c>
      <c r="D2061" s="13" t="s">
        <v>4028</v>
      </c>
      <c r="E2061" s="2">
        <v>2458.3000000000002</v>
      </c>
      <c r="F2061" s="14" t="s">
        <v>4316</v>
      </c>
      <c r="G2061" s="2">
        <v>2458.3000000000002</v>
      </c>
      <c r="H2061" s="2">
        <f>Tabla135[[#This Row],[Importe]]-Tabla135[[#This Row],[Pagado]]</f>
        <v>0</v>
      </c>
    </row>
    <row r="2062" spans="1:8" x14ac:dyDescent="0.25">
      <c r="A2062" s="13" t="s">
        <v>4316</v>
      </c>
      <c r="B2062" s="8" t="s">
        <v>6332</v>
      </c>
      <c r="C2062" s="12">
        <v>37243</v>
      </c>
      <c r="D2062" s="13" t="s">
        <v>4035</v>
      </c>
      <c r="E2062" s="2">
        <v>18189.7</v>
      </c>
      <c r="F2062" s="14" t="s">
        <v>4316</v>
      </c>
      <c r="G2062" s="2">
        <v>18189.7</v>
      </c>
      <c r="H2062" s="2">
        <f>Tabla135[[#This Row],[Importe]]-Tabla135[[#This Row],[Pagado]]</f>
        <v>0</v>
      </c>
    </row>
    <row r="2063" spans="1:8" x14ac:dyDescent="0.25">
      <c r="A2063" s="13" t="s">
        <v>4316</v>
      </c>
      <c r="B2063" s="8" t="s">
        <v>6333</v>
      </c>
      <c r="C2063" s="12">
        <v>37244</v>
      </c>
      <c r="D2063" s="13" t="s">
        <v>3935</v>
      </c>
      <c r="E2063" s="2">
        <v>65719.199999999997</v>
      </c>
      <c r="F2063" s="14" t="s">
        <v>6334</v>
      </c>
      <c r="G2063" s="2">
        <v>65719.199999999997</v>
      </c>
      <c r="H2063" s="2">
        <f>Tabla135[[#This Row],[Importe]]-Tabla135[[#This Row],[Pagado]]</f>
        <v>0</v>
      </c>
    </row>
    <row r="2064" spans="1:8" x14ac:dyDescent="0.25">
      <c r="A2064" s="13" t="s">
        <v>4316</v>
      </c>
      <c r="B2064" s="8" t="s">
        <v>6335</v>
      </c>
      <c r="C2064" s="12">
        <v>37245</v>
      </c>
      <c r="D2064" s="13" t="s">
        <v>4031</v>
      </c>
      <c r="E2064" s="2">
        <v>3360</v>
      </c>
      <c r="F2064" s="14" t="s">
        <v>4316</v>
      </c>
      <c r="G2064" s="2">
        <v>3360</v>
      </c>
      <c r="H2064" s="2">
        <f>Tabla135[[#This Row],[Importe]]-Tabla135[[#This Row],[Pagado]]</f>
        <v>0</v>
      </c>
    </row>
    <row r="2065" spans="1:8" x14ac:dyDescent="0.25">
      <c r="A2065" s="13" t="s">
        <v>4316</v>
      </c>
      <c r="B2065" s="8" t="s">
        <v>6336</v>
      </c>
      <c r="C2065" s="12">
        <v>37246</v>
      </c>
      <c r="D2065" s="13" t="s">
        <v>4033</v>
      </c>
      <c r="E2065" s="2">
        <v>3900</v>
      </c>
      <c r="F2065" s="14" t="s">
        <v>4316</v>
      </c>
      <c r="G2065" s="2">
        <v>3900</v>
      </c>
      <c r="H2065" s="2">
        <f>Tabla135[[#This Row],[Importe]]-Tabla135[[#This Row],[Pagado]]</f>
        <v>0</v>
      </c>
    </row>
    <row r="2066" spans="1:8" x14ac:dyDescent="0.25">
      <c r="A2066" s="13" t="s">
        <v>4316</v>
      </c>
      <c r="B2066" s="8" t="s">
        <v>6337</v>
      </c>
      <c r="C2066" s="12">
        <v>37247</v>
      </c>
      <c r="D2066" s="13" t="s">
        <v>3957</v>
      </c>
      <c r="E2066" s="2">
        <v>1680</v>
      </c>
      <c r="F2066" s="14" t="s">
        <v>4316</v>
      </c>
      <c r="G2066" s="2">
        <v>1680</v>
      </c>
      <c r="H2066" s="2">
        <f>Tabla135[[#This Row],[Importe]]-Tabla135[[#This Row],[Pagado]]</f>
        <v>0</v>
      </c>
    </row>
    <row r="2067" spans="1:8" x14ac:dyDescent="0.25">
      <c r="A2067" s="13" t="s">
        <v>4316</v>
      </c>
      <c r="B2067" s="8" t="s">
        <v>6338</v>
      </c>
      <c r="C2067" s="12">
        <v>37248</v>
      </c>
      <c r="D2067" s="13" t="s">
        <v>3937</v>
      </c>
      <c r="E2067" s="2">
        <v>108965.1</v>
      </c>
      <c r="F2067" s="14" t="s">
        <v>5171</v>
      </c>
      <c r="G2067" s="2">
        <v>108965.1</v>
      </c>
      <c r="H2067" s="2">
        <f>Tabla135[[#This Row],[Importe]]-Tabla135[[#This Row],[Pagado]]</f>
        <v>0</v>
      </c>
    </row>
    <row r="2068" spans="1:8" x14ac:dyDescent="0.25">
      <c r="A2068" s="13" t="s">
        <v>4316</v>
      </c>
      <c r="B2068" s="8" t="s">
        <v>6339</v>
      </c>
      <c r="C2068" s="12">
        <v>37249</v>
      </c>
      <c r="D2068" s="13" t="s">
        <v>3973</v>
      </c>
      <c r="E2068" s="2">
        <v>3718</v>
      </c>
      <c r="F2068" s="14" t="s">
        <v>4316</v>
      </c>
      <c r="G2068" s="2">
        <v>3718</v>
      </c>
      <c r="H2068" s="2">
        <f>Tabla135[[#This Row],[Importe]]-Tabla135[[#This Row],[Pagado]]</f>
        <v>0</v>
      </c>
    </row>
    <row r="2069" spans="1:8" x14ac:dyDescent="0.25">
      <c r="A2069" s="13" t="s">
        <v>4316</v>
      </c>
      <c r="B2069" s="8" t="s">
        <v>6340</v>
      </c>
      <c r="C2069" s="12">
        <v>37250</v>
      </c>
      <c r="D2069" s="13" t="s">
        <v>4187</v>
      </c>
      <c r="E2069" s="2">
        <v>1294.72</v>
      </c>
      <c r="F2069" s="14" t="s">
        <v>4316</v>
      </c>
      <c r="G2069" s="2">
        <v>1294.72</v>
      </c>
      <c r="H2069" s="2">
        <f>Tabla135[[#This Row],[Importe]]-Tabla135[[#This Row],[Pagado]]</f>
        <v>0</v>
      </c>
    </row>
    <row r="2070" spans="1:8" x14ac:dyDescent="0.25">
      <c r="A2070" s="13" t="s">
        <v>4316</v>
      </c>
      <c r="B2070" s="8" t="s">
        <v>6341</v>
      </c>
      <c r="C2070" s="12">
        <v>37251</v>
      </c>
      <c r="D2070" s="13" t="s">
        <v>3952</v>
      </c>
      <c r="E2070" s="2">
        <v>15134.5</v>
      </c>
      <c r="F2070" s="14" t="s">
        <v>4316</v>
      </c>
      <c r="G2070" s="2">
        <v>15134.5</v>
      </c>
      <c r="H2070" s="2">
        <f>Tabla135[[#This Row],[Importe]]-Tabla135[[#This Row],[Pagado]]</f>
        <v>0</v>
      </c>
    </row>
    <row r="2071" spans="1:8" x14ac:dyDescent="0.25">
      <c r="A2071" s="13" t="s">
        <v>4316</v>
      </c>
      <c r="B2071" s="8" t="s">
        <v>6342</v>
      </c>
      <c r="C2071" s="12">
        <v>37252</v>
      </c>
      <c r="D2071" s="13" t="s">
        <v>3954</v>
      </c>
      <c r="E2071" s="2">
        <v>9960</v>
      </c>
      <c r="F2071" s="14" t="s">
        <v>4316</v>
      </c>
      <c r="G2071" s="2">
        <v>9960</v>
      </c>
      <c r="H2071" s="2">
        <f>Tabla135[[#This Row],[Importe]]-Tabla135[[#This Row],[Pagado]]</f>
        <v>0</v>
      </c>
    </row>
    <row r="2072" spans="1:8" x14ac:dyDescent="0.25">
      <c r="A2072" s="13" t="s">
        <v>4316</v>
      </c>
      <c r="B2072" s="8" t="s">
        <v>6343</v>
      </c>
      <c r="C2072" s="12">
        <v>37253</v>
      </c>
      <c r="D2072" s="13" t="s">
        <v>3995</v>
      </c>
      <c r="E2072" s="2">
        <v>71022</v>
      </c>
      <c r="F2072" s="14" t="s">
        <v>4316</v>
      </c>
      <c r="G2072" s="2">
        <v>71022</v>
      </c>
      <c r="H2072" s="2">
        <f>Tabla135[[#This Row],[Importe]]-Tabla135[[#This Row],[Pagado]]</f>
        <v>0</v>
      </c>
    </row>
    <row r="2073" spans="1:8" x14ac:dyDescent="0.25">
      <c r="A2073" s="13" t="s">
        <v>4316</v>
      </c>
      <c r="B2073" s="8" t="s">
        <v>6344</v>
      </c>
      <c r="C2073" s="12">
        <v>37254</v>
      </c>
      <c r="D2073" s="13" t="s">
        <v>4098</v>
      </c>
      <c r="E2073" s="2">
        <v>11022</v>
      </c>
      <c r="F2073" s="14" t="s">
        <v>4316</v>
      </c>
      <c r="G2073" s="2">
        <v>11022</v>
      </c>
      <c r="H2073" s="2">
        <f>Tabla135[[#This Row],[Importe]]-Tabla135[[#This Row],[Pagado]]</f>
        <v>0</v>
      </c>
    </row>
    <row r="2074" spans="1:8" x14ac:dyDescent="0.25">
      <c r="A2074" s="13" t="s">
        <v>4316</v>
      </c>
      <c r="B2074" s="8" t="s">
        <v>6345</v>
      </c>
      <c r="C2074" s="12">
        <v>37255</v>
      </c>
      <c r="D2074" s="13" t="s">
        <v>4029</v>
      </c>
      <c r="E2074" s="2">
        <v>3764.7</v>
      </c>
      <c r="F2074" s="14" t="s">
        <v>4316</v>
      </c>
      <c r="G2074" s="2">
        <v>3764.7</v>
      </c>
      <c r="H2074" s="2">
        <f>Tabla135[[#This Row],[Importe]]-Tabla135[[#This Row],[Pagado]]</f>
        <v>0</v>
      </c>
    </row>
    <row r="2075" spans="1:8" x14ac:dyDescent="0.25">
      <c r="A2075" s="13" t="s">
        <v>4316</v>
      </c>
      <c r="B2075" s="8" t="s">
        <v>6346</v>
      </c>
      <c r="C2075" s="12">
        <v>37256</v>
      </c>
      <c r="D2075" s="13" t="s">
        <v>3941</v>
      </c>
      <c r="E2075" s="2">
        <v>8617</v>
      </c>
      <c r="F2075" s="14" t="s">
        <v>5171</v>
      </c>
      <c r="G2075" s="2">
        <v>8617</v>
      </c>
      <c r="H2075" s="2">
        <f>Tabla135[[#This Row],[Importe]]-Tabla135[[#This Row],[Pagado]]</f>
        <v>0</v>
      </c>
    </row>
    <row r="2076" spans="1:8" x14ac:dyDescent="0.25">
      <c r="A2076" s="13" t="s">
        <v>4316</v>
      </c>
      <c r="B2076" s="8" t="s">
        <v>6347</v>
      </c>
      <c r="C2076" s="12">
        <v>37257</v>
      </c>
      <c r="D2076" s="13" t="s">
        <v>4082</v>
      </c>
      <c r="E2076" s="2">
        <v>3633.6</v>
      </c>
      <c r="F2076" s="14" t="s">
        <v>5171</v>
      </c>
      <c r="G2076" s="2">
        <v>3633.6</v>
      </c>
      <c r="H2076" s="2">
        <f>Tabla135[[#This Row],[Importe]]-Tabla135[[#This Row],[Pagado]]</f>
        <v>0</v>
      </c>
    </row>
    <row r="2077" spans="1:8" x14ac:dyDescent="0.25">
      <c r="A2077" s="13" t="s">
        <v>4316</v>
      </c>
      <c r="B2077" s="8" t="s">
        <v>6348</v>
      </c>
      <c r="C2077" s="12">
        <v>37258</v>
      </c>
      <c r="D2077" s="13" t="s">
        <v>4041</v>
      </c>
      <c r="E2077" s="2">
        <v>1792.8</v>
      </c>
      <c r="F2077" s="14" t="s">
        <v>4316</v>
      </c>
      <c r="G2077" s="2">
        <v>1792.8</v>
      </c>
      <c r="H2077" s="2">
        <f>Tabla135[[#This Row],[Importe]]-Tabla135[[#This Row],[Pagado]]</f>
        <v>0</v>
      </c>
    </row>
    <row r="2078" spans="1:8" x14ac:dyDescent="0.25">
      <c r="A2078" s="13" t="s">
        <v>4316</v>
      </c>
      <c r="B2078" s="8" t="s">
        <v>6349</v>
      </c>
      <c r="C2078" s="12">
        <v>37259</v>
      </c>
      <c r="D2078" s="13" t="s">
        <v>3944</v>
      </c>
      <c r="E2078" s="2">
        <v>4732.2</v>
      </c>
      <c r="F2078" s="14" t="s">
        <v>5171</v>
      </c>
      <c r="G2078" s="2">
        <v>4732.2</v>
      </c>
      <c r="H2078" s="2">
        <f>Tabla135[[#This Row],[Importe]]-Tabla135[[#This Row],[Pagado]]</f>
        <v>0</v>
      </c>
    </row>
    <row r="2079" spans="1:8" x14ac:dyDescent="0.25">
      <c r="A2079" s="13" t="s">
        <v>4316</v>
      </c>
      <c r="B2079" s="8" t="s">
        <v>6350</v>
      </c>
      <c r="C2079" s="12">
        <v>37260</v>
      </c>
      <c r="D2079" s="13" t="s">
        <v>3953</v>
      </c>
      <c r="E2079" s="2">
        <v>2240</v>
      </c>
      <c r="F2079" s="14" t="s">
        <v>4316</v>
      </c>
      <c r="G2079" s="2">
        <v>2240</v>
      </c>
      <c r="H2079" s="2">
        <f>Tabla135[[#This Row],[Importe]]-Tabla135[[#This Row],[Pagado]]</f>
        <v>0</v>
      </c>
    </row>
    <row r="2080" spans="1:8" x14ac:dyDescent="0.25">
      <c r="A2080" s="13" t="s">
        <v>4316</v>
      </c>
      <c r="B2080" s="8" t="s">
        <v>6351</v>
      </c>
      <c r="C2080" s="12">
        <v>37261</v>
      </c>
      <c r="D2080" s="13" t="s">
        <v>3948</v>
      </c>
      <c r="E2080" s="2">
        <v>17478.400000000001</v>
      </c>
      <c r="F2080" s="14" t="s">
        <v>5140</v>
      </c>
      <c r="G2080" s="2">
        <v>17478.400000000001</v>
      </c>
      <c r="H2080" s="2">
        <f>Tabla135[[#This Row],[Importe]]-Tabla135[[#This Row],[Pagado]]</f>
        <v>0</v>
      </c>
    </row>
    <row r="2081" spans="1:8" x14ac:dyDescent="0.25">
      <c r="A2081" s="13" t="s">
        <v>4316</v>
      </c>
      <c r="B2081" s="8" t="s">
        <v>6352</v>
      </c>
      <c r="C2081" s="12">
        <v>37262</v>
      </c>
      <c r="D2081" s="13" t="s">
        <v>3940</v>
      </c>
      <c r="E2081" s="2">
        <v>3643.2</v>
      </c>
      <c r="F2081" s="14" t="s">
        <v>5171</v>
      </c>
      <c r="G2081" s="2">
        <v>3643.2</v>
      </c>
      <c r="H2081" s="2">
        <f>Tabla135[[#This Row],[Importe]]-Tabla135[[#This Row],[Pagado]]</f>
        <v>0</v>
      </c>
    </row>
    <row r="2082" spans="1:8" x14ac:dyDescent="0.25">
      <c r="A2082" s="13" t="s">
        <v>4316</v>
      </c>
      <c r="B2082" s="8" t="s">
        <v>6353</v>
      </c>
      <c r="C2082" s="12">
        <v>37263</v>
      </c>
      <c r="D2082" s="13" t="s">
        <v>3938</v>
      </c>
      <c r="E2082" s="2">
        <v>3952.7</v>
      </c>
      <c r="F2082" s="14" t="s">
        <v>5171</v>
      </c>
      <c r="G2082" s="2">
        <v>3952.7</v>
      </c>
      <c r="H2082" s="2">
        <f>Tabla135[[#This Row],[Importe]]-Tabla135[[#This Row],[Pagado]]</f>
        <v>0</v>
      </c>
    </row>
    <row r="2083" spans="1:8" x14ac:dyDescent="0.25">
      <c r="A2083" s="13" t="s">
        <v>4316</v>
      </c>
      <c r="B2083" s="8" t="s">
        <v>6354</v>
      </c>
      <c r="C2083" s="12">
        <v>37264</v>
      </c>
      <c r="D2083" s="13" t="s">
        <v>3974</v>
      </c>
      <c r="E2083" s="2">
        <v>6720</v>
      </c>
      <c r="F2083" s="14" t="s">
        <v>4316</v>
      </c>
      <c r="G2083" s="2">
        <v>6720</v>
      </c>
      <c r="H2083" s="2">
        <f>Tabla135[[#This Row],[Importe]]-Tabla135[[#This Row],[Pagado]]</f>
        <v>0</v>
      </c>
    </row>
    <row r="2084" spans="1:8" x14ac:dyDescent="0.25">
      <c r="A2084" s="13" t="s">
        <v>4316</v>
      </c>
      <c r="B2084" s="8" t="s">
        <v>6355</v>
      </c>
      <c r="C2084" s="12">
        <v>37265</v>
      </c>
      <c r="D2084" s="13" t="s">
        <v>3947</v>
      </c>
      <c r="E2084" s="2">
        <v>6261.6</v>
      </c>
      <c r="F2084" s="14" t="s">
        <v>5171</v>
      </c>
      <c r="G2084" s="2">
        <v>6261.6</v>
      </c>
      <c r="H2084" s="2">
        <f>Tabla135[[#This Row],[Importe]]-Tabla135[[#This Row],[Pagado]]</f>
        <v>0</v>
      </c>
    </row>
    <row r="2085" spans="1:8" x14ac:dyDescent="0.25">
      <c r="A2085" s="13" t="s">
        <v>4316</v>
      </c>
      <c r="B2085" s="8" t="s">
        <v>6356</v>
      </c>
      <c r="C2085" s="12">
        <v>37266</v>
      </c>
      <c r="D2085" s="13" t="s">
        <v>3956</v>
      </c>
      <c r="E2085" s="2">
        <v>3210</v>
      </c>
      <c r="F2085" s="14" t="s">
        <v>4316</v>
      </c>
      <c r="G2085" s="2">
        <v>3210</v>
      </c>
      <c r="H2085" s="2">
        <f>Tabla135[[#This Row],[Importe]]-Tabla135[[#This Row],[Pagado]]</f>
        <v>0</v>
      </c>
    </row>
    <row r="2086" spans="1:8" x14ac:dyDescent="0.25">
      <c r="A2086" s="13" t="s">
        <v>4316</v>
      </c>
      <c r="B2086" s="8" t="s">
        <v>6357</v>
      </c>
      <c r="C2086" s="12">
        <v>37267</v>
      </c>
      <c r="D2086" s="13" t="s">
        <v>3942</v>
      </c>
      <c r="E2086" s="2">
        <v>3754.4</v>
      </c>
      <c r="F2086" s="14" t="s">
        <v>5140</v>
      </c>
      <c r="G2086" s="2">
        <v>3754.4</v>
      </c>
      <c r="H2086" s="2">
        <f>Tabla135[[#This Row],[Importe]]-Tabla135[[#This Row],[Pagado]]</f>
        <v>0</v>
      </c>
    </row>
    <row r="2087" spans="1:8" x14ac:dyDescent="0.25">
      <c r="A2087" s="13" t="s">
        <v>4316</v>
      </c>
      <c r="B2087" s="8" t="s">
        <v>6358</v>
      </c>
      <c r="C2087" s="12">
        <v>37268</v>
      </c>
      <c r="D2087" s="13" t="s">
        <v>3945</v>
      </c>
      <c r="E2087" s="2">
        <v>4394</v>
      </c>
      <c r="F2087" s="14" t="s">
        <v>5171</v>
      </c>
      <c r="G2087" s="2">
        <v>4394</v>
      </c>
      <c r="H2087" s="2">
        <f>Tabla135[[#This Row],[Importe]]-Tabla135[[#This Row],[Pagado]]</f>
        <v>0</v>
      </c>
    </row>
    <row r="2088" spans="1:8" x14ac:dyDescent="0.25">
      <c r="A2088" s="13" t="s">
        <v>4316</v>
      </c>
      <c r="B2088" s="8" t="s">
        <v>6359</v>
      </c>
      <c r="C2088" s="12">
        <v>37269</v>
      </c>
      <c r="D2088" s="13" t="s">
        <v>3939</v>
      </c>
      <c r="E2088" s="2">
        <v>3473.3</v>
      </c>
      <c r="F2088" s="14" t="s">
        <v>5171</v>
      </c>
      <c r="G2088" s="2">
        <v>3473.3</v>
      </c>
      <c r="H2088" s="2">
        <f>Tabla135[[#This Row],[Importe]]-Tabla135[[#This Row],[Pagado]]</f>
        <v>0</v>
      </c>
    </row>
    <row r="2089" spans="1:8" x14ac:dyDescent="0.25">
      <c r="A2089" s="13" t="s">
        <v>4316</v>
      </c>
      <c r="B2089" s="8" t="s">
        <v>6360</v>
      </c>
      <c r="C2089" s="12">
        <v>37270</v>
      </c>
      <c r="D2089" s="13" t="s">
        <v>3949</v>
      </c>
      <c r="E2089" s="2">
        <v>25915</v>
      </c>
      <c r="F2089" s="14" t="s">
        <v>6334</v>
      </c>
      <c r="G2089" s="2">
        <v>25915</v>
      </c>
      <c r="H2089" s="2">
        <f>Tabla135[[#This Row],[Importe]]-Tabla135[[#This Row],[Pagado]]</f>
        <v>0</v>
      </c>
    </row>
    <row r="2090" spans="1:8" x14ac:dyDescent="0.25">
      <c r="A2090" s="13" t="s">
        <v>4316</v>
      </c>
      <c r="B2090" s="8" t="s">
        <v>6361</v>
      </c>
      <c r="C2090" s="12">
        <v>37271</v>
      </c>
      <c r="D2090" s="13" t="s">
        <v>3951</v>
      </c>
      <c r="E2090" s="2">
        <v>15666.7</v>
      </c>
      <c r="F2090" s="14" t="s">
        <v>4316</v>
      </c>
      <c r="G2090" s="2">
        <v>15666.7</v>
      </c>
      <c r="H2090" s="2">
        <f>Tabla135[[#This Row],[Importe]]-Tabla135[[#This Row],[Pagado]]</f>
        <v>0</v>
      </c>
    </row>
    <row r="2091" spans="1:8" x14ac:dyDescent="0.25">
      <c r="A2091" s="13" t="s">
        <v>4316</v>
      </c>
      <c r="B2091" s="8" t="s">
        <v>6362</v>
      </c>
      <c r="C2091" s="12">
        <v>37272</v>
      </c>
      <c r="D2091" s="13" t="s">
        <v>3950</v>
      </c>
      <c r="E2091" s="2">
        <v>43286</v>
      </c>
      <c r="F2091" s="14" t="s">
        <v>6334</v>
      </c>
      <c r="G2091" s="2">
        <v>43286</v>
      </c>
      <c r="H2091" s="2">
        <f>Tabla135[[#This Row],[Importe]]-Tabla135[[#This Row],[Pagado]]</f>
        <v>0</v>
      </c>
    </row>
    <row r="2092" spans="1:8" x14ac:dyDescent="0.25">
      <c r="A2092" s="13" t="s">
        <v>4316</v>
      </c>
      <c r="B2092" s="8" t="s">
        <v>6363</v>
      </c>
      <c r="C2092" s="12">
        <v>37273</v>
      </c>
      <c r="D2092" s="13" t="s">
        <v>3975</v>
      </c>
      <c r="E2092" s="2">
        <v>16246.9</v>
      </c>
      <c r="F2092" s="14" t="s">
        <v>4316</v>
      </c>
      <c r="G2092" s="2">
        <v>16246.9</v>
      </c>
      <c r="H2092" s="2">
        <f>Tabla135[[#This Row],[Importe]]-Tabla135[[#This Row],[Pagado]]</f>
        <v>0</v>
      </c>
    </row>
    <row r="2093" spans="1:8" x14ac:dyDescent="0.25">
      <c r="A2093" s="13" t="s">
        <v>4316</v>
      </c>
      <c r="B2093" s="8" t="s">
        <v>6364</v>
      </c>
      <c r="C2093" s="12">
        <v>37274</v>
      </c>
      <c r="D2093" s="13" t="s">
        <v>3975</v>
      </c>
      <c r="E2093" s="2">
        <v>10163.1</v>
      </c>
      <c r="F2093" s="14" t="s">
        <v>4316</v>
      </c>
      <c r="G2093" s="2">
        <v>10163.1</v>
      </c>
      <c r="H2093" s="2">
        <f>Tabla135[[#This Row],[Importe]]-Tabla135[[#This Row],[Pagado]]</f>
        <v>0</v>
      </c>
    </row>
    <row r="2094" spans="1:8" x14ac:dyDescent="0.25">
      <c r="A2094" s="13" t="s">
        <v>4316</v>
      </c>
      <c r="B2094" s="8" t="s">
        <v>6365</v>
      </c>
      <c r="C2094" s="12">
        <v>37275</v>
      </c>
      <c r="D2094" s="13" t="s">
        <v>3946</v>
      </c>
      <c r="E2094" s="2">
        <v>2150</v>
      </c>
      <c r="F2094" s="14" t="s">
        <v>4316</v>
      </c>
      <c r="G2094" s="2">
        <v>2150</v>
      </c>
      <c r="H2094" s="2">
        <f>Tabla135[[#This Row],[Importe]]-Tabla135[[#This Row],[Pagado]]</f>
        <v>0</v>
      </c>
    </row>
    <row r="2095" spans="1:8" x14ac:dyDescent="0.25">
      <c r="A2095" s="13" t="s">
        <v>4316</v>
      </c>
      <c r="B2095" s="8" t="s">
        <v>6366</v>
      </c>
      <c r="C2095" s="12">
        <v>37276</v>
      </c>
      <c r="D2095" s="13" t="s">
        <v>3963</v>
      </c>
      <c r="E2095" s="2">
        <v>1941.9</v>
      </c>
      <c r="F2095" s="14" t="s">
        <v>4316</v>
      </c>
      <c r="G2095" s="2">
        <v>1941.9</v>
      </c>
      <c r="H2095" s="2">
        <f>Tabla135[[#This Row],[Importe]]-Tabla135[[#This Row],[Pagado]]</f>
        <v>0</v>
      </c>
    </row>
    <row r="2096" spans="1:8" x14ac:dyDescent="0.25">
      <c r="A2096" s="13" t="s">
        <v>4316</v>
      </c>
      <c r="B2096" s="8" t="s">
        <v>6367</v>
      </c>
      <c r="C2096" s="12">
        <v>37277</v>
      </c>
      <c r="D2096" s="13" t="s">
        <v>3964</v>
      </c>
      <c r="E2096" s="2">
        <v>3628.8</v>
      </c>
      <c r="F2096" s="14" t="s">
        <v>4316</v>
      </c>
      <c r="G2096" s="2">
        <v>3628.8</v>
      </c>
      <c r="H2096" s="2">
        <f>Tabla135[[#This Row],[Importe]]-Tabla135[[#This Row],[Pagado]]</f>
        <v>0</v>
      </c>
    </row>
    <row r="2097" spans="1:8" x14ac:dyDescent="0.25">
      <c r="A2097" s="13" t="s">
        <v>4316</v>
      </c>
      <c r="B2097" s="8" t="s">
        <v>6368</v>
      </c>
      <c r="C2097" s="12">
        <v>37278</v>
      </c>
      <c r="D2097" s="13" t="s">
        <v>3971</v>
      </c>
      <c r="E2097" s="2">
        <v>4644.8</v>
      </c>
      <c r="F2097" s="14" t="s">
        <v>4316</v>
      </c>
      <c r="G2097" s="2">
        <v>4644.8</v>
      </c>
      <c r="H2097" s="2">
        <f>Tabla135[[#This Row],[Importe]]-Tabla135[[#This Row],[Pagado]]</f>
        <v>0</v>
      </c>
    </row>
    <row r="2098" spans="1:8" x14ac:dyDescent="0.25">
      <c r="A2098" s="13" t="s">
        <v>4316</v>
      </c>
      <c r="B2098" s="8" t="s">
        <v>6369</v>
      </c>
      <c r="C2098" s="12">
        <v>37279</v>
      </c>
      <c r="D2098" s="13" t="s">
        <v>3970</v>
      </c>
      <c r="E2098" s="2">
        <v>1092</v>
      </c>
      <c r="F2098" s="14" t="s">
        <v>4316</v>
      </c>
      <c r="G2098" s="2">
        <v>1092</v>
      </c>
      <c r="H2098" s="2">
        <f>Tabla135[[#This Row],[Importe]]-Tabla135[[#This Row],[Pagado]]</f>
        <v>0</v>
      </c>
    </row>
    <row r="2099" spans="1:8" x14ac:dyDescent="0.25">
      <c r="A2099" s="13" t="s">
        <v>4316</v>
      </c>
      <c r="B2099" s="8" t="s">
        <v>6370</v>
      </c>
      <c r="C2099" s="12">
        <v>37280</v>
      </c>
      <c r="D2099" s="13" t="s">
        <v>3972</v>
      </c>
      <c r="E2099" s="2">
        <v>3922</v>
      </c>
      <c r="F2099" s="14" t="s">
        <v>4316</v>
      </c>
      <c r="G2099" s="2">
        <v>3922</v>
      </c>
      <c r="H2099" s="2">
        <f>Tabla135[[#This Row],[Importe]]-Tabla135[[#This Row],[Pagado]]</f>
        <v>0</v>
      </c>
    </row>
    <row r="2100" spans="1:8" x14ac:dyDescent="0.25">
      <c r="A2100" s="13" t="s">
        <v>4316</v>
      </c>
      <c r="B2100" s="8" t="s">
        <v>6371</v>
      </c>
      <c r="C2100" s="12">
        <v>37281</v>
      </c>
      <c r="D2100" s="13" t="s">
        <v>3982</v>
      </c>
      <c r="E2100" s="2">
        <v>3534</v>
      </c>
      <c r="F2100" s="14" t="s">
        <v>4316</v>
      </c>
      <c r="G2100" s="2">
        <v>3534</v>
      </c>
      <c r="H2100" s="2">
        <f>Tabla135[[#This Row],[Importe]]-Tabla135[[#This Row],[Pagado]]</f>
        <v>0</v>
      </c>
    </row>
    <row r="2101" spans="1:8" x14ac:dyDescent="0.25">
      <c r="A2101" s="13" t="s">
        <v>4316</v>
      </c>
      <c r="B2101" s="8" t="s">
        <v>6372</v>
      </c>
      <c r="C2101" s="12">
        <v>37282</v>
      </c>
      <c r="D2101" s="13" t="s">
        <v>3967</v>
      </c>
      <c r="E2101" s="2">
        <v>0</v>
      </c>
      <c r="F2101" s="14" t="s">
        <v>4219</v>
      </c>
      <c r="G2101" s="2">
        <v>0</v>
      </c>
      <c r="H2101" s="2">
        <f>Tabla135[[#This Row],[Importe]]-Tabla135[[#This Row],[Pagado]]</f>
        <v>0</v>
      </c>
    </row>
    <row r="2102" spans="1:8" x14ac:dyDescent="0.25">
      <c r="A2102" s="13" t="s">
        <v>4316</v>
      </c>
      <c r="B2102" s="8" t="s">
        <v>6373</v>
      </c>
      <c r="C2102" s="12">
        <v>37283</v>
      </c>
      <c r="D2102" s="13" t="s">
        <v>4030</v>
      </c>
      <c r="E2102" s="2">
        <v>3393</v>
      </c>
      <c r="F2102" s="14" t="s">
        <v>4316</v>
      </c>
      <c r="G2102" s="2">
        <v>3393</v>
      </c>
      <c r="H2102" s="2">
        <f>Tabla135[[#This Row],[Importe]]-Tabla135[[#This Row],[Pagado]]</f>
        <v>0</v>
      </c>
    </row>
    <row r="2103" spans="1:8" x14ac:dyDescent="0.25">
      <c r="A2103" s="13" t="s">
        <v>4316</v>
      </c>
      <c r="B2103" s="8" t="s">
        <v>6374</v>
      </c>
      <c r="C2103" s="12">
        <v>37284</v>
      </c>
      <c r="D2103" s="13" t="s">
        <v>4113</v>
      </c>
      <c r="E2103" s="2">
        <v>2731.2</v>
      </c>
      <c r="F2103" s="14" t="s">
        <v>4316</v>
      </c>
      <c r="G2103" s="2">
        <v>2731.2</v>
      </c>
      <c r="H2103" s="2">
        <f>Tabla135[[#This Row],[Importe]]-Tabla135[[#This Row],[Pagado]]</f>
        <v>0</v>
      </c>
    </row>
    <row r="2104" spans="1:8" x14ac:dyDescent="0.25">
      <c r="A2104" s="13" t="s">
        <v>4316</v>
      </c>
      <c r="B2104" s="8" t="s">
        <v>6375</v>
      </c>
      <c r="C2104" s="12">
        <v>37285</v>
      </c>
      <c r="D2104" s="13" t="s">
        <v>4009</v>
      </c>
      <c r="E2104" s="2">
        <v>1083.5</v>
      </c>
      <c r="F2104" s="14" t="s">
        <v>4316</v>
      </c>
      <c r="G2104" s="2">
        <v>1083.5</v>
      </c>
      <c r="H2104" s="2">
        <f>Tabla135[[#This Row],[Importe]]-Tabla135[[#This Row],[Pagado]]</f>
        <v>0</v>
      </c>
    </row>
    <row r="2105" spans="1:8" x14ac:dyDescent="0.25">
      <c r="A2105" s="13" t="s">
        <v>4316</v>
      </c>
      <c r="B2105" s="8" t="s">
        <v>6376</v>
      </c>
      <c r="C2105" s="12">
        <v>37286</v>
      </c>
      <c r="D2105" s="13" t="s">
        <v>3958</v>
      </c>
      <c r="E2105" s="2">
        <v>589.6</v>
      </c>
      <c r="F2105" s="14" t="s">
        <v>4316</v>
      </c>
      <c r="G2105" s="2">
        <v>589.6</v>
      </c>
      <c r="H2105" s="2">
        <f>Tabla135[[#This Row],[Importe]]-Tabla135[[#This Row],[Pagado]]</f>
        <v>0</v>
      </c>
    </row>
    <row r="2106" spans="1:8" x14ac:dyDescent="0.25">
      <c r="A2106" s="13" t="s">
        <v>4316</v>
      </c>
      <c r="B2106" s="8" t="s">
        <v>6377</v>
      </c>
      <c r="C2106" s="12">
        <v>37287</v>
      </c>
      <c r="D2106" s="13" t="s">
        <v>4036</v>
      </c>
      <c r="E2106" s="2">
        <v>1619.2</v>
      </c>
      <c r="F2106" s="14" t="s">
        <v>4316</v>
      </c>
      <c r="G2106" s="2">
        <v>1619.2</v>
      </c>
      <c r="H2106" s="2">
        <f>Tabla135[[#This Row],[Importe]]-Tabla135[[#This Row],[Pagado]]</f>
        <v>0</v>
      </c>
    </row>
    <row r="2107" spans="1:8" x14ac:dyDescent="0.25">
      <c r="A2107" s="13" t="s">
        <v>4316</v>
      </c>
      <c r="B2107" s="8" t="s">
        <v>6378</v>
      </c>
      <c r="C2107" s="12">
        <v>37288</v>
      </c>
      <c r="D2107" s="13" t="s">
        <v>4048</v>
      </c>
      <c r="E2107" s="2">
        <v>0</v>
      </c>
      <c r="F2107" s="14" t="s">
        <v>4219</v>
      </c>
      <c r="G2107" s="2">
        <v>0</v>
      </c>
      <c r="H2107" s="2">
        <f>Tabla135[[#This Row],[Importe]]-Tabla135[[#This Row],[Pagado]]</f>
        <v>0</v>
      </c>
    </row>
    <row r="2108" spans="1:8" x14ac:dyDescent="0.25">
      <c r="A2108" s="13" t="s">
        <v>4316</v>
      </c>
      <c r="B2108" s="8" t="s">
        <v>6379</v>
      </c>
      <c r="C2108" s="12">
        <v>37289</v>
      </c>
      <c r="D2108" s="13" t="s">
        <v>3952</v>
      </c>
      <c r="E2108" s="2">
        <v>638</v>
      </c>
      <c r="F2108" s="14" t="s">
        <v>4316</v>
      </c>
      <c r="G2108" s="2">
        <v>638</v>
      </c>
      <c r="H2108" s="2">
        <f>Tabla135[[#This Row],[Importe]]-Tabla135[[#This Row],[Pagado]]</f>
        <v>0</v>
      </c>
    </row>
    <row r="2109" spans="1:8" x14ac:dyDescent="0.25">
      <c r="A2109" s="13" t="s">
        <v>4316</v>
      </c>
      <c r="B2109" s="8" t="s">
        <v>6380</v>
      </c>
      <c r="C2109" s="12">
        <v>37290</v>
      </c>
      <c r="D2109" s="13" t="s">
        <v>4042</v>
      </c>
      <c r="E2109" s="2">
        <v>34548.699999999997</v>
      </c>
      <c r="F2109" s="14" t="s">
        <v>4316</v>
      </c>
      <c r="G2109" s="2">
        <v>34548.699999999997</v>
      </c>
      <c r="H2109" s="2">
        <f>Tabla135[[#This Row],[Importe]]-Tabla135[[#This Row],[Pagado]]</f>
        <v>0</v>
      </c>
    </row>
    <row r="2110" spans="1:8" x14ac:dyDescent="0.25">
      <c r="A2110" s="13" t="s">
        <v>4316</v>
      </c>
      <c r="B2110" s="8" t="s">
        <v>6381</v>
      </c>
      <c r="C2110" s="12">
        <v>37291</v>
      </c>
      <c r="D2110" s="13" t="s">
        <v>3964</v>
      </c>
      <c r="E2110" s="2">
        <v>14232.9</v>
      </c>
      <c r="F2110" s="14" t="s">
        <v>4316</v>
      </c>
      <c r="G2110" s="2">
        <v>14232.9</v>
      </c>
      <c r="H2110" s="2">
        <f>Tabla135[[#This Row],[Importe]]-Tabla135[[#This Row],[Pagado]]</f>
        <v>0</v>
      </c>
    </row>
    <row r="2111" spans="1:8" x14ac:dyDescent="0.25">
      <c r="A2111" s="13" t="s">
        <v>4316</v>
      </c>
      <c r="B2111" s="8" t="s">
        <v>6382</v>
      </c>
      <c r="C2111" s="12">
        <v>37292</v>
      </c>
      <c r="D2111" s="13" t="s">
        <v>4048</v>
      </c>
      <c r="E2111" s="2">
        <v>34468</v>
      </c>
      <c r="F2111" s="14" t="s">
        <v>4316</v>
      </c>
      <c r="G2111" s="2">
        <v>34468</v>
      </c>
      <c r="H2111" s="2">
        <f>Tabla135[[#This Row],[Importe]]-Tabla135[[#This Row],[Pagado]]</f>
        <v>0</v>
      </c>
    </row>
    <row r="2112" spans="1:8" x14ac:dyDescent="0.25">
      <c r="A2112" s="13" t="s">
        <v>4316</v>
      </c>
      <c r="B2112" s="8" t="s">
        <v>6383</v>
      </c>
      <c r="C2112" s="12">
        <v>37293</v>
      </c>
      <c r="D2112" s="13" t="s">
        <v>3965</v>
      </c>
      <c r="E2112" s="2">
        <v>560</v>
      </c>
      <c r="F2112" s="14" t="s">
        <v>4316</v>
      </c>
      <c r="G2112" s="2">
        <v>560</v>
      </c>
      <c r="H2112" s="2">
        <f>Tabla135[[#This Row],[Importe]]-Tabla135[[#This Row],[Pagado]]</f>
        <v>0</v>
      </c>
    </row>
    <row r="2113" spans="1:8" x14ac:dyDescent="0.25">
      <c r="A2113" s="13" t="s">
        <v>4316</v>
      </c>
      <c r="B2113" s="8" t="s">
        <v>6384</v>
      </c>
      <c r="C2113" s="12">
        <v>37294</v>
      </c>
      <c r="D2113" s="13" t="s">
        <v>3960</v>
      </c>
      <c r="E2113" s="2">
        <v>21231.7</v>
      </c>
      <c r="F2113" s="14" t="s">
        <v>4316</v>
      </c>
      <c r="G2113" s="2">
        <v>21231.7</v>
      </c>
      <c r="H2113" s="2">
        <f>Tabla135[[#This Row],[Importe]]-Tabla135[[#This Row],[Pagado]]</f>
        <v>0</v>
      </c>
    </row>
    <row r="2114" spans="1:8" x14ac:dyDescent="0.25">
      <c r="A2114" s="13" t="s">
        <v>4316</v>
      </c>
      <c r="B2114" s="8" t="s">
        <v>6385</v>
      </c>
      <c r="C2114" s="12">
        <v>37295</v>
      </c>
      <c r="D2114" s="13" t="s">
        <v>3964</v>
      </c>
      <c r="E2114" s="2">
        <v>233.1</v>
      </c>
      <c r="F2114" s="14" t="s">
        <v>4316</v>
      </c>
      <c r="G2114" s="2">
        <v>233.1</v>
      </c>
      <c r="H2114" s="2">
        <f>Tabla135[[#This Row],[Importe]]-Tabla135[[#This Row],[Pagado]]</f>
        <v>0</v>
      </c>
    </row>
    <row r="2115" spans="1:8" x14ac:dyDescent="0.25">
      <c r="A2115" s="13" t="s">
        <v>4316</v>
      </c>
      <c r="B2115" s="8" t="s">
        <v>6386</v>
      </c>
      <c r="C2115" s="12">
        <v>37296</v>
      </c>
      <c r="D2115" s="13" t="s">
        <v>3967</v>
      </c>
      <c r="E2115" s="2">
        <v>17517.599999999999</v>
      </c>
      <c r="F2115" s="14" t="s">
        <v>4316</v>
      </c>
      <c r="G2115" s="2">
        <v>17517.599999999999</v>
      </c>
      <c r="H2115" s="2">
        <f>Tabla135[[#This Row],[Importe]]-Tabla135[[#This Row],[Pagado]]</f>
        <v>0</v>
      </c>
    </row>
    <row r="2116" spans="1:8" x14ac:dyDescent="0.25">
      <c r="A2116" s="13" t="s">
        <v>4316</v>
      </c>
      <c r="B2116" s="8" t="s">
        <v>6387</v>
      </c>
      <c r="C2116" s="12">
        <v>37297</v>
      </c>
      <c r="D2116" s="13" t="s">
        <v>4156</v>
      </c>
      <c r="E2116" s="2">
        <v>3969.6</v>
      </c>
      <c r="F2116" s="14" t="s">
        <v>4316</v>
      </c>
      <c r="G2116" s="2">
        <v>3969.6</v>
      </c>
      <c r="H2116" s="2">
        <f>Tabla135[[#This Row],[Importe]]-Tabla135[[#This Row],[Pagado]]</f>
        <v>0</v>
      </c>
    </row>
    <row r="2117" spans="1:8" x14ac:dyDescent="0.25">
      <c r="A2117" s="13" t="s">
        <v>4316</v>
      </c>
      <c r="B2117" s="8" t="s">
        <v>6388</v>
      </c>
      <c r="C2117" s="12">
        <v>37298</v>
      </c>
      <c r="D2117" s="13" t="s">
        <v>3959</v>
      </c>
      <c r="E2117" s="2">
        <v>18577.599999999999</v>
      </c>
      <c r="F2117" s="14" t="s">
        <v>4294</v>
      </c>
      <c r="G2117" s="2">
        <v>18577.599999999999</v>
      </c>
      <c r="H2117" s="2">
        <f>Tabla135[[#This Row],[Importe]]-Tabla135[[#This Row],[Pagado]]</f>
        <v>0</v>
      </c>
    </row>
    <row r="2118" spans="1:8" x14ac:dyDescent="0.25">
      <c r="A2118" s="13" t="s">
        <v>4316</v>
      </c>
      <c r="B2118" s="8" t="s">
        <v>6389</v>
      </c>
      <c r="C2118" s="12">
        <v>37299</v>
      </c>
      <c r="D2118" s="13" t="s">
        <v>3962</v>
      </c>
      <c r="E2118" s="2">
        <v>10250.700000000001</v>
      </c>
      <c r="F2118" s="14" t="s">
        <v>4316</v>
      </c>
      <c r="G2118" s="2">
        <v>10250.700000000001</v>
      </c>
      <c r="H2118" s="2">
        <f>Tabla135[[#This Row],[Importe]]-Tabla135[[#This Row],[Pagado]]</f>
        <v>0</v>
      </c>
    </row>
    <row r="2119" spans="1:8" x14ac:dyDescent="0.25">
      <c r="A2119" s="13" t="s">
        <v>4316</v>
      </c>
      <c r="B2119" s="8" t="s">
        <v>6390</v>
      </c>
      <c r="C2119" s="12">
        <v>37300</v>
      </c>
      <c r="D2119" s="13" t="s">
        <v>4021</v>
      </c>
      <c r="E2119" s="2">
        <v>16434.8</v>
      </c>
      <c r="F2119" s="14" t="s">
        <v>4316</v>
      </c>
      <c r="G2119" s="2">
        <v>16434.8</v>
      </c>
      <c r="H2119" s="2">
        <f>Tabla135[[#This Row],[Importe]]-Tabla135[[#This Row],[Pagado]]</f>
        <v>0</v>
      </c>
    </row>
    <row r="2120" spans="1:8" x14ac:dyDescent="0.25">
      <c r="A2120" s="13" t="s">
        <v>4316</v>
      </c>
      <c r="B2120" s="8" t="s">
        <v>6391</v>
      </c>
      <c r="C2120" s="12">
        <v>37301</v>
      </c>
      <c r="D2120" s="13" t="s">
        <v>4085</v>
      </c>
      <c r="E2120" s="2">
        <v>9867.6</v>
      </c>
      <c r="F2120" s="14" t="s">
        <v>4316</v>
      </c>
      <c r="G2120" s="2">
        <v>9867.6</v>
      </c>
      <c r="H2120" s="2">
        <f>Tabla135[[#This Row],[Importe]]-Tabla135[[#This Row],[Pagado]]</f>
        <v>0</v>
      </c>
    </row>
    <row r="2121" spans="1:8" x14ac:dyDescent="0.25">
      <c r="A2121" s="13" t="s">
        <v>4316</v>
      </c>
      <c r="B2121" s="8" t="s">
        <v>6392</v>
      </c>
      <c r="C2121" s="12">
        <v>37302</v>
      </c>
      <c r="D2121" s="13" t="s">
        <v>3978</v>
      </c>
      <c r="E2121" s="2">
        <v>7574.4</v>
      </c>
      <c r="F2121" s="14" t="s">
        <v>4316</v>
      </c>
      <c r="G2121" s="2">
        <v>7574.4</v>
      </c>
      <c r="H2121" s="2">
        <f>Tabla135[[#This Row],[Importe]]-Tabla135[[#This Row],[Pagado]]</f>
        <v>0</v>
      </c>
    </row>
    <row r="2122" spans="1:8" x14ac:dyDescent="0.25">
      <c r="A2122" s="13" t="s">
        <v>4316</v>
      </c>
      <c r="B2122" s="8" t="s">
        <v>6393</v>
      </c>
      <c r="C2122" s="12">
        <v>37303</v>
      </c>
      <c r="D2122" s="13" t="s">
        <v>3964</v>
      </c>
      <c r="E2122" s="2">
        <v>378</v>
      </c>
      <c r="F2122" s="14" t="s">
        <v>4316</v>
      </c>
      <c r="G2122" s="2">
        <v>378</v>
      </c>
      <c r="H2122" s="2">
        <f>Tabla135[[#This Row],[Importe]]-Tabla135[[#This Row],[Pagado]]</f>
        <v>0</v>
      </c>
    </row>
    <row r="2123" spans="1:8" x14ac:dyDescent="0.25">
      <c r="A2123" s="13" t="s">
        <v>4316</v>
      </c>
      <c r="B2123" s="8" t="s">
        <v>6394</v>
      </c>
      <c r="C2123" s="12">
        <v>37304</v>
      </c>
      <c r="D2123" s="13" t="s">
        <v>4042</v>
      </c>
      <c r="E2123" s="2">
        <v>1680</v>
      </c>
      <c r="F2123" s="14" t="s">
        <v>4316</v>
      </c>
      <c r="G2123" s="2">
        <v>1680</v>
      </c>
      <c r="H2123" s="2">
        <f>Tabla135[[#This Row],[Importe]]-Tabla135[[#This Row],[Pagado]]</f>
        <v>0</v>
      </c>
    </row>
    <row r="2124" spans="1:8" x14ac:dyDescent="0.25">
      <c r="A2124" s="13" t="s">
        <v>4316</v>
      </c>
      <c r="B2124" s="8" t="s">
        <v>6395</v>
      </c>
      <c r="C2124" s="12">
        <v>37305</v>
      </c>
      <c r="D2124" s="13" t="s">
        <v>4083</v>
      </c>
      <c r="E2124" s="2">
        <v>11717.8</v>
      </c>
      <c r="F2124" s="14" t="s">
        <v>4316</v>
      </c>
      <c r="G2124" s="2">
        <v>11717.8</v>
      </c>
      <c r="H2124" s="2">
        <f>Tabla135[[#This Row],[Importe]]-Tabla135[[#This Row],[Pagado]]</f>
        <v>0</v>
      </c>
    </row>
    <row r="2125" spans="1:8" x14ac:dyDescent="0.25">
      <c r="A2125" s="13" t="s">
        <v>4316</v>
      </c>
      <c r="B2125" s="8" t="s">
        <v>6396</v>
      </c>
      <c r="C2125" s="12">
        <v>37306</v>
      </c>
      <c r="D2125" s="13" t="s">
        <v>4010</v>
      </c>
      <c r="E2125" s="2">
        <v>1610.6</v>
      </c>
      <c r="F2125" s="14" t="s">
        <v>4316</v>
      </c>
      <c r="G2125" s="2">
        <v>1610.6</v>
      </c>
      <c r="H2125" s="2">
        <f>Tabla135[[#This Row],[Importe]]-Tabla135[[#This Row],[Pagado]]</f>
        <v>0</v>
      </c>
    </row>
    <row r="2126" spans="1:8" x14ac:dyDescent="0.25">
      <c r="A2126" s="13" t="s">
        <v>4316</v>
      </c>
      <c r="B2126" s="8" t="s">
        <v>6397</v>
      </c>
      <c r="C2126" s="12">
        <v>37307</v>
      </c>
      <c r="D2126" s="13" t="s">
        <v>3974</v>
      </c>
      <c r="E2126" s="2">
        <v>0</v>
      </c>
      <c r="F2126" s="14" t="s">
        <v>4219</v>
      </c>
      <c r="G2126" s="2">
        <v>0</v>
      </c>
      <c r="H2126" s="2">
        <f>Tabla135[[#This Row],[Importe]]-Tabla135[[#This Row],[Pagado]]</f>
        <v>0</v>
      </c>
    </row>
    <row r="2127" spans="1:8" x14ac:dyDescent="0.25">
      <c r="A2127" s="13" t="s">
        <v>4316</v>
      </c>
      <c r="B2127" s="8" t="s">
        <v>6398</v>
      </c>
      <c r="C2127" s="12">
        <v>37308</v>
      </c>
      <c r="D2127" s="13" t="s">
        <v>4059</v>
      </c>
      <c r="E2127" s="2">
        <v>2813.4</v>
      </c>
      <c r="F2127" s="14" t="s">
        <v>4316</v>
      </c>
      <c r="G2127" s="2">
        <v>2813.4</v>
      </c>
      <c r="H2127" s="2">
        <f>Tabla135[[#This Row],[Importe]]-Tabla135[[#This Row],[Pagado]]</f>
        <v>0</v>
      </c>
    </row>
    <row r="2128" spans="1:8" x14ac:dyDescent="0.25">
      <c r="A2128" s="13" t="s">
        <v>4316</v>
      </c>
      <c r="B2128" s="8" t="s">
        <v>6399</v>
      </c>
      <c r="C2128" s="12">
        <v>37309</v>
      </c>
      <c r="D2128" s="13" t="s">
        <v>4112</v>
      </c>
      <c r="E2128" s="2">
        <v>8831.5</v>
      </c>
      <c r="F2128" s="14" t="s">
        <v>4316</v>
      </c>
      <c r="G2128" s="2">
        <v>8831.5</v>
      </c>
      <c r="H2128" s="2">
        <f>Tabla135[[#This Row],[Importe]]-Tabla135[[#This Row],[Pagado]]</f>
        <v>0</v>
      </c>
    </row>
    <row r="2129" spans="1:8" x14ac:dyDescent="0.25">
      <c r="A2129" s="13" t="s">
        <v>4316</v>
      </c>
      <c r="B2129" s="8" t="s">
        <v>6400</v>
      </c>
      <c r="C2129" s="12">
        <v>37310</v>
      </c>
      <c r="D2129" s="13" t="s">
        <v>4056</v>
      </c>
      <c r="E2129" s="2">
        <v>1797.6</v>
      </c>
      <c r="F2129" s="14" t="s">
        <v>4316</v>
      </c>
      <c r="G2129" s="2">
        <v>1797.6</v>
      </c>
      <c r="H2129" s="2">
        <f>Tabla135[[#This Row],[Importe]]-Tabla135[[#This Row],[Pagado]]</f>
        <v>0</v>
      </c>
    </row>
    <row r="2130" spans="1:8" x14ac:dyDescent="0.25">
      <c r="A2130" s="13" t="s">
        <v>4316</v>
      </c>
      <c r="B2130" s="8" t="s">
        <v>6401</v>
      </c>
      <c r="C2130" s="12">
        <v>37311</v>
      </c>
      <c r="D2130" s="13" t="s">
        <v>4056</v>
      </c>
      <c r="E2130" s="2">
        <v>644</v>
      </c>
      <c r="F2130" s="14" t="s">
        <v>4316</v>
      </c>
      <c r="G2130" s="2">
        <v>644</v>
      </c>
      <c r="H2130" s="2">
        <f>Tabla135[[#This Row],[Importe]]-Tabla135[[#This Row],[Pagado]]</f>
        <v>0</v>
      </c>
    </row>
    <row r="2131" spans="1:8" x14ac:dyDescent="0.25">
      <c r="A2131" s="13" t="s">
        <v>4316</v>
      </c>
      <c r="B2131" s="8" t="s">
        <v>6402</v>
      </c>
      <c r="C2131" s="12">
        <v>37312</v>
      </c>
      <c r="D2131" s="13" t="s">
        <v>3977</v>
      </c>
      <c r="E2131" s="2">
        <v>3825.6</v>
      </c>
      <c r="F2131" s="14" t="s">
        <v>4316</v>
      </c>
      <c r="G2131" s="2">
        <v>3825.6</v>
      </c>
      <c r="H2131" s="2">
        <f>Tabla135[[#This Row],[Importe]]-Tabla135[[#This Row],[Pagado]]</f>
        <v>0</v>
      </c>
    </row>
    <row r="2132" spans="1:8" x14ac:dyDescent="0.25">
      <c r="A2132" s="13" t="s">
        <v>4316</v>
      </c>
      <c r="B2132" s="8" t="s">
        <v>6403</v>
      </c>
      <c r="C2132" s="12">
        <v>37313</v>
      </c>
      <c r="D2132" s="13" t="s">
        <v>3996</v>
      </c>
      <c r="E2132" s="2">
        <v>14688.4</v>
      </c>
      <c r="F2132" s="14" t="s">
        <v>4316</v>
      </c>
      <c r="G2132" s="2">
        <v>14688.4</v>
      </c>
      <c r="H2132" s="2">
        <f>Tabla135[[#This Row],[Importe]]-Tabla135[[#This Row],[Pagado]]</f>
        <v>0</v>
      </c>
    </row>
    <row r="2133" spans="1:8" x14ac:dyDescent="0.25">
      <c r="A2133" s="13" t="s">
        <v>4316</v>
      </c>
      <c r="B2133" s="8" t="s">
        <v>6404</v>
      </c>
      <c r="C2133" s="12">
        <v>37314</v>
      </c>
      <c r="D2133" s="13" t="s">
        <v>4215</v>
      </c>
      <c r="E2133" s="2">
        <v>1896.3</v>
      </c>
      <c r="F2133" s="14" t="s">
        <v>4316</v>
      </c>
      <c r="G2133" s="2">
        <v>1896.3</v>
      </c>
      <c r="H2133" s="2">
        <f>Tabla135[[#This Row],[Importe]]-Tabla135[[#This Row],[Pagado]]</f>
        <v>0</v>
      </c>
    </row>
    <row r="2134" spans="1:8" x14ac:dyDescent="0.25">
      <c r="A2134" s="13" t="s">
        <v>4316</v>
      </c>
      <c r="B2134" s="8" t="s">
        <v>6405</v>
      </c>
      <c r="C2134" s="12">
        <v>37315</v>
      </c>
      <c r="D2134" s="13" t="s">
        <v>3969</v>
      </c>
      <c r="E2134" s="2">
        <v>17552.3</v>
      </c>
      <c r="F2134" s="14" t="s">
        <v>4316</v>
      </c>
      <c r="G2134" s="2">
        <v>17552.3</v>
      </c>
      <c r="H2134" s="2">
        <f>Tabla135[[#This Row],[Importe]]-Tabla135[[#This Row],[Pagado]]</f>
        <v>0</v>
      </c>
    </row>
    <row r="2135" spans="1:8" x14ac:dyDescent="0.25">
      <c r="A2135" s="13" t="s">
        <v>4316</v>
      </c>
      <c r="B2135" s="8" t="s">
        <v>6406</v>
      </c>
      <c r="C2135" s="12">
        <v>37316</v>
      </c>
      <c r="D2135" s="13" t="s">
        <v>4046</v>
      </c>
      <c r="E2135" s="2">
        <v>3700.3</v>
      </c>
      <c r="F2135" s="14" t="s">
        <v>4316</v>
      </c>
      <c r="G2135" s="2">
        <v>3700.3</v>
      </c>
      <c r="H2135" s="2">
        <f>Tabla135[[#This Row],[Importe]]-Tabla135[[#This Row],[Pagado]]</f>
        <v>0</v>
      </c>
    </row>
    <row r="2136" spans="1:8" x14ac:dyDescent="0.25">
      <c r="A2136" s="13" t="s">
        <v>4316</v>
      </c>
      <c r="B2136" s="8" t="s">
        <v>6407</v>
      </c>
      <c r="C2136" s="12">
        <v>37317</v>
      </c>
      <c r="D2136" s="13" t="s">
        <v>4045</v>
      </c>
      <c r="E2136" s="2">
        <v>504.4</v>
      </c>
      <c r="F2136" s="14" t="s">
        <v>4316</v>
      </c>
      <c r="G2136" s="2">
        <v>504.4</v>
      </c>
      <c r="H2136" s="2">
        <f>Tabla135[[#This Row],[Importe]]-Tabla135[[#This Row],[Pagado]]</f>
        <v>0</v>
      </c>
    </row>
    <row r="2137" spans="1:8" x14ac:dyDescent="0.25">
      <c r="A2137" s="13" t="s">
        <v>4316</v>
      </c>
      <c r="B2137" s="8" t="s">
        <v>6408</v>
      </c>
      <c r="C2137" s="12">
        <v>37318</v>
      </c>
      <c r="D2137" s="13" t="s">
        <v>3964</v>
      </c>
      <c r="E2137" s="2">
        <v>4076.7</v>
      </c>
      <c r="F2137" s="14" t="s">
        <v>4316</v>
      </c>
      <c r="G2137" s="2">
        <v>4076.7</v>
      </c>
      <c r="H2137" s="2">
        <f>Tabla135[[#This Row],[Importe]]-Tabla135[[#This Row],[Pagado]]</f>
        <v>0</v>
      </c>
    </row>
    <row r="2138" spans="1:8" x14ac:dyDescent="0.25">
      <c r="A2138" s="13" t="s">
        <v>4316</v>
      </c>
      <c r="B2138" s="8" t="s">
        <v>6409</v>
      </c>
      <c r="C2138" s="12">
        <v>37319</v>
      </c>
      <c r="D2138" s="13" t="s">
        <v>4049</v>
      </c>
      <c r="E2138" s="2">
        <v>2448</v>
      </c>
      <c r="F2138" s="14" t="s">
        <v>4316</v>
      </c>
      <c r="G2138" s="2">
        <v>2448</v>
      </c>
      <c r="H2138" s="2">
        <f>Tabla135[[#This Row],[Importe]]-Tabla135[[#This Row],[Pagado]]</f>
        <v>0</v>
      </c>
    </row>
    <row r="2139" spans="1:8" x14ac:dyDescent="0.25">
      <c r="A2139" s="13" t="s">
        <v>4316</v>
      </c>
      <c r="B2139" s="8" t="s">
        <v>6410</v>
      </c>
      <c r="C2139" s="12">
        <v>37320</v>
      </c>
      <c r="D2139" s="13" t="s">
        <v>4049</v>
      </c>
      <c r="E2139" s="2">
        <v>344.4</v>
      </c>
      <c r="F2139" s="14" t="s">
        <v>4316</v>
      </c>
      <c r="G2139" s="2">
        <v>344.4</v>
      </c>
      <c r="H2139" s="2">
        <f>Tabla135[[#This Row],[Importe]]-Tabla135[[#This Row],[Pagado]]</f>
        <v>0</v>
      </c>
    </row>
    <row r="2140" spans="1:8" x14ac:dyDescent="0.25">
      <c r="A2140" s="13" t="s">
        <v>4316</v>
      </c>
      <c r="B2140" s="8" t="s">
        <v>6411</v>
      </c>
      <c r="C2140" s="12">
        <v>37321</v>
      </c>
      <c r="D2140" s="13" t="s">
        <v>3996</v>
      </c>
      <c r="E2140" s="2">
        <v>374</v>
      </c>
      <c r="F2140" s="14" t="s">
        <v>4316</v>
      </c>
      <c r="G2140" s="2">
        <v>374</v>
      </c>
      <c r="H2140" s="2">
        <f>Tabla135[[#This Row],[Importe]]-Tabla135[[#This Row],[Pagado]]</f>
        <v>0</v>
      </c>
    </row>
    <row r="2141" spans="1:8" x14ac:dyDescent="0.25">
      <c r="A2141" s="13" t="s">
        <v>4316</v>
      </c>
      <c r="B2141" s="8" t="s">
        <v>6412</v>
      </c>
      <c r="C2141" s="12">
        <v>37322</v>
      </c>
      <c r="D2141" s="13" t="s">
        <v>3964</v>
      </c>
      <c r="E2141" s="2">
        <v>572</v>
      </c>
      <c r="F2141" s="14" t="s">
        <v>4316</v>
      </c>
      <c r="G2141" s="2">
        <v>572</v>
      </c>
      <c r="H2141" s="2">
        <f>Tabla135[[#This Row],[Importe]]-Tabla135[[#This Row],[Pagado]]</f>
        <v>0</v>
      </c>
    </row>
    <row r="2142" spans="1:8" x14ac:dyDescent="0.25">
      <c r="A2142" s="13" t="s">
        <v>4316</v>
      </c>
      <c r="B2142" s="8" t="s">
        <v>6413</v>
      </c>
      <c r="C2142" s="12">
        <v>37323</v>
      </c>
      <c r="D2142" s="13" t="s">
        <v>3991</v>
      </c>
      <c r="E2142" s="2">
        <v>4312.8999999999996</v>
      </c>
      <c r="F2142" s="14" t="s">
        <v>4316</v>
      </c>
      <c r="G2142" s="2">
        <v>4312.8999999999996</v>
      </c>
      <c r="H2142" s="2">
        <f>Tabla135[[#This Row],[Importe]]-Tabla135[[#This Row],[Pagado]]</f>
        <v>0</v>
      </c>
    </row>
    <row r="2143" spans="1:8" x14ac:dyDescent="0.25">
      <c r="A2143" s="13" t="s">
        <v>4316</v>
      </c>
      <c r="B2143" s="8" t="s">
        <v>6414</v>
      </c>
      <c r="C2143" s="12">
        <v>37324</v>
      </c>
      <c r="D2143" s="13" t="s">
        <v>3991</v>
      </c>
      <c r="E2143" s="2">
        <v>1384.6</v>
      </c>
      <c r="F2143" s="14" t="s">
        <v>4316</v>
      </c>
      <c r="G2143" s="2">
        <v>1384.6</v>
      </c>
      <c r="H2143" s="2">
        <f>Tabla135[[#This Row],[Importe]]-Tabla135[[#This Row],[Pagado]]</f>
        <v>0</v>
      </c>
    </row>
    <row r="2144" spans="1:8" x14ac:dyDescent="0.25">
      <c r="A2144" s="13" t="s">
        <v>4316</v>
      </c>
      <c r="B2144" s="8" t="s">
        <v>6415</v>
      </c>
      <c r="C2144" s="12">
        <v>37325</v>
      </c>
      <c r="D2144" s="13" t="s">
        <v>4053</v>
      </c>
      <c r="E2144" s="2">
        <v>3882.3</v>
      </c>
      <c r="F2144" s="14" t="s">
        <v>4316</v>
      </c>
      <c r="G2144" s="2">
        <v>3882.3</v>
      </c>
      <c r="H2144" s="2">
        <f>Tabla135[[#This Row],[Importe]]-Tabla135[[#This Row],[Pagado]]</f>
        <v>0</v>
      </c>
    </row>
    <row r="2145" spans="1:8" x14ac:dyDescent="0.25">
      <c r="A2145" s="13" t="s">
        <v>4316</v>
      </c>
      <c r="B2145" s="8" t="s">
        <v>6416</v>
      </c>
      <c r="C2145" s="12">
        <v>37326</v>
      </c>
      <c r="D2145" s="13" t="s">
        <v>3989</v>
      </c>
      <c r="E2145" s="2">
        <v>286.5</v>
      </c>
      <c r="F2145" s="14" t="s">
        <v>4316</v>
      </c>
      <c r="G2145" s="2">
        <v>286.5</v>
      </c>
      <c r="H2145" s="2">
        <f>Tabla135[[#This Row],[Importe]]-Tabla135[[#This Row],[Pagado]]</f>
        <v>0</v>
      </c>
    </row>
    <row r="2146" spans="1:8" x14ac:dyDescent="0.25">
      <c r="A2146" s="13" t="s">
        <v>4316</v>
      </c>
      <c r="B2146" s="8" t="s">
        <v>6417</v>
      </c>
      <c r="C2146" s="12">
        <v>37327</v>
      </c>
      <c r="D2146" s="13" t="s">
        <v>4095</v>
      </c>
      <c r="E2146" s="2">
        <v>5336.8</v>
      </c>
      <c r="F2146" s="14" t="s">
        <v>4316</v>
      </c>
      <c r="G2146" s="2">
        <v>5336.8</v>
      </c>
      <c r="H2146" s="2">
        <f>Tabla135[[#This Row],[Importe]]-Tabla135[[#This Row],[Pagado]]</f>
        <v>0</v>
      </c>
    </row>
    <row r="2147" spans="1:8" x14ac:dyDescent="0.25">
      <c r="A2147" s="13" t="s">
        <v>4316</v>
      </c>
      <c r="B2147" s="8" t="s">
        <v>6418</v>
      </c>
      <c r="C2147" s="12">
        <v>37328</v>
      </c>
      <c r="D2147" s="13" t="s">
        <v>4121</v>
      </c>
      <c r="E2147" s="2">
        <v>4687</v>
      </c>
      <c r="F2147" s="14" t="s">
        <v>4316</v>
      </c>
      <c r="G2147" s="2">
        <v>4687</v>
      </c>
      <c r="H2147" s="2">
        <f>Tabla135[[#This Row],[Importe]]-Tabla135[[#This Row],[Pagado]]</f>
        <v>0</v>
      </c>
    </row>
    <row r="2148" spans="1:8" x14ac:dyDescent="0.25">
      <c r="A2148" s="13" t="s">
        <v>4316</v>
      </c>
      <c r="B2148" s="8" t="s">
        <v>6419</v>
      </c>
      <c r="C2148" s="12">
        <v>37329</v>
      </c>
      <c r="D2148" s="13" t="s">
        <v>4063</v>
      </c>
      <c r="E2148" s="2">
        <v>51566.400000000001</v>
      </c>
      <c r="F2148" s="14" t="s">
        <v>5171</v>
      </c>
      <c r="G2148" s="2">
        <v>51566.400000000001</v>
      </c>
      <c r="H2148" s="2">
        <f>Tabla135[[#This Row],[Importe]]-Tabla135[[#This Row],[Pagado]]</f>
        <v>0</v>
      </c>
    </row>
    <row r="2149" spans="1:8" x14ac:dyDescent="0.25">
      <c r="A2149" s="13" t="s">
        <v>4316</v>
      </c>
      <c r="B2149" s="8" t="s">
        <v>6420</v>
      </c>
      <c r="C2149" s="12">
        <v>37330</v>
      </c>
      <c r="D2149" s="13" t="s">
        <v>4108</v>
      </c>
      <c r="E2149" s="2">
        <v>31235</v>
      </c>
      <c r="F2149" s="14" t="s">
        <v>4316</v>
      </c>
      <c r="G2149" s="2">
        <v>31235</v>
      </c>
      <c r="H2149" s="2">
        <f>Tabla135[[#This Row],[Importe]]-Tabla135[[#This Row],[Pagado]]</f>
        <v>0</v>
      </c>
    </row>
    <row r="2150" spans="1:8" x14ac:dyDescent="0.25">
      <c r="A2150" s="13" t="s">
        <v>4316</v>
      </c>
      <c r="B2150" s="8" t="s">
        <v>6421</v>
      </c>
      <c r="C2150" s="12">
        <v>37331</v>
      </c>
      <c r="D2150" s="13" t="s">
        <v>4065</v>
      </c>
      <c r="E2150" s="2">
        <v>5919.2</v>
      </c>
      <c r="F2150" s="14" t="s">
        <v>5171</v>
      </c>
      <c r="G2150" s="2">
        <v>5919.2</v>
      </c>
      <c r="H2150" s="2">
        <f>Tabla135[[#This Row],[Importe]]-Tabla135[[#This Row],[Pagado]]</f>
        <v>0</v>
      </c>
    </row>
    <row r="2151" spans="1:8" x14ac:dyDescent="0.25">
      <c r="A2151" s="13" t="s">
        <v>4316</v>
      </c>
      <c r="B2151" s="8" t="s">
        <v>6422</v>
      </c>
      <c r="C2151" s="12">
        <v>37332</v>
      </c>
      <c r="D2151" s="13" t="s">
        <v>3964</v>
      </c>
      <c r="E2151" s="2">
        <v>1680</v>
      </c>
      <c r="F2151" s="14" t="s">
        <v>4316</v>
      </c>
      <c r="G2151" s="2">
        <v>1680</v>
      </c>
      <c r="H2151" s="2">
        <f>Tabla135[[#This Row],[Importe]]-Tabla135[[#This Row],[Pagado]]</f>
        <v>0</v>
      </c>
    </row>
    <row r="2152" spans="1:8" x14ac:dyDescent="0.25">
      <c r="A2152" s="13" t="s">
        <v>4316</v>
      </c>
      <c r="B2152" s="8" t="s">
        <v>6423</v>
      </c>
      <c r="C2152" s="12">
        <v>37333</v>
      </c>
      <c r="D2152" s="13" t="s">
        <v>4062</v>
      </c>
      <c r="E2152" s="2">
        <v>17412</v>
      </c>
      <c r="F2152" s="14" t="s">
        <v>5171</v>
      </c>
      <c r="G2152" s="2">
        <v>17412</v>
      </c>
      <c r="H2152" s="2">
        <f>Tabla135[[#This Row],[Importe]]-Tabla135[[#This Row],[Pagado]]</f>
        <v>0</v>
      </c>
    </row>
    <row r="2153" spans="1:8" x14ac:dyDescent="0.25">
      <c r="A2153" s="13" t="s">
        <v>4316</v>
      </c>
      <c r="B2153" s="8" t="s">
        <v>6424</v>
      </c>
      <c r="C2153" s="12">
        <v>37334</v>
      </c>
      <c r="D2153" s="13" t="s">
        <v>3980</v>
      </c>
      <c r="E2153" s="2">
        <v>3022.3</v>
      </c>
      <c r="F2153" s="14" t="s">
        <v>4316</v>
      </c>
      <c r="G2153" s="2">
        <v>3022.3</v>
      </c>
      <c r="H2153" s="2">
        <f>Tabla135[[#This Row],[Importe]]-Tabla135[[#This Row],[Pagado]]</f>
        <v>0</v>
      </c>
    </row>
    <row r="2154" spans="1:8" x14ac:dyDescent="0.25">
      <c r="A2154" s="13" t="s">
        <v>4316</v>
      </c>
      <c r="B2154" s="8" t="s">
        <v>6425</v>
      </c>
      <c r="C2154" s="12">
        <v>37335</v>
      </c>
      <c r="D2154" s="13" t="s">
        <v>3981</v>
      </c>
      <c r="E2154" s="2">
        <v>4881.1000000000004</v>
      </c>
      <c r="F2154" s="14" t="s">
        <v>4316</v>
      </c>
      <c r="G2154" s="2">
        <v>4881.1000000000004</v>
      </c>
      <c r="H2154" s="2">
        <f>Tabla135[[#This Row],[Importe]]-Tabla135[[#This Row],[Pagado]]</f>
        <v>0</v>
      </c>
    </row>
    <row r="2155" spans="1:8" x14ac:dyDescent="0.25">
      <c r="A2155" s="13" t="s">
        <v>4316</v>
      </c>
      <c r="B2155" s="8" t="s">
        <v>6426</v>
      </c>
      <c r="C2155" s="12">
        <v>37336</v>
      </c>
      <c r="D2155" s="13" t="s">
        <v>4061</v>
      </c>
      <c r="E2155" s="2">
        <v>14162</v>
      </c>
      <c r="F2155" s="14" t="s">
        <v>4316</v>
      </c>
      <c r="G2155" s="2">
        <v>14162</v>
      </c>
      <c r="H2155" s="2">
        <f>Tabla135[[#This Row],[Importe]]-Tabla135[[#This Row],[Pagado]]</f>
        <v>0</v>
      </c>
    </row>
    <row r="2156" spans="1:8" x14ac:dyDescent="0.25">
      <c r="A2156" s="13" t="s">
        <v>4316</v>
      </c>
      <c r="B2156" s="8" t="s">
        <v>6427</v>
      </c>
      <c r="C2156" s="12">
        <v>37337</v>
      </c>
      <c r="D2156" s="13" t="s">
        <v>4119</v>
      </c>
      <c r="E2156" s="2">
        <v>5540.4</v>
      </c>
      <c r="F2156" s="14" t="s">
        <v>4316</v>
      </c>
      <c r="G2156" s="2">
        <v>5540.4</v>
      </c>
      <c r="H2156" s="2">
        <f>Tabla135[[#This Row],[Importe]]-Tabla135[[#This Row],[Pagado]]</f>
        <v>0</v>
      </c>
    </row>
    <row r="2157" spans="1:8" x14ac:dyDescent="0.25">
      <c r="A2157" s="13" t="s">
        <v>4316</v>
      </c>
      <c r="B2157" s="8" t="s">
        <v>6428</v>
      </c>
      <c r="C2157" s="12">
        <v>37338</v>
      </c>
      <c r="D2157" s="13" t="s">
        <v>4043</v>
      </c>
      <c r="E2157" s="2">
        <v>73202.2</v>
      </c>
      <c r="F2157" s="14" t="s">
        <v>5985</v>
      </c>
      <c r="G2157" s="2">
        <v>73202.2</v>
      </c>
      <c r="H2157" s="2">
        <f>Tabla135[[#This Row],[Importe]]-Tabla135[[#This Row],[Pagado]]</f>
        <v>0</v>
      </c>
    </row>
    <row r="2158" spans="1:8" x14ac:dyDescent="0.25">
      <c r="A2158" s="13" t="s">
        <v>4316</v>
      </c>
      <c r="B2158" s="8" t="s">
        <v>6429</v>
      </c>
      <c r="C2158" s="12">
        <v>37339</v>
      </c>
      <c r="D2158" s="13" t="s">
        <v>3984</v>
      </c>
      <c r="E2158" s="2">
        <v>1541.4</v>
      </c>
      <c r="F2158" s="14" t="s">
        <v>4316</v>
      </c>
      <c r="G2158" s="2">
        <v>1541.4</v>
      </c>
      <c r="H2158" s="2">
        <f>Tabla135[[#This Row],[Importe]]-Tabla135[[#This Row],[Pagado]]</f>
        <v>0</v>
      </c>
    </row>
    <row r="2159" spans="1:8" x14ac:dyDescent="0.25">
      <c r="A2159" s="13" t="s">
        <v>4316</v>
      </c>
      <c r="B2159" s="8" t="s">
        <v>6430</v>
      </c>
      <c r="C2159" s="12">
        <v>37340</v>
      </c>
      <c r="D2159" s="13" t="s">
        <v>4113</v>
      </c>
      <c r="E2159" s="2">
        <v>1016.8</v>
      </c>
      <c r="F2159" s="14" t="s">
        <v>4316</v>
      </c>
      <c r="G2159" s="2">
        <v>1016.8</v>
      </c>
      <c r="H2159" s="2">
        <f>Tabla135[[#This Row],[Importe]]-Tabla135[[#This Row],[Pagado]]</f>
        <v>0</v>
      </c>
    </row>
    <row r="2160" spans="1:8" x14ac:dyDescent="0.25">
      <c r="A2160" s="13" t="s">
        <v>4316</v>
      </c>
      <c r="B2160" s="8" t="s">
        <v>6431</v>
      </c>
      <c r="C2160" s="12">
        <v>37341</v>
      </c>
      <c r="D2160" s="13" t="s">
        <v>4040</v>
      </c>
      <c r="E2160" s="2">
        <v>59110.8</v>
      </c>
      <c r="F2160" s="14" t="s">
        <v>5985</v>
      </c>
      <c r="G2160" s="2">
        <v>59110.8</v>
      </c>
      <c r="H2160" s="2">
        <f>Tabla135[[#This Row],[Importe]]-Tabla135[[#This Row],[Pagado]]</f>
        <v>0</v>
      </c>
    </row>
    <row r="2161" spans="1:8" x14ac:dyDescent="0.25">
      <c r="A2161" s="13" t="s">
        <v>4316</v>
      </c>
      <c r="B2161" s="8" t="s">
        <v>6432</v>
      </c>
      <c r="C2161" s="12">
        <v>37342</v>
      </c>
      <c r="D2161" s="13" t="s">
        <v>3985</v>
      </c>
      <c r="E2161" s="2">
        <v>657.8</v>
      </c>
      <c r="F2161" s="14" t="s">
        <v>4316</v>
      </c>
      <c r="G2161" s="2">
        <v>657.8</v>
      </c>
      <c r="H2161" s="2">
        <f>Tabla135[[#This Row],[Importe]]-Tabla135[[#This Row],[Pagado]]</f>
        <v>0</v>
      </c>
    </row>
    <row r="2162" spans="1:8" x14ac:dyDescent="0.25">
      <c r="A2162" s="13" t="s">
        <v>4316</v>
      </c>
      <c r="B2162" s="8" t="s">
        <v>6433</v>
      </c>
      <c r="C2162" s="12">
        <v>37343</v>
      </c>
      <c r="D2162" s="13" t="s">
        <v>4016</v>
      </c>
      <c r="E2162" s="2">
        <v>4512.8</v>
      </c>
      <c r="F2162" s="14" t="s">
        <v>4316</v>
      </c>
      <c r="G2162" s="2">
        <v>4512.8</v>
      </c>
      <c r="H2162" s="2">
        <f>Tabla135[[#This Row],[Importe]]-Tabla135[[#This Row],[Pagado]]</f>
        <v>0</v>
      </c>
    </row>
    <row r="2163" spans="1:8" x14ac:dyDescent="0.25">
      <c r="A2163" s="13" t="s">
        <v>4316</v>
      </c>
      <c r="B2163" s="8" t="s">
        <v>6434</v>
      </c>
      <c r="C2163" s="12">
        <v>37344</v>
      </c>
      <c r="D2163" s="13" t="s">
        <v>4001</v>
      </c>
      <c r="E2163" s="2">
        <v>6720</v>
      </c>
      <c r="F2163" s="14" t="s">
        <v>5171</v>
      </c>
      <c r="G2163" s="2">
        <v>6720</v>
      </c>
      <c r="H2163" s="2">
        <f>Tabla135[[#This Row],[Importe]]-Tabla135[[#This Row],[Pagado]]</f>
        <v>0</v>
      </c>
    </row>
    <row r="2164" spans="1:8" x14ac:dyDescent="0.25">
      <c r="A2164" s="13" t="s">
        <v>4316</v>
      </c>
      <c r="B2164" s="8" t="s">
        <v>6435</v>
      </c>
      <c r="C2164" s="12">
        <v>37345</v>
      </c>
      <c r="D2164" s="13" t="s">
        <v>3964</v>
      </c>
      <c r="E2164" s="2">
        <v>259</v>
      </c>
      <c r="F2164" s="14" t="s">
        <v>4316</v>
      </c>
      <c r="G2164" s="2">
        <v>259</v>
      </c>
      <c r="H2164" s="2">
        <f>Tabla135[[#This Row],[Importe]]-Tabla135[[#This Row],[Pagado]]</f>
        <v>0</v>
      </c>
    </row>
    <row r="2165" spans="1:8" x14ac:dyDescent="0.25">
      <c r="A2165" s="13" t="s">
        <v>4316</v>
      </c>
      <c r="B2165" s="8" t="s">
        <v>6436</v>
      </c>
      <c r="C2165" s="12">
        <v>37346</v>
      </c>
      <c r="D2165" s="13" t="s">
        <v>4064</v>
      </c>
      <c r="E2165" s="2">
        <v>29403.7</v>
      </c>
      <c r="F2165" s="14" t="s">
        <v>5985</v>
      </c>
      <c r="G2165" s="2">
        <v>29403.7</v>
      </c>
      <c r="H2165" s="2">
        <f>Tabla135[[#This Row],[Importe]]-Tabla135[[#This Row],[Pagado]]</f>
        <v>0</v>
      </c>
    </row>
    <row r="2166" spans="1:8" x14ac:dyDescent="0.25">
      <c r="A2166" s="13" t="s">
        <v>4316</v>
      </c>
      <c r="B2166" s="8" t="s">
        <v>6437</v>
      </c>
      <c r="C2166" s="12">
        <v>37347</v>
      </c>
      <c r="D2166" s="13" t="s">
        <v>4000</v>
      </c>
      <c r="E2166" s="2">
        <v>1992</v>
      </c>
      <c r="F2166" s="14" t="s">
        <v>5171</v>
      </c>
      <c r="G2166" s="2">
        <v>1992</v>
      </c>
      <c r="H2166" s="2">
        <f>Tabla135[[#This Row],[Importe]]-Tabla135[[#This Row],[Pagado]]</f>
        <v>0</v>
      </c>
    </row>
    <row r="2167" spans="1:8" x14ac:dyDescent="0.25">
      <c r="A2167" s="13" t="s">
        <v>4316</v>
      </c>
      <c r="B2167" s="8" t="s">
        <v>6438</v>
      </c>
      <c r="C2167" s="12">
        <v>37348</v>
      </c>
      <c r="D2167" s="13" t="s">
        <v>4119</v>
      </c>
      <c r="E2167" s="2">
        <v>876</v>
      </c>
      <c r="F2167" s="14" t="s">
        <v>4316</v>
      </c>
      <c r="G2167" s="2">
        <v>876</v>
      </c>
      <c r="H2167" s="2">
        <f>Tabla135[[#This Row],[Importe]]-Tabla135[[#This Row],[Pagado]]</f>
        <v>0</v>
      </c>
    </row>
    <row r="2168" spans="1:8" x14ac:dyDescent="0.25">
      <c r="A2168" s="13" t="s">
        <v>4316</v>
      </c>
      <c r="B2168" s="8" t="s">
        <v>6439</v>
      </c>
      <c r="C2168" s="12">
        <v>37349</v>
      </c>
      <c r="D2168" s="13" t="s">
        <v>4038</v>
      </c>
      <c r="E2168" s="2">
        <v>25590.5</v>
      </c>
      <c r="F2168" s="14" t="s">
        <v>5985</v>
      </c>
      <c r="G2168" s="2">
        <v>25590.5</v>
      </c>
      <c r="H2168" s="2">
        <f>Tabla135[[#This Row],[Importe]]-Tabla135[[#This Row],[Pagado]]</f>
        <v>0</v>
      </c>
    </row>
    <row r="2169" spans="1:8" x14ac:dyDescent="0.25">
      <c r="A2169" s="13" t="s">
        <v>4316</v>
      </c>
      <c r="B2169" s="8" t="s">
        <v>6440</v>
      </c>
      <c r="C2169" s="12">
        <v>37350</v>
      </c>
      <c r="D2169" s="13" t="s">
        <v>4720</v>
      </c>
      <c r="E2169" s="2">
        <v>5600</v>
      </c>
      <c r="F2169" s="14" t="s">
        <v>4316</v>
      </c>
      <c r="G2169" s="2">
        <v>5600</v>
      </c>
      <c r="H2169" s="2">
        <f>Tabla135[[#This Row],[Importe]]-Tabla135[[#This Row],[Pagado]]</f>
        <v>0</v>
      </c>
    </row>
    <row r="2170" spans="1:8" x14ac:dyDescent="0.25">
      <c r="A2170" s="13" t="s">
        <v>4316</v>
      </c>
      <c r="B2170" s="8" t="s">
        <v>6441</v>
      </c>
      <c r="C2170" s="12">
        <v>37351</v>
      </c>
      <c r="D2170" s="13" t="s">
        <v>4039</v>
      </c>
      <c r="E2170" s="2">
        <v>33494.32</v>
      </c>
      <c r="F2170" s="14" t="s">
        <v>5985</v>
      </c>
      <c r="G2170" s="2">
        <v>33494.32</v>
      </c>
      <c r="H2170" s="2">
        <f>Tabla135[[#This Row],[Importe]]-Tabla135[[#This Row],[Pagado]]</f>
        <v>0</v>
      </c>
    </row>
    <row r="2171" spans="1:8" x14ac:dyDescent="0.25">
      <c r="A2171" s="13" t="s">
        <v>4316</v>
      </c>
      <c r="B2171" s="8" t="s">
        <v>6442</v>
      </c>
      <c r="C2171" s="12">
        <v>37352</v>
      </c>
      <c r="D2171" s="13" t="s">
        <v>3955</v>
      </c>
      <c r="E2171" s="2">
        <v>1186.5</v>
      </c>
      <c r="F2171" s="14" t="s">
        <v>4316</v>
      </c>
      <c r="G2171" s="2">
        <v>1186.5</v>
      </c>
      <c r="H2171" s="2">
        <f>Tabla135[[#This Row],[Importe]]-Tabla135[[#This Row],[Pagado]]</f>
        <v>0</v>
      </c>
    </row>
    <row r="2172" spans="1:8" x14ac:dyDescent="0.25">
      <c r="A2172" s="13" t="s">
        <v>4316</v>
      </c>
      <c r="B2172" s="8" t="s">
        <v>6443</v>
      </c>
      <c r="C2172" s="12">
        <v>37353</v>
      </c>
      <c r="D2172" s="13" t="s">
        <v>4012</v>
      </c>
      <c r="E2172" s="2">
        <v>2647</v>
      </c>
      <c r="F2172" s="14" t="s">
        <v>4316</v>
      </c>
      <c r="G2172" s="2">
        <v>2647</v>
      </c>
      <c r="H2172" s="2">
        <f>Tabla135[[#This Row],[Importe]]-Tabla135[[#This Row],[Pagado]]</f>
        <v>0</v>
      </c>
    </row>
    <row r="2173" spans="1:8" x14ac:dyDescent="0.25">
      <c r="A2173" s="13" t="s">
        <v>4316</v>
      </c>
      <c r="B2173" s="8" t="s">
        <v>6444</v>
      </c>
      <c r="C2173" s="12">
        <v>37354</v>
      </c>
      <c r="D2173" s="13" t="s">
        <v>3964</v>
      </c>
      <c r="E2173" s="2">
        <v>1960</v>
      </c>
      <c r="F2173" s="14" t="s">
        <v>4316</v>
      </c>
      <c r="G2173" s="2">
        <v>1960</v>
      </c>
      <c r="H2173" s="2">
        <f>Tabla135[[#This Row],[Importe]]-Tabla135[[#This Row],[Pagado]]</f>
        <v>0</v>
      </c>
    </row>
    <row r="2174" spans="1:8" x14ac:dyDescent="0.25">
      <c r="A2174" s="13" t="s">
        <v>4316</v>
      </c>
      <c r="B2174" s="8" t="s">
        <v>6445</v>
      </c>
      <c r="C2174" s="12">
        <v>37355</v>
      </c>
      <c r="D2174" s="13" t="s">
        <v>3943</v>
      </c>
      <c r="E2174" s="2">
        <v>4614.2</v>
      </c>
      <c r="F2174" s="14" t="s">
        <v>4316</v>
      </c>
      <c r="G2174" s="2">
        <v>4614.2</v>
      </c>
      <c r="H2174" s="2">
        <f>Tabla135[[#This Row],[Importe]]-Tabla135[[#This Row],[Pagado]]</f>
        <v>0</v>
      </c>
    </row>
    <row r="2175" spans="1:8" x14ac:dyDescent="0.25">
      <c r="A2175" s="13" t="s">
        <v>4316</v>
      </c>
      <c r="B2175" s="8" t="s">
        <v>6446</v>
      </c>
      <c r="C2175" s="12">
        <v>37356</v>
      </c>
      <c r="D2175" s="13" t="s">
        <v>4014</v>
      </c>
      <c r="E2175" s="2">
        <v>11494.2</v>
      </c>
      <c r="F2175" s="14" t="s">
        <v>5171</v>
      </c>
      <c r="G2175" s="2">
        <v>11494.2</v>
      </c>
      <c r="H2175" s="2">
        <f>Tabla135[[#This Row],[Importe]]-Tabla135[[#This Row],[Pagado]]</f>
        <v>0</v>
      </c>
    </row>
    <row r="2176" spans="1:8" x14ac:dyDescent="0.25">
      <c r="A2176" s="13" t="s">
        <v>4316</v>
      </c>
      <c r="B2176" s="8" t="s">
        <v>6447</v>
      </c>
      <c r="C2176" s="12">
        <v>37357</v>
      </c>
      <c r="D2176" s="13" t="s">
        <v>4040</v>
      </c>
      <c r="E2176" s="2">
        <v>49853.1</v>
      </c>
      <c r="F2176" s="14" t="s">
        <v>5985</v>
      </c>
      <c r="G2176" s="2">
        <v>49853.1</v>
      </c>
      <c r="H2176" s="2">
        <f>Tabla135[[#This Row],[Importe]]-Tabla135[[#This Row],[Pagado]]</f>
        <v>0</v>
      </c>
    </row>
    <row r="2177" spans="1:8" x14ac:dyDescent="0.25">
      <c r="A2177" s="13" t="s">
        <v>4316</v>
      </c>
      <c r="B2177" s="8" t="s">
        <v>6448</v>
      </c>
      <c r="C2177" s="12">
        <v>37358</v>
      </c>
      <c r="D2177" s="13" t="s">
        <v>4011</v>
      </c>
      <c r="E2177" s="2">
        <v>6841.3</v>
      </c>
      <c r="F2177" s="14" t="s">
        <v>5171</v>
      </c>
      <c r="G2177" s="2">
        <v>6841.3</v>
      </c>
      <c r="H2177" s="2">
        <f>Tabla135[[#This Row],[Importe]]-Tabla135[[#This Row],[Pagado]]</f>
        <v>0</v>
      </c>
    </row>
    <row r="2178" spans="1:8" x14ac:dyDescent="0.25">
      <c r="A2178" s="13" t="s">
        <v>4316</v>
      </c>
      <c r="B2178" s="8" t="s">
        <v>6449</v>
      </c>
      <c r="C2178" s="12">
        <v>37359</v>
      </c>
      <c r="D2178" s="13" t="s">
        <v>4067</v>
      </c>
      <c r="E2178" s="2">
        <v>1120</v>
      </c>
      <c r="F2178" s="14" t="s">
        <v>4316</v>
      </c>
      <c r="G2178" s="2">
        <v>1120</v>
      </c>
      <c r="H2178" s="2">
        <f>Tabla135[[#This Row],[Importe]]-Tabla135[[#This Row],[Pagado]]</f>
        <v>0</v>
      </c>
    </row>
    <row r="2179" spans="1:8" x14ac:dyDescent="0.25">
      <c r="A2179" s="13" t="s">
        <v>4316</v>
      </c>
      <c r="B2179" s="8" t="s">
        <v>6450</v>
      </c>
      <c r="C2179" s="12">
        <v>37360</v>
      </c>
      <c r="D2179" s="13" t="s">
        <v>3964</v>
      </c>
      <c r="E2179" s="2">
        <v>1481.9</v>
      </c>
      <c r="F2179" s="14" t="s">
        <v>4316</v>
      </c>
      <c r="G2179" s="2">
        <v>1481.9</v>
      </c>
      <c r="H2179" s="2">
        <f>Tabla135[[#This Row],[Importe]]-Tabla135[[#This Row],[Pagado]]</f>
        <v>0</v>
      </c>
    </row>
    <row r="2180" spans="1:8" x14ac:dyDescent="0.25">
      <c r="A2180" s="13" t="s">
        <v>4316</v>
      </c>
      <c r="B2180" s="8" t="s">
        <v>6451</v>
      </c>
      <c r="C2180" s="12">
        <v>37361</v>
      </c>
      <c r="D2180" s="13" t="s">
        <v>4076</v>
      </c>
      <c r="E2180" s="2">
        <v>12215.68</v>
      </c>
      <c r="F2180" s="14" t="s">
        <v>5171</v>
      </c>
      <c r="G2180" s="2">
        <v>12215.68</v>
      </c>
      <c r="H2180" s="2">
        <f>Tabla135[[#This Row],[Importe]]-Tabla135[[#This Row],[Pagado]]</f>
        <v>0</v>
      </c>
    </row>
    <row r="2181" spans="1:8" x14ac:dyDescent="0.25">
      <c r="A2181" s="13" t="s">
        <v>4316</v>
      </c>
      <c r="B2181" s="8" t="s">
        <v>6452</v>
      </c>
      <c r="C2181" s="12">
        <v>37362</v>
      </c>
      <c r="D2181" s="13" t="s">
        <v>4168</v>
      </c>
      <c r="E2181" s="2">
        <v>15576</v>
      </c>
      <c r="F2181" s="14" t="s">
        <v>4316</v>
      </c>
      <c r="G2181" s="2">
        <v>15576</v>
      </c>
      <c r="H2181" s="2">
        <f>Tabla135[[#This Row],[Importe]]-Tabla135[[#This Row],[Pagado]]</f>
        <v>0</v>
      </c>
    </row>
    <row r="2182" spans="1:8" x14ac:dyDescent="0.25">
      <c r="A2182" s="13" t="s">
        <v>4316</v>
      </c>
      <c r="B2182" s="8" t="s">
        <v>6453</v>
      </c>
      <c r="C2182" s="12">
        <v>37363</v>
      </c>
      <c r="D2182" s="13" t="s">
        <v>4072</v>
      </c>
      <c r="E2182" s="2">
        <v>168</v>
      </c>
      <c r="F2182" s="14" t="s">
        <v>4316</v>
      </c>
      <c r="G2182" s="2">
        <v>168</v>
      </c>
      <c r="H2182" s="2">
        <f>Tabla135[[#This Row],[Importe]]-Tabla135[[#This Row],[Pagado]]</f>
        <v>0</v>
      </c>
    </row>
    <row r="2183" spans="1:8" x14ac:dyDescent="0.25">
      <c r="A2183" s="13" t="s">
        <v>4316</v>
      </c>
      <c r="B2183" s="8" t="s">
        <v>6454</v>
      </c>
      <c r="C2183" s="12">
        <v>37364</v>
      </c>
      <c r="D2183" s="13" t="s">
        <v>3964</v>
      </c>
      <c r="E2183" s="2">
        <v>655.6</v>
      </c>
      <c r="F2183" s="14" t="s">
        <v>4316</v>
      </c>
      <c r="G2183" s="2">
        <v>655.6</v>
      </c>
      <c r="H2183" s="2">
        <f>Tabla135[[#This Row],[Importe]]-Tabla135[[#This Row],[Pagado]]</f>
        <v>0</v>
      </c>
    </row>
    <row r="2184" spans="1:8" x14ac:dyDescent="0.25">
      <c r="A2184" s="13" t="s">
        <v>4316</v>
      </c>
      <c r="B2184" s="8" t="s">
        <v>6455</v>
      </c>
      <c r="C2184" s="12">
        <v>37365</v>
      </c>
      <c r="D2184" s="13" t="s">
        <v>3964</v>
      </c>
      <c r="E2184" s="2">
        <v>3360</v>
      </c>
      <c r="F2184" s="14" t="s">
        <v>4316</v>
      </c>
      <c r="G2184" s="2">
        <v>3360</v>
      </c>
      <c r="H2184" s="2">
        <f>Tabla135[[#This Row],[Importe]]-Tabla135[[#This Row],[Pagado]]</f>
        <v>0</v>
      </c>
    </row>
    <row r="2185" spans="1:8" x14ac:dyDescent="0.25">
      <c r="A2185" s="13" t="s">
        <v>4316</v>
      </c>
      <c r="B2185" s="8" t="s">
        <v>6456</v>
      </c>
      <c r="C2185" s="12">
        <v>37366</v>
      </c>
      <c r="D2185" s="13" t="s">
        <v>4123</v>
      </c>
      <c r="E2185" s="2">
        <v>4935</v>
      </c>
      <c r="F2185" s="14" t="s">
        <v>4316</v>
      </c>
      <c r="G2185" s="2">
        <v>4935</v>
      </c>
      <c r="H2185" s="2">
        <f>Tabla135[[#This Row],[Importe]]-Tabla135[[#This Row],[Pagado]]</f>
        <v>0</v>
      </c>
    </row>
    <row r="2186" spans="1:8" x14ac:dyDescent="0.25">
      <c r="A2186" s="13" t="s">
        <v>4316</v>
      </c>
      <c r="B2186" s="8" t="s">
        <v>6457</v>
      </c>
      <c r="C2186" s="12">
        <v>37367</v>
      </c>
      <c r="D2186" s="13" t="s">
        <v>3998</v>
      </c>
      <c r="E2186" s="2">
        <v>23500</v>
      </c>
      <c r="F2186" s="14" t="s">
        <v>4316</v>
      </c>
      <c r="G2186" s="2">
        <v>23500</v>
      </c>
      <c r="H2186" s="2">
        <f>Tabla135[[#This Row],[Importe]]-Tabla135[[#This Row],[Pagado]]</f>
        <v>0</v>
      </c>
    </row>
    <row r="2187" spans="1:8" x14ac:dyDescent="0.25">
      <c r="A2187" s="13" t="s">
        <v>4316</v>
      </c>
      <c r="B2187" s="8" t="s">
        <v>6458</v>
      </c>
      <c r="C2187" s="12">
        <v>37368</v>
      </c>
      <c r="D2187" s="13" t="s">
        <v>3964</v>
      </c>
      <c r="E2187" s="2">
        <v>1273</v>
      </c>
      <c r="F2187" s="14" t="s">
        <v>4316</v>
      </c>
      <c r="G2187" s="2">
        <v>1273</v>
      </c>
      <c r="H2187" s="2">
        <f>Tabla135[[#This Row],[Importe]]-Tabla135[[#This Row],[Pagado]]</f>
        <v>0</v>
      </c>
    </row>
    <row r="2188" spans="1:8" x14ac:dyDescent="0.25">
      <c r="A2188" s="13" t="s">
        <v>4316</v>
      </c>
      <c r="B2188" s="8" t="s">
        <v>6459</v>
      </c>
      <c r="C2188" s="12">
        <v>37369</v>
      </c>
      <c r="D2188" s="13" t="s">
        <v>4047</v>
      </c>
      <c r="E2188" s="2">
        <v>2982.2</v>
      </c>
      <c r="F2188" s="14" t="s">
        <v>4316</v>
      </c>
      <c r="G2188" s="2">
        <v>2982.2</v>
      </c>
      <c r="H2188" s="2">
        <f>Tabla135[[#This Row],[Importe]]-Tabla135[[#This Row],[Pagado]]</f>
        <v>0</v>
      </c>
    </row>
    <row r="2189" spans="1:8" x14ac:dyDescent="0.25">
      <c r="A2189" s="13" t="s">
        <v>4316</v>
      </c>
      <c r="B2189" s="8" t="s">
        <v>6460</v>
      </c>
      <c r="C2189" s="12">
        <v>37370</v>
      </c>
      <c r="D2189" s="13" t="s">
        <v>4102</v>
      </c>
      <c r="E2189" s="2">
        <v>4672.2</v>
      </c>
      <c r="F2189" s="14" t="s">
        <v>4316</v>
      </c>
      <c r="G2189" s="2">
        <v>4672.2</v>
      </c>
      <c r="H2189" s="2">
        <f>Tabla135[[#This Row],[Importe]]-Tabla135[[#This Row],[Pagado]]</f>
        <v>0</v>
      </c>
    </row>
    <row r="2190" spans="1:8" x14ac:dyDescent="0.25">
      <c r="A2190" s="13" t="s">
        <v>4316</v>
      </c>
      <c r="B2190" s="8" t="s">
        <v>6461</v>
      </c>
      <c r="C2190" s="12">
        <v>37371</v>
      </c>
      <c r="D2190" s="13" t="s">
        <v>4015</v>
      </c>
      <c r="E2190" s="2">
        <v>3136.2</v>
      </c>
      <c r="F2190" s="14" t="s">
        <v>4316</v>
      </c>
      <c r="G2190" s="2">
        <v>3136.2</v>
      </c>
      <c r="H2190" s="2">
        <f>Tabla135[[#This Row],[Importe]]-Tabla135[[#This Row],[Pagado]]</f>
        <v>0</v>
      </c>
    </row>
    <row r="2191" spans="1:8" x14ac:dyDescent="0.25">
      <c r="A2191" s="13" t="s">
        <v>4316</v>
      </c>
      <c r="B2191" s="8" t="s">
        <v>6462</v>
      </c>
      <c r="C2191" s="12">
        <v>37372</v>
      </c>
      <c r="D2191" s="13" t="s">
        <v>4166</v>
      </c>
      <c r="E2191" s="2">
        <v>545.4</v>
      </c>
      <c r="F2191" s="14" t="s">
        <v>4316</v>
      </c>
      <c r="G2191" s="2">
        <v>545.4</v>
      </c>
      <c r="H2191" s="2">
        <f>Tabla135[[#This Row],[Importe]]-Tabla135[[#This Row],[Pagado]]</f>
        <v>0</v>
      </c>
    </row>
    <row r="2192" spans="1:8" x14ac:dyDescent="0.25">
      <c r="A2192" s="13" t="s">
        <v>4316</v>
      </c>
      <c r="B2192" s="8" t="s">
        <v>6463</v>
      </c>
      <c r="C2192" s="12">
        <v>37373</v>
      </c>
      <c r="D2192" s="13" t="s">
        <v>4097</v>
      </c>
      <c r="E2192" s="2">
        <v>1765</v>
      </c>
      <c r="F2192" s="14" t="s">
        <v>4316</v>
      </c>
      <c r="G2192" s="2">
        <v>1765</v>
      </c>
      <c r="H2192" s="2">
        <f>Tabla135[[#This Row],[Importe]]-Tabla135[[#This Row],[Pagado]]</f>
        <v>0</v>
      </c>
    </row>
    <row r="2193" spans="1:8" x14ac:dyDescent="0.25">
      <c r="A2193" s="13" t="s">
        <v>4316</v>
      </c>
      <c r="B2193" s="8" t="s">
        <v>6464</v>
      </c>
      <c r="C2193" s="12">
        <v>37374</v>
      </c>
      <c r="D2193" s="13" t="s">
        <v>4073</v>
      </c>
      <c r="E2193" s="2">
        <v>9372</v>
      </c>
      <c r="F2193" s="14" t="s">
        <v>4316</v>
      </c>
      <c r="G2193" s="2">
        <v>9372</v>
      </c>
      <c r="H2193" s="2">
        <f>Tabla135[[#This Row],[Importe]]-Tabla135[[#This Row],[Pagado]]</f>
        <v>0</v>
      </c>
    </row>
    <row r="2194" spans="1:8" x14ac:dyDescent="0.25">
      <c r="A2194" s="13" t="s">
        <v>4316</v>
      </c>
      <c r="B2194" s="8" t="s">
        <v>6465</v>
      </c>
      <c r="C2194" s="12">
        <v>37375</v>
      </c>
      <c r="D2194" s="13" t="s">
        <v>3964</v>
      </c>
      <c r="E2194" s="2">
        <v>978.4</v>
      </c>
      <c r="F2194" s="14" t="s">
        <v>4316</v>
      </c>
      <c r="G2194" s="2">
        <v>978.4</v>
      </c>
      <c r="H2194" s="2">
        <f>Tabla135[[#This Row],[Importe]]-Tabla135[[#This Row],[Pagado]]</f>
        <v>0</v>
      </c>
    </row>
    <row r="2195" spans="1:8" x14ac:dyDescent="0.25">
      <c r="A2195" s="13" t="s">
        <v>4316</v>
      </c>
      <c r="B2195" s="8" t="s">
        <v>6466</v>
      </c>
      <c r="C2195" s="12">
        <v>37376</v>
      </c>
      <c r="D2195" s="13" t="s">
        <v>4037</v>
      </c>
      <c r="E2195" s="2">
        <v>3112.9</v>
      </c>
      <c r="F2195" s="14" t="s">
        <v>4316</v>
      </c>
      <c r="G2195" s="2">
        <v>3112.9</v>
      </c>
      <c r="H2195" s="2">
        <f>Tabla135[[#This Row],[Importe]]-Tabla135[[#This Row],[Pagado]]</f>
        <v>0</v>
      </c>
    </row>
    <row r="2196" spans="1:8" x14ac:dyDescent="0.25">
      <c r="A2196" s="13" t="s">
        <v>4316</v>
      </c>
      <c r="B2196" s="8" t="s">
        <v>6467</v>
      </c>
      <c r="C2196" s="12">
        <v>37377</v>
      </c>
      <c r="D2196" s="13" t="s">
        <v>3935</v>
      </c>
      <c r="E2196" s="2">
        <v>22046.400000000001</v>
      </c>
      <c r="F2196" s="14" t="s">
        <v>5171</v>
      </c>
      <c r="G2196" s="2">
        <v>22046.400000000001</v>
      </c>
      <c r="H2196" s="2">
        <f>Tabla135[[#This Row],[Importe]]-Tabla135[[#This Row],[Pagado]]</f>
        <v>0</v>
      </c>
    </row>
    <row r="2197" spans="1:8" x14ac:dyDescent="0.25">
      <c r="A2197" s="13" t="s">
        <v>4316</v>
      </c>
      <c r="B2197" s="8" t="s">
        <v>6468</v>
      </c>
      <c r="C2197" s="12">
        <v>37378</v>
      </c>
      <c r="D2197" s="13" t="s">
        <v>3953</v>
      </c>
      <c r="E2197" s="2">
        <v>5040</v>
      </c>
      <c r="F2197" s="14" t="s">
        <v>5171</v>
      </c>
      <c r="G2197" s="2">
        <v>5040</v>
      </c>
      <c r="H2197" s="2">
        <f>Tabla135[[#This Row],[Importe]]-Tabla135[[#This Row],[Pagado]]</f>
        <v>0</v>
      </c>
    </row>
    <row r="2198" spans="1:8" x14ac:dyDescent="0.25">
      <c r="A2198" s="13" t="s">
        <v>5171</v>
      </c>
      <c r="B2198" s="8" t="s">
        <v>6469</v>
      </c>
      <c r="C2198" s="12">
        <v>37379</v>
      </c>
      <c r="D2198" s="13" t="s">
        <v>3936</v>
      </c>
      <c r="E2198" s="2">
        <v>14524.8</v>
      </c>
      <c r="F2198" s="14" t="s">
        <v>5140</v>
      </c>
      <c r="G2198" s="2">
        <v>14524.8</v>
      </c>
      <c r="H2198" s="2">
        <f>Tabla135[[#This Row],[Importe]]-Tabla135[[#This Row],[Pagado]]</f>
        <v>0</v>
      </c>
    </row>
    <row r="2199" spans="1:8" x14ac:dyDescent="0.25">
      <c r="A2199" s="13" t="s">
        <v>5171</v>
      </c>
      <c r="B2199" s="8" t="s">
        <v>6470</v>
      </c>
      <c r="C2199" s="12">
        <v>37380</v>
      </c>
      <c r="D2199" s="13" t="s">
        <v>3935</v>
      </c>
      <c r="E2199" s="2">
        <v>33168</v>
      </c>
      <c r="F2199" s="14" t="s">
        <v>5140</v>
      </c>
      <c r="G2199" s="2">
        <v>33168</v>
      </c>
      <c r="H2199" s="2">
        <f>Tabla135[[#This Row],[Importe]]-Tabla135[[#This Row],[Pagado]]</f>
        <v>0</v>
      </c>
    </row>
    <row r="2200" spans="1:8" x14ac:dyDescent="0.25">
      <c r="A2200" s="13" t="s">
        <v>5171</v>
      </c>
      <c r="B2200" s="8" t="s">
        <v>6471</v>
      </c>
      <c r="C2200" s="12">
        <v>37381</v>
      </c>
      <c r="D2200" s="13" t="s">
        <v>3935</v>
      </c>
      <c r="E2200" s="2">
        <v>30665.200000000001</v>
      </c>
      <c r="F2200" s="14" t="s">
        <v>5140</v>
      </c>
      <c r="G2200" s="2">
        <v>30665.200000000001</v>
      </c>
      <c r="H2200" s="2">
        <f>Tabla135[[#This Row],[Importe]]-Tabla135[[#This Row],[Pagado]]</f>
        <v>0</v>
      </c>
    </row>
    <row r="2201" spans="1:8" x14ac:dyDescent="0.25">
      <c r="A2201" s="13" t="s">
        <v>5171</v>
      </c>
      <c r="B2201" s="8" t="s">
        <v>6472</v>
      </c>
      <c r="C2201" s="12">
        <v>37382</v>
      </c>
      <c r="D2201" s="13" t="s">
        <v>3936</v>
      </c>
      <c r="E2201" s="2">
        <v>362</v>
      </c>
      <c r="F2201" s="14" t="s">
        <v>5140</v>
      </c>
      <c r="G2201" s="2">
        <v>362</v>
      </c>
      <c r="H2201" s="2">
        <f>Tabla135[[#This Row],[Importe]]-Tabla135[[#This Row],[Pagado]]</f>
        <v>0</v>
      </c>
    </row>
    <row r="2202" spans="1:8" x14ac:dyDescent="0.25">
      <c r="A2202" s="13" t="s">
        <v>5171</v>
      </c>
      <c r="B2202" s="8" t="s">
        <v>6473</v>
      </c>
      <c r="C2202" s="12">
        <v>37383</v>
      </c>
      <c r="D2202" s="13" t="s">
        <v>3952</v>
      </c>
      <c r="E2202" s="2">
        <v>22140.799999999999</v>
      </c>
      <c r="F2202" s="14" t="s">
        <v>8</v>
      </c>
      <c r="G2202" s="2">
        <v>22140.799999999999</v>
      </c>
      <c r="H2202" s="2">
        <f>Tabla135[[#This Row],[Importe]]-Tabla135[[#This Row],[Pagado]]</f>
        <v>0</v>
      </c>
    </row>
    <row r="2203" spans="1:8" x14ac:dyDescent="0.25">
      <c r="A2203" s="13" t="s">
        <v>5171</v>
      </c>
      <c r="B2203" s="8" t="s">
        <v>6474</v>
      </c>
      <c r="C2203" s="12">
        <v>37384</v>
      </c>
      <c r="D2203" s="13" t="s">
        <v>3973</v>
      </c>
      <c r="E2203" s="2">
        <v>4615</v>
      </c>
      <c r="F2203" s="14" t="s">
        <v>5171</v>
      </c>
      <c r="G2203" s="2">
        <v>4615</v>
      </c>
      <c r="H2203" s="2">
        <f>Tabla135[[#This Row],[Importe]]-Tabla135[[#This Row],[Pagado]]</f>
        <v>0</v>
      </c>
    </row>
    <row r="2204" spans="1:8" x14ac:dyDescent="0.25">
      <c r="A2204" s="13" t="s">
        <v>5171</v>
      </c>
      <c r="B2204" s="8" t="s">
        <v>6475</v>
      </c>
      <c r="C2204" s="12">
        <v>37385</v>
      </c>
      <c r="D2204" s="13" t="s">
        <v>3956</v>
      </c>
      <c r="E2204" s="2">
        <v>4330</v>
      </c>
      <c r="F2204" s="14" t="s">
        <v>5171</v>
      </c>
      <c r="G2204" s="2">
        <v>4330</v>
      </c>
      <c r="H2204" s="2">
        <f>Tabla135[[#This Row],[Importe]]-Tabla135[[#This Row],[Pagado]]</f>
        <v>0</v>
      </c>
    </row>
    <row r="2205" spans="1:8" x14ac:dyDescent="0.25">
      <c r="A2205" s="13" t="s">
        <v>5171</v>
      </c>
      <c r="B2205" s="8" t="s">
        <v>6476</v>
      </c>
      <c r="C2205" s="12">
        <v>37386</v>
      </c>
      <c r="D2205" s="13" t="s">
        <v>3957</v>
      </c>
      <c r="E2205" s="2">
        <v>3360</v>
      </c>
      <c r="F2205" s="14" t="s">
        <v>5171</v>
      </c>
      <c r="G2205" s="2">
        <v>3360</v>
      </c>
      <c r="H2205" s="2">
        <f>Tabla135[[#This Row],[Importe]]-Tabla135[[#This Row],[Pagado]]</f>
        <v>0</v>
      </c>
    </row>
    <row r="2206" spans="1:8" x14ac:dyDescent="0.25">
      <c r="A2206" s="13" t="s">
        <v>5171</v>
      </c>
      <c r="B2206" s="8" t="s">
        <v>6477</v>
      </c>
      <c r="C2206" s="12">
        <v>37387</v>
      </c>
      <c r="D2206" s="13" t="s">
        <v>3937</v>
      </c>
      <c r="E2206" s="2">
        <v>105121.2</v>
      </c>
      <c r="F2206" s="14" t="s">
        <v>6334</v>
      </c>
      <c r="G2206" s="2">
        <v>105121.2</v>
      </c>
      <c r="H2206" s="2">
        <f>Tabla135[[#This Row],[Importe]]-Tabla135[[#This Row],[Pagado]]</f>
        <v>0</v>
      </c>
    </row>
    <row r="2207" spans="1:8" x14ac:dyDescent="0.25">
      <c r="A2207" s="13" t="s">
        <v>5171</v>
      </c>
      <c r="B2207" s="8" t="s">
        <v>6478</v>
      </c>
      <c r="C2207" s="12">
        <v>37388</v>
      </c>
      <c r="D2207" s="13" t="s">
        <v>3964</v>
      </c>
      <c r="E2207" s="2">
        <v>1341.6</v>
      </c>
      <c r="F2207" s="14" t="s">
        <v>5171</v>
      </c>
      <c r="G2207" s="2">
        <v>1341.6</v>
      </c>
      <c r="H2207" s="2">
        <f>Tabla135[[#This Row],[Importe]]-Tabla135[[#This Row],[Pagado]]</f>
        <v>0</v>
      </c>
    </row>
    <row r="2208" spans="1:8" x14ac:dyDescent="0.25">
      <c r="A2208" s="13" t="s">
        <v>5171</v>
      </c>
      <c r="B2208" s="8" t="s">
        <v>6479</v>
      </c>
      <c r="C2208" s="12">
        <v>37389</v>
      </c>
      <c r="D2208" s="13" t="s">
        <v>3950</v>
      </c>
      <c r="E2208" s="2">
        <v>64661.2</v>
      </c>
      <c r="F2208" s="14" t="s">
        <v>5985</v>
      </c>
      <c r="G2208" s="2">
        <v>64661.2</v>
      </c>
      <c r="H2208" s="2">
        <f>Tabla135[[#This Row],[Importe]]-Tabla135[[#This Row],[Pagado]]</f>
        <v>0</v>
      </c>
    </row>
    <row r="2209" spans="1:8" x14ac:dyDescent="0.25">
      <c r="A2209" s="13" t="s">
        <v>5171</v>
      </c>
      <c r="B2209" s="8" t="s">
        <v>6480</v>
      </c>
      <c r="C2209" s="12">
        <v>37390</v>
      </c>
      <c r="D2209" s="13" t="s">
        <v>3939</v>
      </c>
      <c r="E2209" s="2">
        <v>7896</v>
      </c>
      <c r="F2209" s="14" t="s">
        <v>5140</v>
      </c>
      <c r="G2209" s="2">
        <v>7896</v>
      </c>
      <c r="H2209" s="2">
        <f>Tabla135[[#This Row],[Importe]]-Tabla135[[#This Row],[Pagado]]</f>
        <v>0</v>
      </c>
    </row>
    <row r="2210" spans="1:8" x14ac:dyDescent="0.25">
      <c r="A2210" s="13" t="s">
        <v>5171</v>
      </c>
      <c r="B2210" s="8" t="s">
        <v>6481</v>
      </c>
      <c r="C2210" s="12">
        <v>37391</v>
      </c>
      <c r="D2210" s="13" t="s">
        <v>3964</v>
      </c>
      <c r="E2210" s="2">
        <v>383.4</v>
      </c>
      <c r="F2210" s="14" t="s">
        <v>5171</v>
      </c>
      <c r="G2210" s="2">
        <v>383.4</v>
      </c>
      <c r="H2210" s="2">
        <f>Tabla135[[#This Row],[Importe]]-Tabla135[[#This Row],[Pagado]]</f>
        <v>0</v>
      </c>
    </row>
    <row r="2211" spans="1:8" x14ac:dyDescent="0.25">
      <c r="A2211" s="13" t="s">
        <v>5171</v>
      </c>
      <c r="B2211" s="8" t="s">
        <v>6482</v>
      </c>
      <c r="C2211" s="12">
        <v>37392</v>
      </c>
      <c r="D2211" s="13" t="s">
        <v>3948</v>
      </c>
      <c r="E2211" s="2">
        <v>21685.599999999999</v>
      </c>
      <c r="F2211" s="14" t="s">
        <v>5140</v>
      </c>
      <c r="G2211" s="2">
        <v>21685.599999999999</v>
      </c>
      <c r="H2211" s="2">
        <f>Tabla135[[#This Row],[Importe]]-Tabla135[[#This Row],[Pagado]]</f>
        <v>0</v>
      </c>
    </row>
    <row r="2212" spans="1:8" x14ac:dyDescent="0.25">
      <c r="A2212" s="13" t="s">
        <v>5171</v>
      </c>
      <c r="B2212" s="8" t="s">
        <v>6483</v>
      </c>
      <c r="C2212" s="12">
        <v>37393</v>
      </c>
      <c r="D2212" s="13" t="s">
        <v>4180</v>
      </c>
      <c r="E2212" s="2">
        <v>3449.8</v>
      </c>
      <c r="F2212" s="14" t="s">
        <v>5171</v>
      </c>
      <c r="G2212" s="2">
        <v>3449.8</v>
      </c>
      <c r="H2212" s="2">
        <f>Tabla135[[#This Row],[Importe]]-Tabla135[[#This Row],[Pagado]]</f>
        <v>0</v>
      </c>
    </row>
    <row r="2213" spans="1:8" x14ac:dyDescent="0.25">
      <c r="A2213" s="13" t="s">
        <v>5171</v>
      </c>
      <c r="B2213" s="8" t="s">
        <v>6484</v>
      </c>
      <c r="C2213" s="12">
        <v>37394</v>
      </c>
      <c r="D2213" s="13" t="s">
        <v>4029</v>
      </c>
      <c r="E2213" s="2">
        <v>7214.5</v>
      </c>
      <c r="F2213" s="14" t="s">
        <v>5171</v>
      </c>
      <c r="G2213" s="2">
        <v>7214.5</v>
      </c>
      <c r="H2213" s="2">
        <f>Tabla135[[#This Row],[Importe]]-Tabla135[[#This Row],[Pagado]]</f>
        <v>0</v>
      </c>
    </row>
    <row r="2214" spans="1:8" x14ac:dyDescent="0.25">
      <c r="A2214" s="13" t="s">
        <v>5171</v>
      </c>
      <c r="B2214" s="8" t="s">
        <v>6485</v>
      </c>
      <c r="C2214" s="12">
        <v>37395</v>
      </c>
      <c r="D2214" s="13" t="s">
        <v>4041</v>
      </c>
      <c r="E2214" s="2">
        <v>2677.7</v>
      </c>
      <c r="F2214" s="14" t="s">
        <v>5171</v>
      </c>
      <c r="G2214" s="2">
        <v>2677.7</v>
      </c>
      <c r="H2214" s="2">
        <f>Tabla135[[#This Row],[Importe]]-Tabla135[[#This Row],[Pagado]]</f>
        <v>0</v>
      </c>
    </row>
    <row r="2215" spans="1:8" x14ac:dyDescent="0.25">
      <c r="A2215" s="13" t="s">
        <v>5171</v>
      </c>
      <c r="B2215" s="8" t="s">
        <v>6486</v>
      </c>
      <c r="C2215" s="12">
        <v>37396</v>
      </c>
      <c r="D2215" s="13" t="s">
        <v>3941</v>
      </c>
      <c r="E2215" s="2">
        <v>14043.5</v>
      </c>
      <c r="F2215" s="14" t="s">
        <v>5140</v>
      </c>
      <c r="G2215" s="2">
        <v>14043.5</v>
      </c>
      <c r="H2215" s="2">
        <f>Tabla135[[#This Row],[Importe]]-Tabla135[[#This Row],[Pagado]]</f>
        <v>0</v>
      </c>
    </row>
    <row r="2216" spans="1:8" x14ac:dyDescent="0.25">
      <c r="A2216" s="13" t="s">
        <v>5171</v>
      </c>
      <c r="B2216" s="8" t="s">
        <v>6487</v>
      </c>
      <c r="C2216" s="12">
        <v>37397</v>
      </c>
      <c r="D2216" s="13" t="s">
        <v>3975</v>
      </c>
      <c r="E2216" s="2">
        <v>9180</v>
      </c>
      <c r="F2216" s="14" t="s">
        <v>5171</v>
      </c>
      <c r="G2216" s="2">
        <v>9180</v>
      </c>
      <c r="H2216" s="2">
        <f>Tabla135[[#This Row],[Importe]]-Tabla135[[#This Row],[Pagado]]</f>
        <v>0</v>
      </c>
    </row>
    <row r="2217" spans="1:8" x14ac:dyDescent="0.25">
      <c r="A2217" s="13" t="s">
        <v>5171</v>
      </c>
      <c r="B2217" s="8" t="s">
        <v>6488</v>
      </c>
      <c r="C2217" s="12">
        <v>37398</v>
      </c>
      <c r="D2217" s="13" t="s">
        <v>4630</v>
      </c>
      <c r="E2217" s="2">
        <v>12001.7</v>
      </c>
      <c r="F2217" s="14" t="s">
        <v>4294</v>
      </c>
      <c r="G2217" s="2">
        <v>12001.7</v>
      </c>
      <c r="H2217" s="2">
        <f>Tabla135[[#This Row],[Importe]]-Tabla135[[#This Row],[Pagado]]</f>
        <v>0</v>
      </c>
    </row>
    <row r="2218" spans="1:8" x14ac:dyDescent="0.25">
      <c r="A2218" s="13" t="s">
        <v>5171</v>
      </c>
      <c r="B2218" s="8" t="s">
        <v>6489</v>
      </c>
      <c r="C2218" s="12">
        <v>37399</v>
      </c>
      <c r="D2218" s="13" t="s">
        <v>3942</v>
      </c>
      <c r="E2218" s="2">
        <v>14365.6</v>
      </c>
      <c r="F2218" s="14" t="s">
        <v>5140</v>
      </c>
      <c r="G2218" s="2">
        <v>14365.6</v>
      </c>
      <c r="H2218" s="2">
        <f>Tabla135[[#This Row],[Importe]]-Tabla135[[#This Row],[Pagado]]</f>
        <v>0</v>
      </c>
    </row>
    <row r="2219" spans="1:8" x14ac:dyDescent="0.25">
      <c r="A2219" s="13" t="s">
        <v>5171</v>
      </c>
      <c r="B2219" s="8" t="s">
        <v>6490</v>
      </c>
      <c r="C2219" s="12">
        <v>37400</v>
      </c>
      <c r="D2219" s="13" t="s">
        <v>3951</v>
      </c>
      <c r="E2219" s="2">
        <v>18847.3</v>
      </c>
      <c r="F2219" s="14" t="s">
        <v>5171</v>
      </c>
      <c r="G2219" s="2">
        <v>18847.3</v>
      </c>
      <c r="H2219" s="2">
        <f>Tabla135[[#This Row],[Importe]]-Tabla135[[#This Row],[Pagado]]</f>
        <v>0</v>
      </c>
    </row>
    <row r="2220" spans="1:8" x14ac:dyDescent="0.25">
      <c r="A2220" s="13" t="s">
        <v>5171</v>
      </c>
      <c r="B2220" s="8" t="s">
        <v>6491</v>
      </c>
      <c r="C2220" s="12">
        <v>37401</v>
      </c>
      <c r="D2220" s="13" t="s">
        <v>3946</v>
      </c>
      <c r="E2220" s="2">
        <v>11268.2</v>
      </c>
      <c r="F2220" s="14" t="s">
        <v>5985</v>
      </c>
      <c r="G2220" s="2">
        <v>11268.2</v>
      </c>
      <c r="H2220" s="2">
        <f>Tabla135[[#This Row],[Importe]]-Tabla135[[#This Row],[Pagado]]</f>
        <v>0</v>
      </c>
    </row>
    <row r="2221" spans="1:8" x14ac:dyDescent="0.25">
      <c r="A2221" s="13" t="s">
        <v>5171</v>
      </c>
      <c r="B2221" s="8" t="s">
        <v>6492</v>
      </c>
      <c r="C2221" s="12">
        <v>37402</v>
      </c>
      <c r="D2221" s="13" t="s">
        <v>3987</v>
      </c>
      <c r="E2221" s="2">
        <v>6247.4</v>
      </c>
      <c r="F2221" s="14" t="s">
        <v>5171</v>
      </c>
      <c r="G2221" s="2">
        <v>6247.4</v>
      </c>
      <c r="H2221" s="2">
        <f>Tabla135[[#This Row],[Importe]]-Tabla135[[#This Row],[Pagado]]</f>
        <v>0</v>
      </c>
    </row>
    <row r="2222" spans="1:8" x14ac:dyDescent="0.25">
      <c r="A2222" s="13" t="s">
        <v>5171</v>
      </c>
      <c r="B2222" s="8" t="s">
        <v>6493</v>
      </c>
      <c r="C2222" s="12">
        <v>37403</v>
      </c>
      <c r="D2222" s="13" t="s">
        <v>3964</v>
      </c>
      <c r="E2222" s="2">
        <v>2998.6</v>
      </c>
      <c r="F2222" s="14" t="s">
        <v>5171</v>
      </c>
      <c r="G2222" s="2">
        <v>2998.6</v>
      </c>
      <c r="H2222" s="2">
        <f>Tabla135[[#This Row],[Importe]]-Tabla135[[#This Row],[Pagado]]</f>
        <v>0</v>
      </c>
    </row>
    <row r="2223" spans="1:8" x14ac:dyDescent="0.25">
      <c r="A2223" s="13" t="s">
        <v>5171</v>
      </c>
      <c r="B2223" s="8" t="s">
        <v>6494</v>
      </c>
      <c r="C2223" s="12">
        <v>37404</v>
      </c>
      <c r="D2223" s="13" t="s">
        <v>3967</v>
      </c>
      <c r="E2223" s="2">
        <v>5491.8</v>
      </c>
      <c r="F2223" s="14" t="s">
        <v>5171</v>
      </c>
      <c r="G2223" s="2">
        <v>5491.8</v>
      </c>
      <c r="H2223" s="2">
        <f>Tabla135[[#This Row],[Importe]]-Tabla135[[#This Row],[Pagado]]</f>
        <v>0</v>
      </c>
    </row>
    <row r="2224" spans="1:8" x14ac:dyDescent="0.25">
      <c r="A2224" s="13" t="s">
        <v>5171</v>
      </c>
      <c r="B2224" s="8" t="s">
        <v>6495</v>
      </c>
      <c r="C2224" s="12">
        <v>37405</v>
      </c>
      <c r="D2224" s="13" t="s">
        <v>3962</v>
      </c>
      <c r="E2224" s="2">
        <v>11872.1</v>
      </c>
      <c r="F2224" s="14" t="s">
        <v>5171</v>
      </c>
      <c r="G2224" s="2">
        <v>11872.1</v>
      </c>
      <c r="H2224" s="2">
        <f>Tabla135[[#This Row],[Importe]]-Tabla135[[#This Row],[Pagado]]</f>
        <v>0</v>
      </c>
    </row>
    <row r="2225" spans="1:8" x14ac:dyDescent="0.25">
      <c r="A2225" s="13" t="s">
        <v>5171</v>
      </c>
      <c r="B2225" s="8" t="s">
        <v>6496</v>
      </c>
      <c r="C2225" s="12">
        <v>37406</v>
      </c>
      <c r="D2225" s="13" t="s">
        <v>3986</v>
      </c>
      <c r="E2225" s="2">
        <v>837.8</v>
      </c>
      <c r="F2225" s="14" t="s">
        <v>5171</v>
      </c>
      <c r="G2225" s="2">
        <v>837.8</v>
      </c>
      <c r="H2225" s="2">
        <f>Tabla135[[#This Row],[Importe]]-Tabla135[[#This Row],[Pagado]]</f>
        <v>0</v>
      </c>
    </row>
    <row r="2226" spans="1:8" x14ac:dyDescent="0.25">
      <c r="A2226" s="13" t="s">
        <v>5171</v>
      </c>
      <c r="B2226" s="8" t="s">
        <v>6497</v>
      </c>
      <c r="C2226" s="12">
        <v>37407</v>
      </c>
      <c r="D2226" s="13" t="s">
        <v>4126</v>
      </c>
      <c r="E2226" s="2">
        <v>231</v>
      </c>
      <c r="F2226" s="14" t="s">
        <v>5171</v>
      </c>
      <c r="G2226" s="2">
        <v>231</v>
      </c>
      <c r="H2226" s="2">
        <f>Tabla135[[#This Row],[Importe]]-Tabla135[[#This Row],[Pagado]]</f>
        <v>0</v>
      </c>
    </row>
    <row r="2227" spans="1:8" x14ac:dyDescent="0.25">
      <c r="A2227" s="13" t="s">
        <v>5171</v>
      </c>
      <c r="B2227" s="8" t="s">
        <v>6498</v>
      </c>
      <c r="C2227" s="12">
        <v>37408</v>
      </c>
      <c r="D2227" s="13" t="s">
        <v>3947</v>
      </c>
      <c r="E2227" s="2">
        <v>10724.4</v>
      </c>
      <c r="F2227" s="14" t="s">
        <v>5140</v>
      </c>
      <c r="G2227" s="2">
        <v>10724.4</v>
      </c>
      <c r="H2227" s="2">
        <f>Tabla135[[#This Row],[Importe]]-Tabla135[[#This Row],[Pagado]]</f>
        <v>0</v>
      </c>
    </row>
    <row r="2228" spans="1:8" x14ac:dyDescent="0.25">
      <c r="A2228" s="13" t="s">
        <v>5171</v>
      </c>
      <c r="B2228" s="8" t="s">
        <v>6499</v>
      </c>
      <c r="C2228" s="12">
        <v>37409</v>
      </c>
      <c r="D2228" s="13" t="s">
        <v>3949</v>
      </c>
      <c r="E2228" s="2">
        <v>69920</v>
      </c>
      <c r="F2228" s="14" t="s">
        <v>5140</v>
      </c>
      <c r="G2228" s="2">
        <v>69920</v>
      </c>
      <c r="H2228" s="2">
        <f>Tabla135[[#This Row],[Importe]]-Tabla135[[#This Row],[Pagado]]</f>
        <v>0</v>
      </c>
    </row>
    <row r="2229" spans="1:8" x14ac:dyDescent="0.25">
      <c r="A2229" s="13" t="s">
        <v>5171</v>
      </c>
      <c r="B2229" s="8" t="s">
        <v>6500</v>
      </c>
      <c r="C2229" s="12">
        <v>37410</v>
      </c>
      <c r="D2229" s="13" t="s">
        <v>4082</v>
      </c>
      <c r="E2229" s="2">
        <v>7123.2</v>
      </c>
      <c r="F2229" s="14" t="s">
        <v>5140</v>
      </c>
      <c r="G2229" s="2">
        <v>7123.2</v>
      </c>
      <c r="H2229" s="2">
        <f>Tabla135[[#This Row],[Importe]]-Tabla135[[#This Row],[Pagado]]</f>
        <v>0</v>
      </c>
    </row>
    <row r="2230" spans="1:8" x14ac:dyDescent="0.25">
      <c r="A2230" s="13" t="s">
        <v>5171</v>
      </c>
      <c r="B2230" s="8" t="s">
        <v>6501</v>
      </c>
      <c r="C2230" s="12">
        <v>37411</v>
      </c>
      <c r="D2230" s="13" t="s">
        <v>3979</v>
      </c>
      <c r="E2230" s="2">
        <v>5962.2</v>
      </c>
      <c r="F2230" s="14" t="s">
        <v>5171</v>
      </c>
      <c r="G2230" s="2">
        <v>5962.2</v>
      </c>
      <c r="H2230" s="2">
        <f>Tabla135[[#This Row],[Importe]]-Tabla135[[#This Row],[Pagado]]</f>
        <v>0</v>
      </c>
    </row>
    <row r="2231" spans="1:8" x14ac:dyDescent="0.25">
      <c r="A2231" s="13" t="s">
        <v>5171</v>
      </c>
      <c r="B2231" s="8" t="s">
        <v>6502</v>
      </c>
      <c r="C2231" s="12">
        <v>37412</v>
      </c>
      <c r="D2231" s="13" t="s">
        <v>3940</v>
      </c>
      <c r="E2231" s="2">
        <v>7387.2</v>
      </c>
      <c r="F2231" s="14" t="s">
        <v>5140</v>
      </c>
      <c r="G2231" s="2">
        <v>7387.2</v>
      </c>
      <c r="H2231" s="2">
        <f>Tabla135[[#This Row],[Importe]]-Tabla135[[#This Row],[Pagado]]</f>
        <v>0</v>
      </c>
    </row>
    <row r="2232" spans="1:8" x14ac:dyDescent="0.25">
      <c r="A2232" s="13" t="s">
        <v>5171</v>
      </c>
      <c r="B2232" s="8" t="s">
        <v>6503</v>
      </c>
      <c r="C2232" s="12">
        <v>37413</v>
      </c>
      <c r="D2232" s="13" t="s">
        <v>3938</v>
      </c>
      <c r="E2232" s="2">
        <v>9049.7000000000007</v>
      </c>
      <c r="F2232" s="14" t="s">
        <v>5140</v>
      </c>
      <c r="G2232" s="2">
        <v>9049.7000000000007</v>
      </c>
      <c r="H2232" s="2">
        <f>Tabla135[[#This Row],[Importe]]-Tabla135[[#This Row],[Pagado]]</f>
        <v>0</v>
      </c>
    </row>
    <row r="2233" spans="1:8" x14ac:dyDescent="0.25">
      <c r="A2233" s="13" t="s">
        <v>5171</v>
      </c>
      <c r="B2233" s="8" t="s">
        <v>6504</v>
      </c>
      <c r="C2233" s="12">
        <v>37414</v>
      </c>
      <c r="D2233" s="13" t="s">
        <v>3944</v>
      </c>
      <c r="E2233" s="2">
        <v>8926.4</v>
      </c>
      <c r="F2233" s="14" t="s">
        <v>5140</v>
      </c>
      <c r="G2233" s="2">
        <v>8926.4</v>
      </c>
      <c r="H2233" s="2">
        <f>Tabla135[[#This Row],[Importe]]-Tabla135[[#This Row],[Pagado]]</f>
        <v>0</v>
      </c>
    </row>
    <row r="2234" spans="1:8" x14ac:dyDescent="0.25">
      <c r="A2234" s="13" t="s">
        <v>5171</v>
      </c>
      <c r="B2234" s="8" t="s">
        <v>6505</v>
      </c>
      <c r="C2234" s="12">
        <v>37415</v>
      </c>
      <c r="D2234" s="13" t="s">
        <v>3945</v>
      </c>
      <c r="E2234" s="2">
        <v>9482.7000000000007</v>
      </c>
      <c r="F2234" s="14" t="s">
        <v>5140</v>
      </c>
      <c r="G2234" s="2">
        <v>9482.7000000000007</v>
      </c>
      <c r="H2234" s="2">
        <f>Tabla135[[#This Row],[Importe]]-Tabla135[[#This Row],[Pagado]]</f>
        <v>0</v>
      </c>
    </row>
    <row r="2235" spans="1:8" x14ac:dyDescent="0.25">
      <c r="A2235" s="13" t="s">
        <v>5171</v>
      </c>
      <c r="B2235" s="8" t="s">
        <v>6506</v>
      </c>
      <c r="C2235" s="12">
        <v>37416</v>
      </c>
      <c r="D2235" s="13" t="s">
        <v>3980</v>
      </c>
      <c r="E2235" s="2">
        <v>8352.1</v>
      </c>
      <c r="F2235" s="14" t="s">
        <v>6507</v>
      </c>
      <c r="G2235" s="2">
        <v>8352.1</v>
      </c>
      <c r="H2235" s="2">
        <f>Tabla135[[#This Row],[Importe]]-Tabla135[[#This Row],[Pagado]]</f>
        <v>0</v>
      </c>
    </row>
    <row r="2236" spans="1:8" x14ac:dyDescent="0.25">
      <c r="A2236" s="13" t="s">
        <v>5171</v>
      </c>
      <c r="B2236" s="8" t="s">
        <v>6508</v>
      </c>
      <c r="C2236" s="12">
        <v>37417</v>
      </c>
      <c r="D2236" s="13" t="s">
        <v>4154</v>
      </c>
      <c r="E2236" s="2">
        <v>3451.2</v>
      </c>
      <c r="F2236" s="14" t="s">
        <v>5171</v>
      </c>
      <c r="G2236" s="2">
        <v>3451.2</v>
      </c>
      <c r="H2236" s="2">
        <f>Tabla135[[#This Row],[Importe]]-Tabla135[[#This Row],[Pagado]]</f>
        <v>0</v>
      </c>
    </row>
    <row r="2237" spans="1:8" x14ac:dyDescent="0.25">
      <c r="A2237" s="13" t="s">
        <v>5171</v>
      </c>
      <c r="B2237" s="8" t="s">
        <v>6509</v>
      </c>
      <c r="C2237" s="12">
        <v>37418</v>
      </c>
      <c r="D2237" s="13" t="s">
        <v>3963</v>
      </c>
      <c r="E2237" s="2">
        <v>3627.3</v>
      </c>
      <c r="F2237" s="14" t="s">
        <v>5171</v>
      </c>
      <c r="G2237" s="2">
        <v>3627.3</v>
      </c>
      <c r="H2237" s="2">
        <f>Tabla135[[#This Row],[Importe]]-Tabla135[[#This Row],[Pagado]]</f>
        <v>0</v>
      </c>
    </row>
    <row r="2238" spans="1:8" x14ac:dyDescent="0.25">
      <c r="A2238" s="13" t="s">
        <v>5171</v>
      </c>
      <c r="B2238" s="8" t="s">
        <v>6510</v>
      </c>
      <c r="C2238" s="12">
        <v>37419</v>
      </c>
      <c r="D2238" s="13" t="s">
        <v>4036</v>
      </c>
      <c r="E2238" s="2">
        <v>3401.2</v>
      </c>
      <c r="F2238" s="14" t="s">
        <v>5171</v>
      </c>
      <c r="G2238" s="2">
        <v>3401.2</v>
      </c>
      <c r="H2238" s="2">
        <f>Tabla135[[#This Row],[Importe]]-Tabla135[[#This Row],[Pagado]]</f>
        <v>0</v>
      </c>
    </row>
    <row r="2239" spans="1:8" x14ac:dyDescent="0.25">
      <c r="A2239" s="13" t="s">
        <v>5171</v>
      </c>
      <c r="B2239" s="8" t="s">
        <v>6511</v>
      </c>
      <c r="C2239" s="12">
        <v>37420</v>
      </c>
      <c r="D2239" s="13" t="s">
        <v>3964</v>
      </c>
      <c r="E2239" s="2">
        <v>2305</v>
      </c>
      <c r="F2239" s="14" t="s">
        <v>5171</v>
      </c>
      <c r="G2239" s="2">
        <v>2305</v>
      </c>
      <c r="H2239" s="2">
        <f>Tabla135[[#This Row],[Importe]]-Tabla135[[#This Row],[Pagado]]</f>
        <v>0</v>
      </c>
    </row>
    <row r="2240" spans="1:8" x14ac:dyDescent="0.25">
      <c r="A2240" s="13" t="s">
        <v>5171</v>
      </c>
      <c r="B2240" s="8" t="s">
        <v>6512</v>
      </c>
      <c r="C2240" s="12">
        <v>37421</v>
      </c>
      <c r="D2240" s="13" t="s">
        <v>3958</v>
      </c>
      <c r="E2240" s="2">
        <v>4999.8</v>
      </c>
      <c r="F2240" s="14" t="s">
        <v>5171</v>
      </c>
      <c r="G2240" s="2">
        <v>4999.8</v>
      </c>
      <c r="H2240" s="2">
        <f>Tabla135[[#This Row],[Importe]]-Tabla135[[#This Row],[Pagado]]</f>
        <v>0</v>
      </c>
    </row>
    <row r="2241" spans="1:8" x14ac:dyDescent="0.25">
      <c r="A2241" s="13" t="s">
        <v>5171</v>
      </c>
      <c r="B2241" s="8" t="s">
        <v>6513</v>
      </c>
      <c r="C2241" s="12">
        <v>37422</v>
      </c>
      <c r="D2241" s="13" t="s">
        <v>3982</v>
      </c>
      <c r="E2241" s="2">
        <v>917.7</v>
      </c>
      <c r="F2241" s="14" t="s">
        <v>5171</v>
      </c>
      <c r="G2241" s="2">
        <v>917.7</v>
      </c>
      <c r="H2241" s="2">
        <f>Tabla135[[#This Row],[Importe]]-Tabla135[[#This Row],[Pagado]]</f>
        <v>0</v>
      </c>
    </row>
    <row r="2242" spans="1:8" x14ac:dyDescent="0.25">
      <c r="A2242" s="13" t="s">
        <v>5171</v>
      </c>
      <c r="B2242" s="8" t="s">
        <v>6514</v>
      </c>
      <c r="C2242" s="12">
        <v>37423</v>
      </c>
      <c r="D2242" s="13" t="s">
        <v>3971</v>
      </c>
      <c r="E2242" s="2">
        <v>4322.5</v>
      </c>
      <c r="F2242" s="14" t="s">
        <v>5171</v>
      </c>
      <c r="G2242" s="2">
        <v>4322.5</v>
      </c>
      <c r="H2242" s="2">
        <f>Tabla135[[#This Row],[Importe]]-Tabla135[[#This Row],[Pagado]]</f>
        <v>0</v>
      </c>
    </row>
    <row r="2243" spans="1:8" x14ac:dyDescent="0.25">
      <c r="A2243" s="13" t="s">
        <v>5171</v>
      </c>
      <c r="B2243" s="8" t="s">
        <v>6515</v>
      </c>
      <c r="C2243" s="12">
        <v>37424</v>
      </c>
      <c r="D2243" s="13" t="s">
        <v>3972</v>
      </c>
      <c r="E2243" s="2">
        <v>4985.1000000000004</v>
      </c>
      <c r="F2243" s="14" t="s">
        <v>5171</v>
      </c>
      <c r="G2243" s="2">
        <v>4985.1000000000004</v>
      </c>
      <c r="H2243" s="2">
        <f>Tabla135[[#This Row],[Importe]]-Tabla135[[#This Row],[Pagado]]</f>
        <v>0</v>
      </c>
    </row>
    <row r="2244" spans="1:8" x14ac:dyDescent="0.25">
      <c r="A2244" s="13" t="s">
        <v>5171</v>
      </c>
      <c r="B2244" s="8" t="s">
        <v>6516</v>
      </c>
      <c r="C2244" s="12">
        <v>37425</v>
      </c>
      <c r="D2244" s="13" t="s">
        <v>3985</v>
      </c>
      <c r="E2244" s="2">
        <v>3455.9</v>
      </c>
      <c r="F2244" s="14" t="s">
        <v>5171</v>
      </c>
      <c r="G2244" s="2">
        <v>3455.9</v>
      </c>
      <c r="H2244" s="2">
        <f>Tabla135[[#This Row],[Importe]]-Tabla135[[#This Row],[Pagado]]</f>
        <v>0</v>
      </c>
    </row>
    <row r="2245" spans="1:8" x14ac:dyDescent="0.25">
      <c r="A2245" s="13" t="s">
        <v>5171</v>
      </c>
      <c r="B2245" s="8" t="s">
        <v>6517</v>
      </c>
      <c r="C2245" s="12">
        <v>37426</v>
      </c>
      <c r="D2245" s="13" t="s">
        <v>3978</v>
      </c>
      <c r="E2245" s="2">
        <v>14418.4</v>
      </c>
      <c r="F2245" s="14" t="s">
        <v>5171</v>
      </c>
      <c r="G2245" s="2">
        <v>14418.4</v>
      </c>
      <c r="H2245" s="2">
        <f>Tabla135[[#This Row],[Importe]]-Tabla135[[#This Row],[Pagado]]</f>
        <v>0</v>
      </c>
    </row>
    <row r="2246" spans="1:8" x14ac:dyDescent="0.25">
      <c r="A2246" s="13" t="s">
        <v>5171</v>
      </c>
      <c r="B2246" s="8" t="s">
        <v>6518</v>
      </c>
      <c r="C2246" s="12">
        <v>37427</v>
      </c>
      <c r="D2246" s="13" t="s">
        <v>3964</v>
      </c>
      <c r="E2246" s="2">
        <v>1660.12</v>
      </c>
      <c r="F2246" s="14" t="s">
        <v>5171</v>
      </c>
      <c r="G2246" s="2">
        <v>1660.12</v>
      </c>
      <c r="H2246" s="2">
        <f>Tabla135[[#This Row],[Importe]]-Tabla135[[#This Row],[Pagado]]</f>
        <v>0</v>
      </c>
    </row>
    <row r="2247" spans="1:8" x14ac:dyDescent="0.25">
      <c r="A2247" s="13" t="s">
        <v>5171</v>
      </c>
      <c r="B2247" s="8" t="s">
        <v>6519</v>
      </c>
      <c r="C2247" s="12">
        <v>37428</v>
      </c>
      <c r="D2247" s="13" t="s">
        <v>4057</v>
      </c>
      <c r="E2247" s="2">
        <v>0</v>
      </c>
      <c r="F2247" s="14" t="s">
        <v>4219</v>
      </c>
      <c r="G2247" s="2">
        <v>0</v>
      </c>
      <c r="H2247" s="2">
        <f>Tabla135[[#This Row],[Importe]]-Tabla135[[#This Row],[Pagado]]</f>
        <v>0</v>
      </c>
    </row>
    <row r="2248" spans="1:8" x14ac:dyDescent="0.25">
      <c r="A2248" s="13" t="s">
        <v>5171</v>
      </c>
      <c r="B2248" s="8" t="s">
        <v>6520</v>
      </c>
      <c r="C2248" s="12">
        <v>37429</v>
      </c>
      <c r="D2248" s="13" t="s">
        <v>3964</v>
      </c>
      <c r="E2248" s="2">
        <v>2760</v>
      </c>
      <c r="F2248" s="14" t="s">
        <v>5171</v>
      </c>
      <c r="G2248" s="2">
        <v>2760</v>
      </c>
      <c r="H2248" s="2">
        <f>Tabla135[[#This Row],[Importe]]-Tabla135[[#This Row],[Pagado]]</f>
        <v>0</v>
      </c>
    </row>
    <row r="2249" spans="1:8" x14ac:dyDescent="0.25">
      <c r="A2249" s="13" t="s">
        <v>5171</v>
      </c>
      <c r="B2249" s="8" t="s">
        <v>6521</v>
      </c>
      <c r="C2249" s="12">
        <v>37430</v>
      </c>
      <c r="D2249" s="13" t="s">
        <v>3994</v>
      </c>
      <c r="E2249" s="2">
        <v>1387.6</v>
      </c>
      <c r="F2249" s="14" t="s">
        <v>5171</v>
      </c>
      <c r="G2249" s="2">
        <v>1387.6</v>
      </c>
      <c r="H2249" s="2">
        <f>Tabla135[[#This Row],[Importe]]-Tabla135[[#This Row],[Pagado]]</f>
        <v>0</v>
      </c>
    </row>
    <row r="2250" spans="1:8" x14ac:dyDescent="0.25">
      <c r="A2250" s="13" t="s">
        <v>5171</v>
      </c>
      <c r="B2250" s="8" t="s">
        <v>6522</v>
      </c>
      <c r="C2250" s="12">
        <v>37431</v>
      </c>
      <c r="D2250" s="13" t="s">
        <v>3964</v>
      </c>
      <c r="E2250" s="2">
        <v>2054.8000000000002</v>
      </c>
      <c r="F2250" s="14" t="s">
        <v>5171</v>
      </c>
      <c r="G2250" s="2">
        <v>2054.8000000000002</v>
      </c>
      <c r="H2250" s="2">
        <f>Tabla135[[#This Row],[Importe]]-Tabla135[[#This Row],[Pagado]]</f>
        <v>0</v>
      </c>
    </row>
    <row r="2251" spans="1:8" x14ac:dyDescent="0.25">
      <c r="A2251" s="13" t="s">
        <v>5171</v>
      </c>
      <c r="B2251" s="8" t="s">
        <v>6523</v>
      </c>
      <c r="C2251" s="12">
        <v>37432</v>
      </c>
      <c r="D2251" s="13" t="s">
        <v>3964</v>
      </c>
      <c r="E2251" s="2">
        <v>5040</v>
      </c>
      <c r="F2251" s="14" t="s">
        <v>5171</v>
      </c>
      <c r="G2251" s="2">
        <v>5040</v>
      </c>
      <c r="H2251" s="2">
        <f>Tabla135[[#This Row],[Importe]]-Tabla135[[#This Row],[Pagado]]</f>
        <v>0</v>
      </c>
    </row>
    <row r="2252" spans="1:8" x14ac:dyDescent="0.25">
      <c r="A2252" s="13" t="s">
        <v>5171</v>
      </c>
      <c r="B2252" s="8" t="s">
        <v>6524</v>
      </c>
      <c r="C2252" s="12">
        <v>37433</v>
      </c>
      <c r="D2252" s="13" t="s">
        <v>4125</v>
      </c>
      <c r="E2252" s="2">
        <v>1872</v>
      </c>
      <c r="F2252" s="14" t="s">
        <v>5171</v>
      </c>
      <c r="G2252" s="2">
        <v>1872</v>
      </c>
      <c r="H2252" s="2">
        <f>Tabla135[[#This Row],[Importe]]-Tabla135[[#This Row],[Pagado]]</f>
        <v>0</v>
      </c>
    </row>
    <row r="2253" spans="1:8" x14ac:dyDescent="0.25">
      <c r="A2253" s="13" t="s">
        <v>5171</v>
      </c>
      <c r="B2253" s="8" t="s">
        <v>6525</v>
      </c>
      <c r="C2253" s="12">
        <v>37434</v>
      </c>
      <c r="D2253" s="13" t="s">
        <v>3970</v>
      </c>
      <c r="E2253" s="2">
        <v>4302</v>
      </c>
      <c r="F2253" s="14" t="s">
        <v>5171</v>
      </c>
      <c r="G2253" s="2">
        <v>4302</v>
      </c>
      <c r="H2253" s="2">
        <f>Tabla135[[#This Row],[Importe]]-Tabla135[[#This Row],[Pagado]]</f>
        <v>0</v>
      </c>
    </row>
    <row r="2254" spans="1:8" x14ac:dyDescent="0.25">
      <c r="A2254" s="13" t="s">
        <v>5171</v>
      </c>
      <c r="B2254" s="8" t="s">
        <v>6526</v>
      </c>
      <c r="C2254" s="12">
        <v>37435</v>
      </c>
      <c r="D2254" s="13" t="s">
        <v>3999</v>
      </c>
      <c r="E2254" s="2">
        <v>5780.8</v>
      </c>
      <c r="F2254" s="14" t="s">
        <v>5171</v>
      </c>
      <c r="G2254" s="2">
        <v>5780.8</v>
      </c>
      <c r="H2254" s="2">
        <f>Tabla135[[#This Row],[Importe]]-Tabla135[[#This Row],[Pagado]]</f>
        <v>0</v>
      </c>
    </row>
    <row r="2255" spans="1:8" x14ac:dyDescent="0.25">
      <c r="A2255" s="13" t="s">
        <v>5171</v>
      </c>
      <c r="B2255" s="8" t="s">
        <v>6527</v>
      </c>
      <c r="C2255" s="12">
        <v>37436</v>
      </c>
      <c r="D2255" s="13" t="s">
        <v>4086</v>
      </c>
      <c r="E2255" s="2">
        <v>2059</v>
      </c>
      <c r="F2255" s="14" t="s">
        <v>5171</v>
      </c>
      <c r="G2255" s="2">
        <v>2059</v>
      </c>
      <c r="H2255" s="2">
        <f>Tabla135[[#This Row],[Importe]]-Tabla135[[#This Row],[Pagado]]</f>
        <v>0</v>
      </c>
    </row>
    <row r="2256" spans="1:8" x14ac:dyDescent="0.25">
      <c r="A2256" s="13" t="s">
        <v>5171</v>
      </c>
      <c r="B2256" s="8" t="s">
        <v>6528</v>
      </c>
      <c r="C2256" s="12">
        <v>37437</v>
      </c>
      <c r="D2256" s="13" t="s">
        <v>3969</v>
      </c>
      <c r="E2256" s="2">
        <v>9656.7999999999993</v>
      </c>
      <c r="F2256" s="14" t="s">
        <v>5171</v>
      </c>
      <c r="G2256" s="2">
        <v>9656.7999999999993</v>
      </c>
      <c r="H2256" s="2">
        <f>Tabla135[[#This Row],[Importe]]-Tabla135[[#This Row],[Pagado]]</f>
        <v>0</v>
      </c>
    </row>
    <row r="2257" spans="1:8" x14ac:dyDescent="0.25">
      <c r="A2257" s="13" t="s">
        <v>5171</v>
      </c>
      <c r="B2257" s="8" t="s">
        <v>6529</v>
      </c>
      <c r="C2257" s="12">
        <v>37438</v>
      </c>
      <c r="D2257" s="13" t="s">
        <v>3961</v>
      </c>
      <c r="E2257" s="2">
        <v>14280</v>
      </c>
      <c r="F2257" s="14" t="s">
        <v>5171</v>
      </c>
      <c r="G2257" s="2">
        <v>14280</v>
      </c>
      <c r="H2257" s="2">
        <f>Tabla135[[#This Row],[Importe]]-Tabla135[[#This Row],[Pagado]]</f>
        <v>0</v>
      </c>
    </row>
    <row r="2258" spans="1:8" x14ac:dyDescent="0.25">
      <c r="A2258" s="13" t="s">
        <v>5171</v>
      </c>
      <c r="B2258" s="8" t="s">
        <v>6530</v>
      </c>
      <c r="C2258" s="12">
        <v>37439</v>
      </c>
      <c r="D2258" s="13" t="s">
        <v>3964</v>
      </c>
      <c r="E2258" s="2">
        <v>3920</v>
      </c>
      <c r="F2258" s="14" t="s">
        <v>5171</v>
      </c>
      <c r="G2258" s="2">
        <v>3920</v>
      </c>
      <c r="H2258" s="2">
        <f>Tabla135[[#This Row],[Importe]]-Tabla135[[#This Row],[Pagado]]</f>
        <v>0</v>
      </c>
    </row>
    <row r="2259" spans="1:8" x14ac:dyDescent="0.25">
      <c r="A2259" s="13" t="s">
        <v>5171</v>
      </c>
      <c r="B2259" s="8" t="s">
        <v>6531</v>
      </c>
      <c r="C2259" s="12">
        <v>37440</v>
      </c>
      <c r="D2259" s="13" t="s">
        <v>4088</v>
      </c>
      <c r="E2259" s="2">
        <v>2800</v>
      </c>
      <c r="F2259" s="14" t="s">
        <v>5171</v>
      </c>
      <c r="G2259" s="2">
        <v>2800</v>
      </c>
      <c r="H2259" s="2">
        <f>Tabla135[[#This Row],[Importe]]-Tabla135[[#This Row],[Pagado]]</f>
        <v>0</v>
      </c>
    </row>
    <row r="2260" spans="1:8" x14ac:dyDescent="0.25">
      <c r="A2260" s="13" t="s">
        <v>5171</v>
      </c>
      <c r="B2260" s="8" t="s">
        <v>6532</v>
      </c>
      <c r="C2260" s="12">
        <v>37441</v>
      </c>
      <c r="D2260" s="13" t="s">
        <v>4009</v>
      </c>
      <c r="E2260" s="2">
        <v>1400</v>
      </c>
      <c r="F2260" s="14" t="s">
        <v>5171</v>
      </c>
      <c r="G2260" s="2">
        <v>1400</v>
      </c>
      <c r="H2260" s="2">
        <f>Tabla135[[#This Row],[Importe]]-Tabla135[[#This Row],[Pagado]]</f>
        <v>0</v>
      </c>
    </row>
    <row r="2261" spans="1:8" x14ac:dyDescent="0.25">
      <c r="A2261" s="13" t="s">
        <v>5171</v>
      </c>
      <c r="B2261" s="8" t="s">
        <v>6533</v>
      </c>
      <c r="C2261" s="12">
        <v>37442</v>
      </c>
      <c r="D2261" s="13" t="s">
        <v>3964</v>
      </c>
      <c r="E2261" s="2">
        <v>5527.7</v>
      </c>
      <c r="F2261" s="14" t="s">
        <v>5171</v>
      </c>
      <c r="G2261" s="2">
        <v>5527.7</v>
      </c>
      <c r="H2261" s="2">
        <f>Tabla135[[#This Row],[Importe]]-Tabla135[[#This Row],[Pagado]]</f>
        <v>0</v>
      </c>
    </row>
    <row r="2262" spans="1:8" x14ac:dyDescent="0.25">
      <c r="A2262" s="13" t="s">
        <v>5171</v>
      </c>
      <c r="B2262" s="8" t="s">
        <v>6534</v>
      </c>
      <c r="C2262" s="12">
        <v>37443</v>
      </c>
      <c r="D2262" s="13" t="s">
        <v>3965</v>
      </c>
      <c r="E2262" s="2">
        <v>1172</v>
      </c>
      <c r="F2262" s="14" t="s">
        <v>5171</v>
      </c>
      <c r="G2262" s="2">
        <v>1172</v>
      </c>
      <c r="H2262" s="2">
        <f>Tabla135[[#This Row],[Importe]]-Tabla135[[#This Row],[Pagado]]</f>
        <v>0</v>
      </c>
    </row>
    <row r="2263" spans="1:8" x14ac:dyDescent="0.25">
      <c r="A2263" s="13" t="s">
        <v>5171</v>
      </c>
      <c r="B2263" s="8" t="s">
        <v>6535</v>
      </c>
      <c r="C2263" s="12">
        <v>37444</v>
      </c>
      <c r="D2263" s="13" t="s">
        <v>3937</v>
      </c>
      <c r="E2263" s="2">
        <v>10862</v>
      </c>
      <c r="F2263" s="14" t="s">
        <v>6334</v>
      </c>
      <c r="G2263" s="2">
        <v>10862</v>
      </c>
      <c r="H2263" s="2">
        <f>Tabla135[[#This Row],[Importe]]-Tabla135[[#This Row],[Pagado]]</f>
        <v>0</v>
      </c>
    </row>
    <row r="2264" spans="1:8" x14ac:dyDescent="0.25">
      <c r="A2264" s="13" t="s">
        <v>5171</v>
      </c>
      <c r="B2264" s="8" t="s">
        <v>6536</v>
      </c>
      <c r="C2264" s="12">
        <v>37445</v>
      </c>
      <c r="D2264" s="13" t="s">
        <v>4108</v>
      </c>
      <c r="E2264" s="2">
        <v>13167.5</v>
      </c>
      <c r="F2264" s="14" t="s">
        <v>5171</v>
      </c>
      <c r="G2264" s="2">
        <v>13167.5</v>
      </c>
      <c r="H2264" s="2">
        <f>Tabla135[[#This Row],[Importe]]-Tabla135[[#This Row],[Pagado]]</f>
        <v>0</v>
      </c>
    </row>
    <row r="2265" spans="1:8" x14ac:dyDescent="0.25">
      <c r="A2265" s="13" t="s">
        <v>5171</v>
      </c>
      <c r="B2265" s="8" t="s">
        <v>6537</v>
      </c>
      <c r="C2265" s="12">
        <v>37446</v>
      </c>
      <c r="D2265" s="13" t="s">
        <v>4048</v>
      </c>
      <c r="E2265" s="2">
        <v>41130.400000000001</v>
      </c>
      <c r="F2265" s="14" t="s">
        <v>5171</v>
      </c>
      <c r="G2265" s="2">
        <v>41130.400000000001</v>
      </c>
      <c r="H2265" s="2">
        <f>Tabla135[[#This Row],[Importe]]-Tabla135[[#This Row],[Pagado]]</f>
        <v>0</v>
      </c>
    </row>
    <row r="2266" spans="1:8" x14ac:dyDescent="0.25">
      <c r="A2266" s="13" t="s">
        <v>5171</v>
      </c>
      <c r="B2266" s="8" t="s">
        <v>6538</v>
      </c>
      <c r="C2266" s="12">
        <v>37447</v>
      </c>
      <c r="D2266" s="13" t="s">
        <v>3974</v>
      </c>
      <c r="E2266" s="2">
        <v>16800</v>
      </c>
      <c r="F2266" s="14" t="s">
        <v>5171</v>
      </c>
      <c r="G2266" s="2">
        <v>16800</v>
      </c>
      <c r="H2266" s="2">
        <f>Tabla135[[#This Row],[Importe]]-Tabla135[[#This Row],[Pagado]]</f>
        <v>0</v>
      </c>
    </row>
    <row r="2267" spans="1:8" x14ac:dyDescent="0.25">
      <c r="A2267" s="13" t="s">
        <v>5171</v>
      </c>
      <c r="B2267" s="8" t="s">
        <v>6539</v>
      </c>
      <c r="C2267" s="12">
        <v>37448</v>
      </c>
      <c r="D2267" s="13" t="s">
        <v>4049</v>
      </c>
      <c r="E2267" s="2">
        <v>2628</v>
      </c>
      <c r="F2267" s="14" t="s">
        <v>5171</v>
      </c>
      <c r="G2267" s="2">
        <v>2628</v>
      </c>
      <c r="H2267" s="2">
        <f>Tabla135[[#This Row],[Importe]]-Tabla135[[#This Row],[Pagado]]</f>
        <v>0</v>
      </c>
    </row>
    <row r="2268" spans="1:8" x14ac:dyDescent="0.25">
      <c r="A2268" s="13" t="s">
        <v>5171</v>
      </c>
      <c r="B2268" s="8" t="s">
        <v>6540</v>
      </c>
      <c r="C2268" s="12">
        <v>37449</v>
      </c>
      <c r="D2268" s="13" t="s">
        <v>4047</v>
      </c>
      <c r="E2268" s="2">
        <v>3112.3</v>
      </c>
      <c r="F2268" s="14" t="s">
        <v>5171</v>
      </c>
      <c r="G2268" s="2">
        <v>3112.3</v>
      </c>
      <c r="H2268" s="2">
        <f>Tabla135[[#This Row],[Importe]]-Tabla135[[#This Row],[Pagado]]</f>
        <v>0</v>
      </c>
    </row>
    <row r="2269" spans="1:8" x14ac:dyDescent="0.25">
      <c r="A2269" s="13" t="s">
        <v>5171</v>
      </c>
      <c r="B2269" s="8" t="s">
        <v>6541</v>
      </c>
      <c r="C2269" s="12">
        <v>37450</v>
      </c>
      <c r="D2269" s="13" t="s">
        <v>3977</v>
      </c>
      <c r="E2269" s="2">
        <v>4220.6000000000004</v>
      </c>
      <c r="F2269" s="14" t="s">
        <v>5171</v>
      </c>
      <c r="G2269" s="2">
        <v>4220.6000000000004</v>
      </c>
      <c r="H2269" s="2">
        <f>Tabla135[[#This Row],[Importe]]-Tabla135[[#This Row],[Pagado]]</f>
        <v>0</v>
      </c>
    </row>
    <row r="2270" spans="1:8" x14ac:dyDescent="0.25">
      <c r="A2270" s="13" t="s">
        <v>5171</v>
      </c>
      <c r="B2270" s="8" t="s">
        <v>6542</v>
      </c>
      <c r="C2270" s="12">
        <v>37451</v>
      </c>
      <c r="D2270" s="13" t="s">
        <v>4121</v>
      </c>
      <c r="E2270" s="2">
        <v>4145.2</v>
      </c>
      <c r="F2270" s="14" t="s">
        <v>5171</v>
      </c>
      <c r="G2270" s="2">
        <v>4145.2</v>
      </c>
      <c r="H2270" s="2">
        <f>Tabla135[[#This Row],[Importe]]-Tabla135[[#This Row],[Pagado]]</f>
        <v>0</v>
      </c>
    </row>
    <row r="2271" spans="1:8" x14ac:dyDescent="0.25">
      <c r="A2271" s="13" t="s">
        <v>5171</v>
      </c>
      <c r="B2271" s="8" t="s">
        <v>6543</v>
      </c>
      <c r="C2271" s="12">
        <v>37452</v>
      </c>
      <c r="D2271" s="13" t="s">
        <v>4042</v>
      </c>
      <c r="E2271" s="2">
        <v>21321</v>
      </c>
      <c r="F2271" s="14" t="s">
        <v>5171</v>
      </c>
      <c r="G2271" s="2">
        <v>21321</v>
      </c>
      <c r="H2271" s="2">
        <f>Tabla135[[#This Row],[Importe]]-Tabla135[[#This Row],[Pagado]]</f>
        <v>0</v>
      </c>
    </row>
    <row r="2272" spans="1:8" x14ac:dyDescent="0.25">
      <c r="A2272" s="13" t="s">
        <v>5171</v>
      </c>
      <c r="B2272" s="8" t="s">
        <v>6544</v>
      </c>
      <c r="C2272" s="12">
        <v>37453</v>
      </c>
      <c r="D2272" s="13" t="s">
        <v>3991</v>
      </c>
      <c r="E2272" s="2">
        <v>4472.2</v>
      </c>
      <c r="F2272" s="14" t="s">
        <v>5171</v>
      </c>
      <c r="G2272" s="2">
        <v>4472.2</v>
      </c>
      <c r="H2272" s="2">
        <f>Tabla135[[#This Row],[Importe]]-Tabla135[[#This Row],[Pagado]]</f>
        <v>0</v>
      </c>
    </row>
    <row r="2273" spans="1:8" x14ac:dyDescent="0.25">
      <c r="A2273" s="13" t="s">
        <v>5171</v>
      </c>
      <c r="B2273" s="8" t="s">
        <v>6545</v>
      </c>
      <c r="C2273" s="12">
        <v>37454</v>
      </c>
      <c r="D2273" s="13" t="s">
        <v>4045</v>
      </c>
      <c r="E2273" s="2">
        <v>0</v>
      </c>
      <c r="F2273" s="14" t="s">
        <v>4219</v>
      </c>
      <c r="G2273" s="2">
        <v>0</v>
      </c>
      <c r="H2273" s="2">
        <f>Tabla135[[#This Row],[Importe]]-Tabla135[[#This Row],[Pagado]]</f>
        <v>0</v>
      </c>
    </row>
    <row r="2274" spans="1:8" x14ac:dyDescent="0.25">
      <c r="A2274" s="13" t="s">
        <v>5171</v>
      </c>
      <c r="B2274" s="8" t="s">
        <v>6546</v>
      </c>
      <c r="C2274" s="12">
        <v>37455</v>
      </c>
      <c r="D2274" s="13" t="s">
        <v>4059</v>
      </c>
      <c r="E2274" s="2">
        <v>1612.5</v>
      </c>
      <c r="F2274" s="14" t="s">
        <v>5171</v>
      </c>
      <c r="G2274" s="2">
        <v>1612.5</v>
      </c>
      <c r="H2274" s="2">
        <f>Tabla135[[#This Row],[Importe]]-Tabla135[[#This Row],[Pagado]]</f>
        <v>0</v>
      </c>
    </row>
    <row r="2275" spans="1:8" x14ac:dyDescent="0.25">
      <c r="A2275" s="13" t="s">
        <v>5171</v>
      </c>
      <c r="B2275" s="8" t="s">
        <v>6547</v>
      </c>
      <c r="C2275" s="12">
        <v>37456</v>
      </c>
      <c r="D2275" s="13" t="s">
        <v>4044</v>
      </c>
      <c r="E2275" s="2">
        <v>7725.6</v>
      </c>
      <c r="F2275" s="14" t="s">
        <v>5171</v>
      </c>
      <c r="G2275" s="2">
        <v>7725.6</v>
      </c>
      <c r="H2275" s="2">
        <f>Tabla135[[#This Row],[Importe]]-Tabla135[[#This Row],[Pagado]]</f>
        <v>0</v>
      </c>
    </row>
    <row r="2276" spans="1:8" x14ac:dyDescent="0.25">
      <c r="A2276" s="13" t="s">
        <v>5171</v>
      </c>
      <c r="B2276" s="8" t="s">
        <v>6548</v>
      </c>
      <c r="C2276" s="12">
        <v>37457</v>
      </c>
      <c r="D2276" s="13" t="s">
        <v>4007</v>
      </c>
      <c r="E2276" s="2">
        <v>609</v>
      </c>
      <c r="F2276" s="14" t="s">
        <v>5171</v>
      </c>
      <c r="G2276" s="2">
        <v>609</v>
      </c>
      <c r="H2276" s="2">
        <f>Tabla135[[#This Row],[Importe]]-Tabla135[[#This Row],[Pagado]]</f>
        <v>0</v>
      </c>
    </row>
    <row r="2277" spans="1:8" x14ac:dyDescent="0.25">
      <c r="A2277" s="13" t="s">
        <v>5171</v>
      </c>
      <c r="B2277" s="8" t="s">
        <v>6549</v>
      </c>
      <c r="C2277" s="12">
        <v>37458</v>
      </c>
      <c r="D2277" s="13" t="s">
        <v>4045</v>
      </c>
      <c r="E2277" s="2">
        <v>1338.51</v>
      </c>
      <c r="F2277" s="14" t="s">
        <v>5171</v>
      </c>
      <c r="G2277" s="2">
        <v>1338.51</v>
      </c>
      <c r="H2277" s="2">
        <f>Tabla135[[#This Row],[Importe]]-Tabla135[[#This Row],[Pagado]]</f>
        <v>0</v>
      </c>
    </row>
    <row r="2278" spans="1:8" x14ac:dyDescent="0.25">
      <c r="A2278" s="13" t="s">
        <v>5171</v>
      </c>
      <c r="B2278" s="8" t="s">
        <v>6550</v>
      </c>
      <c r="C2278" s="12">
        <v>37459</v>
      </c>
      <c r="D2278" s="13" t="s">
        <v>4061</v>
      </c>
      <c r="E2278" s="2">
        <v>17534.2</v>
      </c>
      <c r="F2278" s="14" t="s">
        <v>5171</v>
      </c>
      <c r="G2278" s="2">
        <v>17534.2</v>
      </c>
      <c r="H2278" s="2">
        <f>Tabla135[[#This Row],[Importe]]-Tabla135[[#This Row],[Pagado]]</f>
        <v>0</v>
      </c>
    </row>
    <row r="2279" spans="1:8" x14ac:dyDescent="0.25">
      <c r="A2279" s="13" t="s">
        <v>5171</v>
      </c>
      <c r="B2279" s="8" t="s">
        <v>6551</v>
      </c>
      <c r="C2279" s="12">
        <v>37460</v>
      </c>
      <c r="D2279" s="13" t="s">
        <v>4010</v>
      </c>
      <c r="E2279" s="2">
        <v>1893</v>
      </c>
      <c r="F2279" s="14" t="s">
        <v>5171</v>
      </c>
      <c r="G2279" s="2">
        <v>1893</v>
      </c>
      <c r="H2279" s="2">
        <f>Tabla135[[#This Row],[Importe]]-Tabla135[[#This Row],[Pagado]]</f>
        <v>0</v>
      </c>
    </row>
    <row r="2280" spans="1:8" x14ac:dyDescent="0.25">
      <c r="A2280" s="13" t="s">
        <v>5171</v>
      </c>
      <c r="B2280" s="8" t="s">
        <v>6552</v>
      </c>
      <c r="C2280" s="12">
        <v>37461</v>
      </c>
      <c r="D2280" s="13" t="s">
        <v>3964</v>
      </c>
      <c r="E2280" s="2">
        <v>321</v>
      </c>
      <c r="F2280" s="14" t="s">
        <v>5171</v>
      </c>
      <c r="G2280" s="2">
        <v>321</v>
      </c>
      <c r="H2280" s="2">
        <f>Tabla135[[#This Row],[Importe]]-Tabla135[[#This Row],[Pagado]]</f>
        <v>0</v>
      </c>
    </row>
    <row r="2281" spans="1:8" x14ac:dyDescent="0.25">
      <c r="A2281" s="13" t="s">
        <v>5171</v>
      </c>
      <c r="B2281" s="8" t="s">
        <v>6553</v>
      </c>
      <c r="C2281" s="12">
        <v>37462</v>
      </c>
      <c r="D2281" s="13" t="s">
        <v>4057</v>
      </c>
      <c r="E2281" s="2">
        <v>4691</v>
      </c>
      <c r="F2281" s="14" t="s">
        <v>5171</v>
      </c>
      <c r="G2281" s="2">
        <v>4691</v>
      </c>
      <c r="H2281" s="2">
        <f>Tabla135[[#This Row],[Importe]]-Tabla135[[#This Row],[Pagado]]</f>
        <v>0</v>
      </c>
    </row>
    <row r="2282" spans="1:8" x14ac:dyDescent="0.25">
      <c r="A2282" s="13" t="s">
        <v>5171</v>
      </c>
      <c r="B2282" s="8" t="s">
        <v>6554</v>
      </c>
      <c r="C2282" s="12">
        <v>37463</v>
      </c>
      <c r="D2282" s="13" t="s">
        <v>4084</v>
      </c>
      <c r="E2282" s="2">
        <v>541.79999999999995</v>
      </c>
      <c r="F2282" s="14" t="s">
        <v>5171</v>
      </c>
      <c r="G2282" s="2">
        <v>541.79999999999995</v>
      </c>
      <c r="H2282" s="2">
        <f>Tabla135[[#This Row],[Importe]]-Tabla135[[#This Row],[Pagado]]</f>
        <v>0</v>
      </c>
    </row>
    <row r="2283" spans="1:8" x14ac:dyDescent="0.25">
      <c r="A2283" s="13" t="s">
        <v>5171</v>
      </c>
      <c r="B2283" s="8" t="s">
        <v>6555</v>
      </c>
      <c r="C2283" s="12">
        <v>37464</v>
      </c>
      <c r="D2283" s="13" t="s">
        <v>3989</v>
      </c>
      <c r="E2283" s="2">
        <v>660.3</v>
      </c>
      <c r="F2283" s="14" t="s">
        <v>5171</v>
      </c>
      <c r="G2283" s="2">
        <v>660.3</v>
      </c>
      <c r="H2283" s="2">
        <f>Tabla135[[#This Row],[Importe]]-Tabla135[[#This Row],[Pagado]]</f>
        <v>0</v>
      </c>
    </row>
    <row r="2284" spans="1:8" x14ac:dyDescent="0.25">
      <c r="A2284" s="13" t="s">
        <v>5171</v>
      </c>
      <c r="B2284" s="8" t="s">
        <v>6556</v>
      </c>
      <c r="C2284" s="12">
        <v>37465</v>
      </c>
      <c r="D2284" s="13" t="s">
        <v>3935</v>
      </c>
      <c r="E2284" s="2">
        <v>14362.08</v>
      </c>
      <c r="F2284" s="14" t="s">
        <v>5140</v>
      </c>
      <c r="G2284" s="2">
        <v>14362.08</v>
      </c>
      <c r="H2284" s="2">
        <f>Tabla135[[#This Row],[Importe]]-Tabla135[[#This Row],[Pagado]]</f>
        <v>0</v>
      </c>
    </row>
    <row r="2285" spans="1:8" x14ac:dyDescent="0.25">
      <c r="A2285" s="13" t="s">
        <v>5171</v>
      </c>
      <c r="B2285" s="8" t="s">
        <v>6557</v>
      </c>
      <c r="C2285" s="12">
        <v>37466</v>
      </c>
      <c r="D2285" s="13" t="s">
        <v>4023</v>
      </c>
      <c r="E2285" s="2">
        <v>22278.400000000001</v>
      </c>
      <c r="F2285" s="14" t="s">
        <v>5171</v>
      </c>
      <c r="G2285" s="2">
        <v>22278.400000000001</v>
      </c>
      <c r="H2285" s="2">
        <f>Tabla135[[#This Row],[Importe]]-Tabla135[[#This Row],[Pagado]]</f>
        <v>0</v>
      </c>
    </row>
    <row r="2286" spans="1:8" x14ac:dyDescent="0.25">
      <c r="A2286" s="13" t="s">
        <v>5171</v>
      </c>
      <c r="B2286" s="8" t="s">
        <v>6558</v>
      </c>
      <c r="C2286" s="12">
        <v>37467</v>
      </c>
      <c r="D2286" s="13" t="s">
        <v>3966</v>
      </c>
      <c r="E2286" s="2">
        <v>621</v>
      </c>
      <c r="F2286" s="14" t="s">
        <v>5171</v>
      </c>
      <c r="G2286" s="2">
        <v>621</v>
      </c>
      <c r="H2286" s="2">
        <f>Tabla135[[#This Row],[Importe]]-Tabla135[[#This Row],[Pagado]]</f>
        <v>0</v>
      </c>
    </row>
    <row r="2287" spans="1:8" x14ac:dyDescent="0.25">
      <c r="A2287" s="13" t="s">
        <v>5171</v>
      </c>
      <c r="B2287" s="8" t="s">
        <v>6559</v>
      </c>
      <c r="C2287" s="12">
        <v>37468</v>
      </c>
      <c r="D2287" s="13" t="s">
        <v>3964</v>
      </c>
      <c r="E2287" s="2">
        <v>5000</v>
      </c>
      <c r="F2287" s="14" t="s">
        <v>5171</v>
      </c>
      <c r="G2287" s="2">
        <v>5000</v>
      </c>
      <c r="H2287" s="2">
        <f>Tabla135[[#This Row],[Importe]]-Tabla135[[#This Row],[Pagado]]</f>
        <v>0</v>
      </c>
    </row>
    <row r="2288" spans="1:8" x14ac:dyDescent="0.25">
      <c r="A2288" s="13" t="s">
        <v>5171</v>
      </c>
      <c r="B2288" s="8" t="s">
        <v>6560</v>
      </c>
      <c r="C2288" s="12">
        <v>37469</v>
      </c>
      <c r="D2288" s="13" t="s">
        <v>4017</v>
      </c>
      <c r="E2288" s="2">
        <v>158737.54999999999</v>
      </c>
      <c r="F2288" s="14" t="s">
        <v>6561</v>
      </c>
      <c r="G2288" s="2">
        <v>158737.54999999999</v>
      </c>
      <c r="H2288" s="2">
        <f>Tabla135[[#This Row],[Importe]]-Tabla135[[#This Row],[Pagado]]</f>
        <v>0</v>
      </c>
    </row>
    <row r="2289" spans="1:8" x14ac:dyDescent="0.25">
      <c r="A2289" s="13" t="s">
        <v>5171</v>
      </c>
      <c r="B2289" s="8" t="s">
        <v>6562</v>
      </c>
      <c r="C2289" s="12">
        <v>37470</v>
      </c>
      <c r="D2289" s="13" t="s">
        <v>3961</v>
      </c>
      <c r="E2289" s="2">
        <v>17173</v>
      </c>
      <c r="F2289" s="14" t="s">
        <v>5171</v>
      </c>
      <c r="G2289" s="2">
        <v>17173</v>
      </c>
      <c r="H2289" s="2">
        <f>Tabla135[[#This Row],[Importe]]-Tabla135[[#This Row],[Pagado]]</f>
        <v>0</v>
      </c>
    </row>
    <row r="2290" spans="1:8" x14ac:dyDescent="0.25">
      <c r="A2290" s="13" t="s">
        <v>5171</v>
      </c>
      <c r="B2290" s="8" t="s">
        <v>6563</v>
      </c>
      <c r="C2290" s="12">
        <v>37471</v>
      </c>
      <c r="D2290" s="13" t="s">
        <v>4017</v>
      </c>
      <c r="E2290" s="2">
        <v>3434</v>
      </c>
      <c r="F2290" s="14" t="s">
        <v>6561</v>
      </c>
      <c r="G2290" s="2">
        <v>3434</v>
      </c>
      <c r="H2290" s="2">
        <f>Tabla135[[#This Row],[Importe]]-Tabla135[[#This Row],[Pagado]]</f>
        <v>0</v>
      </c>
    </row>
    <row r="2291" spans="1:8" x14ac:dyDescent="0.25">
      <c r="A2291" s="13" t="s">
        <v>5171</v>
      </c>
      <c r="B2291" s="8" t="s">
        <v>6564</v>
      </c>
      <c r="C2291" s="12">
        <v>37472</v>
      </c>
      <c r="D2291" s="13" t="s">
        <v>4150</v>
      </c>
      <c r="E2291" s="2">
        <v>1580.8</v>
      </c>
      <c r="F2291" s="14" t="s">
        <v>5171</v>
      </c>
      <c r="G2291" s="2">
        <v>1580.8</v>
      </c>
      <c r="H2291" s="2">
        <f>Tabla135[[#This Row],[Importe]]-Tabla135[[#This Row],[Pagado]]</f>
        <v>0</v>
      </c>
    </row>
    <row r="2292" spans="1:8" x14ac:dyDescent="0.25">
      <c r="A2292" s="13" t="s">
        <v>5171</v>
      </c>
      <c r="B2292" s="8" t="s">
        <v>6565</v>
      </c>
      <c r="C2292" s="12">
        <v>37473</v>
      </c>
      <c r="D2292" s="13" t="s">
        <v>4017</v>
      </c>
      <c r="E2292" s="2">
        <v>1713.6</v>
      </c>
      <c r="F2292" s="14" t="s">
        <v>6561</v>
      </c>
      <c r="G2292" s="2">
        <v>1713.6</v>
      </c>
      <c r="H2292" s="2">
        <f>Tabla135[[#This Row],[Importe]]-Tabla135[[#This Row],[Pagado]]</f>
        <v>0</v>
      </c>
    </row>
    <row r="2293" spans="1:8" x14ac:dyDescent="0.25">
      <c r="A2293" s="13" t="s">
        <v>5171</v>
      </c>
      <c r="B2293" s="8" t="s">
        <v>6566</v>
      </c>
      <c r="C2293" s="12">
        <v>37474</v>
      </c>
      <c r="D2293" s="13" t="s">
        <v>4133</v>
      </c>
      <c r="E2293" s="2">
        <v>560</v>
      </c>
      <c r="F2293" s="14" t="s">
        <v>5171</v>
      </c>
      <c r="G2293" s="2">
        <v>560</v>
      </c>
      <c r="H2293" s="2">
        <f>Tabla135[[#This Row],[Importe]]-Tabla135[[#This Row],[Pagado]]</f>
        <v>0</v>
      </c>
    </row>
    <row r="2294" spans="1:8" x14ac:dyDescent="0.25">
      <c r="A2294" s="13" t="s">
        <v>5171</v>
      </c>
      <c r="B2294" s="8" t="s">
        <v>6567</v>
      </c>
      <c r="C2294" s="12">
        <v>37475</v>
      </c>
      <c r="D2294" s="13" t="s">
        <v>4150</v>
      </c>
      <c r="E2294" s="2">
        <v>23990.400000000001</v>
      </c>
      <c r="F2294" s="14" t="s">
        <v>16</v>
      </c>
      <c r="G2294" s="2">
        <v>23990.400000000001</v>
      </c>
      <c r="H2294" s="2">
        <f>Tabla135[[#This Row],[Importe]]-Tabla135[[#This Row],[Pagado]]</f>
        <v>0</v>
      </c>
    </row>
    <row r="2295" spans="1:8" x14ac:dyDescent="0.25">
      <c r="A2295" s="13" t="s">
        <v>5171</v>
      </c>
      <c r="B2295" s="8" t="s">
        <v>6568</v>
      </c>
      <c r="C2295" s="12">
        <v>37476</v>
      </c>
      <c r="D2295" s="13" t="s">
        <v>5049</v>
      </c>
      <c r="E2295" s="2">
        <v>5610</v>
      </c>
      <c r="F2295" s="14" t="s">
        <v>5171</v>
      </c>
      <c r="G2295" s="2">
        <v>5610</v>
      </c>
      <c r="H2295" s="2">
        <f>Tabla135[[#This Row],[Importe]]-Tabla135[[#This Row],[Pagado]]</f>
        <v>0</v>
      </c>
    </row>
    <row r="2296" spans="1:8" x14ac:dyDescent="0.25">
      <c r="A2296" s="13" t="s">
        <v>5171</v>
      </c>
      <c r="B2296" s="8" t="s">
        <v>6569</v>
      </c>
      <c r="C2296" s="12">
        <v>37477</v>
      </c>
      <c r="D2296" s="13" t="s">
        <v>4066</v>
      </c>
      <c r="E2296" s="2">
        <v>4154</v>
      </c>
      <c r="F2296" s="14" t="s">
        <v>5171</v>
      </c>
      <c r="G2296" s="2">
        <v>4154</v>
      </c>
      <c r="H2296" s="2">
        <f>Tabla135[[#This Row],[Importe]]-Tabla135[[#This Row],[Pagado]]</f>
        <v>0</v>
      </c>
    </row>
    <row r="2297" spans="1:8" x14ac:dyDescent="0.25">
      <c r="A2297" s="13" t="s">
        <v>5171</v>
      </c>
      <c r="B2297" s="8" t="s">
        <v>6570</v>
      </c>
      <c r="C2297" s="12">
        <v>37478</v>
      </c>
      <c r="D2297" s="13" t="s">
        <v>4024</v>
      </c>
      <c r="E2297" s="2">
        <v>39764</v>
      </c>
      <c r="F2297" s="14" t="s">
        <v>5171</v>
      </c>
      <c r="G2297" s="2">
        <v>39764</v>
      </c>
      <c r="H2297" s="2">
        <f>Tabla135[[#This Row],[Importe]]-Tabla135[[#This Row],[Pagado]]</f>
        <v>0</v>
      </c>
    </row>
    <row r="2298" spans="1:8" x14ac:dyDescent="0.25">
      <c r="A2298" s="13" t="s">
        <v>5171</v>
      </c>
      <c r="B2298" s="8" t="s">
        <v>6571</v>
      </c>
      <c r="C2298" s="12">
        <v>37479</v>
      </c>
      <c r="D2298" s="13" t="s">
        <v>3950</v>
      </c>
      <c r="E2298" s="2">
        <v>53966.400000000001</v>
      </c>
      <c r="F2298" s="14" t="s">
        <v>5985</v>
      </c>
      <c r="G2298" s="2">
        <v>53966.400000000001</v>
      </c>
      <c r="H2298" s="2">
        <f>Tabla135[[#This Row],[Importe]]-Tabla135[[#This Row],[Pagado]]</f>
        <v>0</v>
      </c>
    </row>
    <row r="2299" spans="1:8" x14ac:dyDescent="0.25">
      <c r="A2299" s="13" t="s">
        <v>5171</v>
      </c>
      <c r="B2299" s="8" t="s">
        <v>6572</v>
      </c>
      <c r="C2299" s="12">
        <v>37480</v>
      </c>
      <c r="D2299" s="13" t="s">
        <v>4099</v>
      </c>
      <c r="E2299" s="2">
        <v>3705.1</v>
      </c>
      <c r="F2299" s="14" t="s">
        <v>5171</v>
      </c>
      <c r="G2299" s="2">
        <v>3705.1</v>
      </c>
      <c r="H2299" s="2">
        <f>Tabla135[[#This Row],[Importe]]-Tabla135[[#This Row],[Pagado]]</f>
        <v>0</v>
      </c>
    </row>
    <row r="2300" spans="1:8" x14ac:dyDescent="0.25">
      <c r="A2300" s="13" t="s">
        <v>5171</v>
      </c>
      <c r="B2300" s="8" t="s">
        <v>6573</v>
      </c>
      <c r="C2300" s="12">
        <v>37481</v>
      </c>
      <c r="D2300" s="13" t="s">
        <v>4129</v>
      </c>
      <c r="E2300" s="2">
        <v>0</v>
      </c>
      <c r="F2300" s="14" t="s">
        <v>4219</v>
      </c>
      <c r="G2300" s="2">
        <v>0</v>
      </c>
      <c r="H2300" s="2">
        <f>Tabla135[[#This Row],[Importe]]-Tabla135[[#This Row],[Pagado]]</f>
        <v>0</v>
      </c>
    </row>
    <row r="2301" spans="1:8" x14ac:dyDescent="0.25">
      <c r="A2301" s="13" t="s">
        <v>5171</v>
      </c>
      <c r="B2301" s="8" t="s">
        <v>6574</v>
      </c>
      <c r="C2301" s="12">
        <v>37482</v>
      </c>
      <c r="D2301" s="13" t="s">
        <v>4129</v>
      </c>
      <c r="E2301" s="2">
        <v>7507.5</v>
      </c>
      <c r="F2301" s="14" t="s">
        <v>5140</v>
      </c>
      <c r="G2301" s="2">
        <v>7507.5</v>
      </c>
      <c r="H2301" s="2">
        <f>Tabla135[[#This Row],[Importe]]-Tabla135[[#This Row],[Pagado]]</f>
        <v>0</v>
      </c>
    </row>
    <row r="2302" spans="1:8" x14ac:dyDescent="0.25">
      <c r="A2302" s="13" t="s">
        <v>5171</v>
      </c>
      <c r="B2302" s="8" t="s">
        <v>6575</v>
      </c>
      <c r="C2302" s="12">
        <v>37483</v>
      </c>
      <c r="D2302" s="13" t="s">
        <v>4121</v>
      </c>
      <c r="E2302" s="2">
        <v>1876.2</v>
      </c>
      <c r="F2302" s="14" t="s">
        <v>5171</v>
      </c>
      <c r="G2302" s="2">
        <v>1876.2</v>
      </c>
      <c r="H2302" s="2">
        <f>Tabla135[[#This Row],[Importe]]-Tabla135[[#This Row],[Pagado]]</f>
        <v>0</v>
      </c>
    </row>
    <row r="2303" spans="1:8" x14ac:dyDescent="0.25">
      <c r="A2303" s="13" t="s">
        <v>5171</v>
      </c>
      <c r="B2303" s="8" t="s">
        <v>6576</v>
      </c>
      <c r="C2303" s="12">
        <v>37484</v>
      </c>
      <c r="D2303" s="13" t="s">
        <v>4072</v>
      </c>
      <c r="E2303" s="2">
        <v>794.6</v>
      </c>
      <c r="F2303" s="14" t="s">
        <v>5171</v>
      </c>
      <c r="G2303" s="2">
        <v>794.6</v>
      </c>
      <c r="H2303" s="2">
        <f>Tabla135[[#This Row],[Importe]]-Tabla135[[#This Row],[Pagado]]</f>
        <v>0</v>
      </c>
    </row>
    <row r="2304" spans="1:8" x14ac:dyDescent="0.25">
      <c r="A2304" s="13" t="s">
        <v>5171</v>
      </c>
      <c r="B2304" s="8" t="s">
        <v>6577</v>
      </c>
      <c r="C2304" s="12">
        <v>37485</v>
      </c>
      <c r="D2304" s="13" t="s">
        <v>4102</v>
      </c>
      <c r="E2304" s="2">
        <v>38312.400000000001</v>
      </c>
      <c r="F2304" s="14" t="s">
        <v>5171</v>
      </c>
      <c r="G2304" s="2">
        <v>38312.400000000001</v>
      </c>
      <c r="H2304" s="2">
        <f>Tabla135[[#This Row],[Importe]]-Tabla135[[#This Row],[Pagado]]</f>
        <v>0</v>
      </c>
    </row>
    <row r="2305" spans="1:8" x14ac:dyDescent="0.25">
      <c r="A2305" s="13" t="s">
        <v>5171</v>
      </c>
      <c r="B2305" s="8" t="s">
        <v>6578</v>
      </c>
      <c r="C2305" s="12">
        <v>37486</v>
      </c>
      <c r="D2305" s="13" t="s">
        <v>4069</v>
      </c>
      <c r="E2305" s="2">
        <v>26612.799999999999</v>
      </c>
      <c r="F2305" s="14" t="s">
        <v>6507</v>
      </c>
      <c r="G2305" s="2">
        <v>26612.799999999999</v>
      </c>
      <c r="H2305" s="2">
        <f>Tabla135[[#This Row],[Importe]]-Tabla135[[#This Row],[Pagado]]</f>
        <v>0</v>
      </c>
    </row>
    <row r="2306" spans="1:8" x14ac:dyDescent="0.25">
      <c r="A2306" s="13" t="s">
        <v>5171</v>
      </c>
      <c r="B2306" s="8" t="s">
        <v>6579</v>
      </c>
      <c r="C2306" s="12">
        <v>37487</v>
      </c>
      <c r="D2306" s="13" t="s">
        <v>4000</v>
      </c>
      <c r="E2306" s="2">
        <v>1680</v>
      </c>
      <c r="F2306" s="14" t="s">
        <v>5140</v>
      </c>
      <c r="G2306" s="2">
        <v>1680</v>
      </c>
      <c r="H2306" s="2">
        <f>Tabla135[[#This Row],[Importe]]-Tabla135[[#This Row],[Pagado]]</f>
        <v>0</v>
      </c>
    </row>
    <row r="2307" spans="1:8" x14ac:dyDescent="0.25">
      <c r="A2307" s="13" t="s">
        <v>5171</v>
      </c>
      <c r="B2307" s="8" t="s">
        <v>6580</v>
      </c>
      <c r="C2307" s="12">
        <v>37488</v>
      </c>
      <c r="D2307" s="13" t="s">
        <v>4002</v>
      </c>
      <c r="E2307" s="2">
        <v>3065</v>
      </c>
      <c r="F2307" s="14" t="s">
        <v>5140</v>
      </c>
      <c r="G2307" s="2">
        <v>3065</v>
      </c>
      <c r="H2307" s="2">
        <f>Tabla135[[#This Row],[Importe]]-Tabla135[[#This Row],[Pagado]]</f>
        <v>0</v>
      </c>
    </row>
    <row r="2308" spans="1:8" x14ac:dyDescent="0.25">
      <c r="A2308" s="13" t="s">
        <v>5171</v>
      </c>
      <c r="B2308" s="8" t="s">
        <v>6581</v>
      </c>
      <c r="C2308" s="12">
        <v>37489</v>
      </c>
      <c r="D2308" s="13" t="s">
        <v>4001</v>
      </c>
      <c r="E2308" s="2">
        <v>6720</v>
      </c>
      <c r="F2308" s="14" t="s">
        <v>5140</v>
      </c>
      <c r="G2308" s="2">
        <v>6720</v>
      </c>
      <c r="H2308" s="2">
        <f>Tabla135[[#This Row],[Importe]]-Tabla135[[#This Row],[Pagado]]</f>
        <v>0</v>
      </c>
    </row>
    <row r="2309" spans="1:8" x14ac:dyDescent="0.25">
      <c r="A2309" s="13" t="s">
        <v>5171</v>
      </c>
      <c r="B2309" s="8" t="s">
        <v>6582</v>
      </c>
      <c r="C2309" s="12">
        <v>37490</v>
      </c>
      <c r="D2309" s="13" t="s">
        <v>3989</v>
      </c>
      <c r="E2309" s="2">
        <v>983.4</v>
      </c>
      <c r="F2309" s="14" t="s">
        <v>5171</v>
      </c>
      <c r="G2309" s="2">
        <v>983.4</v>
      </c>
      <c r="H2309" s="2">
        <f>Tabla135[[#This Row],[Importe]]-Tabla135[[#This Row],[Pagado]]</f>
        <v>0</v>
      </c>
    </row>
    <row r="2310" spans="1:8" x14ac:dyDescent="0.25">
      <c r="A2310" s="13" t="s">
        <v>5171</v>
      </c>
      <c r="B2310" s="8" t="s">
        <v>6583</v>
      </c>
      <c r="C2310" s="12">
        <v>37491</v>
      </c>
      <c r="D2310" s="13" t="s">
        <v>3964</v>
      </c>
      <c r="E2310" s="2">
        <v>0</v>
      </c>
      <c r="F2310" s="14" t="s">
        <v>4219</v>
      </c>
      <c r="G2310" s="2">
        <v>0</v>
      </c>
      <c r="H2310" s="2">
        <f>Tabla135[[#This Row],[Importe]]-Tabla135[[#This Row],[Pagado]]</f>
        <v>0</v>
      </c>
    </row>
    <row r="2311" spans="1:8" x14ac:dyDescent="0.25">
      <c r="A2311" s="13" t="s">
        <v>5171</v>
      </c>
      <c r="B2311" s="8" t="s">
        <v>6584</v>
      </c>
      <c r="C2311" s="12">
        <v>37492</v>
      </c>
      <c r="D2311" s="13" t="s">
        <v>3964</v>
      </c>
      <c r="E2311" s="2">
        <v>931.92</v>
      </c>
      <c r="F2311" s="14" t="s">
        <v>5171</v>
      </c>
      <c r="G2311" s="2">
        <v>931.92</v>
      </c>
      <c r="H2311" s="2">
        <f>Tabla135[[#This Row],[Importe]]-Tabla135[[#This Row],[Pagado]]</f>
        <v>0</v>
      </c>
    </row>
    <row r="2312" spans="1:8" x14ac:dyDescent="0.25">
      <c r="A2312" s="13" t="s">
        <v>5171</v>
      </c>
      <c r="B2312" s="8" t="s">
        <v>6585</v>
      </c>
      <c r="C2312" s="12">
        <v>37493</v>
      </c>
      <c r="D2312" s="13" t="s">
        <v>3959</v>
      </c>
      <c r="E2312" s="2">
        <v>5916</v>
      </c>
      <c r="F2312" s="14" t="s">
        <v>4294</v>
      </c>
      <c r="G2312" s="2">
        <v>5916</v>
      </c>
      <c r="H2312" s="2">
        <f>Tabla135[[#This Row],[Importe]]-Tabla135[[#This Row],[Pagado]]</f>
        <v>0</v>
      </c>
    </row>
    <row r="2313" spans="1:8" x14ac:dyDescent="0.25">
      <c r="A2313" s="13" t="s">
        <v>5171</v>
      </c>
      <c r="B2313" s="8" t="s">
        <v>6586</v>
      </c>
      <c r="C2313" s="12">
        <v>37494</v>
      </c>
      <c r="D2313" s="13" t="s">
        <v>3964</v>
      </c>
      <c r="E2313" s="2">
        <v>0</v>
      </c>
      <c r="F2313" s="14" t="s">
        <v>4219</v>
      </c>
      <c r="G2313" s="2">
        <v>0</v>
      </c>
      <c r="H2313" s="2">
        <f>Tabla135[[#This Row],[Importe]]-Tabla135[[#This Row],[Pagado]]</f>
        <v>0</v>
      </c>
    </row>
    <row r="2314" spans="1:8" x14ac:dyDescent="0.25">
      <c r="A2314" s="13" t="s">
        <v>5171</v>
      </c>
      <c r="B2314" s="8" t="s">
        <v>6587</v>
      </c>
      <c r="C2314" s="12">
        <v>37495</v>
      </c>
      <c r="D2314" s="13" t="s">
        <v>3964</v>
      </c>
      <c r="E2314" s="2">
        <v>687</v>
      </c>
      <c r="F2314" s="14" t="s">
        <v>5171</v>
      </c>
      <c r="G2314" s="2">
        <v>687</v>
      </c>
      <c r="H2314" s="2">
        <f>Tabla135[[#This Row],[Importe]]-Tabla135[[#This Row],[Pagado]]</f>
        <v>0</v>
      </c>
    </row>
    <row r="2315" spans="1:8" x14ac:dyDescent="0.25">
      <c r="A2315" s="13" t="s">
        <v>5171</v>
      </c>
      <c r="B2315" s="8" t="s">
        <v>6588</v>
      </c>
      <c r="C2315" s="12">
        <v>37496</v>
      </c>
      <c r="D2315" s="13" t="s">
        <v>3953</v>
      </c>
      <c r="E2315" s="2">
        <v>3920</v>
      </c>
      <c r="F2315" s="14" t="s">
        <v>6334</v>
      </c>
      <c r="G2315" s="2">
        <v>3920</v>
      </c>
      <c r="H2315" s="2">
        <f>Tabla135[[#This Row],[Importe]]-Tabla135[[#This Row],[Pagado]]</f>
        <v>0</v>
      </c>
    </row>
    <row r="2316" spans="1:8" x14ac:dyDescent="0.25">
      <c r="A2316" s="13" t="s">
        <v>5171</v>
      </c>
      <c r="B2316" s="8" t="s">
        <v>6589</v>
      </c>
      <c r="C2316" s="12">
        <v>37497</v>
      </c>
      <c r="D2316" s="13" t="s">
        <v>3935</v>
      </c>
      <c r="E2316" s="2">
        <v>20500.8</v>
      </c>
      <c r="F2316" s="14" t="s">
        <v>5985</v>
      </c>
      <c r="G2316" s="2">
        <v>20500.8</v>
      </c>
      <c r="H2316" s="2">
        <f>Tabla135[[#This Row],[Importe]]-Tabla135[[#This Row],[Pagado]]</f>
        <v>0</v>
      </c>
    </row>
    <row r="2317" spans="1:8" x14ac:dyDescent="0.25">
      <c r="A2317" s="13" t="s">
        <v>5171</v>
      </c>
      <c r="B2317" s="8" t="s">
        <v>6590</v>
      </c>
      <c r="C2317" s="12">
        <v>37498</v>
      </c>
      <c r="D2317" s="13" t="s">
        <v>4047</v>
      </c>
      <c r="E2317" s="2">
        <v>1505.2</v>
      </c>
      <c r="F2317" s="14" t="s">
        <v>5171</v>
      </c>
      <c r="G2317" s="2">
        <v>1505.2</v>
      </c>
      <c r="H2317" s="2">
        <f>Tabla135[[#This Row],[Importe]]-Tabla135[[#This Row],[Pagado]]</f>
        <v>0</v>
      </c>
    </row>
    <row r="2318" spans="1:8" x14ac:dyDescent="0.25">
      <c r="A2318" s="13" t="s">
        <v>6334</v>
      </c>
      <c r="B2318" s="8" t="s">
        <v>6591</v>
      </c>
      <c r="C2318" s="12">
        <v>37499</v>
      </c>
      <c r="D2318" s="13" t="s">
        <v>3951</v>
      </c>
      <c r="E2318" s="2">
        <v>11452.98</v>
      </c>
      <c r="F2318" s="14" t="s">
        <v>6334</v>
      </c>
      <c r="G2318" s="2">
        <v>11452.98</v>
      </c>
      <c r="H2318" s="2">
        <f>Tabla135[[#This Row],[Importe]]-Tabla135[[#This Row],[Pagado]]</f>
        <v>0</v>
      </c>
    </row>
    <row r="2319" spans="1:8" x14ac:dyDescent="0.25">
      <c r="A2319" s="13" t="s">
        <v>6334</v>
      </c>
      <c r="B2319" s="8" t="s">
        <v>6592</v>
      </c>
      <c r="C2319" s="12">
        <v>37500</v>
      </c>
      <c r="D2319" s="13" t="s">
        <v>4168</v>
      </c>
      <c r="E2319" s="2">
        <v>3201.6</v>
      </c>
      <c r="F2319" s="14" t="s">
        <v>6334</v>
      </c>
      <c r="G2319" s="2">
        <v>3201.6</v>
      </c>
      <c r="H2319" s="2">
        <f>Tabla135[[#This Row],[Importe]]-Tabla135[[#This Row],[Pagado]]</f>
        <v>0</v>
      </c>
    </row>
    <row r="2320" spans="1:8" x14ac:dyDescent="0.25">
      <c r="A2320" s="13" t="s">
        <v>6334</v>
      </c>
      <c r="B2320" s="8" t="s">
        <v>6593</v>
      </c>
      <c r="C2320" s="12">
        <v>37501</v>
      </c>
      <c r="D2320" s="13" t="s">
        <v>3935</v>
      </c>
      <c r="E2320" s="2">
        <v>50164.160000000003</v>
      </c>
      <c r="F2320" s="14" t="s">
        <v>5140</v>
      </c>
      <c r="G2320" s="2">
        <v>50164.160000000003</v>
      </c>
      <c r="H2320" s="2">
        <f>Tabla135[[#This Row],[Importe]]-Tabla135[[#This Row],[Pagado]]</f>
        <v>0</v>
      </c>
    </row>
    <row r="2321" spans="1:8" x14ac:dyDescent="0.25">
      <c r="A2321" s="13" t="s">
        <v>6334</v>
      </c>
      <c r="B2321" s="8" t="s">
        <v>6594</v>
      </c>
      <c r="C2321" s="12">
        <v>37502</v>
      </c>
      <c r="D2321" s="13" t="s">
        <v>4041</v>
      </c>
      <c r="E2321" s="2">
        <v>582.4</v>
      </c>
      <c r="F2321" s="14" t="s">
        <v>6334</v>
      </c>
      <c r="G2321" s="2">
        <v>582.4</v>
      </c>
      <c r="H2321" s="2">
        <f>Tabla135[[#This Row],[Importe]]-Tabla135[[#This Row],[Pagado]]</f>
        <v>0</v>
      </c>
    </row>
    <row r="2322" spans="1:8" x14ac:dyDescent="0.25">
      <c r="A2322" s="13" t="s">
        <v>6334</v>
      </c>
      <c r="B2322" s="8" t="s">
        <v>6595</v>
      </c>
      <c r="C2322" s="12">
        <v>37503</v>
      </c>
      <c r="D2322" s="13" t="s">
        <v>3964</v>
      </c>
      <c r="E2322" s="2">
        <v>5796.9</v>
      </c>
      <c r="F2322" s="14" t="s">
        <v>6334</v>
      </c>
      <c r="G2322" s="2">
        <v>5796.9</v>
      </c>
      <c r="H2322" s="2">
        <f>Tabla135[[#This Row],[Importe]]-Tabla135[[#This Row],[Pagado]]</f>
        <v>0</v>
      </c>
    </row>
    <row r="2323" spans="1:8" x14ac:dyDescent="0.25">
      <c r="A2323" s="13" t="s">
        <v>6334</v>
      </c>
      <c r="B2323" s="8" t="s">
        <v>6596</v>
      </c>
      <c r="C2323" s="12">
        <v>37504</v>
      </c>
      <c r="D2323" s="13" t="s">
        <v>4059</v>
      </c>
      <c r="E2323" s="2">
        <v>2031.32</v>
      </c>
      <c r="F2323" s="14" t="s">
        <v>6334</v>
      </c>
      <c r="G2323" s="2">
        <v>2031.32</v>
      </c>
      <c r="H2323" s="2">
        <f>Tabla135[[#This Row],[Importe]]-Tabla135[[#This Row],[Pagado]]</f>
        <v>0</v>
      </c>
    </row>
    <row r="2324" spans="1:8" x14ac:dyDescent="0.25">
      <c r="A2324" s="13" t="s">
        <v>6334</v>
      </c>
      <c r="B2324" s="8" t="s">
        <v>6597</v>
      </c>
      <c r="C2324" s="12">
        <v>37505</v>
      </c>
      <c r="D2324" s="13" t="s">
        <v>3964</v>
      </c>
      <c r="E2324" s="2">
        <v>80.400000000000006</v>
      </c>
      <c r="F2324" s="14" t="s">
        <v>6334</v>
      </c>
      <c r="G2324" s="2">
        <v>80.400000000000006</v>
      </c>
      <c r="H2324" s="2">
        <f>Tabla135[[#This Row],[Importe]]-Tabla135[[#This Row],[Pagado]]</f>
        <v>0</v>
      </c>
    </row>
    <row r="2325" spans="1:8" x14ac:dyDescent="0.25">
      <c r="A2325" s="13" t="s">
        <v>6334</v>
      </c>
      <c r="B2325" s="8" t="s">
        <v>6598</v>
      </c>
      <c r="C2325" s="12">
        <v>37506</v>
      </c>
      <c r="D2325" s="13" t="s">
        <v>3950</v>
      </c>
      <c r="E2325" s="2">
        <v>246</v>
      </c>
      <c r="F2325" s="14" t="s">
        <v>6507</v>
      </c>
      <c r="G2325" s="2">
        <v>246</v>
      </c>
      <c r="H2325" s="2">
        <f>Tabla135[[#This Row],[Importe]]-Tabla135[[#This Row],[Pagado]]</f>
        <v>0</v>
      </c>
    </row>
    <row r="2326" spans="1:8" x14ac:dyDescent="0.25">
      <c r="A2326" s="13" t="s">
        <v>6334</v>
      </c>
      <c r="B2326" s="8" t="s">
        <v>6599</v>
      </c>
      <c r="C2326" s="12">
        <v>37507</v>
      </c>
      <c r="D2326" s="13" t="s">
        <v>3964</v>
      </c>
      <c r="E2326" s="2">
        <v>498.18</v>
      </c>
      <c r="F2326" s="14" t="s">
        <v>6334</v>
      </c>
      <c r="G2326" s="2">
        <v>498.18</v>
      </c>
      <c r="H2326" s="2">
        <f>Tabla135[[#This Row],[Importe]]-Tabla135[[#This Row],[Pagado]]</f>
        <v>0</v>
      </c>
    </row>
    <row r="2327" spans="1:8" x14ac:dyDescent="0.25">
      <c r="A2327" s="13" t="s">
        <v>6334</v>
      </c>
      <c r="B2327" s="8" t="s">
        <v>6600</v>
      </c>
      <c r="C2327" s="12">
        <v>37508</v>
      </c>
      <c r="D2327" s="13" t="s">
        <v>4067</v>
      </c>
      <c r="E2327" s="2">
        <v>3360</v>
      </c>
      <c r="F2327" s="14" t="s">
        <v>6334</v>
      </c>
      <c r="G2327" s="2">
        <v>3360</v>
      </c>
      <c r="H2327" s="2">
        <f>Tabla135[[#This Row],[Importe]]-Tabla135[[#This Row],[Pagado]]</f>
        <v>0</v>
      </c>
    </row>
    <row r="2328" spans="1:8" x14ac:dyDescent="0.25">
      <c r="A2328" s="13" t="s">
        <v>6334</v>
      </c>
      <c r="B2328" s="8" t="s">
        <v>6601</v>
      </c>
      <c r="C2328" s="12">
        <v>37509</v>
      </c>
      <c r="D2328" s="13" t="s">
        <v>3962</v>
      </c>
      <c r="E2328" s="2">
        <v>9634.2000000000007</v>
      </c>
      <c r="F2328" s="14" t="s">
        <v>6334</v>
      </c>
      <c r="G2328" s="2">
        <v>9634.2000000000007</v>
      </c>
      <c r="H2328" s="2">
        <f>Tabla135[[#This Row],[Importe]]-Tabla135[[#This Row],[Pagado]]</f>
        <v>0</v>
      </c>
    </row>
    <row r="2329" spans="1:8" x14ac:dyDescent="0.25">
      <c r="A2329" s="13" t="s">
        <v>6334</v>
      </c>
      <c r="B2329" s="8" t="s">
        <v>6602</v>
      </c>
      <c r="C2329" s="12">
        <v>37510</v>
      </c>
      <c r="D2329" s="13" t="s">
        <v>3958</v>
      </c>
      <c r="E2329" s="2">
        <v>8719</v>
      </c>
      <c r="F2329" s="14" t="s">
        <v>6334</v>
      </c>
      <c r="G2329" s="2">
        <v>8719</v>
      </c>
      <c r="H2329" s="2">
        <f>Tabla135[[#This Row],[Importe]]-Tabla135[[#This Row],[Pagado]]</f>
        <v>0</v>
      </c>
    </row>
    <row r="2330" spans="1:8" x14ac:dyDescent="0.25">
      <c r="A2330" s="13" t="s">
        <v>6334</v>
      </c>
      <c r="B2330" s="8" t="s">
        <v>6603</v>
      </c>
      <c r="C2330" s="12">
        <v>37511</v>
      </c>
      <c r="D2330" s="13" t="s">
        <v>3964</v>
      </c>
      <c r="E2330" s="2">
        <v>589.6</v>
      </c>
      <c r="F2330" s="14" t="s">
        <v>6334</v>
      </c>
      <c r="G2330" s="2">
        <v>589.6</v>
      </c>
      <c r="H2330" s="2">
        <f>Tabla135[[#This Row],[Importe]]-Tabla135[[#This Row],[Pagado]]</f>
        <v>0</v>
      </c>
    </row>
    <row r="2331" spans="1:8" x14ac:dyDescent="0.25">
      <c r="A2331" s="13" t="s">
        <v>6334</v>
      </c>
      <c r="B2331" s="8" t="s">
        <v>6604</v>
      </c>
      <c r="C2331" s="12">
        <v>37512</v>
      </c>
      <c r="D2331" s="13" t="s">
        <v>4012</v>
      </c>
      <c r="E2331" s="2">
        <v>12783.2</v>
      </c>
      <c r="F2331" s="14" t="s">
        <v>6334</v>
      </c>
      <c r="G2331" s="2">
        <v>12783.2</v>
      </c>
      <c r="H2331" s="2">
        <f>Tabla135[[#This Row],[Importe]]-Tabla135[[#This Row],[Pagado]]</f>
        <v>0</v>
      </c>
    </row>
    <row r="2332" spans="1:8" x14ac:dyDescent="0.25">
      <c r="A2332" s="13" t="s">
        <v>6334</v>
      </c>
      <c r="B2332" s="8" t="s">
        <v>6605</v>
      </c>
      <c r="C2332" s="12">
        <v>37513</v>
      </c>
      <c r="D2332" s="13" t="s">
        <v>3995</v>
      </c>
      <c r="E2332" s="2">
        <v>75436.86</v>
      </c>
      <c r="F2332" s="14" t="s">
        <v>6334</v>
      </c>
      <c r="G2332" s="2">
        <v>75436.86</v>
      </c>
      <c r="H2332" s="2">
        <f>Tabla135[[#This Row],[Importe]]-Tabla135[[#This Row],[Pagado]]</f>
        <v>0</v>
      </c>
    </row>
    <row r="2333" spans="1:8" x14ac:dyDescent="0.25">
      <c r="A2333" s="13" t="s">
        <v>6334</v>
      </c>
      <c r="B2333" s="8" t="s">
        <v>6606</v>
      </c>
      <c r="C2333" s="12">
        <v>37514</v>
      </c>
      <c r="D2333" s="13" t="s">
        <v>4036</v>
      </c>
      <c r="E2333" s="2">
        <v>1997.6</v>
      </c>
      <c r="F2333" s="14" t="s">
        <v>6334</v>
      </c>
      <c r="G2333" s="2">
        <v>1997.6</v>
      </c>
      <c r="H2333" s="2">
        <f>Tabla135[[#This Row],[Importe]]-Tabla135[[#This Row],[Pagado]]</f>
        <v>0</v>
      </c>
    </row>
    <row r="2334" spans="1:8" x14ac:dyDescent="0.25">
      <c r="A2334" s="13" t="s">
        <v>6334</v>
      </c>
      <c r="B2334" s="8" t="s">
        <v>6607</v>
      </c>
      <c r="C2334" s="12">
        <v>37515</v>
      </c>
      <c r="D2334" s="13" t="s">
        <v>3960</v>
      </c>
      <c r="E2334" s="2">
        <v>17151</v>
      </c>
      <c r="F2334" s="14" t="s">
        <v>6334</v>
      </c>
      <c r="G2334" s="2">
        <v>17151</v>
      </c>
      <c r="H2334" s="2">
        <f>Tabla135[[#This Row],[Importe]]-Tabla135[[#This Row],[Pagado]]</f>
        <v>0</v>
      </c>
    </row>
    <row r="2335" spans="1:8" x14ac:dyDescent="0.25">
      <c r="A2335" s="13" t="s">
        <v>6334</v>
      </c>
      <c r="B2335" s="8" t="s">
        <v>6608</v>
      </c>
      <c r="C2335" s="12">
        <v>37516</v>
      </c>
      <c r="D2335" s="13" t="s">
        <v>3964</v>
      </c>
      <c r="E2335" s="2">
        <v>4387.04</v>
      </c>
      <c r="F2335" s="14" t="s">
        <v>6334</v>
      </c>
      <c r="G2335" s="2">
        <v>4387.04</v>
      </c>
      <c r="H2335" s="2">
        <f>Tabla135[[#This Row],[Importe]]-Tabla135[[#This Row],[Pagado]]</f>
        <v>0</v>
      </c>
    </row>
    <row r="2336" spans="1:8" x14ac:dyDescent="0.25">
      <c r="A2336" s="13" t="s">
        <v>6334</v>
      </c>
      <c r="B2336" s="8" t="s">
        <v>6609</v>
      </c>
      <c r="C2336" s="12">
        <v>37517</v>
      </c>
      <c r="D2336" s="13" t="s">
        <v>3964</v>
      </c>
      <c r="E2336" s="2">
        <v>840</v>
      </c>
      <c r="F2336" s="14" t="s">
        <v>6334</v>
      </c>
      <c r="G2336" s="2">
        <v>840</v>
      </c>
      <c r="H2336" s="2">
        <f>Tabla135[[#This Row],[Importe]]-Tabla135[[#This Row],[Pagado]]</f>
        <v>0</v>
      </c>
    </row>
    <row r="2337" spans="1:8" x14ac:dyDescent="0.25">
      <c r="A2337" s="13" t="s">
        <v>6334</v>
      </c>
      <c r="B2337" s="8" t="s">
        <v>6610</v>
      </c>
      <c r="C2337" s="12">
        <v>37518</v>
      </c>
      <c r="D2337" s="13" t="s">
        <v>3937</v>
      </c>
      <c r="E2337" s="2">
        <v>0</v>
      </c>
      <c r="F2337" s="14" t="s">
        <v>4219</v>
      </c>
      <c r="G2337" s="2">
        <v>0</v>
      </c>
      <c r="H2337" s="2">
        <f>Tabla135[[#This Row],[Importe]]-Tabla135[[#This Row],[Pagado]]</f>
        <v>0</v>
      </c>
    </row>
    <row r="2338" spans="1:8" x14ac:dyDescent="0.25">
      <c r="A2338" s="13" t="s">
        <v>6334</v>
      </c>
      <c r="B2338" s="8" t="s">
        <v>6611</v>
      </c>
      <c r="C2338" s="12">
        <v>37519</v>
      </c>
      <c r="D2338" s="13" t="s">
        <v>3969</v>
      </c>
      <c r="E2338" s="2">
        <v>3835</v>
      </c>
      <c r="F2338" s="14" t="s">
        <v>6334</v>
      </c>
      <c r="G2338" s="2">
        <v>3835</v>
      </c>
      <c r="H2338" s="2">
        <f>Tabla135[[#This Row],[Importe]]-Tabla135[[#This Row],[Pagado]]</f>
        <v>0</v>
      </c>
    </row>
    <row r="2339" spans="1:8" x14ac:dyDescent="0.25">
      <c r="A2339" s="13" t="s">
        <v>6334</v>
      </c>
      <c r="B2339" s="8" t="s">
        <v>6612</v>
      </c>
      <c r="C2339" s="12">
        <v>37520</v>
      </c>
      <c r="D2339" s="13" t="s">
        <v>3964</v>
      </c>
      <c r="E2339" s="2">
        <v>1348.46</v>
      </c>
      <c r="F2339" s="14" t="s">
        <v>6334</v>
      </c>
      <c r="G2339" s="2">
        <v>1348.46</v>
      </c>
      <c r="H2339" s="2">
        <f>Tabla135[[#This Row],[Importe]]-Tabla135[[#This Row],[Pagado]]</f>
        <v>0</v>
      </c>
    </row>
    <row r="2340" spans="1:8" x14ac:dyDescent="0.25">
      <c r="A2340" s="13" t="s">
        <v>6334</v>
      </c>
      <c r="B2340" s="8" t="s">
        <v>6613</v>
      </c>
      <c r="C2340" s="12">
        <v>37521</v>
      </c>
      <c r="D2340" s="13" t="s">
        <v>3986</v>
      </c>
      <c r="E2340" s="2">
        <v>949.9</v>
      </c>
      <c r="F2340" s="14" t="s">
        <v>6334</v>
      </c>
      <c r="G2340" s="2">
        <v>949.9</v>
      </c>
      <c r="H2340" s="2">
        <f>Tabla135[[#This Row],[Importe]]-Tabla135[[#This Row],[Pagado]]</f>
        <v>0</v>
      </c>
    </row>
    <row r="2341" spans="1:8" x14ac:dyDescent="0.25">
      <c r="A2341" s="13" t="s">
        <v>6334</v>
      </c>
      <c r="B2341" s="8" t="s">
        <v>6614</v>
      </c>
      <c r="C2341" s="12">
        <v>37522</v>
      </c>
      <c r="D2341" s="13" t="s">
        <v>4109</v>
      </c>
      <c r="E2341" s="2">
        <v>532.4</v>
      </c>
      <c r="F2341" s="14" t="s">
        <v>6334</v>
      </c>
      <c r="G2341" s="2">
        <v>532.4</v>
      </c>
      <c r="H2341" s="2">
        <f>Tabla135[[#This Row],[Importe]]-Tabla135[[#This Row],[Pagado]]</f>
        <v>0</v>
      </c>
    </row>
    <row r="2342" spans="1:8" x14ac:dyDescent="0.25">
      <c r="A2342" s="13" t="s">
        <v>6334</v>
      </c>
      <c r="B2342" s="8" t="s">
        <v>6615</v>
      </c>
      <c r="C2342" s="12">
        <v>37523</v>
      </c>
      <c r="D2342" s="13" t="s">
        <v>3964</v>
      </c>
      <c r="E2342" s="2">
        <v>1994.04</v>
      </c>
      <c r="F2342" s="14" t="s">
        <v>6334</v>
      </c>
      <c r="G2342" s="2">
        <v>1994.04</v>
      </c>
      <c r="H2342" s="2">
        <f>Tabla135[[#This Row],[Importe]]-Tabla135[[#This Row],[Pagado]]</f>
        <v>0</v>
      </c>
    </row>
    <row r="2343" spans="1:8" x14ac:dyDescent="0.25">
      <c r="A2343" s="13" t="s">
        <v>6334</v>
      </c>
      <c r="B2343" s="8" t="s">
        <v>6616</v>
      </c>
      <c r="C2343" s="12">
        <v>37524</v>
      </c>
      <c r="D2343" s="13" t="s">
        <v>3964</v>
      </c>
      <c r="E2343" s="2">
        <v>368.68</v>
      </c>
      <c r="F2343" s="14" t="s">
        <v>6334</v>
      </c>
      <c r="G2343" s="2">
        <v>368.68</v>
      </c>
      <c r="H2343" s="2">
        <f>Tabla135[[#This Row],[Importe]]-Tabla135[[#This Row],[Pagado]]</f>
        <v>0</v>
      </c>
    </row>
    <row r="2344" spans="1:8" x14ac:dyDescent="0.25">
      <c r="A2344" s="13" t="s">
        <v>6334</v>
      </c>
      <c r="B2344" s="8" t="s">
        <v>6617</v>
      </c>
      <c r="C2344" s="12">
        <v>37525</v>
      </c>
      <c r="D2344" s="13" t="s">
        <v>3999</v>
      </c>
      <c r="E2344" s="2">
        <v>4679.96</v>
      </c>
      <c r="F2344" s="14" t="s">
        <v>6334</v>
      </c>
      <c r="G2344" s="2">
        <v>4679.96</v>
      </c>
      <c r="H2344" s="2">
        <f>Tabla135[[#This Row],[Importe]]-Tabla135[[#This Row],[Pagado]]</f>
        <v>0</v>
      </c>
    </row>
    <row r="2345" spans="1:8" x14ac:dyDescent="0.25">
      <c r="A2345" s="13" t="s">
        <v>6334</v>
      </c>
      <c r="B2345" s="8" t="s">
        <v>6618</v>
      </c>
      <c r="C2345" s="12">
        <v>37526</v>
      </c>
      <c r="D2345" s="13" t="s">
        <v>3937</v>
      </c>
      <c r="E2345" s="2">
        <v>128998.1</v>
      </c>
      <c r="F2345" s="14" t="s">
        <v>5140</v>
      </c>
      <c r="G2345" s="2">
        <v>128998.1</v>
      </c>
      <c r="H2345" s="2">
        <f>Tabla135[[#This Row],[Importe]]-Tabla135[[#This Row],[Pagado]]</f>
        <v>0</v>
      </c>
    </row>
    <row r="2346" spans="1:8" x14ac:dyDescent="0.25">
      <c r="A2346" s="13" t="s">
        <v>6334</v>
      </c>
      <c r="B2346" s="8" t="s">
        <v>6619</v>
      </c>
      <c r="C2346" s="12">
        <v>37527</v>
      </c>
      <c r="D2346" s="13" t="s">
        <v>3964</v>
      </c>
      <c r="E2346" s="2">
        <v>6225</v>
      </c>
      <c r="F2346" s="14" t="s">
        <v>6334</v>
      </c>
      <c r="G2346" s="2">
        <v>6225</v>
      </c>
      <c r="H2346" s="2">
        <f>Tabla135[[#This Row],[Importe]]-Tabla135[[#This Row],[Pagado]]</f>
        <v>0</v>
      </c>
    </row>
    <row r="2347" spans="1:8" x14ac:dyDescent="0.25">
      <c r="A2347" s="13" t="s">
        <v>6334</v>
      </c>
      <c r="B2347" s="8" t="s">
        <v>6620</v>
      </c>
      <c r="C2347" s="12">
        <v>37528</v>
      </c>
      <c r="D2347" s="13" t="s">
        <v>4061</v>
      </c>
      <c r="E2347" s="2">
        <v>4160.6000000000004</v>
      </c>
      <c r="F2347" s="14" t="s">
        <v>6334</v>
      </c>
      <c r="G2347" s="2">
        <v>4160.6000000000004</v>
      </c>
      <c r="H2347" s="2">
        <f>Tabla135[[#This Row],[Importe]]-Tabla135[[#This Row],[Pagado]]</f>
        <v>0</v>
      </c>
    </row>
    <row r="2348" spans="1:8" x14ac:dyDescent="0.25">
      <c r="A2348" s="13" t="s">
        <v>6334</v>
      </c>
      <c r="B2348" s="8" t="s">
        <v>6621</v>
      </c>
      <c r="C2348" s="12">
        <v>37529</v>
      </c>
      <c r="D2348" s="13" t="s">
        <v>3958</v>
      </c>
      <c r="E2348" s="2">
        <v>1542</v>
      </c>
      <c r="F2348" s="14" t="s">
        <v>6334</v>
      </c>
      <c r="G2348" s="2">
        <v>1542</v>
      </c>
      <c r="H2348" s="2">
        <f>Tabla135[[#This Row],[Importe]]-Tabla135[[#This Row],[Pagado]]</f>
        <v>0</v>
      </c>
    </row>
    <row r="2349" spans="1:8" x14ac:dyDescent="0.25">
      <c r="A2349" s="13" t="s">
        <v>6334</v>
      </c>
      <c r="B2349" s="8" t="s">
        <v>6622</v>
      </c>
      <c r="C2349" s="12">
        <v>37530</v>
      </c>
      <c r="D2349" s="13" t="s">
        <v>4099</v>
      </c>
      <c r="E2349" s="2">
        <v>1526.5</v>
      </c>
      <c r="F2349" s="14" t="s">
        <v>6334</v>
      </c>
      <c r="G2349" s="2">
        <v>1526.5</v>
      </c>
      <c r="H2349" s="2">
        <f>Tabla135[[#This Row],[Importe]]-Tabla135[[#This Row],[Pagado]]</f>
        <v>0</v>
      </c>
    </row>
    <row r="2350" spans="1:8" x14ac:dyDescent="0.25">
      <c r="A2350" s="13" t="s">
        <v>6334</v>
      </c>
      <c r="B2350" s="8" t="s">
        <v>6623</v>
      </c>
      <c r="C2350" s="12">
        <v>37531</v>
      </c>
      <c r="D2350" s="13" t="s">
        <v>3964</v>
      </c>
      <c r="E2350" s="2">
        <v>425.6</v>
      </c>
      <c r="F2350" s="14" t="s">
        <v>6334</v>
      </c>
      <c r="G2350" s="2">
        <v>425.6</v>
      </c>
      <c r="H2350" s="2">
        <f>Tabla135[[#This Row],[Importe]]-Tabla135[[#This Row],[Pagado]]</f>
        <v>0</v>
      </c>
    </row>
    <row r="2351" spans="1:8" x14ac:dyDescent="0.25">
      <c r="A2351" s="13" t="s">
        <v>6334</v>
      </c>
      <c r="B2351" s="8" t="s">
        <v>6624</v>
      </c>
      <c r="C2351" s="12">
        <v>37532</v>
      </c>
      <c r="D2351" s="13" t="s">
        <v>4061</v>
      </c>
      <c r="E2351" s="2">
        <v>6828.4</v>
      </c>
      <c r="F2351" s="14" t="s">
        <v>6334</v>
      </c>
      <c r="G2351" s="2">
        <v>6828.4</v>
      </c>
      <c r="H2351" s="2">
        <f>Tabla135[[#This Row],[Importe]]-Tabla135[[#This Row],[Pagado]]</f>
        <v>0</v>
      </c>
    </row>
    <row r="2352" spans="1:8" x14ac:dyDescent="0.25">
      <c r="A2352" s="13" t="s">
        <v>6334</v>
      </c>
      <c r="B2352" s="8" t="s">
        <v>6625</v>
      </c>
      <c r="C2352" s="12">
        <v>37533</v>
      </c>
      <c r="D2352" s="13" t="s">
        <v>4207</v>
      </c>
      <c r="E2352" s="2">
        <v>2887.18</v>
      </c>
      <c r="F2352" s="14" t="s">
        <v>6334</v>
      </c>
      <c r="G2352" s="2">
        <v>2887.18</v>
      </c>
      <c r="H2352" s="2">
        <f>Tabla135[[#This Row],[Importe]]-Tabla135[[#This Row],[Pagado]]</f>
        <v>0</v>
      </c>
    </row>
    <row r="2353" spans="1:8" x14ac:dyDescent="0.25">
      <c r="A2353" s="13" t="s">
        <v>6334</v>
      </c>
      <c r="B2353" s="8" t="s">
        <v>6626</v>
      </c>
      <c r="C2353" s="12">
        <v>37534</v>
      </c>
      <c r="D2353" s="13" t="s">
        <v>4037</v>
      </c>
      <c r="E2353" s="2">
        <v>2432.4</v>
      </c>
      <c r="F2353" s="14" t="s">
        <v>6334</v>
      </c>
      <c r="G2353" s="2">
        <v>2432.4</v>
      </c>
      <c r="H2353" s="2">
        <f>Tabla135[[#This Row],[Importe]]-Tabla135[[#This Row],[Pagado]]</f>
        <v>0</v>
      </c>
    </row>
    <row r="2354" spans="1:8" x14ac:dyDescent="0.25">
      <c r="A2354" s="13" t="s">
        <v>6334</v>
      </c>
      <c r="B2354" s="8" t="s">
        <v>6627</v>
      </c>
      <c r="C2354" s="12">
        <v>37535</v>
      </c>
      <c r="D2354" s="13" t="s">
        <v>3996</v>
      </c>
      <c r="E2354" s="2">
        <v>11763.62</v>
      </c>
      <c r="F2354" s="14" t="s">
        <v>6334</v>
      </c>
      <c r="G2354" s="2">
        <v>11763.62</v>
      </c>
      <c r="H2354" s="2">
        <f>Tabla135[[#This Row],[Importe]]-Tabla135[[#This Row],[Pagado]]</f>
        <v>0</v>
      </c>
    </row>
    <row r="2355" spans="1:8" x14ac:dyDescent="0.25">
      <c r="A2355" s="13" t="s">
        <v>6334</v>
      </c>
      <c r="B2355" s="8" t="s">
        <v>6628</v>
      </c>
      <c r="C2355" s="12">
        <v>37536</v>
      </c>
      <c r="D2355" s="13" t="s">
        <v>4133</v>
      </c>
      <c r="E2355" s="2">
        <v>560</v>
      </c>
      <c r="F2355" s="14" t="s">
        <v>6334</v>
      </c>
      <c r="G2355" s="2">
        <v>560</v>
      </c>
      <c r="H2355" s="2">
        <f>Tabla135[[#This Row],[Importe]]-Tabla135[[#This Row],[Pagado]]</f>
        <v>0</v>
      </c>
    </row>
    <row r="2356" spans="1:8" x14ac:dyDescent="0.25">
      <c r="A2356" s="13" t="s">
        <v>6334</v>
      </c>
      <c r="B2356" s="8" t="s">
        <v>6629</v>
      </c>
      <c r="C2356" s="12">
        <v>37537</v>
      </c>
      <c r="D2356" s="13" t="s">
        <v>5638</v>
      </c>
      <c r="E2356" s="2">
        <v>1036.8</v>
      </c>
      <c r="F2356" s="14" t="s">
        <v>6334</v>
      </c>
      <c r="G2356" s="2">
        <v>1036.8</v>
      </c>
      <c r="H2356" s="2">
        <f>Tabla135[[#This Row],[Importe]]-Tabla135[[#This Row],[Pagado]]</f>
        <v>0</v>
      </c>
    </row>
    <row r="2357" spans="1:8" x14ac:dyDescent="0.25">
      <c r="A2357" s="13" t="s">
        <v>6334</v>
      </c>
      <c r="B2357" s="8" t="s">
        <v>6630</v>
      </c>
      <c r="C2357" s="12">
        <v>37538</v>
      </c>
      <c r="D2357" s="13" t="s">
        <v>4073</v>
      </c>
      <c r="E2357" s="2">
        <v>9473.2000000000007</v>
      </c>
      <c r="F2357" s="14" t="s">
        <v>6334</v>
      </c>
      <c r="G2357" s="2">
        <v>9473.2000000000007</v>
      </c>
      <c r="H2357" s="2">
        <f>Tabla135[[#This Row],[Importe]]-Tabla135[[#This Row],[Pagado]]</f>
        <v>0</v>
      </c>
    </row>
    <row r="2358" spans="1:8" x14ac:dyDescent="0.25">
      <c r="A2358" s="13" t="s">
        <v>6334</v>
      </c>
      <c r="B2358" s="8" t="s">
        <v>6631</v>
      </c>
      <c r="C2358" s="12">
        <v>37539</v>
      </c>
      <c r="D2358" s="13" t="s">
        <v>4073</v>
      </c>
      <c r="E2358" s="2">
        <v>275</v>
      </c>
      <c r="F2358" s="14" t="s">
        <v>6334</v>
      </c>
      <c r="G2358" s="2">
        <v>275</v>
      </c>
      <c r="H2358" s="2">
        <f>Tabla135[[#This Row],[Importe]]-Tabla135[[#This Row],[Pagado]]</f>
        <v>0</v>
      </c>
    </row>
    <row r="2359" spans="1:8" x14ac:dyDescent="0.25">
      <c r="A2359" s="13" t="s">
        <v>6334</v>
      </c>
      <c r="B2359" s="8" t="s">
        <v>6632</v>
      </c>
      <c r="C2359" s="12">
        <v>37540</v>
      </c>
      <c r="D2359" s="13" t="s">
        <v>3964</v>
      </c>
      <c r="E2359" s="2">
        <v>210</v>
      </c>
      <c r="F2359" s="14" t="s">
        <v>6334</v>
      </c>
      <c r="G2359" s="2">
        <v>210</v>
      </c>
      <c r="H2359" s="2">
        <f>Tabla135[[#This Row],[Importe]]-Tabla135[[#This Row],[Pagado]]</f>
        <v>0</v>
      </c>
    </row>
    <row r="2360" spans="1:8" x14ac:dyDescent="0.25">
      <c r="A2360" s="13" t="s">
        <v>6334</v>
      </c>
      <c r="B2360" s="8" t="s">
        <v>6633</v>
      </c>
      <c r="C2360" s="12">
        <v>37541</v>
      </c>
      <c r="D2360" s="13" t="s">
        <v>3974</v>
      </c>
      <c r="E2360" s="2">
        <v>3920</v>
      </c>
      <c r="F2360" s="14" t="s">
        <v>6334</v>
      </c>
      <c r="G2360" s="2">
        <v>3920</v>
      </c>
      <c r="H2360" s="2">
        <f>Tabla135[[#This Row],[Importe]]-Tabla135[[#This Row],[Pagado]]</f>
        <v>0</v>
      </c>
    </row>
    <row r="2361" spans="1:8" x14ac:dyDescent="0.25">
      <c r="A2361" s="13" t="s">
        <v>6334</v>
      </c>
      <c r="B2361" s="8" t="s">
        <v>6634</v>
      </c>
      <c r="C2361" s="12">
        <v>37542</v>
      </c>
      <c r="D2361" s="13" t="s">
        <v>4028</v>
      </c>
      <c r="E2361" s="2">
        <v>3562.9</v>
      </c>
      <c r="F2361" s="14" t="s">
        <v>6334</v>
      </c>
      <c r="G2361" s="2">
        <v>3562.9</v>
      </c>
      <c r="H2361" s="2">
        <f>Tabla135[[#This Row],[Importe]]-Tabla135[[#This Row],[Pagado]]</f>
        <v>0</v>
      </c>
    </row>
    <row r="2362" spans="1:8" x14ac:dyDescent="0.25">
      <c r="A2362" s="13" t="s">
        <v>6334</v>
      </c>
      <c r="B2362" s="8" t="s">
        <v>6635</v>
      </c>
      <c r="C2362" s="12">
        <v>37543</v>
      </c>
      <c r="D2362" s="13" t="s">
        <v>3935</v>
      </c>
      <c r="E2362" s="2">
        <v>14448</v>
      </c>
      <c r="F2362" s="14" t="s">
        <v>5985</v>
      </c>
      <c r="G2362" s="2">
        <v>14448</v>
      </c>
      <c r="H2362" s="2">
        <f>Tabla135[[#This Row],[Importe]]-Tabla135[[#This Row],[Pagado]]</f>
        <v>0</v>
      </c>
    </row>
    <row r="2363" spans="1:8" x14ac:dyDescent="0.25">
      <c r="A2363" s="13" t="s">
        <v>6334</v>
      </c>
      <c r="B2363" s="8" t="s">
        <v>6636</v>
      </c>
      <c r="C2363" s="12">
        <v>37544</v>
      </c>
      <c r="D2363" s="13" t="s">
        <v>3964</v>
      </c>
      <c r="E2363" s="2">
        <v>1174.56</v>
      </c>
      <c r="F2363" s="14" t="s">
        <v>6334</v>
      </c>
      <c r="G2363" s="2">
        <v>1174.56</v>
      </c>
      <c r="H2363" s="2">
        <f>Tabla135[[#This Row],[Importe]]-Tabla135[[#This Row],[Pagado]]</f>
        <v>0</v>
      </c>
    </row>
    <row r="2364" spans="1:8" x14ac:dyDescent="0.25">
      <c r="A2364" s="13" t="s">
        <v>6334</v>
      </c>
      <c r="B2364" s="8" t="s">
        <v>6637</v>
      </c>
      <c r="C2364" s="12">
        <v>37545</v>
      </c>
      <c r="D2364" s="13" t="s">
        <v>3943</v>
      </c>
      <c r="E2364" s="2">
        <v>244</v>
      </c>
      <c r="F2364" s="14" t="s">
        <v>5140</v>
      </c>
      <c r="G2364" s="2">
        <v>244</v>
      </c>
      <c r="H2364" s="2">
        <f>Tabla135[[#This Row],[Importe]]-Tabla135[[#This Row],[Pagado]]</f>
        <v>0</v>
      </c>
    </row>
    <row r="2365" spans="1:8" x14ac:dyDescent="0.25">
      <c r="A2365" s="13" t="s">
        <v>6334</v>
      </c>
      <c r="B2365" s="8" t="s">
        <v>6638</v>
      </c>
      <c r="C2365" s="12">
        <v>37546</v>
      </c>
      <c r="D2365" s="13" t="s">
        <v>3964</v>
      </c>
      <c r="E2365" s="2">
        <v>133.28</v>
      </c>
      <c r="F2365" s="14" t="s">
        <v>4294</v>
      </c>
      <c r="G2365" s="2">
        <v>133.28</v>
      </c>
      <c r="H2365" s="2">
        <f>Tabla135[[#This Row],[Importe]]-Tabla135[[#This Row],[Pagado]]</f>
        <v>0</v>
      </c>
    </row>
    <row r="2366" spans="1:8" x14ac:dyDescent="0.25">
      <c r="A2366" s="13" t="s">
        <v>5140</v>
      </c>
      <c r="B2366" s="8" t="s">
        <v>6639</v>
      </c>
      <c r="C2366" s="12">
        <v>37547</v>
      </c>
      <c r="D2366" s="13" t="s">
        <v>3943</v>
      </c>
      <c r="E2366" s="2">
        <v>21870.400000000001</v>
      </c>
      <c r="F2366" s="14" t="s">
        <v>5140</v>
      </c>
      <c r="G2366" s="2">
        <v>21870.400000000001</v>
      </c>
      <c r="H2366" s="2">
        <f>Tabla135[[#This Row],[Importe]]-Tabla135[[#This Row],[Pagado]]</f>
        <v>0</v>
      </c>
    </row>
    <row r="2367" spans="1:8" x14ac:dyDescent="0.25">
      <c r="A2367" s="13" t="s">
        <v>5140</v>
      </c>
      <c r="B2367" s="8" t="s">
        <v>6640</v>
      </c>
      <c r="C2367" s="12">
        <v>37548</v>
      </c>
      <c r="D2367" s="13" t="s">
        <v>3935</v>
      </c>
      <c r="E2367" s="2">
        <v>93649.600000000006</v>
      </c>
      <c r="F2367" s="14" t="s">
        <v>4294</v>
      </c>
      <c r="G2367" s="2">
        <v>93649.600000000006</v>
      </c>
      <c r="H2367" s="2">
        <f>Tabla135[[#This Row],[Importe]]-Tabla135[[#This Row],[Pagado]]</f>
        <v>0</v>
      </c>
    </row>
    <row r="2368" spans="1:8" x14ac:dyDescent="0.25">
      <c r="A2368" s="13" t="s">
        <v>5140</v>
      </c>
      <c r="B2368" s="8" t="s">
        <v>6641</v>
      </c>
      <c r="C2368" s="12">
        <v>37549</v>
      </c>
      <c r="D2368" s="13" t="s">
        <v>3937</v>
      </c>
      <c r="E2368" s="2">
        <v>80744.350000000006</v>
      </c>
      <c r="F2368" s="14" t="s">
        <v>5985</v>
      </c>
      <c r="G2368" s="2">
        <v>80744.350000000006</v>
      </c>
      <c r="H2368" s="2">
        <f>Tabla135[[#This Row],[Importe]]-Tabla135[[#This Row],[Pagado]]</f>
        <v>0</v>
      </c>
    </row>
    <row r="2369" spans="1:8" x14ac:dyDescent="0.25">
      <c r="A2369" s="13" t="s">
        <v>5140</v>
      </c>
      <c r="B2369" s="8" t="s">
        <v>6642</v>
      </c>
      <c r="C2369" s="12">
        <v>37550</v>
      </c>
      <c r="D2369" s="13" t="s">
        <v>3937</v>
      </c>
      <c r="E2369" s="2">
        <v>550</v>
      </c>
      <c r="F2369" s="14" t="s">
        <v>5985</v>
      </c>
      <c r="G2369" s="2">
        <v>550</v>
      </c>
      <c r="H2369" s="2">
        <f>Tabla135[[#This Row],[Importe]]-Tabla135[[#This Row],[Pagado]]</f>
        <v>0</v>
      </c>
    </row>
    <row r="2370" spans="1:8" x14ac:dyDescent="0.25">
      <c r="A2370" s="13" t="s">
        <v>5140</v>
      </c>
      <c r="B2370" s="8" t="s">
        <v>6643</v>
      </c>
      <c r="C2370" s="12">
        <v>37551</v>
      </c>
      <c r="D2370" s="13" t="s">
        <v>4078</v>
      </c>
      <c r="E2370" s="2">
        <v>3297.7</v>
      </c>
      <c r="F2370" s="14" t="s">
        <v>5140</v>
      </c>
      <c r="G2370" s="2">
        <v>3297.7</v>
      </c>
      <c r="H2370" s="2">
        <f>Tabla135[[#This Row],[Importe]]-Tabla135[[#This Row],[Pagado]]</f>
        <v>0</v>
      </c>
    </row>
    <row r="2371" spans="1:8" x14ac:dyDescent="0.25">
      <c r="A2371" s="13" t="s">
        <v>5140</v>
      </c>
      <c r="B2371" s="8" t="s">
        <v>6644</v>
      </c>
      <c r="C2371" s="12">
        <v>37552</v>
      </c>
      <c r="D2371" s="13" t="s">
        <v>3959</v>
      </c>
      <c r="E2371" s="2">
        <v>6461.2</v>
      </c>
      <c r="F2371" s="14" t="s">
        <v>4294</v>
      </c>
      <c r="G2371" s="2">
        <v>6461.2</v>
      </c>
      <c r="H2371" s="2">
        <f>Tabla135[[#This Row],[Importe]]-Tabla135[[#This Row],[Pagado]]</f>
        <v>0</v>
      </c>
    </row>
    <row r="2372" spans="1:8" x14ac:dyDescent="0.25">
      <c r="A2372" s="13" t="s">
        <v>5140</v>
      </c>
      <c r="B2372" s="8" t="s">
        <v>6645</v>
      </c>
      <c r="C2372" s="12">
        <v>37553</v>
      </c>
      <c r="D2372" s="13" t="s">
        <v>3939</v>
      </c>
      <c r="E2372" s="2">
        <v>4253.5</v>
      </c>
      <c r="F2372" s="14" t="s">
        <v>5985</v>
      </c>
      <c r="G2372" s="2">
        <v>4253.5</v>
      </c>
      <c r="H2372" s="2">
        <f>Tabla135[[#This Row],[Importe]]-Tabla135[[#This Row],[Pagado]]</f>
        <v>0</v>
      </c>
    </row>
    <row r="2373" spans="1:8" x14ac:dyDescent="0.25">
      <c r="A2373" s="13" t="s">
        <v>5140</v>
      </c>
      <c r="B2373" s="8" t="s">
        <v>6646</v>
      </c>
      <c r="C2373" s="12">
        <v>37554</v>
      </c>
      <c r="D2373" s="13" t="s">
        <v>3945</v>
      </c>
      <c r="E2373" s="2">
        <v>3858.7</v>
      </c>
      <c r="F2373" s="14" t="s">
        <v>5985</v>
      </c>
      <c r="G2373" s="2">
        <v>3858.7</v>
      </c>
      <c r="H2373" s="2">
        <f>Tabla135[[#This Row],[Importe]]-Tabla135[[#This Row],[Pagado]]</f>
        <v>0</v>
      </c>
    </row>
    <row r="2374" spans="1:8" x14ac:dyDescent="0.25">
      <c r="A2374" s="13" t="s">
        <v>5140</v>
      </c>
      <c r="B2374" s="8" t="s">
        <v>6647</v>
      </c>
      <c r="C2374" s="12">
        <v>37555</v>
      </c>
      <c r="D2374" s="13" t="s">
        <v>4031</v>
      </c>
      <c r="E2374" s="2">
        <v>2800</v>
      </c>
      <c r="F2374" s="14" t="s">
        <v>5140</v>
      </c>
      <c r="G2374" s="2">
        <v>2800</v>
      </c>
      <c r="H2374" s="2">
        <f>Tabla135[[#This Row],[Importe]]-Tabla135[[#This Row],[Pagado]]</f>
        <v>0</v>
      </c>
    </row>
    <row r="2375" spans="1:8" x14ac:dyDescent="0.25">
      <c r="A2375" s="13" t="s">
        <v>5140</v>
      </c>
      <c r="B2375" s="8" t="s">
        <v>6648</v>
      </c>
      <c r="C2375" s="12">
        <v>37556</v>
      </c>
      <c r="D2375" s="13" t="s">
        <v>3942</v>
      </c>
      <c r="E2375" s="2">
        <v>4344</v>
      </c>
      <c r="F2375" s="14" t="s">
        <v>4294</v>
      </c>
      <c r="G2375" s="2">
        <v>4344</v>
      </c>
      <c r="H2375" s="2">
        <f>Tabla135[[#This Row],[Importe]]-Tabla135[[#This Row],[Pagado]]</f>
        <v>0</v>
      </c>
    </row>
    <row r="2376" spans="1:8" x14ac:dyDescent="0.25">
      <c r="A2376" s="13" t="s">
        <v>5140</v>
      </c>
      <c r="B2376" s="8" t="s">
        <v>6649</v>
      </c>
      <c r="C2376" s="12">
        <v>37557</v>
      </c>
      <c r="D2376" s="13" t="s">
        <v>3938</v>
      </c>
      <c r="E2376" s="2">
        <v>4126.6000000000004</v>
      </c>
      <c r="F2376" s="14" t="s">
        <v>5985</v>
      </c>
      <c r="G2376" s="2">
        <v>4126.6000000000004</v>
      </c>
      <c r="H2376" s="2">
        <f>Tabla135[[#This Row],[Importe]]-Tabla135[[#This Row],[Pagado]]</f>
        <v>0</v>
      </c>
    </row>
    <row r="2377" spans="1:8" x14ac:dyDescent="0.25">
      <c r="A2377" s="13" t="s">
        <v>5140</v>
      </c>
      <c r="B2377" s="8" t="s">
        <v>6650</v>
      </c>
      <c r="C2377" s="12">
        <v>37558</v>
      </c>
      <c r="D2377" s="13" t="s">
        <v>4029</v>
      </c>
      <c r="E2377" s="2">
        <v>3553.2</v>
      </c>
      <c r="F2377" s="14" t="s">
        <v>5140</v>
      </c>
      <c r="G2377" s="2">
        <v>3553.2</v>
      </c>
      <c r="H2377" s="2">
        <f>Tabla135[[#This Row],[Importe]]-Tabla135[[#This Row],[Pagado]]</f>
        <v>0</v>
      </c>
    </row>
    <row r="2378" spans="1:8" x14ac:dyDescent="0.25">
      <c r="A2378" s="13" t="s">
        <v>5140</v>
      </c>
      <c r="B2378" s="8" t="s">
        <v>6651</v>
      </c>
      <c r="C2378" s="12">
        <v>37559</v>
      </c>
      <c r="D2378" s="13" t="s">
        <v>3951</v>
      </c>
      <c r="E2378" s="2">
        <v>12394.08</v>
      </c>
      <c r="F2378" s="14" t="s">
        <v>5140</v>
      </c>
      <c r="G2378" s="2">
        <v>12394.08</v>
      </c>
      <c r="H2378" s="2">
        <f>Tabla135[[#This Row],[Importe]]-Tabla135[[#This Row],[Pagado]]</f>
        <v>0</v>
      </c>
    </row>
    <row r="2379" spans="1:8" x14ac:dyDescent="0.25">
      <c r="A2379" s="13" t="s">
        <v>5140</v>
      </c>
      <c r="B2379" s="8" t="s">
        <v>6652</v>
      </c>
      <c r="C2379" s="12">
        <v>37560</v>
      </c>
      <c r="D2379" s="13" t="s">
        <v>3994</v>
      </c>
      <c r="E2379" s="2">
        <v>4627.96</v>
      </c>
      <c r="F2379" s="14" t="s">
        <v>5140</v>
      </c>
      <c r="G2379" s="2">
        <v>4627.96</v>
      </c>
      <c r="H2379" s="2">
        <f>Tabla135[[#This Row],[Importe]]-Tabla135[[#This Row],[Pagado]]</f>
        <v>0</v>
      </c>
    </row>
    <row r="2380" spans="1:8" x14ac:dyDescent="0.25">
      <c r="A2380" s="13" t="s">
        <v>5140</v>
      </c>
      <c r="B2380" s="8" t="s">
        <v>6653</v>
      </c>
      <c r="C2380" s="12">
        <v>37561</v>
      </c>
      <c r="D2380" s="13" t="s">
        <v>3944</v>
      </c>
      <c r="E2380" s="2">
        <v>4737.3599999999997</v>
      </c>
      <c r="F2380" s="14" t="s">
        <v>5985</v>
      </c>
      <c r="G2380" s="2">
        <v>4737.3599999999997</v>
      </c>
      <c r="H2380" s="2">
        <f>Tabla135[[#This Row],[Importe]]-Tabla135[[#This Row],[Pagado]]</f>
        <v>0</v>
      </c>
    </row>
    <row r="2381" spans="1:8" x14ac:dyDescent="0.25">
      <c r="A2381" s="13" t="s">
        <v>5140</v>
      </c>
      <c r="B2381" s="8" t="s">
        <v>6654</v>
      </c>
      <c r="C2381" s="12">
        <v>37562</v>
      </c>
      <c r="D2381" s="13" t="s">
        <v>3948</v>
      </c>
      <c r="E2381" s="2">
        <v>10742</v>
      </c>
      <c r="F2381" s="14" t="s">
        <v>4294</v>
      </c>
      <c r="G2381" s="2">
        <v>10742</v>
      </c>
      <c r="H2381" s="2">
        <f>Tabla135[[#This Row],[Importe]]-Tabla135[[#This Row],[Pagado]]</f>
        <v>0</v>
      </c>
    </row>
    <row r="2382" spans="1:8" x14ac:dyDescent="0.25">
      <c r="A2382" s="13" t="s">
        <v>5140</v>
      </c>
      <c r="B2382" s="8" t="s">
        <v>6655</v>
      </c>
      <c r="C2382" s="12">
        <v>37563</v>
      </c>
      <c r="D2382" s="13" t="s">
        <v>3949</v>
      </c>
      <c r="E2382" s="2">
        <v>30340.45</v>
      </c>
      <c r="F2382" s="14" t="s">
        <v>5985</v>
      </c>
      <c r="G2382" s="2">
        <v>30340.45</v>
      </c>
      <c r="H2382" s="2">
        <f>Tabla135[[#This Row],[Importe]]-Tabla135[[#This Row],[Pagado]]</f>
        <v>0</v>
      </c>
    </row>
    <row r="2383" spans="1:8" x14ac:dyDescent="0.25">
      <c r="A2383" s="13" t="s">
        <v>5140</v>
      </c>
      <c r="B2383" s="8" t="s">
        <v>6656</v>
      </c>
      <c r="C2383" s="12">
        <v>37564</v>
      </c>
      <c r="D2383" s="13" t="s">
        <v>4089</v>
      </c>
      <c r="E2383" s="2">
        <v>1398</v>
      </c>
      <c r="F2383" s="14" t="s">
        <v>5140</v>
      </c>
      <c r="G2383" s="2">
        <v>1398</v>
      </c>
      <c r="H2383" s="2">
        <f>Tabla135[[#This Row],[Importe]]-Tabla135[[#This Row],[Pagado]]</f>
        <v>0</v>
      </c>
    </row>
    <row r="2384" spans="1:8" x14ac:dyDescent="0.25">
      <c r="A2384" s="13" t="s">
        <v>5140</v>
      </c>
      <c r="B2384" s="8" t="s">
        <v>6657</v>
      </c>
      <c r="C2384" s="12">
        <v>37565</v>
      </c>
      <c r="D2384" s="13" t="s">
        <v>4041</v>
      </c>
      <c r="E2384" s="2">
        <v>1936.1</v>
      </c>
      <c r="F2384" s="14" t="s">
        <v>5140</v>
      </c>
      <c r="G2384" s="2">
        <v>1936.1</v>
      </c>
      <c r="H2384" s="2">
        <f>Tabla135[[#This Row],[Importe]]-Tabla135[[#This Row],[Pagado]]</f>
        <v>0</v>
      </c>
    </row>
    <row r="2385" spans="1:8" x14ac:dyDescent="0.25">
      <c r="A2385" s="13" t="s">
        <v>5140</v>
      </c>
      <c r="B2385" s="8" t="s">
        <v>6658</v>
      </c>
      <c r="C2385" s="12">
        <v>37566</v>
      </c>
      <c r="D2385" s="13" t="s">
        <v>3941</v>
      </c>
      <c r="E2385" s="2">
        <v>8659.7000000000007</v>
      </c>
      <c r="F2385" s="14" t="s">
        <v>5985</v>
      </c>
      <c r="G2385" s="2">
        <v>8659.7000000000007</v>
      </c>
      <c r="H2385" s="2">
        <f>Tabla135[[#This Row],[Importe]]-Tabla135[[#This Row],[Pagado]]</f>
        <v>0</v>
      </c>
    </row>
    <row r="2386" spans="1:8" x14ac:dyDescent="0.25">
      <c r="A2386" s="13" t="s">
        <v>5140</v>
      </c>
      <c r="B2386" s="8" t="s">
        <v>6659</v>
      </c>
      <c r="C2386" s="12">
        <v>37567</v>
      </c>
      <c r="D2386" s="13" t="s">
        <v>4080</v>
      </c>
      <c r="E2386" s="2">
        <v>7693.9</v>
      </c>
      <c r="F2386" s="14" t="s">
        <v>5985</v>
      </c>
      <c r="G2386" s="2">
        <v>7693.9</v>
      </c>
      <c r="H2386" s="2">
        <f>Tabla135[[#This Row],[Importe]]-Tabla135[[#This Row],[Pagado]]</f>
        <v>0</v>
      </c>
    </row>
    <row r="2387" spans="1:8" x14ac:dyDescent="0.25">
      <c r="A2387" s="13" t="s">
        <v>5140</v>
      </c>
      <c r="B2387" s="8" t="s">
        <v>6660</v>
      </c>
      <c r="C2387" s="12">
        <v>37568</v>
      </c>
      <c r="D2387" s="13" t="s">
        <v>3975</v>
      </c>
      <c r="E2387" s="2">
        <v>6120</v>
      </c>
      <c r="F2387" s="14" t="s">
        <v>5140</v>
      </c>
      <c r="G2387" s="2">
        <v>6120</v>
      </c>
      <c r="H2387" s="2">
        <f>Tabla135[[#This Row],[Importe]]-Tabla135[[#This Row],[Pagado]]</f>
        <v>0</v>
      </c>
    </row>
    <row r="2388" spans="1:8" x14ac:dyDescent="0.25">
      <c r="A2388" s="13" t="s">
        <v>5140</v>
      </c>
      <c r="B2388" s="8" t="s">
        <v>6661</v>
      </c>
      <c r="C2388" s="12">
        <v>37569</v>
      </c>
      <c r="D2388" s="13" t="s">
        <v>3975</v>
      </c>
      <c r="E2388" s="2">
        <v>2800</v>
      </c>
      <c r="F2388" s="14" t="s">
        <v>5140</v>
      </c>
      <c r="G2388" s="2">
        <v>2800</v>
      </c>
      <c r="H2388" s="2">
        <f>Tabla135[[#This Row],[Importe]]-Tabla135[[#This Row],[Pagado]]</f>
        <v>0</v>
      </c>
    </row>
    <row r="2389" spans="1:8" x14ac:dyDescent="0.25">
      <c r="A2389" s="13" t="s">
        <v>5140</v>
      </c>
      <c r="B2389" s="8" t="s">
        <v>6662</v>
      </c>
      <c r="C2389" s="12">
        <v>37570</v>
      </c>
      <c r="D2389" s="13" t="s">
        <v>3945</v>
      </c>
      <c r="E2389" s="2">
        <v>3802.3</v>
      </c>
      <c r="F2389" s="14" t="s">
        <v>5985</v>
      </c>
      <c r="G2389" s="2">
        <v>3802.3</v>
      </c>
      <c r="H2389" s="2">
        <f>Tabla135[[#This Row],[Importe]]-Tabla135[[#This Row],[Pagado]]</f>
        <v>0</v>
      </c>
    </row>
    <row r="2390" spans="1:8" x14ac:dyDescent="0.25">
      <c r="A2390" s="13" t="s">
        <v>5140</v>
      </c>
      <c r="B2390" s="8" t="s">
        <v>6663</v>
      </c>
      <c r="C2390" s="12">
        <v>37571</v>
      </c>
      <c r="D2390" s="13" t="s">
        <v>3956</v>
      </c>
      <c r="E2390" s="2">
        <v>2370</v>
      </c>
      <c r="F2390" s="14" t="s">
        <v>5140</v>
      </c>
      <c r="G2390" s="2">
        <v>2370</v>
      </c>
      <c r="H2390" s="2">
        <f>Tabla135[[#This Row],[Importe]]-Tabla135[[#This Row],[Pagado]]</f>
        <v>0</v>
      </c>
    </row>
    <row r="2391" spans="1:8" x14ac:dyDescent="0.25">
      <c r="A2391" s="13" t="s">
        <v>5140</v>
      </c>
      <c r="B2391" s="8" t="s">
        <v>6664</v>
      </c>
      <c r="C2391" s="12">
        <v>37572</v>
      </c>
      <c r="D2391" s="13" t="s">
        <v>3950</v>
      </c>
      <c r="E2391" s="2">
        <v>29633.599999999999</v>
      </c>
      <c r="F2391" s="14" t="s">
        <v>5985</v>
      </c>
      <c r="G2391" s="2">
        <v>29633.599999999999</v>
      </c>
      <c r="H2391" s="2">
        <f>Tabla135[[#This Row],[Importe]]-Tabla135[[#This Row],[Pagado]]</f>
        <v>0</v>
      </c>
    </row>
    <row r="2392" spans="1:8" x14ac:dyDescent="0.25">
      <c r="A2392" s="13" t="s">
        <v>5140</v>
      </c>
      <c r="B2392" s="8" t="s">
        <v>6665</v>
      </c>
      <c r="C2392" s="12">
        <v>37573</v>
      </c>
      <c r="D2392" s="13" t="s">
        <v>4142</v>
      </c>
      <c r="E2392" s="2">
        <v>3255.1</v>
      </c>
      <c r="F2392" s="14" t="s">
        <v>5140</v>
      </c>
      <c r="G2392" s="2">
        <v>3255.1</v>
      </c>
      <c r="H2392" s="2">
        <f>Tabla135[[#This Row],[Importe]]-Tabla135[[#This Row],[Pagado]]</f>
        <v>0</v>
      </c>
    </row>
    <row r="2393" spans="1:8" x14ac:dyDescent="0.25">
      <c r="A2393" s="13" t="s">
        <v>5140</v>
      </c>
      <c r="B2393" s="8" t="s">
        <v>6666</v>
      </c>
      <c r="C2393" s="12">
        <v>37574</v>
      </c>
      <c r="D2393" s="13" t="s">
        <v>3964</v>
      </c>
      <c r="E2393" s="2">
        <v>3523.2</v>
      </c>
      <c r="F2393" s="14" t="s">
        <v>5140</v>
      </c>
      <c r="G2393" s="2">
        <v>3523.2</v>
      </c>
      <c r="H2393" s="2">
        <f>Tabla135[[#This Row],[Importe]]-Tabla135[[#This Row],[Pagado]]</f>
        <v>0</v>
      </c>
    </row>
    <row r="2394" spans="1:8" x14ac:dyDescent="0.25">
      <c r="A2394" s="13" t="s">
        <v>5140</v>
      </c>
      <c r="B2394" s="8" t="s">
        <v>6667</v>
      </c>
      <c r="C2394" s="12">
        <v>37575</v>
      </c>
      <c r="D2394" s="13" t="s">
        <v>4142</v>
      </c>
      <c r="E2394" s="2">
        <v>9799.7000000000007</v>
      </c>
      <c r="F2394" s="14" t="s">
        <v>5140</v>
      </c>
      <c r="G2394" s="2">
        <v>9799.7000000000007</v>
      </c>
      <c r="H2394" s="2">
        <f>Tabla135[[#This Row],[Importe]]-Tabla135[[#This Row],[Pagado]]</f>
        <v>0</v>
      </c>
    </row>
    <row r="2395" spans="1:8" x14ac:dyDescent="0.25">
      <c r="A2395" s="13" t="s">
        <v>5140</v>
      </c>
      <c r="B2395" s="8" t="s">
        <v>6668</v>
      </c>
      <c r="C2395" s="12">
        <v>37576</v>
      </c>
      <c r="D2395" s="13" t="s">
        <v>3963</v>
      </c>
      <c r="E2395" s="2">
        <v>2421.2600000000002</v>
      </c>
      <c r="F2395" s="14" t="s">
        <v>5140</v>
      </c>
      <c r="G2395" s="2">
        <v>2421.2600000000002</v>
      </c>
      <c r="H2395" s="2">
        <f>Tabla135[[#This Row],[Importe]]-Tabla135[[#This Row],[Pagado]]</f>
        <v>0</v>
      </c>
    </row>
    <row r="2396" spans="1:8" x14ac:dyDescent="0.25">
      <c r="A2396" s="13" t="s">
        <v>5140</v>
      </c>
      <c r="B2396" s="8" t="s">
        <v>6669</v>
      </c>
      <c r="C2396" s="12">
        <v>37577</v>
      </c>
      <c r="D2396" s="13" t="s">
        <v>4142</v>
      </c>
      <c r="E2396" s="2">
        <v>17150</v>
      </c>
      <c r="F2396" s="14" t="s">
        <v>5140</v>
      </c>
      <c r="G2396" s="2">
        <v>17150</v>
      </c>
      <c r="H2396" s="2">
        <f>Tabla135[[#This Row],[Importe]]-Tabla135[[#This Row],[Pagado]]</f>
        <v>0</v>
      </c>
    </row>
    <row r="2397" spans="1:8" x14ac:dyDescent="0.25">
      <c r="A2397" s="13" t="s">
        <v>5140</v>
      </c>
      <c r="B2397" s="8" t="s">
        <v>6670</v>
      </c>
      <c r="C2397" s="12">
        <v>37578</v>
      </c>
      <c r="D2397" s="13" t="s">
        <v>4154</v>
      </c>
      <c r="E2397" s="2">
        <v>3590.2</v>
      </c>
      <c r="F2397" s="14" t="s">
        <v>5140</v>
      </c>
      <c r="G2397" s="2">
        <v>3590.2</v>
      </c>
      <c r="H2397" s="2">
        <f>Tabla135[[#This Row],[Importe]]-Tabla135[[#This Row],[Pagado]]</f>
        <v>0</v>
      </c>
    </row>
    <row r="2398" spans="1:8" x14ac:dyDescent="0.25">
      <c r="A2398" s="13" t="s">
        <v>5140</v>
      </c>
      <c r="B2398" s="8" t="s">
        <v>6671</v>
      </c>
      <c r="C2398" s="12">
        <v>37579</v>
      </c>
      <c r="D2398" s="13" t="s">
        <v>3978</v>
      </c>
      <c r="E2398" s="2">
        <v>8463.2000000000007</v>
      </c>
      <c r="F2398" s="14" t="s">
        <v>5140</v>
      </c>
      <c r="G2398" s="2">
        <v>8463.2000000000007</v>
      </c>
      <c r="H2398" s="2">
        <f>Tabla135[[#This Row],[Importe]]-Tabla135[[#This Row],[Pagado]]</f>
        <v>0</v>
      </c>
    </row>
    <row r="2399" spans="1:8" x14ac:dyDescent="0.25">
      <c r="A2399" s="13" t="s">
        <v>5140</v>
      </c>
      <c r="B2399" s="8" t="s">
        <v>6672</v>
      </c>
      <c r="C2399" s="12">
        <v>37580</v>
      </c>
      <c r="D2399" s="13" t="s">
        <v>3958</v>
      </c>
      <c r="E2399" s="2">
        <v>3092.42</v>
      </c>
      <c r="F2399" s="14" t="s">
        <v>5140</v>
      </c>
      <c r="G2399" s="2">
        <v>3092.42</v>
      </c>
      <c r="H2399" s="2">
        <f>Tabla135[[#This Row],[Importe]]-Tabla135[[#This Row],[Pagado]]</f>
        <v>0</v>
      </c>
    </row>
    <row r="2400" spans="1:8" x14ac:dyDescent="0.25">
      <c r="A2400" s="13" t="s">
        <v>5140</v>
      </c>
      <c r="B2400" s="8" t="s">
        <v>6673</v>
      </c>
      <c r="C2400" s="12">
        <v>37581</v>
      </c>
      <c r="D2400" s="13" t="s">
        <v>4098</v>
      </c>
      <c r="E2400" s="2">
        <v>16092</v>
      </c>
      <c r="F2400" s="14" t="s">
        <v>5140</v>
      </c>
      <c r="G2400" s="2">
        <v>16092</v>
      </c>
      <c r="H2400" s="2">
        <f>Tabla135[[#This Row],[Importe]]-Tabla135[[#This Row],[Pagado]]</f>
        <v>0</v>
      </c>
    </row>
    <row r="2401" spans="1:8" x14ac:dyDescent="0.25">
      <c r="A2401" s="13" t="s">
        <v>5140</v>
      </c>
      <c r="B2401" s="8" t="s">
        <v>6674</v>
      </c>
      <c r="C2401" s="12">
        <v>37582</v>
      </c>
      <c r="D2401" s="13" t="s">
        <v>4036</v>
      </c>
      <c r="E2401" s="2">
        <v>2227.4</v>
      </c>
      <c r="F2401" s="14" t="s">
        <v>5140</v>
      </c>
      <c r="G2401" s="2">
        <v>2227.4</v>
      </c>
      <c r="H2401" s="2">
        <f>Tabla135[[#This Row],[Importe]]-Tabla135[[#This Row],[Pagado]]</f>
        <v>0</v>
      </c>
    </row>
    <row r="2402" spans="1:8" x14ac:dyDescent="0.25">
      <c r="A2402" s="13" t="s">
        <v>5140</v>
      </c>
      <c r="B2402" s="8" t="s">
        <v>6675</v>
      </c>
      <c r="C2402" s="12">
        <v>37583</v>
      </c>
      <c r="D2402" s="13" t="s">
        <v>4038</v>
      </c>
      <c r="E2402" s="2">
        <v>22308.2</v>
      </c>
      <c r="F2402" s="14" t="s">
        <v>5167</v>
      </c>
      <c r="G2402" s="2">
        <v>22308.2</v>
      </c>
      <c r="H2402" s="2">
        <f>Tabla135[[#This Row],[Importe]]-Tabla135[[#This Row],[Pagado]]</f>
        <v>0</v>
      </c>
    </row>
    <row r="2403" spans="1:8" x14ac:dyDescent="0.25">
      <c r="A2403" s="13" t="s">
        <v>5140</v>
      </c>
      <c r="B2403" s="8" t="s">
        <v>6676</v>
      </c>
      <c r="C2403" s="12">
        <v>37584</v>
      </c>
      <c r="D2403" s="13" t="s">
        <v>3962</v>
      </c>
      <c r="E2403" s="2">
        <v>6370.1</v>
      </c>
      <c r="F2403" s="14" t="s">
        <v>5140</v>
      </c>
      <c r="G2403" s="2">
        <v>6370.1</v>
      </c>
      <c r="H2403" s="2">
        <f>Tabla135[[#This Row],[Importe]]-Tabla135[[#This Row],[Pagado]]</f>
        <v>0</v>
      </c>
    </row>
    <row r="2404" spans="1:8" x14ac:dyDescent="0.25">
      <c r="A2404" s="13" t="s">
        <v>5140</v>
      </c>
      <c r="B2404" s="8" t="s">
        <v>6677</v>
      </c>
      <c r="C2404" s="12">
        <v>37585</v>
      </c>
      <c r="D2404" s="13" t="s">
        <v>3985</v>
      </c>
      <c r="E2404" s="2">
        <v>3253.8</v>
      </c>
      <c r="F2404" s="14" t="s">
        <v>5140</v>
      </c>
      <c r="G2404" s="2">
        <v>3253.8</v>
      </c>
      <c r="H2404" s="2">
        <f>Tabla135[[#This Row],[Importe]]-Tabla135[[#This Row],[Pagado]]</f>
        <v>0</v>
      </c>
    </row>
    <row r="2405" spans="1:8" x14ac:dyDescent="0.25">
      <c r="A2405" s="13" t="s">
        <v>5140</v>
      </c>
      <c r="B2405" s="8" t="s">
        <v>6678</v>
      </c>
      <c r="C2405" s="12">
        <v>37586</v>
      </c>
      <c r="D2405" s="13" t="s">
        <v>4086</v>
      </c>
      <c r="E2405" s="2">
        <v>2064.8000000000002</v>
      </c>
      <c r="F2405" s="14" t="s">
        <v>5140</v>
      </c>
      <c r="G2405" s="2">
        <v>2064.8000000000002</v>
      </c>
      <c r="H2405" s="2">
        <f>Tabla135[[#This Row],[Importe]]-Tabla135[[#This Row],[Pagado]]</f>
        <v>0</v>
      </c>
    </row>
    <row r="2406" spans="1:8" x14ac:dyDescent="0.25">
      <c r="A2406" s="13" t="s">
        <v>5140</v>
      </c>
      <c r="B2406" s="8" t="s">
        <v>6679</v>
      </c>
      <c r="C2406" s="12">
        <v>37587</v>
      </c>
      <c r="D2406" s="13" t="s">
        <v>3987</v>
      </c>
      <c r="E2406" s="2">
        <v>2259.2199999999998</v>
      </c>
      <c r="F2406" s="14" t="s">
        <v>5140</v>
      </c>
      <c r="G2406" s="2">
        <v>2259.2199999999998</v>
      </c>
      <c r="H2406" s="2">
        <f>Tabla135[[#This Row],[Importe]]-Tabla135[[#This Row],[Pagado]]</f>
        <v>0</v>
      </c>
    </row>
    <row r="2407" spans="1:8" x14ac:dyDescent="0.25">
      <c r="A2407" s="13" t="s">
        <v>5140</v>
      </c>
      <c r="B2407" s="8" t="s">
        <v>6680</v>
      </c>
      <c r="C2407" s="12">
        <v>37588</v>
      </c>
      <c r="D2407" s="13" t="s">
        <v>4113</v>
      </c>
      <c r="E2407" s="2">
        <v>1983.6</v>
      </c>
      <c r="F2407" s="14" t="s">
        <v>5140</v>
      </c>
      <c r="G2407" s="2">
        <v>1983.6</v>
      </c>
      <c r="H2407" s="2">
        <f>Tabla135[[#This Row],[Importe]]-Tabla135[[#This Row],[Pagado]]</f>
        <v>0</v>
      </c>
    </row>
    <row r="2408" spans="1:8" x14ac:dyDescent="0.25">
      <c r="A2408" s="13" t="s">
        <v>5140</v>
      </c>
      <c r="B2408" s="8" t="s">
        <v>6681</v>
      </c>
      <c r="C2408" s="12">
        <v>37589</v>
      </c>
      <c r="D2408" s="13" t="s">
        <v>4113</v>
      </c>
      <c r="E2408" s="2">
        <v>1168.76</v>
      </c>
      <c r="F2408" s="14" t="s">
        <v>5140</v>
      </c>
      <c r="G2408" s="2">
        <v>1168.76</v>
      </c>
      <c r="H2408" s="2">
        <f>Tabla135[[#This Row],[Importe]]-Tabla135[[#This Row],[Pagado]]</f>
        <v>0</v>
      </c>
    </row>
    <row r="2409" spans="1:8" x14ac:dyDescent="0.25">
      <c r="A2409" s="13" t="s">
        <v>5140</v>
      </c>
      <c r="B2409" s="8" t="s">
        <v>6682</v>
      </c>
      <c r="C2409" s="12">
        <v>37590</v>
      </c>
      <c r="D2409" s="13" t="s">
        <v>4039</v>
      </c>
      <c r="E2409" s="2">
        <v>20218.400000000001</v>
      </c>
      <c r="F2409" s="14" t="s">
        <v>5167</v>
      </c>
      <c r="G2409" s="2">
        <v>20218.400000000001</v>
      </c>
      <c r="H2409" s="2">
        <f>Tabla135[[#This Row],[Importe]]-Tabla135[[#This Row],[Pagado]]</f>
        <v>0</v>
      </c>
    </row>
    <row r="2410" spans="1:8" x14ac:dyDescent="0.25">
      <c r="A2410" s="13" t="s">
        <v>5140</v>
      </c>
      <c r="B2410" s="8" t="s">
        <v>6683</v>
      </c>
      <c r="C2410" s="12">
        <v>37591</v>
      </c>
      <c r="D2410" s="13" t="s">
        <v>3980</v>
      </c>
      <c r="E2410" s="2">
        <v>5104.2</v>
      </c>
      <c r="F2410" s="14" t="s">
        <v>5140</v>
      </c>
      <c r="G2410" s="2">
        <v>5104.2</v>
      </c>
      <c r="H2410" s="2">
        <f>Tabla135[[#This Row],[Importe]]-Tabla135[[#This Row],[Pagado]]</f>
        <v>0</v>
      </c>
    </row>
    <row r="2411" spans="1:8" x14ac:dyDescent="0.25">
      <c r="A2411" s="13" t="s">
        <v>5140</v>
      </c>
      <c r="B2411" s="8" t="s">
        <v>6684</v>
      </c>
      <c r="C2411" s="12">
        <v>37592</v>
      </c>
      <c r="D2411" s="13" t="s">
        <v>4056</v>
      </c>
      <c r="E2411" s="2">
        <v>1529.1</v>
      </c>
      <c r="F2411" s="14" t="s">
        <v>5140</v>
      </c>
      <c r="G2411" s="2">
        <v>1529.1</v>
      </c>
      <c r="H2411" s="2">
        <f>Tabla135[[#This Row],[Importe]]-Tabla135[[#This Row],[Pagado]]</f>
        <v>0</v>
      </c>
    </row>
    <row r="2412" spans="1:8" x14ac:dyDescent="0.25">
      <c r="A2412" s="13" t="s">
        <v>5140</v>
      </c>
      <c r="B2412" s="8" t="s">
        <v>6685</v>
      </c>
      <c r="C2412" s="12">
        <v>37593</v>
      </c>
      <c r="D2412" s="13" t="s">
        <v>3971</v>
      </c>
      <c r="E2412" s="2">
        <v>5077.22</v>
      </c>
      <c r="F2412" s="14" t="s">
        <v>5140</v>
      </c>
      <c r="G2412" s="2">
        <v>5077.22</v>
      </c>
      <c r="H2412" s="2">
        <f>Tabla135[[#This Row],[Importe]]-Tabla135[[#This Row],[Pagado]]</f>
        <v>0</v>
      </c>
    </row>
    <row r="2413" spans="1:8" x14ac:dyDescent="0.25">
      <c r="A2413" s="13" t="s">
        <v>5140</v>
      </c>
      <c r="B2413" s="8" t="s">
        <v>6686</v>
      </c>
      <c r="C2413" s="12">
        <v>37594</v>
      </c>
      <c r="D2413" s="13" t="s">
        <v>3969</v>
      </c>
      <c r="E2413" s="2">
        <v>9950.5</v>
      </c>
      <c r="F2413" s="14" t="s">
        <v>5140</v>
      </c>
      <c r="G2413" s="2">
        <v>9950.5</v>
      </c>
      <c r="H2413" s="2">
        <f>Tabla135[[#This Row],[Importe]]-Tabla135[[#This Row],[Pagado]]</f>
        <v>0</v>
      </c>
    </row>
    <row r="2414" spans="1:8" x14ac:dyDescent="0.25">
      <c r="A2414" s="13" t="s">
        <v>5140</v>
      </c>
      <c r="B2414" s="8" t="s">
        <v>6687</v>
      </c>
      <c r="C2414" s="12">
        <v>37595</v>
      </c>
      <c r="D2414" s="13" t="s">
        <v>4030</v>
      </c>
      <c r="E2414" s="2">
        <v>3544.56</v>
      </c>
      <c r="F2414" s="14" t="s">
        <v>5140</v>
      </c>
      <c r="G2414" s="2">
        <v>3544.56</v>
      </c>
      <c r="H2414" s="2">
        <f>Tabla135[[#This Row],[Importe]]-Tabla135[[#This Row],[Pagado]]</f>
        <v>0</v>
      </c>
    </row>
    <row r="2415" spans="1:8" x14ac:dyDescent="0.25">
      <c r="A2415" s="13" t="s">
        <v>5140</v>
      </c>
      <c r="B2415" s="8" t="s">
        <v>6688</v>
      </c>
      <c r="C2415" s="12">
        <v>37596</v>
      </c>
      <c r="D2415" s="13" t="s">
        <v>3982</v>
      </c>
      <c r="E2415" s="2">
        <v>1121.24</v>
      </c>
      <c r="F2415" s="14" t="s">
        <v>5140</v>
      </c>
      <c r="G2415" s="2">
        <v>1121.24</v>
      </c>
      <c r="H2415" s="2">
        <f>Tabla135[[#This Row],[Importe]]-Tabla135[[#This Row],[Pagado]]</f>
        <v>0</v>
      </c>
    </row>
    <row r="2416" spans="1:8" x14ac:dyDescent="0.25">
      <c r="A2416" s="13" t="s">
        <v>5140</v>
      </c>
      <c r="B2416" s="8" t="s">
        <v>6689</v>
      </c>
      <c r="C2416" s="12">
        <v>37597</v>
      </c>
      <c r="D2416" s="13" t="s">
        <v>3972</v>
      </c>
      <c r="E2416" s="2">
        <v>4382.82</v>
      </c>
      <c r="F2416" s="14" t="s">
        <v>5140</v>
      </c>
      <c r="G2416" s="2">
        <v>4382.82</v>
      </c>
      <c r="H2416" s="2">
        <f>Tabla135[[#This Row],[Importe]]-Tabla135[[#This Row],[Pagado]]</f>
        <v>0</v>
      </c>
    </row>
    <row r="2417" spans="1:8" x14ac:dyDescent="0.25">
      <c r="A2417" s="13" t="s">
        <v>5140</v>
      </c>
      <c r="B2417" s="8" t="s">
        <v>6690</v>
      </c>
      <c r="C2417" s="12">
        <v>37598</v>
      </c>
      <c r="D2417" s="13" t="s">
        <v>3954</v>
      </c>
      <c r="E2417" s="2">
        <v>9150</v>
      </c>
      <c r="F2417" s="14" t="s">
        <v>5140</v>
      </c>
      <c r="G2417" s="2">
        <v>9150</v>
      </c>
      <c r="H2417" s="2">
        <f>Tabla135[[#This Row],[Importe]]-Tabla135[[#This Row],[Pagado]]</f>
        <v>0</v>
      </c>
    </row>
    <row r="2418" spans="1:8" x14ac:dyDescent="0.25">
      <c r="A2418" s="13" t="s">
        <v>5140</v>
      </c>
      <c r="B2418" s="8" t="s">
        <v>6691</v>
      </c>
      <c r="C2418" s="12">
        <v>37599</v>
      </c>
      <c r="D2418" s="13" t="s">
        <v>3957</v>
      </c>
      <c r="E2418" s="2">
        <v>1400</v>
      </c>
      <c r="F2418" s="14" t="s">
        <v>5985</v>
      </c>
      <c r="G2418" s="2">
        <v>1400</v>
      </c>
      <c r="H2418" s="2">
        <f>Tabla135[[#This Row],[Importe]]-Tabla135[[#This Row],[Pagado]]</f>
        <v>0</v>
      </c>
    </row>
    <row r="2419" spans="1:8" x14ac:dyDescent="0.25">
      <c r="A2419" s="13" t="s">
        <v>5140</v>
      </c>
      <c r="B2419" s="8" t="s">
        <v>6692</v>
      </c>
      <c r="C2419" s="12">
        <v>37600</v>
      </c>
      <c r="D2419" s="13" t="s">
        <v>4091</v>
      </c>
      <c r="E2419" s="2">
        <v>7244.46</v>
      </c>
      <c r="F2419" s="14" t="s">
        <v>5140</v>
      </c>
      <c r="G2419" s="2">
        <v>7244.46</v>
      </c>
      <c r="H2419" s="2">
        <f>Tabla135[[#This Row],[Importe]]-Tabla135[[#This Row],[Pagado]]</f>
        <v>0</v>
      </c>
    </row>
    <row r="2420" spans="1:8" x14ac:dyDescent="0.25">
      <c r="A2420" s="13" t="s">
        <v>5140</v>
      </c>
      <c r="B2420" s="8" t="s">
        <v>6693</v>
      </c>
      <c r="C2420" s="12">
        <v>37601</v>
      </c>
      <c r="D2420" s="13" t="s">
        <v>4083</v>
      </c>
      <c r="E2420" s="2">
        <v>9623.68</v>
      </c>
      <c r="F2420" s="14" t="s">
        <v>5140</v>
      </c>
      <c r="G2420" s="2">
        <v>9623.68</v>
      </c>
      <c r="H2420" s="2">
        <f>Tabla135[[#This Row],[Importe]]-Tabla135[[#This Row],[Pagado]]</f>
        <v>0</v>
      </c>
    </row>
    <row r="2421" spans="1:8" x14ac:dyDescent="0.25">
      <c r="A2421" s="13" t="s">
        <v>5140</v>
      </c>
      <c r="B2421" s="8" t="s">
        <v>6694</v>
      </c>
      <c r="C2421" s="12">
        <v>37602</v>
      </c>
      <c r="D2421" s="13" t="s">
        <v>4040</v>
      </c>
      <c r="E2421" s="2">
        <v>30524.799999999999</v>
      </c>
      <c r="F2421" s="14" t="s">
        <v>5167</v>
      </c>
      <c r="G2421" s="2">
        <v>30524.799999999999</v>
      </c>
      <c r="H2421" s="2">
        <f>Tabla135[[#This Row],[Importe]]-Tabla135[[#This Row],[Pagado]]</f>
        <v>0</v>
      </c>
    </row>
    <row r="2422" spans="1:8" x14ac:dyDescent="0.25">
      <c r="A2422" s="13" t="s">
        <v>5140</v>
      </c>
      <c r="B2422" s="8" t="s">
        <v>6695</v>
      </c>
      <c r="C2422" s="12">
        <v>37603</v>
      </c>
      <c r="D2422" s="13" t="s">
        <v>3980</v>
      </c>
      <c r="E2422" s="2">
        <v>1834.56</v>
      </c>
      <c r="F2422" s="14" t="s">
        <v>5140</v>
      </c>
      <c r="G2422" s="2">
        <v>1834.56</v>
      </c>
      <c r="H2422" s="2">
        <f>Tabla135[[#This Row],[Importe]]-Tabla135[[#This Row],[Pagado]]</f>
        <v>0</v>
      </c>
    </row>
    <row r="2423" spans="1:8" x14ac:dyDescent="0.25">
      <c r="A2423" s="13" t="s">
        <v>5140</v>
      </c>
      <c r="B2423" s="8" t="s">
        <v>6696</v>
      </c>
      <c r="C2423" s="12">
        <v>37604</v>
      </c>
      <c r="D2423" s="13" t="s">
        <v>4215</v>
      </c>
      <c r="E2423" s="2">
        <v>1436.68</v>
      </c>
      <c r="F2423" s="14" t="s">
        <v>5140</v>
      </c>
      <c r="G2423" s="2">
        <v>1436.68</v>
      </c>
      <c r="H2423" s="2">
        <f>Tabla135[[#This Row],[Importe]]-Tabla135[[#This Row],[Pagado]]</f>
        <v>0</v>
      </c>
    </row>
    <row r="2424" spans="1:8" x14ac:dyDescent="0.25">
      <c r="A2424" s="13" t="s">
        <v>5140</v>
      </c>
      <c r="B2424" s="8" t="s">
        <v>6697</v>
      </c>
      <c r="C2424" s="12">
        <v>37605</v>
      </c>
      <c r="D2424" s="13" t="s">
        <v>4006</v>
      </c>
      <c r="E2424" s="2">
        <v>5319.5</v>
      </c>
      <c r="F2424" s="14" t="s">
        <v>5140</v>
      </c>
      <c r="G2424" s="2">
        <v>5319.5</v>
      </c>
      <c r="H2424" s="2">
        <f>Tabla135[[#This Row],[Importe]]-Tabla135[[#This Row],[Pagado]]</f>
        <v>0</v>
      </c>
    </row>
    <row r="2425" spans="1:8" x14ac:dyDescent="0.25">
      <c r="A2425" s="13" t="s">
        <v>5140</v>
      </c>
      <c r="B2425" s="8" t="s">
        <v>6698</v>
      </c>
      <c r="C2425" s="12">
        <v>37606</v>
      </c>
      <c r="D2425" s="13" t="s">
        <v>4004</v>
      </c>
      <c r="E2425" s="2">
        <v>7377</v>
      </c>
      <c r="F2425" s="14" t="s">
        <v>5140</v>
      </c>
      <c r="G2425" s="2">
        <v>7377</v>
      </c>
      <c r="H2425" s="2">
        <f>Tabla135[[#This Row],[Importe]]-Tabla135[[#This Row],[Pagado]]</f>
        <v>0</v>
      </c>
    </row>
    <row r="2426" spans="1:8" x14ac:dyDescent="0.25">
      <c r="A2426" s="13" t="s">
        <v>5140</v>
      </c>
      <c r="B2426" s="8" t="s">
        <v>6699</v>
      </c>
      <c r="C2426" s="12">
        <v>37607</v>
      </c>
      <c r="D2426" s="13" t="s">
        <v>4085</v>
      </c>
      <c r="E2426" s="2">
        <v>14621.44</v>
      </c>
      <c r="F2426" s="14" t="s">
        <v>5140</v>
      </c>
      <c r="G2426" s="2">
        <v>14621.44</v>
      </c>
      <c r="H2426" s="2">
        <f>Tabla135[[#This Row],[Importe]]-Tabla135[[#This Row],[Pagado]]</f>
        <v>0</v>
      </c>
    </row>
    <row r="2427" spans="1:8" x14ac:dyDescent="0.25">
      <c r="A2427" s="13" t="s">
        <v>5140</v>
      </c>
      <c r="B2427" s="8" t="s">
        <v>6700</v>
      </c>
      <c r="C2427" s="12">
        <v>37608</v>
      </c>
      <c r="D2427" s="13" t="s">
        <v>4043</v>
      </c>
      <c r="E2427" s="2">
        <v>61500.3</v>
      </c>
      <c r="F2427" s="14" t="s">
        <v>5167</v>
      </c>
      <c r="G2427" s="2">
        <v>61500.3</v>
      </c>
      <c r="H2427" s="2">
        <f>Tabla135[[#This Row],[Importe]]-Tabla135[[#This Row],[Pagado]]</f>
        <v>0</v>
      </c>
    </row>
    <row r="2428" spans="1:8" x14ac:dyDescent="0.25">
      <c r="A2428" s="13" t="s">
        <v>5140</v>
      </c>
      <c r="B2428" s="8" t="s">
        <v>6701</v>
      </c>
      <c r="C2428" s="12">
        <v>37609</v>
      </c>
      <c r="D2428" s="13" t="s">
        <v>3964</v>
      </c>
      <c r="E2428" s="2">
        <v>5246.8</v>
      </c>
      <c r="F2428" s="14" t="s">
        <v>5140</v>
      </c>
      <c r="G2428" s="2">
        <v>5246.8</v>
      </c>
      <c r="H2428" s="2">
        <f>Tabla135[[#This Row],[Importe]]-Tabla135[[#This Row],[Pagado]]</f>
        <v>0</v>
      </c>
    </row>
    <row r="2429" spans="1:8" x14ac:dyDescent="0.25">
      <c r="A2429" s="13" t="s">
        <v>5140</v>
      </c>
      <c r="B2429" s="8" t="s">
        <v>6702</v>
      </c>
      <c r="C2429" s="12">
        <v>37610</v>
      </c>
      <c r="D2429" s="13" t="s">
        <v>3977</v>
      </c>
      <c r="E2429" s="2">
        <v>4439.8999999999996</v>
      </c>
      <c r="F2429" s="14" t="s">
        <v>5140</v>
      </c>
      <c r="G2429" s="2">
        <v>4439.8999999999996</v>
      </c>
      <c r="H2429" s="2">
        <f>Tabla135[[#This Row],[Importe]]-Tabla135[[#This Row],[Pagado]]</f>
        <v>0</v>
      </c>
    </row>
    <row r="2430" spans="1:8" x14ac:dyDescent="0.25">
      <c r="A2430" s="13" t="s">
        <v>5140</v>
      </c>
      <c r="B2430" s="8" t="s">
        <v>6703</v>
      </c>
      <c r="C2430" s="12">
        <v>37611</v>
      </c>
      <c r="D2430" s="13" t="s">
        <v>4037</v>
      </c>
      <c r="E2430" s="2">
        <v>1427.56</v>
      </c>
      <c r="F2430" s="14" t="s">
        <v>5140</v>
      </c>
      <c r="G2430" s="2">
        <v>1427.56</v>
      </c>
      <c r="H2430" s="2">
        <f>Tabla135[[#This Row],[Importe]]-Tabla135[[#This Row],[Pagado]]</f>
        <v>0</v>
      </c>
    </row>
    <row r="2431" spans="1:8" x14ac:dyDescent="0.25">
      <c r="A2431" s="13" t="s">
        <v>5140</v>
      </c>
      <c r="B2431" s="8" t="s">
        <v>6704</v>
      </c>
      <c r="C2431" s="12">
        <v>37612</v>
      </c>
      <c r="D2431" s="13" t="s">
        <v>4044</v>
      </c>
      <c r="E2431" s="2">
        <v>6813.7</v>
      </c>
      <c r="F2431" s="14" t="s">
        <v>5140</v>
      </c>
      <c r="G2431" s="2">
        <v>6813.7</v>
      </c>
      <c r="H2431" s="2">
        <f>Tabla135[[#This Row],[Importe]]-Tabla135[[#This Row],[Pagado]]</f>
        <v>0</v>
      </c>
    </row>
    <row r="2432" spans="1:8" x14ac:dyDescent="0.25">
      <c r="A2432" s="13" t="s">
        <v>5140</v>
      </c>
      <c r="B2432" s="8" t="s">
        <v>6705</v>
      </c>
      <c r="C2432" s="12">
        <v>37613</v>
      </c>
      <c r="D2432" s="13" t="s">
        <v>4045</v>
      </c>
      <c r="E2432" s="2">
        <v>3353.96</v>
      </c>
      <c r="F2432" s="14" t="s">
        <v>5140</v>
      </c>
      <c r="G2432" s="2">
        <v>3353.96</v>
      </c>
      <c r="H2432" s="2">
        <f>Tabla135[[#This Row],[Importe]]-Tabla135[[#This Row],[Pagado]]</f>
        <v>0</v>
      </c>
    </row>
    <row r="2433" spans="1:8" x14ac:dyDescent="0.25">
      <c r="A2433" s="13" t="s">
        <v>5140</v>
      </c>
      <c r="B2433" s="8" t="s">
        <v>6706</v>
      </c>
      <c r="C2433" s="12">
        <v>37614</v>
      </c>
      <c r="D2433" s="13" t="s">
        <v>4046</v>
      </c>
      <c r="E2433" s="2">
        <v>3413.64</v>
      </c>
      <c r="F2433" s="14" t="s">
        <v>5140</v>
      </c>
      <c r="G2433" s="2">
        <v>3413.64</v>
      </c>
      <c r="H2433" s="2">
        <f>Tabla135[[#This Row],[Importe]]-Tabla135[[#This Row],[Pagado]]</f>
        <v>0</v>
      </c>
    </row>
    <row r="2434" spans="1:8" x14ac:dyDescent="0.25">
      <c r="A2434" s="13" t="s">
        <v>5140</v>
      </c>
      <c r="B2434" s="8" t="s">
        <v>6707</v>
      </c>
      <c r="C2434" s="12">
        <v>37615</v>
      </c>
      <c r="D2434" s="13" t="s">
        <v>4009</v>
      </c>
      <c r="E2434" s="2">
        <v>784</v>
      </c>
      <c r="F2434" s="14" t="s">
        <v>5140</v>
      </c>
      <c r="G2434" s="2">
        <v>784</v>
      </c>
      <c r="H2434" s="2">
        <f>Tabla135[[#This Row],[Importe]]-Tabla135[[#This Row],[Pagado]]</f>
        <v>0</v>
      </c>
    </row>
    <row r="2435" spans="1:8" x14ac:dyDescent="0.25">
      <c r="A2435" s="13" t="s">
        <v>5140</v>
      </c>
      <c r="B2435" s="8" t="s">
        <v>6708</v>
      </c>
      <c r="C2435" s="12">
        <v>37616</v>
      </c>
      <c r="D2435" s="13" t="s">
        <v>4049</v>
      </c>
      <c r="E2435" s="2">
        <v>2541.08</v>
      </c>
      <c r="F2435" s="14" t="s">
        <v>5140</v>
      </c>
      <c r="G2435" s="2">
        <v>2541.08</v>
      </c>
      <c r="H2435" s="2">
        <f>Tabla135[[#This Row],[Importe]]-Tabla135[[#This Row],[Pagado]]</f>
        <v>0</v>
      </c>
    </row>
    <row r="2436" spans="1:8" x14ac:dyDescent="0.25">
      <c r="A2436" s="13" t="s">
        <v>5140</v>
      </c>
      <c r="B2436" s="8" t="s">
        <v>6709</v>
      </c>
      <c r="C2436" s="12">
        <v>37617</v>
      </c>
      <c r="D2436" s="13" t="s">
        <v>3965</v>
      </c>
      <c r="E2436" s="2">
        <v>879</v>
      </c>
      <c r="F2436" s="14" t="s">
        <v>5140</v>
      </c>
      <c r="G2436" s="2">
        <v>879</v>
      </c>
      <c r="H2436" s="2">
        <f>Tabla135[[#This Row],[Importe]]-Tabla135[[#This Row],[Pagado]]</f>
        <v>0</v>
      </c>
    </row>
    <row r="2437" spans="1:8" x14ac:dyDescent="0.25">
      <c r="A2437" s="13" t="s">
        <v>5140</v>
      </c>
      <c r="B2437" s="8" t="s">
        <v>6710</v>
      </c>
      <c r="C2437" s="12">
        <v>37618</v>
      </c>
      <c r="D2437" s="13" t="s">
        <v>4005</v>
      </c>
      <c r="E2437" s="2">
        <v>7146.4</v>
      </c>
      <c r="F2437" s="14" t="s">
        <v>5140</v>
      </c>
      <c r="G2437" s="2">
        <v>7146.4</v>
      </c>
      <c r="H2437" s="2">
        <f>Tabla135[[#This Row],[Importe]]-Tabla135[[#This Row],[Pagado]]</f>
        <v>0</v>
      </c>
    </row>
    <row r="2438" spans="1:8" x14ac:dyDescent="0.25">
      <c r="A2438" s="13" t="s">
        <v>5140</v>
      </c>
      <c r="B2438" s="8" t="s">
        <v>6711</v>
      </c>
      <c r="C2438" s="12">
        <v>37619</v>
      </c>
      <c r="D2438" s="13" t="s">
        <v>3989</v>
      </c>
      <c r="E2438" s="2">
        <v>787.7</v>
      </c>
      <c r="F2438" s="14" t="s">
        <v>5140</v>
      </c>
      <c r="G2438" s="2">
        <v>787.7</v>
      </c>
      <c r="H2438" s="2">
        <f>Tabla135[[#This Row],[Importe]]-Tabla135[[#This Row],[Pagado]]</f>
        <v>0</v>
      </c>
    </row>
    <row r="2439" spans="1:8" x14ac:dyDescent="0.25">
      <c r="A2439" s="13" t="s">
        <v>5140</v>
      </c>
      <c r="B2439" s="8" t="s">
        <v>6712</v>
      </c>
      <c r="C2439" s="12">
        <v>37620</v>
      </c>
      <c r="D2439" s="13" t="s">
        <v>4038</v>
      </c>
      <c r="E2439" s="2">
        <v>100.4</v>
      </c>
      <c r="F2439" s="14" t="s">
        <v>5985</v>
      </c>
      <c r="G2439" s="2">
        <v>100.4</v>
      </c>
      <c r="H2439" s="2">
        <f>Tabla135[[#This Row],[Importe]]-Tabla135[[#This Row],[Pagado]]</f>
        <v>0</v>
      </c>
    </row>
    <row r="2440" spans="1:8" x14ac:dyDescent="0.25">
      <c r="A2440" s="13" t="s">
        <v>5140</v>
      </c>
      <c r="B2440" s="8" t="s">
        <v>6713</v>
      </c>
      <c r="C2440" s="12">
        <v>37621</v>
      </c>
      <c r="D2440" s="13" t="s">
        <v>3937</v>
      </c>
      <c r="E2440" s="2">
        <v>14673.5</v>
      </c>
      <c r="F2440" s="14" t="s">
        <v>5985</v>
      </c>
      <c r="G2440" s="2">
        <v>14673.5</v>
      </c>
      <c r="H2440" s="2">
        <f>Tabla135[[#This Row],[Importe]]-Tabla135[[#This Row],[Pagado]]</f>
        <v>0</v>
      </c>
    </row>
    <row r="2441" spans="1:8" x14ac:dyDescent="0.25">
      <c r="A2441" s="13" t="s">
        <v>5140</v>
      </c>
      <c r="B2441" s="8" t="s">
        <v>6714</v>
      </c>
      <c r="C2441" s="12">
        <v>37622</v>
      </c>
      <c r="D2441" s="13" t="s">
        <v>3953</v>
      </c>
      <c r="E2441" s="2">
        <v>2240</v>
      </c>
      <c r="F2441" s="14" t="s">
        <v>5140</v>
      </c>
      <c r="G2441" s="2">
        <v>2240</v>
      </c>
      <c r="H2441" s="2">
        <f>Tabla135[[#This Row],[Importe]]-Tabla135[[#This Row],[Pagado]]</f>
        <v>0</v>
      </c>
    </row>
    <row r="2442" spans="1:8" x14ac:dyDescent="0.25">
      <c r="A2442" s="13" t="s">
        <v>5140</v>
      </c>
      <c r="B2442" s="8" t="s">
        <v>6715</v>
      </c>
      <c r="C2442" s="12">
        <v>37623</v>
      </c>
      <c r="D2442" s="13" t="s">
        <v>3991</v>
      </c>
      <c r="E2442" s="2">
        <v>6654.02</v>
      </c>
      <c r="F2442" s="14" t="s">
        <v>5140</v>
      </c>
      <c r="G2442" s="2">
        <v>6654.02</v>
      </c>
      <c r="H2442" s="2">
        <f>Tabla135[[#This Row],[Importe]]-Tabla135[[#This Row],[Pagado]]</f>
        <v>0</v>
      </c>
    </row>
    <row r="2443" spans="1:8" x14ac:dyDescent="0.25">
      <c r="A2443" s="13" t="s">
        <v>5140</v>
      </c>
      <c r="B2443" s="8" t="s">
        <v>6716</v>
      </c>
      <c r="C2443" s="12">
        <v>37624</v>
      </c>
      <c r="D2443" s="13" t="s">
        <v>3993</v>
      </c>
      <c r="E2443" s="2">
        <v>3650.72</v>
      </c>
      <c r="F2443" s="14" t="s">
        <v>5140</v>
      </c>
      <c r="G2443" s="2">
        <v>3650.72</v>
      </c>
      <c r="H2443" s="2">
        <f>Tabla135[[#This Row],[Importe]]-Tabla135[[#This Row],[Pagado]]</f>
        <v>0</v>
      </c>
    </row>
    <row r="2444" spans="1:8" x14ac:dyDescent="0.25">
      <c r="A2444" s="13" t="s">
        <v>5140</v>
      </c>
      <c r="B2444" s="8" t="s">
        <v>6717</v>
      </c>
      <c r="C2444" s="12">
        <v>37625</v>
      </c>
      <c r="D2444" s="13" t="s">
        <v>4121</v>
      </c>
      <c r="E2444" s="2">
        <v>4142.62</v>
      </c>
      <c r="F2444" s="14" t="s">
        <v>5140</v>
      </c>
      <c r="G2444" s="2">
        <v>4142.62</v>
      </c>
      <c r="H2444" s="2">
        <f>Tabla135[[#This Row],[Importe]]-Tabla135[[#This Row],[Pagado]]</f>
        <v>0</v>
      </c>
    </row>
    <row r="2445" spans="1:8" x14ac:dyDescent="0.25">
      <c r="A2445" s="13" t="s">
        <v>5140</v>
      </c>
      <c r="B2445" s="8" t="s">
        <v>6718</v>
      </c>
      <c r="C2445" s="12">
        <v>37626</v>
      </c>
      <c r="D2445" s="13" t="s">
        <v>4042</v>
      </c>
      <c r="E2445" s="2">
        <v>38217.26</v>
      </c>
      <c r="F2445" s="14" t="s">
        <v>5140</v>
      </c>
      <c r="G2445" s="2">
        <v>38217.26</v>
      </c>
      <c r="H2445" s="2">
        <f>Tabla135[[#This Row],[Importe]]-Tabla135[[#This Row],[Pagado]]</f>
        <v>0</v>
      </c>
    </row>
    <row r="2446" spans="1:8" x14ac:dyDescent="0.25">
      <c r="A2446" s="13" t="s">
        <v>5140</v>
      </c>
      <c r="B2446" s="8" t="s">
        <v>6719</v>
      </c>
      <c r="C2446" s="12">
        <v>37627</v>
      </c>
      <c r="D2446" s="13" t="s">
        <v>6720</v>
      </c>
      <c r="E2446" s="2">
        <v>1398.8</v>
      </c>
      <c r="F2446" s="14" t="s">
        <v>5140</v>
      </c>
      <c r="G2446" s="2">
        <v>1398.8</v>
      </c>
      <c r="H2446" s="2">
        <f>Tabla135[[#This Row],[Importe]]-Tabla135[[#This Row],[Pagado]]</f>
        <v>0</v>
      </c>
    </row>
    <row r="2447" spans="1:8" x14ac:dyDescent="0.25">
      <c r="A2447" s="13" t="s">
        <v>5140</v>
      </c>
      <c r="B2447" s="8" t="s">
        <v>6721</v>
      </c>
      <c r="C2447" s="12">
        <v>37628</v>
      </c>
      <c r="D2447" s="13" t="s">
        <v>4003</v>
      </c>
      <c r="E2447" s="2">
        <v>27806.69</v>
      </c>
      <c r="F2447" s="14" t="s">
        <v>9</v>
      </c>
      <c r="G2447" s="2">
        <v>27806.69</v>
      </c>
      <c r="H2447" s="2">
        <f>Tabla135[[#This Row],[Importe]]-Tabla135[[#This Row],[Pagado]]</f>
        <v>0</v>
      </c>
    </row>
    <row r="2448" spans="1:8" x14ac:dyDescent="0.25">
      <c r="A2448" s="13" t="s">
        <v>5140</v>
      </c>
      <c r="B2448" s="8" t="s">
        <v>6722</v>
      </c>
      <c r="C2448" s="12">
        <v>37629</v>
      </c>
      <c r="D2448" s="13" t="s">
        <v>4061</v>
      </c>
      <c r="E2448" s="2">
        <v>17682.3</v>
      </c>
      <c r="F2448" s="14" t="s">
        <v>5140</v>
      </c>
      <c r="G2448" s="2">
        <v>17682.3</v>
      </c>
      <c r="H2448" s="2">
        <f>Tabla135[[#This Row],[Importe]]-Tabla135[[#This Row],[Pagado]]</f>
        <v>0</v>
      </c>
    </row>
    <row r="2449" spans="1:8" x14ac:dyDescent="0.25">
      <c r="A2449" s="13" t="s">
        <v>5140</v>
      </c>
      <c r="B2449" s="8" t="s">
        <v>6723</v>
      </c>
      <c r="C2449" s="12">
        <v>37630</v>
      </c>
      <c r="D2449" s="13" t="s">
        <v>3964</v>
      </c>
      <c r="E2449" s="2">
        <v>27194.400000000001</v>
      </c>
      <c r="F2449" s="14" t="s">
        <v>5985</v>
      </c>
      <c r="G2449" s="2">
        <v>27194.400000000001</v>
      </c>
      <c r="H2449" s="2">
        <f>Tabla135[[#This Row],[Importe]]-Tabla135[[#This Row],[Pagado]]</f>
        <v>0</v>
      </c>
    </row>
    <row r="2450" spans="1:8" x14ac:dyDescent="0.25">
      <c r="A2450" s="13" t="s">
        <v>5140</v>
      </c>
      <c r="B2450" s="8" t="s">
        <v>6724</v>
      </c>
      <c r="C2450" s="12">
        <v>37631</v>
      </c>
      <c r="D2450" s="13" t="s">
        <v>4115</v>
      </c>
      <c r="E2450" s="2">
        <v>10.5</v>
      </c>
      <c r="F2450" s="14" t="s">
        <v>18</v>
      </c>
      <c r="G2450" s="2">
        <v>10.5</v>
      </c>
      <c r="H2450" s="2">
        <f>Tabla135[[#This Row],[Importe]]-Tabla135[[#This Row],[Pagado]]</f>
        <v>0</v>
      </c>
    </row>
    <row r="2451" spans="1:8" x14ac:dyDescent="0.25">
      <c r="A2451" s="13" t="s">
        <v>5140</v>
      </c>
      <c r="B2451" s="8" t="s">
        <v>6725</v>
      </c>
      <c r="C2451" s="12">
        <v>37632</v>
      </c>
      <c r="D2451" s="13" t="s">
        <v>4063</v>
      </c>
      <c r="E2451" s="2">
        <v>42669.36</v>
      </c>
      <c r="F2451" s="14" t="s">
        <v>5985</v>
      </c>
      <c r="G2451" s="2">
        <v>42669.36</v>
      </c>
      <c r="H2451" s="2">
        <f>Tabla135[[#This Row],[Importe]]-Tabla135[[#This Row],[Pagado]]</f>
        <v>0</v>
      </c>
    </row>
    <row r="2452" spans="1:8" x14ac:dyDescent="0.25">
      <c r="A2452" s="13" t="s">
        <v>5140</v>
      </c>
      <c r="B2452" s="8" t="s">
        <v>6726</v>
      </c>
      <c r="C2452" s="12">
        <v>37633</v>
      </c>
      <c r="D2452" s="13" t="s">
        <v>4062</v>
      </c>
      <c r="E2452" s="2">
        <v>14800</v>
      </c>
      <c r="F2452" s="14" t="s">
        <v>5985</v>
      </c>
      <c r="G2452" s="2">
        <v>14800</v>
      </c>
      <c r="H2452" s="2">
        <f>Tabla135[[#This Row],[Importe]]-Tabla135[[#This Row],[Pagado]]</f>
        <v>0</v>
      </c>
    </row>
    <row r="2453" spans="1:8" x14ac:dyDescent="0.25">
      <c r="A2453" s="13" t="s">
        <v>5140</v>
      </c>
      <c r="B2453" s="8" t="s">
        <v>6727</v>
      </c>
      <c r="C2453" s="12">
        <v>37634</v>
      </c>
      <c r="D2453" s="13" t="s">
        <v>4001</v>
      </c>
      <c r="E2453" s="2">
        <v>5600</v>
      </c>
      <c r="F2453" s="14" t="s">
        <v>5985</v>
      </c>
      <c r="G2453" s="2">
        <v>5600</v>
      </c>
      <c r="H2453" s="2">
        <f>Tabla135[[#This Row],[Importe]]-Tabla135[[#This Row],[Pagado]]</f>
        <v>0</v>
      </c>
    </row>
    <row r="2454" spans="1:8" x14ac:dyDescent="0.25">
      <c r="A2454" s="13" t="s">
        <v>5140</v>
      </c>
      <c r="B2454" s="8" t="s">
        <v>6728</v>
      </c>
      <c r="C2454" s="12">
        <v>37635</v>
      </c>
      <c r="D2454" s="13" t="s">
        <v>4002</v>
      </c>
      <c r="E2454" s="2">
        <v>2240</v>
      </c>
      <c r="F2454" s="14" t="s">
        <v>5985</v>
      </c>
      <c r="G2454" s="2">
        <v>2240</v>
      </c>
      <c r="H2454" s="2">
        <f>Tabla135[[#This Row],[Importe]]-Tabla135[[#This Row],[Pagado]]</f>
        <v>0</v>
      </c>
    </row>
    <row r="2455" spans="1:8" x14ac:dyDescent="0.25">
      <c r="A2455" s="13" t="s">
        <v>5140</v>
      </c>
      <c r="B2455" s="8" t="s">
        <v>6729</v>
      </c>
      <c r="C2455" s="12">
        <v>37636</v>
      </c>
      <c r="D2455" s="13" t="s">
        <v>4012</v>
      </c>
      <c r="E2455" s="2">
        <v>1168</v>
      </c>
      <c r="F2455" s="14" t="s">
        <v>5140</v>
      </c>
      <c r="G2455" s="2">
        <v>1168</v>
      </c>
      <c r="H2455" s="2">
        <f>Tabla135[[#This Row],[Importe]]-Tabla135[[#This Row],[Pagado]]</f>
        <v>0</v>
      </c>
    </row>
    <row r="2456" spans="1:8" x14ac:dyDescent="0.25">
      <c r="A2456" s="13" t="s">
        <v>5140</v>
      </c>
      <c r="B2456" s="8" t="s">
        <v>6730</v>
      </c>
      <c r="C2456" s="12">
        <v>37637</v>
      </c>
      <c r="D2456" s="13" t="s">
        <v>3974</v>
      </c>
      <c r="E2456" s="2">
        <v>6160</v>
      </c>
      <c r="F2456" s="14" t="s">
        <v>5985</v>
      </c>
      <c r="G2456" s="2">
        <v>6160</v>
      </c>
      <c r="H2456" s="2">
        <f>Tabla135[[#This Row],[Importe]]-Tabla135[[#This Row],[Pagado]]</f>
        <v>0</v>
      </c>
    </row>
    <row r="2457" spans="1:8" x14ac:dyDescent="0.25">
      <c r="A2457" s="13" t="s">
        <v>5140</v>
      </c>
      <c r="B2457" s="8" t="s">
        <v>6731</v>
      </c>
      <c r="C2457" s="12">
        <v>37638</v>
      </c>
      <c r="D2457" s="13" t="s">
        <v>4064</v>
      </c>
      <c r="E2457" s="2">
        <v>35486.519999999997</v>
      </c>
      <c r="F2457" s="14" t="s">
        <v>8</v>
      </c>
      <c r="G2457" s="2">
        <v>35486.519999999997</v>
      </c>
      <c r="H2457" s="2">
        <f>Tabla135[[#This Row],[Importe]]-Tabla135[[#This Row],[Pagado]]</f>
        <v>0</v>
      </c>
    </row>
    <row r="2458" spans="1:8" x14ac:dyDescent="0.25">
      <c r="A2458" s="13" t="s">
        <v>5140</v>
      </c>
      <c r="B2458" s="8" t="s">
        <v>6732</v>
      </c>
      <c r="C2458" s="12">
        <v>37639</v>
      </c>
      <c r="D2458" s="13" t="s">
        <v>3970</v>
      </c>
      <c r="E2458" s="2">
        <v>3135.56</v>
      </c>
      <c r="F2458" s="14" t="s">
        <v>5985</v>
      </c>
      <c r="G2458" s="2">
        <v>3135.56</v>
      </c>
      <c r="H2458" s="2">
        <f>Tabla135[[#This Row],[Importe]]-Tabla135[[#This Row],[Pagado]]</f>
        <v>0</v>
      </c>
    </row>
    <row r="2459" spans="1:8" x14ac:dyDescent="0.25">
      <c r="A2459" s="13" t="s">
        <v>5140</v>
      </c>
      <c r="B2459" s="8" t="s">
        <v>6733</v>
      </c>
      <c r="C2459" s="12">
        <v>37640</v>
      </c>
      <c r="D2459" s="13" t="s">
        <v>4130</v>
      </c>
      <c r="E2459" s="2">
        <v>76245.899999999994</v>
      </c>
      <c r="F2459" s="14" t="s">
        <v>5985</v>
      </c>
      <c r="G2459" s="2">
        <v>76245.899999999994</v>
      </c>
      <c r="H2459" s="2">
        <f>Tabla135[[#This Row],[Importe]]-Tabla135[[#This Row],[Pagado]]</f>
        <v>0</v>
      </c>
    </row>
    <row r="2460" spans="1:8" x14ac:dyDescent="0.25">
      <c r="A2460" s="13" t="s">
        <v>5140</v>
      </c>
      <c r="B2460" s="8" t="s">
        <v>6734</v>
      </c>
      <c r="C2460" s="12">
        <v>37641</v>
      </c>
      <c r="D2460" s="13" t="s">
        <v>4065</v>
      </c>
      <c r="E2460" s="2">
        <v>10520</v>
      </c>
      <c r="F2460" s="14" t="s">
        <v>5985</v>
      </c>
      <c r="G2460" s="2">
        <v>10520</v>
      </c>
      <c r="H2460" s="2">
        <f>Tabla135[[#This Row],[Importe]]-Tabla135[[#This Row],[Pagado]]</f>
        <v>0</v>
      </c>
    </row>
    <row r="2461" spans="1:8" x14ac:dyDescent="0.25">
      <c r="A2461" s="13" t="s">
        <v>5140</v>
      </c>
      <c r="B2461" s="8" t="s">
        <v>6735</v>
      </c>
      <c r="C2461" s="12">
        <v>37642</v>
      </c>
      <c r="D2461" s="13" t="s">
        <v>4059</v>
      </c>
      <c r="E2461" s="2">
        <v>10025</v>
      </c>
      <c r="F2461" s="14" t="s">
        <v>5140</v>
      </c>
      <c r="G2461" s="2">
        <v>10025</v>
      </c>
      <c r="H2461" s="2">
        <f>Tabla135[[#This Row],[Importe]]-Tabla135[[#This Row],[Pagado]]</f>
        <v>0</v>
      </c>
    </row>
    <row r="2462" spans="1:8" x14ac:dyDescent="0.25">
      <c r="A2462" s="13" t="s">
        <v>5140</v>
      </c>
      <c r="B2462" s="8" t="s">
        <v>6736</v>
      </c>
      <c r="C2462" s="12">
        <v>37643</v>
      </c>
      <c r="D2462" s="13" t="s">
        <v>4072</v>
      </c>
      <c r="E2462" s="2">
        <v>840</v>
      </c>
      <c r="F2462" s="14" t="s">
        <v>5140</v>
      </c>
      <c r="G2462" s="2">
        <v>840</v>
      </c>
      <c r="H2462" s="2">
        <f>Tabla135[[#This Row],[Importe]]-Tabla135[[#This Row],[Pagado]]</f>
        <v>0</v>
      </c>
    </row>
    <row r="2463" spans="1:8" x14ac:dyDescent="0.25">
      <c r="A2463" s="13" t="s">
        <v>5140</v>
      </c>
      <c r="B2463" s="8" t="s">
        <v>6737</v>
      </c>
      <c r="C2463" s="12">
        <v>37644</v>
      </c>
      <c r="D2463" s="13" t="s">
        <v>4047</v>
      </c>
      <c r="E2463" s="2">
        <v>312.52</v>
      </c>
      <c r="F2463" s="14" t="s">
        <v>5140</v>
      </c>
      <c r="G2463" s="2">
        <v>312.52</v>
      </c>
      <c r="H2463" s="2">
        <f>Tabla135[[#This Row],[Importe]]-Tabla135[[#This Row],[Pagado]]</f>
        <v>0</v>
      </c>
    </row>
    <row r="2464" spans="1:8" x14ac:dyDescent="0.25">
      <c r="A2464" s="13" t="s">
        <v>5140</v>
      </c>
      <c r="B2464" s="8" t="s">
        <v>6738</v>
      </c>
      <c r="C2464" s="12">
        <v>37645</v>
      </c>
      <c r="D2464" s="13" t="s">
        <v>3961</v>
      </c>
      <c r="E2464" s="2">
        <v>5579.4</v>
      </c>
      <c r="F2464" s="14" t="s">
        <v>5985</v>
      </c>
      <c r="G2464" s="2">
        <v>5579.4</v>
      </c>
      <c r="H2464" s="2">
        <f>Tabla135[[#This Row],[Importe]]-Tabla135[[#This Row],[Pagado]]</f>
        <v>0</v>
      </c>
    </row>
    <row r="2465" spans="1:8" x14ac:dyDescent="0.25">
      <c r="A2465" s="13" t="s">
        <v>5140</v>
      </c>
      <c r="B2465" s="8" t="s">
        <v>6739</v>
      </c>
      <c r="C2465" s="12">
        <v>37646</v>
      </c>
      <c r="D2465" s="13" t="s">
        <v>4133</v>
      </c>
      <c r="E2465" s="2">
        <v>840</v>
      </c>
      <c r="F2465" s="14" t="s">
        <v>5140</v>
      </c>
      <c r="G2465" s="2">
        <v>840</v>
      </c>
      <c r="H2465" s="2">
        <f>Tabla135[[#This Row],[Importe]]-Tabla135[[#This Row],[Pagado]]</f>
        <v>0</v>
      </c>
    </row>
    <row r="2466" spans="1:8" x14ac:dyDescent="0.25">
      <c r="A2466" s="13" t="s">
        <v>5140</v>
      </c>
      <c r="B2466" s="8" t="s">
        <v>6740</v>
      </c>
      <c r="C2466" s="12">
        <v>37647</v>
      </c>
      <c r="D2466" s="13" t="s">
        <v>3955</v>
      </c>
      <c r="E2466" s="2">
        <v>477.94</v>
      </c>
      <c r="F2466" s="14" t="s">
        <v>5140</v>
      </c>
      <c r="G2466" s="2">
        <v>477.94</v>
      </c>
      <c r="H2466" s="2">
        <f>Tabla135[[#This Row],[Importe]]-Tabla135[[#This Row],[Pagado]]</f>
        <v>0</v>
      </c>
    </row>
    <row r="2467" spans="1:8" x14ac:dyDescent="0.25">
      <c r="A2467" s="13" t="s">
        <v>5140</v>
      </c>
      <c r="B2467" s="8" t="s">
        <v>6741</v>
      </c>
      <c r="C2467" s="12">
        <v>37648</v>
      </c>
      <c r="D2467" s="13" t="s">
        <v>4067</v>
      </c>
      <c r="E2467" s="2">
        <v>1680</v>
      </c>
      <c r="F2467" s="14" t="s">
        <v>5140</v>
      </c>
      <c r="G2467" s="2">
        <v>1680</v>
      </c>
      <c r="H2467" s="2">
        <f>Tabla135[[#This Row],[Importe]]-Tabla135[[#This Row],[Pagado]]</f>
        <v>0</v>
      </c>
    </row>
    <row r="2468" spans="1:8" x14ac:dyDescent="0.25">
      <c r="A2468" s="13" t="s">
        <v>5140</v>
      </c>
      <c r="B2468" s="8" t="s">
        <v>6742</v>
      </c>
      <c r="C2468" s="12">
        <v>37649</v>
      </c>
      <c r="D2468" s="13" t="s">
        <v>4025</v>
      </c>
      <c r="E2468" s="2">
        <v>2408.92</v>
      </c>
      <c r="F2468" s="14" t="s">
        <v>5140</v>
      </c>
      <c r="G2468" s="2">
        <v>2408.92</v>
      </c>
      <c r="H2468" s="2">
        <f>Tabla135[[#This Row],[Importe]]-Tabla135[[#This Row],[Pagado]]</f>
        <v>0</v>
      </c>
    </row>
    <row r="2469" spans="1:8" x14ac:dyDescent="0.25">
      <c r="A2469" s="13" t="s">
        <v>5140</v>
      </c>
      <c r="B2469" s="8" t="s">
        <v>6743</v>
      </c>
      <c r="C2469" s="12">
        <v>37650</v>
      </c>
      <c r="D2469" s="13" t="s">
        <v>4025</v>
      </c>
      <c r="E2469" s="2">
        <v>451.5</v>
      </c>
      <c r="F2469" s="14" t="s">
        <v>5140</v>
      </c>
      <c r="G2469" s="2">
        <v>451.5</v>
      </c>
      <c r="H2469" s="2">
        <f>Tabla135[[#This Row],[Importe]]-Tabla135[[#This Row],[Pagado]]</f>
        <v>0</v>
      </c>
    </row>
    <row r="2470" spans="1:8" x14ac:dyDescent="0.25">
      <c r="A2470" s="13" t="s">
        <v>5140</v>
      </c>
      <c r="B2470" s="8" t="s">
        <v>6744</v>
      </c>
      <c r="C2470" s="12">
        <v>37651</v>
      </c>
      <c r="D2470" s="13" t="s">
        <v>3964</v>
      </c>
      <c r="E2470" s="2">
        <v>3936.4</v>
      </c>
      <c r="F2470" s="14" t="s">
        <v>5140</v>
      </c>
      <c r="G2470" s="2">
        <v>3936.4</v>
      </c>
      <c r="H2470" s="2">
        <f>Tabla135[[#This Row],[Importe]]-Tabla135[[#This Row],[Pagado]]</f>
        <v>0</v>
      </c>
    </row>
    <row r="2471" spans="1:8" x14ac:dyDescent="0.25">
      <c r="A2471" s="13" t="s">
        <v>5140</v>
      </c>
      <c r="B2471" s="8" t="s">
        <v>6745</v>
      </c>
      <c r="C2471" s="12">
        <v>37652</v>
      </c>
      <c r="D2471" s="13" t="s">
        <v>4105</v>
      </c>
      <c r="E2471" s="2">
        <v>57809.8</v>
      </c>
      <c r="F2471" s="14" t="s">
        <v>5985</v>
      </c>
      <c r="G2471" s="2">
        <v>57809.8</v>
      </c>
      <c r="H2471" s="2">
        <f>Tabla135[[#This Row],[Importe]]-Tabla135[[#This Row],[Pagado]]</f>
        <v>0</v>
      </c>
    </row>
    <row r="2472" spans="1:8" x14ac:dyDescent="0.25">
      <c r="A2472" s="13" t="s">
        <v>5140</v>
      </c>
      <c r="B2472" s="8" t="s">
        <v>6746</v>
      </c>
      <c r="C2472" s="12">
        <v>37653</v>
      </c>
      <c r="D2472" s="13" t="s">
        <v>3964</v>
      </c>
      <c r="E2472" s="2">
        <v>1915.2</v>
      </c>
      <c r="F2472" s="14" t="s">
        <v>5140</v>
      </c>
      <c r="G2472" s="2">
        <v>1915.2</v>
      </c>
      <c r="H2472" s="2">
        <f>Tabla135[[#This Row],[Importe]]-Tabla135[[#This Row],[Pagado]]</f>
        <v>0</v>
      </c>
    </row>
    <row r="2473" spans="1:8" x14ac:dyDescent="0.25">
      <c r="A2473" s="13" t="s">
        <v>5140</v>
      </c>
      <c r="B2473" s="8" t="s">
        <v>6747</v>
      </c>
      <c r="C2473" s="12">
        <v>37654</v>
      </c>
      <c r="D2473" s="13" t="s">
        <v>3964</v>
      </c>
      <c r="E2473" s="2">
        <v>3714.12</v>
      </c>
      <c r="F2473" s="14" t="s">
        <v>5140</v>
      </c>
      <c r="G2473" s="2">
        <v>3714.12</v>
      </c>
      <c r="H2473" s="2">
        <f>Tabla135[[#This Row],[Importe]]-Tabla135[[#This Row],[Pagado]]</f>
        <v>0</v>
      </c>
    </row>
    <row r="2474" spans="1:8" x14ac:dyDescent="0.25">
      <c r="A2474" s="13" t="s">
        <v>5140</v>
      </c>
      <c r="B2474" s="8" t="s">
        <v>6748</v>
      </c>
      <c r="C2474" s="12">
        <v>37655</v>
      </c>
      <c r="D2474" s="13" t="s">
        <v>4117</v>
      </c>
      <c r="E2474" s="2">
        <v>12992.25</v>
      </c>
      <c r="F2474" s="14" t="s">
        <v>5140</v>
      </c>
      <c r="G2474" s="2">
        <v>12992.25</v>
      </c>
      <c r="H2474" s="2">
        <f>Tabla135[[#This Row],[Importe]]-Tabla135[[#This Row],[Pagado]]</f>
        <v>0</v>
      </c>
    </row>
    <row r="2475" spans="1:8" x14ac:dyDescent="0.25">
      <c r="A2475" s="13" t="s">
        <v>5140</v>
      </c>
      <c r="B2475" s="8" t="s">
        <v>6749</v>
      </c>
      <c r="C2475" s="12">
        <v>37656</v>
      </c>
      <c r="D2475" s="13" t="s">
        <v>4105</v>
      </c>
      <c r="E2475" s="2">
        <v>6734</v>
      </c>
      <c r="F2475" s="14" t="s">
        <v>5985</v>
      </c>
      <c r="G2475" s="2">
        <v>6734</v>
      </c>
      <c r="H2475" s="2">
        <f>Tabla135[[#This Row],[Importe]]-Tabla135[[#This Row],[Pagado]]</f>
        <v>0</v>
      </c>
    </row>
    <row r="2476" spans="1:8" x14ac:dyDescent="0.25">
      <c r="A2476" s="13" t="s">
        <v>5140</v>
      </c>
      <c r="B2476" s="8" t="s">
        <v>6750</v>
      </c>
      <c r="C2476" s="12">
        <v>37657</v>
      </c>
      <c r="D2476" s="13" t="s">
        <v>4055</v>
      </c>
      <c r="E2476" s="2">
        <v>40552</v>
      </c>
      <c r="F2476" s="14" t="s">
        <v>5140</v>
      </c>
      <c r="G2476" s="2">
        <v>40552</v>
      </c>
      <c r="H2476" s="2">
        <f>Tabla135[[#This Row],[Importe]]-Tabla135[[#This Row],[Pagado]]</f>
        <v>0</v>
      </c>
    </row>
    <row r="2477" spans="1:8" x14ac:dyDescent="0.25">
      <c r="A2477" s="13" t="s">
        <v>5140</v>
      </c>
      <c r="B2477" s="8" t="s">
        <v>6751</v>
      </c>
      <c r="C2477" s="12">
        <v>37658</v>
      </c>
      <c r="D2477" s="13" t="s">
        <v>4164</v>
      </c>
      <c r="E2477" s="2">
        <v>17460.64</v>
      </c>
      <c r="F2477" s="14" t="s">
        <v>5140</v>
      </c>
      <c r="G2477" s="2">
        <v>17460.64</v>
      </c>
      <c r="H2477" s="2">
        <f>Tabla135[[#This Row],[Importe]]-Tabla135[[#This Row],[Pagado]]</f>
        <v>0</v>
      </c>
    </row>
    <row r="2478" spans="1:8" x14ac:dyDescent="0.25">
      <c r="A2478" s="13" t="s">
        <v>5140</v>
      </c>
      <c r="B2478" s="8" t="s">
        <v>6752</v>
      </c>
      <c r="C2478" s="12">
        <v>37659</v>
      </c>
      <c r="D2478" s="13" t="s">
        <v>6753</v>
      </c>
      <c r="E2478" s="2">
        <v>791.96</v>
      </c>
      <c r="F2478" s="14" t="s">
        <v>5140</v>
      </c>
      <c r="G2478" s="2">
        <v>791.96</v>
      </c>
      <c r="H2478" s="2">
        <f>Tabla135[[#This Row],[Importe]]-Tabla135[[#This Row],[Pagado]]</f>
        <v>0</v>
      </c>
    </row>
    <row r="2479" spans="1:8" x14ac:dyDescent="0.25">
      <c r="A2479" s="13" t="s">
        <v>5140</v>
      </c>
      <c r="B2479" s="8" t="s">
        <v>6754</v>
      </c>
      <c r="C2479" s="12">
        <v>37660</v>
      </c>
      <c r="D2479" s="13" t="s">
        <v>4129</v>
      </c>
      <c r="E2479" s="2">
        <v>4776.8</v>
      </c>
      <c r="F2479" s="14" t="s">
        <v>6507</v>
      </c>
      <c r="G2479" s="2">
        <v>4776.8</v>
      </c>
      <c r="H2479" s="2">
        <f>Tabla135[[#This Row],[Importe]]-Tabla135[[#This Row],[Pagado]]</f>
        <v>0</v>
      </c>
    </row>
    <row r="2480" spans="1:8" x14ac:dyDescent="0.25">
      <c r="A2480" s="13" t="s">
        <v>5140</v>
      </c>
      <c r="B2480" s="8" t="s">
        <v>6755</v>
      </c>
      <c r="C2480" s="12">
        <v>37661</v>
      </c>
      <c r="D2480" s="13" t="s">
        <v>4016</v>
      </c>
      <c r="E2480" s="2">
        <v>3675.4</v>
      </c>
      <c r="F2480" s="14" t="s">
        <v>5985</v>
      </c>
      <c r="G2480" s="2">
        <v>3675.4</v>
      </c>
      <c r="H2480" s="2">
        <f>Tabla135[[#This Row],[Importe]]-Tabla135[[#This Row],[Pagado]]</f>
        <v>0</v>
      </c>
    </row>
    <row r="2481" spans="1:8" x14ac:dyDescent="0.25">
      <c r="A2481" s="13" t="s">
        <v>5140</v>
      </c>
      <c r="B2481" s="8" t="s">
        <v>6756</v>
      </c>
      <c r="C2481" s="12">
        <v>37662</v>
      </c>
      <c r="D2481" s="13" t="s">
        <v>4047</v>
      </c>
      <c r="E2481" s="2">
        <v>1060.2</v>
      </c>
      <c r="F2481" s="14" t="s">
        <v>5140</v>
      </c>
      <c r="G2481" s="2">
        <v>1060.2</v>
      </c>
      <c r="H2481" s="2">
        <f>Tabla135[[#This Row],[Importe]]-Tabla135[[#This Row],[Pagado]]</f>
        <v>0</v>
      </c>
    </row>
    <row r="2482" spans="1:8" x14ac:dyDescent="0.25">
      <c r="A2482" s="13" t="s">
        <v>5140</v>
      </c>
      <c r="B2482" s="8" t="s">
        <v>6757</v>
      </c>
      <c r="C2482" s="12">
        <v>37663</v>
      </c>
      <c r="D2482" s="13" t="s">
        <v>6758</v>
      </c>
      <c r="E2482" s="2">
        <v>17072</v>
      </c>
      <c r="F2482" s="14" t="s">
        <v>4718</v>
      </c>
      <c r="G2482" s="2">
        <v>17072</v>
      </c>
      <c r="H2482" s="2">
        <f>Tabla135[[#This Row],[Importe]]-Tabla135[[#This Row],[Pagado]]</f>
        <v>0</v>
      </c>
    </row>
    <row r="2483" spans="1:8" x14ac:dyDescent="0.25">
      <c r="A2483" s="13" t="s">
        <v>5140</v>
      </c>
      <c r="B2483" s="8" t="s">
        <v>6759</v>
      </c>
      <c r="C2483" s="12">
        <v>37664</v>
      </c>
      <c r="D2483" s="13" t="s">
        <v>4122</v>
      </c>
      <c r="E2483" s="2">
        <v>24153.599999999999</v>
      </c>
      <c r="F2483" s="14" t="s">
        <v>11</v>
      </c>
      <c r="G2483" s="2">
        <v>24153.599999999999</v>
      </c>
      <c r="H2483" s="2">
        <f>Tabla135[[#This Row],[Importe]]-Tabla135[[#This Row],[Pagado]]</f>
        <v>0</v>
      </c>
    </row>
    <row r="2484" spans="1:8" x14ac:dyDescent="0.25">
      <c r="A2484" s="13" t="s">
        <v>5140</v>
      </c>
      <c r="B2484" s="8" t="s">
        <v>6760</v>
      </c>
      <c r="C2484" s="12">
        <v>37665</v>
      </c>
      <c r="D2484" s="13" t="s">
        <v>4073</v>
      </c>
      <c r="E2484" s="2">
        <v>8980.4</v>
      </c>
      <c r="F2484" s="14" t="s">
        <v>5985</v>
      </c>
      <c r="G2484" s="2">
        <v>8980.4</v>
      </c>
      <c r="H2484" s="2">
        <f>Tabla135[[#This Row],[Importe]]-Tabla135[[#This Row],[Pagado]]</f>
        <v>0</v>
      </c>
    </row>
    <row r="2485" spans="1:8" x14ac:dyDescent="0.25">
      <c r="A2485" s="13" t="s">
        <v>5140</v>
      </c>
      <c r="B2485" s="8" t="s">
        <v>6761</v>
      </c>
      <c r="C2485" s="12">
        <v>37666</v>
      </c>
      <c r="D2485" s="13" t="s">
        <v>4015</v>
      </c>
      <c r="E2485" s="2">
        <v>1963.08</v>
      </c>
      <c r="F2485" s="14" t="s">
        <v>5140</v>
      </c>
      <c r="G2485" s="2">
        <v>1963.08</v>
      </c>
      <c r="H2485" s="2">
        <f>Tabla135[[#This Row],[Importe]]-Tabla135[[#This Row],[Pagado]]</f>
        <v>0</v>
      </c>
    </row>
    <row r="2486" spans="1:8" x14ac:dyDescent="0.25">
      <c r="A2486" s="13" t="s">
        <v>5140</v>
      </c>
      <c r="B2486" s="8" t="s">
        <v>6762</v>
      </c>
      <c r="C2486" s="12">
        <v>37667</v>
      </c>
      <c r="D2486" s="13" t="s">
        <v>4136</v>
      </c>
      <c r="E2486" s="2">
        <v>8681.5</v>
      </c>
      <c r="F2486" s="14" t="s">
        <v>4294</v>
      </c>
      <c r="G2486" s="2">
        <v>8681.5</v>
      </c>
      <c r="H2486" s="2">
        <f>Tabla135[[#This Row],[Importe]]-Tabla135[[#This Row],[Pagado]]</f>
        <v>0</v>
      </c>
    </row>
    <row r="2487" spans="1:8" x14ac:dyDescent="0.25">
      <c r="A2487" s="13" t="s">
        <v>5140</v>
      </c>
      <c r="B2487" s="8" t="s">
        <v>6763</v>
      </c>
      <c r="C2487" s="12">
        <v>37668</v>
      </c>
      <c r="D2487" s="13" t="s">
        <v>4071</v>
      </c>
      <c r="E2487" s="2">
        <v>13305.9</v>
      </c>
      <c r="F2487" s="14" t="s">
        <v>9</v>
      </c>
      <c r="G2487" s="2">
        <v>13305.9</v>
      </c>
      <c r="H2487" s="2">
        <f>Tabla135[[#This Row],[Importe]]-Tabla135[[#This Row],[Pagado]]</f>
        <v>0</v>
      </c>
    </row>
    <row r="2488" spans="1:8" x14ac:dyDescent="0.25">
      <c r="A2488" s="13" t="s">
        <v>5140</v>
      </c>
      <c r="B2488" s="8" t="s">
        <v>6764</v>
      </c>
      <c r="C2488" s="12">
        <v>37669</v>
      </c>
      <c r="D2488" s="13" t="s">
        <v>4143</v>
      </c>
      <c r="E2488" s="2">
        <v>19345</v>
      </c>
      <c r="F2488" s="14" t="s">
        <v>5985</v>
      </c>
      <c r="G2488" s="2">
        <v>19345</v>
      </c>
      <c r="H2488" s="2">
        <f>Tabla135[[#This Row],[Importe]]-Tabla135[[#This Row],[Pagado]]</f>
        <v>0</v>
      </c>
    </row>
    <row r="2489" spans="1:8" x14ac:dyDescent="0.25">
      <c r="A2489" s="13" t="s">
        <v>5140</v>
      </c>
      <c r="B2489" s="8" t="s">
        <v>6765</v>
      </c>
      <c r="C2489" s="12">
        <v>37670</v>
      </c>
      <c r="D2489" s="13" t="s">
        <v>3961</v>
      </c>
      <c r="E2489" s="2">
        <v>3549</v>
      </c>
      <c r="F2489" s="14" t="s">
        <v>5985</v>
      </c>
      <c r="G2489" s="2">
        <v>3549</v>
      </c>
      <c r="H2489" s="2">
        <f>Tabla135[[#This Row],[Importe]]-Tabla135[[#This Row],[Pagado]]</f>
        <v>0</v>
      </c>
    </row>
    <row r="2490" spans="1:8" x14ac:dyDescent="0.25">
      <c r="A2490" s="13" t="s">
        <v>5140</v>
      </c>
      <c r="B2490" s="8" t="s">
        <v>6766</v>
      </c>
      <c r="C2490" s="12">
        <v>37671</v>
      </c>
      <c r="D2490" s="13" t="s">
        <v>3964</v>
      </c>
      <c r="E2490" s="2">
        <v>6638.38</v>
      </c>
      <c r="F2490" s="14" t="s">
        <v>5140</v>
      </c>
      <c r="G2490" s="2">
        <v>6638.38</v>
      </c>
      <c r="H2490" s="2">
        <f>Tabla135[[#This Row],[Importe]]-Tabla135[[#This Row],[Pagado]]</f>
        <v>0</v>
      </c>
    </row>
    <row r="2491" spans="1:8" x14ac:dyDescent="0.25">
      <c r="A2491" s="13" t="s">
        <v>5140</v>
      </c>
      <c r="B2491" s="8" t="s">
        <v>6767</v>
      </c>
      <c r="C2491" s="12">
        <v>37672</v>
      </c>
      <c r="D2491" s="13" t="s">
        <v>4019</v>
      </c>
      <c r="E2491" s="2">
        <v>53457.52</v>
      </c>
      <c r="F2491" s="14" t="s">
        <v>10</v>
      </c>
      <c r="G2491" s="2">
        <v>53457.52</v>
      </c>
      <c r="H2491" s="2">
        <f>Tabla135[[#This Row],[Importe]]-Tabla135[[#This Row],[Pagado]]</f>
        <v>0</v>
      </c>
    </row>
    <row r="2492" spans="1:8" x14ac:dyDescent="0.25">
      <c r="A2492" s="13" t="s">
        <v>5140</v>
      </c>
      <c r="B2492" s="8" t="s">
        <v>6768</v>
      </c>
      <c r="C2492" s="12">
        <v>37673</v>
      </c>
      <c r="D2492" s="13" t="s">
        <v>4068</v>
      </c>
      <c r="E2492" s="2">
        <v>12490.48</v>
      </c>
      <c r="F2492" s="14" t="s">
        <v>9</v>
      </c>
      <c r="G2492" s="2">
        <v>12490.48</v>
      </c>
      <c r="H2492" s="2">
        <f>Tabla135[[#This Row],[Importe]]-Tabla135[[#This Row],[Pagado]]</f>
        <v>0</v>
      </c>
    </row>
    <row r="2493" spans="1:8" x14ac:dyDescent="0.25">
      <c r="A2493" s="13" t="s">
        <v>5140</v>
      </c>
      <c r="B2493" s="8" t="s">
        <v>6769</v>
      </c>
      <c r="C2493" s="12">
        <v>37674</v>
      </c>
      <c r="D2493" s="13" t="s">
        <v>3950</v>
      </c>
      <c r="E2493" s="2">
        <v>550.5</v>
      </c>
      <c r="F2493" s="14" t="s">
        <v>5140</v>
      </c>
      <c r="G2493" s="2">
        <v>550.5</v>
      </c>
      <c r="H2493" s="2">
        <f>Tabla135[[#This Row],[Importe]]-Tabla135[[#This Row],[Pagado]]</f>
        <v>0</v>
      </c>
    </row>
    <row r="2494" spans="1:8" x14ac:dyDescent="0.25">
      <c r="A2494" s="13" t="s">
        <v>5140</v>
      </c>
      <c r="B2494" s="8" t="s">
        <v>6770</v>
      </c>
      <c r="C2494" s="12">
        <v>37675</v>
      </c>
      <c r="D2494" s="13" t="s">
        <v>3953</v>
      </c>
      <c r="E2494" s="2">
        <v>3360</v>
      </c>
      <c r="F2494" s="14" t="s">
        <v>5985</v>
      </c>
      <c r="G2494" s="2">
        <v>3360</v>
      </c>
      <c r="H2494" s="2">
        <f>Tabla135[[#This Row],[Importe]]-Tabla135[[#This Row],[Pagado]]</f>
        <v>0</v>
      </c>
    </row>
    <row r="2495" spans="1:8" x14ac:dyDescent="0.25">
      <c r="A2495" s="13" t="s">
        <v>5985</v>
      </c>
      <c r="B2495" s="8" t="s">
        <v>6771</v>
      </c>
      <c r="C2495" s="12">
        <v>37676</v>
      </c>
      <c r="D2495" s="13" t="s">
        <v>3935</v>
      </c>
      <c r="E2495" s="2">
        <v>67195.199999999997</v>
      </c>
      <c r="F2495" s="14" t="s">
        <v>4294</v>
      </c>
      <c r="G2495" s="2">
        <v>67195.199999999997</v>
      </c>
      <c r="H2495" s="2">
        <f>Tabla135[[#This Row],[Importe]]-Tabla135[[#This Row],[Pagado]]</f>
        <v>0</v>
      </c>
    </row>
    <row r="2496" spans="1:8" x14ac:dyDescent="0.25">
      <c r="A2496" s="13" t="s">
        <v>5985</v>
      </c>
      <c r="B2496" s="8" t="s">
        <v>6772</v>
      </c>
      <c r="C2496" s="12">
        <v>37677</v>
      </c>
      <c r="D2496" s="13" t="s">
        <v>3936</v>
      </c>
      <c r="E2496" s="2">
        <v>6892.8</v>
      </c>
      <c r="F2496" s="14" t="s">
        <v>4294</v>
      </c>
      <c r="G2496" s="2">
        <v>6892.8</v>
      </c>
      <c r="H2496" s="2">
        <f>Tabla135[[#This Row],[Importe]]-Tabla135[[#This Row],[Pagado]]</f>
        <v>0</v>
      </c>
    </row>
    <row r="2497" spans="1:8" x14ac:dyDescent="0.25">
      <c r="A2497" s="13" t="s">
        <v>5985</v>
      </c>
      <c r="B2497" s="8" t="s">
        <v>6773</v>
      </c>
      <c r="C2497" s="12">
        <v>37678</v>
      </c>
      <c r="D2497" s="13" t="s">
        <v>3973</v>
      </c>
      <c r="E2497" s="2">
        <v>840</v>
      </c>
      <c r="F2497" s="14" t="s">
        <v>5985</v>
      </c>
      <c r="G2497" s="2">
        <v>840</v>
      </c>
      <c r="H2497" s="2">
        <f>Tabla135[[#This Row],[Importe]]-Tabla135[[#This Row],[Pagado]]</f>
        <v>0</v>
      </c>
    </row>
    <row r="2498" spans="1:8" x14ac:dyDescent="0.25">
      <c r="A2498" s="13" t="s">
        <v>5985</v>
      </c>
      <c r="B2498" s="8" t="s">
        <v>6774</v>
      </c>
      <c r="C2498" s="12">
        <v>37679</v>
      </c>
      <c r="D2498" s="13" t="s">
        <v>4008</v>
      </c>
      <c r="E2498" s="2">
        <v>38167.599999999999</v>
      </c>
      <c r="F2498" s="14" t="s">
        <v>5985</v>
      </c>
      <c r="G2498" s="2">
        <v>38167.599999999999</v>
      </c>
      <c r="H2498" s="2">
        <f>Tabla135[[#This Row],[Importe]]-Tabla135[[#This Row],[Pagado]]</f>
        <v>0</v>
      </c>
    </row>
    <row r="2499" spans="1:8" x14ac:dyDescent="0.25">
      <c r="A2499" s="13" t="s">
        <v>5985</v>
      </c>
      <c r="B2499" s="8" t="s">
        <v>6775</v>
      </c>
      <c r="C2499" s="12">
        <v>37680</v>
      </c>
      <c r="D2499" s="13" t="s">
        <v>3937</v>
      </c>
      <c r="E2499" s="2">
        <v>73939.399999999994</v>
      </c>
      <c r="F2499" s="14" t="s">
        <v>4294</v>
      </c>
      <c r="G2499" s="2">
        <v>73939.399999999994</v>
      </c>
      <c r="H2499" s="2">
        <f>Tabla135[[#This Row],[Importe]]-Tabla135[[#This Row],[Pagado]]</f>
        <v>0</v>
      </c>
    </row>
    <row r="2500" spans="1:8" x14ac:dyDescent="0.25">
      <c r="A2500" s="13" t="s">
        <v>5985</v>
      </c>
      <c r="B2500" s="8" t="s">
        <v>6776</v>
      </c>
      <c r="C2500" s="12">
        <v>37681</v>
      </c>
      <c r="D2500" s="13" t="s">
        <v>4156</v>
      </c>
      <c r="E2500" s="2">
        <v>810</v>
      </c>
      <c r="F2500" s="14" t="s">
        <v>5985</v>
      </c>
      <c r="G2500" s="2">
        <v>810</v>
      </c>
      <c r="H2500" s="2">
        <f>Tabla135[[#This Row],[Importe]]-Tabla135[[#This Row],[Pagado]]</f>
        <v>0</v>
      </c>
    </row>
    <row r="2501" spans="1:8" x14ac:dyDescent="0.25">
      <c r="A2501" s="13" t="s">
        <v>5985</v>
      </c>
      <c r="B2501" s="8" t="s">
        <v>6777</v>
      </c>
      <c r="C2501" s="12">
        <v>37682</v>
      </c>
      <c r="D2501" s="13" t="s">
        <v>3954</v>
      </c>
      <c r="E2501" s="2">
        <v>9276</v>
      </c>
      <c r="F2501" s="14" t="s">
        <v>5985</v>
      </c>
      <c r="G2501" s="2">
        <v>9276</v>
      </c>
      <c r="H2501" s="2">
        <f>Tabla135[[#This Row],[Importe]]-Tabla135[[#This Row],[Pagado]]</f>
        <v>0</v>
      </c>
    </row>
    <row r="2502" spans="1:8" x14ac:dyDescent="0.25">
      <c r="A2502" s="13" t="s">
        <v>5985</v>
      </c>
      <c r="B2502" s="8" t="s">
        <v>6778</v>
      </c>
      <c r="C2502" s="12">
        <v>37683</v>
      </c>
      <c r="D2502" s="13" t="s">
        <v>3942</v>
      </c>
      <c r="E2502" s="2">
        <v>3988.8</v>
      </c>
      <c r="F2502" s="14" t="s">
        <v>6507</v>
      </c>
      <c r="G2502" s="2">
        <v>3988.8</v>
      </c>
      <c r="H2502" s="2">
        <f>Tabla135[[#This Row],[Importe]]-Tabla135[[#This Row],[Pagado]]</f>
        <v>0</v>
      </c>
    </row>
    <row r="2503" spans="1:8" x14ac:dyDescent="0.25">
      <c r="A2503" s="13" t="s">
        <v>5985</v>
      </c>
      <c r="B2503" s="8" t="s">
        <v>6779</v>
      </c>
      <c r="C2503" s="12">
        <v>37684</v>
      </c>
      <c r="D2503" s="13" t="s">
        <v>3951</v>
      </c>
      <c r="E2503" s="2">
        <v>9529.16</v>
      </c>
      <c r="F2503" s="14" t="s">
        <v>5985</v>
      </c>
      <c r="G2503" s="2">
        <v>9529.16</v>
      </c>
      <c r="H2503" s="2">
        <f>Tabla135[[#This Row],[Importe]]-Tabla135[[#This Row],[Pagado]]</f>
        <v>0</v>
      </c>
    </row>
    <row r="2504" spans="1:8" x14ac:dyDescent="0.25">
      <c r="A2504" s="13" t="s">
        <v>5985</v>
      </c>
      <c r="B2504" s="8" t="s">
        <v>6780</v>
      </c>
      <c r="C2504" s="12">
        <v>37685</v>
      </c>
      <c r="D2504" s="13" t="s">
        <v>3974</v>
      </c>
      <c r="E2504" s="2">
        <v>6240</v>
      </c>
      <c r="F2504" s="14" t="s">
        <v>5985</v>
      </c>
      <c r="G2504" s="2">
        <v>6240</v>
      </c>
      <c r="H2504" s="2">
        <f>Tabla135[[#This Row],[Importe]]-Tabla135[[#This Row],[Pagado]]</f>
        <v>0</v>
      </c>
    </row>
    <row r="2505" spans="1:8" x14ac:dyDescent="0.25">
      <c r="A2505" s="13" t="s">
        <v>5985</v>
      </c>
      <c r="B2505" s="8" t="s">
        <v>6781</v>
      </c>
      <c r="C2505" s="12">
        <v>37686</v>
      </c>
      <c r="D2505" s="13" t="s">
        <v>4017</v>
      </c>
      <c r="E2505" s="2">
        <v>6126.4</v>
      </c>
      <c r="F2505" s="14" t="s">
        <v>6561</v>
      </c>
      <c r="G2505" s="2">
        <v>6126.4</v>
      </c>
      <c r="H2505" s="2">
        <f>Tabla135[[#This Row],[Importe]]-Tabla135[[#This Row],[Pagado]]</f>
        <v>0</v>
      </c>
    </row>
    <row r="2506" spans="1:8" x14ac:dyDescent="0.25">
      <c r="A2506" s="13" t="s">
        <v>5985</v>
      </c>
      <c r="B2506" s="8" t="s">
        <v>6782</v>
      </c>
      <c r="C2506" s="12">
        <v>37687</v>
      </c>
      <c r="D2506" s="13" t="s">
        <v>3956</v>
      </c>
      <c r="E2506" s="2">
        <v>1690</v>
      </c>
      <c r="F2506" s="14" t="s">
        <v>5985</v>
      </c>
      <c r="G2506" s="2">
        <v>1690</v>
      </c>
      <c r="H2506" s="2">
        <f>Tabla135[[#This Row],[Importe]]-Tabla135[[#This Row],[Pagado]]</f>
        <v>0</v>
      </c>
    </row>
    <row r="2507" spans="1:8" x14ac:dyDescent="0.25">
      <c r="A2507" s="13" t="s">
        <v>5985</v>
      </c>
      <c r="B2507" s="8" t="s">
        <v>6783</v>
      </c>
      <c r="C2507" s="12">
        <v>37688</v>
      </c>
      <c r="D2507" s="13" t="s">
        <v>3957</v>
      </c>
      <c r="E2507" s="2">
        <v>1300</v>
      </c>
      <c r="F2507" s="14" t="s">
        <v>5985</v>
      </c>
      <c r="G2507" s="2">
        <v>1300</v>
      </c>
      <c r="H2507" s="2">
        <f>Tabla135[[#This Row],[Importe]]-Tabla135[[#This Row],[Pagado]]</f>
        <v>0</v>
      </c>
    </row>
    <row r="2508" spans="1:8" x14ac:dyDescent="0.25">
      <c r="A2508" s="13" t="s">
        <v>5985</v>
      </c>
      <c r="B2508" s="8" t="s">
        <v>6784</v>
      </c>
      <c r="C2508" s="12">
        <v>37689</v>
      </c>
      <c r="D2508" s="13" t="s">
        <v>4046</v>
      </c>
      <c r="E2508" s="2">
        <v>879.8</v>
      </c>
      <c r="F2508" s="14" t="s">
        <v>5985</v>
      </c>
      <c r="G2508" s="2">
        <v>879.8</v>
      </c>
      <c r="H2508" s="2">
        <f>Tabla135[[#This Row],[Importe]]-Tabla135[[#This Row],[Pagado]]</f>
        <v>0</v>
      </c>
    </row>
    <row r="2509" spans="1:8" x14ac:dyDescent="0.25">
      <c r="A2509" s="13" t="s">
        <v>5985</v>
      </c>
      <c r="B2509" s="8" t="s">
        <v>6785</v>
      </c>
      <c r="C2509" s="12">
        <v>37690</v>
      </c>
      <c r="D2509" s="13" t="s">
        <v>3940</v>
      </c>
      <c r="E2509" s="2">
        <v>3297.6</v>
      </c>
      <c r="F2509" s="14" t="s">
        <v>4294</v>
      </c>
      <c r="G2509" s="2">
        <v>3297.6</v>
      </c>
      <c r="H2509" s="2">
        <f>Tabla135[[#This Row],[Importe]]-Tabla135[[#This Row],[Pagado]]</f>
        <v>0</v>
      </c>
    </row>
    <row r="2510" spans="1:8" x14ac:dyDescent="0.25">
      <c r="A2510" s="13" t="s">
        <v>5985</v>
      </c>
      <c r="B2510" s="8" t="s">
        <v>6786</v>
      </c>
      <c r="C2510" s="12">
        <v>37691</v>
      </c>
      <c r="D2510" s="13" t="s">
        <v>4029</v>
      </c>
      <c r="E2510" s="2">
        <v>3783.5</v>
      </c>
      <c r="F2510" s="14" t="s">
        <v>5985</v>
      </c>
      <c r="G2510" s="2">
        <v>3783.5</v>
      </c>
      <c r="H2510" s="2">
        <f>Tabla135[[#This Row],[Importe]]-Tabla135[[#This Row],[Pagado]]</f>
        <v>0</v>
      </c>
    </row>
    <row r="2511" spans="1:8" x14ac:dyDescent="0.25">
      <c r="A2511" s="13" t="s">
        <v>5985</v>
      </c>
      <c r="B2511" s="8" t="s">
        <v>6787</v>
      </c>
      <c r="C2511" s="12">
        <v>37692</v>
      </c>
      <c r="D2511" s="13" t="s">
        <v>3970</v>
      </c>
      <c r="E2511" s="2">
        <v>1149.2</v>
      </c>
      <c r="F2511" s="14" t="s">
        <v>5985</v>
      </c>
      <c r="G2511" s="2">
        <v>1149.2</v>
      </c>
      <c r="H2511" s="2">
        <f>Tabla135[[#This Row],[Importe]]-Tabla135[[#This Row],[Pagado]]</f>
        <v>0</v>
      </c>
    </row>
    <row r="2512" spans="1:8" x14ac:dyDescent="0.25">
      <c r="A2512" s="13" t="s">
        <v>5985</v>
      </c>
      <c r="B2512" s="8" t="s">
        <v>6788</v>
      </c>
      <c r="C2512" s="12">
        <v>37693</v>
      </c>
      <c r="D2512" s="13" t="s">
        <v>3944</v>
      </c>
      <c r="E2512" s="2">
        <v>8272</v>
      </c>
      <c r="F2512" s="14" t="s">
        <v>4294</v>
      </c>
      <c r="G2512" s="2">
        <v>8272</v>
      </c>
      <c r="H2512" s="2">
        <f>Tabla135[[#This Row],[Importe]]-Tabla135[[#This Row],[Pagado]]</f>
        <v>0</v>
      </c>
    </row>
    <row r="2513" spans="1:8" x14ac:dyDescent="0.25">
      <c r="A2513" s="13" t="s">
        <v>5985</v>
      </c>
      <c r="B2513" s="8" t="s">
        <v>6789</v>
      </c>
      <c r="C2513" s="12">
        <v>37694</v>
      </c>
      <c r="D2513" s="13" t="s">
        <v>3946</v>
      </c>
      <c r="E2513" s="2">
        <v>8385</v>
      </c>
      <c r="F2513" s="14" t="s">
        <v>5167</v>
      </c>
      <c r="G2513" s="2">
        <v>8385</v>
      </c>
      <c r="H2513" s="2">
        <f>Tabla135[[#This Row],[Importe]]-Tabla135[[#This Row],[Pagado]]</f>
        <v>0</v>
      </c>
    </row>
    <row r="2514" spans="1:8" x14ac:dyDescent="0.25">
      <c r="A2514" s="13" t="s">
        <v>5985</v>
      </c>
      <c r="B2514" s="8" t="s">
        <v>6790</v>
      </c>
      <c r="C2514" s="12">
        <v>37695</v>
      </c>
      <c r="D2514" s="13" t="s">
        <v>3947</v>
      </c>
      <c r="E2514" s="2">
        <v>7620.3</v>
      </c>
      <c r="F2514" s="14" t="s">
        <v>5167</v>
      </c>
      <c r="G2514" s="2">
        <v>7620.3</v>
      </c>
      <c r="H2514" s="2">
        <f>Tabla135[[#This Row],[Importe]]-Tabla135[[#This Row],[Pagado]]</f>
        <v>0</v>
      </c>
    </row>
    <row r="2515" spans="1:8" x14ac:dyDescent="0.25">
      <c r="A2515" s="13" t="s">
        <v>5985</v>
      </c>
      <c r="B2515" s="8" t="s">
        <v>6791</v>
      </c>
      <c r="C2515" s="12">
        <v>37696</v>
      </c>
      <c r="D2515" s="13" t="s">
        <v>3947</v>
      </c>
      <c r="E2515" s="2">
        <v>448</v>
      </c>
      <c r="F2515" s="14" t="s">
        <v>5985</v>
      </c>
      <c r="G2515" s="2">
        <v>448</v>
      </c>
      <c r="H2515" s="2">
        <f>Tabla135[[#This Row],[Importe]]-Tabla135[[#This Row],[Pagado]]</f>
        <v>0</v>
      </c>
    </row>
    <row r="2516" spans="1:8" x14ac:dyDescent="0.25">
      <c r="A2516" s="13" t="s">
        <v>5985</v>
      </c>
      <c r="B2516" s="8" t="s">
        <v>6792</v>
      </c>
      <c r="C2516" s="12">
        <v>37697</v>
      </c>
      <c r="D2516" s="13" t="s">
        <v>3983</v>
      </c>
      <c r="E2516" s="2">
        <v>5431.1</v>
      </c>
      <c r="F2516" s="14" t="s">
        <v>5985</v>
      </c>
      <c r="G2516" s="2">
        <v>5431.1</v>
      </c>
      <c r="H2516" s="2">
        <f>Tabla135[[#This Row],[Importe]]-Tabla135[[#This Row],[Pagado]]</f>
        <v>0</v>
      </c>
    </row>
    <row r="2517" spans="1:8" x14ac:dyDescent="0.25">
      <c r="A2517" s="13" t="s">
        <v>5985</v>
      </c>
      <c r="B2517" s="8" t="s">
        <v>6793</v>
      </c>
      <c r="C2517" s="12">
        <v>37698</v>
      </c>
      <c r="D2517" s="13" t="s">
        <v>3986</v>
      </c>
      <c r="E2517" s="2">
        <v>2257.8000000000002</v>
      </c>
      <c r="F2517" s="14" t="s">
        <v>5985</v>
      </c>
      <c r="G2517" s="2">
        <v>2257.8000000000002</v>
      </c>
      <c r="H2517" s="2">
        <f>Tabla135[[#This Row],[Importe]]-Tabla135[[#This Row],[Pagado]]</f>
        <v>0</v>
      </c>
    </row>
    <row r="2518" spans="1:8" x14ac:dyDescent="0.25">
      <c r="A2518" s="13" t="s">
        <v>5985</v>
      </c>
      <c r="B2518" s="8" t="s">
        <v>6794</v>
      </c>
      <c r="C2518" s="12">
        <v>37699</v>
      </c>
      <c r="D2518" s="13" t="s">
        <v>3987</v>
      </c>
      <c r="E2518" s="2">
        <v>2184.4</v>
      </c>
      <c r="F2518" s="14" t="s">
        <v>5985</v>
      </c>
      <c r="G2518" s="2">
        <v>2184.4</v>
      </c>
      <c r="H2518" s="2">
        <f>Tabla135[[#This Row],[Importe]]-Tabla135[[#This Row],[Pagado]]</f>
        <v>0</v>
      </c>
    </row>
    <row r="2519" spans="1:8" x14ac:dyDescent="0.25">
      <c r="A2519" s="13" t="s">
        <v>5985</v>
      </c>
      <c r="B2519" s="8" t="s">
        <v>6795</v>
      </c>
      <c r="C2519" s="12">
        <v>37700</v>
      </c>
      <c r="D2519" s="13" t="s">
        <v>3945</v>
      </c>
      <c r="E2519" s="2">
        <v>5083.2</v>
      </c>
      <c r="F2519" s="14" t="s">
        <v>4294</v>
      </c>
      <c r="G2519" s="2">
        <v>5083.2</v>
      </c>
      <c r="H2519" s="2">
        <f>Tabla135[[#This Row],[Importe]]-Tabla135[[#This Row],[Pagado]]</f>
        <v>0</v>
      </c>
    </row>
    <row r="2520" spans="1:8" x14ac:dyDescent="0.25">
      <c r="A2520" s="13" t="s">
        <v>5985</v>
      </c>
      <c r="B2520" s="8" t="s">
        <v>6796</v>
      </c>
      <c r="C2520" s="12">
        <v>37701</v>
      </c>
      <c r="D2520" s="13" t="s">
        <v>3949</v>
      </c>
      <c r="E2520" s="2">
        <v>27001.8</v>
      </c>
      <c r="F2520" s="14" t="s">
        <v>5167</v>
      </c>
      <c r="G2520" s="2">
        <v>27001.8</v>
      </c>
      <c r="H2520" s="2">
        <f>Tabla135[[#This Row],[Importe]]-Tabla135[[#This Row],[Pagado]]</f>
        <v>0</v>
      </c>
    </row>
    <row r="2521" spans="1:8" x14ac:dyDescent="0.25">
      <c r="A2521" s="13" t="s">
        <v>5985</v>
      </c>
      <c r="B2521" s="8" t="s">
        <v>6797</v>
      </c>
      <c r="C2521" s="12">
        <v>37702</v>
      </c>
      <c r="D2521" s="13" t="s">
        <v>3950</v>
      </c>
      <c r="E2521" s="2">
        <v>0</v>
      </c>
      <c r="F2521" s="14" t="s">
        <v>4219</v>
      </c>
      <c r="G2521" s="2">
        <v>0</v>
      </c>
      <c r="H2521" s="2">
        <f>Tabla135[[#This Row],[Importe]]-Tabla135[[#This Row],[Pagado]]</f>
        <v>0</v>
      </c>
    </row>
    <row r="2522" spans="1:8" x14ac:dyDescent="0.25">
      <c r="A2522" s="13" t="s">
        <v>5985</v>
      </c>
      <c r="B2522" s="8" t="s">
        <v>6798</v>
      </c>
      <c r="C2522" s="12">
        <v>37703</v>
      </c>
      <c r="D2522" s="13" t="s">
        <v>3948</v>
      </c>
      <c r="E2522" s="2">
        <v>11509.2</v>
      </c>
      <c r="F2522" s="14" t="s">
        <v>4294</v>
      </c>
      <c r="G2522" s="2">
        <v>11509.2</v>
      </c>
      <c r="H2522" s="2">
        <f>Tabla135[[#This Row],[Importe]]-Tabla135[[#This Row],[Pagado]]</f>
        <v>0</v>
      </c>
    </row>
    <row r="2523" spans="1:8" x14ac:dyDescent="0.25">
      <c r="A2523" s="13" t="s">
        <v>5985</v>
      </c>
      <c r="B2523" s="8" t="s">
        <v>6799</v>
      </c>
      <c r="C2523" s="12">
        <v>37704</v>
      </c>
      <c r="D2523" s="13" t="s">
        <v>3964</v>
      </c>
      <c r="E2523" s="2">
        <v>3085.6</v>
      </c>
      <c r="F2523" s="14" t="s">
        <v>5985</v>
      </c>
      <c r="G2523" s="2">
        <v>3085.6</v>
      </c>
      <c r="H2523" s="2">
        <f>Tabla135[[#This Row],[Importe]]-Tabla135[[#This Row],[Pagado]]</f>
        <v>0</v>
      </c>
    </row>
    <row r="2524" spans="1:8" x14ac:dyDescent="0.25">
      <c r="A2524" s="13" t="s">
        <v>5985</v>
      </c>
      <c r="B2524" s="8" t="s">
        <v>6800</v>
      </c>
      <c r="C2524" s="12">
        <v>37705</v>
      </c>
      <c r="D2524" s="13" t="s">
        <v>3963</v>
      </c>
      <c r="E2524" s="2">
        <v>1368.4</v>
      </c>
      <c r="F2524" s="14" t="s">
        <v>5985</v>
      </c>
      <c r="G2524" s="2">
        <v>1368.4</v>
      </c>
      <c r="H2524" s="2">
        <f>Tabla135[[#This Row],[Importe]]-Tabla135[[#This Row],[Pagado]]</f>
        <v>0</v>
      </c>
    </row>
    <row r="2525" spans="1:8" x14ac:dyDescent="0.25">
      <c r="A2525" s="13" t="s">
        <v>5985</v>
      </c>
      <c r="B2525" s="8" t="s">
        <v>6801</v>
      </c>
      <c r="C2525" s="12">
        <v>37706</v>
      </c>
      <c r="D2525" s="13" t="s">
        <v>3978</v>
      </c>
      <c r="E2525" s="2">
        <v>7336</v>
      </c>
      <c r="F2525" s="14" t="s">
        <v>5985</v>
      </c>
      <c r="G2525" s="2">
        <v>7336</v>
      </c>
      <c r="H2525" s="2">
        <f>Tabla135[[#This Row],[Importe]]-Tabla135[[#This Row],[Pagado]]</f>
        <v>0</v>
      </c>
    </row>
    <row r="2526" spans="1:8" x14ac:dyDescent="0.25">
      <c r="A2526" s="13" t="s">
        <v>5985</v>
      </c>
      <c r="B2526" s="8" t="s">
        <v>6802</v>
      </c>
      <c r="C2526" s="12">
        <v>37707</v>
      </c>
      <c r="D2526" s="13" t="s">
        <v>4079</v>
      </c>
      <c r="E2526" s="2">
        <v>15000</v>
      </c>
      <c r="F2526" s="14" t="s">
        <v>5985</v>
      </c>
      <c r="G2526" s="2">
        <v>15000</v>
      </c>
      <c r="H2526" s="2">
        <f>Tabla135[[#This Row],[Importe]]-Tabla135[[#This Row],[Pagado]]</f>
        <v>0</v>
      </c>
    </row>
    <row r="2527" spans="1:8" x14ac:dyDescent="0.25">
      <c r="A2527" s="13" t="s">
        <v>5985</v>
      </c>
      <c r="B2527" s="8" t="s">
        <v>6803</v>
      </c>
      <c r="C2527" s="12">
        <v>37708</v>
      </c>
      <c r="D2527" s="13" t="s">
        <v>3971</v>
      </c>
      <c r="E2527" s="2">
        <v>3949.46</v>
      </c>
      <c r="F2527" s="14" t="s">
        <v>5985</v>
      </c>
      <c r="G2527" s="2">
        <v>3949.46</v>
      </c>
      <c r="H2527" s="2">
        <f>Tabla135[[#This Row],[Importe]]-Tabla135[[#This Row],[Pagado]]</f>
        <v>0</v>
      </c>
    </row>
    <row r="2528" spans="1:8" x14ac:dyDescent="0.25">
      <c r="A2528" s="13" t="s">
        <v>5985</v>
      </c>
      <c r="B2528" s="8" t="s">
        <v>6804</v>
      </c>
      <c r="C2528" s="12">
        <v>37709</v>
      </c>
      <c r="D2528" s="13" t="s">
        <v>3976</v>
      </c>
      <c r="E2528" s="2">
        <v>462.16</v>
      </c>
      <c r="F2528" s="14" t="s">
        <v>5985</v>
      </c>
      <c r="G2528" s="2">
        <v>462.16</v>
      </c>
      <c r="H2528" s="2">
        <f>Tabla135[[#This Row],[Importe]]-Tabla135[[#This Row],[Pagado]]</f>
        <v>0</v>
      </c>
    </row>
    <row r="2529" spans="1:8" x14ac:dyDescent="0.25">
      <c r="A2529" s="13" t="s">
        <v>5985</v>
      </c>
      <c r="B2529" s="8" t="s">
        <v>6805</v>
      </c>
      <c r="C2529" s="12">
        <v>37710</v>
      </c>
      <c r="D2529" s="13" t="s">
        <v>3972</v>
      </c>
      <c r="E2529" s="2">
        <v>3319.64</v>
      </c>
      <c r="F2529" s="14" t="s">
        <v>5985</v>
      </c>
      <c r="G2529" s="2">
        <v>3319.64</v>
      </c>
      <c r="H2529" s="2">
        <f>Tabla135[[#This Row],[Importe]]-Tabla135[[#This Row],[Pagado]]</f>
        <v>0</v>
      </c>
    </row>
    <row r="2530" spans="1:8" x14ac:dyDescent="0.25">
      <c r="A2530" s="13" t="s">
        <v>5985</v>
      </c>
      <c r="B2530" s="8" t="s">
        <v>6806</v>
      </c>
      <c r="C2530" s="12">
        <v>37711</v>
      </c>
      <c r="D2530" s="13" t="s">
        <v>3982</v>
      </c>
      <c r="E2530" s="2">
        <v>2801.4</v>
      </c>
      <c r="F2530" s="14" t="s">
        <v>5985</v>
      </c>
      <c r="G2530" s="2">
        <v>2801.4</v>
      </c>
      <c r="H2530" s="2">
        <f>Tabla135[[#This Row],[Importe]]-Tabla135[[#This Row],[Pagado]]</f>
        <v>0</v>
      </c>
    </row>
    <row r="2531" spans="1:8" x14ac:dyDescent="0.25">
      <c r="A2531" s="13" t="s">
        <v>5985</v>
      </c>
      <c r="B2531" s="8" t="s">
        <v>6807</v>
      </c>
      <c r="C2531" s="12">
        <v>37712</v>
      </c>
      <c r="D2531" s="13" t="s">
        <v>3982</v>
      </c>
      <c r="E2531" s="2">
        <v>390</v>
      </c>
      <c r="F2531" s="14" t="s">
        <v>5985</v>
      </c>
      <c r="G2531" s="2">
        <v>390</v>
      </c>
      <c r="H2531" s="2">
        <f>Tabla135[[#This Row],[Importe]]-Tabla135[[#This Row],[Pagado]]</f>
        <v>0</v>
      </c>
    </row>
    <row r="2532" spans="1:8" x14ac:dyDescent="0.25">
      <c r="A2532" s="13" t="s">
        <v>5985</v>
      </c>
      <c r="B2532" s="8" t="s">
        <v>6808</v>
      </c>
      <c r="C2532" s="12">
        <v>37713</v>
      </c>
      <c r="D2532" s="13" t="s">
        <v>3971</v>
      </c>
      <c r="E2532" s="2">
        <v>130</v>
      </c>
      <c r="F2532" s="14" t="s">
        <v>5985</v>
      </c>
      <c r="G2532" s="2">
        <v>130</v>
      </c>
      <c r="H2532" s="2">
        <f>Tabla135[[#This Row],[Importe]]-Tabla135[[#This Row],[Pagado]]</f>
        <v>0</v>
      </c>
    </row>
    <row r="2533" spans="1:8" x14ac:dyDescent="0.25">
      <c r="A2533" s="13" t="s">
        <v>5985</v>
      </c>
      <c r="B2533" s="8" t="s">
        <v>6809</v>
      </c>
      <c r="C2533" s="12">
        <v>37714</v>
      </c>
      <c r="D2533" s="13" t="s">
        <v>3964</v>
      </c>
      <c r="E2533" s="2">
        <v>2040</v>
      </c>
      <c r="F2533" s="14" t="s">
        <v>5985</v>
      </c>
      <c r="G2533" s="2">
        <v>2040</v>
      </c>
      <c r="H2533" s="2">
        <f>Tabla135[[#This Row],[Importe]]-Tabla135[[#This Row],[Pagado]]</f>
        <v>0</v>
      </c>
    </row>
    <row r="2534" spans="1:8" x14ac:dyDescent="0.25">
      <c r="A2534" s="13" t="s">
        <v>5985</v>
      </c>
      <c r="B2534" s="8" t="s">
        <v>6810</v>
      </c>
      <c r="C2534" s="12">
        <v>37715</v>
      </c>
      <c r="D2534" s="13" t="s">
        <v>4041</v>
      </c>
      <c r="E2534" s="2">
        <v>915.36</v>
      </c>
      <c r="F2534" s="14" t="s">
        <v>5985</v>
      </c>
      <c r="G2534" s="2">
        <v>915.36</v>
      </c>
      <c r="H2534" s="2">
        <f>Tabla135[[#This Row],[Importe]]-Tabla135[[#This Row],[Pagado]]</f>
        <v>0</v>
      </c>
    </row>
    <row r="2535" spans="1:8" x14ac:dyDescent="0.25">
      <c r="A2535" s="13" t="s">
        <v>5985</v>
      </c>
      <c r="B2535" s="8" t="s">
        <v>6811</v>
      </c>
      <c r="C2535" s="12">
        <v>37716</v>
      </c>
      <c r="D2535" s="13" t="s">
        <v>3975</v>
      </c>
      <c r="E2535" s="2">
        <v>2288</v>
      </c>
      <c r="F2535" s="14" t="s">
        <v>5985</v>
      </c>
      <c r="G2535" s="2">
        <v>2288</v>
      </c>
      <c r="H2535" s="2">
        <f>Tabla135[[#This Row],[Importe]]-Tabla135[[#This Row],[Pagado]]</f>
        <v>0</v>
      </c>
    </row>
    <row r="2536" spans="1:8" x14ac:dyDescent="0.25">
      <c r="A2536" s="13" t="s">
        <v>5985</v>
      </c>
      <c r="B2536" s="8" t="s">
        <v>6812</v>
      </c>
      <c r="C2536" s="12">
        <v>37717</v>
      </c>
      <c r="D2536" s="13" t="s">
        <v>3995</v>
      </c>
      <c r="E2536" s="2">
        <v>0</v>
      </c>
      <c r="F2536" s="14" t="s">
        <v>4219</v>
      </c>
      <c r="G2536" s="2">
        <v>0</v>
      </c>
      <c r="H2536" s="2">
        <f>Tabla135[[#This Row],[Importe]]-Tabla135[[#This Row],[Pagado]]</f>
        <v>0</v>
      </c>
    </row>
    <row r="2537" spans="1:8" x14ac:dyDescent="0.25">
      <c r="A2537" s="13" t="s">
        <v>5985</v>
      </c>
      <c r="B2537" s="8" t="s">
        <v>6813</v>
      </c>
      <c r="C2537" s="12">
        <v>37718</v>
      </c>
      <c r="D2537" s="13" t="s">
        <v>4036</v>
      </c>
      <c r="E2537" s="2">
        <v>1448</v>
      </c>
      <c r="F2537" s="14" t="s">
        <v>5985</v>
      </c>
      <c r="G2537" s="2">
        <v>1448</v>
      </c>
      <c r="H2537" s="2">
        <f>Tabla135[[#This Row],[Importe]]-Tabla135[[#This Row],[Pagado]]</f>
        <v>0</v>
      </c>
    </row>
    <row r="2538" spans="1:8" x14ac:dyDescent="0.25">
      <c r="A2538" s="13" t="s">
        <v>5985</v>
      </c>
      <c r="B2538" s="8" t="s">
        <v>6814</v>
      </c>
      <c r="C2538" s="12">
        <v>37719</v>
      </c>
      <c r="D2538" s="13" t="s">
        <v>3994</v>
      </c>
      <c r="E2538" s="2">
        <v>1263.48</v>
      </c>
      <c r="F2538" s="14" t="s">
        <v>5985</v>
      </c>
      <c r="G2538" s="2">
        <v>1263.48</v>
      </c>
      <c r="H2538" s="2">
        <f>Tabla135[[#This Row],[Importe]]-Tabla135[[#This Row],[Pagado]]</f>
        <v>0</v>
      </c>
    </row>
    <row r="2539" spans="1:8" x14ac:dyDescent="0.25">
      <c r="A2539" s="13" t="s">
        <v>5985</v>
      </c>
      <c r="B2539" s="8" t="s">
        <v>6815</v>
      </c>
      <c r="C2539" s="12">
        <v>37720</v>
      </c>
      <c r="D2539" s="13" t="s">
        <v>3995</v>
      </c>
      <c r="E2539" s="2">
        <v>64483.82</v>
      </c>
      <c r="F2539" s="14" t="s">
        <v>5985</v>
      </c>
      <c r="G2539" s="2">
        <v>64483.82</v>
      </c>
      <c r="H2539" s="2">
        <f>Tabla135[[#This Row],[Importe]]-Tabla135[[#This Row],[Pagado]]</f>
        <v>0</v>
      </c>
    </row>
    <row r="2540" spans="1:8" x14ac:dyDescent="0.25">
      <c r="A2540" s="13" t="s">
        <v>5985</v>
      </c>
      <c r="B2540" s="8" t="s">
        <v>6816</v>
      </c>
      <c r="C2540" s="12">
        <v>37721</v>
      </c>
      <c r="D2540" s="13" t="s">
        <v>3958</v>
      </c>
      <c r="E2540" s="2">
        <v>2409.1999999999998</v>
      </c>
      <c r="F2540" s="14" t="s">
        <v>5985</v>
      </c>
      <c r="G2540" s="2">
        <v>2409.1999999999998</v>
      </c>
      <c r="H2540" s="2">
        <f>Tabla135[[#This Row],[Importe]]-Tabla135[[#This Row],[Pagado]]</f>
        <v>0</v>
      </c>
    </row>
    <row r="2541" spans="1:8" x14ac:dyDescent="0.25">
      <c r="A2541" s="13" t="s">
        <v>5985</v>
      </c>
      <c r="B2541" s="8" t="s">
        <v>6817</v>
      </c>
      <c r="C2541" s="12">
        <v>37722</v>
      </c>
      <c r="D2541" s="13" t="s">
        <v>6194</v>
      </c>
      <c r="E2541" s="2">
        <v>12925</v>
      </c>
      <c r="F2541" s="14" t="s">
        <v>5985</v>
      </c>
      <c r="G2541" s="2">
        <v>12925</v>
      </c>
      <c r="H2541" s="2">
        <f>Tabla135[[#This Row],[Importe]]-Tabla135[[#This Row],[Pagado]]</f>
        <v>0</v>
      </c>
    </row>
    <row r="2542" spans="1:8" x14ac:dyDescent="0.25">
      <c r="A2542" s="13" t="s">
        <v>5985</v>
      </c>
      <c r="B2542" s="8" t="s">
        <v>6818</v>
      </c>
      <c r="C2542" s="12">
        <v>37723</v>
      </c>
      <c r="D2542" s="13" t="s">
        <v>3980</v>
      </c>
      <c r="E2542" s="2">
        <v>7477.58</v>
      </c>
      <c r="F2542" s="14" t="s">
        <v>5985</v>
      </c>
      <c r="G2542" s="2">
        <v>7477.58</v>
      </c>
      <c r="H2542" s="2">
        <f>Tabla135[[#This Row],[Importe]]-Tabla135[[#This Row],[Pagado]]</f>
        <v>0</v>
      </c>
    </row>
    <row r="2543" spans="1:8" x14ac:dyDescent="0.25">
      <c r="A2543" s="13" t="s">
        <v>5985</v>
      </c>
      <c r="B2543" s="8" t="s">
        <v>6819</v>
      </c>
      <c r="C2543" s="12">
        <v>37724</v>
      </c>
      <c r="D2543" s="13" t="s">
        <v>4120</v>
      </c>
      <c r="E2543" s="2">
        <v>5604.22</v>
      </c>
      <c r="F2543" s="14" t="s">
        <v>5985</v>
      </c>
      <c r="G2543" s="2">
        <v>5604.22</v>
      </c>
      <c r="H2543" s="2">
        <f>Tabla135[[#This Row],[Importe]]-Tabla135[[#This Row],[Pagado]]</f>
        <v>0</v>
      </c>
    </row>
    <row r="2544" spans="1:8" x14ac:dyDescent="0.25">
      <c r="A2544" s="13" t="s">
        <v>5985</v>
      </c>
      <c r="B2544" s="8" t="s">
        <v>6820</v>
      </c>
      <c r="C2544" s="12">
        <v>37725</v>
      </c>
      <c r="D2544" s="13" t="s">
        <v>3969</v>
      </c>
      <c r="E2544" s="2">
        <v>10668.6</v>
      </c>
      <c r="F2544" s="14" t="s">
        <v>5985</v>
      </c>
      <c r="G2544" s="2">
        <v>10668.6</v>
      </c>
      <c r="H2544" s="2">
        <f>Tabla135[[#This Row],[Importe]]-Tabla135[[#This Row],[Pagado]]</f>
        <v>0</v>
      </c>
    </row>
    <row r="2545" spans="1:8" x14ac:dyDescent="0.25">
      <c r="A2545" s="13" t="s">
        <v>5985</v>
      </c>
      <c r="B2545" s="8" t="s">
        <v>6821</v>
      </c>
      <c r="C2545" s="12">
        <v>37726</v>
      </c>
      <c r="D2545" s="13" t="s">
        <v>3989</v>
      </c>
      <c r="E2545" s="2">
        <v>426.12</v>
      </c>
      <c r="F2545" s="14" t="s">
        <v>5985</v>
      </c>
      <c r="G2545" s="2">
        <v>426.12</v>
      </c>
      <c r="H2545" s="2">
        <f>Tabla135[[#This Row],[Importe]]-Tabla135[[#This Row],[Pagado]]</f>
        <v>0</v>
      </c>
    </row>
    <row r="2546" spans="1:8" x14ac:dyDescent="0.25">
      <c r="A2546" s="13" t="s">
        <v>5985</v>
      </c>
      <c r="B2546" s="8" t="s">
        <v>6822</v>
      </c>
      <c r="C2546" s="12">
        <v>37727</v>
      </c>
      <c r="D2546" s="13" t="s">
        <v>4138</v>
      </c>
      <c r="E2546" s="2">
        <v>1073.8</v>
      </c>
      <c r="F2546" s="14" t="s">
        <v>5985</v>
      </c>
      <c r="G2546" s="2">
        <v>1073.8</v>
      </c>
      <c r="H2546" s="2">
        <f>Tabla135[[#This Row],[Importe]]-Tabla135[[#This Row],[Pagado]]</f>
        <v>0</v>
      </c>
    </row>
    <row r="2547" spans="1:8" x14ac:dyDescent="0.25">
      <c r="A2547" s="13" t="s">
        <v>5985</v>
      </c>
      <c r="B2547" s="8" t="s">
        <v>6823</v>
      </c>
      <c r="C2547" s="12">
        <v>37728</v>
      </c>
      <c r="D2547" s="13" t="s">
        <v>4165</v>
      </c>
      <c r="E2547" s="2">
        <v>1122</v>
      </c>
      <c r="F2547" s="14" t="s">
        <v>5985</v>
      </c>
      <c r="G2547" s="2">
        <v>1122</v>
      </c>
      <c r="H2547" s="2">
        <f>Tabla135[[#This Row],[Importe]]-Tabla135[[#This Row],[Pagado]]</f>
        <v>0</v>
      </c>
    </row>
    <row r="2548" spans="1:8" x14ac:dyDescent="0.25">
      <c r="A2548" s="13" t="s">
        <v>5985</v>
      </c>
      <c r="B2548" s="8" t="s">
        <v>6824</v>
      </c>
      <c r="C2548" s="12">
        <v>37729</v>
      </c>
      <c r="D2548" s="13" t="s">
        <v>4047</v>
      </c>
      <c r="E2548" s="2">
        <v>887.5</v>
      </c>
      <c r="F2548" s="14" t="s">
        <v>5985</v>
      </c>
      <c r="G2548" s="2">
        <v>887.5</v>
      </c>
      <c r="H2548" s="2">
        <f>Tabla135[[#This Row],[Importe]]-Tabla135[[#This Row],[Pagado]]</f>
        <v>0</v>
      </c>
    </row>
    <row r="2549" spans="1:8" x14ac:dyDescent="0.25">
      <c r="A2549" s="13" t="s">
        <v>5985</v>
      </c>
      <c r="B2549" s="8" t="s">
        <v>6825</v>
      </c>
      <c r="C2549" s="12">
        <v>37730</v>
      </c>
      <c r="D2549" s="13" t="s">
        <v>3981</v>
      </c>
      <c r="E2549" s="2">
        <v>1375</v>
      </c>
      <c r="F2549" s="14" t="s">
        <v>5985</v>
      </c>
      <c r="G2549" s="2">
        <v>1375</v>
      </c>
      <c r="H2549" s="2">
        <f>Tabla135[[#This Row],[Importe]]-Tabla135[[#This Row],[Pagado]]</f>
        <v>0</v>
      </c>
    </row>
    <row r="2550" spans="1:8" x14ac:dyDescent="0.25">
      <c r="A2550" s="13" t="s">
        <v>5985</v>
      </c>
      <c r="B2550" s="8" t="s">
        <v>6826</v>
      </c>
      <c r="C2550" s="12">
        <v>37731</v>
      </c>
      <c r="D2550" s="13" t="s">
        <v>3996</v>
      </c>
      <c r="E2550" s="2">
        <v>17438.080000000002</v>
      </c>
      <c r="F2550" s="14" t="s">
        <v>5985</v>
      </c>
      <c r="G2550" s="2">
        <v>17438.080000000002</v>
      </c>
      <c r="H2550" s="2">
        <f>Tabla135[[#This Row],[Importe]]-Tabla135[[#This Row],[Pagado]]</f>
        <v>0</v>
      </c>
    </row>
    <row r="2551" spans="1:8" x14ac:dyDescent="0.25">
      <c r="A2551" s="13" t="s">
        <v>5985</v>
      </c>
      <c r="B2551" s="8" t="s">
        <v>6827</v>
      </c>
      <c r="C2551" s="12">
        <v>37732</v>
      </c>
      <c r="D2551" s="13" t="s">
        <v>3959</v>
      </c>
      <c r="E2551" s="2">
        <v>7805.2</v>
      </c>
      <c r="F2551" s="14" t="s">
        <v>33</v>
      </c>
      <c r="G2551" s="2">
        <v>7805.2</v>
      </c>
      <c r="H2551" s="2">
        <f>Tabla135[[#This Row],[Importe]]-Tabla135[[#This Row],[Pagado]]</f>
        <v>0</v>
      </c>
    </row>
    <row r="2552" spans="1:8" x14ac:dyDescent="0.25">
      <c r="A2552" s="13" t="s">
        <v>5985</v>
      </c>
      <c r="B2552" s="8" t="s">
        <v>6828</v>
      </c>
      <c r="C2552" s="12">
        <v>37733</v>
      </c>
      <c r="D2552" s="13" t="s">
        <v>3981</v>
      </c>
      <c r="E2552" s="2">
        <v>3488.66</v>
      </c>
      <c r="F2552" s="14" t="s">
        <v>5985</v>
      </c>
      <c r="G2552" s="2">
        <v>3488.66</v>
      </c>
      <c r="H2552" s="2">
        <f>Tabla135[[#This Row],[Importe]]-Tabla135[[#This Row],[Pagado]]</f>
        <v>0</v>
      </c>
    </row>
    <row r="2553" spans="1:8" x14ac:dyDescent="0.25">
      <c r="A2553" s="13" t="s">
        <v>5985</v>
      </c>
      <c r="B2553" s="8" t="s">
        <v>6829</v>
      </c>
      <c r="C2553" s="12">
        <v>37734</v>
      </c>
      <c r="D2553" s="13" t="s">
        <v>3964</v>
      </c>
      <c r="E2553" s="2">
        <v>360</v>
      </c>
      <c r="F2553" s="14" t="s">
        <v>5985</v>
      </c>
      <c r="G2553" s="2">
        <v>360</v>
      </c>
      <c r="H2553" s="2">
        <f>Tabla135[[#This Row],[Importe]]-Tabla135[[#This Row],[Pagado]]</f>
        <v>0</v>
      </c>
    </row>
    <row r="2554" spans="1:8" x14ac:dyDescent="0.25">
      <c r="A2554" s="13" t="s">
        <v>5985</v>
      </c>
      <c r="B2554" s="8" t="s">
        <v>6830</v>
      </c>
      <c r="C2554" s="12">
        <v>37735</v>
      </c>
      <c r="D2554" s="13" t="s">
        <v>4116</v>
      </c>
      <c r="E2554" s="2">
        <v>2227.6799999999998</v>
      </c>
      <c r="F2554" s="14" t="s">
        <v>5985</v>
      </c>
      <c r="G2554" s="2">
        <v>2227.6799999999998</v>
      </c>
      <c r="H2554" s="2">
        <f>Tabla135[[#This Row],[Importe]]-Tabla135[[#This Row],[Pagado]]</f>
        <v>0</v>
      </c>
    </row>
    <row r="2555" spans="1:8" x14ac:dyDescent="0.25">
      <c r="A2555" s="13" t="s">
        <v>5985</v>
      </c>
      <c r="B2555" s="8" t="s">
        <v>6831</v>
      </c>
      <c r="C2555" s="12">
        <v>37736</v>
      </c>
      <c r="D2555" s="13" t="s">
        <v>3977</v>
      </c>
      <c r="E2555" s="2">
        <v>3917.9</v>
      </c>
      <c r="F2555" s="14" t="s">
        <v>5985</v>
      </c>
      <c r="G2555" s="2">
        <v>3917.9</v>
      </c>
      <c r="H2555" s="2">
        <f>Tabla135[[#This Row],[Importe]]-Tabla135[[#This Row],[Pagado]]</f>
        <v>0</v>
      </c>
    </row>
    <row r="2556" spans="1:8" x14ac:dyDescent="0.25">
      <c r="A2556" s="13" t="s">
        <v>5985</v>
      </c>
      <c r="B2556" s="8" t="s">
        <v>6832</v>
      </c>
      <c r="C2556" s="12">
        <v>37737</v>
      </c>
      <c r="D2556" s="13" t="s">
        <v>3999</v>
      </c>
      <c r="E2556" s="2">
        <v>2559.9</v>
      </c>
      <c r="F2556" s="14" t="s">
        <v>5985</v>
      </c>
      <c r="G2556" s="2">
        <v>2559.9</v>
      </c>
      <c r="H2556" s="2">
        <f>Tabla135[[#This Row],[Importe]]-Tabla135[[#This Row],[Pagado]]</f>
        <v>0</v>
      </c>
    </row>
    <row r="2557" spans="1:8" x14ac:dyDescent="0.25">
      <c r="A2557" s="13" t="s">
        <v>5985</v>
      </c>
      <c r="B2557" s="8" t="s">
        <v>6833</v>
      </c>
      <c r="C2557" s="12">
        <v>37738</v>
      </c>
      <c r="D2557" s="13" t="s">
        <v>4037</v>
      </c>
      <c r="E2557" s="2">
        <v>14671.64</v>
      </c>
      <c r="F2557" s="14" t="s">
        <v>9</v>
      </c>
      <c r="G2557" s="2">
        <v>14671.64</v>
      </c>
      <c r="H2557" s="2">
        <f>Tabla135[[#This Row],[Importe]]-Tabla135[[#This Row],[Pagado]]</f>
        <v>0</v>
      </c>
    </row>
    <row r="2558" spans="1:8" x14ac:dyDescent="0.25">
      <c r="A2558" s="13" t="s">
        <v>5985</v>
      </c>
      <c r="B2558" s="8" t="s">
        <v>6834</v>
      </c>
      <c r="C2558" s="12">
        <v>37739</v>
      </c>
      <c r="D2558" s="13" t="s">
        <v>3964</v>
      </c>
      <c r="E2558" s="2">
        <v>5857.2</v>
      </c>
      <c r="F2558" s="14" t="s">
        <v>5985</v>
      </c>
      <c r="G2558" s="2">
        <v>5857.2</v>
      </c>
      <c r="H2558" s="2">
        <f>Tabla135[[#This Row],[Importe]]-Tabla135[[#This Row],[Pagado]]</f>
        <v>0</v>
      </c>
    </row>
    <row r="2559" spans="1:8" x14ac:dyDescent="0.25">
      <c r="A2559" s="13" t="s">
        <v>5985</v>
      </c>
      <c r="B2559" s="8" t="s">
        <v>6835</v>
      </c>
      <c r="C2559" s="12">
        <v>37740</v>
      </c>
      <c r="D2559" s="13" t="s">
        <v>4095</v>
      </c>
      <c r="E2559" s="2">
        <v>4368</v>
      </c>
      <c r="F2559" s="14" t="s">
        <v>5985</v>
      </c>
      <c r="G2559" s="2">
        <v>4368</v>
      </c>
      <c r="H2559" s="2">
        <f>Tabla135[[#This Row],[Importe]]-Tabla135[[#This Row],[Pagado]]</f>
        <v>0</v>
      </c>
    </row>
    <row r="2560" spans="1:8" x14ac:dyDescent="0.25">
      <c r="A2560" s="13" t="s">
        <v>5985</v>
      </c>
      <c r="B2560" s="8" t="s">
        <v>6836</v>
      </c>
      <c r="C2560" s="12">
        <v>37741</v>
      </c>
      <c r="D2560" s="13" t="s">
        <v>4321</v>
      </c>
      <c r="E2560" s="2">
        <v>22653.599999999999</v>
      </c>
      <c r="F2560" s="14" t="s">
        <v>5985</v>
      </c>
      <c r="G2560" s="2">
        <v>22653.599999999999</v>
      </c>
      <c r="H2560" s="2">
        <f>Tabla135[[#This Row],[Importe]]-Tabla135[[#This Row],[Pagado]]</f>
        <v>0</v>
      </c>
    </row>
    <row r="2561" spans="1:8" x14ac:dyDescent="0.25">
      <c r="A2561" s="13" t="s">
        <v>5985</v>
      </c>
      <c r="B2561" s="8" t="s">
        <v>6837</v>
      </c>
      <c r="C2561" s="12">
        <v>37742</v>
      </c>
      <c r="D2561" s="13" t="s">
        <v>3965</v>
      </c>
      <c r="E2561" s="2">
        <v>1144</v>
      </c>
      <c r="F2561" s="14" t="s">
        <v>5985</v>
      </c>
      <c r="G2561" s="2">
        <v>1144</v>
      </c>
      <c r="H2561" s="2">
        <f>Tabla135[[#This Row],[Importe]]-Tabla135[[#This Row],[Pagado]]</f>
        <v>0</v>
      </c>
    </row>
    <row r="2562" spans="1:8" x14ac:dyDescent="0.25">
      <c r="A2562" s="13" t="s">
        <v>5985</v>
      </c>
      <c r="B2562" s="8" t="s">
        <v>6838</v>
      </c>
      <c r="C2562" s="12">
        <v>37743</v>
      </c>
      <c r="D2562" s="13" t="s">
        <v>4121</v>
      </c>
      <c r="E2562" s="2">
        <v>6891.1</v>
      </c>
      <c r="F2562" s="14" t="s">
        <v>5985</v>
      </c>
      <c r="G2562" s="2">
        <v>6891.1</v>
      </c>
      <c r="H2562" s="2">
        <f>Tabla135[[#This Row],[Importe]]-Tabla135[[#This Row],[Pagado]]</f>
        <v>0</v>
      </c>
    </row>
    <row r="2563" spans="1:8" x14ac:dyDescent="0.25">
      <c r="A2563" s="13" t="s">
        <v>5985</v>
      </c>
      <c r="B2563" s="8" t="s">
        <v>6839</v>
      </c>
      <c r="C2563" s="12">
        <v>37744</v>
      </c>
      <c r="D2563" s="13" t="s">
        <v>3964</v>
      </c>
      <c r="E2563" s="2">
        <v>52.5</v>
      </c>
      <c r="F2563" s="14" t="s">
        <v>5985</v>
      </c>
      <c r="G2563" s="2">
        <v>52.5</v>
      </c>
      <c r="H2563" s="2">
        <f>Tabla135[[#This Row],[Importe]]-Tabla135[[#This Row],[Pagado]]</f>
        <v>0</v>
      </c>
    </row>
    <row r="2564" spans="1:8" x14ac:dyDescent="0.25">
      <c r="A2564" s="13" t="s">
        <v>5985</v>
      </c>
      <c r="B2564" s="8" t="s">
        <v>6840</v>
      </c>
      <c r="C2564" s="12">
        <v>37745</v>
      </c>
      <c r="D2564" s="13" t="s">
        <v>4057</v>
      </c>
      <c r="E2564" s="2">
        <v>3162.4</v>
      </c>
      <c r="F2564" s="14" t="s">
        <v>5985</v>
      </c>
      <c r="G2564" s="2">
        <v>3162.4</v>
      </c>
      <c r="H2564" s="2">
        <f>Tabla135[[#This Row],[Importe]]-Tabla135[[#This Row],[Pagado]]</f>
        <v>0</v>
      </c>
    </row>
    <row r="2565" spans="1:8" x14ac:dyDescent="0.25">
      <c r="A2565" s="13" t="s">
        <v>5985</v>
      </c>
      <c r="B2565" s="8" t="s">
        <v>6841</v>
      </c>
      <c r="C2565" s="12">
        <v>37746</v>
      </c>
      <c r="D2565" s="13" t="s">
        <v>4057</v>
      </c>
      <c r="E2565" s="2">
        <v>1134</v>
      </c>
      <c r="F2565" s="14" t="s">
        <v>5985</v>
      </c>
      <c r="G2565" s="2">
        <v>1134</v>
      </c>
      <c r="H2565" s="2">
        <f>Tabla135[[#This Row],[Importe]]-Tabla135[[#This Row],[Pagado]]</f>
        <v>0</v>
      </c>
    </row>
    <row r="2566" spans="1:8" x14ac:dyDescent="0.25">
      <c r="A2566" s="13" t="s">
        <v>5985</v>
      </c>
      <c r="B2566" s="8" t="s">
        <v>6842</v>
      </c>
      <c r="C2566" s="12">
        <v>37747</v>
      </c>
      <c r="D2566" s="13" t="s">
        <v>4115</v>
      </c>
      <c r="E2566" s="2">
        <v>4</v>
      </c>
      <c r="F2566" s="14" t="s">
        <v>18</v>
      </c>
      <c r="G2566" s="2">
        <v>4</v>
      </c>
      <c r="H2566" s="2">
        <f>Tabla135[[#This Row],[Importe]]-Tabla135[[#This Row],[Pagado]]</f>
        <v>0</v>
      </c>
    </row>
    <row r="2567" spans="1:8" x14ac:dyDescent="0.25">
      <c r="A2567" s="13" t="s">
        <v>5985</v>
      </c>
      <c r="B2567" s="8" t="s">
        <v>6843</v>
      </c>
      <c r="C2567" s="12">
        <v>37748</v>
      </c>
      <c r="D2567" s="13" t="s">
        <v>4042</v>
      </c>
      <c r="E2567" s="2">
        <v>39061.599999999999</v>
      </c>
      <c r="F2567" s="14" t="s">
        <v>5985</v>
      </c>
      <c r="G2567" s="2">
        <v>39061.599999999999</v>
      </c>
      <c r="H2567" s="2">
        <f>Tabla135[[#This Row],[Importe]]-Tabla135[[#This Row],[Pagado]]</f>
        <v>0</v>
      </c>
    </row>
    <row r="2568" spans="1:8" x14ac:dyDescent="0.25">
      <c r="A2568" s="13" t="s">
        <v>5985</v>
      </c>
      <c r="B2568" s="8" t="s">
        <v>6844</v>
      </c>
      <c r="C2568" s="12">
        <v>37749</v>
      </c>
      <c r="D2568" s="13" t="s">
        <v>3962</v>
      </c>
      <c r="E2568" s="2">
        <v>3085.7</v>
      </c>
      <c r="F2568" s="14" t="s">
        <v>5985</v>
      </c>
      <c r="G2568" s="2">
        <v>3085.7</v>
      </c>
      <c r="H2568" s="2">
        <f>Tabla135[[#This Row],[Importe]]-Tabla135[[#This Row],[Pagado]]</f>
        <v>0</v>
      </c>
    </row>
    <row r="2569" spans="1:8" x14ac:dyDescent="0.25">
      <c r="A2569" s="13" t="s">
        <v>5985</v>
      </c>
      <c r="B2569" s="8" t="s">
        <v>6845</v>
      </c>
      <c r="C2569" s="12">
        <v>37750</v>
      </c>
      <c r="D2569" s="13" t="s">
        <v>4011</v>
      </c>
      <c r="E2569" s="2">
        <v>7614.8</v>
      </c>
      <c r="F2569" s="14" t="s">
        <v>4294</v>
      </c>
      <c r="G2569" s="2">
        <v>7614.8</v>
      </c>
      <c r="H2569" s="2">
        <f>Tabla135[[#This Row],[Importe]]-Tabla135[[#This Row],[Pagado]]</f>
        <v>0</v>
      </c>
    </row>
    <row r="2570" spans="1:8" x14ac:dyDescent="0.25">
      <c r="A2570" s="13" t="s">
        <v>5985</v>
      </c>
      <c r="B2570" s="8" t="s">
        <v>6846</v>
      </c>
      <c r="C2570" s="12">
        <v>37751</v>
      </c>
      <c r="D2570" s="13" t="s">
        <v>4100</v>
      </c>
      <c r="E2570" s="2">
        <v>520</v>
      </c>
      <c r="F2570" s="14" t="s">
        <v>4294</v>
      </c>
      <c r="G2570" s="2">
        <v>520</v>
      </c>
      <c r="H2570" s="2">
        <f>Tabla135[[#This Row],[Importe]]-Tabla135[[#This Row],[Pagado]]</f>
        <v>0</v>
      </c>
    </row>
    <row r="2571" spans="1:8" x14ac:dyDescent="0.25">
      <c r="A2571" s="13" t="s">
        <v>5985</v>
      </c>
      <c r="B2571" s="8" t="s">
        <v>6847</v>
      </c>
      <c r="C2571" s="12">
        <v>37752</v>
      </c>
      <c r="D2571" s="13" t="s">
        <v>3991</v>
      </c>
      <c r="E2571" s="2">
        <v>5524.2</v>
      </c>
      <c r="F2571" s="14" t="s">
        <v>5985</v>
      </c>
      <c r="G2571" s="2">
        <v>5524.2</v>
      </c>
      <c r="H2571" s="2">
        <f>Tabla135[[#This Row],[Importe]]-Tabla135[[#This Row],[Pagado]]</f>
        <v>0</v>
      </c>
    </row>
    <row r="2572" spans="1:8" x14ac:dyDescent="0.25">
      <c r="A2572" s="13" t="s">
        <v>5985</v>
      </c>
      <c r="B2572" s="8" t="s">
        <v>6848</v>
      </c>
      <c r="C2572" s="12">
        <v>37753</v>
      </c>
      <c r="D2572" s="13" t="s">
        <v>4085</v>
      </c>
      <c r="E2572" s="2">
        <v>620.6</v>
      </c>
      <c r="F2572" s="14" t="s">
        <v>4294</v>
      </c>
      <c r="G2572" s="2">
        <v>620.6</v>
      </c>
      <c r="H2572" s="2">
        <f>Tabla135[[#This Row],[Importe]]-Tabla135[[#This Row],[Pagado]]</f>
        <v>0</v>
      </c>
    </row>
    <row r="2573" spans="1:8" x14ac:dyDescent="0.25">
      <c r="A2573" s="13" t="s">
        <v>5985</v>
      </c>
      <c r="B2573" s="8" t="s">
        <v>6849</v>
      </c>
      <c r="C2573" s="12">
        <v>37754</v>
      </c>
      <c r="D2573" s="13" t="s">
        <v>4215</v>
      </c>
      <c r="E2573" s="2">
        <v>1073.58</v>
      </c>
      <c r="F2573" s="14" t="s">
        <v>4294</v>
      </c>
      <c r="G2573" s="2">
        <v>1073.58</v>
      </c>
      <c r="H2573" s="2">
        <f>Tabla135[[#This Row],[Importe]]-Tabla135[[#This Row],[Pagado]]</f>
        <v>0</v>
      </c>
    </row>
    <row r="2574" spans="1:8" x14ac:dyDescent="0.25">
      <c r="A2574" s="13" t="s">
        <v>5985</v>
      </c>
      <c r="B2574" s="8" t="s">
        <v>6850</v>
      </c>
      <c r="C2574" s="12">
        <v>37755</v>
      </c>
      <c r="D2574" s="13" t="s">
        <v>4007</v>
      </c>
      <c r="E2574" s="2">
        <v>864.8</v>
      </c>
      <c r="F2574" s="14" t="s">
        <v>4294</v>
      </c>
      <c r="G2574" s="2">
        <v>864.8</v>
      </c>
      <c r="H2574" s="2">
        <f>Tabla135[[#This Row],[Importe]]-Tabla135[[#This Row],[Pagado]]</f>
        <v>0</v>
      </c>
    </row>
    <row r="2575" spans="1:8" x14ac:dyDescent="0.25">
      <c r="A2575" s="13" t="s">
        <v>5985</v>
      </c>
      <c r="B2575" s="8" t="s">
        <v>6851</v>
      </c>
      <c r="C2575" s="12">
        <v>37756</v>
      </c>
      <c r="D2575" s="13" t="s">
        <v>4044</v>
      </c>
      <c r="E2575" s="2">
        <v>1170</v>
      </c>
      <c r="F2575" s="14" t="s">
        <v>4294</v>
      </c>
      <c r="G2575" s="2">
        <v>1170</v>
      </c>
      <c r="H2575" s="2">
        <f>Tabla135[[#This Row],[Importe]]-Tabla135[[#This Row],[Pagado]]</f>
        <v>0</v>
      </c>
    </row>
    <row r="2576" spans="1:8" x14ac:dyDescent="0.25">
      <c r="A2576" s="13" t="s">
        <v>5985</v>
      </c>
      <c r="B2576" s="8" t="s">
        <v>6852</v>
      </c>
      <c r="C2576" s="12">
        <v>37757</v>
      </c>
      <c r="D2576" s="13" t="s">
        <v>3979</v>
      </c>
      <c r="E2576" s="2">
        <v>3591</v>
      </c>
      <c r="F2576" s="14" t="s">
        <v>5985</v>
      </c>
      <c r="G2576" s="2">
        <v>3591</v>
      </c>
      <c r="H2576" s="2">
        <f>Tabla135[[#This Row],[Importe]]-Tabla135[[#This Row],[Pagado]]</f>
        <v>0</v>
      </c>
    </row>
    <row r="2577" spans="1:8" x14ac:dyDescent="0.25">
      <c r="A2577" s="13" t="s">
        <v>5985</v>
      </c>
      <c r="B2577" s="8" t="s">
        <v>6853</v>
      </c>
      <c r="C2577" s="12">
        <v>37758</v>
      </c>
      <c r="D2577" s="13" t="s">
        <v>3964</v>
      </c>
      <c r="E2577" s="2">
        <v>708.56</v>
      </c>
      <c r="F2577" s="14" t="s">
        <v>5985</v>
      </c>
      <c r="G2577" s="2">
        <v>708.56</v>
      </c>
      <c r="H2577" s="2">
        <f>Tabla135[[#This Row],[Importe]]-Tabla135[[#This Row],[Pagado]]</f>
        <v>0</v>
      </c>
    </row>
    <row r="2578" spans="1:8" x14ac:dyDescent="0.25">
      <c r="A2578" s="13" t="s">
        <v>5985</v>
      </c>
      <c r="B2578" s="8" t="s">
        <v>6854</v>
      </c>
      <c r="C2578" s="12">
        <v>37759</v>
      </c>
      <c r="D2578" s="13" t="s">
        <v>3964</v>
      </c>
      <c r="E2578" s="2">
        <v>312</v>
      </c>
      <c r="F2578" s="14" t="s">
        <v>5985</v>
      </c>
      <c r="G2578" s="2">
        <v>312</v>
      </c>
      <c r="H2578" s="2">
        <f>Tabla135[[#This Row],[Importe]]-Tabla135[[#This Row],[Pagado]]</f>
        <v>0</v>
      </c>
    </row>
    <row r="2579" spans="1:8" x14ac:dyDescent="0.25">
      <c r="A2579" s="13" t="s">
        <v>5985</v>
      </c>
      <c r="B2579" s="8" t="s">
        <v>6855</v>
      </c>
      <c r="C2579" s="12">
        <v>37760</v>
      </c>
      <c r="D2579" s="13" t="s">
        <v>3964</v>
      </c>
      <c r="E2579" s="2">
        <v>844.2</v>
      </c>
      <c r="F2579" s="14" t="s">
        <v>5985</v>
      </c>
      <c r="G2579" s="2">
        <v>844.2</v>
      </c>
      <c r="H2579" s="2">
        <f>Tabla135[[#This Row],[Importe]]-Tabla135[[#This Row],[Pagado]]</f>
        <v>0</v>
      </c>
    </row>
    <row r="2580" spans="1:8" x14ac:dyDescent="0.25">
      <c r="A2580" s="13" t="s">
        <v>5985</v>
      </c>
      <c r="B2580" s="8" t="s">
        <v>6856</v>
      </c>
      <c r="C2580" s="12">
        <v>37761</v>
      </c>
      <c r="D2580" s="13" t="s">
        <v>3964</v>
      </c>
      <c r="E2580" s="2">
        <v>336.7</v>
      </c>
      <c r="F2580" s="14" t="s">
        <v>5985</v>
      </c>
      <c r="G2580" s="2">
        <v>336.7</v>
      </c>
      <c r="H2580" s="2">
        <f>Tabla135[[#This Row],[Importe]]-Tabla135[[#This Row],[Pagado]]</f>
        <v>0</v>
      </c>
    </row>
    <row r="2581" spans="1:8" x14ac:dyDescent="0.25">
      <c r="A2581" s="13" t="s">
        <v>5985</v>
      </c>
      <c r="B2581" s="8" t="s">
        <v>6857</v>
      </c>
      <c r="C2581" s="12">
        <v>37762</v>
      </c>
      <c r="D2581" s="13" t="s">
        <v>3950</v>
      </c>
      <c r="E2581" s="2">
        <v>38418.400000000001</v>
      </c>
      <c r="F2581" s="14" t="s">
        <v>5167</v>
      </c>
      <c r="G2581" s="2">
        <v>38418.400000000001</v>
      </c>
      <c r="H2581" s="2">
        <f>Tabla135[[#This Row],[Importe]]-Tabla135[[#This Row],[Pagado]]</f>
        <v>0</v>
      </c>
    </row>
    <row r="2582" spans="1:8" x14ac:dyDescent="0.25">
      <c r="A2582" s="13" t="s">
        <v>5985</v>
      </c>
      <c r="B2582" s="8" t="s">
        <v>6858</v>
      </c>
      <c r="C2582" s="12">
        <v>37763</v>
      </c>
      <c r="D2582" s="13" t="s">
        <v>4042</v>
      </c>
      <c r="E2582" s="2">
        <v>3236.48</v>
      </c>
      <c r="F2582" s="14" t="s">
        <v>5985</v>
      </c>
      <c r="G2582" s="2">
        <v>3236.48</v>
      </c>
      <c r="H2582" s="2">
        <f>Tabla135[[#This Row],[Importe]]-Tabla135[[#This Row],[Pagado]]</f>
        <v>0</v>
      </c>
    </row>
    <row r="2583" spans="1:8" x14ac:dyDescent="0.25">
      <c r="A2583" s="13" t="s">
        <v>5985</v>
      </c>
      <c r="B2583" s="8" t="s">
        <v>6859</v>
      </c>
      <c r="C2583" s="12">
        <v>37764</v>
      </c>
      <c r="D2583" s="13" t="s">
        <v>3964</v>
      </c>
      <c r="E2583" s="2">
        <v>126</v>
      </c>
      <c r="F2583" s="14" t="s">
        <v>5985</v>
      </c>
      <c r="G2583" s="2">
        <v>126</v>
      </c>
      <c r="H2583" s="2">
        <f>Tabla135[[#This Row],[Importe]]-Tabla135[[#This Row],[Pagado]]</f>
        <v>0</v>
      </c>
    </row>
    <row r="2584" spans="1:8" x14ac:dyDescent="0.25">
      <c r="A2584" s="13" t="s">
        <v>5985</v>
      </c>
      <c r="B2584" s="8" t="s">
        <v>6860</v>
      </c>
      <c r="C2584" s="12">
        <v>37765</v>
      </c>
      <c r="D2584" s="13" t="s">
        <v>4124</v>
      </c>
      <c r="E2584" s="2">
        <v>0</v>
      </c>
      <c r="F2584" s="14" t="s">
        <v>4219</v>
      </c>
      <c r="G2584" s="2">
        <v>0</v>
      </c>
      <c r="H2584" s="2">
        <f>Tabla135[[#This Row],[Importe]]-Tabla135[[#This Row],[Pagado]]</f>
        <v>0</v>
      </c>
    </row>
    <row r="2585" spans="1:8" x14ac:dyDescent="0.25">
      <c r="A2585" s="13" t="s">
        <v>5985</v>
      </c>
      <c r="B2585" s="8" t="s">
        <v>6861</v>
      </c>
      <c r="C2585" s="12">
        <v>37766</v>
      </c>
      <c r="D2585" s="13" t="s">
        <v>4124</v>
      </c>
      <c r="E2585" s="2">
        <v>55252</v>
      </c>
      <c r="F2585" s="14" t="s">
        <v>4294</v>
      </c>
      <c r="G2585" s="2">
        <v>55252</v>
      </c>
      <c r="H2585" s="2">
        <f>Tabla135[[#This Row],[Importe]]-Tabla135[[#This Row],[Pagado]]</f>
        <v>0</v>
      </c>
    </row>
    <row r="2586" spans="1:8" x14ac:dyDescent="0.25">
      <c r="A2586" s="13" t="s">
        <v>5985</v>
      </c>
      <c r="B2586" s="8" t="s">
        <v>6862</v>
      </c>
      <c r="C2586" s="12">
        <v>37767</v>
      </c>
      <c r="D2586" s="13" t="s">
        <v>4104</v>
      </c>
      <c r="E2586" s="2">
        <v>8314.4</v>
      </c>
      <c r="F2586" s="14" t="s">
        <v>5985</v>
      </c>
      <c r="G2586" s="2">
        <v>8314.4</v>
      </c>
      <c r="H2586" s="2">
        <f>Tabla135[[#This Row],[Importe]]-Tabla135[[#This Row],[Pagado]]</f>
        <v>0</v>
      </c>
    </row>
    <row r="2587" spans="1:8" x14ac:dyDescent="0.25">
      <c r="A2587" s="13" t="s">
        <v>5985</v>
      </c>
      <c r="B2587" s="8" t="s">
        <v>6863</v>
      </c>
      <c r="C2587" s="12">
        <v>37768</v>
      </c>
      <c r="D2587" s="13" t="s">
        <v>3964</v>
      </c>
      <c r="E2587" s="2">
        <v>5025.6000000000004</v>
      </c>
      <c r="F2587" s="14" t="s">
        <v>5985</v>
      </c>
      <c r="G2587" s="2">
        <v>5025.6000000000004</v>
      </c>
      <c r="H2587" s="2">
        <f>Tabla135[[#This Row],[Importe]]-Tabla135[[#This Row],[Pagado]]</f>
        <v>0</v>
      </c>
    </row>
    <row r="2588" spans="1:8" x14ac:dyDescent="0.25">
      <c r="A2588" s="13" t="s">
        <v>5985</v>
      </c>
      <c r="B2588" s="8" t="s">
        <v>6864</v>
      </c>
      <c r="C2588" s="12">
        <v>37769</v>
      </c>
      <c r="D2588" s="13" t="s">
        <v>4076</v>
      </c>
      <c r="E2588" s="2">
        <v>2227.1999999999998</v>
      </c>
      <c r="F2588" s="14" t="s">
        <v>5985</v>
      </c>
      <c r="G2588" s="2">
        <v>2227.1999999999998</v>
      </c>
      <c r="H2588" s="2">
        <f>Tabla135[[#This Row],[Importe]]-Tabla135[[#This Row],[Pagado]]</f>
        <v>0</v>
      </c>
    </row>
    <row r="2589" spans="1:8" x14ac:dyDescent="0.25">
      <c r="A2589" s="13" t="s">
        <v>5985</v>
      </c>
      <c r="B2589" s="8" t="s">
        <v>6865</v>
      </c>
      <c r="C2589" s="12">
        <v>37770</v>
      </c>
      <c r="D2589" s="13" t="s">
        <v>4023</v>
      </c>
      <c r="E2589" s="2">
        <v>5020.8</v>
      </c>
      <c r="F2589" s="14" t="s">
        <v>5985</v>
      </c>
      <c r="G2589" s="2">
        <v>5020.8</v>
      </c>
      <c r="H2589" s="2">
        <f>Tabla135[[#This Row],[Importe]]-Tabla135[[#This Row],[Pagado]]</f>
        <v>0</v>
      </c>
    </row>
    <row r="2590" spans="1:8" x14ac:dyDescent="0.25">
      <c r="A2590" s="13" t="s">
        <v>5985</v>
      </c>
      <c r="B2590" s="8" t="s">
        <v>6866</v>
      </c>
      <c r="C2590" s="12">
        <v>37771</v>
      </c>
      <c r="D2590" s="13" t="s">
        <v>4017</v>
      </c>
      <c r="E2590" s="2">
        <v>187829.2</v>
      </c>
      <c r="F2590" s="14" t="s">
        <v>6561</v>
      </c>
      <c r="G2590" s="2">
        <v>187829.2</v>
      </c>
      <c r="H2590" s="2">
        <f>Tabla135[[#This Row],[Importe]]-Tabla135[[#This Row],[Pagado]]</f>
        <v>0</v>
      </c>
    </row>
    <row r="2591" spans="1:8" x14ac:dyDescent="0.25">
      <c r="A2591" s="13" t="s">
        <v>5985</v>
      </c>
      <c r="B2591" s="8" t="s">
        <v>6867</v>
      </c>
      <c r="C2591" s="12">
        <v>37772</v>
      </c>
      <c r="D2591" s="13" t="s">
        <v>4072</v>
      </c>
      <c r="E2591" s="2">
        <v>2083.1999999999998</v>
      </c>
      <c r="F2591" s="14" t="s">
        <v>5985</v>
      </c>
      <c r="G2591" s="2">
        <v>2083.1999999999998</v>
      </c>
      <c r="H2591" s="2">
        <f>Tabla135[[#This Row],[Importe]]-Tabla135[[#This Row],[Pagado]]</f>
        <v>0</v>
      </c>
    </row>
    <row r="2592" spans="1:8" x14ac:dyDescent="0.25">
      <c r="A2592" s="13" t="s">
        <v>5985</v>
      </c>
      <c r="B2592" s="8" t="s">
        <v>6868</v>
      </c>
      <c r="C2592" s="12">
        <v>37773</v>
      </c>
      <c r="D2592" s="13" t="s">
        <v>4017</v>
      </c>
      <c r="E2592" s="2">
        <v>20780.400000000001</v>
      </c>
      <c r="F2592" s="14" t="s">
        <v>6561</v>
      </c>
      <c r="G2592" s="2">
        <v>20780.400000000001</v>
      </c>
      <c r="H2592" s="2">
        <f>Tabla135[[#This Row],[Importe]]-Tabla135[[#This Row],[Pagado]]</f>
        <v>0</v>
      </c>
    </row>
    <row r="2593" spans="1:8" x14ac:dyDescent="0.25">
      <c r="A2593" s="13" t="s">
        <v>5985</v>
      </c>
      <c r="B2593" s="8" t="s">
        <v>6869</v>
      </c>
      <c r="C2593" s="12">
        <v>37774</v>
      </c>
      <c r="D2593" s="13" t="s">
        <v>3941</v>
      </c>
      <c r="E2593" s="2">
        <v>3666</v>
      </c>
      <c r="F2593" s="14" t="s">
        <v>5167</v>
      </c>
      <c r="G2593" s="2">
        <v>3666</v>
      </c>
      <c r="H2593" s="2">
        <f>Tabla135[[#This Row],[Importe]]-Tabla135[[#This Row],[Pagado]]</f>
        <v>0</v>
      </c>
    </row>
    <row r="2594" spans="1:8" x14ac:dyDescent="0.25">
      <c r="A2594" s="13" t="s">
        <v>5985</v>
      </c>
      <c r="B2594" s="8" t="s">
        <v>6870</v>
      </c>
      <c r="C2594" s="12">
        <v>37775</v>
      </c>
      <c r="D2594" s="13" t="s">
        <v>5523</v>
      </c>
      <c r="E2594" s="2">
        <v>1504.8</v>
      </c>
      <c r="F2594" s="14" t="s">
        <v>5985</v>
      </c>
      <c r="G2594" s="2">
        <v>1504.8</v>
      </c>
      <c r="H2594" s="2">
        <f>Tabla135[[#This Row],[Importe]]-Tabla135[[#This Row],[Pagado]]</f>
        <v>0</v>
      </c>
    </row>
    <row r="2595" spans="1:8" x14ac:dyDescent="0.25">
      <c r="A2595" s="13" t="s">
        <v>5985</v>
      </c>
      <c r="B2595" s="8" t="s">
        <v>6871</v>
      </c>
      <c r="C2595" s="12">
        <v>37776</v>
      </c>
      <c r="D2595" s="13" t="s">
        <v>4149</v>
      </c>
      <c r="E2595" s="2">
        <v>6403.2</v>
      </c>
      <c r="F2595" s="14" t="s">
        <v>4294</v>
      </c>
      <c r="G2595" s="2">
        <v>6403.2</v>
      </c>
      <c r="H2595" s="2">
        <f>Tabla135[[#This Row],[Importe]]-Tabla135[[#This Row],[Pagado]]</f>
        <v>0</v>
      </c>
    </row>
    <row r="2596" spans="1:8" x14ac:dyDescent="0.25">
      <c r="A2596" s="13" t="s">
        <v>5985</v>
      </c>
      <c r="B2596" s="8" t="s">
        <v>6872</v>
      </c>
      <c r="C2596" s="12">
        <v>37777</v>
      </c>
      <c r="D2596" s="13" t="s">
        <v>3998</v>
      </c>
      <c r="E2596" s="2">
        <v>0</v>
      </c>
      <c r="F2596" s="14" t="s">
        <v>4219</v>
      </c>
      <c r="G2596" s="2">
        <v>0</v>
      </c>
      <c r="H2596" s="2">
        <f>Tabla135[[#This Row],[Importe]]-Tabla135[[#This Row],[Pagado]]</f>
        <v>0</v>
      </c>
    </row>
    <row r="2597" spans="1:8" x14ac:dyDescent="0.25">
      <c r="A2597" s="13" t="s">
        <v>4294</v>
      </c>
      <c r="B2597" s="8" t="s">
        <v>6873</v>
      </c>
      <c r="C2597" s="12">
        <v>37778</v>
      </c>
      <c r="D2597" s="13" t="s">
        <v>3936</v>
      </c>
      <c r="E2597" s="2">
        <v>7305.6</v>
      </c>
      <c r="F2597" s="14" t="s">
        <v>4294</v>
      </c>
      <c r="G2597" s="2">
        <v>7305.6</v>
      </c>
      <c r="H2597" s="2">
        <f>Tabla135[[#This Row],[Importe]]-Tabla135[[#This Row],[Pagado]]</f>
        <v>0</v>
      </c>
    </row>
    <row r="2598" spans="1:8" x14ac:dyDescent="0.25">
      <c r="A2598" s="13" t="s">
        <v>4294</v>
      </c>
      <c r="B2598" s="8" t="s">
        <v>6874</v>
      </c>
      <c r="C2598" s="12">
        <v>37779</v>
      </c>
      <c r="D2598" s="13" t="s">
        <v>4028</v>
      </c>
      <c r="E2598" s="2">
        <v>2721.08</v>
      </c>
      <c r="F2598" s="14" t="s">
        <v>4294</v>
      </c>
      <c r="G2598" s="2">
        <v>2721.08</v>
      </c>
      <c r="H2598" s="2">
        <f>Tabla135[[#This Row],[Importe]]-Tabla135[[#This Row],[Pagado]]</f>
        <v>0</v>
      </c>
    </row>
    <row r="2599" spans="1:8" x14ac:dyDescent="0.25">
      <c r="A2599" s="13" t="s">
        <v>4294</v>
      </c>
      <c r="B2599" s="8" t="s">
        <v>6875</v>
      </c>
      <c r="C2599" s="12">
        <v>37780</v>
      </c>
      <c r="D2599" s="13" t="s">
        <v>3935</v>
      </c>
      <c r="E2599" s="2">
        <v>91698.4</v>
      </c>
      <c r="F2599" s="14" t="s">
        <v>5167</v>
      </c>
      <c r="G2599" s="2">
        <v>91698.4</v>
      </c>
      <c r="H2599" s="2">
        <f>Tabla135[[#This Row],[Importe]]-Tabla135[[#This Row],[Pagado]]</f>
        <v>0</v>
      </c>
    </row>
    <row r="2600" spans="1:8" x14ac:dyDescent="0.25">
      <c r="A2600" s="13" t="s">
        <v>4294</v>
      </c>
      <c r="B2600" s="8" t="s">
        <v>6876</v>
      </c>
      <c r="C2600" s="12">
        <v>37781</v>
      </c>
      <c r="D2600" s="13" t="s">
        <v>3973</v>
      </c>
      <c r="E2600" s="2">
        <v>1040</v>
      </c>
      <c r="F2600" s="14" t="s">
        <v>4294</v>
      </c>
      <c r="G2600" s="2">
        <v>1040</v>
      </c>
      <c r="H2600" s="2">
        <f>Tabla135[[#This Row],[Importe]]-Tabla135[[#This Row],[Pagado]]</f>
        <v>0</v>
      </c>
    </row>
    <row r="2601" spans="1:8" x14ac:dyDescent="0.25">
      <c r="A2601" s="13" t="s">
        <v>4294</v>
      </c>
      <c r="B2601" s="8" t="s">
        <v>6877</v>
      </c>
      <c r="C2601" s="12">
        <v>37782</v>
      </c>
      <c r="D2601" s="13" t="s">
        <v>3963</v>
      </c>
      <c r="E2601" s="2">
        <v>640</v>
      </c>
      <c r="F2601" s="14" t="s">
        <v>4294</v>
      </c>
      <c r="G2601" s="2">
        <v>640</v>
      </c>
      <c r="H2601" s="2">
        <f>Tabla135[[#This Row],[Importe]]-Tabla135[[#This Row],[Pagado]]</f>
        <v>0</v>
      </c>
    </row>
    <row r="2602" spans="1:8" x14ac:dyDescent="0.25">
      <c r="A2602" s="13" t="s">
        <v>4294</v>
      </c>
      <c r="B2602" s="8" t="s">
        <v>6878</v>
      </c>
      <c r="C2602" s="12">
        <v>37783</v>
      </c>
      <c r="D2602" s="13" t="s">
        <v>3959</v>
      </c>
      <c r="E2602" s="2">
        <v>5200</v>
      </c>
      <c r="F2602" s="14" t="s">
        <v>14</v>
      </c>
      <c r="G2602" s="2">
        <v>5200</v>
      </c>
      <c r="H2602" s="2">
        <f>Tabla135[[#This Row],[Importe]]-Tabla135[[#This Row],[Pagado]]</f>
        <v>0</v>
      </c>
    </row>
    <row r="2603" spans="1:8" x14ac:dyDescent="0.25">
      <c r="A2603" s="13" t="s">
        <v>4294</v>
      </c>
      <c r="B2603" s="8" t="s">
        <v>6879</v>
      </c>
      <c r="C2603" s="12">
        <v>37784</v>
      </c>
      <c r="D2603" s="13" t="s">
        <v>3959</v>
      </c>
      <c r="E2603" s="2">
        <v>0</v>
      </c>
      <c r="F2603" s="14" t="s">
        <v>4219</v>
      </c>
      <c r="G2603" s="2">
        <v>0</v>
      </c>
      <c r="H2603" s="2">
        <f>Tabla135[[#This Row],[Importe]]-Tabla135[[#This Row],[Pagado]]</f>
        <v>0</v>
      </c>
    </row>
    <row r="2604" spans="1:8" x14ac:dyDescent="0.25">
      <c r="A2604" s="13" t="s">
        <v>4294</v>
      </c>
      <c r="B2604" s="8" t="s">
        <v>6880</v>
      </c>
      <c r="C2604" s="12">
        <v>37785</v>
      </c>
      <c r="D2604" s="13" t="s">
        <v>3937</v>
      </c>
      <c r="E2604" s="2">
        <v>68603.600000000006</v>
      </c>
      <c r="F2604" s="14" t="s">
        <v>5167</v>
      </c>
      <c r="G2604" s="2">
        <v>68603.600000000006</v>
      </c>
      <c r="H2604" s="2">
        <f>Tabla135[[#This Row],[Importe]]-Tabla135[[#This Row],[Pagado]]</f>
        <v>0</v>
      </c>
    </row>
    <row r="2605" spans="1:8" x14ac:dyDescent="0.25">
      <c r="A2605" s="13" t="s">
        <v>4294</v>
      </c>
      <c r="B2605" s="8" t="s">
        <v>6881</v>
      </c>
      <c r="C2605" s="12">
        <v>37786</v>
      </c>
      <c r="D2605" s="13" t="s">
        <v>3951</v>
      </c>
      <c r="E2605" s="2">
        <v>8131.6</v>
      </c>
      <c r="F2605" s="14" t="s">
        <v>4294</v>
      </c>
      <c r="G2605" s="2">
        <v>8131.6</v>
      </c>
      <c r="H2605" s="2">
        <f>Tabla135[[#This Row],[Importe]]-Tabla135[[#This Row],[Pagado]]</f>
        <v>0</v>
      </c>
    </row>
    <row r="2606" spans="1:8" x14ac:dyDescent="0.25">
      <c r="A2606" s="13" t="s">
        <v>4294</v>
      </c>
      <c r="B2606" s="8" t="s">
        <v>6882</v>
      </c>
      <c r="C2606" s="12">
        <v>37787</v>
      </c>
      <c r="D2606" s="13" t="s">
        <v>3964</v>
      </c>
      <c r="E2606" s="2">
        <v>1042.2</v>
      </c>
      <c r="F2606" s="14" t="s">
        <v>4294</v>
      </c>
      <c r="G2606" s="2">
        <v>1042.2</v>
      </c>
      <c r="H2606" s="2">
        <f>Tabla135[[#This Row],[Importe]]-Tabla135[[#This Row],[Pagado]]</f>
        <v>0</v>
      </c>
    </row>
    <row r="2607" spans="1:8" x14ac:dyDescent="0.25">
      <c r="A2607" s="13" t="s">
        <v>4294</v>
      </c>
      <c r="B2607" s="8" t="s">
        <v>6883</v>
      </c>
      <c r="C2607" s="12">
        <v>37788</v>
      </c>
      <c r="D2607" s="13" t="s">
        <v>3948</v>
      </c>
      <c r="E2607" s="2">
        <v>11155.2</v>
      </c>
      <c r="F2607" s="14" t="s">
        <v>6507</v>
      </c>
      <c r="G2607" s="2">
        <v>11155.2</v>
      </c>
      <c r="H2607" s="2">
        <f>Tabla135[[#This Row],[Importe]]-Tabla135[[#This Row],[Pagado]]</f>
        <v>0</v>
      </c>
    </row>
    <row r="2608" spans="1:8" x14ac:dyDescent="0.25">
      <c r="A2608" s="13" t="s">
        <v>4294</v>
      </c>
      <c r="B2608" s="8" t="s">
        <v>6884</v>
      </c>
      <c r="C2608" s="12">
        <v>37789</v>
      </c>
      <c r="D2608" s="13" t="s">
        <v>3975</v>
      </c>
      <c r="E2608" s="2">
        <v>3432</v>
      </c>
      <c r="F2608" s="14" t="s">
        <v>4294</v>
      </c>
      <c r="G2608" s="2">
        <v>3432</v>
      </c>
      <c r="H2608" s="2">
        <f>Tabla135[[#This Row],[Importe]]-Tabla135[[#This Row],[Pagado]]</f>
        <v>0</v>
      </c>
    </row>
    <row r="2609" spans="1:8" x14ac:dyDescent="0.25">
      <c r="A2609" s="13" t="s">
        <v>4294</v>
      </c>
      <c r="B2609" s="8" t="s">
        <v>6885</v>
      </c>
      <c r="C2609" s="12">
        <v>37790</v>
      </c>
      <c r="D2609" s="13" t="s">
        <v>3947</v>
      </c>
      <c r="E2609" s="2">
        <v>3977.63</v>
      </c>
      <c r="F2609" s="14" t="s">
        <v>5167</v>
      </c>
      <c r="G2609" s="2">
        <v>3977.63</v>
      </c>
      <c r="H2609" s="2">
        <f>Tabla135[[#This Row],[Importe]]-Tabla135[[#This Row],[Pagado]]</f>
        <v>0</v>
      </c>
    </row>
    <row r="2610" spans="1:8" x14ac:dyDescent="0.25">
      <c r="A2610" s="13" t="s">
        <v>4294</v>
      </c>
      <c r="B2610" s="8" t="s">
        <v>6886</v>
      </c>
      <c r="C2610" s="12">
        <v>37791</v>
      </c>
      <c r="D2610" s="13" t="s">
        <v>3942</v>
      </c>
      <c r="E2610" s="2">
        <v>3619.2</v>
      </c>
      <c r="F2610" s="14" t="s">
        <v>6507</v>
      </c>
      <c r="G2610" s="2">
        <v>3619.2</v>
      </c>
      <c r="H2610" s="2">
        <f>Tabla135[[#This Row],[Importe]]-Tabla135[[#This Row],[Pagado]]</f>
        <v>0</v>
      </c>
    </row>
    <row r="2611" spans="1:8" x14ac:dyDescent="0.25">
      <c r="A2611" s="13" t="s">
        <v>4294</v>
      </c>
      <c r="B2611" s="8" t="s">
        <v>6887</v>
      </c>
      <c r="C2611" s="12">
        <v>37792</v>
      </c>
      <c r="D2611" s="13" t="s">
        <v>3944</v>
      </c>
      <c r="E2611" s="2">
        <v>7035.9</v>
      </c>
      <c r="F2611" s="14" t="s">
        <v>5167</v>
      </c>
      <c r="G2611" s="2">
        <v>7035.9</v>
      </c>
      <c r="H2611" s="2">
        <f>Tabla135[[#This Row],[Importe]]-Tabla135[[#This Row],[Pagado]]</f>
        <v>0</v>
      </c>
    </row>
    <row r="2612" spans="1:8" x14ac:dyDescent="0.25">
      <c r="A2612" s="13" t="s">
        <v>4294</v>
      </c>
      <c r="B2612" s="8" t="s">
        <v>6888</v>
      </c>
      <c r="C2612" s="12">
        <v>37793</v>
      </c>
      <c r="D2612" s="13" t="s">
        <v>4029</v>
      </c>
      <c r="E2612" s="2">
        <v>3581.4</v>
      </c>
      <c r="F2612" s="14" t="s">
        <v>4294</v>
      </c>
      <c r="G2612" s="2">
        <v>3581.4</v>
      </c>
      <c r="H2612" s="2">
        <f>Tabla135[[#This Row],[Importe]]-Tabla135[[#This Row],[Pagado]]</f>
        <v>0</v>
      </c>
    </row>
    <row r="2613" spans="1:8" x14ac:dyDescent="0.25">
      <c r="A2613" s="13" t="s">
        <v>4294</v>
      </c>
      <c r="B2613" s="8" t="s">
        <v>6889</v>
      </c>
      <c r="C2613" s="12">
        <v>37794</v>
      </c>
      <c r="D2613" s="13" t="s">
        <v>3950</v>
      </c>
      <c r="E2613" s="2">
        <v>37137.599999999999</v>
      </c>
      <c r="F2613" s="14" t="s">
        <v>5167</v>
      </c>
      <c r="G2613" s="2">
        <v>37137.599999999999</v>
      </c>
      <c r="H2613" s="2">
        <f>Tabla135[[#This Row],[Importe]]-Tabla135[[#This Row],[Pagado]]</f>
        <v>0</v>
      </c>
    </row>
    <row r="2614" spans="1:8" x14ac:dyDescent="0.25">
      <c r="A2614" s="13" t="s">
        <v>4294</v>
      </c>
      <c r="B2614" s="8" t="s">
        <v>6890</v>
      </c>
      <c r="C2614" s="12">
        <v>37795</v>
      </c>
      <c r="D2614" s="13" t="s">
        <v>3945</v>
      </c>
      <c r="E2614" s="2">
        <v>4183.2</v>
      </c>
      <c r="F2614" s="14" t="s">
        <v>5167</v>
      </c>
      <c r="G2614" s="2">
        <v>4183.2</v>
      </c>
      <c r="H2614" s="2">
        <f>Tabla135[[#This Row],[Importe]]-Tabla135[[#This Row],[Pagado]]</f>
        <v>0</v>
      </c>
    </row>
    <row r="2615" spans="1:8" x14ac:dyDescent="0.25">
      <c r="A2615" s="13" t="s">
        <v>4294</v>
      </c>
      <c r="B2615" s="8" t="s">
        <v>6891</v>
      </c>
      <c r="C2615" s="12">
        <v>37796</v>
      </c>
      <c r="D2615" s="13" t="s">
        <v>3939</v>
      </c>
      <c r="E2615" s="2">
        <v>3919.8</v>
      </c>
      <c r="F2615" s="14" t="s">
        <v>5167</v>
      </c>
      <c r="G2615" s="2">
        <v>3919.8</v>
      </c>
      <c r="H2615" s="2">
        <f>Tabla135[[#This Row],[Importe]]-Tabla135[[#This Row],[Pagado]]</f>
        <v>0</v>
      </c>
    </row>
    <row r="2616" spans="1:8" x14ac:dyDescent="0.25">
      <c r="A2616" s="13" t="s">
        <v>4294</v>
      </c>
      <c r="B2616" s="8" t="s">
        <v>6892</v>
      </c>
      <c r="C2616" s="12">
        <v>37797</v>
      </c>
      <c r="D2616" s="13" t="s">
        <v>3964</v>
      </c>
      <c r="E2616" s="2">
        <v>68.58</v>
      </c>
      <c r="F2616" s="14" t="s">
        <v>4294</v>
      </c>
      <c r="G2616" s="2">
        <v>68.58</v>
      </c>
      <c r="H2616" s="2">
        <f>Tabla135[[#This Row],[Importe]]-Tabla135[[#This Row],[Pagado]]</f>
        <v>0</v>
      </c>
    </row>
    <row r="2617" spans="1:8" x14ac:dyDescent="0.25">
      <c r="A2617" s="13" t="s">
        <v>4294</v>
      </c>
      <c r="B2617" s="8" t="s">
        <v>6893</v>
      </c>
      <c r="C2617" s="12">
        <v>37798</v>
      </c>
      <c r="D2617" s="13" t="s">
        <v>3938</v>
      </c>
      <c r="E2617" s="2">
        <v>8156.1</v>
      </c>
      <c r="F2617" s="14" t="s">
        <v>5167</v>
      </c>
      <c r="G2617" s="2">
        <v>8156.1</v>
      </c>
      <c r="H2617" s="2">
        <f>Tabla135[[#This Row],[Importe]]-Tabla135[[#This Row],[Pagado]]</f>
        <v>0</v>
      </c>
    </row>
    <row r="2618" spans="1:8" x14ac:dyDescent="0.25">
      <c r="A2618" s="13" t="s">
        <v>4294</v>
      </c>
      <c r="B2618" s="8" t="s">
        <v>6894</v>
      </c>
      <c r="C2618" s="12">
        <v>37799</v>
      </c>
      <c r="D2618" s="13" t="s">
        <v>3940</v>
      </c>
      <c r="E2618" s="2">
        <v>3520.3</v>
      </c>
      <c r="F2618" s="14" t="s">
        <v>6561</v>
      </c>
      <c r="G2618" s="2">
        <v>3520.3</v>
      </c>
      <c r="H2618" s="2">
        <f>Tabla135[[#This Row],[Importe]]-Tabla135[[#This Row],[Pagado]]</f>
        <v>0</v>
      </c>
    </row>
    <row r="2619" spans="1:8" x14ac:dyDescent="0.25">
      <c r="A2619" s="13" t="s">
        <v>4294</v>
      </c>
      <c r="B2619" s="8" t="s">
        <v>6895</v>
      </c>
      <c r="C2619" s="12">
        <v>37800</v>
      </c>
      <c r="D2619" s="13" t="s">
        <v>4089</v>
      </c>
      <c r="E2619" s="2">
        <v>1297.2</v>
      </c>
      <c r="F2619" s="14" t="s">
        <v>4294</v>
      </c>
      <c r="G2619" s="2">
        <v>1297.2</v>
      </c>
      <c r="H2619" s="2">
        <f>Tabla135[[#This Row],[Importe]]-Tabla135[[#This Row],[Pagado]]</f>
        <v>0</v>
      </c>
    </row>
    <row r="2620" spans="1:8" x14ac:dyDescent="0.25">
      <c r="A2620" s="13" t="s">
        <v>4294</v>
      </c>
      <c r="B2620" s="8" t="s">
        <v>6896</v>
      </c>
      <c r="C2620" s="12">
        <v>37801</v>
      </c>
      <c r="D2620" s="13" t="s">
        <v>3953</v>
      </c>
      <c r="E2620" s="2">
        <v>2600</v>
      </c>
      <c r="F2620" s="14" t="s">
        <v>4294</v>
      </c>
      <c r="G2620" s="2">
        <v>2600</v>
      </c>
      <c r="H2620" s="2">
        <f>Tabla135[[#This Row],[Importe]]-Tabla135[[#This Row],[Pagado]]</f>
        <v>0</v>
      </c>
    </row>
    <row r="2621" spans="1:8" x14ac:dyDescent="0.25">
      <c r="A2621" s="13" t="s">
        <v>4294</v>
      </c>
      <c r="B2621" s="8" t="s">
        <v>6897</v>
      </c>
      <c r="C2621" s="12">
        <v>37802</v>
      </c>
      <c r="D2621" s="13" t="s">
        <v>3949</v>
      </c>
      <c r="E2621" s="2">
        <v>23278</v>
      </c>
      <c r="F2621" s="14" t="s">
        <v>5167</v>
      </c>
      <c r="G2621" s="2">
        <v>23278</v>
      </c>
      <c r="H2621" s="2">
        <f>Tabla135[[#This Row],[Importe]]-Tabla135[[#This Row],[Pagado]]</f>
        <v>0</v>
      </c>
    </row>
    <row r="2622" spans="1:8" x14ac:dyDescent="0.25">
      <c r="A2622" s="13" t="s">
        <v>4294</v>
      </c>
      <c r="B2622" s="8" t="s">
        <v>6898</v>
      </c>
      <c r="C2622" s="12">
        <v>37803</v>
      </c>
      <c r="D2622" s="13" t="s">
        <v>3988</v>
      </c>
      <c r="E2622" s="2">
        <v>8619</v>
      </c>
      <c r="F2622" s="14" t="s">
        <v>4294</v>
      </c>
      <c r="G2622" s="2">
        <v>8619</v>
      </c>
      <c r="H2622" s="2">
        <f>Tabla135[[#This Row],[Importe]]-Tabla135[[#This Row],[Pagado]]</f>
        <v>0</v>
      </c>
    </row>
    <row r="2623" spans="1:8" x14ac:dyDescent="0.25">
      <c r="A2623" s="13" t="s">
        <v>4294</v>
      </c>
      <c r="B2623" s="8" t="s">
        <v>6899</v>
      </c>
      <c r="C2623" s="12">
        <v>37804</v>
      </c>
      <c r="D2623" s="13" t="s">
        <v>4041</v>
      </c>
      <c r="E2623" s="2">
        <v>2631.34</v>
      </c>
      <c r="F2623" s="14" t="s">
        <v>4294</v>
      </c>
      <c r="G2623" s="2">
        <v>2631.34</v>
      </c>
      <c r="H2623" s="2">
        <f>Tabla135[[#This Row],[Importe]]-Tabla135[[#This Row],[Pagado]]</f>
        <v>0</v>
      </c>
    </row>
    <row r="2624" spans="1:8" x14ac:dyDescent="0.25">
      <c r="A2624" s="13" t="s">
        <v>4294</v>
      </c>
      <c r="B2624" s="8" t="s">
        <v>6900</v>
      </c>
      <c r="C2624" s="12">
        <v>37805</v>
      </c>
      <c r="D2624" s="13" t="s">
        <v>4154</v>
      </c>
      <c r="E2624" s="2">
        <v>3758.4</v>
      </c>
      <c r="F2624" s="14" t="s">
        <v>4294</v>
      </c>
      <c r="G2624" s="2">
        <v>3758.4</v>
      </c>
      <c r="H2624" s="2">
        <f>Tabla135[[#This Row],[Importe]]-Tabla135[[#This Row],[Pagado]]</f>
        <v>0</v>
      </c>
    </row>
    <row r="2625" spans="1:8" x14ac:dyDescent="0.25">
      <c r="A2625" s="13" t="s">
        <v>4294</v>
      </c>
      <c r="B2625" s="8" t="s">
        <v>6901</v>
      </c>
      <c r="C2625" s="12">
        <v>37806</v>
      </c>
      <c r="D2625" s="13" t="s">
        <v>3987</v>
      </c>
      <c r="E2625" s="2">
        <v>4764.3</v>
      </c>
      <c r="F2625" s="14" t="s">
        <v>4294</v>
      </c>
      <c r="G2625" s="2">
        <v>4764.3</v>
      </c>
      <c r="H2625" s="2">
        <f>Tabla135[[#This Row],[Importe]]-Tabla135[[#This Row],[Pagado]]</f>
        <v>0</v>
      </c>
    </row>
    <row r="2626" spans="1:8" x14ac:dyDescent="0.25">
      <c r="A2626" s="13" t="s">
        <v>4294</v>
      </c>
      <c r="B2626" s="8" t="s">
        <v>6902</v>
      </c>
      <c r="C2626" s="12">
        <v>37807</v>
      </c>
      <c r="D2626" s="13" t="s">
        <v>3954</v>
      </c>
      <c r="E2626" s="2">
        <v>9102</v>
      </c>
      <c r="F2626" s="14" t="s">
        <v>4294</v>
      </c>
      <c r="G2626" s="2">
        <v>9102</v>
      </c>
      <c r="H2626" s="2">
        <f>Tabla135[[#This Row],[Importe]]-Tabla135[[#This Row],[Pagado]]</f>
        <v>0</v>
      </c>
    </row>
    <row r="2627" spans="1:8" x14ac:dyDescent="0.25">
      <c r="A2627" s="13" t="s">
        <v>4294</v>
      </c>
      <c r="B2627" s="8" t="s">
        <v>6903</v>
      </c>
      <c r="C2627" s="12">
        <v>37808</v>
      </c>
      <c r="D2627" s="13" t="s">
        <v>3954</v>
      </c>
      <c r="E2627" s="2">
        <v>814.86</v>
      </c>
      <c r="F2627" s="14" t="s">
        <v>4294</v>
      </c>
      <c r="G2627" s="2">
        <v>814.86</v>
      </c>
      <c r="H2627" s="2">
        <f>Tabla135[[#This Row],[Importe]]-Tabla135[[#This Row],[Pagado]]</f>
        <v>0</v>
      </c>
    </row>
    <row r="2628" spans="1:8" x14ac:dyDescent="0.25">
      <c r="A2628" s="13" t="s">
        <v>4294</v>
      </c>
      <c r="B2628" s="8" t="s">
        <v>6904</v>
      </c>
      <c r="C2628" s="12">
        <v>37809</v>
      </c>
      <c r="D2628" s="13" t="s">
        <v>4078</v>
      </c>
      <c r="E2628" s="2">
        <v>0</v>
      </c>
      <c r="F2628" s="14" t="s">
        <v>4219</v>
      </c>
      <c r="G2628" s="2">
        <v>0</v>
      </c>
      <c r="H2628" s="2">
        <f>Tabla135[[#This Row],[Importe]]-Tabla135[[#This Row],[Pagado]]</f>
        <v>0</v>
      </c>
    </row>
    <row r="2629" spans="1:8" x14ac:dyDescent="0.25">
      <c r="A2629" s="13" t="s">
        <v>4294</v>
      </c>
      <c r="B2629" s="8" t="s">
        <v>6905</v>
      </c>
      <c r="C2629" s="12">
        <v>37810</v>
      </c>
      <c r="D2629" s="13" t="s">
        <v>4036</v>
      </c>
      <c r="E2629" s="2">
        <v>1288</v>
      </c>
      <c r="F2629" s="14" t="s">
        <v>4294</v>
      </c>
      <c r="G2629" s="2">
        <v>1288</v>
      </c>
      <c r="H2629" s="2">
        <f>Tabla135[[#This Row],[Importe]]-Tabla135[[#This Row],[Pagado]]</f>
        <v>0</v>
      </c>
    </row>
    <row r="2630" spans="1:8" x14ac:dyDescent="0.25">
      <c r="A2630" s="13" t="s">
        <v>4294</v>
      </c>
      <c r="B2630" s="8" t="s">
        <v>6906</v>
      </c>
      <c r="C2630" s="12">
        <v>37811</v>
      </c>
      <c r="D2630" s="13" t="s">
        <v>4078</v>
      </c>
      <c r="E2630" s="2">
        <v>2885.1</v>
      </c>
      <c r="F2630" s="14" t="s">
        <v>4294</v>
      </c>
      <c r="G2630" s="2">
        <v>2885.1</v>
      </c>
      <c r="H2630" s="2">
        <f>Tabla135[[#This Row],[Importe]]-Tabla135[[#This Row],[Pagado]]</f>
        <v>0</v>
      </c>
    </row>
    <row r="2631" spans="1:8" x14ac:dyDescent="0.25">
      <c r="A2631" s="13" t="s">
        <v>4294</v>
      </c>
      <c r="B2631" s="8" t="s">
        <v>6907</v>
      </c>
      <c r="C2631" s="12">
        <v>37812</v>
      </c>
      <c r="D2631" s="13" t="s">
        <v>4092</v>
      </c>
      <c r="E2631" s="2">
        <v>2849.6</v>
      </c>
      <c r="F2631" s="14" t="s">
        <v>4294</v>
      </c>
      <c r="G2631" s="2">
        <v>2849.6</v>
      </c>
      <c r="H2631" s="2">
        <f>Tabla135[[#This Row],[Importe]]-Tabla135[[#This Row],[Pagado]]</f>
        <v>0</v>
      </c>
    </row>
    <row r="2632" spans="1:8" x14ac:dyDescent="0.25">
      <c r="A2632" s="13" t="s">
        <v>4294</v>
      </c>
      <c r="B2632" s="8" t="s">
        <v>6908</v>
      </c>
      <c r="C2632" s="12">
        <v>37813</v>
      </c>
      <c r="D2632" s="13" t="s">
        <v>4093</v>
      </c>
      <c r="E2632" s="2">
        <v>7316.4</v>
      </c>
      <c r="F2632" s="14" t="s">
        <v>4294</v>
      </c>
      <c r="G2632" s="2">
        <v>7316.4</v>
      </c>
      <c r="H2632" s="2">
        <f>Tabla135[[#This Row],[Importe]]-Tabla135[[#This Row],[Pagado]]</f>
        <v>0</v>
      </c>
    </row>
    <row r="2633" spans="1:8" x14ac:dyDescent="0.25">
      <c r="A2633" s="13" t="s">
        <v>4294</v>
      </c>
      <c r="B2633" s="8" t="s">
        <v>6909</v>
      </c>
      <c r="C2633" s="12">
        <v>37814</v>
      </c>
      <c r="D2633" s="13" t="s">
        <v>3980</v>
      </c>
      <c r="E2633" s="2">
        <v>8881.56</v>
      </c>
      <c r="F2633" s="14" t="s">
        <v>4294</v>
      </c>
      <c r="G2633" s="2">
        <v>8881.56</v>
      </c>
      <c r="H2633" s="2">
        <f>Tabla135[[#This Row],[Importe]]-Tabla135[[#This Row],[Pagado]]</f>
        <v>0</v>
      </c>
    </row>
    <row r="2634" spans="1:8" x14ac:dyDescent="0.25">
      <c r="A2634" s="13" t="s">
        <v>4294</v>
      </c>
      <c r="B2634" s="8" t="s">
        <v>6910</v>
      </c>
      <c r="C2634" s="12">
        <v>37815</v>
      </c>
      <c r="D2634" s="13" t="s">
        <v>3970</v>
      </c>
      <c r="E2634" s="2">
        <v>1372.68</v>
      </c>
      <c r="F2634" s="14" t="s">
        <v>4294</v>
      </c>
      <c r="G2634" s="2">
        <v>1372.68</v>
      </c>
      <c r="H2634" s="2">
        <f>Tabla135[[#This Row],[Importe]]-Tabla135[[#This Row],[Pagado]]</f>
        <v>0</v>
      </c>
    </row>
    <row r="2635" spans="1:8" x14ac:dyDescent="0.25">
      <c r="A2635" s="13" t="s">
        <v>4294</v>
      </c>
      <c r="B2635" s="8" t="s">
        <v>6911</v>
      </c>
      <c r="C2635" s="12">
        <v>37816</v>
      </c>
      <c r="D2635" s="13" t="s">
        <v>3956</v>
      </c>
      <c r="E2635" s="2">
        <v>1950</v>
      </c>
      <c r="F2635" s="14" t="s">
        <v>4294</v>
      </c>
      <c r="G2635" s="2">
        <v>1950</v>
      </c>
      <c r="H2635" s="2">
        <f>Tabla135[[#This Row],[Importe]]-Tabla135[[#This Row],[Pagado]]</f>
        <v>0</v>
      </c>
    </row>
    <row r="2636" spans="1:8" x14ac:dyDescent="0.25">
      <c r="A2636" s="13" t="s">
        <v>4294</v>
      </c>
      <c r="B2636" s="8" t="s">
        <v>6912</v>
      </c>
      <c r="C2636" s="12">
        <v>37817</v>
      </c>
      <c r="D2636" s="13" t="s">
        <v>4113</v>
      </c>
      <c r="E2636" s="2">
        <v>5432.7</v>
      </c>
      <c r="F2636" s="14" t="s">
        <v>4294</v>
      </c>
      <c r="G2636" s="2">
        <v>5432.7</v>
      </c>
      <c r="H2636" s="2">
        <f>Tabla135[[#This Row],[Importe]]-Tabla135[[#This Row],[Pagado]]</f>
        <v>0</v>
      </c>
    </row>
    <row r="2637" spans="1:8" x14ac:dyDescent="0.25">
      <c r="A2637" s="13" t="s">
        <v>4294</v>
      </c>
      <c r="B2637" s="8" t="s">
        <v>6913</v>
      </c>
      <c r="C2637" s="12">
        <v>37818</v>
      </c>
      <c r="D2637" s="13" t="s">
        <v>3958</v>
      </c>
      <c r="E2637" s="2">
        <v>3146.4</v>
      </c>
      <c r="F2637" s="14" t="s">
        <v>4294</v>
      </c>
      <c r="G2637" s="2">
        <v>3146.4</v>
      </c>
      <c r="H2637" s="2">
        <f>Tabla135[[#This Row],[Importe]]-Tabla135[[#This Row],[Pagado]]</f>
        <v>0</v>
      </c>
    </row>
    <row r="2638" spans="1:8" x14ac:dyDescent="0.25">
      <c r="A2638" s="13" t="s">
        <v>4294</v>
      </c>
      <c r="B2638" s="8" t="s">
        <v>6914</v>
      </c>
      <c r="C2638" s="12">
        <v>37819</v>
      </c>
      <c r="D2638" s="13" t="s">
        <v>4113</v>
      </c>
      <c r="E2638" s="2">
        <v>858.6</v>
      </c>
      <c r="F2638" s="14" t="s">
        <v>4294</v>
      </c>
      <c r="G2638" s="2">
        <v>858.6</v>
      </c>
      <c r="H2638" s="2">
        <f>Tabla135[[#This Row],[Importe]]-Tabla135[[#This Row],[Pagado]]</f>
        <v>0</v>
      </c>
    </row>
    <row r="2639" spans="1:8" x14ac:dyDescent="0.25">
      <c r="A2639" s="13" t="s">
        <v>4294</v>
      </c>
      <c r="B2639" s="8" t="s">
        <v>6915</v>
      </c>
      <c r="C2639" s="12">
        <v>37820</v>
      </c>
      <c r="D2639" s="13" t="s">
        <v>4033</v>
      </c>
      <c r="E2639" s="2">
        <v>2732.4</v>
      </c>
      <c r="F2639" s="14" t="s">
        <v>4294</v>
      </c>
      <c r="G2639" s="2">
        <v>2732.4</v>
      </c>
      <c r="H2639" s="2">
        <f>Tabla135[[#This Row],[Importe]]-Tabla135[[#This Row],[Pagado]]</f>
        <v>0</v>
      </c>
    </row>
    <row r="2640" spans="1:8" x14ac:dyDescent="0.25">
      <c r="A2640" s="13" t="s">
        <v>4294</v>
      </c>
      <c r="B2640" s="8" t="s">
        <v>6916</v>
      </c>
      <c r="C2640" s="12">
        <v>37821</v>
      </c>
      <c r="D2640" s="13" t="s">
        <v>4056</v>
      </c>
      <c r="E2640" s="2">
        <v>329.8</v>
      </c>
      <c r="F2640" s="14" t="s">
        <v>4294</v>
      </c>
      <c r="G2640" s="2">
        <v>329.8</v>
      </c>
      <c r="H2640" s="2">
        <f>Tabla135[[#This Row],[Importe]]-Tabla135[[#This Row],[Pagado]]</f>
        <v>0</v>
      </c>
    </row>
    <row r="2641" spans="1:8" x14ac:dyDescent="0.25">
      <c r="A2641" s="13" t="s">
        <v>4294</v>
      </c>
      <c r="B2641" s="8" t="s">
        <v>6917</v>
      </c>
      <c r="C2641" s="12">
        <v>37822</v>
      </c>
      <c r="D2641" s="13" t="s">
        <v>3962</v>
      </c>
      <c r="E2641" s="2">
        <v>9059.1</v>
      </c>
      <c r="F2641" s="14" t="s">
        <v>4294</v>
      </c>
      <c r="G2641" s="2">
        <v>9059.1</v>
      </c>
      <c r="H2641" s="2">
        <f>Tabla135[[#This Row],[Importe]]-Tabla135[[#This Row],[Pagado]]</f>
        <v>0</v>
      </c>
    </row>
    <row r="2642" spans="1:8" x14ac:dyDescent="0.25">
      <c r="A2642" s="13" t="s">
        <v>4294</v>
      </c>
      <c r="B2642" s="8" t="s">
        <v>6918</v>
      </c>
      <c r="C2642" s="12">
        <v>37823</v>
      </c>
      <c r="D2642" s="13" t="s">
        <v>4017</v>
      </c>
      <c r="E2642" s="2">
        <v>1552</v>
      </c>
      <c r="F2642" s="14" t="s">
        <v>6561</v>
      </c>
      <c r="G2642" s="2">
        <v>1552</v>
      </c>
      <c r="H2642" s="2">
        <f>Tabla135[[#This Row],[Importe]]-Tabla135[[#This Row],[Pagado]]</f>
        <v>0</v>
      </c>
    </row>
    <row r="2643" spans="1:8" x14ac:dyDescent="0.25">
      <c r="A2643" s="13" t="s">
        <v>4294</v>
      </c>
      <c r="B2643" s="8" t="s">
        <v>6919</v>
      </c>
      <c r="C2643" s="12">
        <v>37824</v>
      </c>
      <c r="D2643" s="13" t="s">
        <v>4138</v>
      </c>
      <c r="E2643" s="2">
        <v>943.8</v>
      </c>
      <c r="F2643" s="14" t="s">
        <v>4294</v>
      </c>
      <c r="G2643" s="2">
        <v>943.8</v>
      </c>
      <c r="H2643" s="2">
        <f>Tabla135[[#This Row],[Importe]]-Tabla135[[#This Row],[Pagado]]</f>
        <v>0</v>
      </c>
    </row>
    <row r="2644" spans="1:8" x14ac:dyDescent="0.25">
      <c r="A2644" s="13" t="s">
        <v>4294</v>
      </c>
      <c r="B2644" s="8" t="s">
        <v>6920</v>
      </c>
      <c r="C2644" s="12">
        <v>37825</v>
      </c>
      <c r="D2644" s="13" t="s">
        <v>4120</v>
      </c>
      <c r="E2644" s="2">
        <v>6558</v>
      </c>
      <c r="F2644" s="14" t="s">
        <v>4294</v>
      </c>
      <c r="G2644" s="2">
        <v>6558</v>
      </c>
      <c r="H2644" s="2">
        <f>Tabla135[[#This Row],[Importe]]-Tabla135[[#This Row],[Pagado]]</f>
        <v>0</v>
      </c>
    </row>
    <row r="2645" spans="1:8" x14ac:dyDescent="0.25">
      <c r="A2645" s="13" t="s">
        <v>4294</v>
      </c>
      <c r="B2645" s="8" t="s">
        <v>6921</v>
      </c>
      <c r="C2645" s="12">
        <v>37826</v>
      </c>
      <c r="D2645" s="13" t="s">
        <v>3978</v>
      </c>
      <c r="E2645" s="2">
        <v>7036.8</v>
      </c>
      <c r="F2645" s="14" t="s">
        <v>4294</v>
      </c>
      <c r="G2645" s="2">
        <v>7036.8</v>
      </c>
      <c r="H2645" s="2">
        <f>Tabla135[[#This Row],[Importe]]-Tabla135[[#This Row],[Pagado]]</f>
        <v>0</v>
      </c>
    </row>
    <row r="2646" spans="1:8" x14ac:dyDescent="0.25">
      <c r="A2646" s="13" t="s">
        <v>4294</v>
      </c>
      <c r="B2646" s="8" t="s">
        <v>6922</v>
      </c>
      <c r="C2646" s="12">
        <v>37827</v>
      </c>
      <c r="D2646" s="13" t="s">
        <v>3994</v>
      </c>
      <c r="E2646" s="2">
        <v>2672.7</v>
      </c>
      <c r="F2646" s="14" t="s">
        <v>4294</v>
      </c>
      <c r="G2646" s="2">
        <v>2672.7</v>
      </c>
      <c r="H2646" s="2">
        <f>Tabla135[[#This Row],[Importe]]-Tabla135[[#This Row],[Pagado]]</f>
        <v>0</v>
      </c>
    </row>
    <row r="2647" spans="1:8" x14ac:dyDescent="0.25">
      <c r="A2647" s="13" t="s">
        <v>4294</v>
      </c>
      <c r="B2647" s="8" t="s">
        <v>6923</v>
      </c>
      <c r="C2647" s="12">
        <v>37828</v>
      </c>
      <c r="D2647" s="13" t="s">
        <v>3985</v>
      </c>
      <c r="E2647" s="2">
        <v>3656.9</v>
      </c>
      <c r="F2647" s="14" t="s">
        <v>4294</v>
      </c>
      <c r="G2647" s="2">
        <v>3656.9</v>
      </c>
      <c r="H2647" s="2">
        <f>Tabla135[[#This Row],[Importe]]-Tabla135[[#This Row],[Pagado]]</f>
        <v>0</v>
      </c>
    </row>
    <row r="2648" spans="1:8" x14ac:dyDescent="0.25">
      <c r="A2648" s="13" t="s">
        <v>4294</v>
      </c>
      <c r="B2648" s="8" t="s">
        <v>6924</v>
      </c>
      <c r="C2648" s="12">
        <v>37829</v>
      </c>
      <c r="D2648" s="13" t="s">
        <v>4177</v>
      </c>
      <c r="E2648" s="2">
        <v>530</v>
      </c>
      <c r="F2648" s="14" t="s">
        <v>4294</v>
      </c>
      <c r="G2648" s="2">
        <v>530</v>
      </c>
      <c r="H2648" s="2">
        <f>Tabla135[[#This Row],[Importe]]-Tabla135[[#This Row],[Pagado]]</f>
        <v>0</v>
      </c>
    </row>
    <row r="2649" spans="1:8" x14ac:dyDescent="0.25">
      <c r="A2649" s="13" t="s">
        <v>4294</v>
      </c>
      <c r="B2649" s="8" t="s">
        <v>6925</v>
      </c>
      <c r="C2649" s="12">
        <v>37830</v>
      </c>
      <c r="D2649" s="13" t="s">
        <v>4147</v>
      </c>
      <c r="E2649" s="2">
        <v>1950</v>
      </c>
      <c r="F2649" s="14" t="s">
        <v>4294</v>
      </c>
      <c r="G2649" s="2">
        <v>1950</v>
      </c>
      <c r="H2649" s="2">
        <f>Tabla135[[#This Row],[Importe]]-Tabla135[[#This Row],[Pagado]]</f>
        <v>0</v>
      </c>
    </row>
    <row r="2650" spans="1:8" x14ac:dyDescent="0.25">
      <c r="A2650" s="13" t="s">
        <v>4294</v>
      </c>
      <c r="B2650" s="8" t="s">
        <v>6926</v>
      </c>
      <c r="C2650" s="12">
        <v>37831</v>
      </c>
      <c r="D2650" s="13" t="s">
        <v>4135</v>
      </c>
      <c r="E2650" s="2">
        <v>8680.56</v>
      </c>
      <c r="F2650" s="14" t="s">
        <v>4294</v>
      </c>
      <c r="G2650" s="2">
        <v>8680.56</v>
      </c>
      <c r="H2650" s="2">
        <f>Tabla135[[#This Row],[Importe]]-Tabla135[[#This Row],[Pagado]]</f>
        <v>0</v>
      </c>
    </row>
    <row r="2651" spans="1:8" x14ac:dyDescent="0.25">
      <c r="A2651" s="13" t="s">
        <v>4294</v>
      </c>
      <c r="B2651" s="8" t="s">
        <v>6927</v>
      </c>
      <c r="C2651" s="12">
        <v>37832</v>
      </c>
      <c r="D2651" s="13" t="s">
        <v>3969</v>
      </c>
      <c r="E2651" s="2">
        <v>8450.06</v>
      </c>
      <c r="F2651" s="14" t="s">
        <v>4294</v>
      </c>
      <c r="G2651" s="2">
        <v>8450.06</v>
      </c>
      <c r="H2651" s="2">
        <f>Tabla135[[#This Row],[Importe]]-Tabla135[[#This Row],[Pagado]]</f>
        <v>0</v>
      </c>
    </row>
    <row r="2652" spans="1:8" x14ac:dyDescent="0.25">
      <c r="A2652" s="13" t="s">
        <v>4294</v>
      </c>
      <c r="B2652" s="8" t="s">
        <v>6928</v>
      </c>
      <c r="C2652" s="12">
        <v>37833</v>
      </c>
      <c r="D2652" s="13" t="s">
        <v>3937</v>
      </c>
      <c r="E2652" s="2">
        <v>11722.02</v>
      </c>
      <c r="F2652" s="14" t="s">
        <v>5167</v>
      </c>
      <c r="G2652" s="2">
        <v>11722.02</v>
      </c>
      <c r="H2652" s="2">
        <f>Tabla135[[#This Row],[Importe]]-Tabla135[[#This Row],[Pagado]]</f>
        <v>0</v>
      </c>
    </row>
    <row r="2653" spans="1:8" x14ac:dyDescent="0.25">
      <c r="A2653" s="13" t="s">
        <v>4294</v>
      </c>
      <c r="B2653" s="8" t="s">
        <v>6929</v>
      </c>
      <c r="C2653" s="12">
        <v>37834</v>
      </c>
      <c r="D2653" s="13" t="s">
        <v>3960</v>
      </c>
      <c r="E2653" s="2">
        <v>16953.740000000002</v>
      </c>
      <c r="F2653" s="14" t="s">
        <v>4294</v>
      </c>
      <c r="G2653" s="2">
        <v>16953.740000000002</v>
      </c>
      <c r="H2653" s="2">
        <f>Tabla135[[#This Row],[Importe]]-Tabla135[[#This Row],[Pagado]]</f>
        <v>0</v>
      </c>
    </row>
    <row r="2654" spans="1:8" x14ac:dyDescent="0.25">
      <c r="A2654" s="13" t="s">
        <v>4294</v>
      </c>
      <c r="B2654" s="8" t="s">
        <v>6930</v>
      </c>
      <c r="C2654" s="12">
        <v>37835</v>
      </c>
      <c r="D2654" s="13" t="s">
        <v>4030</v>
      </c>
      <c r="E2654" s="2">
        <v>785.48</v>
      </c>
      <c r="F2654" s="14" t="s">
        <v>4294</v>
      </c>
      <c r="G2654" s="2">
        <v>785.48</v>
      </c>
      <c r="H2654" s="2">
        <f>Tabla135[[#This Row],[Importe]]-Tabla135[[#This Row],[Pagado]]</f>
        <v>0</v>
      </c>
    </row>
    <row r="2655" spans="1:8" x14ac:dyDescent="0.25">
      <c r="A2655" s="13" t="s">
        <v>4294</v>
      </c>
      <c r="B2655" s="8" t="s">
        <v>6931</v>
      </c>
      <c r="C2655" s="12">
        <v>37836</v>
      </c>
      <c r="D2655" s="13" t="s">
        <v>3982</v>
      </c>
      <c r="E2655" s="2">
        <v>3561.88</v>
      </c>
      <c r="F2655" s="14" t="s">
        <v>4294</v>
      </c>
      <c r="G2655" s="2">
        <v>3561.88</v>
      </c>
      <c r="H2655" s="2">
        <f>Tabla135[[#This Row],[Importe]]-Tabla135[[#This Row],[Pagado]]</f>
        <v>0</v>
      </c>
    </row>
    <row r="2656" spans="1:8" x14ac:dyDescent="0.25">
      <c r="A2656" s="13" t="s">
        <v>4294</v>
      </c>
      <c r="B2656" s="8" t="s">
        <v>6932</v>
      </c>
      <c r="C2656" s="12">
        <v>37837</v>
      </c>
      <c r="D2656" s="13" t="s">
        <v>3971</v>
      </c>
      <c r="E2656" s="2">
        <v>1507.62</v>
      </c>
      <c r="F2656" s="14" t="s">
        <v>4294</v>
      </c>
      <c r="G2656" s="2">
        <v>1507.62</v>
      </c>
      <c r="H2656" s="2">
        <f>Tabla135[[#This Row],[Importe]]-Tabla135[[#This Row],[Pagado]]</f>
        <v>0</v>
      </c>
    </row>
    <row r="2657" spans="1:8" x14ac:dyDescent="0.25">
      <c r="A2657" s="13" t="s">
        <v>4294</v>
      </c>
      <c r="B2657" s="8" t="s">
        <v>6933</v>
      </c>
      <c r="C2657" s="12">
        <v>37838</v>
      </c>
      <c r="D2657" s="13" t="s">
        <v>3972</v>
      </c>
      <c r="E2657" s="2">
        <v>1334.54</v>
      </c>
      <c r="F2657" s="14" t="s">
        <v>4294</v>
      </c>
      <c r="G2657" s="2">
        <v>1334.54</v>
      </c>
      <c r="H2657" s="2">
        <f>Tabla135[[#This Row],[Importe]]-Tabla135[[#This Row],[Pagado]]</f>
        <v>0</v>
      </c>
    </row>
    <row r="2658" spans="1:8" x14ac:dyDescent="0.25">
      <c r="A2658" s="13" t="s">
        <v>4294</v>
      </c>
      <c r="B2658" s="8" t="s">
        <v>6934</v>
      </c>
      <c r="C2658" s="12">
        <v>37839</v>
      </c>
      <c r="D2658" s="13" t="s">
        <v>4134</v>
      </c>
      <c r="E2658" s="2">
        <v>2084.4</v>
      </c>
      <c r="F2658" s="14" t="s">
        <v>6561</v>
      </c>
      <c r="G2658" s="2">
        <v>2084.4</v>
      </c>
      <c r="H2658" s="2">
        <f>Tabla135[[#This Row],[Importe]]-Tabla135[[#This Row],[Pagado]]</f>
        <v>0</v>
      </c>
    </row>
    <row r="2659" spans="1:8" x14ac:dyDescent="0.25">
      <c r="A2659" s="13" t="s">
        <v>4294</v>
      </c>
      <c r="B2659" s="8" t="s">
        <v>6935</v>
      </c>
      <c r="C2659" s="12">
        <v>37840</v>
      </c>
      <c r="D2659" s="13" t="s">
        <v>3999</v>
      </c>
      <c r="E2659" s="2">
        <v>3939.12</v>
      </c>
      <c r="F2659" s="14" t="s">
        <v>4294</v>
      </c>
      <c r="G2659" s="2">
        <v>3939.12</v>
      </c>
      <c r="H2659" s="2">
        <f>Tabla135[[#This Row],[Importe]]-Tabla135[[#This Row],[Pagado]]</f>
        <v>0</v>
      </c>
    </row>
    <row r="2660" spans="1:8" x14ac:dyDescent="0.25">
      <c r="A2660" s="13" t="s">
        <v>4294</v>
      </c>
      <c r="B2660" s="8" t="s">
        <v>6936</v>
      </c>
      <c r="C2660" s="12">
        <v>37841</v>
      </c>
      <c r="D2660" s="13" t="s">
        <v>4059</v>
      </c>
      <c r="E2660" s="2">
        <v>990.08</v>
      </c>
      <c r="F2660" s="14" t="s">
        <v>4294</v>
      </c>
      <c r="G2660" s="2">
        <v>990.08</v>
      </c>
      <c r="H2660" s="2">
        <f>Tabla135[[#This Row],[Importe]]-Tabla135[[#This Row],[Pagado]]</f>
        <v>0</v>
      </c>
    </row>
    <row r="2661" spans="1:8" x14ac:dyDescent="0.25">
      <c r="A2661" s="13" t="s">
        <v>4294</v>
      </c>
      <c r="B2661" s="8" t="s">
        <v>6937</v>
      </c>
      <c r="C2661" s="12">
        <v>37842</v>
      </c>
      <c r="D2661" s="13" t="s">
        <v>3977</v>
      </c>
      <c r="E2661" s="2">
        <v>5921.36</v>
      </c>
      <c r="F2661" s="14" t="s">
        <v>4294</v>
      </c>
      <c r="G2661" s="2">
        <v>5921.36</v>
      </c>
      <c r="H2661" s="2">
        <f>Tabla135[[#This Row],[Importe]]-Tabla135[[#This Row],[Pagado]]</f>
        <v>0</v>
      </c>
    </row>
    <row r="2662" spans="1:8" x14ac:dyDescent="0.25">
      <c r="A2662" s="13" t="s">
        <v>4294</v>
      </c>
      <c r="B2662" s="8" t="s">
        <v>6938</v>
      </c>
      <c r="C2662" s="12">
        <v>37843</v>
      </c>
      <c r="D2662" s="13" t="s">
        <v>4088</v>
      </c>
      <c r="E2662" s="2">
        <v>3120</v>
      </c>
      <c r="F2662" s="14" t="s">
        <v>4294</v>
      </c>
      <c r="G2662" s="2">
        <v>3120</v>
      </c>
      <c r="H2662" s="2">
        <f>Tabla135[[#This Row],[Importe]]-Tabla135[[#This Row],[Pagado]]</f>
        <v>0</v>
      </c>
    </row>
    <row r="2663" spans="1:8" x14ac:dyDescent="0.25">
      <c r="A2663" s="13" t="s">
        <v>4294</v>
      </c>
      <c r="B2663" s="8" t="s">
        <v>6939</v>
      </c>
      <c r="C2663" s="12">
        <v>37844</v>
      </c>
      <c r="D2663" s="13" t="s">
        <v>4115</v>
      </c>
      <c r="E2663" s="2">
        <v>9.6999999999999993</v>
      </c>
      <c r="F2663" s="14" t="s">
        <v>18</v>
      </c>
      <c r="G2663" s="2">
        <v>9.6999999999999993</v>
      </c>
      <c r="H2663" s="2">
        <f>Tabla135[[#This Row],[Importe]]-Tabla135[[#This Row],[Pagado]]</f>
        <v>0</v>
      </c>
    </row>
    <row r="2664" spans="1:8" x14ac:dyDescent="0.25">
      <c r="A2664" s="13" t="s">
        <v>4294</v>
      </c>
      <c r="B2664" s="8" t="s">
        <v>6940</v>
      </c>
      <c r="C2664" s="12">
        <v>37845</v>
      </c>
      <c r="D2664" s="13" t="s">
        <v>4048</v>
      </c>
      <c r="E2664" s="2">
        <v>22288.880000000001</v>
      </c>
      <c r="F2664" s="14" t="s">
        <v>4294</v>
      </c>
      <c r="G2664" s="2">
        <v>22288.880000000001</v>
      </c>
      <c r="H2664" s="2">
        <f>Tabla135[[#This Row],[Importe]]-Tabla135[[#This Row],[Pagado]]</f>
        <v>0</v>
      </c>
    </row>
    <row r="2665" spans="1:8" x14ac:dyDescent="0.25">
      <c r="A2665" s="13" t="s">
        <v>4294</v>
      </c>
      <c r="B2665" s="8" t="s">
        <v>6941</v>
      </c>
      <c r="C2665" s="12">
        <v>37846</v>
      </c>
      <c r="D2665" s="13" t="s">
        <v>4063</v>
      </c>
      <c r="E2665" s="2">
        <v>61231.199999999997</v>
      </c>
      <c r="F2665" s="14" t="s">
        <v>5167</v>
      </c>
      <c r="G2665" s="2">
        <v>61231.199999999997</v>
      </c>
      <c r="H2665" s="2">
        <f>Tabla135[[#This Row],[Importe]]-Tabla135[[#This Row],[Pagado]]</f>
        <v>0</v>
      </c>
    </row>
    <row r="2666" spans="1:8" x14ac:dyDescent="0.25">
      <c r="A2666" s="13" t="s">
        <v>4294</v>
      </c>
      <c r="B2666" s="8" t="s">
        <v>6942</v>
      </c>
      <c r="C2666" s="12">
        <v>37847</v>
      </c>
      <c r="D2666" s="13" t="s">
        <v>4085</v>
      </c>
      <c r="E2666" s="2">
        <v>4270.12</v>
      </c>
      <c r="F2666" s="14" t="s">
        <v>4294</v>
      </c>
      <c r="G2666" s="2">
        <v>4270.12</v>
      </c>
      <c r="H2666" s="2">
        <f>Tabla135[[#This Row],[Importe]]-Tabla135[[#This Row],[Pagado]]</f>
        <v>0</v>
      </c>
    </row>
    <row r="2667" spans="1:8" x14ac:dyDescent="0.25">
      <c r="A2667" s="13" t="s">
        <v>4294</v>
      </c>
      <c r="B2667" s="8" t="s">
        <v>6943</v>
      </c>
      <c r="C2667" s="12">
        <v>37848</v>
      </c>
      <c r="D2667" s="13" t="s">
        <v>4007</v>
      </c>
      <c r="E2667" s="2">
        <v>6019.8</v>
      </c>
      <c r="F2667" s="14" t="s">
        <v>4294</v>
      </c>
      <c r="G2667" s="2">
        <v>6019.8</v>
      </c>
      <c r="H2667" s="2">
        <f>Tabla135[[#This Row],[Importe]]-Tabla135[[#This Row],[Pagado]]</f>
        <v>0</v>
      </c>
    </row>
    <row r="2668" spans="1:8" x14ac:dyDescent="0.25">
      <c r="A2668" s="13" t="s">
        <v>4294</v>
      </c>
      <c r="B2668" s="8" t="s">
        <v>6944</v>
      </c>
      <c r="C2668" s="12">
        <v>37849</v>
      </c>
      <c r="D2668" s="13" t="s">
        <v>4045</v>
      </c>
      <c r="E2668" s="2">
        <v>3242.2</v>
      </c>
      <c r="F2668" s="14" t="s">
        <v>4294</v>
      </c>
      <c r="G2668" s="2">
        <v>3242.2</v>
      </c>
      <c r="H2668" s="2">
        <f>Tabla135[[#This Row],[Importe]]-Tabla135[[#This Row],[Pagado]]</f>
        <v>0</v>
      </c>
    </row>
    <row r="2669" spans="1:8" x14ac:dyDescent="0.25">
      <c r="A2669" s="13" t="s">
        <v>4294</v>
      </c>
      <c r="B2669" s="8" t="s">
        <v>6945</v>
      </c>
      <c r="C2669" s="12">
        <v>37850</v>
      </c>
      <c r="D2669" s="13" t="s">
        <v>4046</v>
      </c>
      <c r="E2669" s="2">
        <v>2958</v>
      </c>
      <c r="F2669" s="14" t="s">
        <v>4294</v>
      </c>
      <c r="G2669" s="2">
        <v>2958</v>
      </c>
      <c r="H2669" s="2">
        <f>Tabla135[[#This Row],[Importe]]-Tabla135[[#This Row],[Pagado]]</f>
        <v>0</v>
      </c>
    </row>
    <row r="2670" spans="1:8" x14ac:dyDescent="0.25">
      <c r="A2670" s="13" t="s">
        <v>4294</v>
      </c>
      <c r="B2670" s="8" t="s">
        <v>6946</v>
      </c>
      <c r="C2670" s="12">
        <v>37851</v>
      </c>
      <c r="D2670" s="13" t="s">
        <v>3991</v>
      </c>
      <c r="E2670" s="2">
        <v>4873.3999999999996</v>
      </c>
      <c r="F2670" s="14" t="s">
        <v>4294</v>
      </c>
      <c r="G2670" s="2">
        <v>4873.3999999999996</v>
      </c>
      <c r="H2670" s="2">
        <f>Tabla135[[#This Row],[Importe]]-Tabla135[[#This Row],[Pagado]]</f>
        <v>0</v>
      </c>
    </row>
    <row r="2671" spans="1:8" x14ac:dyDescent="0.25">
      <c r="A2671" s="13" t="s">
        <v>4294</v>
      </c>
      <c r="B2671" s="8" t="s">
        <v>6947</v>
      </c>
      <c r="C2671" s="12">
        <v>37852</v>
      </c>
      <c r="D2671" s="13" t="s">
        <v>4215</v>
      </c>
      <c r="E2671" s="2">
        <v>1729.7</v>
      </c>
      <c r="F2671" s="14" t="s">
        <v>4294</v>
      </c>
      <c r="G2671" s="2">
        <v>1729.7</v>
      </c>
      <c r="H2671" s="2">
        <f>Tabla135[[#This Row],[Importe]]-Tabla135[[#This Row],[Pagado]]</f>
        <v>0</v>
      </c>
    </row>
    <row r="2672" spans="1:8" x14ac:dyDescent="0.25">
      <c r="A2672" s="13" t="s">
        <v>4294</v>
      </c>
      <c r="B2672" s="8" t="s">
        <v>6948</v>
      </c>
      <c r="C2672" s="12">
        <v>37853</v>
      </c>
      <c r="D2672" s="13" t="s">
        <v>4065</v>
      </c>
      <c r="E2672" s="2">
        <v>40997.199999999997</v>
      </c>
      <c r="F2672" s="14" t="s">
        <v>10</v>
      </c>
      <c r="G2672" s="2">
        <v>40997.199999999997</v>
      </c>
      <c r="H2672" s="2">
        <f>Tabla135[[#This Row],[Importe]]-Tabla135[[#This Row],[Pagado]]</f>
        <v>0</v>
      </c>
    </row>
    <row r="2673" spans="1:8" x14ac:dyDescent="0.25">
      <c r="A2673" s="13" t="s">
        <v>4294</v>
      </c>
      <c r="B2673" s="8" t="s">
        <v>6949</v>
      </c>
      <c r="C2673" s="12">
        <v>37854</v>
      </c>
      <c r="D2673" s="13" t="s">
        <v>4009</v>
      </c>
      <c r="E2673" s="2">
        <v>624</v>
      </c>
      <c r="F2673" s="14" t="s">
        <v>4294</v>
      </c>
      <c r="G2673" s="2">
        <v>624</v>
      </c>
      <c r="H2673" s="2">
        <f>Tabla135[[#This Row],[Importe]]-Tabla135[[#This Row],[Pagado]]</f>
        <v>0</v>
      </c>
    </row>
    <row r="2674" spans="1:8" x14ac:dyDescent="0.25">
      <c r="A2674" s="13" t="s">
        <v>4294</v>
      </c>
      <c r="B2674" s="8" t="s">
        <v>6950</v>
      </c>
      <c r="C2674" s="12">
        <v>37855</v>
      </c>
      <c r="D2674" s="13" t="s">
        <v>4051</v>
      </c>
      <c r="E2674" s="2">
        <v>949.68</v>
      </c>
      <c r="F2674" s="14" t="s">
        <v>4294</v>
      </c>
      <c r="G2674" s="2">
        <v>949.68</v>
      </c>
      <c r="H2674" s="2">
        <f>Tabla135[[#This Row],[Importe]]-Tabla135[[#This Row],[Pagado]]</f>
        <v>0</v>
      </c>
    </row>
    <row r="2675" spans="1:8" x14ac:dyDescent="0.25">
      <c r="A2675" s="13" t="s">
        <v>4294</v>
      </c>
      <c r="B2675" s="8" t="s">
        <v>6951</v>
      </c>
      <c r="C2675" s="12">
        <v>37856</v>
      </c>
      <c r="D2675" s="13" t="s">
        <v>4038</v>
      </c>
      <c r="E2675" s="2">
        <v>13385.6</v>
      </c>
      <c r="F2675" s="14" t="s">
        <v>6507</v>
      </c>
      <c r="G2675" s="2">
        <v>13385.6</v>
      </c>
      <c r="H2675" s="2">
        <f>Tabla135[[#This Row],[Importe]]-Tabla135[[#This Row],[Pagado]]</f>
        <v>0</v>
      </c>
    </row>
    <row r="2676" spans="1:8" x14ac:dyDescent="0.25">
      <c r="A2676" s="13" t="s">
        <v>4294</v>
      </c>
      <c r="B2676" s="8" t="s">
        <v>6952</v>
      </c>
      <c r="C2676" s="12">
        <v>37857</v>
      </c>
      <c r="D2676" s="13" t="s">
        <v>3965</v>
      </c>
      <c r="E2676" s="2">
        <v>0</v>
      </c>
      <c r="F2676" s="14" t="s">
        <v>4219</v>
      </c>
      <c r="G2676" s="2">
        <v>0</v>
      </c>
      <c r="H2676" s="2">
        <f>Tabla135[[#This Row],[Importe]]-Tabla135[[#This Row],[Pagado]]</f>
        <v>0</v>
      </c>
    </row>
    <row r="2677" spans="1:8" x14ac:dyDescent="0.25">
      <c r="A2677" s="13" t="s">
        <v>4294</v>
      </c>
      <c r="B2677" s="8" t="s">
        <v>6953</v>
      </c>
      <c r="C2677" s="12">
        <v>37858</v>
      </c>
      <c r="D2677" s="13" t="s">
        <v>4058</v>
      </c>
      <c r="E2677" s="2">
        <v>4574.3599999999997</v>
      </c>
      <c r="F2677" s="14" t="s">
        <v>4294</v>
      </c>
      <c r="G2677" s="2">
        <v>4574.3599999999997</v>
      </c>
      <c r="H2677" s="2">
        <f>Tabla135[[#This Row],[Importe]]-Tabla135[[#This Row],[Pagado]]</f>
        <v>0</v>
      </c>
    </row>
    <row r="2678" spans="1:8" x14ac:dyDescent="0.25">
      <c r="A2678" s="13" t="s">
        <v>4294</v>
      </c>
      <c r="B2678" s="8" t="s">
        <v>6954</v>
      </c>
      <c r="C2678" s="12">
        <v>37859</v>
      </c>
      <c r="D2678" s="13" t="s">
        <v>3959</v>
      </c>
      <c r="E2678" s="2">
        <v>7950</v>
      </c>
      <c r="F2678" s="14" t="s">
        <v>14</v>
      </c>
      <c r="G2678" s="2">
        <v>7950</v>
      </c>
      <c r="H2678" s="2">
        <f>Tabla135[[#This Row],[Importe]]-Tabla135[[#This Row],[Pagado]]</f>
        <v>0</v>
      </c>
    </row>
    <row r="2679" spans="1:8" x14ac:dyDescent="0.25">
      <c r="A2679" s="13" t="s">
        <v>4294</v>
      </c>
      <c r="B2679" s="8" t="s">
        <v>6955</v>
      </c>
      <c r="C2679" s="12">
        <v>37860</v>
      </c>
      <c r="D2679" s="13" t="s">
        <v>4039</v>
      </c>
      <c r="E2679" s="2">
        <v>13811.1</v>
      </c>
      <c r="F2679" s="14" t="s">
        <v>6507</v>
      </c>
      <c r="G2679" s="2">
        <v>13811.1</v>
      </c>
      <c r="H2679" s="2">
        <f>Tabla135[[#This Row],[Importe]]-Tabla135[[#This Row],[Pagado]]</f>
        <v>0</v>
      </c>
    </row>
    <row r="2680" spans="1:8" x14ac:dyDescent="0.25">
      <c r="A2680" s="13" t="s">
        <v>4294</v>
      </c>
      <c r="B2680" s="8" t="s">
        <v>6956</v>
      </c>
      <c r="C2680" s="12">
        <v>37861</v>
      </c>
      <c r="D2680" s="13" t="s">
        <v>4115</v>
      </c>
      <c r="E2680" s="2">
        <v>1</v>
      </c>
      <c r="F2680" s="14" t="s">
        <v>18</v>
      </c>
      <c r="G2680" s="2">
        <v>1</v>
      </c>
      <c r="H2680" s="2">
        <f>Tabla135[[#This Row],[Importe]]-Tabla135[[#This Row],[Pagado]]</f>
        <v>0</v>
      </c>
    </row>
    <row r="2681" spans="1:8" x14ac:dyDescent="0.25">
      <c r="A2681" s="13" t="s">
        <v>4294</v>
      </c>
      <c r="B2681" s="8" t="s">
        <v>6957</v>
      </c>
      <c r="C2681" s="12">
        <v>37862</v>
      </c>
      <c r="D2681" s="13" t="s">
        <v>3935</v>
      </c>
      <c r="E2681" s="2">
        <v>11284.8</v>
      </c>
      <c r="F2681" s="14" t="s">
        <v>6561</v>
      </c>
      <c r="G2681" s="2">
        <v>11284.8</v>
      </c>
      <c r="H2681" s="2">
        <f>Tabla135[[#This Row],[Importe]]-Tabla135[[#This Row],[Pagado]]</f>
        <v>0</v>
      </c>
    </row>
    <row r="2682" spans="1:8" x14ac:dyDescent="0.25">
      <c r="A2682" s="13" t="s">
        <v>4294</v>
      </c>
      <c r="B2682" s="8" t="s">
        <v>6958</v>
      </c>
      <c r="C2682" s="12">
        <v>37863</v>
      </c>
      <c r="D2682" s="13" t="s">
        <v>4061</v>
      </c>
      <c r="E2682" s="2">
        <v>12472</v>
      </c>
      <c r="F2682" s="14" t="s">
        <v>4294</v>
      </c>
      <c r="G2682" s="2">
        <v>12472</v>
      </c>
      <c r="H2682" s="2">
        <f>Tabla135[[#This Row],[Importe]]-Tabla135[[#This Row],[Pagado]]</f>
        <v>0</v>
      </c>
    </row>
    <row r="2683" spans="1:8" x14ac:dyDescent="0.25">
      <c r="A2683" s="13" t="s">
        <v>4294</v>
      </c>
      <c r="B2683" s="8" t="s">
        <v>6959</v>
      </c>
      <c r="C2683" s="12">
        <v>37864</v>
      </c>
      <c r="D2683" s="13" t="s">
        <v>4040</v>
      </c>
      <c r="E2683" s="2">
        <v>30067.599999999999</v>
      </c>
      <c r="F2683" s="14" t="s">
        <v>6507</v>
      </c>
      <c r="G2683" s="2">
        <v>30067.599999999999</v>
      </c>
      <c r="H2683" s="2">
        <f>Tabla135[[#This Row],[Importe]]-Tabla135[[#This Row],[Pagado]]</f>
        <v>0</v>
      </c>
    </row>
    <row r="2684" spans="1:8" x14ac:dyDescent="0.25">
      <c r="A2684" s="13" t="s">
        <v>4294</v>
      </c>
      <c r="B2684" s="8" t="s">
        <v>6960</v>
      </c>
      <c r="C2684" s="12">
        <v>37865</v>
      </c>
      <c r="D2684" s="13" t="s">
        <v>4043</v>
      </c>
      <c r="E2684" s="2">
        <v>39863.42</v>
      </c>
      <c r="F2684" s="14" t="s">
        <v>6507</v>
      </c>
      <c r="G2684" s="2">
        <v>39863.42</v>
      </c>
      <c r="H2684" s="2">
        <f>Tabla135[[#This Row],[Importe]]-Tabla135[[#This Row],[Pagado]]</f>
        <v>0</v>
      </c>
    </row>
    <row r="2685" spans="1:8" x14ac:dyDescent="0.25">
      <c r="A2685" s="13" t="s">
        <v>4294</v>
      </c>
      <c r="B2685" s="8" t="s">
        <v>6961</v>
      </c>
      <c r="C2685" s="12">
        <v>37866</v>
      </c>
      <c r="D2685" s="13" t="s">
        <v>4062</v>
      </c>
      <c r="E2685" s="2">
        <v>12384</v>
      </c>
      <c r="F2685" s="14" t="s">
        <v>5167</v>
      </c>
      <c r="G2685" s="2">
        <v>12384</v>
      </c>
      <c r="H2685" s="2">
        <f>Tabla135[[#This Row],[Importe]]-Tabla135[[#This Row],[Pagado]]</f>
        <v>0</v>
      </c>
    </row>
    <row r="2686" spans="1:8" x14ac:dyDescent="0.25">
      <c r="A2686" s="13" t="s">
        <v>4294</v>
      </c>
      <c r="B2686" s="8" t="s">
        <v>6962</v>
      </c>
      <c r="C2686" s="12">
        <v>37867</v>
      </c>
      <c r="D2686" s="13" t="s">
        <v>4065</v>
      </c>
      <c r="E2686" s="2">
        <v>1204.2</v>
      </c>
      <c r="F2686" s="14" t="s">
        <v>5167</v>
      </c>
      <c r="G2686" s="2">
        <v>1204.2</v>
      </c>
      <c r="H2686" s="2">
        <f>Tabla135[[#This Row],[Importe]]-Tabla135[[#This Row],[Pagado]]</f>
        <v>0</v>
      </c>
    </row>
    <row r="2687" spans="1:8" x14ac:dyDescent="0.25">
      <c r="A2687" s="13" t="s">
        <v>4294</v>
      </c>
      <c r="B2687" s="8" t="s">
        <v>6963</v>
      </c>
      <c r="C2687" s="12">
        <v>37868</v>
      </c>
      <c r="D2687" s="13" t="s">
        <v>3952</v>
      </c>
      <c r="E2687" s="2">
        <v>1397.8</v>
      </c>
      <c r="F2687" s="14" t="s">
        <v>4294</v>
      </c>
      <c r="G2687" s="2">
        <v>1397.8</v>
      </c>
      <c r="H2687" s="2">
        <f>Tabla135[[#This Row],[Importe]]-Tabla135[[#This Row],[Pagado]]</f>
        <v>0</v>
      </c>
    </row>
    <row r="2688" spans="1:8" x14ac:dyDescent="0.25">
      <c r="A2688" s="13" t="s">
        <v>4294</v>
      </c>
      <c r="B2688" s="8" t="s">
        <v>6964</v>
      </c>
      <c r="C2688" s="12">
        <v>37869</v>
      </c>
      <c r="D2688" s="13" t="s">
        <v>4066</v>
      </c>
      <c r="E2688" s="2">
        <v>1674</v>
      </c>
      <c r="F2688" s="14" t="s">
        <v>4294</v>
      </c>
      <c r="G2688" s="2">
        <v>1674</v>
      </c>
      <c r="H2688" s="2">
        <f>Tabla135[[#This Row],[Importe]]-Tabla135[[#This Row],[Pagado]]</f>
        <v>0</v>
      </c>
    </row>
    <row r="2689" spans="1:8" x14ac:dyDescent="0.25">
      <c r="A2689" s="13" t="s">
        <v>4294</v>
      </c>
      <c r="B2689" s="8" t="s">
        <v>6965</v>
      </c>
      <c r="C2689" s="12">
        <v>37870</v>
      </c>
      <c r="D2689" s="13" t="s">
        <v>3966</v>
      </c>
      <c r="E2689" s="2">
        <v>511.7</v>
      </c>
      <c r="F2689" s="14" t="s">
        <v>4294</v>
      </c>
      <c r="G2689" s="2">
        <v>511.7</v>
      </c>
      <c r="H2689" s="2">
        <f>Tabla135[[#This Row],[Importe]]-Tabla135[[#This Row],[Pagado]]</f>
        <v>0</v>
      </c>
    </row>
    <row r="2690" spans="1:8" x14ac:dyDescent="0.25">
      <c r="A2690" s="13" t="s">
        <v>4294</v>
      </c>
      <c r="B2690" s="8" t="s">
        <v>6966</v>
      </c>
      <c r="C2690" s="12">
        <v>37871</v>
      </c>
      <c r="D2690" s="13" t="s">
        <v>4025</v>
      </c>
      <c r="E2690" s="2">
        <v>1081.8399999999999</v>
      </c>
      <c r="F2690" s="14" t="s">
        <v>4294</v>
      </c>
      <c r="G2690" s="2">
        <v>1081.8399999999999</v>
      </c>
      <c r="H2690" s="2">
        <f>Tabla135[[#This Row],[Importe]]-Tabla135[[#This Row],[Pagado]]</f>
        <v>0</v>
      </c>
    </row>
    <row r="2691" spans="1:8" x14ac:dyDescent="0.25">
      <c r="A2691" s="13" t="s">
        <v>4294</v>
      </c>
      <c r="B2691" s="8" t="s">
        <v>6967</v>
      </c>
      <c r="C2691" s="12">
        <v>37872</v>
      </c>
      <c r="D2691" s="13" t="s">
        <v>4158</v>
      </c>
      <c r="E2691" s="2">
        <v>2045.72</v>
      </c>
      <c r="F2691" s="14" t="s">
        <v>4294</v>
      </c>
      <c r="G2691" s="2">
        <v>2045.72</v>
      </c>
      <c r="H2691" s="2">
        <f>Tabla135[[#This Row],[Importe]]-Tabla135[[#This Row],[Pagado]]</f>
        <v>0</v>
      </c>
    </row>
    <row r="2692" spans="1:8" x14ac:dyDescent="0.25">
      <c r="A2692" s="13" t="s">
        <v>4294</v>
      </c>
      <c r="B2692" s="8" t="s">
        <v>6968</v>
      </c>
      <c r="C2692" s="12">
        <v>37873</v>
      </c>
      <c r="D2692" s="13" t="s">
        <v>4097</v>
      </c>
      <c r="E2692" s="2">
        <v>4673.6000000000004</v>
      </c>
      <c r="F2692" s="14" t="s">
        <v>4294</v>
      </c>
      <c r="G2692" s="2">
        <v>4673.6000000000004</v>
      </c>
      <c r="H2692" s="2">
        <f>Tabla135[[#This Row],[Importe]]-Tabla135[[#This Row],[Pagado]]</f>
        <v>0</v>
      </c>
    </row>
    <row r="2693" spans="1:8" x14ac:dyDescent="0.25">
      <c r="A2693" s="13" t="s">
        <v>4294</v>
      </c>
      <c r="B2693" s="8" t="s">
        <v>6969</v>
      </c>
      <c r="C2693" s="12">
        <v>37874</v>
      </c>
      <c r="D2693" s="13" t="s">
        <v>4097</v>
      </c>
      <c r="E2693" s="2">
        <v>275</v>
      </c>
      <c r="F2693" s="14" t="s">
        <v>4294</v>
      </c>
      <c r="G2693" s="2">
        <v>275</v>
      </c>
      <c r="H2693" s="2">
        <f>Tabla135[[#This Row],[Importe]]-Tabla135[[#This Row],[Pagado]]</f>
        <v>0</v>
      </c>
    </row>
    <row r="2694" spans="1:8" x14ac:dyDescent="0.25">
      <c r="A2694" s="13" t="s">
        <v>4294</v>
      </c>
      <c r="B2694" s="8" t="s">
        <v>6970</v>
      </c>
      <c r="C2694" s="12">
        <v>37875</v>
      </c>
      <c r="D2694" s="13" t="s">
        <v>4055</v>
      </c>
      <c r="E2694" s="2">
        <v>40344</v>
      </c>
      <c r="F2694" s="14" t="s">
        <v>4294</v>
      </c>
      <c r="G2694" s="2">
        <v>40344</v>
      </c>
      <c r="H2694" s="2">
        <f>Tabla135[[#This Row],[Importe]]-Tabla135[[#This Row],[Pagado]]</f>
        <v>0</v>
      </c>
    </row>
    <row r="2695" spans="1:8" x14ac:dyDescent="0.25">
      <c r="A2695" s="13" t="s">
        <v>4294</v>
      </c>
      <c r="B2695" s="8" t="s">
        <v>6971</v>
      </c>
      <c r="C2695" s="12">
        <v>37876</v>
      </c>
      <c r="D2695" s="13" t="s">
        <v>4018</v>
      </c>
      <c r="E2695" s="2">
        <v>43380.800000000003</v>
      </c>
      <c r="F2695" s="14" t="s">
        <v>4294</v>
      </c>
      <c r="G2695" s="2">
        <v>43380.800000000003</v>
      </c>
      <c r="H2695" s="2">
        <f>Tabla135[[#This Row],[Importe]]-Tabla135[[#This Row],[Pagado]]</f>
        <v>0</v>
      </c>
    </row>
    <row r="2696" spans="1:8" x14ac:dyDescent="0.25">
      <c r="A2696" s="13" t="s">
        <v>4294</v>
      </c>
      <c r="B2696" s="8" t="s">
        <v>6972</v>
      </c>
      <c r="C2696" s="12">
        <v>37877</v>
      </c>
      <c r="D2696" s="13" t="s">
        <v>4024</v>
      </c>
      <c r="E2696" s="2">
        <v>0</v>
      </c>
      <c r="F2696" s="14" t="s">
        <v>4219</v>
      </c>
      <c r="G2696" s="2">
        <v>0</v>
      </c>
      <c r="H2696" s="2">
        <f>Tabla135[[#This Row],[Importe]]-Tabla135[[#This Row],[Pagado]]</f>
        <v>0</v>
      </c>
    </row>
    <row r="2697" spans="1:8" x14ac:dyDescent="0.25">
      <c r="A2697" s="13" t="s">
        <v>4294</v>
      </c>
      <c r="B2697" s="8" t="s">
        <v>6973</v>
      </c>
      <c r="C2697" s="12">
        <v>37878</v>
      </c>
      <c r="D2697" s="13" t="s">
        <v>4024</v>
      </c>
      <c r="E2697" s="2">
        <v>40000</v>
      </c>
      <c r="F2697" s="14" t="s">
        <v>4294</v>
      </c>
      <c r="G2697" s="2">
        <v>40000</v>
      </c>
      <c r="H2697" s="2">
        <f>Tabla135[[#This Row],[Importe]]-Tabla135[[#This Row],[Pagado]]</f>
        <v>0</v>
      </c>
    </row>
    <row r="2698" spans="1:8" x14ac:dyDescent="0.25">
      <c r="A2698" s="13" t="s">
        <v>4294</v>
      </c>
      <c r="B2698" s="8" t="s">
        <v>6974</v>
      </c>
      <c r="C2698" s="12">
        <v>37879</v>
      </c>
      <c r="D2698" s="13" t="s">
        <v>4020</v>
      </c>
      <c r="E2698" s="2">
        <v>24986.400000000001</v>
      </c>
      <c r="F2698" s="14" t="s">
        <v>9</v>
      </c>
      <c r="G2698" s="2">
        <v>24986.400000000001</v>
      </c>
      <c r="H2698" s="2">
        <f>Tabla135[[#This Row],[Importe]]-Tabla135[[#This Row],[Pagado]]</f>
        <v>0</v>
      </c>
    </row>
    <row r="2699" spans="1:8" x14ac:dyDescent="0.25">
      <c r="A2699" s="13" t="s">
        <v>4294</v>
      </c>
      <c r="B2699" s="8" t="s">
        <v>6975</v>
      </c>
      <c r="C2699" s="12">
        <v>37880</v>
      </c>
      <c r="D2699" s="13" t="s">
        <v>4022</v>
      </c>
      <c r="E2699" s="2">
        <v>943.64</v>
      </c>
      <c r="F2699" s="14" t="s">
        <v>4294</v>
      </c>
      <c r="G2699" s="2">
        <v>943.64</v>
      </c>
      <c r="H2699" s="2">
        <f>Tabla135[[#This Row],[Importe]]-Tabla135[[#This Row],[Pagado]]</f>
        <v>0</v>
      </c>
    </row>
    <row r="2700" spans="1:8" x14ac:dyDescent="0.25">
      <c r="A2700" s="13" t="s">
        <v>4294</v>
      </c>
      <c r="B2700" s="8" t="s">
        <v>6976</v>
      </c>
      <c r="C2700" s="12">
        <v>37881</v>
      </c>
      <c r="D2700" s="13" t="s">
        <v>4099</v>
      </c>
      <c r="E2700" s="2">
        <v>6281</v>
      </c>
      <c r="F2700" s="14" t="s">
        <v>4294</v>
      </c>
      <c r="G2700" s="2">
        <v>6281</v>
      </c>
      <c r="H2700" s="2">
        <f>Tabla135[[#This Row],[Importe]]-Tabla135[[#This Row],[Pagado]]</f>
        <v>0</v>
      </c>
    </row>
    <row r="2701" spans="1:8" x14ac:dyDescent="0.25">
      <c r="A2701" s="13" t="s">
        <v>4294</v>
      </c>
      <c r="B2701" s="8" t="s">
        <v>6977</v>
      </c>
      <c r="C2701" s="12">
        <v>37882</v>
      </c>
      <c r="D2701" s="13" t="s">
        <v>4001</v>
      </c>
      <c r="E2701" s="2">
        <v>2600</v>
      </c>
      <c r="F2701" s="14" t="s">
        <v>5167</v>
      </c>
      <c r="G2701" s="2">
        <v>2600</v>
      </c>
      <c r="H2701" s="2">
        <f>Tabla135[[#This Row],[Importe]]-Tabla135[[#This Row],[Pagado]]</f>
        <v>0</v>
      </c>
    </row>
    <row r="2702" spans="1:8" x14ac:dyDescent="0.25">
      <c r="A2702" s="13" t="s">
        <v>4294</v>
      </c>
      <c r="B2702" s="8" t="s">
        <v>6978</v>
      </c>
      <c r="C2702" s="12">
        <v>37883</v>
      </c>
      <c r="D2702" s="13" t="s">
        <v>4100</v>
      </c>
      <c r="E2702" s="2">
        <v>520</v>
      </c>
      <c r="F2702" s="14" t="s">
        <v>5167</v>
      </c>
      <c r="G2702" s="2">
        <v>520</v>
      </c>
      <c r="H2702" s="2">
        <f>Tabla135[[#This Row],[Importe]]-Tabla135[[#This Row],[Pagado]]</f>
        <v>0</v>
      </c>
    </row>
    <row r="2703" spans="1:8" x14ac:dyDescent="0.25">
      <c r="A2703" s="13" t="s">
        <v>4294</v>
      </c>
      <c r="B2703" s="8" t="s">
        <v>6979</v>
      </c>
      <c r="C2703" s="12">
        <v>37884</v>
      </c>
      <c r="D2703" s="13" t="s">
        <v>4028</v>
      </c>
      <c r="E2703" s="2">
        <v>468</v>
      </c>
      <c r="F2703" s="14" t="s">
        <v>4294</v>
      </c>
      <c r="G2703" s="2">
        <v>468</v>
      </c>
      <c r="H2703" s="2">
        <f>Tabla135[[#This Row],[Importe]]-Tabla135[[#This Row],[Pagado]]</f>
        <v>0</v>
      </c>
    </row>
    <row r="2704" spans="1:8" x14ac:dyDescent="0.25">
      <c r="A2704" s="13" t="s">
        <v>4294</v>
      </c>
      <c r="B2704" s="8" t="s">
        <v>6980</v>
      </c>
      <c r="C2704" s="12">
        <v>37885</v>
      </c>
      <c r="D2704" s="13" t="s">
        <v>4105</v>
      </c>
      <c r="E2704" s="2">
        <v>51642.6</v>
      </c>
      <c r="F2704" s="14" t="s">
        <v>5167</v>
      </c>
      <c r="G2704" s="2">
        <v>51642.6</v>
      </c>
      <c r="H2704" s="2">
        <f>Tabla135[[#This Row],[Importe]]-Tabla135[[#This Row],[Pagado]]</f>
        <v>0</v>
      </c>
    </row>
    <row r="2705" spans="1:8" x14ac:dyDescent="0.25">
      <c r="A2705" s="13" t="s">
        <v>4294</v>
      </c>
      <c r="B2705" s="8" t="s">
        <v>6981</v>
      </c>
      <c r="C2705" s="12">
        <v>37886</v>
      </c>
      <c r="D2705" s="13" t="s">
        <v>4069</v>
      </c>
      <c r="E2705" s="2">
        <v>20205</v>
      </c>
      <c r="F2705" s="14" t="s">
        <v>4294</v>
      </c>
      <c r="G2705" s="2">
        <v>20205</v>
      </c>
      <c r="H2705" s="2">
        <f>Tabla135[[#This Row],[Importe]]-Tabla135[[#This Row],[Pagado]]</f>
        <v>0</v>
      </c>
    </row>
    <row r="2706" spans="1:8" x14ac:dyDescent="0.25">
      <c r="A2706" s="13" t="s">
        <v>4294</v>
      </c>
      <c r="B2706" s="8" t="s">
        <v>6982</v>
      </c>
      <c r="C2706" s="12">
        <v>37887</v>
      </c>
      <c r="D2706" s="13" t="s">
        <v>3935</v>
      </c>
      <c r="E2706" s="2">
        <v>22891.200000000001</v>
      </c>
      <c r="F2706" s="14" t="s">
        <v>6561</v>
      </c>
      <c r="G2706" s="2">
        <v>22891.200000000001</v>
      </c>
      <c r="H2706" s="2">
        <f>Tabla135[[#This Row],[Importe]]-Tabla135[[#This Row],[Pagado]]</f>
        <v>0</v>
      </c>
    </row>
    <row r="2707" spans="1:8" x14ac:dyDescent="0.25">
      <c r="A2707" s="13" t="s">
        <v>4294</v>
      </c>
      <c r="B2707" s="8" t="s">
        <v>6983</v>
      </c>
      <c r="C2707" s="12">
        <v>37888</v>
      </c>
      <c r="D2707" s="13" t="s">
        <v>4047</v>
      </c>
      <c r="E2707" s="2">
        <v>920.8</v>
      </c>
      <c r="F2707" s="14" t="s">
        <v>4294</v>
      </c>
      <c r="G2707" s="2">
        <v>920.8</v>
      </c>
      <c r="H2707" s="2">
        <f>Tabla135[[#This Row],[Importe]]-Tabla135[[#This Row],[Pagado]]</f>
        <v>0</v>
      </c>
    </row>
    <row r="2708" spans="1:8" x14ac:dyDescent="0.25">
      <c r="A2708" s="13" t="s">
        <v>4294</v>
      </c>
      <c r="B2708" s="8" t="s">
        <v>6984</v>
      </c>
      <c r="C2708" s="12">
        <v>37889</v>
      </c>
      <c r="D2708" s="13" t="s">
        <v>3964</v>
      </c>
      <c r="E2708" s="2">
        <v>73.8</v>
      </c>
      <c r="F2708" s="14" t="s">
        <v>5167</v>
      </c>
      <c r="G2708" s="2">
        <v>73.8</v>
      </c>
      <c r="H2708" s="2">
        <f>Tabla135[[#This Row],[Importe]]-Tabla135[[#This Row],[Pagado]]</f>
        <v>0</v>
      </c>
    </row>
    <row r="2709" spans="1:8" x14ac:dyDescent="0.25">
      <c r="A2709" s="13" t="s">
        <v>4294</v>
      </c>
      <c r="B2709" s="8" t="s">
        <v>6985</v>
      </c>
      <c r="C2709" s="12">
        <v>37890</v>
      </c>
      <c r="D2709" s="13" t="s">
        <v>4073</v>
      </c>
      <c r="E2709" s="2">
        <v>6648.4</v>
      </c>
      <c r="F2709" s="14" t="s">
        <v>4294</v>
      </c>
      <c r="G2709" s="2">
        <v>6648.4</v>
      </c>
      <c r="H2709" s="2">
        <f>Tabla135[[#This Row],[Importe]]-Tabla135[[#This Row],[Pagado]]</f>
        <v>0</v>
      </c>
    </row>
    <row r="2710" spans="1:8" x14ac:dyDescent="0.25">
      <c r="A2710" s="13" t="s">
        <v>4294</v>
      </c>
      <c r="B2710" s="8" t="s">
        <v>6986</v>
      </c>
      <c r="C2710" s="12">
        <v>37891</v>
      </c>
      <c r="D2710" s="13" t="s">
        <v>4072</v>
      </c>
      <c r="E2710" s="2">
        <v>514.04</v>
      </c>
      <c r="F2710" s="14" t="s">
        <v>4294</v>
      </c>
      <c r="G2710" s="2">
        <v>514.04</v>
      </c>
      <c r="H2710" s="2">
        <f>Tabla135[[#This Row],[Importe]]-Tabla135[[#This Row],[Pagado]]</f>
        <v>0</v>
      </c>
    </row>
    <row r="2711" spans="1:8" x14ac:dyDescent="0.25">
      <c r="A2711" s="13" t="s">
        <v>4294</v>
      </c>
      <c r="B2711" s="8" t="s">
        <v>6987</v>
      </c>
      <c r="C2711" s="12">
        <v>37892</v>
      </c>
      <c r="D2711" s="13" t="s">
        <v>4016</v>
      </c>
      <c r="E2711" s="2">
        <v>34006.199999999997</v>
      </c>
      <c r="F2711" s="14" t="s">
        <v>5167</v>
      </c>
      <c r="G2711" s="2">
        <v>34006.199999999997</v>
      </c>
      <c r="H2711" s="2">
        <f>Tabla135[[#This Row],[Importe]]-Tabla135[[#This Row],[Pagado]]</f>
        <v>0</v>
      </c>
    </row>
    <row r="2712" spans="1:8" x14ac:dyDescent="0.25">
      <c r="A2712" s="13" t="s">
        <v>4294</v>
      </c>
      <c r="B2712" s="8" t="s">
        <v>6988</v>
      </c>
      <c r="C2712" s="12">
        <v>37893</v>
      </c>
      <c r="D2712" s="13" t="s">
        <v>4022</v>
      </c>
      <c r="E2712" s="2">
        <v>514.6</v>
      </c>
      <c r="F2712" s="14" t="s">
        <v>4294</v>
      </c>
      <c r="G2712" s="2">
        <v>514.6</v>
      </c>
      <c r="H2712" s="2">
        <f>Tabla135[[#This Row],[Importe]]-Tabla135[[#This Row],[Pagado]]</f>
        <v>0</v>
      </c>
    </row>
    <row r="2713" spans="1:8" x14ac:dyDescent="0.25">
      <c r="A2713" s="13" t="s">
        <v>4294</v>
      </c>
      <c r="B2713" s="8" t="s">
        <v>6989</v>
      </c>
      <c r="C2713" s="12">
        <v>37894</v>
      </c>
      <c r="D2713" s="13" t="s">
        <v>4060</v>
      </c>
      <c r="E2713" s="2">
        <v>6150.9</v>
      </c>
      <c r="F2713" s="14" t="s">
        <v>4718</v>
      </c>
      <c r="G2713" s="2">
        <v>6150.9</v>
      </c>
      <c r="H2713" s="2">
        <f>Tabla135[[#This Row],[Importe]]-Tabla135[[#This Row],[Pagado]]</f>
        <v>0</v>
      </c>
    </row>
    <row r="2714" spans="1:8" x14ac:dyDescent="0.25">
      <c r="A2714" s="13" t="s">
        <v>4294</v>
      </c>
      <c r="B2714" s="8" t="s">
        <v>6990</v>
      </c>
      <c r="C2714" s="12">
        <v>37895</v>
      </c>
      <c r="D2714" s="13" t="s">
        <v>3964</v>
      </c>
      <c r="E2714" s="2">
        <v>79.900000000000006</v>
      </c>
      <c r="F2714" s="14" t="s">
        <v>6006</v>
      </c>
      <c r="G2714" s="2">
        <v>79.900000000000006</v>
      </c>
      <c r="H2714" s="2">
        <f>Tabla135[[#This Row],[Importe]]-Tabla135[[#This Row],[Pagado]]</f>
        <v>0</v>
      </c>
    </row>
    <row r="2715" spans="1:8" x14ac:dyDescent="0.25">
      <c r="A2715" s="13" t="s">
        <v>5167</v>
      </c>
      <c r="B2715" s="8" t="s">
        <v>6991</v>
      </c>
      <c r="C2715" s="12">
        <v>37896</v>
      </c>
      <c r="D2715" s="13" t="s">
        <v>3935</v>
      </c>
      <c r="E2715" s="2">
        <v>62864</v>
      </c>
      <c r="F2715" s="14" t="s">
        <v>6507</v>
      </c>
      <c r="G2715" s="2">
        <v>62864</v>
      </c>
      <c r="H2715" s="2">
        <f>Tabla135[[#This Row],[Importe]]-Tabla135[[#This Row],[Pagado]]</f>
        <v>0</v>
      </c>
    </row>
    <row r="2716" spans="1:8" x14ac:dyDescent="0.25">
      <c r="A2716" s="13" t="s">
        <v>5167</v>
      </c>
      <c r="B2716" s="8" t="s">
        <v>6992</v>
      </c>
      <c r="C2716" s="12">
        <v>37897</v>
      </c>
      <c r="D2716" s="13" t="s">
        <v>3936</v>
      </c>
      <c r="E2716" s="2">
        <v>6950.4</v>
      </c>
      <c r="F2716" s="14" t="s">
        <v>6561</v>
      </c>
      <c r="G2716" s="2">
        <v>6950.4</v>
      </c>
      <c r="H2716" s="2">
        <f>Tabla135[[#This Row],[Importe]]-Tabla135[[#This Row],[Pagado]]</f>
        <v>0</v>
      </c>
    </row>
    <row r="2717" spans="1:8" x14ac:dyDescent="0.25">
      <c r="A2717" s="13" t="s">
        <v>5167</v>
      </c>
      <c r="B2717" s="8" t="s">
        <v>6993</v>
      </c>
      <c r="C2717" s="12">
        <v>37898</v>
      </c>
      <c r="D2717" s="13" t="s">
        <v>3935</v>
      </c>
      <c r="E2717" s="2">
        <v>180</v>
      </c>
      <c r="F2717" s="14" t="s">
        <v>6561</v>
      </c>
      <c r="G2717" s="2">
        <v>180</v>
      </c>
      <c r="H2717" s="2">
        <f>Tabla135[[#This Row],[Importe]]-Tabla135[[#This Row],[Pagado]]</f>
        <v>0</v>
      </c>
    </row>
    <row r="2718" spans="1:8" x14ac:dyDescent="0.25">
      <c r="A2718" s="13" t="s">
        <v>5167</v>
      </c>
      <c r="B2718" s="8" t="s">
        <v>6994</v>
      </c>
      <c r="C2718" s="12">
        <v>37899</v>
      </c>
      <c r="D2718" s="13" t="s">
        <v>4035</v>
      </c>
      <c r="E2718" s="2">
        <v>17924.04</v>
      </c>
      <c r="F2718" s="14" t="s">
        <v>5167</v>
      </c>
      <c r="G2718" s="2">
        <v>17924.04</v>
      </c>
      <c r="H2718" s="2">
        <f>Tabla135[[#This Row],[Importe]]-Tabla135[[#This Row],[Pagado]]</f>
        <v>0</v>
      </c>
    </row>
    <row r="2719" spans="1:8" x14ac:dyDescent="0.25">
      <c r="A2719" s="13" t="s">
        <v>5167</v>
      </c>
      <c r="B2719" s="8" t="s">
        <v>6995</v>
      </c>
      <c r="C2719" s="12">
        <v>37900</v>
      </c>
      <c r="D2719" s="13" t="s">
        <v>3936</v>
      </c>
      <c r="E2719" s="2">
        <v>242</v>
      </c>
      <c r="F2719" s="14" t="s">
        <v>6561</v>
      </c>
      <c r="G2719" s="2">
        <v>242</v>
      </c>
      <c r="H2719" s="2">
        <f>Tabla135[[#This Row],[Importe]]-Tabla135[[#This Row],[Pagado]]</f>
        <v>0</v>
      </c>
    </row>
    <row r="2720" spans="1:8" x14ac:dyDescent="0.25">
      <c r="A2720" s="13" t="s">
        <v>5167</v>
      </c>
      <c r="B2720" s="8" t="s">
        <v>6996</v>
      </c>
      <c r="C2720" s="12">
        <v>37901</v>
      </c>
      <c r="D2720" s="13" t="s">
        <v>3973</v>
      </c>
      <c r="E2720" s="2">
        <v>1300</v>
      </c>
      <c r="F2720" s="14" t="s">
        <v>5167</v>
      </c>
      <c r="G2720" s="2">
        <v>1300</v>
      </c>
      <c r="H2720" s="2">
        <f>Tabla135[[#This Row],[Importe]]-Tabla135[[#This Row],[Pagado]]</f>
        <v>0</v>
      </c>
    </row>
    <row r="2721" spans="1:8" x14ac:dyDescent="0.25">
      <c r="A2721" s="13" t="s">
        <v>5167</v>
      </c>
      <c r="B2721" s="8" t="s">
        <v>6997</v>
      </c>
      <c r="C2721" s="12">
        <v>37902</v>
      </c>
      <c r="D2721" s="13" t="s">
        <v>3974</v>
      </c>
      <c r="E2721" s="2">
        <v>5725.2</v>
      </c>
      <c r="F2721" s="14" t="s">
        <v>5167</v>
      </c>
      <c r="G2721" s="2">
        <v>5725.2</v>
      </c>
      <c r="H2721" s="2">
        <f>Tabla135[[#This Row],[Importe]]-Tabla135[[#This Row],[Pagado]]</f>
        <v>0</v>
      </c>
    </row>
    <row r="2722" spans="1:8" x14ac:dyDescent="0.25">
      <c r="A2722" s="13" t="s">
        <v>5167</v>
      </c>
      <c r="B2722" s="8" t="s">
        <v>6998</v>
      </c>
      <c r="C2722" s="12">
        <v>37903</v>
      </c>
      <c r="D2722" s="13" t="s">
        <v>4029</v>
      </c>
      <c r="E2722" s="2">
        <v>3802.3</v>
      </c>
      <c r="F2722" s="14" t="s">
        <v>5167</v>
      </c>
      <c r="G2722" s="2">
        <v>3802.3</v>
      </c>
      <c r="H2722" s="2">
        <f>Tabla135[[#This Row],[Importe]]-Tabla135[[#This Row],[Pagado]]</f>
        <v>0</v>
      </c>
    </row>
    <row r="2723" spans="1:8" x14ac:dyDescent="0.25">
      <c r="A2723" s="13" t="s">
        <v>5167</v>
      </c>
      <c r="B2723" s="8" t="s">
        <v>6999</v>
      </c>
      <c r="C2723" s="12">
        <v>37904</v>
      </c>
      <c r="D2723" s="13" t="s">
        <v>3938</v>
      </c>
      <c r="E2723" s="2">
        <v>4643.6000000000004</v>
      </c>
      <c r="F2723" s="14" t="s">
        <v>6561</v>
      </c>
      <c r="G2723" s="2">
        <v>4643.6000000000004</v>
      </c>
      <c r="H2723" s="2">
        <f>Tabla135[[#This Row],[Importe]]-Tabla135[[#This Row],[Pagado]]</f>
        <v>0</v>
      </c>
    </row>
    <row r="2724" spans="1:8" x14ac:dyDescent="0.25">
      <c r="A2724" s="13" t="s">
        <v>5167</v>
      </c>
      <c r="B2724" s="8" t="s">
        <v>7000</v>
      </c>
      <c r="C2724" s="12">
        <v>37905</v>
      </c>
      <c r="D2724" s="13" t="s">
        <v>3942</v>
      </c>
      <c r="E2724" s="2">
        <v>3681.6</v>
      </c>
      <c r="F2724" s="14" t="s">
        <v>6507</v>
      </c>
      <c r="G2724" s="2">
        <v>3681.6</v>
      </c>
      <c r="H2724" s="2">
        <f>Tabla135[[#This Row],[Importe]]-Tabla135[[#This Row],[Pagado]]</f>
        <v>0</v>
      </c>
    </row>
    <row r="2725" spans="1:8" x14ac:dyDescent="0.25">
      <c r="A2725" s="13" t="s">
        <v>5167</v>
      </c>
      <c r="B2725" s="8" t="s">
        <v>7001</v>
      </c>
      <c r="C2725" s="12">
        <v>37906</v>
      </c>
      <c r="D2725" s="13" t="s">
        <v>3939</v>
      </c>
      <c r="E2725" s="2">
        <v>4178.3</v>
      </c>
      <c r="F2725" s="14" t="s">
        <v>6561</v>
      </c>
      <c r="G2725" s="2">
        <v>4178.3</v>
      </c>
      <c r="H2725" s="2">
        <f>Tabla135[[#This Row],[Importe]]-Tabla135[[#This Row],[Pagado]]</f>
        <v>0</v>
      </c>
    </row>
    <row r="2726" spans="1:8" x14ac:dyDescent="0.25">
      <c r="A2726" s="13" t="s">
        <v>5167</v>
      </c>
      <c r="B2726" s="8" t="s">
        <v>7002</v>
      </c>
      <c r="C2726" s="12">
        <v>37907</v>
      </c>
      <c r="D2726" s="13" t="s">
        <v>3949</v>
      </c>
      <c r="E2726" s="2">
        <v>32028</v>
      </c>
      <c r="F2726" s="14" t="s">
        <v>6561</v>
      </c>
      <c r="G2726" s="2">
        <v>32028</v>
      </c>
      <c r="H2726" s="2">
        <f>Tabla135[[#This Row],[Importe]]-Tabla135[[#This Row],[Pagado]]</f>
        <v>0</v>
      </c>
    </row>
    <row r="2727" spans="1:8" x14ac:dyDescent="0.25">
      <c r="A2727" s="13" t="s">
        <v>5167</v>
      </c>
      <c r="B2727" s="8" t="s">
        <v>7003</v>
      </c>
      <c r="C2727" s="12">
        <v>37908</v>
      </c>
      <c r="D2727" s="13" t="s">
        <v>3948</v>
      </c>
      <c r="E2727" s="2">
        <v>10944.4</v>
      </c>
      <c r="F2727" s="14" t="s">
        <v>6507</v>
      </c>
      <c r="G2727" s="2">
        <v>10944.4</v>
      </c>
      <c r="H2727" s="2">
        <f>Tabla135[[#This Row],[Importe]]-Tabla135[[#This Row],[Pagado]]</f>
        <v>0</v>
      </c>
    </row>
    <row r="2728" spans="1:8" x14ac:dyDescent="0.25">
      <c r="A2728" s="13" t="s">
        <v>5167</v>
      </c>
      <c r="B2728" s="8" t="s">
        <v>7004</v>
      </c>
      <c r="C2728" s="12">
        <v>37909</v>
      </c>
      <c r="D2728" s="13" t="s">
        <v>3941</v>
      </c>
      <c r="E2728" s="2">
        <v>5558.4</v>
      </c>
      <c r="F2728" s="14" t="s">
        <v>6561</v>
      </c>
      <c r="G2728" s="2">
        <v>5558.4</v>
      </c>
      <c r="H2728" s="2">
        <f>Tabla135[[#This Row],[Importe]]-Tabla135[[#This Row],[Pagado]]</f>
        <v>0</v>
      </c>
    </row>
    <row r="2729" spans="1:8" x14ac:dyDescent="0.25">
      <c r="A2729" s="13" t="s">
        <v>5167</v>
      </c>
      <c r="B2729" s="8" t="s">
        <v>7005</v>
      </c>
      <c r="C2729" s="12">
        <v>37910</v>
      </c>
      <c r="D2729" s="13" t="s">
        <v>4080</v>
      </c>
      <c r="E2729" s="2">
        <v>5266.1</v>
      </c>
      <c r="F2729" s="14" t="s">
        <v>6561</v>
      </c>
      <c r="G2729" s="2">
        <v>5266.1</v>
      </c>
      <c r="H2729" s="2">
        <f>Tabla135[[#This Row],[Importe]]-Tabla135[[#This Row],[Pagado]]</f>
        <v>0</v>
      </c>
    </row>
    <row r="2730" spans="1:8" x14ac:dyDescent="0.25">
      <c r="A2730" s="13" t="s">
        <v>5167</v>
      </c>
      <c r="B2730" s="8" t="s">
        <v>7006</v>
      </c>
      <c r="C2730" s="12">
        <v>37911</v>
      </c>
      <c r="D2730" s="13" t="s">
        <v>3944</v>
      </c>
      <c r="E2730" s="2">
        <v>4096.5</v>
      </c>
      <c r="F2730" s="14" t="s">
        <v>6561</v>
      </c>
      <c r="G2730" s="2">
        <v>4096.5</v>
      </c>
      <c r="H2730" s="2">
        <f>Tabla135[[#This Row],[Importe]]-Tabla135[[#This Row],[Pagado]]</f>
        <v>0</v>
      </c>
    </row>
    <row r="2731" spans="1:8" x14ac:dyDescent="0.25">
      <c r="A2731" s="13" t="s">
        <v>5167</v>
      </c>
      <c r="B2731" s="8" t="s">
        <v>7007</v>
      </c>
      <c r="C2731" s="12">
        <v>37912</v>
      </c>
      <c r="D2731" s="13" t="s">
        <v>3947</v>
      </c>
      <c r="E2731" s="2">
        <v>3853.2</v>
      </c>
      <c r="F2731" s="14" t="s">
        <v>6561</v>
      </c>
      <c r="G2731" s="2">
        <v>3853.2</v>
      </c>
      <c r="H2731" s="2">
        <f>Tabla135[[#This Row],[Importe]]-Tabla135[[#This Row],[Pagado]]</f>
        <v>0</v>
      </c>
    </row>
    <row r="2732" spans="1:8" x14ac:dyDescent="0.25">
      <c r="A2732" s="13" t="s">
        <v>5167</v>
      </c>
      <c r="B2732" s="8" t="s">
        <v>7008</v>
      </c>
      <c r="C2732" s="12">
        <v>37913</v>
      </c>
      <c r="D2732" s="13" t="s">
        <v>3946</v>
      </c>
      <c r="E2732" s="2">
        <v>4828.1000000000004</v>
      </c>
      <c r="F2732" s="14" t="s">
        <v>6561</v>
      </c>
      <c r="G2732" s="2">
        <v>4828.1000000000004</v>
      </c>
      <c r="H2732" s="2">
        <f>Tabla135[[#This Row],[Importe]]-Tabla135[[#This Row],[Pagado]]</f>
        <v>0</v>
      </c>
    </row>
    <row r="2733" spans="1:8" x14ac:dyDescent="0.25">
      <c r="A2733" s="13" t="s">
        <v>5167</v>
      </c>
      <c r="B2733" s="8" t="s">
        <v>7009</v>
      </c>
      <c r="C2733" s="12">
        <v>37914</v>
      </c>
      <c r="D2733" s="13" t="s">
        <v>4006</v>
      </c>
      <c r="E2733" s="2">
        <v>10853</v>
      </c>
      <c r="F2733" s="14" t="s">
        <v>5167</v>
      </c>
      <c r="G2733" s="2">
        <v>10853</v>
      </c>
      <c r="H2733" s="2">
        <f>Tabla135[[#This Row],[Importe]]-Tabla135[[#This Row],[Pagado]]</f>
        <v>0</v>
      </c>
    </row>
    <row r="2734" spans="1:8" x14ac:dyDescent="0.25">
      <c r="A2734" s="13" t="s">
        <v>5167</v>
      </c>
      <c r="B2734" s="8" t="s">
        <v>7010</v>
      </c>
      <c r="C2734" s="12">
        <v>37915</v>
      </c>
      <c r="D2734" s="13" t="s">
        <v>3950</v>
      </c>
      <c r="E2734" s="2">
        <v>36883.199999999997</v>
      </c>
      <c r="F2734" s="14" t="s">
        <v>6507</v>
      </c>
      <c r="G2734" s="2">
        <v>36883.199999999997</v>
      </c>
      <c r="H2734" s="2">
        <f>Tabla135[[#This Row],[Importe]]-Tabla135[[#This Row],[Pagado]]</f>
        <v>0</v>
      </c>
    </row>
    <row r="2735" spans="1:8" x14ac:dyDescent="0.25">
      <c r="A2735" s="13" t="s">
        <v>5167</v>
      </c>
      <c r="B2735" s="8" t="s">
        <v>7011</v>
      </c>
      <c r="C2735" s="12">
        <v>37916</v>
      </c>
      <c r="D2735" s="13" t="s">
        <v>4004</v>
      </c>
      <c r="E2735" s="2">
        <v>3846.5</v>
      </c>
      <c r="F2735" s="14" t="s">
        <v>5167</v>
      </c>
      <c r="G2735" s="2">
        <v>3846.5</v>
      </c>
      <c r="H2735" s="2">
        <f>Tabla135[[#This Row],[Importe]]-Tabla135[[#This Row],[Pagado]]</f>
        <v>0</v>
      </c>
    </row>
    <row r="2736" spans="1:8" x14ac:dyDescent="0.25">
      <c r="A2736" s="13" t="s">
        <v>5167</v>
      </c>
      <c r="B2736" s="8" t="s">
        <v>7012</v>
      </c>
      <c r="C2736" s="12">
        <v>37917</v>
      </c>
      <c r="D2736" s="13" t="s">
        <v>4031</v>
      </c>
      <c r="E2736" s="2">
        <v>2600</v>
      </c>
      <c r="F2736" s="14" t="s">
        <v>5167</v>
      </c>
      <c r="G2736" s="2">
        <v>2600</v>
      </c>
      <c r="H2736" s="2">
        <f>Tabla135[[#This Row],[Importe]]-Tabla135[[#This Row],[Pagado]]</f>
        <v>0</v>
      </c>
    </row>
    <row r="2737" spans="1:8" x14ac:dyDescent="0.25">
      <c r="A2737" s="13" t="s">
        <v>5167</v>
      </c>
      <c r="B2737" s="8" t="s">
        <v>7013</v>
      </c>
      <c r="C2737" s="12">
        <v>37918</v>
      </c>
      <c r="D2737" s="13" t="s">
        <v>3954</v>
      </c>
      <c r="E2737" s="2">
        <v>7170</v>
      </c>
      <c r="F2737" s="14" t="s">
        <v>5167</v>
      </c>
      <c r="G2737" s="2">
        <v>7170</v>
      </c>
      <c r="H2737" s="2">
        <f>Tabla135[[#This Row],[Importe]]-Tabla135[[#This Row],[Pagado]]</f>
        <v>0</v>
      </c>
    </row>
    <row r="2738" spans="1:8" x14ac:dyDescent="0.25">
      <c r="A2738" s="13" t="s">
        <v>5167</v>
      </c>
      <c r="B2738" s="8" t="s">
        <v>7014</v>
      </c>
      <c r="C2738" s="12">
        <v>37919</v>
      </c>
      <c r="D2738" s="13" t="s">
        <v>3937</v>
      </c>
      <c r="E2738" s="2">
        <v>59303.4</v>
      </c>
      <c r="F2738" s="14" t="s">
        <v>6561</v>
      </c>
      <c r="G2738" s="2">
        <v>59303.4</v>
      </c>
      <c r="H2738" s="2">
        <f>Tabla135[[#This Row],[Importe]]-Tabla135[[#This Row],[Pagado]]</f>
        <v>0</v>
      </c>
    </row>
    <row r="2739" spans="1:8" x14ac:dyDescent="0.25">
      <c r="A2739" s="13" t="s">
        <v>5167</v>
      </c>
      <c r="B2739" s="8" t="s">
        <v>7015</v>
      </c>
      <c r="C2739" s="12">
        <v>37920</v>
      </c>
      <c r="D2739" s="13" t="s">
        <v>4156</v>
      </c>
      <c r="E2739" s="2">
        <v>4272</v>
      </c>
      <c r="F2739" s="14" t="s">
        <v>5167</v>
      </c>
      <c r="G2739" s="2">
        <v>4272</v>
      </c>
      <c r="H2739" s="2">
        <f>Tabla135[[#This Row],[Importe]]-Tabla135[[#This Row],[Pagado]]</f>
        <v>0</v>
      </c>
    </row>
    <row r="2740" spans="1:8" x14ac:dyDescent="0.25">
      <c r="A2740" s="13" t="s">
        <v>5167</v>
      </c>
      <c r="B2740" s="8" t="s">
        <v>7016</v>
      </c>
      <c r="C2740" s="12">
        <v>37921</v>
      </c>
      <c r="D2740" s="13" t="s">
        <v>3951</v>
      </c>
      <c r="E2740" s="2">
        <v>11590.24</v>
      </c>
      <c r="F2740" s="14" t="s">
        <v>5167</v>
      </c>
      <c r="G2740" s="2">
        <v>11590.24</v>
      </c>
      <c r="H2740" s="2">
        <f>Tabla135[[#This Row],[Importe]]-Tabla135[[#This Row],[Pagado]]</f>
        <v>0</v>
      </c>
    </row>
    <row r="2741" spans="1:8" x14ac:dyDescent="0.25">
      <c r="A2741" s="13" t="s">
        <v>5167</v>
      </c>
      <c r="B2741" s="8" t="s">
        <v>7017</v>
      </c>
      <c r="C2741" s="12">
        <v>37922</v>
      </c>
      <c r="D2741" s="13" t="s">
        <v>4033</v>
      </c>
      <c r="E2741" s="2">
        <v>2487.6</v>
      </c>
      <c r="F2741" s="14" t="s">
        <v>5167</v>
      </c>
      <c r="G2741" s="2">
        <v>2487.6</v>
      </c>
      <c r="H2741" s="2">
        <f>Tabla135[[#This Row],[Importe]]-Tabla135[[#This Row],[Pagado]]</f>
        <v>0</v>
      </c>
    </row>
    <row r="2742" spans="1:8" x14ac:dyDescent="0.25">
      <c r="A2742" s="13" t="s">
        <v>5167</v>
      </c>
      <c r="B2742" s="8" t="s">
        <v>7018</v>
      </c>
      <c r="C2742" s="12">
        <v>37923</v>
      </c>
      <c r="D2742" s="13" t="s">
        <v>3956</v>
      </c>
      <c r="E2742" s="2">
        <v>2210</v>
      </c>
      <c r="F2742" s="14" t="s">
        <v>5167</v>
      </c>
      <c r="G2742" s="2">
        <v>2210</v>
      </c>
      <c r="H2742" s="2">
        <f>Tabla135[[#This Row],[Importe]]-Tabla135[[#This Row],[Pagado]]</f>
        <v>0</v>
      </c>
    </row>
    <row r="2743" spans="1:8" x14ac:dyDescent="0.25">
      <c r="A2743" s="13" t="s">
        <v>5167</v>
      </c>
      <c r="B2743" s="8" t="s">
        <v>7019</v>
      </c>
      <c r="C2743" s="12">
        <v>37924</v>
      </c>
      <c r="D2743" s="13" t="s">
        <v>3970</v>
      </c>
      <c r="E2743" s="2">
        <v>814.32</v>
      </c>
      <c r="F2743" s="14" t="s">
        <v>5167</v>
      </c>
      <c r="G2743" s="2">
        <v>814.32</v>
      </c>
      <c r="H2743" s="2">
        <f>Tabla135[[#This Row],[Importe]]-Tabla135[[#This Row],[Pagado]]</f>
        <v>0</v>
      </c>
    </row>
    <row r="2744" spans="1:8" x14ac:dyDescent="0.25">
      <c r="A2744" s="13" t="s">
        <v>5167</v>
      </c>
      <c r="B2744" s="8" t="s">
        <v>7020</v>
      </c>
      <c r="C2744" s="12">
        <v>37925</v>
      </c>
      <c r="D2744" s="13" t="s">
        <v>3982</v>
      </c>
      <c r="E2744" s="2">
        <v>885.1</v>
      </c>
      <c r="F2744" s="14" t="s">
        <v>5167</v>
      </c>
      <c r="G2744" s="2">
        <v>885.1</v>
      </c>
      <c r="H2744" s="2">
        <f>Tabla135[[#This Row],[Importe]]-Tabla135[[#This Row],[Pagado]]</f>
        <v>0</v>
      </c>
    </row>
    <row r="2745" spans="1:8" x14ac:dyDescent="0.25">
      <c r="A2745" s="13" t="s">
        <v>5167</v>
      </c>
      <c r="B2745" s="8" t="s">
        <v>7021</v>
      </c>
      <c r="C2745" s="12">
        <v>37926</v>
      </c>
      <c r="D2745" s="13" t="s">
        <v>3971</v>
      </c>
      <c r="E2745" s="2">
        <v>4332.2</v>
      </c>
      <c r="F2745" s="14" t="s">
        <v>5167</v>
      </c>
      <c r="G2745" s="2">
        <v>4332.2</v>
      </c>
      <c r="H2745" s="2">
        <f>Tabla135[[#This Row],[Importe]]-Tabla135[[#This Row],[Pagado]]</f>
        <v>0</v>
      </c>
    </row>
    <row r="2746" spans="1:8" x14ac:dyDescent="0.25">
      <c r="A2746" s="13" t="s">
        <v>5167</v>
      </c>
      <c r="B2746" s="8" t="s">
        <v>7022</v>
      </c>
      <c r="C2746" s="12">
        <v>37927</v>
      </c>
      <c r="D2746" s="13" t="s">
        <v>3972</v>
      </c>
      <c r="E2746" s="2">
        <v>3503.2</v>
      </c>
      <c r="F2746" s="14" t="s">
        <v>5167</v>
      </c>
      <c r="G2746" s="2">
        <v>3503.2</v>
      </c>
      <c r="H2746" s="2">
        <f>Tabla135[[#This Row],[Importe]]-Tabla135[[#This Row],[Pagado]]</f>
        <v>0</v>
      </c>
    </row>
    <row r="2747" spans="1:8" x14ac:dyDescent="0.25">
      <c r="A2747" s="13" t="s">
        <v>5167</v>
      </c>
      <c r="B2747" s="8" t="s">
        <v>7023</v>
      </c>
      <c r="C2747" s="12">
        <v>37928</v>
      </c>
      <c r="D2747" s="13" t="s">
        <v>3978</v>
      </c>
      <c r="E2747" s="2">
        <v>4141.6000000000004</v>
      </c>
      <c r="F2747" s="14" t="s">
        <v>5167</v>
      </c>
      <c r="G2747" s="2">
        <v>4141.6000000000004</v>
      </c>
      <c r="H2747" s="2">
        <f>Tabla135[[#This Row],[Importe]]-Tabla135[[#This Row],[Pagado]]</f>
        <v>0</v>
      </c>
    </row>
    <row r="2748" spans="1:8" x14ac:dyDescent="0.25">
      <c r="A2748" s="13" t="s">
        <v>5167</v>
      </c>
      <c r="B2748" s="8" t="s">
        <v>7024</v>
      </c>
      <c r="C2748" s="12">
        <v>37929</v>
      </c>
      <c r="D2748" s="13" t="s">
        <v>4030</v>
      </c>
      <c r="E2748" s="2">
        <v>3646.2</v>
      </c>
      <c r="F2748" s="14" t="s">
        <v>5167</v>
      </c>
      <c r="G2748" s="2">
        <v>3646.2</v>
      </c>
      <c r="H2748" s="2">
        <f>Tabla135[[#This Row],[Importe]]-Tabla135[[#This Row],[Pagado]]</f>
        <v>0</v>
      </c>
    </row>
    <row r="2749" spans="1:8" x14ac:dyDescent="0.25">
      <c r="A2749" s="13" t="s">
        <v>5167</v>
      </c>
      <c r="B2749" s="8" t="s">
        <v>7025</v>
      </c>
      <c r="C2749" s="12">
        <v>37930</v>
      </c>
      <c r="D2749" s="13" t="s">
        <v>3964</v>
      </c>
      <c r="E2749" s="2">
        <v>1544</v>
      </c>
      <c r="F2749" s="14" t="s">
        <v>5167</v>
      </c>
      <c r="G2749" s="2">
        <v>1544</v>
      </c>
      <c r="H2749" s="2">
        <f>Tabla135[[#This Row],[Importe]]-Tabla135[[#This Row],[Pagado]]</f>
        <v>0</v>
      </c>
    </row>
    <row r="2750" spans="1:8" x14ac:dyDescent="0.25">
      <c r="A2750" s="13" t="s">
        <v>5167</v>
      </c>
      <c r="B2750" s="8" t="s">
        <v>7026</v>
      </c>
      <c r="C2750" s="12">
        <v>37931</v>
      </c>
      <c r="D2750" s="13" t="s">
        <v>4084</v>
      </c>
      <c r="E2750" s="2">
        <v>2226.6799999999998</v>
      </c>
      <c r="F2750" s="14" t="s">
        <v>5167</v>
      </c>
      <c r="G2750" s="2">
        <v>2226.6799999999998</v>
      </c>
      <c r="H2750" s="2">
        <f>Tabla135[[#This Row],[Importe]]-Tabla135[[#This Row],[Pagado]]</f>
        <v>0</v>
      </c>
    </row>
    <row r="2751" spans="1:8" x14ac:dyDescent="0.25">
      <c r="A2751" s="13" t="s">
        <v>5167</v>
      </c>
      <c r="B2751" s="8" t="s">
        <v>7027</v>
      </c>
      <c r="C2751" s="12">
        <v>37932</v>
      </c>
      <c r="D2751" s="13" t="s">
        <v>4036</v>
      </c>
      <c r="E2751" s="2">
        <v>1576</v>
      </c>
      <c r="F2751" s="14" t="s">
        <v>5167</v>
      </c>
      <c r="G2751" s="2">
        <v>1576</v>
      </c>
      <c r="H2751" s="2">
        <f>Tabla135[[#This Row],[Importe]]-Tabla135[[#This Row],[Pagado]]</f>
        <v>0</v>
      </c>
    </row>
    <row r="2752" spans="1:8" x14ac:dyDescent="0.25">
      <c r="A2752" s="13" t="s">
        <v>5167</v>
      </c>
      <c r="B2752" s="8" t="s">
        <v>7028</v>
      </c>
      <c r="C2752" s="12">
        <v>37933</v>
      </c>
      <c r="D2752" s="13" t="s">
        <v>3964</v>
      </c>
      <c r="E2752" s="2">
        <v>1865</v>
      </c>
      <c r="F2752" s="14" t="s">
        <v>5167</v>
      </c>
      <c r="G2752" s="2">
        <v>1865</v>
      </c>
      <c r="H2752" s="2">
        <f>Tabla135[[#This Row],[Importe]]-Tabla135[[#This Row],[Pagado]]</f>
        <v>0</v>
      </c>
    </row>
    <row r="2753" spans="1:8" x14ac:dyDescent="0.25">
      <c r="A2753" s="13" t="s">
        <v>5167</v>
      </c>
      <c r="B2753" s="8" t="s">
        <v>7029</v>
      </c>
      <c r="C2753" s="12">
        <v>37934</v>
      </c>
      <c r="D2753" s="13" t="s">
        <v>3975</v>
      </c>
      <c r="E2753" s="2">
        <v>8001.5</v>
      </c>
      <c r="F2753" s="14" t="s">
        <v>5167</v>
      </c>
      <c r="G2753" s="2">
        <v>8001.5</v>
      </c>
      <c r="H2753" s="2">
        <f>Tabla135[[#This Row],[Importe]]-Tabla135[[#This Row],[Pagado]]</f>
        <v>0</v>
      </c>
    </row>
    <row r="2754" spans="1:8" x14ac:dyDescent="0.25">
      <c r="A2754" s="13" t="s">
        <v>5167</v>
      </c>
      <c r="B2754" s="8" t="s">
        <v>7030</v>
      </c>
      <c r="C2754" s="12">
        <v>37935</v>
      </c>
      <c r="D2754" s="13" t="s">
        <v>4017</v>
      </c>
      <c r="E2754" s="2">
        <v>6423.2</v>
      </c>
      <c r="F2754" s="14" t="s">
        <v>6561</v>
      </c>
      <c r="G2754" s="2">
        <v>6423.2</v>
      </c>
      <c r="H2754" s="2">
        <f>Tabla135[[#This Row],[Importe]]-Tabla135[[#This Row],[Pagado]]</f>
        <v>0</v>
      </c>
    </row>
    <row r="2755" spans="1:8" x14ac:dyDescent="0.25">
      <c r="A2755" s="13" t="s">
        <v>5167</v>
      </c>
      <c r="B2755" s="8" t="s">
        <v>7031</v>
      </c>
      <c r="C2755" s="12">
        <v>37936</v>
      </c>
      <c r="D2755" s="13" t="s">
        <v>4078</v>
      </c>
      <c r="E2755" s="2">
        <v>660.6</v>
      </c>
      <c r="F2755" s="14" t="s">
        <v>5167</v>
      </c>
      <c r="G2755" s="2">
        <v>660.6</v>
      </c>
      <c r="H2755" s="2">
        <f>Tabla135[[#This Row],[Importe]]-Tabla135[[#This Row],[Pagado]]</f>
        <v>0</v>
      </c>
    </row>
    <row r="2756" spans="1:8" x14ac:dyDescent="0.25">
      <c r="A2756" s="13" t="s">
        <v>5167</v>
      </c>
      <c r="B2756" s="8" t="s">
        <v>7032</v>
      </c>
      <c r="C2756" s="12">
        <v>37937</v>
      </c>
      <c r="D2756" s="13" t="s">
        <v>4087</v>
      </c>
      <c r="E2756" s="2">
        <v>5312.3</v>
      </c>
      <c r="F2756" s="14" t="s">
        <v>5167</v>
      </c>
      <c r="G2756" s="2">
        <v>5312.3</v>
      </c>
      <c r="H2756" s="2">
        <f>Tabla135[[#This Row],[Importe]]-Tabla135[[#This Row],[Pagado]]</f>
        <v>0</v>
      </c>
    </row>
    <row r="2757" spans="1:8" x14ac:dyDescent="0.25">
      <c r="A2757" s="13" t="s">
        <v>5167</v>
      </c>
      <c r="B2757" s="8" t="s">
        <v>7033</v>
      </c>
      <c r="C2757" s="12">
        <v>37938</v>
      </c>
      <c r="D2757" s="13" t="s">
        <v>4041</v>
      </c>
      <c r="E2757" s="2">
        <v>865.76</v>
      </c>
      <c r="F2757" s="14" t="s">
        <v>5167</v>
      </c>
      <c r="G2757" s="2">
        <v>865.76</v>
      </c>
      <c r="H2757" s="2">
        <f>Tabla135[[#This Row],[Importe]]-Tabla135[[#This Row],[Pagado]]</f>
        <v>0</v>
      </c>
    </row>
    <row r="2758" spans="1:8" x14ac:dyDescent="0.25">
      <c r="A2758" s="13" t="s">
        <v>5167</v>
      </c>
      <c r="B2758" s="8" t="s">
        <v>7034</v>
      </c>
      <c r="C2758" s="12">
        <v>37939</v>
      </c>
      <c r="D2758" s="13" t="s">
        <v>4091</v>
      </c>
      <c r="E2758" s="2">
        <v>7628.6</v>
      </c>
      <c r="F2758" s="14" t="s">
        <v>5167</v>
      </c>
      <c r="G2758" s="2">
        <v>7628.6</v>
      </c>
      <c r="H2758" s="2">
        <f>Tabla135[[#This Row],[Importe]]-Tabla135[[#This Row],[Pagado]]</f>
        <v>0</v>
      </c>
    </row>
    <row r="2759" spans="1:8" x14ac:dyDescent="0.25">
      <c r="A2759" s="13" t="s">
        <v>5167</v>
      </c>
      <c r="B2759" s="8" t="s">
        <v>7035</v>
      </c>
      <c r="C2759" s="12">
        <v>37940</v>
      </c>
      <c r="D2759" s="13" t="s">
        <v>3964</v>
      </c>
      <c r="E2759" s="2">
        <v>332.52</v>
      </c>
      <c r="F2759" s="14" t="s">
        <v>5167</v>
      </c>
      <c r="G2759" s="2">
        <v>332.52</v>
      </c>
      <c r="H2759" s="2">
        <f>Tabla135[[#This Row],[Importe]]-Tabla135[[#This Row],[Pagado]]</f>
        <v>0</v>
      </c>
    </row>
    <row r="2760" spans="1:8" x14ac:dyDescent="0.25">
      <c r="A2760" s="13" t="s">
        <v>5167</v>
      </c>
      <c r="B2760" s="8" t="s">
        <v>7036</v>
      </c>
      <c r="C2760" s="12">
        <v>37941</v>
      </c>
      <c r="D2760" s="13" t="s">
        <v>4121</v>
      </c>
      <c r="E2760" s="2">
        <v>3380.7</v>
      </c>
      <c r="F2760" s="14" t="s">
        <v>5167</v>
      </c>
      <c r="G2760" s="2">
        <v>3380.7</v>
      </c>
      <c r="H2760" s="2">
        <f>Tabla135[[#This Row],[Importe]]-Tabla135[[#This Row],[Pagado]]</f>
        <v>0</v>
      </c>
    </row>
    <row r="2761" spans="1:8" x14ac:dyDescent="0.25">
      <c r="A2761" s="13" t="s">
        <v>5167</v>
      </c>
      <c r="B2761" s="8" t="s">
        <v>7037</v>
      </c>
      <c r="C2761" s="12">
        <v>37942</v>
      </c>
      <c r="D2761" s="13" t="s">
        <v>7038</v>
      </c>
      <c r="E2761" s="2">
        <v>1708.44</v>
      </c>
      <c r="F2761" s="14" t="s">
        <v>5167</v>
      </c>
      <c r="G2761" s="2">
        <v>1708.44</v>
      </c>
      <c r="H2761" s="2">
        <f>Tabla135[[#This Row],[Importe]]-Tabla135[[#This Row],[Pagado]]</f>
        <v>0</v>
      </c>
    </row>
    <row r="2762" spans="1:8" x14ac:dyDescent="0.25">
      <c r="A2762" s="13" t="s">
        <v>5167</v>
      </c>
      <c r="B2762" s="8" t="s">
        <v>7039</v>
      </c>
      <c r="C2762" s="12">
        <v>37943</v>
      </c>
      <c r="D2762" s="13" t="s">
        <v>4121</v>
      </c>
      <c r="E2762" s="2">
        <v>3923.4</v>
      </c>
      <c r="F2762" s="14" t="s">
        <v>5167</v>
      </c>
      <c r="G2762" s="2">
        <v>3923.4</v>
      </c>
      <c r="H2762" s="2">
        <f>Tabla135[[#This Row],[Importe]]-Tabla135[[#This Row],[Pagado]]</f>
        <v>0</v>
      </c>
    </row>
    <row r="2763" spans="1:8" x14ac:dyDescent="0.25">
      <c r="A2763" s="13" t="s">
        <v>5167</v>
      </c>
      <c r="B2763" s="8" t="s">
        <v>7040</v>
      </c>
      <c r="C2763" s="12">
        <v>37944</v>
      </c>
      <c r="D2763" s="13" t="s">
        <v>4048</v>
      </c>
      <c r="E2763" s="2">
        <v>27031.040000000001</v>
      </c>
      <c r="F2763" s="14" t="s">
        <v>6561</v>
      </c>
      <c r="G2763" s="2">
        <v>27031.040000000001</v>
      </c>
      <c r="H2763" s="2">
        <f>Tabla135[[#This Row],[Importe]]-Tabla135[[#This Row],[Pagado]]</f>
        <v>0</v>
      </c>
    </row>
    <row r="2764" spans="1:8" x14ac:dyDescent="0.25">
      <c r="A2764" s="13" t="s">
        <v>5167</v>
      </c>
      <c r="B2764" s="8" t="s">
        <v>7041</v>
      </c>
      <c r="C2764" s="12">
        <v>37945</v>
      </c>
      <c r="D2764" s="13" t="s">
        <v>3964</v>
      </c>
      <c r="E2764" s="2">
        <v>969</v>
      </c>
      <c r="F2764" s="14" t="s">
        <v>5167</v>
      </c>
      <c r="G2764" s="2">
        <v>969</v>
      </c>
      <c r="H2764" s="2">
        <f>Tabla135[[#This Row],[Importe]]-Tabla135[[#This Row],[Pagado]]</f>
        <v>0</v>
      </c>
    </row>
    <row r="2765" spans="1:8" x14ac:dyDescent="0.25">
      <c r="A2765" s="13" t="s">
        <v>5167</v>
      </c>
      <c r="B2765" s="8" t="s">
        <v>7042</v>
      </c>
      <c r="C2765" s="12">
        <v>37946</v>
      </c>
      <c r="D2765" s="13" t="s">
        <v>3965</v>
      </c>
      <c r="E2765" s="2">
        <v>858</v>
      </c>
      <c r="F2765" s="14" t="s">
        <v>5167</v>
      </c>
      <c r="G2765" s="2">
        <v>858</v>
      </c>
      <c r="H2765" s="2">
        <f>Tabla135[[#This Row],[Importe]]-Tabla135[[#This Row],[Pagado]]</f>
        <v>0</v>
      </c>
    </row>
    <row r="2766" spans="1:8" x14ac:dyDescent="0.25">
      <c r="A2766" s="13" t="s">
        <v>5167</v>
      </c>
      <c r="B2766" s="8" t="s">
        <v>7043</v>
      </c>
      <c r="C2766" s="12">
        <v>37947</v>
      </c>
      <c r="D2766" s="13" t="s">
        <v>3959</v>
      </c>
      <c r="E2766" s="2">
        <v>15321.6</v>
      </c>
      <c r="F2766" s="14" t="s">
        <v>5167</v>
      </c>
      <c r="G2766" s="2">
        <v>15321.6</v>
      </c>
      <c r="H2766" s="2">
        <f>Tabla135[[#This Row],[Importe]]-Tabla135[[#This Row],[Pagado]]</f>
        <v>0</v>
      </c>
    </row>
    <row r="2767" spans="1:8" x14ac:dyDescent="0.25">
      <c r="A2767" s="13" t="s">
        <v>5167</v>
      </c>
      <c r="B2767" s="8" t="s">
        <v>7044</v>
      </c>
      <c r="C2767" s="12">
        <v>37948</v>
      </c>
      <c r="D2767" s="13" t="s">
        <v>4049</v>
      </c>
      <c r="E2767" s="2">
        <v>2994.5</v>
      </c>
      <c r="F2767" s="14" t="s">
        <v>5167</v>
      </c>
      <c r="G2767" s="2">
        <v>2994.5</v>
      </c>
      <c r="H2767" s="2">
        <f>Tabla135[[#This Row],[Importe]]-Tabla135[[#This Row],[Pagado]]</f>
        <v>0</v>
      </c>
    </row>
    <row r="2768" spans="1:8" x14ac:dyDescent="0.25">
      <c r="A2768" s="13" t="s">
        <v>5167</v>
      </c>
      <c r="B2768" s="8" t="s">
        <v>7045</v>
      </c>
      <c r="C2768" s="12">
        <v>37949</v>
      </c>
      <c r="D2768" s="13" t="s">
        <v>3969</v>
      </c>
      <c r="E2768" s="2">
        <v>9029.2999999999993</v>
      </c>
      <c r="F2768" s="14" t="s">
        <v>5167</v>
      </c>
      <c r="G2768" s="2">
        <v>9029.2999999999993</v>
      </c>
      <c r="H2768" s="2">
        <f>Tabla135[[#This Row],[Importe]]-Tabla135[[#This Row],[Pagado]]</f>
        <v>0</v>
      </c>
    </row>
    <row r="2769" spans="1:8" x14ac:dyDescent="0.25">
      <c r="A2769" s="13" t="s">
        <v>5167</v>
      </c>
      <c r="B2769" s="8" t="s">
        <v>7046</v>
      </c>
      <c r="C2769" s="12">
        <v>37950</v>
      </c>
      <c r="D2769" s="13" t="s">
        <v>4091</v>
      </c>
      <c r="E2769" s="2">
        <v>555</v>
      </c>
      <c r="F2769" s="14" t="s">
        <v>5167</v>
      </c>
      <c r="G2769" s="2">
        <v>555</v>
      </c>
      <c r="H2769" s="2">
        <f>Tabla135[[#This Row],[Importe]]-Tabla135[[#This Row],[Pagado]]</f>
        <v>0</v>
      </c>
    </row>
    <row r="2770" spans="1:8" x14ac:dyDescent="0.25">
      <c r="A2770" s="13" t="s">
        <v>5167</v>
      </c>
      <c r="B2770" s="8" t="s">
        <v>7047</v>
      </c>
      <c r="C2770" s="12">
        <v>37951</v>
      </c>
      <c r="D2770" s="13" t="s">
        <v>3977</v>
      </c>
      <c r="E2770" s="2">
        <v>3717.7</v>
      </c>
      <c r="F2770" s="14" t="s">
        <v>5167</v>
      </c>
      <c r="G2770" s="2">
        <v>3717.7</v>
      </c>
      <c r="H2770" s="2">
        <f>Tabla135[[#This Row],[Importe]]-Tabla135[[#This Row],[Pagado]]</f>
        <v>0</v>
      </c>
    </row>
    <row r="2771" spans="1:8" x14ac:dyDescent="0.25">
      <c r="A2771" s="13" t="s">
        <v>5167</v>
      </c>
      <c r="B2771" s="8" t="s">
        <v>7048</v>
      </c>
      <c r="C2771" s="12">
        <v>37952</v>
      </c>
      <c r="D2771" s="13" t="s">
        <v>3989</v>
      </c>
      <c r="E2771" s="2">
        <v>857.54</v>
      </c>
      <c r="F2771" s="14" t="s">
        <v>5167</v>
      </c>
      <c r="G2771" s="2">
        <v>857.54</v>
      </c>
      <c r="H2771" s="2">
        <f>Tabla135[[#This Row],[Importe]]-Tabla135[[#This Row],[Pagado]]</f>
        <v>0</v>
      </c>
    </row>
    <row r="2772" spans="1:8" x14ac:dyDescent="0.25">
      <c r="A2772" s="13" t="s">
        <v>5167</v>
      </c>
      <c r="B2772" s="8" t="s">
        <v>7049</v>
      </c>
      <c r="C2772" s="12">
        <v>37953</v>
      </c>
      <c r="D2772" s="13" t="s">
        <v>3977</v>
      </c>
      <c r="E2772" s="2">
        <v>1294.0999999999999</v>
      </c>
      <c r="F2772" s="14" t="s">
        <v>5167</v>
      </c>
      <c r="G2772" s="2">
        <v>1294.0999999999999</v>
      </c>
      <c r="H2772" s="2">
        <f>Tabla135[[#This Row],[Importe]]-Tabla135[[#This Row],[Pagado]]</f>
        <v>0</v>
      </c>
    </row>
    <row r="2773" spans="1:8" x14ac:dyDescent="0.25">
      <c r="A2773" s="13" t="s">
        <v>5167</v>
      </c>
      <c r="B2773" s="8" t="s">
        <v>7050</v>
      </c>
      <c r="C2773" s="12">
        <v>37954</v>
      </c>
      <c r="D2773" s="13" t="s">
        <v>3987</v>
      </c>
      <c r="E2773" s="2">
        <v>5232.3999999999996</v>
      </c>
      <c r="F2773" s="14" t="s">
        <v>6561</v>
      </c>
      <c r="G2773" s="2">
        <v>5232.3999999999996</v>
      </c>
      <c r="H2773" s="2">
        <f>Tabla135[[#This Row],[Importe]]-Tabla135[[#This Row],[Pagado]]</f>
        <v>0</v>
      </c>
    </row>
    <row r="2774" spans="1:8" x14ac:dyDescent="0.25">
      <c r="A2774" s="13" t="s">
        <v>5167</v>
      </c>
      <c r="B2774" s="8" t="s">
        <v>7051</v>
      </c>
      <c r="C2774" s="12">
        <v>37955</v>
      </c>
      <c r="D2774" s="13" t="s">
        <v>3985</v>
      </c>
      <c r="E2774" s="2">
        <v>2893.9</v>
      </c>
      <c r="F2774" s="14" t="s">
        <v>6561</v>
      </c>
      <c r="G2774" s="2">
        <v>2893.9</v>
      </c>
      <c r="H2774" s="2">
        <f>Tabla135[[#This Row],[Importe]]-Tabla135[[#This Row],[Pagado]]</f>
        <v>0</v>
      </c>
    </row>
    <row r="2775" spans="1:8" x14ac:dyDescent="0.25">
      <c r="A2775" s="13" t="s">
        <v>5167</v>
      </c>
      <c r="B2775" s="8" t="s">
        <v>7052</v>
      </c>
      <c r="C2775" s="12">
        <v>37956</v>
      </c>
      <c r="D2775" s="13" t="s">
        <v>4114</v>
      </c>
      <c r="E2775" s="2">
        <v>2079.48</v>
      </c>
      <c r="F2775" s="14" t="s">
        <v>6561</v>
      </c>
      <c r="G2775" s="2">
        <v>2079.48</v>
      </c>
      <c r="H2775" s="2">
        <f>Tabla135[[#This Row],[Importe]]-Tabla135[[#This Row],[Pagado]]</f>
        <v>0</v>
      </c>
    </row>
    <row r="2776" spans="1:8" x14ac:dyDescent="0.25">
      <c r="A2776" s="13" t="s">
        <v>5167</v>
      </c>
      <c r="B2776" s="8" t="s">
        <v>7053</v>
      </c>
      <c r="C2776" s="12">
        <v>37957</v>
      </c>
      <c r="D2776" s="13" t="s">
        <v>3980</v>
      </c>
      <c r="E2776" s="2">
        <v>3200</v>
      </c>
      <c r="F2776" s="14" t="s">
        <v>6561</v>
      </c>
      <c r="G2776" s="2">
        <v>3200</v>
      </c>
      <c r="H2776" s="2">
        <f>Tabla135[[#This Row],[Importe]]-Tabla135[[#This Row],[Pagado]]</f>
        <v>0</v>
      </c>
    </row>
    <row r="2777" spans="1:8" x14ac:dyDescent="0.25">
      <c r="A2777" s="13" t="s">
        <v>5167</v>
      </c>
      <c r="B2777" s="8" t="s">
        <v>7054</v>
      </c>
      <c r="C2777" s="12">
        <v>37958</v>
      </c>
      <c r="D2777" s="13" t="s">
        <v>4061</v>
      </c>
      <c r="E2777" s="2">
        <v>8354.4</v>
      </c>
      <c r="F2777" s="14" t="s">
        <v>5167</v>
      </c>
      <c r="G2777" s="2">
        <v>8354.4</v>
      </c>
      <c r="H2777" s="2">
        <f>Tabla135[[#This Row],[Importe]]-Tabla135[[#This Row],[Pagado]]</f>
        <v>0</v>
      </c>
    </row>
    <row r="2778" spans="1:8" x14ac:dyDescent="0.25">
      <c r="A2778" s="13" t="s">
        <v>5167</v>
      </c>
      <c r="B2778" s="8" t="s">
        <v>7055</v>
      </c>
      <c r="C2778" s="12">
        <v>37959</v>
      </c>
      <c r="D2778" s="13" t="s">
        <v>4061</v>
      </c>
      <c r="E2778" s="2">
        <v>1666.08</v>
      </c>
      <c r="F2778" s="14" t="s">
        <v>5167</v>
      </c>
      <c r="G2778" s="2">
        <v>1666.08</v>
      </c>
      <c r="H2778" s="2">
        <f>Tabla135[[#This Row],[Importe]]-Tabla135[[#This Row],[Pagado]]</f>
        <v>0</v>
      </c>
    </row>
    <row r="2779" spans="1:8" x14ac:dyDescent="0.25">
      <c r="A2779" s="13" t="s">
        <v>5167</v>
      </c>
      <c r="B2779" s="8" t="s">
        <v>7056</v>
      </c>
      <c r="C2779" s="12">
        <v>37960</v>
      </c>
      <c r="D2779" s="13" t="s">
        <v>3983</v>
      </c>
      <c r="E2779" s="2">
        <v>7176.3</v>
      </c>
      <c r="F2779" s="14" t="s">
        <v>6561</v>
      </c>
      <c r="G2779" s="2">
        <v>7176.3</v>
      </c>
      <c r="H2779" s="2">
        <f>Tabla135[[#This Row],[Importe]]-Tabla135[[#This Row],[Pagado]]</f>
        <v>0</v>
      </c>
    </row>
    <row r="2780" spans="1:8" x14ac:dyDescent="0.25">
      <c r="A2780" s="13" t="s">
        <v>5167</v>
      </c>
      <c r="B2780" s="8" t="s">
        <v>7057</v>
      </c>
      <c r="C2780" s="12">
        <v>37961</v>
      </c>
      <c r="D2780" s="13" t="s">
        <v>3986</v>
      </c>
      <c r="E2780" s="2">
        <v>1458.4</v>
      </c>
      <c r="F2780" s="14" t="s">
        <v>6561</v>
      </c>
      <c r="G2780" s="2">
        <v>1458.4</v>
      </c>
      <c r="H2780" s="2">
        <f>Tabla135[[#This Row],[Importe]]-Tabla135[[#This Row],[Pagado]]</f>
        <v>0</v>
      </c>
    </row>
    <row r="2781" spans="1:8" x14ac:dyDescent="0.25">
      <c r="A2781" s="13" t="s">
        <v>5167</v>
      </c>
      <c r="B2781" s="8" t="s">
        <v>7058</v>
      </c>
      <c r="C2781" s="12">
        <v>37962</v>
      </c>
      <c r="D2781" s="13" t="s">
        <v>4138</v>
      </c>
      <c r="E2781" s="2">
        <v>1034.8</v>
      </c>
      <c r="F2781" s="14" t="s">
        <v>6561</v>
      </c>
      <c r="G2781" s="2">
        <v>1034.8</v>
      </c>
      <c r="H2781" s="2">
        <f>Tabla135[[#This Row],[Importe]]-Tabla135[[#This Row],[Pagado]]</f>
        <v>0</v>
      </c>
    </row>
    <row r="2782" spans="1:8" x14ac:dyDescent="0.25">
      <c r="A2782" s="13" t="s">
        <v>5167</v>
      </c>
      <c r="B2782" s="8" t="s">
        <v>7059</v>
      </c>
      <c r="C2782" s="12">
        <v>37963</v>
      </c>
      <c r="D2782" s="13" t="s">
        <v>3986</v>
      </c>
      <c r="E2782" s="2">
        <v>1128.4000000000001</v>
      </c>
      <c r="F2782" s="14" t="s">
        <v>6561</v>
      </c>
      <c r="G2782" s="2">
        <v>1128.4000000000001</v>
      </c>
      <c r="H2782" s="2">
        <f>Tabla135[[#This Row],[Importe]]-Tabla135[[#This Row],[Pagado]]</f>
        <v>0</v>
      </c>
    </row>
    <row r="2783" spans="1:8" x14ac:dyDescent="0.25">
      <c r="A2783" s="13" t="s">
        <v>5167</v>
      </c>
      <c r="B2783" s="8" t="s">
        <v>7060</v>
      </c>
      <c r="C2783" s="12">
        <v>37964</v>
      </c>
      <c r="D2783" s="13" t="s">
        <v>3979</v>
      </c>
      <c r="E2783" s="2">
        <v>9714.6</v>
      </c>
      <c r="F2783" s="14" t="s">
        <v>5167</v>
      </c>
      <c r="G2783" s="2">
        <v>9714.6</v>
      </c>
      <c r="H2783" s="2">
        <f>Tabla135[[#This Row],[Importe]]-Tabla135[[#This Row],[Pagado]]</f>
        <v>0</v>
      </c>
    </row>
    <row r="2784" spans="1:8" x14ac:dyDescent="0.25">
      <c r="A2784" s="13" t="s">
        <v>5167</v>
      </c>
      <c r="B2784" s="8" t="s">
        <v>7061</v>
      </c>
      <c r="C2784" s="12">
        <v>37965</v>
      </c>
      <c r="D2784" s="13" t="s">
        <v>4000</v>
      </c>
      <c r="E2784" s="2">
        <v>1040</v>
      </c>
      <c r="F2784" s="14" t="s">
        <v>6561</v>
      </c>
      <c r="G2784" s="2">
        <v>1040</v>
      </c>
      <c r="H2784" s="2">
        <f>Tabla135[[#This Row],[Importe]]-Tabla135[[#This Row],[Pagado]]</f>
        <v>0</v>
      </c>
    </row>
    <row r="2785" spans="1:8" x14ac:dyDescent="0.25">
      <c r="A2785" s="13" t="s">
        <v>5167</v>
      </c>
      <c r="B2785" s="8" t="s">
        <v>7062</v>
      </c>
      <c r="C2785" s="12">
        <v>37966</v>
      </c>
      <c r="D2785" s="13" t="s">
        <v>3964</v>
      </c>
      <c r="E2785" s="2">
        <v>41</v>
      </c>
      <c r="F2785" s="14" t="s">
        <v>6561</v>
      </c>
      <c r="G2785" s="2">
        <v>41</v>
      </c>
      <c r="H2785" s="2">
        <f>Tabla135[[#This Row],[Importe]]-Tabla135[[#This Row],[Pagado]]</f>
        <v>0</v>
      </c>
    </row>
    <row r="2786" spans="1:8" x14ac:dyDescent="0.25">
      <c r="A2786" s="13" t="s">
        <v>5167</v>
      </c>
      <c r="B2786" s="8" t="s">
        <v>7063</v>
      </c>
      <c r="C2786" s="12">
        <v>37967</v>
      </c>
      <c r="D2786" s="13" t="s">
        <v>4001</v>
      </c>
      <c r="E2786" s="2">
        <v>6760</v>
      </c>
      <c r="F2786" s="14" t="s">
        <v>6561</v>
      </c>
      <c r="G2786" s="2">
        <v>6760</v>
      </c>
      <c r="H2786" s="2">
        <f>Tabla135[[#This Row],[Importe]]-Tabla135[[#This Row],[Pagado]]</f>
        <v>0</v>
      </c>
    </row>
    <row r="2787" spans="1:8" x14ac:dyDescent="0.25">
      <c r="A2787" s="13" t="s">
        <v>5167</v>
      </c>
      <c r="B2787" s="8" t="s">
        <v>7064</v>
      </c>
      <c r="C2787" s="12">
        <v>37968</v>
      </c>
      <c r="D2787" s="13" t="s">
        <v>4002</v>
      </c>
      <c r="E2787" s="2">
        <v>2080</v>
      </c>
      <c r="F2787" s="14" t="s">
        <v>6561</v>
      </c>
      <c r="G2787" s="2">
        <v>2080</v>
      </c>
      <c r="H2787" s="2">
        <f>Tabla135[[#This Row],[Importe]]-Tabla135[[#This Row],[Pagado]]</f>
        <v>0</v>
      </c>
    </row>
    <row r="2788" spans="1:8" x14ac:dyDescent="0.25">
      <c r="A2788" s="13" t="s">
        <v>5167</v>
      </c>
      <c r="B2788" s="8" t="s">
        <v>7065</v>
      </c>
      <c r="C2788" s="12">
        <v>37969</v>
      </c>
      <c r="D2788" s="13" t="s">
        <v>4100</v>
      </c>
      <c r="E2788" s="2">
        <v>520</v>
      </c>
      <c r="F2788" s="14" t="s">
        <v>6561</v>
      </c>
      <c r="G2788" s="2">
        <v>520</v>
      </c>
      <c r="H2788" s="2">
        <f>Tabla135[[#This Row],[Importe]]-Tabla135[[#This Row],[Pagado]]</f>
        <v>0</v>
      </c>
    </row>
    <row r="2789" spans="1:8" x14ac:dyDescent="0.25">
      <c r="A2789" s="13" t="s">
        <v>5167</v>
      </c>
      <c r="B2789" s="8" t="s">
        <v>7066</v>
      </c>
      <c r="C2789" s="12">
        <v>37970</v>
      </c>
      <c r="D2789" s="13" t="s">
        <v>4057</v>
      </c>
      <c r="E2789" s="2">
        <v>3132.9</v>
      </c>
      <c r="F2789" s="14" t="s">
        <v>5167</v>
      </c>
      <c r="G2789" s="2">
        <v>3132.9</v>
      </c>
      <c r="H2789" s="2">
        <f>Tabla135[[#This Row],[Importe]]-Tabla135[[#This Row],[Pagado]]</f>
        <v>0</v>
      </c>
    </row>
    <row r="2790" spans="1:8" x14ac:dyDescent="0.25">
      <c r="A2790" s="13" t="s">
        <v>5167</v>
      </c>
      <c r="B2790" s="8" t="s">
        <v>7067</v>
      </c>
      <c r="C2790" s="12">
        <v>37971</v>
      </c>
      <c r="D2790" s="13" t="s">
        <v>4005</v>
      </c>
      <c r="E2790" s="2">
        <v>3485.8</v>
      </c>
      <c r="F2790" s="14" t="s">
        <v>5167</v>
      </c>
      <c r="G2790" s="2">
        <v>3485.8</v>
      </c>
      <c r="H2790" s="2">
        <f>Tabla135[[#This Row],[Importe]]-Tabla135[[#This Row],[Pagado]]</f>
        <v>0</v>
      </c>
    </row>
    <row r="2791" spans="1:8" x14ac:dyDescent="0.25">
      <c r="A2791" s="13" t="s">
        <v>5167</v>
      </c>
      <c r="B2791" s="8" t="s">
        <v>7068</v>
      </c>
      <c r="C2791" s="12">
        <v>37972</v>
      </c>
      <c r="D2791" s="13" t="s">
        <v>4084</v>
      </c>
      <c r="E2791" s="2">
        <v>468</v>
      </c>
      <c r="F2791" s="14" t="s">
        <v>5167</v>
      </c>
      <c r="G2791" s="2">
        <v>468</v>
      </c>
      <c r="H2791" s="2">
        <f>Tabla135[[#This Row],[Importe]]-Tabla135[[#This Row],[Pagado]]</f>
        <v>0</v>
      </c>
    </row>
    <row r="2792" spans="1:8" x14ac:dyDescent="0.25">
      <c r="A2792" s="13" t="s">
        <v>5167</v>
      </c>
      <c r="B2792" s="8" t="s">
        <v>7069</v>
      </c>
      <c r="C2792" s="12">
        <v>37973</v>
      </c>
      <c r="D2792" s="13" t="s">
        <v>4044</v>
      </c>
      <c r="E2792" s="2">
        <v>8528.7999999999993</v>
      </c>
      <c r="F2792" s="14" t="s">
        <v>5167</v>
      </c>
      <c r="G2792" s="2">
        <v>8528.7999999999993</v>
      </c>
      <c r="H2792" s="2">
        <f>Tabla135[[#This Row],[Importe]]-Tabla135[[#This Row],[Pagado]]</f>
        <v>0</v>
      </c>
    </row>
    <row r="2793" spans="1:8" x14ac:dyDescent="0.25">
      <c r="A2793" s="13" t="s">
        <v>5167</v>
      </c>
      <c r="B2793" s="8" t="s">
        <v>7070</v>
      </c>
      <c r="C2793" s="12">
        <v>37974</v>
      </c>
      <c r="D2793" s="13" t="s">
        <v>4007</v>
      </c>
      <c r="E2793" s="2">
        <v>12682.8</v>
      </c>
      <c r="F2793" s="14" t="s">
        <v>5167</v>
      </c>
      <c r="G2793" s="2">
        <v>12682.8</v>
      </c>
      <c r="H2793" s="2">
        <f>Tabla135[[#This Row],[Importe]]-Tabla135[[#This Row],[Pagado]]</f>
        <v>0</v>
      </c>
    </row>
    <row r="2794" spans="1:8" x14ac:dyDescent="0.25">
      <c r="A2794" s="13" t="s">
        <v>5167</v>
      </c>
      <c r="B2794" s="8" t="s">
        <v>7071</v>
      </c>
      <c r="C2794" s="12">
        <v>37975</v>
      </c>
      <c r="D2794" s="13" t="s">
        <v>4085</v>
      </c>
      <c r="E2794" s="2">
        <v>20045.72</v>
      </c>
      <c r="F2794" s="14" t="s">
        <v>5167</v>
      </c>
      <c r="G2794" s="2">
        <v>20045.72</v>
      </c>
      <c r="H2794" s="2">
        <f>Tabla135[[#This Row],[Importe]]-Tabla135[[#This Row],[Pagado]]</f>
        <v>0</v>
      </c>
    </row>
    <row r="2795" spans="1:8" x14ac:dyDescent="0.25">
      <c r="A2795" s="13" t="s">
        <v>5167</v>
      </c>
      <c r="B2795" s="8" t="s">
        <v>7072</v>
      </c>
      <c r="C2795" s="12">
        <v>37976</v>
      </c>
      <c r="D2795" s="13" t="s">
        <v>4012</v>
      </c>
      <c r="E2795" s="2">
        <v>1520</v>
      </c>
      <c r="F2795" s="14" t="s">
        <v>5167</v>
      </c>
      <c r="G2795" s="2">
        <v>1520</v>
      </c>
      <c r="H2795" s="2">
        <f>Tabla135[[#This Row],[Importe]]-Tabla135[[#This Row],[Pagado]]</f>
        <v>0</v>
      </c>
    </row>
    <row r="2796" spans="1:8" x14ac:dyDescent="0.25">
      <c r="A2796" s="13" t="s">
        <v>5167</v>
      </c>
      <c r="B2796" s="8" t="s">
        <v>7073</v>
      </c>
      <c r="C2796" s="12">
        <v>37977</v>
      </c>
      <c r="D2796" s="13" t="s">
        <v>3991</v>
      </c>
      <c r="E2796" s="2">
        <v>5849.16</v>
      </c>
      <c r="F2796" s="14" t="s">
        <v>5167</v>
      </c>
      <c r="G2796" s="2">
        <v>5849.16</v>
      </c>
      <c r="H2796" s="2">
        <f>Tabla135[[#This Row],[Importe]]-Tabla135[[#This Row],[Pagado]]</f>
        <v>0</v>
      </c>
    </row>
    <row r="2797" spans="1:8" x14ac:dyDescent="0.25">
      <c r="A2797" s="13" t="s">
        <v>5167</v>
      </c>
      <c r="B2797" s="8" t="s">
        <v>7074</v>
      </c>
      <c r="C2797" s="12">
        <v>37978</v>
      </c>
      <c r="D2797" s="13" t="s">
        <v>3964</v>
      </c>
      <c r="E2797" s="2">
        <v>514.36</v>
      </c>
      <c r="F2797" s="14" t="s">
        <v>5167</v>
      </c>
      <c r="G2797" s="2">
        <v>514.36</v>
      </c>
      <c r="H2797" s="2">
        <f>Tabla135[[#This Row],[Importe]]-Tabla135[[#This Row],[Pagado]]</f>
        <v>0</v>
      </c>
    </row>
    <row r="2798" spans="1:8" x14ac:dyDescent="0.25">
      <c r="A2798" s="13" t="s">
        <v>5167</v>
      </c>
      <c r="B2798" s="8" t="s">
        <v>7075</v>
      </c>
      <c r="C2798" s="12">
        <v>37979</v>
      </c>
      <c r="D2798" s="13" t="s">
        <v>4009</v>
      </c>
      <c r="E2798" s="2">
        <v>764</v>
      </c>
      <c r="F2798" s="14" t="s">
        <v>5167</v>
      </c>
      <c r="G2798" s="2">
        <v>764</v>
      </c>
      <c r="H2798" s="2">
        <f>Tabla135[[#This Row],[Importe]]-Tabla135[[#This Row],[Pagado]]</f>
        <v>0</v>
      </c>
    </row>
    <row r="2799" spans="1:8" x14ac:dyDescent="0.25">
      <c r="A2799" s="13" t="s">
        <v>5167</v>
      </c>
      <c r="B2799" s="8" t="s">
        <v>7076</v>
      </c>
      <c r="C2799" s="12">
        <v>37980</v>
      </c>
      <c r="D2799" s="13" t="s">
        <v>3964</v>
      </c>
      <c r="E2799" s="2">
        <v>520</v>
      </c>
      <c r="F2799" s="14" t="s">
        <v>5167</v>
      </c>
      <c r="G2799" s="2">
        <v>520</v>
      </c>
      <c r="H2799" s="2">
        <f>Tabla135[[#This Row],[Importe]]-Tabla135[[#This Row],[Pagado]]</f>
        <v>0</v>
      </c>
    </row>
    <row r="2800" spans="1:8" x14ac:dyDescent="0.25">
      <c r="A2800" s="13" t="s">
        <v>5167</v>
      </c>
      <c r="B2800" s="8" t="s">
        <v>7077</v>
      </c>
      <c r="C2800" s="12">
        <v>37981</v>
      </c>
      <c r="D2800" s="13" t="s">
        <v>4157</v>
      </c>
      <c r="E2800" s="2">
        <v>17528.3</v>
      </c>
      <c r="F2800" s="14" t="s">
        <v>6561</v>
      </c>
      <c r="G2800" s="2">
        <v>17528.3</v>
      </c>
      <c r="H2800" s="2">
        <f>Tabla135[[#This Row],[Importe]]-Tabla135[[#This Row],[Pagado]]</f>
        <v>0</v>
      </c>
    </row>
    <row r="2801" spans="1:8" x14ac:dyDescent="0.25">
      <c r="A2801" s="13" t="s">
        <v>5167</v>
      </c>
      <c r="B2801" s="8" t="s">
        <v>7078</v>
      </c>
      <c r="C2801" s="12">
        <v>37982</v>
      </c>
      <c r="D2801" s="13" t="s">
        <v>3964</v>
      </c>
      <c r="E2801" s="2">
        <v>7029</v>
      </c>
      <c r="F2801" s="14" t="s">
        <v>5167</v>
      </c>
      <c r="G2801" s="2">
        <v>7029</v>
      </c>
      <c r="H2801" s="2">
        <f>Tabla135[[#This Row],[Importe]]-Tabla135[[#This Row],[Pagado]]</f>
        <v>0</v>
      </c>
    </row>
    <row r="2802" spans="1:8" x14ac:dyDescent="0.25">
      <c r="A2802" s="13" t="s">
        <v>5167</v>
      </c>
      <c r="B2802" s="8" t="s">
        <v>7079</v>
      </c>
      <c r="C2802" s="12">
        <v>37983</v>
      </c>
      <c r="D2802" s="13" t="s">
        <v>4011</v>
      </c>
      <c r="E2802" s="2">
        <v>7627.1</v>
      </c>
      <c r="F2802" s="14" t="s">
        <v>6561</v>
      </c>
      <c r="G2802" s="2">
        <v>7627.1</v>
      </c>
      <c r="H2802" s="2">
        <f>Tabla135[[#This Row],[Importe]]-Tabla135[[#This Row],[Pagado]]</f>
        <v>0</v>
      </c>
    </row>
    <row r="2803" spans="1:8" x14ac:dyDescent="0.25">
      <c r="A2803" s="13" t="s">
        <v>5167</v>
      </c>
      <c r="B2803" s="8" t="s">
        <v>7080</v>
      </c>
      <c r="C2803" s="12">
        <v>37984</v>
      </c>
      <c r="D2803" s="13" t="s">
        <v>3943</v>
      </c>
      <c r="E2803" s="2">
        <v>8434.18</v>
      </c>
      <c r="F2803" s="14" t="s">
        <v>5167</v>
      </c>
      <c r="G2803" s="2">
        <v>8434.18</v>
      </c>
      <c r="H2803" s="2">
        <f>Tabla135[[#This Row],[Importe]]-Tabla135[[#This Row],[Pagado]]</f>
        <v>0</v>
      </c>
    </row>
    <row r="2804" spans="1:8" x14ac:dyDescent="0.25">
      <c r="A2804" s="13" t="s">
        <v>5167</v>
      </c>
      <c r="B2804" s="8" t="s">
        <v>7081</v>
      </c>
      <c r="C2804" s="12">
        <v>37985</v>
      </c>
      <c r="D2804" s="13" t="s">
        <v>4017</v>
      </c>
      <c r="E2804" s="2">
        <v>138787.35999999999</v>
      </c>
      <c r="F2804" s="14" t="s">
        <v>6561</v>
      </c>
      <c r="G2804" s="2">
        <v>138787.35999999999</v>
      </c>
      <c r="H2804" s="2">
        <f>Tabla135[[#This Row],[Importe]]-Tabla135[[#This Row],[Pagado]]</f>
        <v>0</v>
      </c>
    </row>
    <row r="2805" spans="1:8" x14ac:dyDescent="0.25">
      <c r="A2805" s="13" t="s">
        <v>5167</v>
      </c>
      <c r="B2805" s="8" t="s">
        <v>7082</v>
      </c>
      <c r="C2805" s="12">
        <v>37986</v>
      </c>
      <c r="D2805" s="13" t="s">
        <v>4017</v>
      </c>
      <c r="E2805" s="2">
        <v>13658.4</v>
      </c>
      <c r="F2805" s="14" t="s">
        <v>6561</v>
      </c>
      <c r="G2805" s="2">
        <v>13658.4</v>
      </c>
      <c r="H2805" s="2">
        <f>Tabla135[[#This Row],[Importe]]-Tabla135[[#This Row],[Pagado]]</f>
        <v>0</v>
      </c>
    </row>
    <row r="2806" spans="1:8" x14ac:dyDescent="0.25">
      <c r="A2806" s="13" t="s">
        <v>5167</v>
      </c>
      <c r="B2806" s="8" t="s">
        <v>7083</v>
      </c>
      <c r="C2806" s="12">
        <v>37987</v>
      </c>
      <c r="D2806" s="13" t="s">
        <v>4067</v>
      </c>
      <c r="E2806" s="2">
        <v>2080</v>
      </c>
      <c r="F2806" s="14" t="s">
        <v>5167</v>
      </c>
      <c r="G2806" s="2">
        <v>2080</v>
      </c>
      <c r="H2806" s="2">
        <f>Tabla135[[#This Row],[Importe]]-Tabla135[[#This Row],[Pagado]]</f>
        <v>0</v>
      </c>
    </row>
    <row r="2807" spans="1:8" x14ac:dyDescent="0.25">
      <c r="A2807" s="13" t="s">
        <v>5167</v>
      </c>
      <c r="B2807" s="8" t="s">
        <v>7084</v>
      </c>
      <c r="C2807" s="12">
        <v>37988</v>
      </c>
      <c r="D2807" s="13" t="s">
        <v>4099</v>
      </c>
      <c r="E2807" s="2">
        <v>889.98</v>
      </c>
      <c r="F2807" s="14" t="s">
        <v>5167</v>
      </c>
      <c r="G2807" s="2">
        <v>889.98</v>
      </c>
      <c r="H2807" s="2">
        <f>Tabla135[[#This Row],[Importe]]-Tabla135[[#This Row],[Pagado]]</f>
        <v>0</v>
      </c>
    </row>
    <row r="2808" spans="1:8" x14ac:dyDescent="0.25">
      <c r="A2808" s="13" t="s">
        <v>5167</v>
      </c>
      <c r="B2808" s="8" t="s">
        <v>7085</v>
      </c>
      <c r="C2808" s="12">
        <v>37989</v>
      </c>
      <c r="D2808" s="13" t="s">
        <v>4015</v>
      </c>
      <c r="E2808" s="2">
        <v>2744.08</v>
      </c>
      <c r="F2808" s="14" t="s">
        <v>5167</v>
      </c>
      <c r="G2808" s="2">
        <v>2744.08</v>
      </c>
      <c r="H2808" s="2">
        <f>Tabla135[[#This Row],[Importe]]-Tabla135[[#This Row],[Pagado]]</f>
        <v>0</v>
      </c>
    </row>
    <row r="2809" spans="1:8" x14ac:dyDescent="0.25">
      <c r="A2809" s="13" t="s">
        <v>5167</v>
      </c>
      <c r="B2809" s="8" t="s">
        <v>7086</v>
      </c>
      <c r="C2809" s="12">
        <v>37990</v>
      </c>
      <c r="D2809" s="13" t="s">
        <v>4107</v>
      </c>
      <c r="E2809" s="2">
        <v>23340.400000000001</v>
      </c>
      <c r="F2809" s="14" t="s">
        <v>11</v>
      </c>
      <c r="G2809" s="2">
        <v>23340.400000000001</v>
      </c>
      <c r="H2809" s="2">
        <f>Tabla135[[#This Row],[Importe]]-Tabla135[[#This Row],[Pagado]]</f>
        <v>0</v>
      </c>
    </row>
    <row r="2810" spans="1:8" x14ac:dyDescent="0.25">
      <c r="A2810" s="13" t="s">
        <v>5167</v>
      </c>
      <c r="B2810" s="8" t="s">
        <v>7087</v>
      </c>
      <c r="C2810" s="12">
        <v>37991</v>
      </c>
      <c r="D2810" s="13" t="s">
        <v>4098</v>
      </c>
      <c r="E2810" s="2">
        <v>15756</v>
      </c>
      <c r="F2810" s="14" t="s">
        <v>5167</v>
      </c>
      <c r="G2810" s="2">
        <v>15756</v>
      </c>
      <c r="H2810" s="2">
        <f>Tabla135[[#This Row],[Importe]]-Tabla135[[#This Row],[Pagado]]</f>
        <v>0</v>
      </c>
    </row>
    <row r="2811" spans="1:8" x14ac:dyDescent="0.25">
      <c r="A2811" s="13" t="s">
        <v>5167</v>
      </c>
      <c r="B2811" s="8" t="s">
        <v>7088</v>
      </c>
      <c r="C2811" s="12">
        <v>37992</v>
      </c>
      <c r="D2811" s="13" t="s">
        <v>4090</v>
      </c>
      <c r="E2811" s="2">
        <v>712.8</v>
      </c>
      <c r="F2811" s="14" t="s">
        <v>5167</v>
      </c>
      <c r="G2811" s="2">
        <v>712.8</v>
      </c>
      <c r="H2811" s="2">
        <f>Tabla135[[#This Row],[Importe]]-Tabla135[[#This Row],[Pagado]]</f>
        <v>0</v>
      </c>
    </row>
    <row r="2812" spans="1:8" x14ac:dyDescent="0.25">
      <c r="A2812" s="13" t="s">
        <v>5167</v>
      </c>
      <c r="B2812" s="8" t="s">
        <v>7089</v>
      </c>
      <c r="C2812" s="12">
        <v>37993</v>
      </c>
      <c r="D2812" s="13" t="s">
        <v>4098</v>
      </c>
      <c r="E2812" s="2">
        <v>528</v>
      </c>
      <c r="F2812" s="14" t="s">
        <v>5167</v>
      </c>
      <c r="G2812" s="2">
        <v>528</v>
      </c>
      <c r="H2812" s="2">
        <f>Tabla135[[#This Row],[Importe]]-Tabla135[[#This Row],[Pagado]]</f>
        <v>0</v>
      </c>
    </row>
    <row r="2813" spans="1:8" x14ac:dyDescent="0.25">
      <c r="A2813" s="13" t="s">
        <v>5167</v>
      </c>
      <c r="B2813" s="8" t="s">
        <v>7090</v>
      </c>
      <c r="C2813" s="12">
        <v>37994</v>
      </c>
      <c r="D2813" s="13" t="s">
        <v>3964</v>
      </c>
      <c r="E2813" s="2">
        <v>144</v>
      </c>
      <c r="F2813" s="14" t="s">
        <v>5167</v>
      </c>
      <c r="G2813" s="2">
        <v>144</v>
      </c>
      <c r="H2813" s="2">
        <f>Tabla135[[#This Row],[Importe]]-Tabla135[[#This Row],[Pagado]]</f>
        <v>0</v>
      </c>
    </row>
    <row r="2814" spans="1:8" x14ac:dyDescent="0.25">
      <c r="A2814" s="13" t="s">
        <v>5167</v>
      </c>
      <c r="B2814" s="8" t="s">
        <v>7091</v>
      </c>
      <c r="C2814" s="12">
        <v>37995</v>
      </c>
      <c r="D2814" s="13" t="s">
        <v>4074</v>
      </c>
      <c r="E2814" s="2">
        <v>3900</v>
      </c>
      <c r="F2814" s="14" t="s">
        <v>5167</v>
      </c>
      <c r="G2814" s="2">
        <v>3900</v>
      </c>
      <c r="H2814" s="2">
        <f>Tabla135[[#This Row],[Importe]]-Tabla135[[#This Row],[Pagado]]</f>
        <v>0</v>
      </c>
    </row>
    <row r="2815" spans="1:8" x14ac:dyDescent="0.25">
      <c r="A2815" s="13" t="s">
        <v>5167</v>
      </c>
      <c r="B2815" s="8" t="s">
        <v>7092</v>
      </c>
      <c r="C2815" s="12">
        <v>37996</v>
      </c>
      <c r="D2815" s="13" t="s">
        <v>4023</v>
      </c>
      <c r="E2815" s="2">
        <v>18876.8</v>
      </c>
      <c r="F2815" s="14" t="s">
        <v>5167</v>
      </c>
      <c r="G2815" s="2">
        <v>18876.8</v>
      </c>
      <c r="H2815" s="2">
        <f>Tabla135[[#This Row],[Importe]]-Tabla135[[#This Row],[Pagado]]</f>
        <v>0</v>
      </c>
    </row>
    <row r="2816" spans="1:8" x14ac:dyDescent="0.25">
      <c r="A2816" s="13" t="s">
        <v>5167</v>
      </c>
      <c r="B2816" s="8" t="s">
        <v>7093</v>
      </c>
      <c r="C2816" s="12">
        <v>37997</v>
      </c>
      <c r="D2816" s="13" t="s">
        <v>4019</v>
      </c>
      <c r="E2816" s="2">
        <v>51700</v>
      </c>
      <c r="F2816" s="14" t="s">
        <v>6006</v>
      </c>
      <c r="G2816" s="2">
        <v>51700</v>
      </c>
      <c r="H2816" s="2">
        <f>Tabla135[[#This Row],[Importe]]-Tabla135[[#This Row],[Pagado]]</f>
        <v>0</v>
      </c>
    </row>
    <row r="2817" spans="1:8" x14ac:dyDescent="0.25">
      <c r="A2817" s="13" t="s">
        <v>5167</v>
      </c>
      <c r="B2817" s="8" t="s">
        <v>7094</v>
      </c>
      <c r="C2817" s="12">
        <v>37998</v>
      </c>
      <c r="D2817" s="13" t="s">
        <v>4145</v>
      </c>
      <c r="E2817" s="2">
        <v>205</v>
      </c>
      <c r="F2817" s="14" t="s">
        <v>4718</v>
      </c>
      <c r="G2817" s="2">
        <v>205</v>
      </c>
      <c r="H2817" s="2">
        <f>Tabla135[[#This Row],[Importe]]-Tabla135[[#This Row],[Pagado]]</f>
        <v>0</v>
      </c>
    </row>
    <row r="2818" spans="1:8" x14ac:dyDescent="0.25">
      <c r="A2818" s="13" t="s">
        <v>5167</v>
      </c>
      <c r="B2818" s="8" t="s">
        <v>7095</v>
      </c>
      <c r="C2818" s="12">
        <v>37999</v>
      </c>
      <c r="D2818" s="13" t="s">
        <v>4010</v>
      </c>
      <c r="E2818" s="2">
        <v>2021.33</v>
      </c>
      <c r="F2818" s="14" t="s">
        <v>6561</v>
      </c>
      <c r="G2818" s="2">
        <v>2021.33</v>
      </c>
      <c r="H2818" s="2">
        <f>Tabla135[[#This Row],[Importe]]-Tabla135[[#This Row],[Pagado]]</f>
        <v>0</v>
      </c>
    </row>
    <row r="2819" spans="1:8" x14ac:dyDescent="0.25">
      <c r="A2819" s="13" t="s">
        <v>5167</v>
      </c>
      <c r="B2819" s="8" t="s">
        <v>7096</v>
      </c>
      <c r="C2819" s="12">
        <v>38000</v>
      </c>
      <c r="D2819" s="13" t="s">
        <v>4025</v>
      </c>
      <c r="E2819" s="2">
        <v>3740.96</v>
      </c>
      <c r="F2819" s="14" t="s">
        <v>5167</v>
      </c>
      <c r="G2819" s="2">
        <v>3740.96</v>
      </c>
      <c r="H2819" s="2">
        <f>Tabla135[[#This Row],[Importe]]-Tabla135[[#This Row],[Pagado]]</f>
        <v>0</v>
      </c>
    </row>
    <row r="2820" spans="1:8" x14ac:dyDescent="0.25">
      <c r="A2820" s="13" t="s">
        <v>5167</v>
      </c>
      <c r="B2820" s="8" t="s">
        <v>7097</v>
      </c>
      <c r="C2820" s="12">
        <v>38001</v>
      </c>
      <c r="D2820" s="13" t="s">
        <v>3964</v>
      </c>
      <c r="E2820" s="2">
        <v>600.6</v>
      </c>
      <c r="F2820" s="14" t="s">
        <v>5167</v>
      </c>
      <c r="G2820" s="2">
        <v>600.6</v>
      </c>
      <c r="H2820" s="2">
        <f>Tabla135[[#This Row],[Importe]]-Tabla135[[#This Row],[Pagado]]</f>
        <v>0</v>
      </c>
    </row>
    <row r="2821" spans="1:8" x14ac:dyDescent="0.25">
      <c r="A2821" s="13" t="s">
        <v>5167</v>
      </c>
      <c r="B2821" s="8" t="s">
        <v>7098</v>
      </c>
      <c r="C2821" s="12">
        <v>38002</v>
      </c>
      <c r="D2821" s="13" t="s">
        <v>3952</v>
      </c>
      <c r="E2821" s="2">
        <v>1498.2</v>
      </c>
      <c r="F2821" s="14" t="s">
        <v>5167</v>
      </c>
      <c r="G2821" s="2">
        <v>1498.2</v>
      </c>
      <c r="H2821" s="2">
        <f>Tabla135[[#This Row],[Importe]]-Tabla135[[#This Row],[Pagado]]</f>
        <v>0</v>
      </c>
    </row>
    <row r="2822" spans="1:8" x14ac:dyDescent="0.25">
      <c r="A2822" s="13" t="s">
        <v>5167</v>
      </c>
      <c r="B2822" s="8" t="s">
        <v>7099</v>
      </c>
      <c r="C2822" s="12">
        <v>38003</v>
      </c>
      <c r="D2822" s="13" t="s">
        <v>4108</v>
      </c>
      <c r="E2822" s="2">
        <v>14915</v>
      </c>
      <c r="F2822" s="14" t="s">
        <v>5167</v>
      </c>
      <c r="G2822" s="2">
        <v>14915</v>
      </c>
      <c r="H2822" s="2">
        <f>Tabla135[[#This Row],[Importe]]-Tabla135[[#This Row],[Pagado]]</f>
        <v>0</v>
      </c>
    </row>
    <row r="2823" spans="1:8" x14ac:dyDescent="0.25">
      <c r="A2823" s="13" t="s">
        <v>5167</v>
      </c>
      <c r="B2823" s="8" t="s">
        <v>7100</v>
      </c>
      <c r="C2823" s="12">
        <v>38004</v>
      </c>
      <c r="D2823" s="13" t="s">
        <v>4073</v>
      </c>
      <c r="E2823" s="2">
        <v>7035.6</v>
      </c>
      <c r="F2823" s="14" t="s">
        <v>5167</v>
      </c>
      <c r="G2823" s="2">
        <v>7035.6</v>
      </c>
      <c r="H2823" s="2">
        <f>Tabla135[[#This Row],[Importe]]-Tabla135[[#This Row],[Pagado]]</f>
        <v>0</v>
      </c>
    </row>
    <row r="2824" spans="1:8" x14ac:dyDescent="0.25">
      <c r="A2824" s="13" t="s">
        <v>5167</v>
      </c>
      <c r="B2824" s="8" t="s">
        <v>7101</v>
      </c>
      <c r="C2824" s="12">
        <v>38005</v>
      </c>
      <c r="D2824" s="13" t="s">
        <v>4108</v>
      </c>
      <c r="E2824" s="2">
        <v>13330</v>
      </c>
      <c r="F2824" s="14" t="s">
        <v>5167</v>
      </c>
      <c r="G2824" s="2">
        <v>13330</v>
      </c>
      <c r="H2824" s="2">
        <f>Tabla135[[#This Row],[Importe]]-Tabla135[[#This Row],[Pagado]]</f>
        <v>0</v>
      </c>
    </row>
    <row r="2825" spans="1:8" x14ac:dyDescent="0.25">
      <c r="A2825" s="13" t="s">
        <v>5167</v>
      </c>
      <c r="B2825" s="8" t="s">
        <v>7102</v>
      </c>
      <c r="C2825" s="12">
        <v>38006</v>
      </c>
      <c r="D2825" s="13" t="s">
        <v>4066</v>
      </c>
      <c r="E2825" s="2">
        <v>2246</v>
      </c>
      <c r="F2825" s="14" t="s">
        <v>5167</v>
      </c>
      <c r="G2825" s="2">
        <v>2246</v>
      </c>
      <c r="H2825" s="2">
        <f>Tabla135[[#This Row],[Importe]]-Tabla135[[#This Row],[Pagado]]</f>
        <v>0</v>
      </c>
    </row>
    <row r="2826" spans="1:8" x14ac:dyDescent="0.25">
      <c r="A2826" s="13" t="s">
        <v>5167</v>
      </c>
      <c r="B2826" s="8" t="s">
        <v>7103</v>
      </c>
      <c r="C2826" s="12">
        <v>38007</v>
      </c>
      <c r="D2826" s="13" t="s">
        <v>3964</v>
      </c>
      <c r="E2826" s="2">
        <v>112</v>
      </c>
      <c r="F2826" s="14" t="s">
        <v>5167</v>
      </c>
      <c r="G2826" s="2">
        <v>112</v>
      </c>
      <c r="H2826" s="2">
        <f>Tabla135[[#This Row],[Importe]]-Tabla135[[#This Row],[Pagado]]</f>
        <v>0</v>
      </c>
    </row>
    <row r="2827" spans="1:8" x14ac:dyDescent="0.25">
      <c r="A2827" s="13" t="s">
        <v>5167</v>
      </c>
      <c r="B2827" s="8" t="s">
        <v>7104</v>
      </c>
      <c r="C2827" s="12">
        <v>38008</v>
      </c>
      <c r="D2827" s="13" t="s">
        <v>3964</v>
      </c>
      <c r="E2827" s="2">
        <v>31.5</v>
      </c>
      <c r="F2827" s="14" t="s">
        <v>12</v>
      </c>
      <c r="G2827" s="2">
        <v>31.5</v>
      </c>
      <c r="H2827" s="2">
        <f>Tabla135[[#This Row],[Importe]]-Tabla135[[#This Row],[Pagado]]</f>
        <v>0</v>
      </c>
    </row>
    <row r="2828" spans="1:8" x14ac:dyDescent="0.25">
      <c r="A2828" s="13" t="s">
        <v>6561</v>
      </c>
      <c r="B2828" s="8" t="s">
        <v>7105</v>
      </c>
      <c r="C2828" s="12">
        <v>38009</v>
      </c>
      <c r="D2828" s="13" t="s">
        <v>4028</v>
      </c>
      <c r="E2828" s="2">
        <v>2094.5</v>
      </c>
      <c r="F2828" s="14" t="s">
        <v>6561</v>
      </c>
      <c r="G2828" s="2">
        <v>2094.5</v>
      </c>
      <c r="H2828" s="2">
        <f>Tabla135[[#This Row],[Importe]]-Tabla135[[#This Row],[Pagado]]</f>
        <v>0</v>
      </c>
    </row>
    <row r="2829" spans="1:8" x14ac:dyDescent="0.25">
      <c r="A2829" s="13" t="s">
        <v>6561</v>
      </c>
      <c r="B2829" s="8" t="s">
        <v>7106</v>
      </c>
      <c r="C2829" s="12">
        <v>38010</v>
      </c>
      <c r="D2829" s="13" t="s">
        <v>3935</v>
      </c>
      <c r="E2829" s="2">
        <v>73926.399999999994</v>
      </c>
      <c r="F2829" s="14" t="s">
        <v>4718</v>
      </c>
      <c r="G2829" s="2">
        <v>73926.399999999994</v>
      </c>
      <c r="H2829" s="2">
        <f>Tabla135[[#This Row],[Importe]]-Tabla135[[#This Row],[Pagado]]</f>
        <v>0</v>
      </c>
    </row>
    <row r="2830" spans="1:8" x14ac:dyDescent="0.25">
      <c r="A2830" s="13" t="s">
        <v>6561</v>
      </c>
      <c r="B2830" s="8" t="s">
        <v>7107</v>
      </c>
      <c r="C2830" s="12">
        <v>38011</v>
      </c>
      <c r="D2830" s="13" t="s">
        <v>3936</v>
      </c>
      <c r="E2830" s="2">
        <v>7060.8</v>
      </c>
      <c r="F2830" s="14" t="s">
        <v>6507</v>
      </c>
      <c r="G2830" s="2">
        <v>7060.8</v>
      </c>
      <c r="H2830" s="2">
        <f>Tabla135[[#This Row],[Importe]]-Tabla135[[#This Row],[Pagado]]</f>
        <v>0</v>
      </c>
    </row>
    <row r="2831" spans="1:8" x14ac:dyDescent="0.25">
      <c r="A2831" s="13" t="s">
        <v>6561</v>
      </c>
      <c r="B2831" s="8" t="s">
        <v>7108</v>
      </c>
      <c r="C2831" s="12">
        <v>38012</v>
      </c>
      <c r="D2831" s="13" t="s">
        <v>3940</v>
      </c>
      <c r="E2831" s="2">
        <v>3681.6</v>
      </c>
      <c r="F2831" s="14" t="s">
        <v>6507</v>
      </c>
      <c r="G2831" s="2">
        <v>3681.6</v>
      </c>
      <c r="H2831" s="2">
        <f>Tabla135[[#This Row],[Importe]]-Tabla135[[#This Row],[Pagado]]</f>
        <v>0</v>
      </c>
    </row>
    <row r="2832" spans="1:8" x14ac:dyDescent="0.25">
      <c r="A2832" s="13" t="s">
        <v>6561</v>
      </c>
      <c r="B2832" s="8" t="s">
        <v>7109</v>
      </c>
      <c r="C2832" s="12">
        <v>38013</v>
      </c>
      <c r="D2832" s="13" t="s">
        <v>3942</v>
      </c>
      <c r="E2832" s="2">
        <v>3408</v>
      </c>
      <c r="F2832" s="14" t="s">
        <v>6006</v>
      </c>
      <c r="G2832" s="2">
        <v>3408</v>
      </c>
      <c r="H2832" s="2">
        <f>Tabla135[[#This Row],[Importe]]-Tabla135[[#This Row],[Pagado]]</f>
        <v>0</v>
      </c>
    </row>
    <row r="2833" spans="1:8" x14ac:dyDescent="0.25">
      <c r="A2833" s="13" t="s">
        <v>6561</v>
      </c>
      <c r="B2833" s="8" t="s">
        <v>7110</v>
      </c>
      <c r="C2833" s="12">
        <v>38014</v>
      </c>
      <c r="D2833" s="13" t="s">
        <v>4082</v>
      </c>
      <c r="E2833" s="2">
        <v>3686.4</v>
      </c>
      <c r="F2833" s="14" t="s">
        <v>6507</v>
      </c>
      <c r="G2833" s="2">
        <v>3686.4</v>
      </c>
      <c r="H2833" s="2">
        <f>Tabla135[[#This Row],[Importe]]-Tabla135[[#This Row],[Pagado]]</f>
        <v>0</v>
      </c>
    </row>
    <row r="2834" spans="1:8" x14ac:dyDescent="0.25">
      <c r="A2834" s="13" t="s">
        <v>6561</v>
      </c>
      <c r="B2834" s="8" t="s">
        <v>7111</v>
      </c>
      <c r="C2834" s="12">
        <v>38015</v>
      </c>
      <c r="D2834" s="13" t="s">
        <v>3939</v>
      </c>
      <c r="E2834" s="2">
        <v>7463.6</v>
      </c>
      <c r="F2834" s="14" t="s">
        <v>6507</v>
      </c>
      <c r="G2834" s="2">
        <v>7463.6</v>
      </c>
      <c r="H2834" s="2">
        <f>Tabla135[[#This Row],[Importe]]-Tabla135[[#This Row],[Pagado]]</f>
        <v>0</v>
      </c>
    </row>
    <row r="2835" spans="1:8" x14ac:dyDescent="0.25">
      <c r="A2835" s="13" t="s">
        <v>6561</v>
      </c>
      <c r="B2835" s="8" t="s">
        <v>7112</v>
      </c>
      <c r="C2835" s="12">
        <v>38016</v>
      </c>
      <c r="D2835" s="13" t="s">
        <v>3938</v>
      </c>
      <c r="E2835" s="2">
        <v>4042</v>
      </c>
      <c r="F2835" s="14" t="s">
        <v>6507</v>
      </c>
      <c r="G2835" s="2">
        <v>4042</v>
      </c>
      <c r="H2835" s="2">
        <f>Tabla135[[#This Row],[Importe]]-Tabla135[[#This Row],[Pagado]]</f>
        <v>0</v>
      </c>
    </row>
    <row r="2836" spans="1:8" x14ac:dyDescent="0.25">
      <c r="A2836" s="13" t="s">
        <v>6561</v>
      </c>
      <c r="B2836" s="8" t="s">
        <v>7113</v>
      </c>
      <c r="C2836" s="12">
        <v>38017</v>
      </c>
      <c r="D2836" s="13" t="s">
        <v>3948</v>
      </c>
      <c r="E2836" s="2">
        <v>10450</v>
      </c>
      <c r="F2836" s="14" t="s">
        <v>4718</v>
      </c>
      <c r="G2836" s="2">
        <v>10450</v>
      </c>
      <c r="H2836" s="2">
        <f>Tabla135[[#This Row],[Importe]]-Tabla135[[#This Row],[Pagado]]</f>
        <v>0</v>
      </c>
    </row>
    <row r="2837" spans="1:8" x14ac:dyDescent="0.25">
      <c r="A2837" s="13" t="s">
        <v>6561</v>
      </c>
      <c r="B2837" s="8" t="s">
        <v>7114</v>
      </c>
      <c r="C2837" s="12">
        <v>38018</v>
      </c>
      <c r="D2837" s="13" t="s">
        <v>3949</v>
      </c>
      <c r="E2837" s="2">
        <v>30446.799999999999</v>
      </c>
      <c r="F2837" s="14" t="s">
        <v>4718</v>
      </c>
      <c r="G2837" s="2">
        <v>30446.799999999999</v>
      </c>
      <c r="H2837" s="2">
        <f>Tabla135[[#This Row],[Importe]]-Tabla135[[#This Row],[Pagado]]</f>
        <v>0</v>
      </c>
    </row>
    <row r="2838" spans="1:8" x14ac:dyDescent="0.25">
      <c r="A2838" s="13" t="s">
        <v>6561</v>
      </c>
      <c r="B2838" s="8" t="s">
        <v>7115</v>
      </c>
      <c r="C2838" s="12">
        <v>38019</v>
      </c>
      <c r="D2838" s="13" t="s">
        <v>3946</v>
      </c>
      <c r="E2838" s="2">
        <v>4516.2</v>
      </c>
      <c r="F2838" s="14" t="s">
        <v>6507</v>
      </c>
      <c r="G2838" s="2">
        <v>4516.2</v>
      </c>
      <c r="H2838" s="2">
        <f>Tabla135[[#This Row],[Importe]]-Tabla135[[#This Row],[Pagado]]</f>
        <v>0</v>
      </c>
    </row>
    <row r="2839" spans="1:8" x14ac:dyDescent="0.25">
      <c r="A2839" s="13" t="s">
        <v>6561</v>
      </c>
      <c r="B2839" s="8" t="s">
        <v>7116</v>
      </c>
      <c r="C2839" s="12">
        <v>38020</v>
      </c>
      <c r="D2839" s="13" t="s">
        <v>3947</v>
      </c>
      <c r="E2839" s="2">
        <v>4363.3</v>
      </c>
      <c r="F2839" s="14" t="s">
        <v>6507</v>
      </c>
      <c r="G2839" s="2">
        <v>4363.3</v>
      </c>
      <c r="H2839" s="2">
        <f>Tabla135[[#This Row],[Importe]]-Tabla135[[#This Row],[Pagado]]</f>
        <v>0</v>
      </c>
    </row>
    <row r="2840" spans="1:8" x14ac:dyDescent="0.25">
      <c r="A2840" s="13" t="s">
        <v>6561</v>
      </c>
      <c r="B2840" s="8" t="s">
        <v>7117</v>
      </c>
      <c r="C2840" s="12">
        <v>38021</v>
      </c>
      <c r="D2840" s="13" t="s">
        <v>3964</v>
      </c>
      <c r="E2840" s="2">
        <v>2600</v>
      </c>
      <c r="F2840" s="14" t="s">
        <v>6561</v>
      </c>
      <c r="G2840" s="2">
        <v>2600</v>
      </c>
      <c r="H2840" s="2">
        <f>Tabla135[[#This Row],[Importe]]-Tabla135[[#This Row],[Pagado]]</f>
        <v>0</v>
      </c>
    </row>
    <row r="2841" spans="1:8" x14ac:dyDescent="0.25">
      <c r="A2841" s="13" t="s">
        <v>6561</v>
      </c>
      <c r="B2841" s="8" t="s">
        <v>7118</v>
      </c>
      <c r="C2841" s="12">
        <v>38022</v>
      </c>
      <c r="D2841" s="13" t="s">
        <v>3941</v>
      </c>
      <c r="E2841" s="2">
        <v>13004</v>
      </c>
      <c r="F2841" s="14" t="s">
        <v>6507</v>
      </c>
      <c r="G2841" s="2">
        <v>13004</v>
      </c>
      <c r="H2841" s="2">
        <f>Tabla135[[#This Row],[Importe]]-Tabla135[[#This Row],[Pagado]]</f>
        <v>0</v>
      </c>
    </row>
    <row r="2842" spans="1:8" x14ac:dyDescent="0.25">
      <c r="A2842" s="13" t="s">
        <v>6561</v>
      </c>
      <c r="B2842" s="8" t="s">
        <v>7119</v>
      </c>
      <c r="C2842" s="12">
        <v>38023</v>
      </c>
      <c r="D2842" s="13" t="s">
        <v>3944</v>
      </c>
      <c r="E2842" s="2">
        <v>4134.8999999999996</v>
      </c>
      <c r="F2842" s="14" t="s">
        <v>6507</v>
      </c>
      <c r="G2842" s="2">
        <v>4134.8999999999996</v>
      </c>
      <c r="H2842" s="2">
        <f>Tabla135[[#This Row],[Importe]]-Tabla135[[#This Row],[Pagado]]</f>
        <v>0</v>
      </c>
    </row>
    <row r="2843" spans="1:8" x14ac:dyDescent="0.25">
      <c r="A2843" s="13" t="s">
        <v>6561</v>
      </c>
      <c r="B2843" s="8" t="s">
        <v>7120</v>
      </c>
      <c r="C2843" s="12">
        <v>38024</v>
      </c>
      <c r="D2843" s="13" t="s">
        <v>3945</v>
      </c>
      <c r="E2843" s="2">
        <v>4619.7</v>
      </c>
      <c r="F2843" s="14" t="s">
        <v>6507</v>
      </c>
      <c r="G2843" s="2">
        <v>4619.7</v>
      </c>
      <c r="H2843" s="2">
        <f>Tabla135[[#This Row],[Importe]]-Tabla135[[#This Row],[Pagado]]</f>
        <v>0</v>
      </c>
    </row>
    <row r="2844" spans="1:8" x14ac:dyDescent="0.25">
      <c r="A2844" s="13" t="s">
        <v>6561</v>
      </c>
      <c r="B2844" s="8" t="s">
        <v>7121</v>
      </c>
      <c r="C2844" s="12">
        <v>38025</v>
      </c>
      <c r="D2844" s="13" t="s">
        <v>3950</v>
      </c>
      <c r="E2844" s="2">
        <v>62127.4</v>
      </c>
      <c r="F2844" s="14" t="s">
        <v>4718</v>
      </c>
      <c r="G2844" s="2">
        <v>62127.4</v>
      </c>
      <c r="H2844" s="2">
        <f>Tabla135[[#This Row],[Importe]]-Tabla135[[#This Row],[Pagado]]</f>
        <v>0</v>
      </c>
    </row>
    <row r="2845" spans="1:8" x14ac:dyDescent="0.25">
      <c r="A2845" s="13" t="s">
        <v>6561</v>
      </c>
      <c r="B2845" s="8" t="s">
        <v>7122</v>
      </c>
      <c r="C2845" s="12">
        <v>38026</v>
      </c>
      <c r="D2845" s="13" t="s">
        <v>3973</v>
      </c>
      <c r="E2845" s="2">
        <v>3490.16</v>
      </c>
      <c r="F2845" s="14" t="s">
        <v>6507</v>
      </c>
      <c r="G2845" s="2">
        <v>3490.16</v>
      </c>
      <c r="H2845" s="2">
        <f>Tabla135[[#This Row],[Importe]]-Tabla135[[#This Row],[Pagado]]</f>
        <v>0</v>
      </c>
    </row>
    <row r="2846" spans="1:8" x14ac:dyDescent="0.25">
      <c r="A2846" s="13" t="s">
        <v>6561</v>
      </c>
      <c r="B2846" s="8" t="s">
        <v>7123</v>
      </c>
      <c r="C2846" s="12">
        <v>38027</v>
      </c>
      <c r="D2846" s="13" t="s">
        <v>3951</v>
      </c>
      <c r="E2846" s="2">
        <v>13364.86</v>
      </c>
      <c r="F2846" s="14" t="s">
        <v>6561</v>
      </c>
      <c r="G2846" s="2">
        <v>13364.86</v>
      </c>
      <c r="H2846" s="2">
        <f>Tabla135[[#This Row],[Importe]]-Tabla135[[#This Row],[Pagado]]</f>
        <v>0</v>
      </c>
    </row>
    <row r="2847" spans="1:8" x14ac:dyDescent="0.25">
      <c r="A2847" s="13" t="s">
        <v>6561</v>
      </c>
      <c r="B2847" s="8" t="s">
        <v>7124</v>
      </c>
      <c r="C2847" s="12">
        <v>38028</v>
      </c>
      <c r="D2847" s="13" t="s">
        <v>3937</v>
      </c>
      <c r="E2847" s="2">
        <v>91803.9</v>
      </c>
      <c r="F2847" s="14" t="s">
        <v>6507</v>
      </c>
      <c r="G2847" s="2">
        <v>91803.9</v>
      </c>
      <c r="H2847" s="2">
        <f>Tabla135[[#This Row],[Importe]]-Tabla135[[#This Row],[Pagado]]</f>
        <v>0</v>
      </c>
    </row>
    <row r="2848" spans="1:8" x14ac:dyDescent="0.25">
      <c r="A2848" s="13" t="s">
        <v>6561</v>
      </c>
      <c r="B2848" s="8" t="s">
        <v>7125</v>
      </c>
      <c r="C2848" s="12">
        <v>38029</v>
      </c>
      <c r="D2848" s="13" t="s">
        <v>3953</v>
      </c>
      <c r="E2848" s="2">
        <v>2600</v>
      </c>
      <c r="F2848" s="14" t="s">
        <v>6561</v>
      </c>
      <c r="G2848" s="2">
        <v>2600</v>
      </c>
      <c r="H2848" s="2">
        <f>Tabla135[[#This Row],[Importe]]-Tabla135[[#This Row],[Pagado]]</f>
        <v>0</v>
      </c>
    </row>
    <row r="2849" spans="1:8" x14ac:dyDescent="0.25">
      <c r="A2849" s="13" t="s">
        <v>6561</v>
      </c>
      <c r="B2849" s="8" t="s">
        <v>7126</v>
      </c>
      <c r="C2849" s="12">
        <v>38030</v>
      </c>
      <c r="D2849" s="13" t="s">
        <v>3959</v>
      </c>
      <c r="E2849" s="2">
        <v>15748.5</v>
      </c>
      <c r="F2849" s="14" t="s">
        <v>14</v>
      </c>
      <c r="G2849" s="2">
        <v>15748.5</v>
      </c>
      <c r="H2849" s="2">
        <f>Tabla135[[#This Row],[Importe]]-Tabla135[[#This Row],[Pagado]]</f>
        <v>0</v>
      </c>
    </row>
    <row r="2850" spans="1:8" x14ac:dyDescent="0.25">
      <c r="A2850" s="13" t="s">
        <v>6561</v>
      </c>
      <c r="B2850" s="8" t="s">
        <v>7127</v>
      </c>
      <c r="C2850" s="12">
        <v>38031</v>
      </c>
      <c r="D2850" s="13" t="s">
        <v>3954</v>
      </c>
      <c r="E2850" s="2">
        <v>10080</v>
      </c>
      <c r="F2850" s="14" t="s">
        <v>6561</v>
      </c>
      <c r="G2850" s="2">
        <v>10080</v>
      </c>
      <c r="H2850" s="2">
        <f>Tabla135[[#This Row],[Importe]]-Tabla135[[#This Row],[Pagado]]</f>
        <v>0</v>
      </c>
    </row>
    <row r="2851" spans="1:8" x14ac:dyDescent="0.25">
      <c r="A2851" s="13" t="s">
        <v>6561</v>
      </c>
      <c r="B2851" s="8" t="s">
        <v>7128</v>
      </c>
      <c r="C2851" s="12">
        <v>38032</v>
      </c>
      <c r="D2851" s="13" t="s">
        <v>4031</v>
      </c>
      <c r="E2851" s="2">
        <v>3120</v>
      </c>
      <c r="F2851" s="14" t="s">
        <v>6561</v>
      </c>
      <c r="G2851" s="2">
        <v>3120</v>
      </c>
      <c r="H2851" s="2">
        <f>Tabla135[[#This Row],[Importe]]-Tabla135[[#This Row],[Pagado]]</f>
        <v>0</v>
      </c>
    </row>
    <row r="2852" spans="1:8" x14ac:dyDescent="0.25">
      <c r="A2852" s="13" t="s">
        <v>6561</v>
      </c>
      <c r="B2852" s="8" t="s">
        <v>7129</v>
      </c>
      <c r="C2852" s="12">
        <v>38033</v>
      </c>
      <c r="D2852" s="13" t="s">
        <v>4016</v>
      </c>
      <c r="E2852" s="2">
        <v>36541.18</v>
      </c>
      <c r="F2852" s="14" t="s">
        <v>6561</v>
      </c>
      <c r="G2852" s="2">
        <v>36541.18</v>
      </c>
      <c r="H2852" s="2">
        <f>Tabla135[[#This Row],[Importe]]-Tabla135[[#This Row],[Pagado]]</f>
        <v>0</v>
      </c>
    </row>
    <row r="2853" spans="1:8" x14ac:dyDescent="0.25">
      <c r="A2853" s="13" t="s">
        <v>6561</v>
      </c>
      <c r="B2853" s="8" t="s">
        <v>7130</v>
      </c>
      <c r="C2853" s="12">
        <v>38034</v>
      </c>
      <c r="D2853" s="13" t="s">
        <v>3957</v>
      </c>
      <c r="E2853" s="2">
        <v>1560</v>
      </c>
      <c r="F2853" s="14" t="s">
        <v>6561</v>
      </c>
      <c r="G2853" s="2">
        <v>1560</v>
      </c>
      <c r="H2853" s="2">
        <f>Tabla135[[#This Row],[Importe]]-Tabla135[[#This Row],[Pagado]]</f>
        <v>0</v>
      </c>
    </row>
    <row r="2854" spans="1:8" x14ac:dyDescent="0.25">
      <c r="A2854" s="13" t="s">
        <v>6561</v>
      </c>
      <c r="B2854" s="8" t="s">
        <v>7131</v>
      </c>
      <c r="C2854" s="12">
        <v>38035</v>
      </c>
      <c r="D2854" s="13" t="s">
        <v>3956</v>
      </c>
      <c r="E2854" s="2">
        <v>3250</v>
      </c>
      <c r="F2854" s="14" t="s">
        <v>6561</v>
      </c>
      <c r="G2854" s="2">
        <v>3250</v>
      </c>
      <c r="H2854" s="2">
        <f>Tabla135[[#This Row],[Importe]]-Tabla135[[#This Row],[Pagado]]</f>
        <v>0</v>
      </c>
    </row>
    <row r="2855" spans="1:8" x14ac:dyDescent="0.25">
      <c r="A2855" s="13" t="s">
        <v>6561</v>
      </c>
      <c r="B2855" s="8" t="s">
        <v>7132</v>
      </c>
      <c r="C2855" s="12">
        <v>38036</v>
      </c>
      <c r="D2855" s="13" t="s">
        <v>3963</v>
      </c>
      <c r="E2855" s="2">
        <v>1600.6</v>
      </c>
      <c r="F2855" s="14" t="s">
        <v>6507</v>
      </c>
      <c r="G2855" s="2">
        <v>1600.6</v>
      </c>
      <c r="H2855" s="2">
        <f>Tabla135[[#This Row],[Importe]]-Tabla135[[#This Row],[Pagado]]</f>
        <v>0</v>
      </c>
    </row>
    <row r="2856" spans="1:8" x14ac:dyDescent="0.25">
      <c r="A2856" s="13" t="s">
        <v>6561</v>
      </c>
      <c r="B2856" s="8" t="s">
        <v>7133</v>
      </c>
      <c r="C2856" s="12">
        <v>38037</v>
      </c>
      <c r="D2856" s="13" t="s">
        <v>3963</v>
      </c>
      <c r="E2856" s="2">
        <v>645.76</v>
      </c>
      <c r="F2856" s="14" t="s">
        <v>6507</v>
      </c>
      <c r="G2856" s="2">
        <v>645.76</v>
      </c>
      <c r="H2856" s="2">
        <f>Tabla135[[#This Row],[Importe]]-Tabla135[[#This Row],[Pagado]]</f>
        <v>0</v>
      </c>
    </row>
    <row r="2857" spans="1:8" x14ac:dyDescent="0.25">
      <c r="A2857" s="13" t="s">
        <v>6561</v>
      </c>
      <c r="B2857" s="8" t="s">
        <v>7134</v>
      </c>
      <c r="C2857" s="12">
        <v>38038</v>
      </c>
      <c r="D2857" s="13" t="s">
        <v>3967</v>
      </c>
      <c r="E2857" s="2">
        <v>6267.9</v>
      </c>
      <c r="F2857" s="14" t="s">
        <v>6561</v>
      </c>
      <c r="G2857" s="2">
        <v>6267.9</v>
      </c>
      <c r="H2857" s="2">
        <f>Tabla135[[#This Row],[Importe]]-Tabla135[[#This Row],[Pagado]]</f>
        <v>0</v>
      </c>
    </row>
    <row r="2858" spans="1:8" x14ac:dyDescent="0.25">
      <c r="A2858" s="13" t="s">
        <v>6561</v>
      </c>
      <c r="B2858" s="8" t="s">
        <v>7135</v>
      </c>
      <c r="C2858" s="12">
        <v>38039</v>
      </c>
      <c r="D2858" s="13" t="s">
        <v>3962</v>
      </c>
      <c r="E2858" s="2">
        <v>9420.76</v>
      </c>
      <c r="F2858" s="14" t="s">
        <v>6561</v>
      </c>
      <c r="G2858" s="2">
        <v>9420.76</v>
      </c>
      <c r="H2858" s="2">
        <f>Tabla135[[#This Row],[Importe]]-Tabla135[[#This Row],[Pagado]]</f>
        <v>0</v>
      </c>
    </row>
    <row r="2859" spans="1:8" x14ac:dyDescent="0.25">
      <c r="A2859" s="13" t="s">
        <v>6561</v>
      </c>
      <c r="B2859" s="8" t="s">
        <v>7136</v>
      </c>
      <c r="C2859" s="12">
        <v>38040</v>
      </c>
      <c r="D2859" s="13" t="s">
        <v>4093</v>
      </c>
      <c r="E2859" s="2">
        <v>5148</v>
      </c>
      <c r="F2859" s="14" t="s">
        <v>6561</v>
      </c>
      <c r="G2859" s="2">
        <v>5148</v>
      </c>
      <c r="H2859" s="2">
        <f>Tabla135[[#This Row],[Importe]]-Tabla135[[#This Row],[Pagado]]</f>
        <v>0</v>
      </c>
    </row>
    <row r="2860" spans="1:8" x14ac:dyDescent="0.25">
      <c r="A2860" s="13" t="s">
        <v>6561</v>
      </c>
      <c r="B2860" s="8" t="s">
        <v>7137</v>
      </c>
      <c r="C2860" s="12">
        <v>38041</v>
      </c>
      <c r="D2860" s="13" t="s">
        <v>4154</v>
      </c>
      <c r="E2860" s="2">
        <v>3503.2</v>
      </c>
      <c r="F2860" s="14" t="s">
        <v>6561</v>
      </c>
      <c r="G2860" s="2">
        <v>3503.2</v>
      </c>
      <c r="H2860" s="2">
        <f>Tabla135[[#This Row],[Importe]]-Tabla135[[#This Row],[Pagado]]</f>
        <v>0</v>
      </c>
    </row>
    <row r="2861" spans="1:8" x14ac:dyDescent="0.25">
      <c r="A2861" s="13" t="s">
        <v>6561</v>
      </c>
      <c r="B2861" s="8" t="s">
        <v>7138</v>
      </c>
      <c r="C2861" s="12">
        <v>38042</v>
      </c>
      <c r="D2861" s="13" t="s">
        <v>4041</v>
      </c>
      <c r="E2861" s="2">
        <v>1504.08</v>
      </c>
      <c r="F2861" s="14" t="s">
        <v>6561</v>
      </c>
      <c r="G2861" s="2">
        <v>1504.08</v>
      </c>
      <c r="H2861" s="2">
        <f>Tabla135[[#This Row],[Importe]]-Tabla135[[#This Row],[Pagado]]</f>
        <v>0</v>
      </c>
    </row>
    <row r="2862" spans="1:8" x14ac:dyDescent="0.25">
      <c r="A2862" s="13" t="s">
        <v>6561</v>
      </c>
      <c r="B2862" s="8" t="s">
        <v>7139</v>
      </c>
      <c r="C2862" s="12">
        <v>38043</v>
      </c>
      <c r="D2862" s="13" t="s">
        <v>4036</v>
      </c>
      <c r="E2862" s="2">
        <v>3346.4</v>
      </c>
      <c r="F2862" s="14" t="s">
        <v>6561</v>
      </c>
      <c r="G2862" s="2">
        <v>3346.4</v>
      </c>
      <c r="H2862" s="2">
        <f>Tabla135[[#This Row],[Importe]]-Tabla135[[#This Row],[Pagado]]</f>
        <v>0</v>
      </c>
    </row>
    <row r="2863" spans="1:8" x14ac:dyDescent="0.25">
      <c r="A2863" s="13" t="s">
        <v>6561</v>
      </c>
      <c r="B2863" s="8" t="s">
        <v>7140</v>
      </c>
      <c r="C2863" s="12">
        <v>38044</v>
      </c>
      <c r="D2863" s="13" t="s">
        <v>4059</v>
      </c>
      <c r="E2863" s="2">
        <v>23071.8</v>
      </c>
      <c r="F2863" s="14" t="s">
        <v>24</v>
      </c>
      <c r="G2863" s="2">
        <v>23071.8</v>
      </c>
      <c r="H2863" s="2">
        <f>Tabla135[[#This Row],[Importe]]-Tabla135[[#This Row],[Pagado]]</f>
        <v>0</v>
      </c>
    </row>
    <row r="2864" spans="1:8" x14ac:dyDescent="0.25">
      <c r="A2864" s="13" t="s">
        <v>6561</v>
      </c>
      <c r="B2864" s="8" t="s">
        <v>7141</v>
      </c>
      <c r="C2864" s="12">
        <v>38045</v>
      </c>
      <c r="D2864" s="13" t="s">
        <v>4084</v>
      </c>
      <c r="E2864" s="2">
        <v>922.4</v>
      </c>
      <c r="F2864" s="14" t="s">
        <v>6561</v>
      </c>
      <c r="G2864" s="2">
        <v>922.4</v>
      </c>
      <c r="H2864" s="2">
        <f>Tabla135[[#This Row],[Importe]]-Tabla135[[#This Row],[Pagado]]</f>
        <v>0</v>
      </c>
    </row>
    <row r="2865" spans="1:8" x14ac:dyDescent="0.25">
      <c r="A2865" s="13" t="s">
        <v>6561</v>
      </c>
      <c r="B2865" s="8" t="s">
        <v>7142</v>
      </c>
      <c r="C2865" s="12">
        <v>38046</v>
      </c>
      <c r="D2865" s="13" t="s">
        <v>3960</v>
      </c>
      <c r="E2865" s="2">
        <v>15936.08</v>
      </c>
      <c r="F2865" s="14" t="s">
        <v>6561</v>
      </c>
      <c r="G2865" s="2">
        <v>15936.08</v>
      </c>
      <c r="H2865" s="2">
        <f>Tabla135[[#This Row],[Importe]]-Tabla135[[#This Row],[Pagado]]</f>
        <v>0</v>
      </c>
    </row>
    <row r="2866" spans="1:8" x14ac:dyDescent="0.25">
      <c r="A2866" s="13" t="s">
        <v>6561</v>
      </c>
      <c r="B2866" s="8" t="s">
        <v>7143</v>
      </c>
      <c r="C2866" s="12">
        <v>38047</v>
      </c>
      <c r="D2866" s="13" t="s">
        <v>3964</v>
      </c>
      <c r="E2866" s="2">
        <v>15288.5</v>
      </c>
      <c r="F2866" s="14" t="s">
        <v>6561</v>
      </c>
      <c r="G2866" s="2">
        <v>15288.5</v>
      </c>
      <c r="H2866" s="2">
        <f>Tabla135[[#This Row],[Importe]]-Tabla135[[#This Row],[Pagado]]</f>
        <v>0</v>
      </c>
    </row>
    <row r="2867" spans="1:8" x14ac:dyDescent="0.25">
      <c r="A2867" s="13" t="s">
        <v>6561</v>
      </c>
      <c r="B2867" s="8" t="s">
        <v>7144</v>
      </c>
      <c r="C2867" s="12">
        <v>38048</v>
      </c>
      <c r="D2867" s="13" t="s">
        <v>3964</v>
      </c>
      <c r="E2867" s="2">
        <v>1955</v>
      </c>
      <c r="F2867" s="14" t="s">
        <v>6561</v>
      </c>
      <c r="G2867" s="2">
        <v>1955</v>
      </c>
      <c r="H2867" s="2">
        <f>Tabla135[[#This Row],[Importe]]-Tabla135[[#This Row],[Pagado]]</f>
        <v>0</v>
      </c>
    </row>
    <row r="2868" spans="1:8" x14ac:dyDescent="0.25">
      <c r="A2868" s="13" t="s">
        <v>6561</v>
      </c>
      <c r="B2868" s="8" t="s">
        <v>7145</v>
      </c>
      <c r="C2868" s="12">
        <v>38049</v>
      </c>
      <c r="D2868" s="13" t="s">
        <v>3995</v>
      </c>
      <c r="E2868" s="2">
        <v>61525.06</v>
      </c>
      <c r="F2868" s="14" t="s">
        <v>6561</v>
      </c>
      <c r="G2868" s="2">
        <v>61525.06</v>
      </c>
      <c r="H2868" s="2">
        <f>Tabla135[[#This Row],[Importe]]-Tabla135[[#This Row],[Pagado]]</f>
        <v>0</v>
      </c>
    </row>
    <row r="2869" spans="1:8" x14ac:dyDescent="0.25">
      <c r="A2869" s="13" t="s">
        <v>6561</v>
      </c>
      <c r="B2869" s="8" t="s">
        <v>7146</v>
      </c>
      <c r="C2869" s="12">
        <v>38050</v>
      </c>
      <c r="D2869" s="13" t="s">
        <v>4030</v>
      </c>
      <c r="E2869" s="2">
        <v>3820.9</v>
      </c>
      <c r="F2869" s="14" t="s">
        <v>6507</v>
      </c>
      <c r="G2869" s="2">
        <v>3820.9</v>
      </c>
      <c r="H2869" s="2">
        <f>Tabla135[[#This Row],[Importe]]-Tabla135[[#This Row],[Pagado]]</f>
        <v>0</v>
      </c>
    </row>
    <row r="2870" spans="1:8" x14ac:dyDescent="0.25">
      <c r="A2870" s="13" t="s">
        <v>6561</v>
      </c>
      <c r="B2870" s="8" t="s">
        <v>7147</v>
      </c>
      <c r="C2870" s="12">
        <v>38051</v>
      </c>
      <c r="D2870" s="13" t="s">
        <v>4121</v>
      </c>
      <c r="E2870" s="2">
        <v>6152.4</v>
      </c>
      <c r="F2870" s="14" t="s">
        <v>6561</v>
      </c>
      <c r="G2870" s="2">
        <v>6152.4</v>
      </c>
      <c r="H2870" s="2">
        <f>Tabla135[[#This Row],[Importe]]-Tabla135[[#This Row],[Pagado]]</f>
        <v>0</v>
      </c>
    </row>
    <row r="2871" spans="1:8" x14ac:dyDescent="0.25">
      <c r="A2871" s="13" t="s">
        <v>6561</v>
      </c>
      <c r="B2871" s="8" t="s">
        <v>7148</v>
      </c>
      <c r="C2871" s="12">
        <v>38052</v>
      </c>
      <c r="D2871" s="13" t="s">
        <v>3982</v>
      </c>
      <c r="E2871" s="2">
        <v>559.26</v>
      </c>
      <c r="F2871" s="14" t="s">
        <v>6507</v>
      </c>
      <c r="G2871" s="2">
        <v>559.26</v>
      </c>
      <c r="H2871" s="2">
        <f>Tabla135[[#This Row],[Importe]]-Tabla135[[#This Row],[Pagado]]</f>
        <v>0</v>
      </c>
    </row>
    <row r="2872" spans="1:8" x14ac:dyDescent="0.25">
      <c r="A2872" s="13" t="s">
        <v>6561</v>
      </c>
      <c r="B2872" s="8" t="s">
        <v>7149</v>
      </c>
      <c r="C2872" s="12">
        <v>38053</v>
      </c>
      <c r="D2872" s="13" t="s">
        <v>3971</v>
      </c>
      <c r="E2872" s="2">
        <v>1250.8</v>
      </c>
      <c r="F2872" s="14" t="s">
        <v>6507</v>
      </c>
      <c r="G2872" s="2">
        <v>1250.8</v>
      </c>
      <c r="H2872" s="2">
        <f>Tabla135[[#This Row],[Importe]]-Tabla135[[#This Row],[Pagado]]</f>
        <v>0</v>
      </c>
    </row>
    <row r="2873" spans="1:8" x14ac:dyDescent="0.25">
      <c r="A2873" s="13" t="s">
        <v>6561</v>
      </c>
      <c r="B2873" s="8" t="s">
        <v>7150</v>
      </c>
      <c r="C2873" s="12">
        <v>38054</v>
      </c>
      <c r="D2873" s="13" t="s">
        <v>4113</v>
      </c>
      <c r="E2873" s="2">
        <v>2153.4</v>
      </c>
      <c r="F2873" s="14" t="s">
        <v>6561</v>
      </c>
      <c r="G2873" s="2">
        <v>2153.4</v>
      </c>
      <c r="H2873" s="2">
        <f>Tabla135[[#This Row],[Importe]]-Tabla135[[#This Row],[Pagado]]</f>
        <v>0</v>
      </c>
    </row>
    <row r="2874" spans="1:8" x14ac:dyDescent="0.25">
      <c r="A2874" s="13" t="s">
        <v>6561</v>
      </c>
      <c r="B2874" s="8" t="s">
        <v>7151</v>
      </c>
      <c r="C2874" s="12">
        <v>38055</v>
      </c>
      <c r="D2874" s="13" t="s">
        <v>3996</v>
      </c>
      <c r="E2874" s="2">
        <v>16807.5</v>
      </c>
      <c r="F2874" s="14" t="s">
        <v>6561</v>
      </c>
      <c r="G2874" s="2">
        <v>16807.5</v>
      </c>
      <c r="H2874" s="2">
        <f>Tabla135[[#This Row],[Importe]]-Tabla135[[#This Row],[Pagado]]</f>
        <v>0</v>
      </c>
    </row>
    <row r="2875" spans="1:8" x14ac:dyDescent="0.25">
      <c r="A2875" s="13" t="s">
        <v>6561</v>
      </c>
      <c r="B2875" s="8" t="s">
        <v>7152</v>
      </c>
      <c r="C2875" s="12">
        <v>38056</v>
      </c>
      <c r="D2875" s="13" t="s">
        <v>3970</v>
      </c>
      <c r="E2875" s="2">
        <v>1706.64</v>
      </c>
      <c r="F2875" s="14" t="s">
        <v>6507</v>
      </c>
      <c r="G2875" s="2">
        <v>1706.64</v>
      </c>
      <c r="H2875" s="2">
        <f>Tabla135[[#This Row],[Importe]]-Tabla135[[#This Row],[Pagado]]</f>
        <v>0</v>
      </c>
    </row>
    <row r="2876" spans="1:8" x14ac:dyDescent="0.25">
      <c r="A2876" s="13" t="s">
        <v>6561</v>
      </c>
      <c r="B2876" s="8" t="s">
        <v>7153</v>
      </c>
      <c r="C2876" s="12">
        <v>38057</v>
      </c>
      <c r="D2876" s="13" t="s">
        <v>4048</v>
      </c>
      <c r="E2876" s="2">
        <v>28000</v>
      </c>
      <c r="F2876" s="14" t="s">
        <v>6561</v>
      </c>
      <c r="G2876" s="2">
        <v>28000</v>
      </c>
      <c r="H2876" s="2">
        <f>Tabla135[[#This Row],[Importe]]-Tabla135[[#This Row],[Pagado]]</f>
        <v>0</v>
      </c>
    </row>
    <row r="2877" spans="1:8" x14ac:dyDescent="0.25">
      <c r="A2877" s="13" t="s">
        <v>6561</v>
      </c>
      <c r="B2877" s="8" t="s">
        <v>7154</v>
      </c>
      <c r="C2877" s="12">
        <v>38058</v>
      </c>
      <c r="D2877" s="13" t="s">
        <v>4112</v>
      </c>
      <c r="E2877" s="2">
        <v>13273.8</v>
      </c>
      <c r="F2877" s="14" t="s">
        <v>6561</v>
      </c>
      <c r="G2877" s="2">
        <v>13273.8</v>
      </c>
      <c r="H2877" s="2">
        <f>Tabla135[[#This Row],[Importe]]-Tabla135[[#This Row],[Pagado]]</f>
        <v>0</v>
      </c>
    </row>
    <row r="2878" spans="1:8" x14ac:dyDescent="0.25">
      <c r="A2878" s="13" t="s">
        <v>6561</v>
      </c>
      <c r="B2878" s="8" t="s">
        <v>7155</v>
      </c>
      <c r="C2878" s="12">
        <v>38059</v>
      </c>
      <c r="D2878" s="13" t="s">
        <v>4033</v>
      </c>
      <c r="E2878" s="2">
        <v>4200</v>
      </c>
      <c r="F2878" s="14" t="s">
        <v>6507</v>
      </c>
      <c r="G2878" s="2">
        <v>4200</v>
      </c>
      <c r="H2878" s="2">
        <f>Tabla135[[#This Row],[Importe]]-Tabla135[[#This Row],[Pagado]]</f>
        <v>0</v>
      </c>
    </row>
    <row r="2879" spans="1:8" x14ac:dyDescent="0.25">
      <c r="A2879" s="13" t="s">
        <v>6561</v>
      </c>
      <c r="B2879" s="8" t="s">
        <v>7156</v>
      </c>
      <c r="C2879" s="12">
        <v>38060</v>
      </c>
      <c r="D2879" s="13" t="s">
        <v>4030</v>
      </c>
      <c r="E2879" s="2">
        <v>0</v>
      </c>
      <c r="F2879" s="14" t="s">
        <v>4219</v>
      </c>
      <c r="G2879" s="2">
        <v>0</v>
      </c>
      <c r="H2879" s="2">
        <f>Tabla135[[#This Row],[Importe]]-Tabla135[[#This Row],[Pagado]]</f>
        <v>0</v>
      </c>
    </row>
    <row r="2880" spans="1:8" x14ac:dyDescent="0.25">
      <c r="A2880" s="13" t="s">
        <v>6561</v>
      </c>
      <c r="B2880" s="8" t="s">
        <v>7157</v>
      </c>
      <c r="C2880" s="12">
        <v>38061</v>
      </c>
      <c r="D2880" s="13" t="s">
        <v>3991</v>
      </c>
      <c r="E2880" s="2">
        <v>2708.1</v>
      </c>
      <c r="F2880" s="14" t="s">
        <v>6561</v>
      </c>
      <c r="G2880" s="2">
        <v>2708.1</v>
      </c>
      <c r="H2880" s="2">
        <f>Tabla135[[#This Row],[Importe]]-Tabla135[[#This Row],[Pagado]]</f>
        <v>0</v>
      </c>
    </row>
    <row r="2881" spans="1:8" x14ac:dyDescent="0.25">
      <c r="A2881" s="13" t="s">
        <v>6561</v>
      </c>
      <c r="B2881" s="8" t="s">
        <v>7158</v>
      </c>
      <c r="C2881" s="12">
        <v>38062</v>
      </c>
      <c r="D2881" s="13" t="s">
        <v>3969</v>
      </c>
      <c r="E2881" s="2">
        <v>10429.959999999999</v>
      </c>
      <c r="F2881" s="14" t="s">
        <v>6561</v>
      </c>
      <c r="G2881" s="2">
        <v>10429.959999999999</v>
      </c>
      <c r="H2881" s="2">
        <f>Tabla135[[#This Row],[Importe]]-Tabla135[[#This Row],[Pagado]]</f>
        <v>0</v>
      </c>
    </row>
    <row r="2882" spans="1:8" x14ac:dyDescent="0.25">
      <c r="A2882" s="13" t="s">
        <v>6561</v>
      </c>
      <c r="B2882" s="8" t="s">
        <v>7159</v>
      </c>
      <c r="C2882" s="12">
        <v>38063</v>
      </c>
      <c r="D2882" s="13" t="s">
        <v>3964</v>
      </c>
      <c r="E2882" s="2">
        <v>3640</v>
      </c>
      <c r="F2882" s="14" t="s">
        <v>6561</v>
      </c>
      <c r="G2882" s="2">
        <v>3640</v>
      </c>
      <c r="H2882" s="2">
        <f>Tabla135[[#This Row],[Importe]]-Tabla135[[#This Row],[Pagado]]</f>
        <v>0</v>
      </c>
    </row>
    <row r="2883" spans="1:8" x14ac:dyDescent="0.25">
      <c r="A2883" s="13" t="s">
        <v>6561</v>
      </c>
      <c r="B2883" s="8" t="s">
        <v>7160</v>
      </c>
      <c r="C2883" s="12">
        <v>38064</v>
      </c>
      <c r="D2883" s="13" t="s">
        <v>3978</v>
      </c>
      <c r="E2883" s="2">
        <v>7676</v>
      </c>
      <c r="F2883" s="14" t="s">
        <v>6507</v>
      </c>
      <c r="G2883" s="2">
        <v>7676</v>
      </c>
      <c r="H2883" s="2">
        <f>Tabla135[[#This Row],[Importe]]-Tabla135[[#This Row],[Pagado]]</f>
        <v>0</v>
      </c>
    </row>
    <row r="2884" spans="1:8" x14ac:dyDescent="0.25">
      <c r="A2884" s="13" t="s">
        <v>6561</v>
      </c>
      <c r="B2884" s="8" t="s">
        <v>7161</v>
      </c>
      <c r="C2884" s="12">
        <v>38065</v>
      </c>
      <c r="D2884" s="13" t="s">
        <v>4049</v>
      </c>
      <c r="E2884" s="2">
        <v>1587.2</v>
      </c>
      <c r="F2884" s="14" t="s">
        <v>6561</v>
      </c>
      <c r="G2884" s="2">
        <v>1587.2</v>
      </c>
      <c r="H2884" s="2">
        <f>Tabla135[[#This Row],[Importe]]-Tabla135[[#This Row],[Pagado]]</f>
        <v>0</v>
      </c>
    </row>
    <row r="2885" spans="1:8" x14ac:dyDescent="0.25">
      <c r="A2885" s="13" t="s">
        <v>6561</v>
      </c>
      <c r="B2885" s="8" t="s">
        <v>7162</v>
      </c>
      <c r="C2885" s="12">
        <v>38066</v>
      </c>
      <c r="D2885" s="13" t="s">
        <v>4049</v>
      </c>
      <c r="E2885" s="2">
        <v>209.1</v>
      </c>
      <c r="F2885" s="14" t="s">
        <v>6561</v>
      </c>
      <c r="G2885" s="2">
        <v>209.1</v>
      </c>
      <c r="H2885" s="2">
        <f>Tabla135[[#This Row],[Importe]]-Tabla135[[#This Row],[Pagado]]</f>
        <v>0</v>
      </c>
    </row>
    <row r="2886" spans="1:8" x14ac:dyDescent="0.25">
      <c r="A2886" s="13" t="s">
        <v>6561</v>
      </c>
      <c r="B2886" s="8" t="s">
        <v>7163</v>
      </c>
      <c r="C2886" s="12">
        <v>38067</v>
      </c>
      <c r="D2886" s="13" t="s">
        <v>3965</v>
      </c>
      <c r="E2886" s="2">
        <v>780</v>
      </c>
      <c r="F2886" s="14" t="s">
        <v>6561</v>
      </c>
      <c r="G2886" s="2">
        <v>780</v>
      </c>
      <c r="H2886" s="2">
        <f>Tabla135[[#This Row],[Importe]]-Tabla135[[#This Row],[Pagado]]</f>
        <v>0</v>
      </c>
    </row>
    <row r="2887" spans="1:8" x14ac:dyDescent="0.25">
      <c r="A2887" s="13" t="s">
        <v>6561</v>
      </c>
      <c r="B2887" s="8" t="s">
        <v>7164</v>
      </c>
      <c r="C2887" s="12">
        <v>38068</v>
      </c>
      <c r="D2887" s="13" t="s">
        <v>3964</v>
      </c>
      <c r="E2887" s="2">
        <v>520</v>
      </c>
      <c r="F2887" s="14" t="s">
        <v>6561</v>
      </c>
      <c r="G2887" s="2">
        <v>520</v>
      </c>
      <c r="H2887" s="2">
        <f>Tabla135[[#This Row],[Importe]]-Tabla135[[#This Row],[Pagado]]</f>
        <v>0</v>
      </c>
    </row>
    <row r="2888" spans="1:8" x14ac:dyDescent="0.25">
      <c r="A2888" s="13" t="s">
        <v>6561</v>
      </c>
      <c r="B2888" s="8" t="s">
        <v>7165</v>
      </c>
      <c r="C2888" s="12">
        <v>38069</v>
      </c>
      <c r="D2888" s="13" t="s">
        <v>3975</v>
      </c>
      <c r="E2888" s="2">
        <v>13156</v>
      </c>
      <c r="F2888" s="14" t="s">
        <v>6561</v>
      </c>
      <c r="G2888" s="2">
        <v>13156</v>
      </c>
      <c r="H2888" s="2">
        <f>Tabla135[[#This Row],[Importe]]-Tabla135[[#This Row],[Pagado]]</f>
        <v>0</v>
      </c>
    </row>
    <row r="2889" spans="1:8" x14ac:dyDescent="0.25">
      <c r="A2889" s="13" t="s">
        <v>6561</v>
      </c>
      <c r="B2889" s="8" t="s">
        <v>7166</v>
      </c>
      <c r="C2889" s="12">
        <v>38070</v>
      </c>
      <c r="D2889" s="13" t="s">
        <v>4042</v>
      </c>
      <c r="E2889" s="2">
        <v>21661.599999999999</v>
      </c>
      <c r="F2889" s="14" t="s">
        <v>6561</v>
      </c>
      <c r="G2889" s="2">
        <v>21661.599999999999</v>
      </c>
      <c r="H2889" s="2">
        <f>Tabla135[[#This Row],[Importe]]-Tabla135[[#This Row],[Pagado]]</f>
        <v>0</v>
      </c>
    </row>
    <row r="2890" spans="1:8" x14ac:dyDescent="0.25">
      <c r="A2890" s="13" t="s">
        <v>6561</v>
      </c>
      <c r="B2890" s="8" t="s">
        <v>7167</v>
      </c>
      <c r="C2890" s="12">
        <v>38071</v>
      </c>
      <c r="D2890" s="13" t="s">
        <v>3989</v>
      </c>
      <c r="E2890" s="2">
        <v>883.76</v>
      </c>
      <c r="F2890" s="14" t="s">
        <v>6561</v>
      </c>
      <c r="G2890" s="2">
        <v>883.76</v>
      </c>
      <c r="H2890" s="2">
        <f>Tabla135[[#This Row],[Importe]]-Tabla135[[#This Row],[Pagado]]</f>
        <v>0</v>
      </c>
    </row>
    <row r="2891" spans="1:8" x14ac:dyDescent="0.25">
      <c r="A2891" s="13" t="s">
        <v>6561</v>
      </c>
      <c r="B2891" s="8" t="s">
        <v>7168</v>
      </c>
      <c r="C2891" s="12">
        <v>38072</v>
      </c>
      <c r="D2891" s="13" t="s">
        <v>3937</v>
      </c>
      <c r="E2891" s="2">
        <v>3707.58</v>
      </c>
      <c r="F2891" s="14" t="s">
        <v>6507</v>
      </c>
      <c r="G2891" s="2">
        <v>3707.58</v>
      </c>
      <c r="H2891" s="2">
        <f>Tabla135[[#This Row],[Importe]]-Tabla135[[#This Row],[Pagado]]</f>
        <v>0</v>
      </c>
    </row>
    <row r="2892" spans="1:8" x14ac:dyDescent="0.25">
      <c r="A2892" s="13" t="s">
        <v>6561</v>
      </c>
      <c r="B2892" s="8" t="s">
        <v>7169</v>
      </c>
      <c r="C2892" s="12">
        <v>38073</v>
      </c>
      <c r="D2892" s="13" t="s">
        <v>3964</v>
      </c>
      <c r="E2892" s="2">
        <v>2080</v>
      </c>
      <c r="F2892" s="14" t="s">
        <v>6561</v>
      </c>
      <c r="G2892" s="2">
        <v>2080</v>
      </c>
      <c r="H2892" s="2">
        <f>Tabla135[[#This Row],[Importe]]-Tabla135[[#This Row],[Pagado]]</f>
        <v>0</v>
      </c>
    </row>
    <row r="2893" spans="1:8" x14ac:dyDescent="0.25">
      <c r="A2893" s="13" t="s">
        <v>6561</v>
      </c>
      <c r="B2893" s="8" t="s">
        <v>7170</v>
      </c>
      <c r="C2893" s="12">
        <v>38074</v>
      </c>
      <c r="D2893" s="13" t="s">
        <v>3964</v>
      </c>
      <c r="E2893" s="2">
        <v>156</v>
      </c>
      <c r="F2893" s="14" t="s">
        <v>6561</v>
      </c>
      <c r="G2893" s="2">
        <v>156</v>
      </c>
      <c r="H2893" s="2">
        <f>Tabla135[[#This Row],[Importe]]-Tabla135[[#This Row],[Pagado]]</f>
        <v>0</v>
      </c>
    </row>
    <row r="2894" spans="1:8" x14ac:dyDescent="0.25">
      <c r="A2894" s="13" t="s">
        <v>6561</v>
      </c>
      <c r="B2894" s="8" t="s">
        <v>7171</v>
      </c>
      <c r="C2894" s="12">
        <v>38075</v>
      </c>
      <c r="D2894" s="13" t="s">
        <v>3964</v>
      </c>
      <c r="E2894" s="2">
        <v>5836.8</v>
      </c>
      <c r="F2894" s="14" t="s">
        <v>6561</v>
      </c>
      <c r="G2894" s="2">
        <v>5836.8</v>
      </c>
      <c r="H2894" s="2">
        <f>Tabla135[[#This Row],[Importe]]-Tabla135[[#This Row],[Pagado]]</f>
        <v>0</v>
      </c>
    </row>
    <row r="2895" spans="1:8" x14ac:dyDescent="0.25">
      <c r="A2895" s="13" t="s">
        <v>6561</v>
      </c>
      <c r="B2895" s="8" t="s">
        <v>7172</v>
      </c>
      <c r="C2895" s="12">
        <v>38076</v>
      </c>
      <c r="D2895" s="13" t="s">
        <v>3964</v>
      </c>
      <c r="E2895" s="2">
        <v>1969.6</v>
      </c>
      <c r="F2895" s="14" t="s">
        <v>6507</v>
      </c>
      <c r="G2895" s="2">
        <v>1969.6</v>
      </c>
      <c r="H2895" s="2">
        <f>Tabla135[[#This Row],[Importe]]-Tabla135[[#This Row],[Pagado]]</f>
        <v>0</v>
      </c>
    </row>
    <row r="2896" spans="1:8" x14ac:dyDescent="0.25">
      <c r="A2896" s="13" t="s">
        <v>6561</v>
      </c>
      <c r="B2896" s="8" t="s">
        <v>7173</v>
      </c>
      <c r="C2896" s="12">
        <v>38077</v>
      </c>
      <c r="D2896" s="13" t="s">
        <v>3943</v>
      </c>
      <c r="E2896" s="2">
        <v>5149.1000000000004</v>
      </c>
      <c r="F2896" s="14" t="s">
        <v>6561</v>
      </c>
      <c r="G2896" s="2">
        <v>5149.1000000000004</v>
      </c>
      <c r="H2896" s="2">
        <f>Tabla135[[#This Row],[Importe]]-Tabla135[[#This Row],[Pagado]]</f>
        <v>0</v>
      </c>
    </row>
    <row r="2897" spans="1:8" x14ac:dyDescent="0.25">
      <c r="A2897" s="13" t="s">
        <v>6561</v>
      </c>
      <c r="B2897" s="8" t="s">
        <v>7174</v>
      </c>
      <c r="C2897" s="12">
        <v>38078</v>
      </c>
      <c r="D2897" s="13" t="s">
        <v>3991</v>
      </c>
      <c r="E2897" s="2">
        <v>296</v>
      </c>
      <c r="F2897" s="14" t="s">
        <v>6561</v>
      </c>
      <c r="G2897" s="2">
        <v>296</v>
      </c>
      <c r="H2897" s="2">
        <f>Tabla135[[#This Row],[Importe]]-Tabla135[[#This Row],[Pagado]]</f>
        <v>0</v>
      </c>
    </row>
    <row r="2898" spans="1:8" x14ac:dyDescent="0.25">
      <c r="A2898" s="13" t="s">
        <v>6561</v>
      </c>
      <c r="B2898" s="8" t="s">
        <v>7175</v>
      </c>
      <c r="C2898" s="12">
        <v>38079</v>
      </c>
      <c r="D2898" s="13" t="s">
        <v>3964</v>
      </c>
      <c r="E2898" s="2">
        <v>3286</v>
      </c>
      <c r="F2898" s="14" t="s">
        <v>6561</v>
      </c>
      <c r="G2898" s="2">
        <v>3286</v>
      </c>
      <c r="H2898" s="2">
        <f>Tabla135[[#This Row],[Importe]]-Tabla135[[#This Row],[Pagado]]</f>
        <v>0</v>
      </c>
    </row>
    <row r="2899" spans="1:8" x14ac:dyDescent="0.25">
      <c r="A2899" s="13" t="s">
        <v>6561</v>
      </c>
      <c r="B2899" s="8" t="s">
        <v>7176</v>
      </c>
      <c r="C2899" s="12">
        <v>38080</v>
      </c>
      <c r="D2899" s="13" t="s">
        <v>3964</v>
      </c>
      <c r="E2899" s="2">
        <v>156.6</v>
      </c>
      <c r="F2899" s="14" t="s">
        <v>6561</v>
      </c>
      <c r="G2899" s="2">
        <v>156.6</v>
      </c>
      <c r="H2899" s="2">
        <f>Tabla135[[#This Row],[Importe]]-Tabla135[[#This Row],[Pagado]]</f>
        <v>0</v>
      </c>
    </row>
    <row r="2900" spans="1:8" x14ac:dyDescent="0.25">
      <c r="A2900" s="13" t="s">
        <v>6561</v>
      </c>
      <c r="B2900" s="8" t="s">
        <v>7177</v>
      </c>
      <c r="C2900" s="12">
        <v>38081</v>
      </c>
      <c r="D2900" s="13" t="s">
        <v>3958</v>
      </c>
      <c r="E2900" s="2">
        <v>2234.36</v>
      </c>
      <c r="F2900" s="14" t="s">
        <v>6561</v>
      </c>
      <c r="G2900" s="2">
        <v>2234.36</v>
      </c>
      <c r="H2900" s="2">
        <f>Tabla135[[#This Row],[Importe]]-Tabla135[[#This Row],[Pagado]]</f>
        <v>0</v>
      </c>
    </row>
    <row r="2901" spans="1:8" x14ac:dyDescent="0.25">
      <c r="A2901" s="13" t="s">
        <v>6561</v>
      </c>
      <c r="B2901" s="8" t="s">
        <v>7178</v>
      </c>
      <c r="C2901" s="12">
        <v>38082</v>
      </c>
      <c r="D2901" s="13" t="s">
        <v>3964</v>
      </c>
      <c r="E2901" s="2">
        <v>552.9</v>
      </c>
      <c r="F2901" s="14" t="s">
        <v>6561</v>
      </c>
      <c r="G2901" s="2">
        <v>552.9</v>
      </c>
      <c r="H2901" s="2">
        <f>Tabla135[[#This Row],[Importe]]-Tabla135[[#This Row],[Pagado]]</f>
        <v>0</v>
      </c>
    </row>
    <row r="2902" spans="1:8" x14ac:dyDescent="0.25">
      <c r="A2902" s="13" t="s">
        <v>6561</v>
      </c>
      <c r="B2902" s="8" t="s">
        <v>7179</v>
      </c>
      <c r="C2902" s="12">
        <v>38083</v>
      </c>
      <c r="D2902" s="13" t="s">
        <v>4043</v>
      </c>
      <c r="E2902" s="2">
        <v>62206.36</v>
      </c>
      <c r="F2902" s="14" t="s">
        <v>9</v>
      </c>
      <c r="G2902" s="2">
        <v>62206.36</v>
      </c>
      <c r="H2902" s="2">
        <f>Tabla135[[#This Row],[Importe]]-Tabla135[[#This Row],[Pagado]]</f>
        <v>0</v>
      </c>
    </row>
    <row r="2903" spans="1:8" x14ac:dyDescent="0.25">
      <c r="A2903" s="13" t="s">
        <v>6561</v>
      </c>
      <c r="B2903" s="8" t="s">
        <v>7180</v>
      </c>
      <c r="C2903" s="12">
        <v>38084</v>
      </c>
      <c r="D2903" s="13" t="s">
        <v>4040</v>
      </c>
      <c r="E2903" s="2">
        <v>107842.36</v>
      </c>
      <c r="F2903" s="14" t="s">
        <v>9</v>
      </c>
      <c r="G2903" s="2">
        <v>107842.36</v>
      </c>
      <c r="H2903" s="2">
        <f>Tabla135[[#This Row],[Importe]]-Tabla135[[#This Row],[Pagado]]</f>
        <v>0</v>
      </c>
    </row>
    <row r="2904" spans="1:8" x14ac:dyDescent="0.25">
      <c r="A2904" s="13" t="s">
        <v>6561</v>
      </c>
      <c r="B2904" s="8" t="s">
        <v>7181</v>
      </c>
      <c r="C2904" s="12">
        <v>38085</v>
      </c>
      <c r="D2904" s="13" t="s">
        <v>4061</v>
      </c>
      <c r="E2904" s="2">
        <v>14356.02</v>
      </c>
      <c r="F2904" s="14" t="s">
        <v>6561</v>
      </c>
      <c r="G2904" s="2">
        <v>14356.02</v>
      </c>
      <c r="H2904" s="2">
        <f>Tabla135[[#This Row],[Importe]]-Tabla135[[#This Row],[Pagado]]</f>
        <v>0</v>
      </c>
    </row>
    <row r="2905" spans="1:8" x14ac:dyDescent="0.25">
      <c r="A2905" s="13" t="s">
        <v>6561</v>
      </c>
      <c r="B2905" s="8" t="s">
        <v>7182</v>
      </c>
      <c r="C2905" s="12">
        <v>38086</v>
      </c>
      <c r="D2905" s="13" t="s">
        <v>3964</v>
      </c>
      <c r="E2905" s="2">
        <v>345.6</v>
      </c>
      <c r="F2905" s="14" t="s">
        <v>6561</v>
      </c>
      <c r="G2905" s="2">
        <v>345.6</v>
      </c>
      <c r="H2905" s="2">
        <f>Tabla135[[#This Row],[Importe]]-Tabla135[[#This Row],[Pagado]]</f>
        <v>0</v>
      </c>
    </row>
    <row r="2906" spans="1:8" x14ac:dyDescent="0.25">
      <c r="A2906" s="13" t="s">
        <v>6561</v>
      </c>
      <c r="B2906" s="8" t="s">
        <v>7183</v>
      </c>
      <c r="C2906" s="12">
        <v>38087</v>
      </c>
      <c r="D2906" s="13" t="s">
        <v>4012</v>
      </c>
      <c r="E2906" s="2">
        <v>1486.72</v>
      </c>
      <c r="F2906" s="14" t="s">
        <v>6561</v>
      </c>
      <c r="G2906" s="2">
        <v>1486.72</v>
      </c>
      <c r="H2906" s="2">
        <f>Tabla135[[#This Row],[Importe]]-Tabla135[[#This Row],[Pagado]]</f>
        <v>0</v>
      </c>
    </row>
    <row r="2907" spans="1:8" x14ac:dyDescent="0.25">
      <c r="A2907" s="13" t="s">
        <v>6561</v>
      </c>
      <c r="B2907" s="8" t="s">
        <v>7184</v>
      </c>
      <c r="C2907" s="12">
        <v>38088</v>
      </c>
      <c r="D2907" s="13" t="s">
        <v>4009</v>
      </c>
      <c r="E2907" s="2">
        <v>868</v>
      </c>
      <c r="F2907" s="14" t="s">
        <v>6507</v>
      </c>
      <c r="G2907" s="2">
        <v>868</v>
      </c>
      <c r="H2907" s="2">
        <f>Tabla135[[#This Row],[Importe]]-Tabla135[[#This Row],[Pagado]]</f>
        <v>0</v>
      </c>
    </row>
    <row r="2908" spans="1:8" x14ac:dyDescent="0.25">
      <c r="A2908" s="13" t="s">
        <v>6561</v>
      </c>
      <c r="B2908" s="8" t="s">
        <v>7185</v>
      </c>
      <c r="C2908" s="12">
        <v>38089</v>
      </c>
      <c r="D2908" s="13" t="s">
        <v>4097</v>
      </c>
      <c r="E2908" s="2">
        <v>6548.84</v>
      </c>
      <c r="F2908" s="14" t="s">
        <v>6561</v>
      </c>
      <c r="G2908" s="2">
        <v>6548.84</v>
      </c>
      <c r="H2908" s="2">
        <f>Tabla135[[#This Row],[Importe]]-Tabla135[[#This Row],[Pagado]]</f>
        <v>0</v>
      </c>
    </row>
    <row r="2909" spans="1:8" x14ac:dyDescent="0.25">
      <c r="A2909" s="13" t="s">
        <v>6561</v>
      </c>
      <c r="B2909" s="8" t="s">
        <v>7186</v>
      </c>
      <c r="C2909" s="12">
        <v>38090</v>
      </c>
      <c r="D2909" s="13" t="s">
        <v>4039</v>
      </c>
      <c r="E2909" s="2">
        <v>8444.4</v>
      </c>
      <c r="F2909" s="14" t="s">
        <v>10</v>
      </c>
      <c r="G2909" s="2">
        <v>8444.4</v>
      </c>
      <c r="H2909" s="2">
        <f>Tabla135[[#This Row],[Importe]]-Tabla135[[#This Row],[Pagado]]</f>
        <v>0</v>
      </c>
    </row>
    <row r="2910" spans="1:8" x14ac:dyDescent="0.25">
      <c r="A2910" s="13" t="s">
        <v>6561</v>
      </c>
      <c r="B2910" s="8" t="s">
        <v>7187</v>
      </c>
      <c r="C2910" s="12">
        <v>38091</v>
      </c>
      <c r="D2910" s="13" t="s">
        <v>4097</v>
      </c>
      <c r="E2910" s="2">
        <v>825</v>
      </c>
      <c r="F2910" s="14" t="s">
        <v>6561</v>
      </c>
      <c r="G2910" s="2">
        <v>825</v>
      </c>
      <c r="H2910" s="2">
        <f>Tabla135[[#This Row],[Importe]]-Tabla135[[#This Row],[Pagado]]</f>
        <v>0</v>
      </c>
    </row>
    <row r="2911" spans="1:8" x14ac:dyDescent="0.25">
      <c r="A2911" s="13" t="s">
        <v>6561</v>
      </c>
      <c r="B2911" s="8" t="s">
        <v>7188</v>
      </c>
      <c r="C2911" s="12">
        <v>38092</v>
      </c>
      <c r="D2911" s="13" t="s">
        <v>3999</v>
      </c>
      <c r="E2911" s="2">
        <v>7228.62</v>
      </c>
      <c r="F2911" s="14" t="s">
        <v>6561</v>
      </c>
      <c r="G2911" s="2">
        <v>7228.62</v>
      </c>
      <c r="H2911" s="2">
        <f>Tabla135[[#This Row],[Importe]]-Tabla135[[#This Row],[Pagado]]</f>
        <v>0</v>
      </c>
    </row>
    <row r="2912" spans="1:8" x14ac:dyDescent="0.25">
      <c r="A2912" s="13" t="s">
        <v>6561</v>
      </c>
      <c r="B2912" s="8" t="s">
        <v>7189</v>
      </c>
      <c r="C2912" s="12">
        <v>38093</v>
      </c>
      <c r="D2912" s="13" t="s">
        <v>4047</v>
      </c>
      <c r="E2912" s="2">
        <v>3026.4</v>
      </c>
      <c r="F2912" s="14" t="s">
        <v>6561</v>
      </c>
      <c r="G2912" s="2">
        <v>3026.4</v>
      </c>
      <c r="H2912" s="2">
        <f>Tabla135[[#This Row],[Importe]]-Tabla135[[#This Row],[Pagado]]</f>
        <v>0</v>
      </c>
    </row>
    <row r="2913" spans="1:8" x14ac:dyDescent="0.25">
      <c r="A2913" s="13" t="s">
        <v>6561</v>
      </c>
      <c r="B2913" s="8" t="s">
        <v>7190</v>
      </c>
      <c r="C2913" s="12">
        <v>38094</v>
      </c>
      <c r="D2913" s="13" t="s">
        <v>4045</v>
      </c>
      <c r="E2913" s="2">
        <v>5145.0200000000004</v>
      </c>
      <c r="F2913" s="14" t="s">
        <v>6507</v>
      </c>
      <c r="G2913" s="2">
        <v>5145.0200000000004</v>
      </c>
      <c r="H2913" s="2">
        <f>Tabla135[[#This Row],[Importe]]-Tabla135[[#This Row],[Pagado]]</f>
        <v>0</v>
      </c>
    </row>
    <row r="2914" spans="1:8" x14ac:dyDescent="0.25">
      <c r="A2914" s="13" t="s">
        <v>6561</v>
      </c>
      <c r="B2914" s="8" t="s">
        <v>7191</v>
      </c>
      <c r="C2914" s="12">
        <v>38095</v>
      </c>
      <c r="D2914" s="13" t="s">
        <v>4046</v>
      </c>
      <c r="E2914" s="2">
        <v>4040.4</v>
      </c>
      <c r="F2914" s="14" t="s">
        <v>6507</v>
      </c>
      <c r="G2914" s="2">
        <v>4040.4</v>
      </c>
      <c r="H2914" s="2">
        <f>Tabla135[[#This Row],[Importe]]-Tabla135[[#This Row],[Pagado]]</f>
        <v>0</v>
      </c>
    </row>
    <row r="2915" spans="1:8" x14ac:dyDescent="0.25">
      <c r="A2915" s="13" t="s">
        <v>6561</v>
      </c>
      <c r="B2915" s="8" t="s">
        <v>7192</v>
      </c>
      <c r="C2915" s="12">
        <v>38096</v>
      </c>
      <c r="D2915" s="13" t="s">
        <v>4007</v>
      </c>
      <c r="E2915" s="2">
        <v>5923.68</v>
      </c>
      <c r="F2915" s="14" t="s">
        <v>6507</v>
      </c>
      <c r="G2915" s="2">
        <v>5923.68</v>
      </c>
      <c r="H2915" s="2">
        <f>Tabla135[[#This Row],[Importe]]-Tabla135[[#This Row],[Pagado]]</f>
        <v>0</v>
      </c>
    </row>
    <row r="2916" spans="1:8" x14ac:dyDescent="0.25">
      <c r="A2916" s="13" t="s">
        <v>6561</v>
      </c>
      <c r="B2916" s="8" t="s">
        <v>7193</v>
      </c>
      <c r="C2916" s="12">
        <v>38097</v>
      </c>
      <c r="D2916" s="13" t="s">
        <v>3974</v>
      </c>
      <c r="E2916" s="2">
        <v>5960</v>
      </c>
      <c r="F2916" s="14" t="s">
        <v>6507</v>
      </c>
      <c r="G2916" s="2">
        <v>5960</v>
      </c>
      <c r="H2916" s="2">
        <f>Tabla135[[#This Row],[Importe]]-Tabla135[[#This Row],[Pagado]]</f>
        <v>0</v>
      </c>
    </row>
    <row r="2917" spans="1:8" x14ac:dyDescent="0.25">
      <c r="A2917" s="13" t="s">
        <v>6561</v>
      </c>
      <c r="B2917" s="8" t="s">
        <v>7194</v>
      </c>
      <c r="C2917" s="12">
        <v>38098</v>
      </c>
      <c r="D2917" s="13" t="s">
        <v>4000</v>
      </c>
      <c r="E2917" s="2">
        <v>520</v>
      </c>
      <c r="F2917" s="14" t="s">
        <v>6507</v>
      </c>
      <c r="G2917" s="2">
        <v>520</v>
      </c>
      <c r="H2917" s="2">
        <f>Tabla135[[#This Row],[Importe]]-Tabla135[[#This Row],[Pagado]]</f>
        <v>0</v>
      </c>
    </row>
    <row r="2918" spans="1:8" x14ac:dyDescent="0.25">
      <c r="A2918" s="13" t="s">
        <v>6561</v>
      </c>
      <c r="B2918" s="8" t="s">
        <v>7195</v>
      </c>
      <c r="C2918" s="12">
        <v>38099</v>
      </c>
      <c r="D2918" s="13" t="s">
        <v>4100</v>
      </c>
      <c r="E2918" s="2">
        <v>1560</v>
      </c>
      <c r="F2918" s="14" t="s">
        <v>6507</v>
      </c>
      <c r="G2918" s="2">
        <v>1560</v>
      </c>
      <c r="H2918" s="2">
        <f>Tabla135[[#This Row],[Importe]]-Tabla135[[#This Row],[Pagado]]</f>
        <v>0</v>
      </c>
    </row>
    <row r="2919" spans="1:8" x14ac:dyDescent="0.25">
      <c r="A2919" s="13" t="s">
        <v>6561</v>
      </c>
      <c r="B2919" s="8" t="s">
        <v>7196</v>
      </c>
      <c r="C2919" s="12">
        <v>38100</v>
      </c>
      <c r="D2919" s="13" t="s">
        <v>4001</v>
      </c>
      <c r="E2919" s="2">
        <v>7280</v>
      </c>
      <c r="F2919" s="14" t="s">
        <v>6507</v>
      </c>
      <c r="G2919" s="2">
        <v>7280</v>
      </c>
      <c r="H2919" s="2">
        <f>Tabla135[[#This Row],[Importe]]-Tabla135[[#This Row],[Pagado]]</f>
        <v>0</v>
      </c>
    </row>
    <row r="2920" spans="1:8" x14ac:dyDescent="0.25">
      <c r="A2920" s="13" t="s">
        <v>6561</v>
      </c>
      <c r="B2920" s="8" t="s">
        <v>7197</v>
      </c>
      <c r="C2920" s="12">
        <v>38101</v>
      </c>
      <c r="D2920" s="13" t="s">
        <v>3964</v>
      </c>
      <c r="E2920" s="2">
        <v>6913.6</v>
      </c>
      <c r="F2920" s="14" t="s">
        <v>6507</v>
      </c>
      <c r="G2920" s="2">
        <v>6913.6</v>
      </c>
      <c r="H2920" s="2">
        <f>Tabla135[[#This Row],[Importe]]-Tabla135[[#This Row],[Pagado]]</f>
        <v>0</v>
      </c>
    </row>
    <row r="2921" spans="1:8" x14ac:dyDescent="0.25">
      <c r="A2921" s="13" t="s">
        <v>6561</v>
      </c>
      <c r="B2921" s="8" t="s">
        <v>7198</v>
      </c>
      <c r="C2921" s="12">
        <v>38102</v>
      </c>
      <c r="D2921" s="13" t="s">
        <v>3964</v>
      </c>
      <c r="E2921" s="2">
        <v>1040</v>
      </c>
      <c r="F2921" s="14" t="s">
        <v>6561</v>
      </c>
      <c r="G2921" s="2">
        <v>1040</v>
      </c>
      <c r="H2921" s="2">
        <f>Tabla135[[#This Row],[Importe]]-Tabla135[[#This Row],[Pagado]]</f>
        <v>0</v>
      </c>
    </row>
    <row r="2922" spans="1:8" x14ac:dyDescent="0.25">
      <c r="A2922" s="13" t="s">
        <v>6561</v>
      </c>
      <c r="B2922" s="8" t="s">
        <v>7199</v>
      </c>
      <c r="C2922" s="12">
        <v>38103</v>
      </c>
      <c r="D2922" s="13" t="s">
        <v>4119</v>
      </c>
      <c r="E2922" s="2">
        <v>5750.08</v>
      </c>
      <c r="F2922" s="14" t="s">
        <v>6561</v>
      </c>
      <c r="G2922" s="2">
        <v>5750.08</v>
      </c>
      <c r="H2922" s="2">
        <f>Tabla135[[#This Row],[Importe]]-Tabla135[[#This Row],[Pagado]]</f>
        <v>0</v>
      </c>
    </row>
    <row r="2923" spans="1:8" x14ac:dyDescent="0.25">
      <c r="A2923" s="13" t="s">
        <v>6561</v>
      </c>
      <c r="B2923" s="8" t="s">
        <v>7200</v>
      </c>
      <c r="C2923" s="12">
        <v>38104</v>
      </c>
      <c r="D2923" s="13" t="s">
        <v>4037</v>
      </c>
      <c r="E2923" s="2">
        <v>2470.6</v>
      </c>
      <c r="F2923" s="14" t="s">
        <v>6561</v>
      </c>
      <c r="G2923" s="2">
        <v>2470.6</v>
      </c>
      <c r="H2923" s="2">
        <f>Tabla135[[#This Row],[Importe]]-Tabla135[[#This Row],[Pagado]]</f>
        <v>0</v>
      </c>
    </row>
    <row r="2924" spans="1:8" x14ac:dyDescent="0.25">
      <c r="A2924" s="13" t="s">
        <v>6561</v>
      </c>
      <c r="B2924" s="8" t="s">
        <v>7201</v>
      </c>
      <c r="C2924" s="12">
        <v>38105</v>
      </c>
      <c r="D2924" s="13" t="s">
        <v>3935</v>
      </c>
      <c r="E2924" s="2">
        <v>11332.8</v>
      </c>
      <c r="F2924" s="14" t="s">
        <v>4718</v>
      </c>
      <c r="G2924" s="2">
        <v>11332.8</v>
      </c>
      <c r="H2924" s="2">
        <f>Tabla135[[#This Row],[Importe]]-Tabla135[[#This Row],[Pagado]]</f>
        <v>0</v>
      </c>
    </row>
    <row r="2925" spans="1:8" x14ac:dyDescent="0.25">
      <c r="A2925" s="13" t="s">
        <v>6561</v>
      </c>
      <c r="B2925" s="8" t="s">
        <v>7202</v>
      </c>
      <c r="C2925" s="12">
        <v>38106</v>
      </c>
      <c r="D2925" s="13" t="s">
        <v>4064</v>
      </c>
      <c r="E2925" s="2">
        <v>35248.400000000001</v>
      </c>
      <c r="F2925" s="14" t="s">
        <v>8</v>
      </c>
      <c r="G2925" s="2">
        <v>35248.400000000001</v>
      </c>
      <c r="H2925" s="2">
        <f>Tabla135[[#This Row],[Importe]]-Tabla135[[#This Row],[Pagado]]</f>
        <v>0</v>
      </c>
    </row>
    <row r="2926" spans="1:8" x14ac:dyDescent="0.25">
      <c r="A2926" s="13" t="s">
        <v>6561</v>
      </c>
      <c r="B2926" s="8" t="s">
        <v>7203</v>
      </c>
      <c r="C2926" s="12">
        <v>38107</v>
      </c>
      <c r="D2926" s="13" t="s">
        <v>3964</v>
      </c>
      <c r="E2926" s="2">
        <v>13376.8</v>
      </c>
      <c r="F2926" s="14" t="s">
        <v>6507</v>
      </c>
      <c r="G2926" s="2">
        <v>13376.8</v>
      </c>
      <c r="H2926" s="2">
        <f>Tabla135[[#This Row],[Importe]]-Tabla135[[#This Row],[Pagado]]</f>
        <v>0</v>
      </c>
    </row>
    <row r="2927" spans="1:8" x14ac:dyDescent="0.25">
      <c r="A2927" s="13" t="s">
        <v>6561</v>
      </c>
      <c r="B2927" s="8" t="s">
        <v>7204</v>
      </c>
      <c r="C2927" s="12">
        <v>38108</v>
      </c>
      <c r="D2927" s="13" t="s">
        <v>4065</v>
      </c>
      <c r="E2927" s="2">
        <v>4759.26</v>
      </c>
      <c r="F2927" s="14" t="s">
        <v>6507</v>
      </c>
      <c r="G2927" s="2">
        <v>4759.26</v>
      </c>
      <c r="H2927" s="2">
        <f>Tabla135[[#This Row],[Importe]]-Tabla135[[#This Row],[Pagado]]</f>
        <v>0</v>
      </c>
    </row>
    <row r="2928" spans="1:8" x14ac:dyDescent="0.25">
      <c r="A2928" s="13" t="s">
        <v>6561</v>
      </c>
      <c r="B2928" s="8" t="s">
        <v>7205</v>
      </c>
      <c r="C2928" s="12">
        <v>38109</v>
      </c>
      <c r="D2928" s="13" t="s">
        <v>3959</v>
      </c>
      <c r="E2928" s="2">
        <v>10827.9</v>
      </c>
      <c r="F2928" s="14" t="s">
        <v>14</v>
      </c>
      <c r="G2928" s="2">
        <v>10827.9</v>
      </c>
      <c r="H2928" s="2">
        <f>Tabla135[[#This Row],[Importe]]-Tabla135[[#This Row],[Pagado]]</f>
        <v>0</v>
      </c>
    </row>
    <row r="2929" spans="1:8" x14ac:dyDescent="0.25">
      <c r="A2929" s="13" t="s">
        <v>6561</v>
      </c>
      <c r="B2929" s="8" t="s">
        <v>7206</v>
      </c>
      <c r="C2929" s="12">
        <v>38110</v>
      </c>
      <c r="D2929" s="13" t="s">
        <v>4062</v>
      </c>
      <c r="E2929" s="2">
        <v>34709.199999999997</v>
      </c>
      <c r="F2929" s="14" t="s">
        <v>6507</v>
      </c>
      <c r="G2929" s="2">
        <v>34709.199999999997</v>
      </c>
      <c r="H2929" s="2">
        <f>Tabla135[[#This Row],[Importe]]-Tabla135[[#This Row],[Pagado]]</f>
        <v>0</v>
      </c>
    </row>
    <row r="2930" spans="1:8" x14ac:dyDescent="0.25">
      <c r="A2930" s="13" t="s">
        <v>6561</v>
      </c>
      <c r="B2930" s="8" t="s">
        <v>7207</v>
      </c>
      <c r="C2930" s="12">
        <v>38111</v>
      </c>
      <c r="D2930" s="13" t="s">
        <v>4072</v>
      </c>
      <c r="E2930" s="2">
        <v>1040</v>
      </c>
      <c r="F2930" s="14" t="s">
        <v>6561</v>
      </c>
      <c r="G2930" s="2">
        <v>1040</v>
      </c>
      <c r="H2930" s="2">
        <f>Tabla135[[#This Row],[Importe]]-Tabla135[[#This Row],[Pagado]]</f>
        <v>0</v>
      </c>
    </row>
    <row r="2931" spans="1:8" x14ac:dyDescent="0.25">
      <c r="A2931" s="13" t="s">
        <v>6561</v>
      </c>
      <c r="B2931" s="8" t="s">
        <v>7208</v>
      </c>
      <c r="C2931" s="12">
        <v>38112</v>
      </c>
      <c r="D2931" s="13" t="s">
        <v>4038</v>
      </c>
      <c r="E2931" s="2">
        <v>26945.599999999999</v>
      </c>
      <c r="F2931" s="14" t="s">
        <v>10</v>
      </c>
      <c r="G2931" s="2">
        <v>26945.599999999999</v>
      </c>
      <c r="H2931" s="2">
        <f>Tabla135[[#This Row],[Importe]]-Tabla135[[#This Row],[Pagado]]</f>
        <v>0</v>
      </c>
    </row>
    <row r="2932" spans="1:8" x14ac:dyDescent="0.25">
      <c r="A2932" s="13" t="s">
        <v>6561</v>
      </c>
      <c r="B2932" s="8" t="s">
        <v>7209</v>
      </c>
      <c r="C2932" s="12">
        <v>38113</v>
      </c>
      <c r="D2932" s="13" t="s">
        <v>4063</v>
      </c>
      <c r="E2932" s="2">
        <v>55981.9</v>
      </c>
      <c r="F2932" s="14" t="s">
        <v>6507</v>
      </c>
      <c r="G2932" s="2">
        <v>55981.9</v>
      </c>
      <c r="H2932" s="2">
        <f>Tabla135[[#This Row],[Importe]]-Tabla135[[#This Row],[Pagado]]</f>
        <v>0</v>
      </c>
    </row>
    <row r="2933" spans="1:8" x14ac:dyDescent="0.25">
      <c r="A2933" s="13" t="s">
        <v>6561</v>
      </c>
      <c r="B2933" s="8" t="s">
        <v>7210</v>
      </c>
      <c r="C2933" s="12">
        <v>38114</v>
      </c>
      <c r="D2933" s="13" t="s">
        <v>3986</v>
      </c>
      <c r="E2933" s="2">
        <v>1061</v>
      </c>
      <c r="F2933" s="14" t="s">
        <v>6507</v>
      </c>
      <c r="G2933" s="2">
        <v>1061</v>
      </c>
      <c r="H2933" s="2">
        <f>Tabla135[[#This Row],[Importe]]-Tabla135[[#This Row],[Pagado]]</f>
        <v>0</v>
      </c>
    </row>
    <row r="2934" spans="1:8" x14ac:dyDescent="0.25">
      <c r="A2934" s="13" t="s">
        <v>6561</v>
      </c>
      <c r="B2934" s="8" t="s">
        <v>7211</v>
      </c>
      <c r="C2934" s="12">
        <v>38115</v>
      </c>
      <c r="D2934" s="13" t="s">
        <v>3985</v>
      </c>
      <c r="E2934" s="2">
        <v>3770.12</v>
      </c>
      <c r="F2934" s="14" t="s">
        <v>6507</v>
      </c>
      <c r="G2934" s="2">
        <v>3770.12</v>
      </c>
      <c r="H2934" s="2">
        <f>Tabla135[[#This Row],[Importe]]-Tabla135[[#This Row],[Pagado]]</f>
        <v>0</v>
      </c>
    </row>
    <row r="2935" spans="1:8" x14ac:dyDescent="0.25">
      <c r="A2935" s="13" t="s">
        <v>6561</v>
      </c>
      <c r="B2935" s="8" t="s">
        <v>7212</v>
      </c>
      <c r="C2935" s="12">
        <v>38116</v>
      </c>
      <c r="D2935" s="13" t="s">
        <v>3987</v>
      </c>
      <c r="E2935" s="2">
        <v>2182.44</v>
      </c>
      <c r="F2935" s="14" t="s">
        <v>6507</v>
      </c>
      <c r="G2935" s="2">
        <v>2182.44</v>
      </c>
      <c r="H2935" s="2">
        <f>Tabla135[[#This Row],[Importe]]-Tabla135[[#This Row],[Pagado]]</f>
        <v>0</v>
      </c>
    </row>
    <row r="2936" spans="1:8" x14ac:dyDescent="0.25">
      <c r="A2936" s="13" t="s">
        <v>6561</v>
      </c>
      <c r="B2936" s="8" t="s">
        <v>7213</v>
      </c>
      <c r="C2936" s="12">
        <v>38117</v>
      </c>
      <c r="D2936" s="13" t="s">
        <v>4116</v>
      </c>
      <c r="E2936" s="2">
        <v>1963.88</v>
      </c>
      <c r="F2936" s="14" t="s">
        <v>6507</v>
      </c>
      <c r="G2936" s="2">
        <v>1963.88</v>
      </c>
      <c r="H2936" s="2">
        <f>Tabla135[[#This Row],[Importe]]-Tabla135[[#This Row],[Pagado]]</f>
        <v>0</v>
      </c>
    </row>
    <row r="2937" spans="1:8" x14ac:dyDescent="0.25">
      <c r="A2937" s="13" t="s">
        <v>6561</v>
      </c>
      <c r="B2937" s="8" t="s">
        <v>7214</v>
      </c>
      <c r="C2937" s="12">
        <v>38118</v>
      </c>
      <c r="D2937" s="13" t="s">
        <v>4114</v>
      </c>
      <c r="E2937" s="2">
        <v>4079.4</v>
      </c>
      <c r="F2937" s="14" t="s">
        <v>6507</v>
      </c>
      <c r="G2937" s="2">
        <v>4079.4</v>
      </c>
      <c r="H2937" s="2">
        <f>Tabla135[[#This Row],[Importe]]-Tabla135[[#This Row],[Pagado]]</f>
        <v>0</v>
      </c>
    </row>
    <row r="2938" spans="1:8" x14ac:dyDescent="0.25">
      <c r="A2938" s="13" t="s">
        <v>6561</v>
      </c>
      <c r="B2938" s="8" t="s">
        <v>7215</v>
      </c>
      <c r="C2938" s="12">
        <v>38119</v>
      </c>
      <c r="D2938" s="13" t="s">
        <v>4016</v>
      </c>
      <c r="E2938" s="2">
        <v>31627.4</v>
      </c>
      <c r="F2938" s="14" t="s">
        <v>6507</v>
      </c>
      <c r="G2938" s="2">
        <v>31627.4</v>
      </c>
      <c r="H2938" s="2">
        <f>Tabla135[[#This Row],[Importe]]-Tabla135[[#This Row],[Pagado]]</f>
        <v>0</v>
      </c>
    </row>
    <row r="2939" spans="1:8" x14ac:dyDescent="0.25">
      <c r="A2939" s="13" t="s">
        <v>6561</v>
      </c>
      <c r="B2939" s="8" t="s">
        <v>7216</v>
      </c>
      <c r="C2939" s="12">
        <v>38120</v>
      </c>
      <c r="D2939" s="13" t="s">
        <v>4016</v>
      </c>
      <c r="E2939" s="2">
        <v>3581.4</v>
      </c>
      <c r="F2939" s="14" t="s">
        <v>6507</v>
      </c>
      <c r="G2939" s="2">
        <v>3581.4</v>
      </c>
      <c r="H2939" s="2">
        <f>Tabla135[[#This Row],[Importe]]-Tabla135[[#This Row],[Pagado]]</f>
        <v>0</v>
      </c>
    </row>
    <row r="2940" spans="1:8" x14ac:dyDescent="0.25">
      <c r="A2940" s="13" t="s">
        <v>6561</v>
      </c>
      <c r="B2940" s="8" t="s">
        <v>7217</v>
      </c>
      <c r="C2940" s="12">
        <v>38121</v>
      </c>
      <c r="D2940" s="13" t="s">
        <v>3980</v>
      </c>
      <c r="E2940" s="2">
        <v>3704.07</v>
      </c>
      <c r="F2940" s="14" t="s">
        <v>6507</v>
      </c>
      <c r="G2940" s="2">
        <v>3704.07</v>
      </c>
      <c r="H2940" s="2">
        <f>Tabla135[[#This Row],[Importe]]-Tabla135[[#This Row],[Pagado]]</f>
        <v>0</v>
      </c>
    </row>
    <row r="2941" spans="1:8" x14ac:dyDescent="0.25">
      <c r="A2941" s="13" t="s">
        <v>6561</v>
      </c>
      <c r="B2941" s="8" t="s">
        <v>7218</v>
      </c>
      <c r="C2941" s="12">
        <v>38122</v>
      </c>
      <c r="D2941" s="13" t="s">
        <v>4163</v>
      </c>
      <c r="E2941" s="2">
        <v>947</v>
      </c>
      <c r="F2941" s="14" t="s">
        <v>6561</v>
      </c>
      <c r="G2941" s="2">
        <v>947</v>
      </c>
      <c r="H2941" s="2">
        <f>Tabla135[[#This Row],[Importe]]-Tabla135[[#This Row],[Pagado]]</f>
        <v>0</v>
      </c>
    </row>
    <row r="2942" spans="1:8" x14ac:dyDescent="0.25">
      <c r="A2942" s="13" t="s">
        <v>6561</v>
      </c>
      <c r="B2942" s="8" t="s">
        <v>7219</v>
      </c>
      <c r="C2942" s="12">
        <v>38123</v>
      </c>
      <c r="D2942" s="13" t="s">
        <v>3997</v>
      </c>
      <c r="E2942" s="2">
        <v>2202.2199999999998</v>
      </c>
      <c r="F2942" s="14" t="s">
        <v>6561</v>
      </c>
      <c r="G2942" s="2">
        <v>2202.2199999999998</v>
      </c>
      <c r="H2942" s="2">
        <f>Tabla135[[#This Row],[Importe]]-Tabla135[[#This Row],[Pagado]]</f>
        <v>0</v>
      </c>
    </row>
    <row r="2943" spans="1:8" x14ac:dyDescent="0.25">
      <c r="A2943" s="13" t="s">
        <v>6561</v>
      </c>
      <c r="B2943" s="8" t="s">
        <v>7220</v>
      </c>
      <c r="C2943" s="12">
        <v>38124</v>
      </c>
      <c r="D2943" s="13" t="s">
        <v>4120</v>
      </c>
      <c r="E2943" s="2">
        <v>4060</v>
      </c>
      <c r="F2943" s="14" t="s">
        <v>6507</v>
      </c>
      <c r="G2943" s="2">
        <v>4060</v>
      </c>
      <c r="H2943" s="2">
        <f>Tabla135[[#This Row],[Importe]]-Tabla135[[#This Row],[Pagado]]</f>
        <v>0</v>
      </c>
    </row>
    <row r="2944" spans="1:8" x14ac:dyDescent="0.25">
      <c r="A2944" s="13" t="s">
        <v>6561</v>
      </c>
      <c r="B2944" s="8" t="s">
        <v>7221</v>
      </c>
      <c r="C2944" s="12">
        <v>38125</v>
      </c>
      <c r="D2944" s="13" t="s">
        <v>3952</v>
      </c>
      <c r="E2944" s="2">
        <v>0</v>
      </c>
      <c r="F2944" s="14" t="s">
        <v>4219</v>
      </c>
      <c r="G2944" s="2">
        <v>0</v>
      </c>
      <c r="H2944" s="2">
        <f>Tabla135[[#This Row],[Importe]]-Tabla135[[#This Row],[Pagado]]</f>
        <v>0</v>
      </c>
    </row>
    <row r="2945" spans="1:8" x14ac:dyDescent="0.25">
      <c r="A2945" s="13" t="s">
        <v>6561</v>
      </c>
      <c r="B2945" s="8" t="s">
        <v>7222</v>
      </c>
      <c r="C2945" s="12">
        <v>38126</v>
      </c>
      <c r="D2945" s="13" t="s">
        <v>4066</v>
      </c>
      <c r="E2945" s="2">
        <v>4378</v>
      </c>
      <c r="F2945" s="14" t="s">
        <v>6561</v>
      </c>
      <c r="G2945" s="2">
        <v>4378</v>
      </c>
      <c r="H2945" s="2">
        <f>Tabla135[[#This Row],[Importe]]-Tabla135[[#This Row],[Pagado]]</f>
        <v>0</v>
      </c>
    </row>
    <row r="2946" spans="1:8" x14ac:dyDescent="0.25">
      <c r="A2946" s="13" t="s">
        <v>6561</v>
      </c>
      <c r="B2946" s="8" t="s">
        <v>7223</v>
      </c>
      <c r="C2946" s="12">
        <v>38127</v>
      </c>
      <c r="D2946" s="13" t="s">
        <v>4123</v>
      </c>
      <c r="E2946" s="2">
        <v>4031.6</v>
      </c>
      <c r="F2946" s="14" t="s">
        <v>6561</v>
      </c>
      <c r="G2946" s="2">
        <v>4031.6</v>
      </c>
      <c r="H2946" s="2">
        <f>Tabla135[[#This Row],[Importe]]-Tabla135[[#This Row],[Pagado]]</f>
        <v>0</v>
      </c>
    </row>
    <row r="2947" spans="1:8" x14ac:dyDescent="0.25">
      <c r="A2947" s="13" t="s">
        <v>6561</v>
      </c>
      <c r="B2947" s="8" t="s">
        <v>7224</v>
      </c>
      <c r="C2947" s="12">
        <v>38128</v>
      </c>
      <c r="D2947" s="13" t="s">
        <v>3952</v>
      </c>
      <c r="E2947" s="2">
        <v>3676.4</v>
      </c>
      <c r="F2947" s="14" t="s">
        <v>6561</v>
      </c>
      <c r="G2947" s="2">
        <v>3676.4</v>
      </c>
      <c r="H2947" s="2">
        <f>Tabla135[[#This Row],[Importe]]-Tabla135[[#This Row],[Pagado]]</f>
        <v>0</v>
      </c>
    </row>
    <row r="2948" spans="1:8" x14ac:dyDescent="0.25">
      <c r="A2948" s="13" t="s">
        <v>6561</v>
      </c>
      <c r="B2948" s="8" t="s">
        <v>7225</v>
      </c>
      <c r="C2948" s="12">
        <v>38129</v>
      </c>
      <c r="D2948" s="13" t="s">
        <v>4090</v>
      </c>
      <c r="E2948" s="2">
        <v>1242</v>
      </c>
      <c r="F2948" s="14" t="s">
        <v>6561</v>
      </c>
      <c r="G2948" s="2">
        <v>1242</v>
      </c>
      <c r="H2948" s="2">
        <f>Tabla135[[#This Row],[Importe]]-Tabla135[[#This Row],[Pagado]]</f>
        <v>0</v>
      </c>
    </row>
    <row r="2949" spans="1:8" x14ac:dyDescent="0.25">
      <c r="A2949" s="13" t="s">
        <v>6561</v>
      </c>
      <c r="B2949" s="8" t="s">
        <v>7226</v>
      </c>
      <c r="C2949" s="12">
        <v>38130</v>
      </c>
      <c r="D2949" s="13" t="s">
        <v>4108</v>
      </c>
      <c r="E2949" s="2">
        <v>15395</v>
      </c>
      <c r="F2949" s="14" t="s">
        <v>6561</v>
      </c>
      <c r="G2949" s="2">
        <v>15395</v>
      </c>
      <c r="H2949" s="2">
        <f>Tabla135[[#This Row],[Importe]]-Tabla135[[#This Row],[Pagado]]</f>
        <v>0</v>
      </c>
    </row>
    <row r="2950" spans="1:8" x14ac:dyDescent="0.25">
      <c r="A2950" s="13" t="s">
        <v>6561</v>
      </c>
      <c r="B2950" s="8" t="s">
        <v>7227</v>
      </c>
      <c r="C2950" s="12">
        <v>38131</v>
      </c>
      <c r="D2950" s="13" t="s">
        <v>3964</v>
      </c>
      <c r="E2950" s="2">
        <v>944</v>
      </c>
      <c r="F2950" s="14" t="s">
        <v>6561</v>
      </c>
      <c r="G2950" s="2">
        <v>944</v>
      </c>
      <c r="H2950" s="2">
        <f>Tabla135[[#This Row],[Importe]]-Tabla135[[#This Row],[Pagado]]</f>
        <v>0</v>
      </c>
    </row>
    <row r="2951" spans="1:8" x14ac:dyDescent="0.25">
      <c r="A2951" s="13" t="s">
        <v>6561</v>
      </c>
      <c r="B2951" s="8" t="s">
        <v>7228</v>
      </c>
      <c r="C2951" s="12">
        <v>38132</v>
      </c>
      <c r="D2951" s="13" t="s">
        <v>4108</v>
      </c>
      <c r="E2951" s="2">
        <v>15937.5</v>
      </c>
      <c r="F2951" s="14" t="s">
        <v>6561</v>
      </c>
      <c r="G2951" s="2">
        <v>15937.5</v>
      </c>
      <c r="H2951" s="2">
        <f>Tabla135[[#This Row],[Importe]]-Tabla135[[#This Row],[Pagado]]</f>
        <v>0</v>
      </c>
    </row>
    <row r="2952" spans="1:8" x14ac:dyDescent="0.25">
      <c r="A2952" s="13" t="s">
        <v>6561</v>
      </c>
      <c r="B2952" s="8" t="s">
        <v>7229</v>
      </c>
      <c r="C2952" s="12">
        <v>38133</v>
      </c>
      <c r="D2952" s="13" t="s">
        <v>3964</v>
      </c>
      <c r="E2952" s="2">
        <v>809.4</v>
      </c>
      <c r="F2952" s="14" t="s">
        <v>6561</v>
      </c>
      <c r="G2952" s="2">
        <v>809.4</v>
      </c>
      <c r="H2952" s="2">
        <f>Tabla135[[#This Row],[Importe]]-Tabla135[[#This Row],[Pagado]]</f>
        <v>0</v>
      </c>
    </row>
    <row r="2953" spans="1:8" x14ac:dyDescent="0.25">
      <c r="A2953" s="13" t="s">
        <v>6561</v>
      </c>
      <c r="B2953" s="8" t="s">
        <v>7230</v>
      </c>
      <c r="C2953" s="12">
        <v>38134</v>
      </c>
      <c r="D2953" s="13" t="s">
        <v>4049</v>
      </c>
      <c r="E2953" s="2">
        <v>650</v>
      </c>
      <c r="F2953" s="14" t="s">
        <v>6561</v>
      </c>
      <c r="G2953" s="2">
        <v>650</v>
      </c>
      <c r="H2953" s="2">
        <f>Tabla135[[#This Row],[Importe]]-Tabla135[[#This Row],[Pagado]]</f>
        <v>0</v>
      </c>
    </row>
    <row r="2954" spans="1:8" x14ac:dyDescent="0.25">
      <c r="A2954" s="13" t="s">
        <v>6561</v>
      </c>
      <c r="B2954" s="8" t="s">
        <v>7231</v>
      </c>
      <c r="C2954" s="12">
        <v>38135</v>
      </c>
      <c r="D2954" s="13" t="s">
        <v>4049</v>
      </c>
      <c r="E2954" s="2">
        <v>277.56</v>
      </c>
      <c r="F2954" s="14" t="s">
        <v>6561</v>
      </c>
      <c r="G2954" s="2">
        <v>277.56</v>
      </c>
      <c r="H2954" s="2">
        <f>Tabla135[[#This Row],[Importe]]-Tabla135[[#This Row],[Pagado]]</f>
        <v>0</v>
      </c>
    </row>
    <row r="2955" spans="1:8" x14ac:dyDescent="0.25">
      <c r="A2955" s="13" t="s">
        <v>6561</v>
      </c>
      <c r="B2955" s="8" t="s">
        <v>7232</v>
      </c>
      <c r="C2955" s="12">
        <v>38136</v>
      </c>
      <c r="D2955" s="13" t="s">
        <v>4098</v>
      </c>
      <c r="E2955" s="2">
        <v>31410.5</v>
      </c>
      <c r="F2955" s="14" t="s">
        <v>6561</v>
      </c>
      <c r="G2955" s="2">
        <v>31410.5</v>
      </c>
      <c r="H2955" s="2">
        <f>Tabla135[[#This Row],[Importe]]-Tabla135[[#This Row],[Pagado]]</f>
        <v>0</v>
      </c>
    </row>
    <row r="2956" spans="1:8" x14ac:dyDescent="0.25">
      <c r="A2956" s="13" t="s">
        <v>6561</v>
      </c>
      <c r="B2956" s="8" t="s">
        <v>7233</v>
      </c>
      <c r="C2956" s="12">
        <v>38137</v>
      </c>
      <c r="D2956" s="13" t="s">
        <v>4010</v>
      </c>
      <c r="E2956" s="2">
        <v>2339.6</v>
      </c>
      <c r="F2956" s="14" t="s">
        <v>6507</v>
      </c>
      <c r="G2956" s="2">
        <v>2339.6</v>
      </c>
      <c r="H2956" s="2">
        <f>Tabla135[[#This Row],[Importe]]-Tabla135[[#This Row],[Pagado]]</f>
        <v>0</v>
      </c>
    </row>
    <row r="2957" spans="1:8" x14ac:dyDescent="0.25">
      <c r="A2957" s="13" t="s">
        <v>6561</v>
      </c>
      <c r="B2957" s="8" t="s">
        <v>7234</v>
      </c>
      <c r="C2957" s="12">
        <v>38138</v>
      </c>
      <c r="D2957" s="13" t="s">
        <v>4015</v>
      </c>
      <c r="E2957" s="2">
        <v>2501.16</v>
      </c>
      <c r="F2957" s="14" t="s">
        <v>6561</v>
      </c>
      <c r="G2957" s="2">
        <v>2501.16</v>
      </c>
      <c r="H2957" s="2">
        <f>Tabla135[[#This Row],[Importe]]-Tabla135[[#This Row],[Pagado]]</f>
        <v>0</v>
      </c>
    </row>
    <row r="2958" spans="1:8" x14ac:dyDescent="0.25">
      <c r="A2958" s="13" t="s">
        <v>6561</v>
      </c>
      <c r="B2958" s="8" t="s">
        <v>7235</v>
      </c>
      <c r="C2958" s="12">
        <v>38139</v>
      </c>
      <c r="D2958" s="13" t="s">
        <v>4102</v>
      </c>
      <c r="E2958" s="2">
        <v>3784.32</v>
      </c>
      <c r="F2958" s="14" t="s">
        <v>6561</v>
      </c>
      <c r="G2958" s="2">
        <v>3784.32</v>
      </c>
      <c r="H2958" s="2">
        <f>Tabla135[[#This Row],[Importe]]-Tabla135[[#This Row],[Pagado]]</f>
        <v>0</v>
      </c>
    </row>
    <row r="2959" spans="1:8" x14ac:dyDescent="0.25">
      <c r="A2959" s="13" t="s">
        <v>6561</v>
      </c>
      <c r="B2959" s="8" t="s">
        <v>7236</v>
      </c>
      <c r="C2959" s="12">
        <v>38140</v>
      </c>
      <c r="D2959" s="13" t="s">
        <v>4098</v>
      </c>
      <c r="E2959" s="2">
        <v>4834.8</v>
      </c>
      <c r="F2959" s="14" t="s">
        <v>6561</v>
      </c>
      <c r="G2959" s="2">
        <v>4834.8</v>
      </c>
      <c r="H2959" s="2">
        <f>Tabla135[[#This Row],[Importe]]-Tabla135[[#This Row],[Pagado]]</f>
        <v>0</v>
      </c>
    </row>
    <row r="2960" spans="1:8" x14ac:dyDescent="0.25">
      <c r="A2960" s="13" t="s">
        <v>6561</v>
      </c>
      <c r="B2960" s="8" t="s">
        <v>7237</v>
      </c>
      <c r="C2960" s="12">
        <v>38141</v>
      </c>
      <c r="D2960" s="13" t="s">
        <v>3964</v>
      </c>
      <c r="E2960" s="2">
        <v>3640</v>
      </c>
      <c r="F2960" s="14" t="s">
        <v>6561</v>
      </c>
      <c r="G2960" s="2">
        <v>3640</v>
      </c>
      <c r="H2960" s="2">
        <f>Tabla135[[#This Row],[Importe]]-Tabla135[[#This Row],[Pagado]]</f>
        <v>0</v>
      </c>
    </row>
    <row r="2961" spans="1:8" x14ac:dyDescent="0.25">
      <c r="A2961" s="13" t="s">
        <v>6561</v>
      </c>
      <c r="B2961" s="8" t="s">
        <v>7238</v>
      </c>
      <c r="C2961" s="12">
        <v>38142</v>
      </c>
      <c r="D2961" s="13" t="s">
        <v>4124</v>
      </c>
      <c r="E2961" s="2">
        <v>55168.4</v>
      </c>
      <c r="F2961" s="14" t="s">
        <v>6507</v>
      </c>
      <c r="G2961" s="2">
        <v>55168.4</v>
      </c>
      <c r="H2961" s="2">
        <f>Tabla135[[#This Row],[Importe]]-Tabla135[[#This Row],[Pagado]]</f>
        <v>0</v>
      </c>
    </row>
    <row r="2962" spans="1:8" x14ac:dyDescent="0.25">
      <c r="A2962" s="13" t="s">
        <v>6561</v>
      </c>
      <c r="B2962" s="8" t="s">
        <v>7239</v>
      </c>
      <c r="C2962" s="12">
        <v>38143</v>
      </c>
      <c r="D2962" s="13" t="s">
        <v>3964</v>
      </c>
      <c r="E2962" s="2">
        <v>5313.36</v>
      </c>
      <c r="F2962" s="14" t="s">
        <v>6561</v>
      </c>
      <c r="G2962" s="2">
        <v>5313.36</v>
      </c>
      <c r="H2962" s="2">
        <f>Tabla135[[#This Row],[Importe]]-Tabla135[[#This Row],[Pagado]]</f>
        <v>0</v>
      </c>
    </row>
    <row r="2963" spans="1:8" x14ac:dyDescent="0.25">
      <c r="A2963" s="13" t="s">
        <v>6561</v>
      </c>
      <c r="B2963" s="8" t="s">
        <v>7240</v>
      </c>
      <c r="C2963" s="12">
        <v>38144</v>
      </c>
      <c r="D2963" s="13" t="s">
        <v>3964</v>
      </c>
      <c r="E2963" s="2">
        <v>65</v>
      </c>
      <c r="F2963" s="14" t="s">
        <v>6561</v>
      </c>
      <c r="G2963" s="2">
        <v>65</v>
      </c>
      <c r="H2963" s="2">
        <f>Tabla135[[#This Row],[Importe]]-Tabla135[[#This Row],[Pagado]]</f>
        <v>0</v>
      </c>
    </row>
    <row r="2964" spans="1:8" x14ac:dyDescent="0.25">
      <c r="A2964" s="13" t="s">
        <v>6561</v>
      </c>
      <c r="B2964" s="8" t="s">
        <v>7241</v>
      </c>
      <c r="C2964" s="12">
        <v>38145</v>
      </c>
      <c r="D2964" s="13" t="s">
        <v>4076</v>
      </c>
      <c r="E2964" s="2">
        <v>8995.2000000000007</v>
      </c>
      <c r="F2964" s="14" t="s">
        <v>6507</v>
      </c>
      <c r="G2964" s="2">
        <v>8995.2000000000007</v>
      </c>
      <c r="H2964" s="2">
        <f>Tabla135[[#This Row],[Importe]]-Tabla135[[#This Row],[Pagado]]</f>
        <v>0</v>
      </c>
    </row>
    <row r="2965" spans="1:8" x14ac:dyDescent="0.25">
      <c r="A2965" s="13" t="s">
        <v>6561</v>
      </c>
      <c r="B2965" s="8" t="s">
        <v>7242</v>
      </c>
      <c r="C2965" s="12">
        <v>38146</v>
      </c>
      <c r="D2965" s="13" t="s">
        <v>4073</v>
      </c>
      <c r="E2965" s="2">
        <v>8679</v>
      </c>
      <c r="F2965" s="14" t="s">
        <v>6561</v>
      </c>
      <c r="G2965" s="2">
        <v>8679</v>
      </c>
      <c r="H2965" s="2">
        <f>Tabla135[[#This Row],[Importe]]-Tabla135[[#This Row],[Pagado]]</f>
        <v>0</v>
      </c>
    </row>
    <row r="2966" spans="1:8" x14ac:dyDescent="0.25">
      <c r="A2966" s="13" t="s">
        <v>6561</v>
      </c>
      <c r="B2966" s="8" t="s">
        <v>7243</v>
      </c>
      <c r="C2966" s="12">
        <v>38147</v>
      </c>
      <c r="D2966" s="13" t="s">
        <v>3964</v>
      </c>
      <c r="E2966" s="2">
        <v>914.4</v>
      </c>
      <c r="F2966" s="14" t="s">
        <v>6561</v>
      </c>
      <c r="G2966" s="2">
        <v>914.4</v>
      </c>
      <c r="H2966" s="2">
        <f>Tabla135[[#This Row],[Importe]]-Tabla135[[#This Row],[Pagado]]</f>
        <v>0</v>
      </c>
    </row>
    <row r="2967" spans="1:8" x14ac:dyDescent="0.25">
      <c r="A2967" s="13" t="s">
        <v>6561</v>
      </c>
      <c r="B2967" s="8" t="s">
        <v>7244</v>
      </c>
      <c r="C2967" s="12">
        <v>38148</v>
      </c>
      <c r="D2967" s="13" t="s">
        <v>3948</v>
      </c>
      <c r="E2967" s="2">
        <v>3339.4</v>
      </c>
      <c r="F2967" s="14" t="s">
        <v>6561</v>
      </c>
      <c r="G2967" s="2">
        <v>3339.4</v>
      </c>
      <c r="H2967" s="2">
        <f>Tabla135[[#This Row],[Importe]]-Tabla135[[#This Row],[Pagado]]</f>
        <v>0</v>
      </c>
    </row>
    <row r="2968" spans="1:8" x14ac:dyDescent="0.25">
      <c r="A2968" s="13" t="s">
        <v>6561</v>
      </c>
      <c r="B2968" s="8" t="s">
        <v>7245</v>
      </c>
      <c r="C2968" s="12">
        <v>38149</v>
      </c>
      <c r="D2968" s="13" t="s">
        <v>3935</v>
      </c>
      <c r="E2968" s="2">
        <v>20952</v>
      </c>
      <c r="F2968" s="14" t="s">
        <v>4718</v>
      </c>
      <c r="G2968" s="2">
        <v>20952</v>
      </c>
      <c r="H2968" s="2">
        <f>Tabla135[[#This Row],[Importe]]-Tabla135[[#This Row],[Pagado]]</f>
        <v>0</v>
      </c>
    </row>
    <row r="2969" spans="1:8" x14ac:dyDescent="0.25">
      <c r="A2969" s="13" t="s">
        <v>6561</v>
      </c>
      <c r="B2969" s="8" t="s">
        <v>7246</v>
      </c>
      <c r="C2969" s="12">
        <v>38150</v>
      </c>
      <c r="D2969" s="13" t="s">
        <v>3948</v>
      </c>
      <c r="E2969" s="2">
        <v>2418</v>
      </c>
      <c r="F2969" s="14" t="s">
        <v>6507</v>
      </c>
      <c r="G2969" s="2">
        <v>2418</v>
      </c>
      <c r="H2969" s="2">
        <f>Tabla135[[#This Row],[Importe]]-Tabla135[[#This Row],[Pagado]]</f>
        <v>0</v>
      </c>
    </row>
    <row r="2970" spans="1:8" x14ac:dyDescent="0.25">
      <c r="A2970" s="13" t="s">
        <v>6561</v>
      </c>
      <c r="B2970" s="8" t="s">
        <v>7247</v>
      </c>
      <c r="C2970" s="12">
        <v>38151</v>
      </c>
      <c r="D2970" s="13" t="s">
        <v>3964</v>
      </c>
      <c r="E2970" s="2">
        <v>636</v>
      </c>
      <c r="F2970" s="14" t="s">
        <v>6507</v>
      </c>
      <c r="G2970" s="2">
        <v>636</v>
      </c>
      <c r="H2970" s="2">
        <f>Tabla135[[#This Row],[Importe]]-Tabla135[[#This Row],[Pagado]]</f>
        <v>0</v>
      </c>
    </row>
    <row r="2971" spans="1:8" x14ac:dyDescent="0.25">
      <c r="A2971" s="13" t="s">
        <v>6507</v>
      </c>
      <c r="B2971" s="8" t="s">
        <v>7248</v>
      </c>
      <c r="C2971" s="12">
        <v>38152</v>
      </c>
      <c r="D2971" s="13" t="s">
        <v>3973</v>
      </c>
      <c r="E2971" s="2">
        <v>4555</v>
      </c>
      <c r="F2971" s="14" t="s">
        <v>6507</v>
      </c>
      <c r="G2971" s="2">
        <v>4555</v>
      </c>
      <c r="H2971" s="2">
        <f>Tabla135[[#This Row],[Importe]]-Tabla135[[#This Row],[Pagado]]</f>
        <v>0</v>
      </c>
    </row>
    <row r="2972" spans="1:8" x14ac:dyDescent="0.25">
      <c r="A2972" s="13" t="s">
        <v>6507</v>
      </c>
      <c r="B2972" s="8" t="s">
        <v>7249</v>
      </c>
      <c r="C2972" s="12">
        <v>38153</v>
      </c>
      <c r="D2972" s="13" t="s">
        <v>3953</v>
      </c>
      <c r="E2972" s="2">
        <v>4940</v>
      </c>
      <c r="F2972" s="14" t="s">
        <v>6507</v>
      </c>
      <c r="G2972" s="2">
        <v>4940</v>
      </c>
      <c r="H2972" s="2">
        <f>Tabla135[[#This Row],[Importe]]-Tabla135[[#This Row],[Pagado]]</f>
        <v>0</v>
      </c>
    </row>
    <row r="2973" spans="1:8" x14ac:dyDescent="0.25">
      <c r="A2973" s="13" t="s">
        <v>6507</v>
      </c>
      <c r="B2973" s="8" t="s">
        <v>7250</v>
      </c>
      <c r="C2973" s="12">
        <v>38154</v>
      </c>
      <c r="D2973" s="13" t="s">
        <v>4002</v>
      </c>
      <c r="E2973" s="2">
        <v>4160</v>
      </c>
      <c r="F2973" s="14" t="s">
        <v>6507</v>
      </c>
      <c r="G2973" s="2">
        <v>4160</v>
      </c>
      <c r="H2973" s="2">
        <f>Tabla135[[#This Row],[Importe]]-Tabla135[[#This Row],[Pagado]]</f>
        <v>0</v>
      </c>
    </row>
    <row r="2974" spans="1:8" x14ac:dyDescent="0.25">
      <c r="A2974" s="13" t="s">
        <v>6507</v>
      </c>
      <c r="B2974" s="8" t="s">
        <v>7251</v>
      </c>
      <c r="C2974" s="12">
        <v>38155</v>
      </c>
      <c r="D2974" s="13" t="s">
        <v>4000</v>
      </c>
      <c r="E2974" s="2">
        <v>1300</v>
      </c>
      <c r="F2974" s="14" t="s">
        <v>6507</v>
      </c>
      <c r="G2974" s="2">
        <v>1300</v>
      </c>
      <c r="H2974" s="2">
        <f>Tabla135[[#This Row],[Importe]]-Tabla135[[#This Row],[Pagado]]</f>
        <v>0</v>
      </c>
    </row>
    <row r="2975" spans="1:8" x14ac:dyDescent="0.25">
      <c r="A2975" s="13" t="s">
        <v>6507</v>
      </c>
      <c r="B2975" s="8" t="s">
        <v>7252</v>
      </c>
      <c r="C2975" s="12">
        <v>38156</v>
      </c>
      <c r="D2975" s="13" t="s">
        <v>3965</v>
      </c>
      <c r="E2975" s="2">
        <v>1300</v>
      </c>
      <c r="F2975" s="14" t="s">
        <v>4718</v>
      </c>
      <c r="G2975" s="2">
        <v>1300</v>
      </c>
      <c r="H2975" s="2">
        <f>Tabla135[[#This Row],[Importe]]-Tabla135[[#This Row],[Pagado]]</f>
        <v>0</v>
      </c>
    </row>
    <row r="2976" spans="1:8" x14ac:dyDescent="0.25">
      <c r="A2976" s="13" t="s">
        <v>6507</v>
      </c>
      <c r="B2976" s="8" t="s">
        <v>7253</v>
      </c>
      <c r="C2976" s="12">
        <v>38157</v>
      </c>
      <c r="D2976" s="13" t="s">
        <v>4031</v>
      </c>
      <c r="E2976" s="2">
        <v>5200</v>
      </c>
      <c r="F2976" s="14" t="s">
        <v>6507</v>
      </c>
      <c r="G2976" s="2">
        <v>5200</v>
      </c>
      <c r="H2976" s="2">
        <f>Tabla135[[#This Row],[Importe]]-Tabla135[[#This Row],[Pagado]]</f>
        <v>0</v>
      </c>
    </row>
    <row r="2977" spans="1:8" x14ac:dyDescent="0.25">
      <c r="A2977" s="13" t="s">
        <v>6507</v>
      </c>
      <c r="B2977" s="8" t="s">
        <v>7254</v>
      </c>
      <c r="C2977" s="12">
        <v>38158</v>
      </c>
      <c r="D2977" s="13" t="s">
        <v>3974</v>
      </c>
      <c r="E2977" s="2">
        <v>0</v>
      </c>
      <c r="F2977" s="14" t="s">
        <v>4219</v>
      </c>
      <c r="G2977" s="2">
        <v>0</v>
      </c>
      <c r="H2977" s="2">
        <f>Tabla135[[#This Row],[Importe]]-Tabla135[[#This Row],[Pagado]]</f>
        <v>0</v>
      </c>
    </row>
    <row r="2978" spans="1:8" x14ac:dyDescent="0.25">
      <c r="A2978" s="13" t="s">
        <v>6507</v>
      </c>
      <c r="B2978" s="8" t="s">
        <v>7255</v>
      </c>
      <c r="C2978" s="12">
        <v>38159</v>
      </c>
      <c r="D2978" s="13" t="s">
        <v>4100</v>
      </c>
      <c r="E2978" s="2">
        <v>1560</v>
      </c>
      <c r="F2978" s="14" t="s">
        <v>6507</v>
      </c>
      <c r="G2978" s="2">
        <v>1560</v>
      </c>
      <c r="H2978" s="2">
        <f>Tabla135[[#This Row],[Importe]]-Tabla135[[#This Row],[Pagado]]</f>
        <v>0</v>
      </c>
    </row>
    <row r="2979" spans="1:8" x14ac:dyDescent="0.25">
      <c r="A2979" s="13" t="s">
        <v>6507</v>
      </c>
      <c r="B2979" s="8" t="s">
        <v>7256</v>
      </c>
      <c r="C2979" s="12">
        <v>38160</v>
      </c>
      <c r="D2979" s="13" t="s">
        <v>3936</v>
      </c>
      <c r="E2979" s="2">
        <v>15742.8</v>
      </c>
      <c r="F2979" s="14" t="s">
        <v>4718</v>
      </c>
      <c r="G2979" s="2">
        <v>15742.8</v>
      </c>
      <c r="H2979" s="2">
        <f>Tabla135[[#This Row],[Importe]]-Tabla135[[#This Row],[Pagado]]</f>
        <v>0</v>
      </c>
    </row>
    <row r="2980" spans="1:8" x14ac:dyDescent="0.25">
      <c r="A2980" s="13" t="s">
        <v>6507</v>
      </c>
      <c r="B2980" s="8" t="s">
        <v>7257</v>
      </c>
      <c r="C2980" s="12">
        <v>38161</v>
      </c>
      <c r="D2980" s="13" t="s">
        <v>3935</v>
      </c>
      <c r="E2980" s="2">
        <v>72604.800000000003</v>
      </c>
      <c r="F2980" s="14" t="s">
        <v>8</v>
      </c>
      <c r="G2980" s="2">
        <v>72604.800000000003</v>
      </c>
      <c r="H2980" s="2">
        <f>Tabla135[[#This Row],[Importe]]-Tabla135[[#This Row],[Pagado]]</f>
        <v>0</v>
      </c>
    </row>
    <row r="2981" spans="1:8" x14ac:dyDescent="0.25">
      <c r="A2981" s="13" t="s">
        <v>6507</v>
      </c>
      <c r="B2981" s="8" t="s">
        <v>7258</v>
      </c>
      <c r="C2981" s="12">
        <v>38162</v>
      </c>
      <c r="D2981" s="13" t="s">
        <v>3935</v>
      </c>
      <c r="E2981" s="2">
        <v>1876</v>
      </c>
      <c r="F2981" s="14" t="s">
        <v>4718</v>
      </c>
      <c r="G2981" s="2">
        <v>1876</v>
      </c>
      <c r="H2981" s="2">
        <f>Tabla135[[#This Row],[Importe]]-Tabla135[[#This Row],[Pagado]]</f>
        <v>0</v>
      </c>
    </row>
    <row r="2982" spans="1:8" x14ac:dyDescent="0.25">
      <c r="A2982" s="13" t="s">
        <v>6507</v>
      </c>
      <c r="B2982" s="8" t="s">
        <v>7259</v>
      </c>
      <c r="C2982" s="12">
        <v>38163</v>
      </c>
      <c r="D2982" s="13" t="s">
        <v>3975</v>
      </c>
      <c r="E2982" s="2">
        <v>6864</v>
      </c>
      <c r="F2982" s="14" t="s">
        <v>6507</v>
      </c>
      <c r="G2982" s="2">
        <v>6864</v>
      </c>
      <c r="H2982" s="2">
        <f>Tabla135[[#This Row],[Importe]]-Tabla135[[#This Row],[Pagado]]</f>
        <v>0</v>
      </c>
    </row>
    <row r="2983" spans="1:8" x14ac:dyDescent="0.25">
      <c r="A2983" s="13" t="s">
        <v>6507</v>
      </c>
      <c r="B2983" s="8" t="s">
        <v>7260</v>
      </c>
      <c r="C2983" s="12">
        <v>38164</v>
      </c>
      <c r="D2983" s="13" t="s">
        <v>4001</v>
      </c>
      <c r="E2983" s="2">
        <v>5200</v>
      </c>
      <c r="F2983" s="14" t="s">
        <v>6507</v>
      </c>
      <c r="G2983" s="2">
        <v>5200</v>
      </c>
      <c r="H2983" s="2">
        <f>Tabla135[[#This Row],[Importe]]-Tabla135[[#This Row],[Pagado]]</f>
        <v>0</v>
      </c>
    </row>
    <row r="2984" spans="1:8" x14ac:dyDescent="0.25">
      <c r="A2984" s="13" t="s">
        <v>6507</v>
      </c>
      <c r="B2984" s="8" t="s">
        <v>7261</v>
      </c>
      <c r="C2984" s="12">
        <v>38165</v>
      </c>
      <c r="D2984" s="13" t="s">
        <v>3975</v>
      </c>
      <c r="E2984" s="2">
        <v>10001.700000000001</v>
      </c>
      <c r="F2984" s="14" t="s">
        <v>6507</v>
      </c>
      <c r="G2984" s="2">
        <v>10001.700000000001</v>
      </c>
      <c r="H2984" s="2">
        <f>Tabla135[[#This Row],[Importe]]-Tabla135[[#This Row],[Pagado]]</f>
        <v>0</v>
      </c>
    </row>
    <row r="2985" spans="1:8" x14ac:dyDescent="0.25">
      <c r="A2985" s="13" t="s">
        <v>6507</v>
      </c>
      <c r="B2985" s="8" t="s">
        <v>7262</v>
      </c>
      <c r="C2985" s="12">
        <v>38166</v>
      </c>
      <c r="D2985" s="13" t="s">
        <v>3936</v>
      </c>
      <c r="E2985" s="2">
        <v>2657.2</v>
      </c>
      <c r="F2985" s="14" t="s">
        <v>4718</v>
      </c>
      <c r="G2985" s="2">
        <v>2657.2</v>
      </c>
      <c r="H2985" s="2">
        <f>Tabla135[[#This Row],[Importe]]-Tabla135[[#This Row],[Pagado]]</f>
        <v>0</v>
      </c>
    </row>
    <row r="2986" spans="1:8" x14ac:dyDescent="0.25">
      <c r="A2986" s="13" t="s">
        <v>6507</v>
      </c>
      <c r="B2986" s="8" t="s">
        <v>7263</v>
      </c>
      <c r="C2986" s="12">
        <v>38167</v>
      </c>
      <c r="D2986" s="13" t="s">
        <v>4008</v>
      </c>
      <c r="E2986" s="2">
        <v>4152.37</v>
      </c>
      <c r="F2986" s="14" t="s">
        <v>6507</v>
      </c>
      <c r="G2986" s="2">
        <v>4152.37</v>
      </c>
      <c r="H2986" s="2">
        <f>Tabla135[[#This Row],[Importe]]-Tabla135[[#This Row],[Pagado]]</f>
        <v>0</v>
      </c>
    </row>
    <row r="2987" spans="1:8" x14ac:dyDescent="0.25">
      <c r="A2987" s="13" t="s">
        <v>6507</v>
      </c>
      <c r="B2987" s="8" t="s">
        <v>7264</v>
      </c>
      <c r="C2987" s="12">
        <v>38168</v>
      </c>
      <c r="D2987" s="13" t="s">
        <v>4045</v>
      </c>
      <c r="E2987" s="2">
        <v>967.1</v>
      </c>
      <c r="F2987" s="14" t="s">
        <v>6507</v>
      </c>
      <c r="G2987" s="2">
        <v>967.1</v>
      </c>
      <c r="H2987" s="2">
        <f>Tabla135[[#This Row],[Importe]]-Tabla135[[#This Row],[Pagado]]</f>
        <v>0</v>
      </c>
    </row>
    <row r="2988" spans="1:8" x14ac:dyDescent="0.25">
      <c r="A2988" s="13" t="s">
        <v>6507</v>
      </c>
      <c r="B2988" s="8" t="s">
        <v>7265</v>
      </c>
      <c r="C2988" s="12">
        <v>38169</v>
      </c>
      <c r="D2988" s="13" t="s">
        <v>3974</v>
      </c>
      <c r="E2988" s="2">
        <v>15600</v>
      </c>
      <c r="F2988" s="14" t="s">
        <v>6507</v>
      </c>
      <c r="G2988" s="2">
        <v>15600</v>
      </c>
      <c r="H2988" s="2">
        <f>Tabla135[[#This Row],[Importe]]-Tabla135[[#This Row],[Pagado]]</f>
        <v>0</v>
      </c>
    </row>
    <row r="2989" spans="1:8" x14ac:dyDescent="0.25">
      <c r="A2989" s="13" t="s">
        <v>6507</v>
      </c>
      <c r="B2989" s="8" t="s">
        <v>7266</v>
      </c>
      <c r="C2989" s="12">
        <v>38170</v>
      </c>
      <c r="D2989" s="13" t="s">
        <v>4046</v>
      </c>
      <c r="E2989" s="2">
        <v>703.84</v>
      </c>
      <c r="F2989" s="14" t="s">
        <v>6507</v>
      </c>
      <c r="G2989" s="2">
        <v>703.84</v>
      </c>
      <c r="H2989" s="2">
        <f>Tabla135[[#This Row],[Importe]]-Tabla135[[#This Row],[Pagado]]</f>
        <v>0</v>
      </c>
    </row>
    <row r="2990" spans="1:8" x14ac:dyDescent="0.25">
      <c r="A2990" s="13" t="s">
        <v>6507</v>
      </c>
      <c r="B2990" s="8" t="s">
        <v>7267</v>
      </c>
      <c r="C2990" s="12">
        <v>38171</v>
      </c>
      <c r="D2990" s="13" t="s">
        <v>3944</v>
      </c>
      <c r="E2990" s="2">
        <v>0</v>
      </c>
      <c r="F2990" s="14" t="s">
        <v>4219</v>
      </c>
      <c r="G2990" s="2">
        <v>0</v>
      </c>
      <c r="H2990" s="2">
        <f>Tabla135[[#This Row],[Importe]]-Tabla135[[#This Row],[Pagado]]</f>
        <v>0</v>
      </c>
    </row>
    <row r="2991" spans="1:8" x14ac:dyDescent="0.25">
      <c r="A2991" s="13" t="s">
        <v>6507</v>
      </c>
      <c r="B2991" s="8" t="s">
        <v>7268</v>
      </c>
      <c r="C2991" s="12">
        <v>38172</v>
      </c>
      <c r="D2991" s="13" t="s">
        <v>4153</v>
      </c>
      <c r="E2991" s="2">
        <v>35318.720000000001</v>
      </c>
      <c r="F2991" s="14" t="s">
        <v>6507</v>
      </c>
      <c r="G2991" s="2">
        <v>35318.720000000001</v>
      </c>
      <c r="H2991" s="2">
        <f>Tabla135[[#This Row],[Importe]]-Tabla135[[#This Row],[Pagado]]</f>
        <v>0</v>
      </c>
    </row>
    <row r="2992" spans="1:8" x14ac:dyDescent="0.25">
      <c r="A2992" s="13" t="s">
        <v>6507</v>
      </c>
      <c r="B2992" s="8" t="s">
        <v>7269</v>
      </c>
      <c r="C2992" s="12">
        <v>38173</v>
      </c>
      <c r="D2992" s="13" t="s">
        <v>3939</v>
      </c>
      <c r="E2992" s="2">
        <v>0</v>
      </c>
      <c r="F2992" s="14" t="s">
        <v>4219</v>
      </c>
      <c r="G2992" s="2">
        <v>0</v>
      </c>
      <c r="H2992" s="2">
        <f>Tabla135[[#This Row],[Importe]]-Tabla135[[#This Row],[Pagado]]</f>
        <v>0</v>
      </c>
    </row>
    <row r="2993" spans="1:8" x14ac:dyDescent="0.25">
      <c r="A2993" s="13" t="s">
        <v>6507</v>
      </c>
      <c r="B2993" s="8" t="s">
        <v>7270</v>
      </c>
      <c r="C2993" s="12">
        <v>38174</v>
      </c>
      <c r="D2993" s="13" t="s">
        <v>4083</v>
      </c>
      <c r="E2993" s="2">
        <v>5161.2</v>
      </c>
      <c r="F2993" s="14" t="s">
        <v>6507</v>
      </c>
      <c r="G2993" s="2">
        <v>5161.2</v>
      </c>
      <c r="H2993" s="2">
        <f>Tabla135[[#This Row],[Importe]]-Tabla135[[#This Row],[Pagado]]</f>
        <v>0</v>
      </c>
    </row>
    <row r="2994" spans="1:8" x14ac:dyDescent="0.25">
      <c r="A2994" s="13" t="s">
        <v>6507</v>
      </c>
      <c r="B2994" s="8" t="s">
        <v>7271</v>
      </c>
      <c r="C2994" s="12">
        <v>38175</v>
      </c>
      <c r="D2994" s="13" t="s">
        <v>3940</v>
      </c>
      <c r="E2994" s="2">
        <v>0</v>
      </c>
      <c r="F2994" s="14" t="s">
        <v>4219</v>
      </c>
      <c r="G2994" s="2">
        <v>0</v>
      </c>
      <c r="H2994" s="2">
        <f>Tabla135[[#This Row],[Importe]]-Tabla135[[#This Row],[Pagado]]</f>
        <v>0</v>
      </c>
    </row>
    <row r="2995" spans="1:8" x14ac:dyDescent="0.25">
      <c r="A2995" s="13" t="s">
        <v>6507</v>
      </c>
      <c r="B2995" s="8" t="s">
        <v>7272</v>
      </c>
      <c r="C2995" s="12">
        <v>38176</v>
      </c>
      <c r="D2995" s="13" t="s">
        <v>3948</v>
      </c>
      <c r="E2995" s="2">
        <v>0</v>
      </c>
      <c r="F2995" s="14" t="s">
        <v>4219</v>
      </c>
      <c r="G2995" s="2">
        <v>0</v>
      </c>
      <c r="H2995" s="2">
        <f>Tabla135[[#This Row],[Importe]]-Tabla135[[#This Row],[Pagado]]</f>
        <v>0</v>
      </c>
    </row>
    <row r="2996" spans="1:8" x14ac:dyDescent="0.25">
      <c r="A2996" s="13" t="s">
        <v>6507</v>
      </c>
      <c r="B2996" s="8" t="s">
        <v>7273</v>
      </c>
      <c r="C2996" s="12">
        <v>38177</v>
      </c>
      <c r="D2996" s="13" t="s">
        <v>3945</v>
      </c>
      <c r="E2996" s="2">
        <v>0</v>
      </c>
      <c r="F2996" s="14" t="s">
        <v>4219</v>
      </c>
      <c r="G2996" s="2">
        <v>0</v>
      </c>
      <c r="H2996" s="2">
        <f>Tabla135[[#This Row],[Importe]]-Tabla135[[#This Row],[Pagado]]</f>
        <v>0</v>
      </c>
    </row>
    <row r="2997" spans="1:8" x14ac:dyDescent="0.25">
      <c r="A2997" s="13" t="s">
        <v>6507</v>
      </c>
      <c r="B2997" s="8" t="s">
        <v>7274</v>
      </c>
      <c r="C2997" s="12">
        <v>38178</v>
      </c>
      <c r="D2997" s="13" t="s">
        <v>3942</v>
      </c>
      <c r="E2997" s="2">
        <v>0</v>
      </c>
      <c r="F2997" s="14" t="s">
        <v>4219</v>
      </c>
      <c r="G2997" s="2">
        <v>0</v>
      </c>
      <c r="H2997" s="2">
        <f>Tabla135[[#This Row],[Importe]]-Tabla135[[#This Row],[Pagado]]</f>
        <v>0</v>
      </c>
    </row>
    <row r="2998" spans="1:8" x14ac:dyDescent="0.25">
      <c r="A2998" s="13" t="s">
        <v>6507</v>
      </c>
      <c r="B2998" s="8" t="s">
        <v>7275</v>
      </c>
      <c r="C2998" s="12">
        <v>38179</v>
      </c>
      <c r="D2998" s="13" t="s">
        <v>3957</v>
      </c>
      <c r="E2998" s="2">
        <v>4420</v>
      </c>
      <c r="F2998" s="14" t="s">
        <v>6507</v>
      </c>
      <c r="G2998" s="2">
        <v>4420</v>
      </c>
      <c r="H2998" s="2">
        <f>Tabla135[[#This Row],[Importe]]-Tabla135[[#This Row],[Pagado]]</f>
        <v>0</v>
      </c>
    </row>
    <row r="2999" spans="1:8" x14ac:dyDescent="0.25">
      <c r="A2999" s="13" t="s">
        <v>6507</v>
      </c>
      <c r="B2999" s="8" t="s">
        <v>7276</v>
      </c>
      <c r="C2999" s="12">
        <v>38180</v>
      </c>
      <c r="D2999" s="13" t="s">
        <v>4048</v>
      </c>
      <c r="E2999" s="2">
        <v>39615.040000000001</v>
      </c>
      <c r="F2999" s="14" t="s">
        <v>4718</v>
      </c>
      <c r="G2999" s="2">
        <v>39615.040000000001</v>
      </c>
      <c r="H2999" s="2">
        <f>Tabla135[[#This Row],[Importe]]-Tabla135[[#This Row],[Pagado]]</f>
        <v>0</v>
      </c>
    </row>
    <row r="3000" spans="1:8" x14ac:dyDescent="0.25">
      <c r="A3000" s="13" t="s">
        <v>6507</v>
      </c>
      <c r="B3000" s="8" t="s">
        <v>7277</v>
      </c>
      <c r="C3000" s="12">
        <v>38181</v>
      </c>
      <c r="D3000" s="13" t="s">
        <v>3964</v>
      </c>
      <c r="E3000" s="2">
        <v>1442.26</v>
      </c>
      <c r="F3000" s="14" t="s">
        <v>6507</v>
      </c>
      <c r="G3000" s="2">
        <v>1442.26</v>
      </c>
      <c r="H3000" s="2">
        <f>Tabla135[[#This Row],[Importe]]-Tabla135[[#This Row],[Pagado]]</f>
        <v>0</v>
      </c>
    </row>
    <row r="3001" spans="1:8" x14ac:dyDescent="0.25">
      <c r="A3001" s="13" t="s">
        <v>6507</v>
      </c>
      <c r="B3001" s="8" t="s">
        <v>7278</v>
      </c>
      <c r="C3001" s="12">
        <v>38182</v>
      </c>
      <c r="D3001" s="13" t="s">
        <v>3942</v>
      </c>
      <c r="E3001" s="2">
        <v>12289</v>
      </c>
      <c r="F3001" s="14" t="s">
        <v>6006</v>
      </c>
      <c r="G3001" s="2">
        <v>12289</v>
      </c>
      <c r="H3001" s="2">
        <f>Tabla135[[#This Row],[Importe]]-Tabla135[[#This Row],[Pagado]]</f>
        <v>0</v>
      </c>
    </row>
    <row r="3002" spans="1:8" x14ac:dyDescent="0.25">
      <c r="A3002" s="13" t="s">
        <v>6507</v>
      </c>
      <c r="B3002" s="8" t="s">
        <v>7279</v>
      </c>
      <c r="C3002" s="12">
        <v>38183</v>
      </c>
      <c r="D3002" s="13" t="s">
        <v>3945</v>
      </c>
      <c r="E3002" s="2">
        <v>13249.5</v>
      </c>
      <c r="F3002" s="14" t="s">
        <v>6006</v>
      </c>
      <c r="G3002" s="2">
        <v>13249.5</v>
      </c>
      <c r="H3002" s="2">
        <f>Tabla135[[#This Row],[Importe]]-Tabla135[[#This Row],[Pagado]]</f>
        <v>0</v>
      </c>
    </row>
    <row r="3003" spans="1:8" x14ac:dyDescent="0.25">
      <c r="A3003" s="13" t="s">
        <v>6507</v>
      </c>
      <c r="B3003" s="8" t="s">
        <v>7280</v>
      </c>
      <c r="C3003" s="12">
        <v>38184</v>
      </c>
      <c r="D3003" s="13" t="s">
        <v>3948</v>
      </c>
      <c r="E3003" s="2">
        <v>19681</v>
      </c>
      <c r="F3003" s="14" t="s">
        <v>6006</v>
      </c>
      <c r="G3003" s="2">
        <v>19681</v>
      </c>
      <c r="H3003" s="2">
        <f>Tabla135[[#This Row],[Importe]]-Tabla135[[#This Row],[Pagado]]</f>
        <v>0</v>
      </c>
    </row>
    <row r="3004" spans="1:8" x14ac:dyDescent="0.25">
      <c r="A3004" s="13" t="s">
        <v>6507</v>
      </c>
      <c r="B3004" s="8" t="s">
        <v>7281</v>
      </c>
      <c r="C3004" s="12">
        <v>38185</v>
      </c>
      <c r="D3004" s="13" t="s">
        <v>3940</v>
      </c>
      <c r="E3004" s="2">
        <v>8685</v>
      </c>
      <c r="F3004" s="14" t="s">
        <v>6006</v>
      </c>
      <c r="G3004" s="2">
        <v>8685</v>
      </c>
      <c r="H3004" s="2">
        <f>Tabla135[[#This Row],[Importe]]-Tabla135[[#This Row],[Pagado]]</f>
        <v>0</v>
      </c>
    </row>
    <row r="3005" spans="1:8" x14ac:dyDescent="0.25">
      <c r="A3005" s="13" t="s">
        <v>6507</v>
      </c>
      <c r="B3005" s="8" t="s">
        <v>7282</v>
      </c>
      <c r="C3005" s="12">
        <v>38186</v>
      </c>
      <c r="D3005" s="13" t="s">
        <v>3939</v>
      </c>
      <c r="E3005" s="2">
        <v>8614.2000000000007</v>
      </c>
      <c r="F3005" s="14" t="s">
        <v>6006</v>
      </c>
      <c r="G3005" s="2">
        <v>8614.2000000000007</v>
      </c>
      <c r="H3005" s="2">
        <f>Tabla135[[#This Row],[Importe]]-Tabla135[[#This Row],[Pagado]]</f>
        <v>0</v>
      </c>
    </row>
    <row r="3006" spans="1:8" x14ac:dyDescent="0.25">
      <c r="A3006" s="13" t="s">
        <v>6507</v>
      </c>
      <c r="B3006" s="8" t="s">
        <v>7283</v>
      </c>
      <c r="C3006" s="12">
        <v>38187</v>
      </c>
      <c r="D3006" s="13" t="s">
        <v>3944</v>
      </c>
      <c r="E3006" s="2">
        <v>13083</v>
      </c>
      <c r="F3006" s="14" t="s">
        <v>6006</v>
      </c>
      <c r="G3006" s="2">
        <v>13083</v>
      </c>
      <c r="H3006" s="2">
        <f>Tabla135[[#This Row],[Importe]]-Tabla135[[#This Row],[Pagado]]</f>
        <v>0</v>
      </c>
    </row>
    <row r="3007" spans="1:8" x14ac:dyDescent="0.25">
      <c r="A3007" s="13" t="s">
        <v>6507</v>
      </c>
      <c r="B3007" s="8" t="s">
        <v>7284</v>
      </c>
      <c r="C3007" s="12">
        <v>38188</v>
      </c>
      <c r="D3007" s="13" t="s">
        <v>3950</v>
      </c>
      <c r="E3007" s="2">
        <v>62118.8</v>
      </c>
      <c r="F3007" s="14" t="s">
        <v>4718</v>
      </c>
      <c r="G3007" s="2">
        <v>62118.8</v>
      </c>
      <c r="H3007" s="2">
        <f>Tabla135[[#This Row],[Importe]]-Tabla135[[#This Row],[Pagado]]</f>
        <v>0</v>
      </c>
    </row>
    <row r="3008" spans="1:8" x14ac:dyDescent="0.25">
      <c r="A3008" s="13" t="s">
        <v>6507</v>
      </c>
      <c r="B3008" s="8" t="s">
        <v>7285</v>
      </c>
      <c r="C3008" s="12">
        <v>38189</v>
      </c>
      <c r="D3008" s="13" t="s">
        <v>3951</v>
      </c>
      <c r="E3008" s="2">
        <v>13034.93</v>
      </c>
      <c r="F3008" s="14" t="s">
        <v>6507</v>
      </c>
      <c r="G3008" s="2">
        <v>13034.93</v>
      </c>
      <c r="H3008" s="2">
        <f>Tabla135[[#This Row],[Importe]]-Tabla135[[#This Row],[Pagado]]</f>
        <v>0</v>
      </c>
    </row>
    <row r="3009" spans="1:8" x14ac:dyDescent="0.25">
      <c r="A3009" s="13" t="s">
        <v>6507</v>
      </c>
      <c r="B3009" s="8" t="s">
        <v>7286</v>
      </c>
      <c r="C3009" s="12">
        <v>38190</v>
      </c>
      <c r="D3009" s="13" t="s">
        <v>3949</v>
      </c>
      <c r="E3009" s="2">
        <v>68446</v>
      </c>
      <c r="F3009" s="14" t="s">
        <v>6006</v>
      </c>
      <c r="G3009" s="2">
        <v>68446</v>
      </c>
      <c r="H3009" s="2">
        <f>Tabla135[[#This Row],[Importe]]-Tabla135[[#This Row],[Pagado]]</f>
        <v>0</v>
      </c>
    </row>
    <row r="3010" spans="1:8" x14ac:dyDescent="0.25">
      <c r="A3010" s="13" t="s">
        <v>6507</v>
      </c>
      <c r="B3010" s="8" t="s">
        <v>7287</v>
      </c>
      <c r="C3010" s="12">
        <v>38191</v>
      </c>
      <c r="D3010" s="13" t="s">
        <v>4055</v>
      </c>
      <c r="E3010" s="2">
        <v>41104</v>
      </c>
      <c r="F3010" s="14" t="s">
        <v>6507</v>
      </c>
      <c r="G3010" s="2">
        <v>41104</v>
      </c>
      <c r="H3010" s="2">
        <f>Tabla135[[#This Row],[Importe]]-Tabla135[[#This Row],[Pagado]]</f>
        <v>0</v>
      </c>
    </row>
    <row r="3011" spans="1:8" x14ac:dyDescent="0.25">
      <c r="A3011" s="13" t="s">
        <v>6507</v>
      </c>
      <c r="B3011" s="8" t="s">
        <v>7288</v>
      </c>
      <c r="C3011" s="12">
        <v>38192</v>
      </c>
      <c r="D3011" s="13" t="s">
        <v>3949</v>
      </c>
      <c r="E3011" s="2">
        <v>5292.3</v>
      </c>
      <c r="F3011" s="14" t="s">
        <v>4718</v>
      </c>
      <c r="G3011" s="2">
        <v>5292.3</v>
      </c>
      <c r="H3011" s="2">
        <f>Tabla135[[#This Row],[Importe]]-Tabla135[[#This Row],[Pagado]]</f>
        <v>0</v>
      </c>
    </row>
    <row r="3012" spans="1:8" x14ac:dyDescent="0.25">
      <c r="A3012" s="13" t="s">
        <v>6507</v>
      </c>
      <c r="B3012" s="8" t="s">
        <v>7289</v>
      </c>
      <c r="C3012" s="12">
        <v>38193</v>
      </c>
      <c r="D3012" s="13" t="s">
        <v>4082</v>
      </c>
      <c r="E3012" s="2">
        <v>9001.2999999999993</v>
      </c>
      <c r="F3012" s="14" t="s">
        <v>6006</v>
      </c>
      <c r="G3012" s="2">
        <v>9001.2999999999993</v>
      </c>
      <c r="H3012" s="2">
        <f>Tabla135[[#This Row],[Importe]]-Tabla135[[#This Row],[Pagado]]</f>
        <v>0</v>
      </c>
    </row>
    <row r="3013" spans="1:8" x14ac:dyDescent="0.25">
      <c r="A3013" s="13" t="s">
        <v>6507</v>
      </c>
      <c r="B3013" s="8" t="s">
        <v>7290</v>
      </c>
      <c r="C3013" s="12">
        <v>38194</v>
      </c>
      <c r="D3013" s="13" t="s">
        <v>3947</v>
      </c>
      <c r="E3013" s="2">
        <v>4251</v>
      </c>
      <c r="F3013" s="14" t="s">
        <v>6006</v>
      </c>
      <c r="G3013" s="2">
        <v>4251</v>
      </c>
      <c r="H3013" s="2">
        <f>Tabla135[[#This Row],[Importe]]-Tabla135[[#This Row],[Pagado]]</f>
        <v>0</v>
      </c>
    </row>
    <row r="3014" spans="1:8" x14ac:dyDescent="0.25">
      <c r="A3014" s="13" t="s">
        <v>6507</v>
      </c>
      <c r="B3014" s="8" t="s">
        <v>7291</v>
      </c>
      <c r="C3014" s="12">
        <v>38195</v>
      </c>
      <c r="D3014" s="13" t="s">
        <v>3947</v>
      </c>
      <c r="E3014" s="2">
        <v>3145.8</v>
      </c>
      <c r="F3014" s="14" t="s">
        <v>6006</v>
      </c>
      <c r="G3014" s="2">
        <v>3145.8</v>
      </c>
      <c r="H3014" s="2">
        <f>Tabla135[[#This Row],[Importe]]-Tabla135[[#This Row],[Pagado]]</f>
        <v>0</v>
      </c>
    </row>
    <row r="3015" spans="1:8" x14ac:dyDescent="0.25">
      <c r="A3015" s="13" t="s">
        <v>6507</v>
      </c>
      <c r="B3015" s="8" t="s">
        <v>7292</v>
      </c>
      <c r="C3015" s="12">
        <v>38196</v>
      </c>
      <c r="D3015" s="13" t="s">
        <v>4029</v>
      </c>
      <c r="E3015" s="2">
        <v>8354.5</v>
      </c>
      <c r="F3015" s="14" t="s">
        <v>6507</v>
      </c>
      <c r="G3015" s="2">
        <v>8354.5</v>
      </c>
      <c r="H3015" s="2">
        <f>Tabla135[[#This Row],[Importe]]-Tabla135[[#This Row],[Pagado]]</f>
        <v>0</v>
      </c>
    </row>
    <row r="3016" spans="1:8" x14ac:dyDescent="0.25">
      <c r="A3016" s="13" t="s">
        <v>6507</v>
      </c>
      <c r="B3016" s="8" t="s">
        <v>7293</v>
      </c>
      <c r="C3016" s="12">
        <v>38197</v>
      </c>
      <c r="D3016" s="13" t="s">
        <v>4630</v>
      </c>
      <c r="E3016" s="2">
        <v>12982.7</v>
      </c>
      <c r="F3016" s="14" t="s">
        <v>11</v>
      </c>
      <c r="G3016" s="2">
        <v>12982.7</v>
      </c>
      <c r="H3016" s="2">
        <f>Tabla135[[#This Row],[Importe]]-Tabla135[[#This Row],[Pagado]]</f>
        <v>0</v>
      </c>
    </row>
    <row r="3017" spans="1:8" x14ac:dyDescent="0.25">
      <c r="A3017" s="13" t="s">
        <v>6507</v>
      </c>
      <c r="B3017" s="8" t="s">
        <v>7294</v>
      </c>
      <c r="C3017" s="12">
        <v>38198</v>
      </c>
      <c r="D3017" s="13" t="s">
        <v>3938</v>
      </c>
      <c r="E3017" s="2">
        <v>13042.9</v>
      </c>
      <c r="F3017" s="14" t="s">
        <v>8</v>
      </c>
      <c r="G3017" s="2">
        <v>13042.9</v>
      </c>
      <c r="H3017" s="2">
        <f>Tabla135[[#This Row],[Importe]]-Tabla135[[#This Row],[Pagado]]</f>
        <v>0</v>
      </c>
    </row>
    <row r="3018" spans="1:8" x14ac:dyDescent="0.25">
      <c r="A3018" s="13" t="s">
        <v>6507</v>
      </c>
      <c r="B3018" s="8" t="s">
        <v>7295</v>
      </c>
      <c r="C3018" s="12">
        <v>38199</v>
      </c>
      <c r="D3018" s="13" t="s">
        <v>4033</v>
      </c>
      <c r="E3018" s="2">
        <v>1200</v>
      </c>
      <c r="F3018" s="14" t="s">
        <v>6507</v>
      </c>
      <c r="G3018" s="2">
        <v>1200</v>
      </c>
      <c r="H3018" s="2">
        <f>Tabla135[[#This Row],[Importe]]-Tabla135[[#This Row],[Pagado]]</f>
        <v>0</v>
      </c>
    </row>
    <row r="3019" spans="1:8" x14ac:dyDescent="0.25">
      <c r="A3019" s="13" t="s">
        <v>6507</v>
      </c>
      <c r="B3019" s="8" t="s">
        <v>7296</v>
      </c>
      <c r="C3019" s="12">
        <v>38200</v>
      </c>
      <c r="D3019" s="13" t="s">
        <v>3950</v>
      </c>
      <c r="E3019" s="2">
        <v>2472.6</v>
      </c>
      <c r="F3019" s="14" t="s">
        <v>8</v>
      </c>
      <c r="G3019" s="2">
        <v>2472.6</v>
      </c>
      <c r="H3019" s="2">
        <f>Tabla135[[#This Row],[Importe]]-Tabla135[[#This Row],[Pagado]]</f>
        <v>0</v>
      </c>
    </row>
    <row r="3020" spans="1:8" x14ac:dyDescent="0.25">
      <c r="A3020" s="13" t="s">
        <v>6507</v>
      </c>
      <c r="B3020" s="8" t="s">
        <v>7297</v>
      </c>
      <c r="C3020" s="12">
        <v>38201</v>
      </c>
      <c r="D3020" s="13" t="s">
        <v>3985</v>
      </c>
      <c r="E3020" s="2">
        <v>2744.25</v>
      </c>
      <c r="F3020" s="14" t="s">
        <v>4718</v>
      </c>
      <c r="G3020" s="2">
        <v>2744.25</v>
      </c>
      <c r="H3020" s="2">
        <f>Tabla135[[#This Row],[Importe]]-Tabla135[[#This Row],[Pagado]]</f>
        <v>0</v>
      </c>
    </row>
    <row r="3021" spans="1:8" x14ac:dyDescent="0.25">
      <c r="A3021" s="13" t="s">
        <v>6507</v>
      </c>
      <c r="B3021" s="8" t="s">
        <v>7298</v>
      </c>
      <c r="C3021" s="12">
        <v>38202</v>
      </c>
      <c r="D3021" s="13" t="s">
        <v>4030</v>
      </c>
      <c r="E3021" s="2">
        <v>613.9</v>
      </c>
      <c r="F3021" s="14" t="s">
        <v>6507</v>
      </c>
      <c r="G3021" s="2">
        <v>613.9</v>
      </c>
      <c r="H3021" s="2">
        <f>Tabla135[[#This Row],[Importe]]-Tabla135[[#This Row],[Pagado]]</f>
        <v>0</v>
      </c>
    </row>
    <row r="3022" spans="1:8" x14ac:dyDescent="0.25">
      <c r="A3022" s="13" t="s">
        <v>6507</v>
      </c>
      <c r="B3022" s="8" t="s">
        <v>7299</v>
      </c>
      <c r="C3022" s="12">
        <v>38203</v>
      </c>
      <c r="D3022" s="13" t="s">
        <v>4126</v>
      </c>
      <c r="E3022" s="2">
        <v>5222.7</v>
      </c>
      <c r="F3022" s="14" t="s">
        <v>6006</v>
      </c>
      <c r="G3022" s="2">
        <v>5222.7</v>
      </c>
      <c r="H3022" s="2">
        <f>Tabla135[[#This Row],[Importe]]-Tabla135[[#This Row],[Pagado]]</f>
        <v>0</v>
      </c>
    </row>
    <row r="3023" spans="1:8" x14ac:dyDescent="0.25">
      <c r="A3023" s="13" t="s">
        <v>6507</v>
      </c>
      <c r="B3023" s="8" t="s">
        <v>7300</v>
      </c>
      <c r="C3023" s="12">
        <v>38204</v>
      </c>
      <c r="D3023" s="13" t="s">
        <v>3964</v>
      </c>
      <c r="E3023" s="2">
        <v>3640</v>
      </c>
      <c r="F3023" s="14" t="s">
        <v>6507</v>
      </c>
      <c r="G3023" s="2">
        <v>3640</v>
      </c>
      <c r="H3023" s="2">
        <f>Tabla135[[#This Row],[Importe]]-Tabla135[[#This Row],[Pagado]]</f>
        <v>0</v>
      </c>
    </row>
    <row r="3024" spans="1:8" x14ac:dyDescent="0.25">
      <c r="A3024" s="13" t="s">
        <v>6507</v>
      </c>
      <c r="B3024" s="8" t="s">
        <v>7301</v>
      </c>
      <c r="C3024" s="12">
        <v>38205</v>
      </c>
      <c r="D3024" s="13" t="s">
        <v>3986</v>
      </c>
      <c r="E3024" s="2">
        <v>0</v>
      </c>
      <c r="F3024" s="14" t="s">
        <v>4219</v>
      </c>
      <c r="G3024" s="2">
        <v>0</v>
      </c>
      <c r="H3024" s="2">
        <f>Tabla135[[#This Row],[Importe]]-Tabla135[[#This Row],[Pagado]]</f>
        <v>0</v>
      </c>
    </row>
    <row r="3025" spans="1:8" x14ac:dyDescent="0.25">
      <c r="A3025" s="13" t="s">
        <v>6507</v>
      </c>
      <c r="B3025" s="8" t="s">
        <v>7302</v>
      </c>
      <c r="C3025" s="12">
        <v>38206</v>
      </c>
      <c r="D3025" s="13" t="s">
        <v>4152</v>
      </c>
      <c r="E3025" s="2">
        <v>68358.2</v>
      </c>
      <c r="F3025" s="14" t="s">
        <v>6507</v>
      </c>
      <c r="G3025" s="2">
        <v>68358.2</v>
      </c>
      <c r="H3025" s="2">
        <f>Tabla135[[#This Row],[Importe]]-Tabla135[[#This Row],[Pagado]]</f>
        <v>0</v>
      </c>
    </row>
    <row r="3026" spans="1:8" x14ac:dyDescent="0.25">
      <c r="A3026" s="13" t="s">
        <v>6507</v>
      </c>
      <c r="B3026" s="8" t="s">
        <v>7303</v>
      </c>
      <c r="C3026" s="12">
        <v>38207</v>
      </c>
      <c r="D3026" s="13" t="s">
        <v>4050</v>
      </c>
      <c r="E3026" s="2">
        <v>0</v>
      </c>
      <c r="F3026" s="14" t="s">
        <v>4219</v>
      </c>
      <c r="G3026" s="2">
        <v>0</v>
      </c>
      <c r="H3026" s="2">
        <f>Tabla135[[#This Row],[Importe]]-Tabla135[[#This Row],[Pagado]]</f>
        <v>0</v>
      </c>
    </row>
    <row r="3027" spans="1:8" x14ac:dyDescent="0.25">
      <c r="A3027" s="13" t="s">
        <v>6507</v>
      </c>
      <c r="B3027" s="8" t="s">
        <v>7304</v>
      </c>
      <c r="C3027" s="12">
        <v>38208</v>
      </c>
      <c r="D3027" s="13" t="s">
        <v>3946</v>
      </c>
      <c r="E3027" s="2">
        <v>5896.8</v>
      </c>
      <c r="F3027" s="14" t="s">
        <v>6006</v>
      </c>
      <c r="G3027" s="2">
        <v>5896.8</v>
      </c>
      <c r="H3027" s="2">
        <f>Tabla135[[#This Row],[Importe]]-Tabla135[[#This Row],[Pagado]]</f>
        <v>0</v>
      </c>
    </row>
    <row r="3028" spans="1:8" x14ac:dyDescent="0.25">
      <c r="A3028" s="13" t="s">
        <v>6507</v>
      </c>
      <c r="B3028" s="8" t="s">
        <v>7305</v>
      </c>
      <c r="C3028" s="12">
        <v>38209</v>
      </c>
      <c r="D3028" s="13" t="s">
        <v>3978</v>
      </c>
      <c r="E3028" s="2">
        <v>16453</v>
      </c>
      <c r="F3028" s="14" t="s">
        <v>6507</v>
      </c>
      <c r="G3028" s="2">
        <v>16453</v>
      </c>
      <c r="H3028" s="2">
        <f>Tabla135[[#This Row],[Importe]]-Tabla135[[#This Row],[Pagado]]</f>
        <v>0</v>
      </c>
    </row>
    <row r="3029" spans="1:8" x14ac:dyDescent="0.25">
      <c r="A3029" s="13" t="s">
        <v>6507</v>
      </c>
      <c r="B3029" s="8" t="s">
        <v>7306</v>
      </c>
      <c r="C3029" s="12">
        <v>38210</v>
      </c>
      <c r="D3029" s="13" t="s">
        <v>3956</v>
      </c>
      <c r="E3029" s="2">
        <v>2470</v>
      </c>
      <c r="F3029" s="14" t="s">
        <v>6507</v>
      </c>
      <c r="G3029" s="2">
        <v>2470</v>
      </c>
      <c r="H3029" s="2">
        <f>Tabla135[[#This Row],[Importe]]-Tabla135[[#This Row],[Pagado]]</f>
        <v>0</v>
      </c>
    </row>
    <row r="3030" spans="1:8" x14ac:dyDescent="0.25">
      <c r="A3030" s="13" t="s">
        <v>6507</v>
      </c>
      <c r="B3030" s="8" t="s">
        <v>7307</v>
      </c>
      <c r="C3030" s="12">
        <v>38211</v>
      </c>
      <c r="D3030" s="13" t="s">
        <v>3962</v>
      </c>
      <c r="E3030" s="2">
        <v>9260.1</v>
      </c>
      <c r="F3030" s="14" t="s">
        <v>6507</v>
      </c>
      <c r="G3030" s="2">
        <v>9260.1</v>
      </c>
      <c r="H3030" s="2">
        <f>Tabla135[[#This Row],[Importe]]-Tabla135[[#This Row],[Pagado]]</f>
        <v>0</v>
      </c>
    </row>
    <row r="3031" spans="1:8" x14ac:dyDescent="0.25">
      <c r="A3031" s="13" t="s">
        <v>6507</v>
      </c>
      <c r="B3031" s="8" t="s">
        <v>7308</v>
      </c>
      <c r="C3031" s="12">
        <v>38212</v>
      </c>
      <c r="D3031" s="13" t="s">
        <v>3958</v>
      </c>
      <c r="E3031" s="2">
        <v>4764.8599999999997</v>
      </c>
      <c r="F3031" s="14" t="s">
        <v>6507</v>
      </c>
      <c r="G3031" s="2">
        <v>4764.8599999999997</v>
      </c>
      <c r="H3031" s="2">
        <f>Tabla135[[#This Row],[Importe]]-Tabla135[[#This Row],[Pagado]]</f>
        <v>0</v>
      </c>
    </row>
    <row r="3032" spans="1:8" x14ac:dyDescent="0.25">
      <c r="A3032" s="13" t="s">
        <v>6507</v>
      </c>
      <c r="B3032" s="8" t="s">
        <v>7309</v>
      </c>
      <c r="C3032" s="12">
        <v>38213</v>
      </c>
      <c r="D3032" s="13" t="s">
        <v>4041</v>
      </c>
      <c r="E3032" s="2">
        <v>1447.6</v>
      </c>
      <c r="F3032" s="14" t="s">
        <v>6507</v>
      </c>
      <c r="G3032" s="2">
        <v>1447.6</v>
      </c>
      <c r="H3032" s="2">
        <f>Tabla135[[#This Row],[Importe]]-Tabla135[[#This Row],[Pagado]]</f>
        <v>0</v>
      </c>
    </row>
    <row r="3033" spans="1:8" x14ac:dyDescent="0.25">
      <c r="A3033" s="13" t="s">
        <v>6507</v>
      </c>
      <c r="B3033" s="8" t="s">
        <v>7310</v>
      </c>
      <c r="C3033" s="12">
        <v>38214</v>
      </c>
      <c r="D3033" s="13" t="s">
        <v>3941</v>
      </c>
      <c r="E3033" s="2">
        <v>12671.4</v>
      </c>
      <c r="F3033" s="14" t="s">
        <v>6006</v>
      </c>
      <c r="G3033" s="2">
        <v>12671.4</v>
      </c>
      <c r="H3033" s="2">
        <f>Tabla135[[#This Row],[Importe]]-Tabla135[[#This Row],[Pagado]]</f>
        <v>0</v>
      </c>
    </row>
    <row r="3034" spans="1:8" x14ac:dyDescent="0.25">
      <c r="A3034" s="13" t="s">
        <v>6507</v>
      </c>
      <c r="B3034" s="8" t="s">
        <v>7311</v>
      </c>
      <c r="C3034" s="12">
        <v>38215</v>
      </c>
      <c r="D3034" s="13" t="s">
        <v>3983</v>
      </c>
      <c r="E3034" s="2">
        <v>9904.2999999999993</v>
      </c>
      <c r="F3034" s="14" t="s">
        <v>4718</v>
      </c>
      <c r="G3034" s="2">
        <v>9904.2999999999993</v>
      </c>
      <c r="H3034" s="2">
        <f>Tabla135[[#This Row],[Importe]]-Tabla135[[#This Row],[Pagado]]</f>
        <v>0</v>
      </c>
    </row>
    <row r="3035" spans="1:8" x14ac:dyDescent="0.25">
      <c r="A3035" s="13" t="s">
        <v>6507</v>
      </c>
      <c r="B3035" s="8" t="s">
        <v>7312</v>
      </c>
      <c r="C3035" s="12">
        <v>38216</v>
      </c>
      <c r="D3035" s="13" t="s">
        <v>4116</v>
      </c>
      <c r="E3035" s="2">
        <v>2238.88</v>
      </c>
      <c r="F3035" s="14" t="s">
        <v>4718</v>
      </c>
      <c r="G3035" s="2">
        <v>2238.88</v>
      </c>
      <c r="H3035" s="2">
        <f>Tabla135[[#This Row],[Importe]]-Tabla135[[#This Row],[Pagado]]</f>
        <v>0</v>
      </c>
    </row>
    <row r="3036" spans="1:8" x14ac:dyDescent="0.25">
      <c r="A3036" s="13" t="s">
        <v>6507</v>
      </c>
      <c r="B3036" s="8" t="s">
        <v>7313</v>
      </c>
      <c r="C3036" s="12">
        <v>38217</v>
      </c>
      <c r="D3036" s="13" t="s">
        <v>3972</v>
      </c>
      <c r="E3036" s="2">
        <v>4599.3999999999996</v>
      </c>
      <c r="F3036" s="14" t="s">
        <v>6507</v>
      </c>
      <c r="G3036" s="2">
        <v>4599.3999999999996</v>
      </c>
      <c r="H3036" s="2">
        <f>Tabla135[[#This Row],[Importe]]-Tabla135[[#This Row],[Pagado]]</f>
        <v>0</v>
      </c>
    </row>
    <row r="3037" spans="1:8" x14ac:dyDescent="0.25">
      <c r="A3037" s="13" t="s">
        <v>6507</v>
      </c>
      <c r="B3037" s="8" t="s">
        <v>7314</v>
      </c>
      <c r="C3037" s="12">
        <v>38218</v>
      </c>
      <c r="D3037" s="13" t="s">
        <v>3971</v>
      </c>
      <c r="E3037" s="2">
        <v>4384.8</v>
      </c>
      <c r="F3037" s="14" t="s">
        <v>6507</v>
      </c>
      <c r="G3037" s="2">
        <v>4384.8</v>
      </c>
      <c r="H3037" s="2">
        <f>Tabla135[[#This Row],[Importe]]-Tabla135[[#This Row],[Pagado]]</f>
        <v>0</v>
      </c>
    </row>
    <row r="3038" spans="1:8" x14ac:dyDescent="0.25">
      <c r="A3038" s="13" t="s">
        <v>6507</v>
      </c>
      <c r="B3038" s="8" t="s">
        <v>7315</v>
      </c>
      <c r="C3038" s="12">
        <v>38219</v>
      </c>
      <c r="D3038" s="13" t="s">
        <v>3970</v>
      </c>
      <c r="E3038" s="2">
        <v>3354</v>
      </c>
      <c r="F3038" s="14" t="s">
        <v>6507</v>
      </c>
      <c r="G3038" s="2">
        <v>3354</v>
      </c>
      <c r="H3038" s="2">
        <f>Tabla135[[#This Row],[Importe]]-Tabla135[[#This Row],[Pagado]]</f>
        <v>0</v>
      </c>
    </row>
    <row r="3039" spans="1:8" x14ac:dyDescent="0.25">
      <c r="A3039" s="13" t="s">
        <v>6507</v>
      </c>
      <c r="B3039" s="8" t="s">
        <v>7316</v>
      </c>
      <c r="C3039" s="12">
        <v>38220</v>
      </c>
      <c r="D3039" s="13" t="s">
        <v>4036</v>
      </c>
      <c r="E3039" s="2">
        <v>2360.8000000000002</v>
      </c>
      <c r="F3039" s="14" t="s">
        <v>6507</v>
      </c>
      <c r="G3039" s="2">
        <v>2360.8000000000002</v>
      </c>
      <c r="H3039" s="2">
        <f>Tabla135[[#This Row],[Importe]]-Tabla135[[#This Row],[Pagado]]</f>
        <v>0</v>
      </c>
    </row>
    <row r="3040" spans="1:8" x14ac:dyDescent="0.25">
      <c r="A3040" s="13" t="s">
        <v>6507</v>
      </c>
      <c r="B3040" s="8" t="s">
        <v>7317</v>
      </c>
      <c r="C3040" s="12">
        <v>38221</v>
      </c>
      <c r="D3040" s="13" t="s">
        <v>3982</v>
      </c>
      <c r="E3040" s="2">
        <v>3756</v>
      </c>
      <c r="F3040" s="14" t="s">
        <v>6507</v>
      </c>
      <c r="G3040" s="2">
        <v>3756</v>
      </c>
      <c r="H3040" s="2">
        <f>Tabla135[[#This Row],[Importe]]-Tabla135[[#This Row],[Pagado]]</f>
        <v>0</v>
      </c>
    </row>
    <row r="3041" spans="1:8" x14ac:dyDescent="0.25">
      <c r="A3041" s="13" t="s">
        <v>6507</v>
      </c>
      <c r="B3041" s="8" t="s">
        <v>7318</v>
      </c>
      <c r="C3041" s="12">
        <v>38222</v>
      </c>
      <c r="D3041" s="13" t="s">
        <v>3980</v>
      </c>
      <c r="E3041" s="2">
        <v>7977</v>
      </c>
      <c r="F3041" s="14" t="s">
        <v>12</v>
      </c>
      <c r="G3041" s="2">
        <v>7977</v>
      </c>
      <c r="H3041" s="2">
        <f>Tabla135[[#This Row],[Importe]]-Tabla135[[#This Row],[Pagado]]</f>
        <v>0</v>
      </c>
    </row>
    <row r="3042" spans="1:8" x14ac:dyDescent="0.25">
      <c r="A3042" s="13" t="s">
        <v>6507</v>
      </c>
      <c r="B3042" s="8" t="s">
        <v>7319</v>
      </c>
      <c r="C3042" s="12">
        <v>38223</v>
      </c>
      <c r="D3042" s="13" t="s">
        <v>4017</v>
      </c>
      <c r="E3042" s="2">
        <v>40781.9</v>
      </c>
      <c r="F3042" s="14" t="s">
        <v>11</v>
      </c>
      <c r="G3042" s="2">
        <v>40781.9</v>
      </c>
      <c r="H3042" s="2">
        <f>Tabla135[[#This Row],[Importe]]-Tabla135[[#This Row],[Pagado]]</f>
        <v>0</v>
      </c>
    </row>
    <row r="3043" spans="1:8" x14ac:dyDescent="0.25">
      <c r="A3043" s="13" t="s">
        <v>6507</v>
      </c>
      <c r="B3043" s="8" t="s">
        <v>7320</v>
      </c>
      <c r="C3043" s="12">
        <v>38224</v>
      </c>
      <c r="D3043" s="13" t="s">
        <v>3937</v>
      </c>
      <c r="E3043" s="2">
        <v>130935.71</v>
      </c>
      <c r="F3043" s="14" t="s">
        <v>4718</v>
      </c>
      <c r="G3043" s="2">
        <v>130935.71</v>
      </c>
      <c r="H3043" s="2">
        <f>Tabla135[[#This Row],[Importe]]-Tabla135[[#This Row],[Pagado]]</f>
        <v>0</v>
      </c>
    </row>
    <row r="3044" spans="1:8" x14ac:dyDescent="0.25">
      <c r="A3044" s="13" t="s">
        <v>6507</v>
      </c>
      <c r="B3044" s="8" t="s">
        <v>7321</v>
      </c>
      <c r="C3044" s="12">
        <v>38225</v>
      </c>
      <c r="D3044" s="13" t="s">
        <v>3967</v>
      </c>
      <c r="E3044" s="2">
        <v>7585</v>
      </c>
      <c r="F3044" s="14" t="s">
        <v>4718</v>
      </c>
      <c r="G3044" s="2">
        <v>7585</v>
      </c>
      <c r="H3044" s="2">
        <f>Tabla135[[#This Row],[Importe]]-Tabla135[[#This Row],[Pagado]]</f>
        <v>0</v>
      </c>
    </row>
    <row r="3045" spans="1:8" x14ac:dyDescent="0.25">
      <c r="A3045" s="13" t="s">
        <v>6507</v>
      </c>
      <c r="B3045" s="8" t="s">
        <v>7322</v>
      </c>
      <c r="C3045" s="12">
        <v>38226</v>
      </c>
      <c r="D3045" s="13" t="s">
        <v>3964</v>
      </c>
      <c r="E3045" s="2">
        <v>411.4</v>
      </c>
      <c r="F3045" s="14" t="s">
        <v>6507</v>
      </c>
      <c r="G3045" s="2">
        <v>411.4</v>
      </c>
      <c r="H3045" s="2">
        <f>Tabla135[[#This Row],[Importe]]-Tabla135[[#This Row],[Pagado]]</f>
        <v>0</v>
      </c>
    </row>
    <row r="3046" spans="1:8" x14ac:dyDescent="0.25">
      <c r="A3046" s="13" t="s">
        <v>6507</v>
      </c>
      <c r="B3046" s="8" t="s">
        <v>7323</v>
      </c>
      <c r="C3046" s="12">
        <v>38227</v>
      </c>
      <c r="D3046" s="13" t="s">
        <v>3987</v>
      </c>
      <c r="E3046" s="2">
        <v>6360.7</v>
      </c>
      <c r="F3046" s="14" t="s">
        <v>4718</v>
      </c>
      <c r="G3046" s="2">
        <v>6360.7</v>
      </c>
      <c r="H3046" s="2">
        <f>Tabla135[[#This Row],[Importe]]-Tabla135[[#This Row],[Pagado]]</f>
        <v>0</v>
      </c>
    </row>
    <row r="3047" spans="1:8" x14ac:dyDescent="0.25">
      <c r="A3047" s="13" t="s">
        <v>6507</v>
      </c>
      <c r="B3047" s="8" t="s">
        <v>7324</v>
      </c>
      <c r="C3047" s="12">
        <v>38228</v>
      </c>
      <c r="D3047" s="13" t="s">
        <v>3984</v>
      </c>
      <c r="E3047" s="2">
        <v>491.4</v>
      </c>
      <c r="F3047" s="14" t="s">
        <v>4718</v>
      </c>
      <c r="G3047" s="2">
        <v>491.4</v>
      </c>
      <c r="H3047" s="2">
        <f>Tabla135[[#This Row],[Importe]]-Tabla135[[#This Row],[Pagado]]</f>
        <v>0</v>
      </c>
    </row>
    <row r="3048" spans="1:8" x14ac:dyDescent="0.25">
      <c r="A3048" s="13" t="s">
        <v>6507</v>
      </c>
      <c r="B3048" s="8" t="s">
        <v>7325</v>
      </c>
      <c r="C3048" s="12">
        <v>38229</v>
      </c>
      <c r="D3048" s="13" t="s">
        <v>4078</v>
      </c>
      <c r="E3048" s="2">
        <v>0</v>
      </c>
      <c r="F3048" s="14" t="s">
        <v>4219</v>
      </c>
      <c r="G3048" s="2">
        <v>0</v>
      </c>
      <c r="H3048" s="2">
        <f>Tabla135[[#This Row],[Importe]]-Tabla135[[#This Row],[Pagado]]</f>
        <v>0</v>
      </c>
    </row>
    <row r="3049" spans="1:8" x14ac:dyDescent="0.25">
      <c r="A3049" s="13" t="s">
        <v>6507</v>
      </c>
      <c r="B3049" s="8" t="s">
        <v>7326</v>
      </c>
      <c r="C3049" s="12">
        <v>38230</v>
      </c>
      <c r="D3049" s="13" t="s">
        <v>4078</v>
      </c>
      <c r="E3049" s="2">
        <v>3250.9</v>
      </c>
      <c r="F3049" s="14" t="s">
        <v>6507</v>
      </c>
      <c r="G3049" s="2">
        <v>3250.9</v>
      </c>
      <c r="H3049" s="2">
        <f>Tabla135[[#This Row],[Importe]]-Tabla135[[#This Row],[Pagado]]</f>
        <v>0</v>
      </c>
    </row>
    <row r="3050" spans="1:8" x14ac:dyDescent="0.25">
      <c r="A3050" s="13" t="s">
        <v>6507</v>
      </c>
      <c r="B3050" s="8" t="s">
        <v>7327</v>
      </c>
      <c r="C3050" s="12">
        <v>38231</v>
      </c>
      <c r="D3050" s="13" t="s">
        <v>3959</v>
      </c>
      <c r="E3050" s="2">
        <v>11342</v>
      </c>
      <c r="F3050" s="14" t="s">
        <v>14</v>
      </c>
      <c r="G3050" s="2">
        <v>11342</v>
      </c>
      <c r="H3050" s="2">
        <f>Tabla135[[#This Row],[Importe]]-Tabla135[[#This Row],[Pagado]]</f>
        <v>0</v>
      </c>
    </row>
    <row r="3051" spans="1:8" x14ac:dyDescent="0.25">
      <c r="A3051" s="13" t="s">
        <v>6507</v>
      </c>
      <c r="B3051" s="8" t="s">
        <v>7328</v>
      </c>
      <c r="C3051" s="12">
        <v>38232</v>
      </c>
      <c r="D3051" s="13" t="s">
        <v>3994</v>
      </c>
      <c r="E3051" s="2">
        <v>2406.2399999999998</v>
      </c>
      <c r="F3051" s="14" t="s">
        <v>6507</v>
      </c>
      <c r="G3051" s="2">
        <v>2406.2399999999998</v>
      </c>
      <c r="H3051" s="2">
        <f>Tabla135[[#This Row],[Importe]]-Tabla135[[#This Row],[Pagado]]</f>
        <v>0</v>
      </c>
    </row>
    <row r="3052" spans="1:8" x14ac:dyDescent="0.25">
      <c r="A3052" s="13" t="s">
        <v>6507</v>
      </c>
      <c r="B3052" s="8" t="s">
        <v>7329</v>
      </c>
      <c r="C3052" s="12">
        <v>38233</v>
      </c>
      <c r="D3052" s="13" t="s">
        <v>3964</v>
      </c>
      <c r="E3052" s="2">
        <v>3536.6</v>
      </c>
      <c r="F3052" s="14" t="s">
        <v>6507</v>
      </c>
      <c r="G3052" s="2">
        <v>3536.6</v>
      </c>
      <c r="H3052" s="2">
        <f>Tabla135[[#This Row],[Importe]]-Tabla135[[#This Row],[Pagado]]</f>
        <v>0</v>
      </c>
    </row>
    <row r="3053" spans="1:8" x14ac:dyDescent="0.25">
      <c r="A3053" s="13" t="s">
        <v>6507</v>
      </c>
      <c r="B3053" s="8" t="s">
        <v>7330</v>
      </c>
      <c r="C3053" s="12">
        <v>38234</v>
      </c>
      <c r="D3053" s="13" t="s">
        <v>3981</v>
      </c>
      <c r="E3053" s="2">
        <v>4631.68</v>
      </c>
      <c r="F3053" s="14" t="s">
        <v>4718</v>
      </c>
      <c r="G3053" s="2">
        <v>4631.68</v>
      </c>
      <c r="H3053" s="2">
        <f>Tabla135[[#This Row],[Importe]]-Tabla135[[#This Row],[Pagado]]</f>
        <v>0</v>
      </c>
    </row>
    <row r="3054" spans="1:8" x14ac:dyDescent="0.25">
      <c r="A3054" s="13" t="s">
        <v>6507</v>
      </c>
      <c r="B3054" s="8" t="s">
        <v>7331</v>
      </c>
      <c r="C3054" s="12">
        <v>38235</v>
      </c>
      <c r="D3054" s="13" t="s">
        <v>4067</v>
      </c>
      <c r="E3054" s="2">
        <v>4160</v>
      </c>
      <c r="F3054" s="14" t="s">
        <v>6507</v>
      </c>
      <c r="G3054" s="2">
        <v>4160</v>
      </c>
      <c r="H3054" s="2">
        <f>Tabla135[[#This Row],[Importe]]-Tabla135[[#This Row],[Pagado]]</f>
        <v>0</v>
      </c>
    </row>
    <row r="3055" spans="1:8" x14ac:dyDescent="0.25">
      <c r="A3055" s="13" t="s">
        <v>6507</v>
      </c>
      <c r="B3055" s="8" t="s">
        <v>7332</v>
      </c>
      <c r="C3055" s="12">
        <v>38236</v>
      </c>
      <c r="D3055" s="13" t="s">
        <v>4065</v>
      </c>
      <c r="E3055" s="2">
        <v>3354.2</v>
      </c>
      <c r="F3055" s="14" t="s">
        <v>4718</v>
      </c>
      <c r="G3055" s="2">
        <v>3354.2</v>
      </c>
      <c r="H3055" s="2">
        <f>Tabla135[[#This Row],[Importe]]-Tabla135[[#This Row],[Pagado]]</f>
        <v>0</v>
      </c>
    </row>
    <row r="3056" spans="1:8" x14ac:dyDescent="0.25">
      <c r="A3056" s="13" t="s">
        <v>6507</v>
      </c>
      <c r="B3056" s="8" t="s">
        <v>7333</v>
      </c>
      <c r="C3056" s="12">
        <v>38237</v>
      </c>
      <c r="D3056" s="13" t="s">
        <v>3941</v>
      </c>
      <c r="E3056" s="2">
        <v>1965.84</v>
      </c>
      <c r="F3056" s="14" t="s">
        <v>6507</v>
      </c>
      <c r="G3056" s="2">
        <v>1965.84</v>
      </c>
      <c r="H3056" s="2">
        <f>Tabla135[[#This Row],[Importe]]-Tabla135[[#This Row],[Pagado]]</f>
        <v>0</v>
      </c>
    </row>
    <row r="3057" spans="1:8" x14ac:dyDescent="0.25">
      <c r="A3057" s="13" t="s">
        <v>6507</v>
      </c>
      <c r="B3057" s="8" t="s">
        <v>7334</v>
      </c>
      <c r="C3057" s="12">
        <v>38238</v>
      </c>
      <c r="D3057" s="13" t="s">
        <v>3969</v>
      </c>
      <c r="E3057" s="2">
        <v>10599.5</v>
      </c>
      <c r="F3057" s="14" t="s">
        <v>6507</v>
      </c>
      <c r="G3057" s="2">
        <v>10599.5</v>
      </c>
      <c r="H3057" s="2">
        <f>Tabla135[[#This Row],[Importe]]-Tabla135[[#This Row],[Pagado]]</f>
        <v>0</v>
      </c>
    </row>
    <row r="3058" spans="1:8" x14ac:dyDescent="0.25">
      <c r="A3058" s="13" t="s">
        <v>6507</v>
      </c>
      <c r="B3058" s="8" t="s">
        <v>7335</v>
      </c>
      <c r="C3058" s="12">
        <v>38239</v>
      </c>
      <c r="D3058" s="13" t="s">
        <v>4208</v>
      </c>
      <c r="E3058" s="2">
        <v>3385</v>
      </c>
      <c r="F3058" s="14" t="s">
        <v>4718</v>
      </c>
      <c r="G3058" s="2">
        <v>3385</v>
      </c>
      <c r="H3058" s="2">
        <f>Tabla135[[#This Row],[Importe]]-Tabla135[[#This Row],[Pagado]]</f>
        <v>0</v>
      </c>
    </row>
    <row r="3059" spans="1:8" x14ac:dyDescent="0.25">
      <c r="A3059" s="13" t="s">
        <v>6507</v>
      </c>
      <c r="B3059" s="8" t="s">
        <v>7336</v>
      </c>
      <c r="C3059" s="12">
        <v>38240</v>
      </c>
      <c r="D3059" s="13" t="s">
        <v>3964</v>
      </c>
      <c r="E3059" s="2">
        <v>2161</v>
      </c>
      <c r="F3059" s="14" t="s">
        <v>6507</v>
      </c>
      <c r="G3059" s="2">
        <v>2161</v>
      </c>
      <c r="H3059" s="2">
        <f>Tabla135[[#This Row],[Importe]]-Tabla135[[#This Row],[Pagado]]</f>
        <v>0</v>
      </c>
    </row>
    <row r="3060" spans="1:8" x14ac:dyDescent="0.25">
      <c r="A3060" s="13" t="s">
        <v>6507</v>
      </c>
      <c r="B3060" s="8" t="s">
        <v>7337</v>
      </c>
      <c r="C3060" s="12">
        <v>38241</v>
      </c>
      <c r="D3060" s="13" t="s">
        <v>4009</v>
      </c>
      <c r="E3060" s="2">
        <v>1040</v>
      </c>
      <c r="F3060" s="14" t="s">
        <v>6006</v>
      </c>
      <c r="G3060" s="2">
        <v>1040</v>
      </c>
      <c r="H3060" s="2">
        <f>Tabla135[[#This Row],[Importe]]-Tabla135[[#This Row],[Pagado]]</f>
        <v>0</v>
      </c>
    </row>
    <row r="3061" spans="1:8" x14ac:dyDescent="0.25">
      <c r="A3061" s="13" t="s">
        <v>6507</v>
      </c>
      <c r="B3061" s="8" t="s">
        <v>7338</v>
      </c>
      <c r="C3061" s="12">
        <v>38242</v>
      </c>
      <c r="D3061" s="13" t="s">
        <v>4005</v>
      </c>
      <c r="E3061" s="2">
        <v>520</v>
      </c>
      <c r="F3061" s="14" t="s">
        <v>6006</v>
      </c>
      <c r="G3061" s="2">
        <v>520</v>
      </c>
      <c r="H3061" s="2">
        <f>Tabla135[[#This Row],[Importe]]-Tabla135[[#This Row],[Pagado]]</f>
        <v>0</v>
      </c>
    </row>
    <row r="3062" spans="1:8" x14ac:dyDescent="0.25">
      <c r="A3062" s="13" t="s">
        <v>6507</v>
      </c>
      <c r="B3062" s="8" t="s">
        <v>7339</v>
      </c>
      <c r="C3062" s="12">
        <v>38243</v>
      </c>
      <c r="D3062" s="13" t="s">
        <v>4010</v>
      </c>
      <c r="E3062" s="2">
        <v>1241.75</v>
      </c>
      <c r="F3062" s="14" t="s">
        <v>6006</v>
      </c>
      <c r="G3062" s="2">
        <v>1241.75</v>
      </c>
      <c r="H3062" s="2">
        <f>Tabla135[[#This Row],[Importe]]-Tabla135[[#This Row],[Pagado]]</f>
        <v>0</v>
      </c>
    </row>
    <row r="3063" spans="1:8" x14ac:dyDescent="0.25">
      <c r="A3063" s="13" t="s">
        <v>6507</v>
      </c>
      <c r="B3063" s="8" t="s">
        <v>7340</v>
      </c>
      <c r="C3063" s="12">
        <v>38244</v>
      </c>
      <c r="D3063" s="13" t="s">
        <v>4051</v>
      </c>
      <c r="E3063" s="2">
        <v>806.4</v>
      </c>
      <c r="F3063" s="14" t="s">
        <v>6507</v>
      </c>
      <c r="G3063" s="2">
        <v>806.4</v>
      </c>
      <c r="H3063" s="2">
        <f>Tabla135[[#This Row],[Importe]]-Tabla135[[#This Row],[Pagado]]</f>
        <v>0</v>
      </c>
    </row>
    <row r="3064" spans="1:8" x14ac:dyDescent="0.25">
      <c r="A3064" s="13" t="s">
        <v>6507</v>
      </c>
      <c r="B3064" s="8" t="s">
        <v>7341</v>
      </c>
      <c r="C3064" s="12">
        <v>38245</v>
      </c>
      <c r="D3064" s="13" t="s">
        <v>4025</v>
      </c>
      <c r="E3064" s="2">
        <v>821.6</v>
      </c>
      <c r="F3064" s="14" t="s">
        <v>6507</v>
      </c>
      <c r="G3064" s="2">
        <v>821.6</v>
      </c>
      <c r="H3064" s="2">
        <f>Tabla135[[#This Row],[Importe]]-Tabla135[[#This Row],[Pagado]]</f>
        <v>0</v>
      </c>
    </row>
    <row r="3065" spans="1:8" x14ac:dyDescent="0.25">
      <c r="A3065" s="13" t="s">
        <v>6507</v>
      </c>
      <c r="B3065" s="8" t="s">
        <v>7342</v>
      </c>
      <c r="C3065" s="12">
        <v>38246</v>
      </c>
      <c r="D3065" s="13" t="s">
        <v>4125</v>
      </c>
      <c r="E3065" s="2">
        <v>0</v>
      </c>
      <c r="F3065" s="14" t="s">
        <v>4219</v>
      </c>
      <c r="G3065" s="2">
        <v>0</v>
      </c>
      <c r="H3065" s="2">
        <f>Tabla135[[#This Row],[Importe]]-Tabla135[[#This Row],[Pagado]]</f>
        <v>0</v>
      </c>
    </row>
    <row r="3066" spans="1:8" x14ac:dyDescent="0.25">
      <c r="A3066" s="13" t="s">
        <v>6507</v>
      </c>
      <c r="B3066" s="8" t="s">
        <v>7343</v>
      </c>
      <c r="C3066" s="12">
        <v>38247</v>
      </c>
      <c r="D3066" s="13" t="s">
        <v>4125</v>
      </c>
      <c r="E3066" s="2">
        <v>1180.82</v>
      </c>
      <c r="F3066" s="14" t="s">
        <v>6507</v>
      </c>
      <c r="G3066" s="2">
        <v>1180.82</v>
      </c>
      <c r="H3066" s="2">
        <f>Tabla135[[#This Row],[Importe]]-Tabla135[[#This Row],[Pagado]]</f>
        <v>0</v>
      </c>
    </row>
    <row r="3067" spans="1:8" x14ac:dyDescent="0.25">
      <c r="A3067" s="13" t="s">
        <v>6507</v>
      </c>
      <c r="B3067" s="8" t="s">
        <v>7344</v>
      </c>
      <c r="C3067" s="12">
        <v>38248</v>
      </c>
      <c r="D3067" s="13" t="s">
        <v>3999</v>
      </c>
      <c r="E3067" s="2">
        <v>6366.16</v>
      </c>
      <c r="F3067" s="14" t="s">
        <v>6507</v>
      </c>
      <c r="G3067" s="2">
        <v>6366.16</v>
      </c>
      <c r="H3067" s="2">
        <f>Tabla135[[#This Row],[Importe]]-Tabla135[[#This Row],[Pagado]]</f>
        <v>0</v>
      </c>
    </row>
    <row r="3068" spans="1:8" x14ac:dyDescent="0.25">
      <c r="A3068" s="13" t="s">
        <v>6507</v>
      </c>
      <c r="B3068" s="8" t="s">
        <v>7345</v>
      </c>
      <c r="C3068" s="12">
        <v>38249</v>
      </c>
      <c r="D3068" s="13" t="s">
        <v>3977</v>
      </c>
      <c r="E3068" s="2">
        <v>5736</v>
      </c>
      <c r="F3068" s="14" t="s">
        <v>6507</v>
      </c>
      <c r="G3068" s="2">
        <v>5736</v>
      </c>
      <c r="H3068" s="2">
        <f>Tabla135[[#This Row],[Importe]]-Tabla135[[#This Row],[Pagado]]</f>
        <v>0</v>
      </c>
    </row>
    <row r="3069" spans="1:8" x14ac:dyDescent="0.25">
      <c r="A3069" s="13" t="s">
        <v>6507</v>
      </c>
      <c r="B3069" s="8" t="s">
        <v>7346</v>
      </c>
      <c r="C3069" s="12">
        <v>38250</v>
      </c>
      <c r="D3069" s="13" t="s">
        <v>4042</v>
      </c>
      <c r="E3069" s="2">
        <v>38983.410000000003</v>
      </c>
      <c r="F3069" s="14" t="s">
        <v>4718</v>
      </c>
      <c r="G3069" s="2">
        <v>38983.410000000003</v>
      </c>
      <c r="H3069" s="2">
        <f>Tabla135[[#This Row],[Importe]]-Tabla135[[#This Row],[Pagado]]</f>
        <v>0</v>
      </c>
    </row>
    <row r="3070" spans="1:8" x14ac:dyDescent="0.25">
      <c r="A3070" s="13" t="s">
        <v>6507</v>
      </c>
      <c r="B3070" s="8" t="s">
        <v>7347</v>
      </c>
      <c r="C3070" s="12">
        <v>38251</v>
      </c>
      <c r="D3070" s="13" t="s">
        <v>4039</v>
      </c>
      <c r="E3070" s="2">
        <v>25206</v>
      </c>
      <c r="F3070" s="14" t="s">
        <v>10</v>
      </c>
      <c r="G3070" s="2">
        <v>25206</v>
      </c>
      <c r="H3070" s="2">
        <f>Tabla135[[#This Row],[Importe]]-Tabla135[[#This Row],[Pagado]]</f>
        <v>0</v>
      </c>
    </row>
    <row r="3071" spans="1:8" x14ac:dyDescent="0.25">
      <c r="A3071" s="13" t="s">
        <v>6507</v>
      </c>
      <c r="B3071" s="8" t="s">
        <v>7348</v>
      </c>
      <c r="C3071" s="12">
        <v>38252</v>
      </c>
      <c r="D3071" s="13" t="s">
        <v>3991</v>
      </c>
      <c r="E3071" s="2">
        <v>4520.1000000000004</v>
      </c>
      <c r="F3071" s="14" t="s">
        <v>6507</v>
      </c>
      <c r="G3071" s="2">
        <v>4520.1000000000004</v>
      </c>
      <c r="H3071" s="2">
        <f>Tabla135[[#This Row],[Importe]]-Tabla135[[#This Row],[Pagado]]</f>
        <v>0</v>
      </c>
    </row>
    <row r="3072" spans="1:8" x14ac:dyDescent="0.25">
      <c r="A3072" s="13" t="s">
        <v>6507</v>
      </c>
      <c r="B3072" s="8" t="s">
        <v>7349</v>
      </c>
      <c r="C3072" s="12">
        <v>38253</v>
      </c>
      <c r="D3072" s="13" t="s">
        <v>4049</v>
      </c>
      <c r="E3072" s="2">
        <v>2987.56</v>
      </c>
      <c r="F3072" s="14" t="s">
        <v>6507</v>
      </c>
      <c r="G3072" s="2">
        <v>2987.56</v>
      </c>
      <c r="H3072" s="2">
        <f>Tabla135[[#This Row],[Importe]]-Tabla135[[#This Row],[Pagado]]</f>
        <v>0</v>
      </c>
    </row>
    <row r="3073" spans="1:8" x14ac:dyDescent="0.25">
      <c r="A3073" s="13" t="s">
        <v>6507</v>
      </c>
      <c r="B3073" s="8" t="s">
        <v>7350</v>
      </c>
      <c r="C3073" s="12">
        <v>38254</v>
      </c>
      <c r="D3073" s="13" t="s">
        <v>4057</v>
      </c>
      <c r="E3073" s="2">
        <v>2989</v>
      </c>
      <c r="F3073" s="14" t="s">
        <v>6507</v>
      </c>
      <c r="G3073" s="2">
        <v>2989</v>
      </c>
      <c r="H3073" s="2">
        <f>Tabla135[[#This Row],[Importe]]-Tabla135[[#This Row],[Pagado]]</f>
        <v>0</v>
      </c>
    </row>
    <row r="3074" spans="1:8" x14ac:dyDescent="0.25">
      <c r="A3074" s="13" t="s">
        <v>6507</v>
      </c>
      <c r="B3074" s="8" t="s">
        <v>7351</v>
      </c>
      <c r="C3074" s="12">
        <v>38255</v>
      </c>
      <c r="D3074" s="13" t="s">
        <v>3964</v>
      </c>
      <c r="E3074" s="2">
        <v>1654.22</v>
      </c>
      <c r="F3074" s="14" t="s">
        <v>6507</v>
      </c>
      <c r="G3074" s="2">
        <v>1654.22</v>
      </c>
      <c r="H3074" s="2">
        <f>Tabla135[[#This Row],[Importe]]-Tabla135[[#This Row],[Pagado]]</f>
        <v>0</v>
      </c>
    </row>
    <row r="3075" spans="1:8" x14ac:dyDescent="0.25">
      <c r="A3075" s="13" t="s">
        <v>6507</v>
      </c>
      <c r="B3075" s="8" t="s">
        <v>7352</v>
      </c>
      <c r="C3075" s="12">
        <v>38256</v>
      </c>
      <c r="D3075" s="13" t="s">
        <v>3937</v>
      </c>
      <c r="E3075" s="2">
        <v>5886.4</v>
      </c>
      <c r="F3075" s="14" t="s">
        <v>4718</v>
      </c>
      <c r="G3075" s="2">
        <v>5886.4</v>
      </c>
      <c r="H3075" s="2">
        <f>Tabla135[[#This Row],[Importe]]-Tabla135[[#This Row],[Pagado]]</f>
        <v>0</v>
      </c>
    </row>
    <row r="3076" spans="1:8" x14ac:dyDescent="0.25">
      <c r="A3076" s="13" t="s">
        <v>6507</v>
      </c>
      <c r="B3076" s="8" t="s">
        <v>7353</v>
      </c>
      <c r="C3076" s="12">
        <v>38257</v>
      </c>
      <c r="D3076" s="13" t="s">
        <v>3964</v>
      </c>
      <c r="E3076" s="2">
        <v>3120</v>
      </c>
      <c r="F3076" s="14" t="s">
        <v>6507</v>
      </c>
      <c r="G3076" s="2">
        <v>3120</v>
      </c>
      <c r="H3076" s="2">
        <f>Tabla135[[#This Row],[Importe]]-Tabla135[[#This Row],[Pagado]]</f>
        <v>0</v>
      </c>
    </row>
    <row r="3077" spans="1:8" x14ac:dyDescent="0.25">
      <c r="A3077" s="13" t="s">
        <v>6507</v>
      </c>
      <c r="B3077" s="8" t="s">
        <v>7354</v>
      </c>
      <c r="C3077" s="12">
        <v>38258</v>
      </c>
      <c r="D3077" s="13" t="s">
        <v>3989</v>
      </c>
      <c r="E3077" s="2">
        <v>626.70000000000005</v>
      </c>
      <c r="F3077" s="14" t="s">
        <v>6507</v>
      </c>
      <c r="G3077" s="2">
        <v>626.70000000000005</v>
      </c>
      <c r="H3077" s="2">
        <f>Tabla135[[#This Row],[Importe]]-Tabla135[[#This Row],[Pagado]]</f>
        <v>0</v>
      </c>
    </row>
    <row r="3078" spans="1:8" x14ac:dyDescent="0.25">
      <c r="A3078" s="13" t="s">
        <v>6507</v>
      </c>
      <c r="B3078" s="8" t="s">
        <v>7355</v>
      </c>
      <c r="C3078" s="12">
        <v>38259</v>
      </c>
      <c r="D3078" s="13" t="s">
        <v>3993</v>
      </c>
      <c r="E3078" s="2">
        <v>5500</v>
      </c>
      <c r="F3078" s="14" t="s">
        <v>6507</v>
      </c>
      <c r="G3078" s="2">
        <v>5500</v>
      </c>
      <c r="H3078" s="2">
        <f>Tabla135[[#This Row],[Importe]]-Tabla135[[#This Row],[Pagado]]</f>
        <v>0</v>
      </c>
    </row>
    <row r="3079" spans="1:8" x14ac:dyDescent="0.25">
      <c r="A3079" s="13" t="s">
        <v>6507</v>
      </c>
      <c r="B3079" s="8" t="s">
        <v>7356</v>
      </c>
      <c r="C3079" s="12">
        <v>38260</v>
      </c>
      <c r="D3079" s="13" t="s">
        <v>3989</v>
      </c>
      <c r="E3079" s="2">
        <v>165.6</v>
      </c>
      <c r="F3079" s="14" t="s">
        <v>6507</v>
      </c>
      <c r="G3079" s="2">
        <v>165.6</v>
      </c>
      <c r="H3079" s="2">
        <f>Tabla135[[#This Row],[Importe]]-Tabla135[[#This Row],[Pagado]]</f>
        <v>0</v>
      </c>
    </row>
    <row r="3080" spans="1:8" x14ac:dyDescent="0.25">
      <c r="A3080" s="13" t="s">
        <v>6507</v>
      </c>
      <c r="B3080" s="8" t="s">
        <v>7357</v>
      </c>
      <c r="C3080" s="12">
        <v>38261</v>
      </c>
      <c r="D3080" s="13" t="s">
        <v>3964</v>
      </c>
      <c r="E3080" s="2">
        <v>1040</v>
      </c>
      <c r="F3080" s="14" t="s">
        <v>6507</v>
      </c>
      <c r="G3080" s="2">
        <v>1040</v>
      </c>
      <c r="H3080" s="2">
        <f>Tabla135[[#This Row],[Importe]]-Tabla135[[#This Row],[Pagado]]</f>
        <v>0</v>
      </c>
    </row>
    <row r="3081" spans="1:8" x14ac:dyDescent="0.25">
      <c r="A3081" s="13" t="s">
        <v>6507</v>
      </c>
      <c r="B3081" s="8" t="s">
        <v>7358</v>
      </c>
      <c r="C3081" s="12">
        <v>38262</v>
      </c>
      <c r="D3081" s="13" t="s">
        <v>4147</v>
      </c>
      <c r="E3081" s="2">
        <v>1529.6</v>
      </c>
      <c r="F3081" s="14" t="s">
        <v>6507</v>
      </c>
      <c r="G3081" s="2">
        <v>1529.6</v>
      </c>
      <c r="H3081" s="2">
        <f>Tabla135[[#This Row],[Importe]]-Tabla135[[#This Row],[Pagado]]</f>
        <v>0</v>
      </c>
    </row>
    <row r="3082" spans="1:8" x14ac:dyDescent="0.25">
      <c r="A3082" s="13" t="s">
        <v>6507</v>
      </c>
      <c r="B3082" s="8" t="s">
        <v>7359</v>
      </c>
      <c r="C3082" s="12">
        <v>38263</v>
      </c>
      <c r="D3082" s="13" t="s">
        <v>7360</v>
      </c>
      <c r="E3082" s="2">
        <v>16968</v>
      </c>
      <c r="F3082" s="14">
        <v>44238</v>
      </c>
      <c r="G3082" s="2">
        <v>16968</v>
      </c>
      <c r="H3082" s="2">
        <f>Tabla135[[#This Row],[Importe]]-Tabla135[[#This Row],[Pagado]]</f>
        <v>0</v>
      </c>
    </row>
    <row r="3083" spans="1:8" x14ac:dyDescent="0.25">
      <c r="A3083" s="13" t="s">
        <v>6507</v>
      </c>
      <c r="B3083" s="8" t="s">
        <v>7361</v>
      </c>
      <c r="C3083" s="12">
        <v>38264</v>
      </c>
      <c r="D3083" s="13" t="s">
        <v>4099</v>
      </c>
      <c r="E3083" s="2">
        <v>4521.3999999999996</v>
      </c>
      <c r="F3083" s="14" t="s">
        <v>6507</v>
      </c>
      <c r="G3083" s="2">
        <v>4521.3999999999996</v>
      </c>
      <c r="H3083" s="2">
        <f>Tabla135[[#This Row],[Importe]]-Tabla135[[#This Row],[Pagado]]</f>
        <v>0</v>
      </c>
    </row>
    <row r="3084" spans="1:8" x14ac:dyDescent="0.25">
      <c r="A3084" s="13" t="s">
        <v>6507</v>
      </c>
      <c r="B3084" s="8" t="s">
        <v>7362</v>
      </c>
      <c r="C3084" s="12">
        <v>38265</v>
      </c>
      <c r="D3084" s="13" t="s">
        <v>4099</v>
      </c>
      <c r="E3084" s="2">
        <v>286.2</v>
      </c>
      <c r="F3084" s="14" t="s">
        <v>6507</v>
      </c>
      <c r="G3084" s="2">
        <v>286.2</v>
      </c>
      <c r="H3084" s="2">
        <f>Tabla135[[#This Row],[Importe]]-Tabla135[[#This Row],[Pagado]]</f>
        <v>0</v>
      </c>
    </row>
    <row r="3085" spans="1:8" x14ac:dyDescent="0.25">
      <c r="A3085" s="13" t="s">
        <v>6507</v>
      </c>
      <c r="B3085" s="8" t="s">
        <v>7363</v>
      </c>
      <c r="C3085" s="12">
        <v>38266</v>
      </c>
      <c r="D3085" s="13" t="s">
        <v>4050</v>
      </c>
      <c r="E3085" s="2">
        <v>863.9</v>
      </c>
      <c r="F3085" s="14" t="s">
        <v>4718</v>
      </c>
      <c r="G3085" s="2">
        <v>863.9</v>
      </c>
      <c r="H3085" s="2">
        <f>Tabla135[[#This Row],[Importe]]-Tabla135[[#This Row],[Pagado]]</f>
        <v>0</v>
      </c>
    </row>
    <row r="3086" spans="1:8" x14ac:dyDescent="0.25">
      <c r="A3086" s="13" t="s">
        <v>6507</v>
      </c>
      <c r="B3086" s="8" t="s">
        <v>7364</v>
      </c>
      <c r="C3086" s="12">
        <v>38267</v>
      </c>
      <c r="D3086" s="13" t="s">
        <v>3997</v>
      </c>
      <c r="E3086" s="2">
        <v>767.3</v>
      </c>
      <c r="F3086" s="14" t="s">
        <v>6507</v>
      </c>
      <c r="G3086" s="2">
        <v>767.3</v>
      </c>
      <c r="H3086" s="2">
        <f>Tabla135[[#This Row],[Importe]]-Tabla135[[#This Row],[Pagado]]</f>
        <v>0</v>
      </c>
    </row>
    <row r="3087" spans="1:8" x14ac:dyDescent="0.25">
      <c r="A3087" s="13" t="s">
        <v>6507</v>
      </c>
      <c r="B3087" s="8" t="s">
        <v>7365</v>
      </c>
      <c r="C3087" s="12">
        <v>38268</v>
      </c>
      <c r="D3087" s="13" t="s">
        <v>4098</v>
      </c>
      <c r="E3087" s="2">
        <v>6596.8</v>
      </c>
      <c r="F3087" s="14" t="s">
        <v>6507</v>
      </c>
      <c r="G3087" s="2">
        <v>6596.8</v>
      </c>
      <c r="H3087" s="2">
        <f>Tabla135[[#This Row],[Importe]]-Tabla135[[#This Row],[Pagado]]</f>
        <v>0</v>
      </c>
    </row>
    <row r="3088" spans="1:8" x14ac:dyDescent="0.25">
      <c r="A3088" s="13" t="s">
        <v>6507</v>
      </c>
      <c r="B3088" s="8" t="s">
        <v>7366</v>
      </c>
      <c r="C3088" s="12">
        <v>38269</v>
      </c>
      <c r="D3088" s="13" t="s">
        <v>3958</v>
      </c>
      <c r="E3088" s="2">
        <v>0</v>
      </c>
      <c r="F3088" s="14" t="s">
        <v>4219</v>
      </c>
      <c r="G3088" s="2">
        <v>0</v>
      </c>
      <c r="H3088" s="2">
        <f>Tabla135[[#This Row],[Importe]]-Tabla135[[#This Row],[Pagado]]</f>
        <v>0</v>
      </c>
    </row>
    <row r="3089" spans="1:8" x14ac:dyDescent="0.25">
      <c r="A3089" s="13" t="s">
        <v>6507</v>
      </c>
      <c r="B3089" s="8" t="s">
        <v>7367</v>
      </c>
      <c r="C3089" s="12">
        <v>38270</v>
      </c>
      <c r="D3089" s="13" t="s">
        <v>3958</v>
      </c>
      <c r="E3089" s="2">
        <v>288.39999999999998</v>
      </c>
      <c r="F3089" s="14" t="s">
        <v>6507</v>
      </c>
      <c r="G3089" s="2">
        <v>288.39999999999998</v>
      </c>
      <c r="H3089" s="2">
        <f>Tabla135[[#This Row],[Importe]]-Tabla135[[#This Row],[Pagado]]</f>
        <v>0</v>
      </c>
    </row>
    <row r="3090" spans="1:8" x14ac:dyDescent="0.25">
      <c r="A3090" s="13" t="s">
        <v>6507</v>
      </c>
      <c r="B3090" s="8" t="s">
        <v>7368</v>
      </c>
      <c r="C3090" s="12">
        <v>38271</v>
      </c>
      <c r="D3090" s="13" t="s">
        <v>4121</v>
      </c>
      <c r="E3090" s="2">
        <v>4535.7</v>
      </c>
      <c r="F3090" s="14" t="s">
        <v>6507</v>
      </c>
      <c r="G3090" s="2">
        <v>4535.7</v>
      </c>
      <c r="H3090" s="2">
        <f>Tabla135[[#This Row],[Importe]]-Tabla135[[#This Row],[Pagado]]</f>
        <v>0</v>
      </c>
    </row>
    <row r="3091" spans="1:8" x14ac:dyDescent="0.25">
      <c r="A3091" s="13" t="s">
        <v>6507</v>
      </c>
      <c r="B3091" s="8" t="s">
        <v>7369</v>
      </c>
      <c r="C3091" s="12">
        <v>38272</v>
      </c>
      <c r="D3091" s="13" t="s">
        <v>4133</v>
      </c>
      <c r="E3091" s="2">
        <v>1040</v>
      </c>
      <c r="F3091" s="14" t="s">
        <v>6507</v>
      </c>
      <c r="G3091" s="2">
        <v>1040</v>
      </c>
      <c r="H3091" s="2">
        <f>Tabla135[[#This Row],[Importe]]-Tabla135[[#This Row],[Pagado]]</f>
        <v>0</v>
      </c>
    </row>
    <row r="3092" spans="1:8" x14ac:dyDescent="0.25">
      <c r="A3092" s="13" t="s">
        <v>6507</v>
      </c>
      <c r="B3092" s="8" t="s">
        <v>7370</v>
      </c>
      <c r="C3092" s="12">
        <v>38273</v>
      </c>
      <c r="D3092" s="13" t="s">
        <v>4016</v>
      </c>
      <c r="E3092" s="2">
        <v>34971.4</v>
      </c>
      <c r="F3092" s="14" t="s">
        <v>4718</v>
      </c>
      <c r="G3092" s="2">
        <v>34971.4</v>
      </c>
      <c r="H3092" s="2">
        <f>Tabla135[[#This Row],[Importe]]-Tabla135[[#This Row],[Pagado]]</f>
        <v>0</v>
      </c>
    </row>
    <row r="3093" spans="1:8" x14ac:dyDescent="0.25">
      <c r="A3093" s="13" t="s">
        <v>6507</v>
      </c>
      <c r="B3093" s="8" t="s">
        <v>7371</v>
      </c>
      <c r="C3093" s="12">
        <v>38274</v>
      </c>
      <c r="D3093" s="13" t="s">
        <v>4085</v>
      </c>
      <c r="E3093" s="2">
        <v>7021.6</v>
      </c>
      <c r="F3093" s="14" t="s">
        <v>6006</v>
      </c>
      <c r="G3093" s="2">
        <v>7021.6</v>
      </c>
      <c r="H3093" s="2">
        <f>Tabla135[[#This Row],[Importe]]-Tabla135[[#This Row],[Pagado]]</f>
        <v>0</v>
      </c>
    </row>
    <row r="3094" spans="1:8" x14ac:dyDescent="0.25">
      <c r="A3094" s="13" t="s">
        <v>6507</v>
      </c>
      <c r="B3094" s="8" t="s">
        <v>7372</v>
      </c>
      <c r="C3094" s="12">
        <v>38275</v>
      </c>
      <c r="D3094" s="13" t="s">
        <v>4007</v>
      </c>
      <c r="E3094" s="2">
        <v>8007.6</v>
      </c>
      <c r="F3094" s="14" t="s">
        <v>6006</v>
      </c>
      <c r="G3094" s="2">
        <v>8007.6</v>
      </c>
      <c r="H3094" s="2">
        <f>Tabla135[[#This Row],[Importe]]-Tabla135[[#This Row],[Pagado]]</f>
        <v>0</v>
      </c>
    </row>
    <row r="3095" spans="1:8" x14ac:dyDescent="0.25">
      <c r="A3095" s="13" t="s">
        <v>6507</v>
      </c>
      <c r="B3095" s="8" t="s">
        <v>7373</v>
      </c>
      <c r="C3095" s="12">
        <v>38276</v>
      </c>
      <c r="D3095" s="13" t="s">
        <v>4044</v>
      </c>
      <c r="E3095" s="2">
        <v>12920.6</v>
      </c>
      <c r="F3095" s="14" t="s">
        <v>6006</v>
      </c>
      <c r="G3095" s="2">
        <v>12920.6</v>
      </c>
      <c r="H3095" s="2">
        <f>Tabla135[[#This Row],[Importe]]-Tabla135[[#This Row],[Pagado]]</f>
        <v>0</v>
      </c>
    </row>
    <row r="3096" spans="1:8" x14ac:dyDescent="0.25">
      <c r="A3096" s="13" t="s">
        <v>6507</v>
      </c>
      <c r="B3096" s="8" t="s">
        <v>7374</v>
      </c>
      <c r="C3096" s="12">
        <v>38277</v>
      </c>
      <c r="D3096" s="13" t="s">
        <v>4010</v>
      </c>
      <c r="E3096" s="2">
        <v>1170</v>
      </c>
      <c r="F3096" s="14" t="s">
        <v>6006</v>
      </c>
      <c r="G3096" s="2">
        <v>1170</v>
      </c>
      <c r="H3096" s="2">
        <f>Tabla135[[#This Row],[Importe]]-Tabla135[[#This Row],[Pagado]]</f>
        <v>0</v>
      </c>
    </row>
    <row r="3097" spans="1:8" x14ac:dyDescent="0.25">
      <c r="A3097" s="13" t="s">
        <v>6507</v>
      </c>
      <c r="B3097" s="8" t="s">
        <v>7375</v>
      </c>
      <c r="C3097" s="12">
        <v>38278</v>
      </c>
      <c r="D3097" s="13" t="s">
        <v>3943</v>
      </c>
      <c r="E3097" s="2">
        <v>2335</v>
      </c>
      <c r="F3097" s="14" t="s">
        <v>6507</v>
      </c>
      <c r="G3097" s="2">
        <v>2335</v>
      </c>
      <c r="H3097" s="2">
        <f>Tabla135[[#This Row],[Importe]]-Tabla135[[#This Row],[Pagado]]</f>
        <v>0</v>
      </c>
    </row>
    <row r="3098" spans="1:8" x14ac:dyDescent="0.25">
      <c r="A3098" s="13" t="s">
        <v>6507</v>
      </c>
      <c r="B3098" s="8" t="s">
        <v>7376</v>
      </c>
      <c r="C3098" s="12">
        <v>38279</v>
      </c>
      <c r="D3098" s="13" t="s">
        <v>3964</v>
      </c>
      <c r="E3098" s="2">
        <v>33006.800000000003</v>
      </c>
      <c r="F3098" s="14" t="s">
        <v>6507</v>
      </c>
      <c r="G3098" s="2">
        <v>33006.800000000003</v>
      </c>
      <c r="H3098" s="2">
        <f>Tabla135[[#This Row],[Importe]]-Tabla135[[#This Row],[Pagado]]</f>
        <v>0</v>
      </c>
    </row>
    <row r="3099" spans="1:8" x14ac:dyDescent="0.25">
      <c r="A3099" s="13" t="s">
        <v>6507</v>
      </c>
      <c r="B3099" s="8" t="s">
        <v>7377</v>
      </c>
      <c r="C3099" s="12">
        <v>38280</v>
      </c>
      <c r="D3099" s="13" t="s">
        <v>3986</v>
      </c>
      <c r="E3099" s="2">
        <v>1802</v>
      </c>
      <c r="F3099" s="14" t="s">
        <v>4718</v>
      </c>
      <c r="G3099" s="2">
        <v>1802</v>
      </c>
      <c r="H3099" s="2">
        <f>Tabla135[[#This Row],[Importe]]-Tabla135[[#This Row],[Pagado]]</f>
        <v>0</v>
      </c>
    </row>
    <row r="3100" spans="1:8" x14ac:dyDescent="0.25">
      <c r="A3100" s="13" t="s">
        <v>6507</v>
      </c>
      <c r="B3100" s="8" t="s">
        <v>7378</v>
      </c>
      <c r="C3100" s="12">
        <v>38281</v>
      </c>
      <c r="D3100" s="13" t="s">
        <v>4480</v>
      </c>
      <c r="E3100" s="2">
        <v>1088</v>
      </c>
      <c r="F3100" s="14" t="s">
        <v>6507</v>
      </c>
      <c r="G3100" s="2">
        <v>1088</v>
      </c>
      <c r="H3100" s="2">
        <f>Tabla135[[#This Row],[Importe]]-Tabla135[[#This Row],[Pagado]]</f>
        <v>0</v>
      </c>
    </row>
    <row r="3101" spans="1:8" x14ac:dyDescent="0.25">
      <c r="A3101" s="13" t="s">
        <v>6507</v>
      </c>
      <c r="B3101" s="8" t="s">
        <v>7379</v>
      </c>
      <c r="C3101" s="12">
        <v>38282</v>
      </c>
      <c r="D3101" s="13" t="s">
        <v>4013</v>
      </c>
      <c r="E3101" s="2">
        <v>12878.16</v>
      </c>
      <c r="F3101" s="14" t="s">
        <v>6507</v>
      </c>
      <c r="G3101" s="2">
        <v>12878.16</v>
      </c>
      <c r="H3101" s="2">
        <f>Tabla135[[#This Row],[Importe]]-Tabla135[[#This Row],[Pagado]]</f>
        <v>0</v>
      </c>
    </row>
    <row r="3102" spans="1:8" x14ac:dyDescent="0.25">
      <c r="A3102" s="13" t="s">
        <v>6507</v>
      </c>
      <c r="B3102" s="8" t="s">
        <v>7380</v>
      </c>
      <c r="C3102" s="12">
        <v>38283</v>
      </c>
      <c r="D3102" s="13" t="s">
        <v>5049</v>
      </c>
      <c r="E3102" s="2">
        <v>5147.6000000000004</v>
      </c>
      <c r="F3102" s="14" t="s">
        <v>6507</v>
      </c>
      <c r="G3102" s="2">
        <v>5147.6000000000004</v>
      </c>
      <c r="H3102" s="2">
        <f>Tabla135[[#This Row],[Importe]]-Tabla135[[#This Row],[Pagado]]</f>
        <v>0</v>
      </c>
    </row>
    <row r="3103" spans="1:8" x14ac:dyDescent="0.25">
      <c r="A3103" s="13" t="s">
        <v>6507</v>
      </c>
      <c r="B3103" s="8" t="s">
        <v>7381</v>
      </c>
      <c r="C3103" s="12">
        <v>38284</v>
      </c>
      <c r="D3103" s="13" t="s">
        <v>4117</v>
      </c>
      <c r="E3103" s="2">
        <v>10170</v>
      </c>
      <c r="F3103" s="14" t="s">
        <v>6507</v>
      </c>
      <c r="G3103" s="2">
        <v>10170</v>
      </c>
      <c r="H3103" s="2">
        <f>Tabla135[[#This Row],[Importe]]-Tabla135[[#This Row],[Pagado]]</f>
        <v>0</v>
      </c>
    </row>
    <row r="3104" spans="1:8" x14ac:dyDescent="0.25">
      <c r="A3104" s="13" t="s">
        <v>6507</v>
      </c>
      <c r="B3104" s="8" t="s">
        <v>7382</v>
      </c>
      <c r="C3104" s="12">
        <v>38285</v>
      </c>
      <c r="D3104" s="13" t="s">
        <v>3964</v>
      </c>
      <c r="E3104" s="2">
        <v>424</v>
      </c>
      <c r="F3104" s="14" t="s">
        <v>6507</v>
      </c>
      <c r="G3104" s="2">
        <v>424</v>
      </c>
      <c r="H3104" s="2">
        <f>Tabla135[[#This Row],[Importe]]-Tabla135[[#This Row],[Pagado]]</f>
        <v>0</v>
      </c>
    </row>
    <row r="3105" spans="1:8" x14ac:dyDescent="0.25">
      <c r="A3105" s="13" t="s">
        <v>6507</v>
      </c>
      <c r="B3105" s="8" t="s">
        <v>7383</v>
      </c>
      <c r="C3105" s="12">
        <v>38286</v>
      </c>
      <c r="D3105" s="13" t="s">
        <v>4129</v>
      </c>
      <c r="E3105" s="2">
        <v>11122.44</v>
      </c>
      <c r="F3105" s="14" t="s">
        <v>6006</v>
      </c>
      <c r="G3105" s="2">
        <v>11122.44</v>
      </c>
      <c r="H3105" s="2">
        <f>Tabla135[[#This Row],[Importe]]-Tabla135[[#This Row],[Pagado]]</f>
        <v>0</v>
      </c>
    </row>
    <row r="3106" spans="1:8" x14ac:dyDescent="0.25">
      <c r="A3106" s="13" t="s">
        <v>6507</v>
      </c>
      <c r="B3106" s="8" t="s">
        <v>7384</v>
      </c>
      <c r="C3106" s="12">
        <v>38287</v>
      </c>
      <c r="D3106" s="13" t="s">
        <v>4084</v>
      </c>
      <c r="E3106" s="2">
        <v>472</v>
      </c>
      <c r="F3106" s="14" t="s">
        <v>6507</v>
      </c>
      <c r="G3106" s="2">
        <v>472</v>
      </c>
      <c r="H3106" s="2">
        <f>Tabla135[[#This Row],[Importe]]-Tabla135[[#This Row],[Pagado]]</f>
        <v>0</v>
      </c>
    </row>
    <row r="3107" spans="1:8" x14ac:dyDescent="0.25">
      <c r="A3107" s="13" t="s">
        <v>6507</v>
      </c>
      <c r="B3107" s="8" t="s">
        <v>7385</v>
      </c>
      <c r="C3107" s="12">
        <v>38288</v>
      </c>
      <c r="D3107" s="13" t="s">
        <v>4076</v>
      </c>
      <c r="E3107" s="2">
        <v>14203.2</v>
      </c>
      <c r="F3107" s="14" t="s">
        <v>6006</v>
      </c>
      <c r="G3107" s="2">
        <v>14203.2</v>
      </c>
      <c r="H3107" s="2">
        <f>Tabla135[[#This Row],[Importe]]-Tabla135[[#This Row],[Pagado]]</f>
        <v>0</v>
      </c>
    </row>
    <row r="3108" spans="1:8" x14ac:dyDescent="0.25">
      <c r="A3108" s="13" t="s">
        <v>6507</v>
      </c>
      <c r="B3108" s="8" t="s">
        <v>7386</v>
      </c>
      <c r="C3108" s="12">
        <v>38289</v>
      </c>
      <c r="D3108" s="13" t="s">
        <v>3962</v>
      </c>
      <c r="E3108" s="2">
        <v>3688.5</v>
      </c>
      <c r="F3108" s="14" t="s">
        <v>6507</v>
      </c>
      <c r="G3108" s="2">
        <v>3688.5</v>
      </c>
      <c r="H3108" s="2">
        <f>Tabla135[[#This Row],[Importe]]-Tabla135[[#This Row],[Pagado]]</f>
        <v>0</v>
      </c>
    </row>
    <row r="3109" spans="1:8" x14ac:dyDescent="0.25">
      <c r="A3109" s="13" t="s">
        <v>6507</v>
      </c>
      <c r="B3109" s="8" t="s">
        <v>7387</v>
      </c>
      <c r="C3109" s="12">
        <v>38290</v>
      </c>
      <c r="D3109" s="13" t="s">
        <v>4024</v>
      </c>
      <c r="E3109" s="2">
        <v>39812</v>
      </c>
      <c r="F3109" s="14" t="s">
        <v>6507</v>
      </c>
      <c r="G3109" s="2">
        <v>39812</v>
      </c>
      <c r="H3109" s="2">
        <f>Tabla135[[#This Row],[Importe]]-Tabla135[[#This Row],[Pagado]]</f>
        <v>0</v>
      </c>
    </row>
    <row r="3110" spans="1:8" x14ac:dyDescent="0.25">
      <c r="A3110" s="13" t="s">
        <v>6507</v>
      </c>
      <c r="B3110" s="8" t="s">
        <v>7388</v>
      </c>
      <c r="C3110" s="12">
        <v>38291</v>
      </c>
      <c r="D3110" s="13" t="s">
        <v>4037</v>
      </c>
      <c r="E3110" s="2">
        <v>464</v>
      </c>
      <c r="F3110" s="14" t="s">
        <v>6507</v>
      </c>
      <c r="G3110" s="2">
        <v>464</v>
      </c>
      <c r="H3110" s="2">
        <f>Tabla135[[#This Row],[Importe]]-Tabla135[[#This Row],[Pagado]]</f>
        <v>0</v>
      </c>
    </row>
    <row r="3111" spans="1:8" x14ac:dyDescent="0.25">
      <c r="A3111" s="13" t="s">
        <v>6507</v>
      </c>
      <c r="B3111" s="8" t="s">
        <v>7389</v>
      </c>
      <c r="C3111" s="12">
        <v>38292</v>
      </c>
      <c r="D3111" s="13" t="s">
        <v>4069</v>
      </c>
      <c r="E3111" s="2">
        <v>25032.5</v>
      </c>
      <c r="F3111" s="14" t="s">
        <v>12</v>
      </c>
      <c r="G3111" s="2">
        <v>25032.5</v>
      </c>
      <c r="H3111" s="2">
        <f>Tabla135[[#This Row],[Importe]]-Tabla135[[#This Row],[Pagado]]</f>
        <v>0</v>
      </c>
    </row>
    <row r="3112" spans="1:8" x14ac:dyDescent="0.25">
      <c r="A3112" s="13" t="s">
        <v>6507</v>
      </c>
      <c r="B3112" s="8" t="s">
        <v>7390</v>
      </c>
      <c r="C3112" s="12">
        <v>38293</v>
      </c>
      <c r="D3112" s="13" t="s">
        <v>4023</v>
      </c>
      <c r="E3112" s="2">
        <v>13838</v>
      </c>
      <c r="F3112" s="14" t="s">
        <v>6507</v>
      </c>
      <c r="G3112" s="2">
        <v>13838</v>
      </c>
      <c r="H3112" s="2">
        <f>Tabla135[[#This Row],[Importe]]-Tabla135[[#This Row],[Pagado]]</f>
        <v>0</v>
      </c>
    </row>
    <row r="3113" spans="1:8" x14ac:dyDescent="0.25">
      <c r="A3113" s="13" t="s">
        <v>6507</v>
      </c>
      <c r="B3113" s="8" t="s">
        <v>7391</v>
      </c>
      <c r="C3113" s="12">
        <v>38294</v>
      </c>
      <c r="D3113" s="13" t="s">
        <v>4072</v>
      </c>
      <c r="E3113" s="2">
        <v>1820</v>
      </c>
      <c r="F3113" s="14" t="s">
        <v>6507</v>
      </c>
      <c r="G3113" s="2">
        <v>1820</v>
      </c>
      <c r="H3113" s="2">
        <f>Tabla135[[#This Row],[Importe]]-Tabla135[[#This Row],[Pagado]]</f>
        <v>0</v>
      </c>
    </row>
    <row r="3114" spans="1:8" x14ac:dyDescent="0.25">
      <c r="A3114" s="13" t="s">
        <v>6507</v>
      </c>
      <c r="B3114" s="8" t="s">
        <v>7392</v>
      </c>
      <c r="C3114" s="12">
        <v>38295</v>
      </c>
      <c r="D3114" s="13" t="s">
        <v>4207</v>
      </c>
      <c r="E3114" s="2">
        <v>2886.2</v>
      </c>
      <c r="F3114" s="14" t="s">
        <v>6507</v>
      </c>
      <c r="G3114" s="2">
        <v>2886.2</v>
      </c>
      <c r="H3114" s="2">
        <f>Tabla135[[#This Row],[Importe]]-Tabla135[[#This Row],[Pagado]]</f>
        <v>0</v>
      </c>
    </row>
    <row r="3115" spans="1:8" x14ac:dyDescent="0.25">
      <c r="A3115" s="13" t="s">
        <v>6507</v>
      </c>
      <c r="B3115" s="8" t="s">
        <v>7393</v>
      </c>
      <c r="C3115" s="12">
        <v>38296</v>
      </c>
      <c r="D3115" s="13" t="s">
        <v>4017</v>
      </c>
      <c r="E3115" s="2">
        <v>46375.16</v>
      </c>
      <c r="F3115" s="14" t="s">
        <v>11</v>
      </c>
      <c r="G3115" s="2">
        <v>46375.16</v>
      </c>
      <c r="H3115" s="2">
        <f>Tabla135[[#This Row],[Importe]]-Tabla135[[#This Row],[Pagado]]</f>
        <v>0</v>
      </c>
    </row>
    <row r="3116" spans="1:8" x14ac:dyDescent="0.25">
      <c r="A3116" s="13" t="s">
        <v>6507</v>
      </c>
      <c r="B3116" s="8" t="s">
        <v>7394</v>
      </c>
      <c r="C3116" s="12">
        <v>38297</v>
      </c>
      <c r="D3116" s="13" t="s">
        <v>4098</v>
      </c>
      <c r="E3116" s="2">
        <v>14485.6</v>
      </c>
      <c r="F3116" s="14" t="s">
        <v>6507</v>
      </c>
      <c r="G3116" s="2">
        <v>14485.6</v>
      </c>
      <c r="H3116" s="2">
        <f>Tabla135[[#This Row],[Importe]]-Tabla135[[#This Row],[Pagado]]</f>
        <v>0</v>
      </c>
    </row>
    <row r="3117" spans="1:8" x14ac:dyDescent="0.25">
      <c r="A3117" s="13" t="s">
        <v>6507</v>
      </c>
      <c r="B3117" s="8" t="s">
        <v>7395</v>
      </c>
      <c r="C3117" s="12">
        <v>38298</v>
      </c>
      <c r="D3117" s="13" t="s">
        <v>4017</v>
      </c>
      <c r="E3117" s="2">
        <v>96817.9</v>
      </c>
      <c r="F3117" s="14" t="s">
        <v>11</v>
      </c>
      <c r="G3117" s="2">
        <v>96817.9</v>
      </c>
      <c r="H3117" s="2">
        <f>Tabla135[[#This Row],[Importe]]-Tabla135[[#This Row],[Pagado]]</f>
        <v>0</v>
      </c>
    </row>
    <row r="3118" spans="1:8" x14ac:dyDescent="0.25">
      <c r="A3118" s="13" t="s">
        <v>6507</v>
      </c>
      <c r="B3118" s="8" t="s">
        <v>7396</v>
      </c>
      <c r="C3118" s="12">
        <v>38299</v>
      </c>
      <c r="D3118" s="13" t="s">
        <v>4119</v>
      </c>
      <c r="E3118" s="2">
        <v>587.1</v>
      </c>
      <c r="F3118" s="14" t="s">
        <v>4718</v>
      </c>
      <c r="G3118" s="2">
        <v>587.1</v>
      </c>
      <c r="H3118" s="2">
        <f>Tabla135[[#This Row],[Importe]]-Tabla135[[#This Row],[Pagado]]</f>
        <v>0</v>
      </c>
    </row>
    <row r="3119" spans="1:8" x14ac:dyDescent="0.25">
      <c r="A3119" s="13" t="s">
        <v>6507</v>
      </c>
      <c r="B3119" s="8" t="s">
        <v>7397</v>
      </c>
      <c r="C3119" s="12">
        <v>38300</v>
      </c>
      <c r="D3119" s="13" t="s">
        <v>4109</v>
      </c>
      <c r="E3119" s="2">
        <v>481.6</v>
      </c>
      <c r="F3119" s="14" t="s">
        <v>4718</v>
      </c>
      <c r="G3119" s="2">
        <v>481.6</v>
      </c>
      <c r="H3119" s="2">
        <f>Tabla135[[#This Row],[Importe]]-Tabla135[[#This Row],[Pagado]]</f>
        <v>0</v>
      </c>
    </row>
    <row r="3120" spans="1:8" x14ac:dyDescent="0.25">
      <c r="A3120" s="13" t="s">
        <v>6507</v>
      </c>
      <c r="B3120" s="8" t="s">
        <v>7398</v>
      </c>
      <c r="C3120" s="12">
        <v>38301</v>
      </c>
      <c r="D3120" s="13" t="s">
        <v>4143</v>
      </c>
      <c r="E3120" s="2">
        <v>18222.3</v>
      </c>
      <c r="F3120" s="14" t="s">
        <v>6006</v>
      </c>
      <c r="G3120" s="2">
        <v>18222.3</v>
      </c>
      <c r="H3120" s="2">
        <f>Tabla135[[#This Row],[Importe]]-Tabla135[[#This Row],[Pagado]]</f>
        <v>0</v>
      </c>
    </row>
    <row r="3121" spans="1:8" x14ac:dyDescent="0.25">
      <c r="A3121" s="13" t="s">
        <v>6507</v>
      </c>
      <c r="B3121" s="8" t="s">
        <v>7399</v>
      </c>
      <c r="C3121" s="12">
        <v>38302</v>
      </c>
      <c r="D3121" s="13" t="s">
        <v>3959</v>
      </c>
      <c r="E3121" s="2">
        <v>19168.2</v>
      </c>
      <c r="F3121" s="14" t="s">
        <v>14</v>
      </c>
      <c r="G3121" s="2">
        <v>19168.2</v>
      </c>
      <c r="H3121" s="2">
        <f>Tabla135[[#This Row],[Importe]]-Tabla135[[#This Row],[Pagado]]</f>
        <v>0</v>
      </c>
    </row>
    <row r="3122" spans="1:8" x14ac:dyDescent="0.25">
      <c r="A3122" s="13" t="s">
        <v>6507</v>
      </c>
      <c r="B3122" s="8" t="s">
        <v>7400</v>
      </c>
      <c r="C3122" s="12">
        <v>38303</v>
      </c>
      <c r="D3122" s="13" t="s">
        <v>3964</v>
      </c>
      <c r="E3122" s="2">
        <v>569.4</v>
      </c>
      <c r="F3122" s="14" t="s">
        <v>4718</v>
      </c>
      <c r="G3122" s="2">
        <v>569.4</v>
      </c>
      <c r="H3122" s="2">
        <f>Tabla135[[#This Row],[Importe]]-Tabla135[[#This Row],[Pagado]]</f>
        <v>0</v>
      </c>
    </row>
    <row r="3123" spans="1:8" x14ac:dyDescent="0.25">
      <c r="A3123" s="13" t="s">
        <v>6507</v>
      </c>
      <c r="B3123" s="8" t="s">
        <v>7401</v>
      </c>
      <c r="C3123" s="12">
        <v>38304</v>
      </c>
      <c r="D3123" s="13" t="s">
        <v>3953</v>
      </c>
      <c r="E3123" s="2">
        <v>0</v>
      </c>
      <c r="F3123" s="14" t="s">
        <v>4219</v>
      </c>
      <c r="G3123" s="2">
        <v>0</v>
      </c>
      <c r="H3123" s="2">
        <f>Tabla135[[#This Row],[Importe]]-Tabla135[[#This Row],[Pagado]]</f>
        <v>0</v>
      </c>
    </row>
    <row r="3124" spans="1:8" x14ac:dyDescent="0.25">
      <c r="A3124" s="13" t="s">
        <v>6507</v>
      </c>
      <c r="B3124" s="8" t="s">
        <v>7402</v>
      </c>
      <c r="C3124" s="12">
        <v>38305</v>
      </c>
      <c r="D3124" s="13" t="s">
        <v>3953</v>
      </c>
      <c r="E3124" s="2">
        <v>4160</v>
      </c>
      <c r="F3124" s="14" t="s">
        <v>4718</v>
      </c>
      <c r="G3124" s="2">
        <v>4160</v>
      </c>
      <c r="H3124" s="2">
        <f>Tabla135[[#This Row],[Importe]]-Tabla135[[#This Row],[Pagado]]</f>
        <v>0</v>
      </c>
    </row>
    <row r="3125" spans="1:8" x14ac:dyDescent="0.25">
      <c r="A3125" s="13" t="s">
        <v>6507</v>
      </c>
      <c r="B3125" s="8" t="s">
        <v>7403</v>
      </c>
      <c r="C3125" s="12">
        <v>38306</v>
      </c>
      <c r="D3125" s="13" t="s">
        <v>4047</v>
      </c>
      <c r="E3125" s="2">
        <v>2238.6</v>
      </c>
      <c r="F3125" s="14" t="s">
        <v>4718</v>
      </c>
      <c r="G3125" s="2">
        <v>2238.6</v>
      </c>
      <c r="H3125" s="2">
        <f>Tabla135[[#This Row],[Importe]]-Tabla135[[#This Row],[Pagado]]</f>
        <v>0</v>
      </c>
    </row>
    <row r="3126" spans="1:8" x14ac:dyDescent="0.25">
      <c r="A3126" s="13" t="s">
        <v>6507</v>
      </c>
      <c r="B3126" s="8" t="s">
        <v>7404</v>
      </c>
      <c r="C3126" s="12">
        <v>38307</v>
      </c>
      <c r="D3126" s="13" t="s">
        <v>3935</v>
      </c>
      <c r="E3126" s="2">
        <v>15010</v>
      </c>
      <c r="F3126" s="14" t="s">
        <v>4718</v>
      </c>
      <c r="G3126" s="2">
        <v>15010</v>
      </c>
      <c r="H3126" s="2">
        <f>Tabla135[[#This Row],[Importe]]-Tabla135[[#This Row],[Pagado]]</f>
        <v>0</v>
      </c>
    </row>
    <row r="3127" spans="1:8" x14ac:dyDescent="0.25">
      <c r="A3127" s="13" t="s">
        <v>6507</v>
      </c>
      <c r="B3127" s="8" t="s">
        <v>7405</v>
      </c>
      <c r="C3127" s="12">
        <v>38308</v>
      </c>
      <c r="D3127" s="13" t="s">
        <v>3964</v>
      </c>
      <c r="E3127" s="2">
        <v>0</v>
      </c>
      <c r="F3127" s="14" t="s">
        <v>4219</v>
      </c>
      <c r="G3127" s="2">
        <v>0</v>
      </c>
      <c r="H3127" s="2">
        <f>Tabla135[[#This Row],[Importe]]-Tabla135[[#This Row],[Pagado]]</f>
        <v>0</v>
      </c>
    </row>
    <row r="3128" spans="1:8" x14ac:dyDescent="0.25">
      <c r="A3128" s="13" t="s">
        <v>6507</v>
      </c>
      <c r="B3128" s="8" t="s">
        <v>7406</v>
      </c>
      <c r="C3128" s="12">
        <v>38309</v>
      </c>
      <c r="D3128" s="13" t="s">
        <v>3964</v>
      </c>
      <c r="E3128" s="2">
        <v>1266.7</v>
      </c>
      <c r="F3128" s="14" t="s">
        <v>4718</v>
      </c>
      <c r="G3128" s="2">
        <v>1266.7</v>
      </c>
      <c r="H3128" s="2">
        <f>Tabla135[[#This Row],[Importe]]-Tabla135[[#This Row],[Pagado]]</f>
        <v>0</v>
      </c>
    </row>
    <row r="3129" spans="1:8" x14ac:dyDescent="0.25">
      <c r="A3129" s="13" t="s">
        <v>4718</v>
      </c>
      <c r="B3129" s="8" t="s">
        <v>7407</v>
      </c>
      <c r="C3129" s="12">
        <v>38310</v>
      </c>
      <c r="D3129" s="13" t="s">
        <v>4099</v>
      </c>
      <c r="E3129" s="2">
        <v>3226.9</v>
      </c>
      <c r="F3129" s="14" t="s">
        <v>4718</v>
      </c>
      <c r="G3129" s="2">
        <v>3226.9</v>
      </c>
      <c r="H3129" s="2">
        <f>Tabla135[[#This Row],[Importe]]-Tabla135[[#This Row],[Pagado]]</f>
        <v>0</v>
      </c>
    </row>
    <row r="3130" spans="1:8" x14ac:dyDescent="0.25">
      <c r="A3130" s="13" t="s">
        <v>4718</v>
      </c>
      <c r="B3130" s="8" t="s">
        <v>7408</v>
      </c>
      <c r="C3130" s="12">
        <v>38311</v>
      </c>
      <c r="D3130" s="13" t="s">
        <v>3935</v>
      </c>
      <c r="E3130" s="2">
        <v>51989.4</v>
      </c>
      <c r="F3130" s="14" t="s">
        <v>8</v>
      </c>
      <c r="G3130" s="2">
        <v>51989.4</v>
      </c>
      <c r="H3130" s="2">
        <f>Tabla135[[#This Row],[Importe]]-Tabla135[[#This Row],[Pagado]]</f>
        <v>0</v>
      </c>
    </row>
    <row r="3131" spans="1:8" x14ac:dyDescent="0.25">
      <c r="A3131" s="13" t="s">
        <v>4718</v>
      </c>
      <c r="B3131" s="8" t="s">
        <v>7409</v>
      </c>
      <c r="C3131" s="12">
        <v>38312</v>
      </c>
      <c r="D3131" s="13" t="s">
        <v>3964</v>
      </c>
      <c r="E3131" s="2">
        <v>3852</v>
      </c>
      <c r="F3131" s="14" t="s">
        <v>4718</v>
      </c>
      <c r="G3131" s="2">
        <v>3852</v>
      </c>
      <c r="H3131" s="2">
        <f>Tabla135[[#This Row],[Importe]]-Tabla135[[#This Row],[Pagado]]</f>
        <v>0</v>
      </c>
    </row>
    <row r="3132" spans="1:8" x14ac:dyDescent="0.25">
      <c r="A3132" s="13" t="s">
        <v>4718</v>
      </c>
      <c r="B3132" s="8" t="s">
        <v>7410</v>
      </c>
      <c r="C3132" s="12">
        <v>38313</v>
      </c>
      <c r="D3132" s="13" t="s">
        <v>3951</v>
      </c>
      <c r="E3132" s="2">
        <v>11748.84</v>
      </c>
      <c r="F3132" s="14" t="s">
        <v>4718</v>
      </c>
      <c r="G3132" s="2">
        <v>11748.84</v>
      </c>
      <c r="H3132" s="2">
        <f>Tabla135[[#This Row],[Importe]]-Tabla135[[#This Row],[Pagado]]</f>
        <v>0</v>
      </c>
    </row>
    <row r="3133" spans="1:8" x14ac:dyDescent="0.25">
      <c r="A3133" s="13" t="s">
        <v>4718</v>
      </c>
      <c r="B3133" s="8" t="s">
        <v>7411</v>
      </c>
      <c r="C3133" s="12">
        <v>38314</v>
      </c>
      <c r="D3133" s="13" t="s">
        <v>4035</v>
      </c>
      <c r="E3133" s="2">
        <v>11109.7</v>
      </c>
      <c r="F3133" s="14" t="s">
        <v>4718</v>
      </c>
      <c r="G3133" s="2">
        <v>11109.7</v>
      </c>
      <c r="H3133" s="2">
        <f>Tabla135[[#This Row],[Importe]]-Tabla135[[#This Row],[Pagado]]</f>
        <v>0</v>
      </c>
    </row>
    <row r="3134" spans="1:8" x14ac:dyDescent="0.25">
      <c r="A3134" s="13" t="s">
        <v>4718</v>
      </c>
      <c r="B3134" s="8" t="s">
        <v>7412</v>
      </c>
      <c r="C3134" s="12">
        <v>38315</v>
      </c>
      <c r="D3134" s="13" t="s">
        <v>3964</v>
      </c>
      <c r="E3134" s="2">
        <v>2544</v>
      </c>
      <c r="F3134" s="14" t="s">
        <v>4718</v>
      </c>
      <c r="G3134" s="2">
        <v>2544</v>
      </c>
      <c r="H3134" s="2">
        <f>Tabla135[[#This Row],[Importe]]-Tabla135[[#This Row],[Pagado]]</f>
        <v>0</v>
      </c>
    </row>
    <row r="3135" spans="1:8" x14ac:dyDescent="0.25">
      <c r="A3135" s="13" t="s">
        <v>4718</v>
      </c>
      <c r="B3135" s="8" t="s">
        <v>7413</v>
      </c>
      <c r="C3135" s="12">
        <v>38316</v>
      </c>
      <c r="D3135" s="13" t="s">
        <v>3935</v>
      </c>
      <c r="E3135" s="2">
        <v>15380</v>
      </c>
      <c r="F3135" s="14" t="s">
        <v>8</v>
      </c>
      <c r="G3135" s="2">
        <v>15380</v>
      </c>
      <c r="H3135" s="2">
        <f>Tabla135[[#This Row],[Importe]]-Tabla135[[#This Row],[Pagado]]</f>
        <v>0</v>
      </c>
    </row>
    <row r="3136" spans="1:8" x14ac:dyDescent="0.25">
      <c r="A3136" s="13" t="s">
        <v>4718</v>
      </c>
      <c r="B3136" s="8" t="s">
        <v>7414</v>
      </c>
      <c r="C3136" s="12">
        <v>38317</v>
      </c>
      <c r="D3136" s="13" t="s">
        <v>3977</v>
      </c>
      <c r="E3136" s="2">
        <v>3960</v>
      </c>
      <c r="F3136" s="14" t="s">
        <v>4718</v>
      </c>
      <c r="G3136" s="2">
        <v>3960</v>
      </c>
      <c r="H3136" s="2">
        <f>Tabla135[[#This Row],[Importe]]-Tabla135[[#This Row],[Pagado]]</f>
        <v>0</v>
      </c>
    </row>
    <row r="3137" spans="1:8" x14ac:dyDescent="0.25">
      <c r="A3137" s="13" t="s">
        <v>4718</v>
      </c>
      <c r="B3137" s="8" t="s">
        <v>7415</v>
      </c>
      <c r="C3137" s="12">
        <v>38318</v>
      </c>
      <c r="D3137" s="13" t="s">
        <v>3950</v>
      </c>
      <c r="E3137" s="2">
        <v>53797</v>
      </c>
      <c r="F3137" s="14" t="s">
        <v>8</v>
      </c>
      <c r="G3137" s="2">
        <v>53797</v>
      </c>
      <c r="H3137" s="2">
        <f>Tabla135[[#This Row],[Importe]]-Tabla135[[#This Row],[Pagado]]</f>
        <v>0</v>
      </c>
    </row>
    <row r="3138" spans="1:8" x14ac:dyDescent="0.25">
      <c r="A3138" s="13" t="s">
        <v>4718</v>
      </c>
      <c r="B3138" s="8" t="s">
        <v>7416</v>
      </c>
      <c r="C3138" s="12">
        <v>38319</v>
      </c>
      <c r="D3138" s="13" t="s">
        <v>4047</v>
      </c>
      <c r="E3138" s="2">
        <v>1819.68</v>
      </c>
      <c r="F3138" s="14" t="s">
        <v>4718</v>
      </c>
      <c r="G3138" s="2">
        <v>1819.68</v>
      </c>
      <c r="H3138" s="2">
        <f>Tabla135[[#This Row],[Importe]]-Tabla135[[#This Row],[Pagado]]</f>
        <v>0</v>
      </c>
    </row>
    <row r="3139" spans="1:8" x14ac:dyDescent="0.25">
      <c r="A3139" s="13" t="s">
        <v>4718</v>
      </c>
      <c r="B3139" s="8" t="s">
        <v>7417</v>
      </c>
      <c r="C3139" s="12">
        <v>38320</v>
      </c>
      <c r="D3139" s="13" t="s">
        <v>4047</v>
      </c>
      <c r="E3139" s="2">
        <v>740.24</v>
      </c>
      <c r="F3139" s="14" t="s">
        <v>4718</v>
      </c>
      <c r="G3139" s="2">
        <v>740.24</v>
      </c>
      <c r="H3139" s="2">
        <f>Tabla135[[#This Row],[Importe]]-Tabla135[[#This Row],[Pagado]]</f>
        <v>0</v>
      </c>
    </row>
    <row r="3140" spans="1:8" x14ac:dyDescent="0.25">
      <c r="A3140" s="13" t="s">
        <v>4718</v>
      </c>
      <c r="B3140" s="8" t="s">
        <v>7418</v>
      </c>
      <c r="C3140" s="12">
        <v>38321</v>
      </c>
      <c r="D3140" s="13" t="s">
        <v>3962</v>
      </c>
      <c r="E3140" s="2">
        <v>10022.299999999999</v>
      </c>
      <c r="F3140" s="14" t="s">
        <v>4718</v>
      </c>
      <c r="G3140" s="2">
        <v>10022.299999999999</v>
      </c>
      <c r="H3140" s="2">
        <f>Tabla135[[#This Row],[Importe]]-Tabla135[[#This Row],[Pagado]]</f>
        <v>0</v>
      </c>
    </row>
    <row r="3141" spans="1:8" x14ac:dyDescent="0.25">
      <c r="A3141" s="13" t="s">
        <v>4718</v>
      </c>
      <c r="B3141" s="8" t="s">
        <v>7419</v>
      </c>
      <c r="C3141" s="12">
        <v>38322</v>
      </c>
      <c r="D3141" s="13" t="s">
        <v>3964</v>
      </c>
      <c r="E3141" s="2">
        <v>900</v>
      </c>
      <c r="F3141" s="14" t="s">
        <v>4718</v>
      </c>
      <c r="G3141" s="2">
        <v>900</v>
      </c>
      <c r="H3141" s="2">
        <f>Tabla135[[#This Row],[Importe]]-Tabla135[[#This Row],[Pagado]]</f>
        <v>0</v>
      </c>
    </row>
    <row r="3142" spans="1:8" x14ac:dyDescent="0.25">
      <c r="A3142" s="13" t="s">
        <v>4718</v>
      </c>
      <c r="B3142" s="8" t="s">
        <v>7420</v>
      </c>
      <c r="C3142" s="12">
        <v>38323</v>
      </c>
      <c r="D3142" s="13" t="s">
        <v>4028</v>
      </c>
      <c r="E3142" s="2">
        <v>3669.8</v>
      </c>
      <c r="F3142" s="14" t="s">
        <v>4718</v>
      </c>
      <c r="G3142" s="2">
        <v>3669.8</v>
      </c>
      <c r="H3142" s="2">
        <f>Tabla135[[#This Row],[Importe]]-Tabla135[[#This Row],[Pagado]]</f>
        <v>0</v>
      </c>
    </row>
    <row r="3143" spans="1:8" x14ac:dyDescent="0.25">
      <c r="A3143" s="13" t="s">
        <v>4718</v>
      </c>
      <c r="B3143" s="8" t="s">
        <v>7421</v>
      </c>
      <c r="C3143" s="12">
        <v>38324</v>
      </c>
      <c r="D3143" s="13" t="s">
        <v>4041</v>
      </c>
      <c r="E3143" s="2">
        <v>352.2</v>
      </c>
      <c r="F3143" s="14" t="s">
        <v>4718</v>
      </c>
      <c r="G3143" s="2">
        <v>352.2</v>
      </c>
      <c r="H3143" s="2">
        <f>Tabla135[[#This Row],[Importe]]-Tabla135[[#This Row],[Pagado]]</f>
        <v>0</v>
      </c>
    </row>
    <row r="3144" spans="1:8" x14ac:dyDescent="0.25">
      <c r="A3144" s="13" t="s">
        <v>4718</v>
      </c>
      <c r="B3144" s="8" t="s">
        <v>7422</v>
      </c>
      <c r="C3144" s="12">
        <v>38325</v>
      </c>
      <c r="D3144" s="13" t="s">
        <v>3958</v>
      </c>
      <c r="E3144" s="2">
        <v>6546.6</v>
      </c>
      <c r="F3144" s="14" t="s">
        <v>4718</v>
      </c>
      <c r="G3144" s="2">
        <v>6546.6</v>
      </c>
      <c r="H3144" s="2">
        <f>Tabla135[[#This Row],[Importe]]-Tabla135[[#This Row],[Pagado]]</f>
        <v>0</v>
      </c>
    </row>
    <row r="3145" spans="1:8" x14ac:dyDescent="0.25">
      <c r="A3145" s="13" t="s">
        <v>4718</v>
      </c>
      <c r="B3145" s="8" t="s">
        <v>7423</v>
      </c>
      <c r="C3145" s="12">
        <v>38326</v>
      </c>
      <c r="D3145" s="13" t="s">
        <v>3964</v>
      </c>
      <c r="E3145" s="2">
        <v>90</v>
      </c>
      <c r="F3145" s="14" t="s">
        <v>4718</v>
      </c>
      <c r="G3145" s="2">
        <v>90</v>
      </c>
      <c r="H3145" s="2">
        <f>Tabla135[[#This Row],[Importe]]-Tabla135[[#This Row],[Pagado]]</f>
        <v>0</v>
      </c>
    </row>
    <row r="3146" spans="1:8" x14ac:dyDescent="0.25">
      <c r="A3146" s="13" t="s">
        <v>4718</v>
      </c>
      <c r="B3146" s="8" t="s">
        <v>7424</v>
      </c>
      <c r="C3146" s="12">
        <v>38327</v>
      </c>
      <c r="D3146" s="13" t="s">
        <v>3964</v>
      </c>
      <c r="E3146" s="2">
        <v>638.4</v>
      </c>
      <c r="F3146" s="14" t="s">
        <v>4718</v>
      </c>
      <c r="G3146" s="2">
        <v>638.4</v>
      </c>
      <c r="H3146" s="2">
        <f>Tabla135[[#This Row],[Importe]]-Tabla135[[#This Row],[Pagado]]</f>
        <v>0</v>
      </c>
    </row>
    <row r="3147" spans="1:8" x14ac:dyDescent="0.25">
      <c r="A3147" s="13" t="s">
        <v>4718</v>
      </c>
      <c r="B3147" s="8" t="s">
        <v>7425</v>
      </c>
      <c r="C3147" s="12">
        <v>38328</v>
      </c>
      <c r="D3147" s="13" t="s">
        <v>4067</v>
      </c>
      <c r="E3147" s="2">
        <v>3640</v>
      </c>
      <c r="F3147" s="14" t="s">
        <v>4718</v>
      </c>
      <c r="G3147" s="2">
        <v>3640</v>
      </c>
      <c r="H3147" s="2">
        <f>Tabla135[[#This Row],[Importe]]-Tabla135[[#This Row],[Pagado]]</f>
        <v>0</v>
      </c>
    </row>
    <row r="3148" spans="1:8" x14ac:dyDescent="0.25">
      <c r="A3148" s="13" t="s">
        <v>4718</v>
      </c>
      <c r="B3148" s="8" t="s">
        <v>7426</v>
      </c>
      <c r="C3148" s="12">
        <v>38329</v>
      </c>
      <c r="D3148" s="13" t="s">
        <v>4036</v>
      </c>
      <c r="E3148" s="2">
        <v>2144</v>
      </c>
      <c r="F3148" s="14" t="s">
        <v>4718</v>
      </c>
      <c r="G3148" s="2">
        <v>2144</v>
      </c>
      <c r="H3148" s="2">
        <f>Tabla135[[#This Row],[Importe]]-Tabla135[[#This Row],[Pagado]]</f>
        <v>0</v>
      </c>
    </row>
    <row r="3149" spans="1:8" x14ac:dyDescent="0.25">
      <c r="A3149" s="13" t="s">
        <v>4718</v>
      </c>
      <c r="B3149" s="8" t="s">
        <v>7427</v>
      </c>
      <c r="C3149" s="12">
        <v>38330</v>
      </c>
      <c r="D3149" s="13" t="s">
        <v>4037</v>
      </c>
      <c r="E3149" s="2">
        <v>5151.2</v>
      </c>
      <c r="F3149" s="14" t="s">
        <v>4718</v>
      </c>
      <c r="G3149" s="2">
        <v>5151.2</v>
      </c>
      <c r="H3149" s="2">
        <f>Tabla135[[#This Row],[Importe]]-Tabla135[[#This Row],[Pagado]]</f>
        <v>0</v>
      </c>
    </row>
    <row r="3150" spans="1:8" x14ac:dyDescent="0.25">
      <c r="A3150" s="13" t="s">
        <v>4718</v>
      </c>
      <c r="B3150" s="8" t="s">
        <v>7428</v>
      </c>
      <c r="C3150" s="12">
        <v>38331</v>
      </c>
      <c r="D3150" s="13" t="s">
        <v>3995</v>
      </c>
      <c r="E3150" s="2">
        <v>50893.2</v>
      </c>
      <c r="F3150" s="14" t="s">
        <v>4718</v>
      </c>
      <c r="G3150" s="2">
        <v>50893.2</v>
      </c>
      <c r="H3150" s="2">
        <f>Tabla135[[#This Row],[Importe]]-Tabla135[[#This Row],[Pagado]]</f>
        <v>0</v>
      </c>
    </row>
    <row r="3151" spans="1:8" x14ac:dyDescent="0.25">
      <c r="A3151" s="13" t="s">
        <v>4718</v>
      </c>
      <c r="B3151" s="8" t="s">
        <v>7429</v>
      </c>
      <c r="C3151" s="12">
        <v>38332</v>
      </c>
      <c r="D3151" s="13" t="s">
        <v>3964</v>
      </c>
      <c r="E3151" s="2">
        <v>2211.5</v>
      </c>
      <c r="F3151" s="14" t="s">
        <v>4718</v>
      </c>
      <c r="G3151" s="2">
        <v>2211.5</v>
      </c>
      <c r="H3151" s="2">
        <f>Tabla135[[#This Row],[Importe]]-Tabla135[[#This Row],[Pagado]]</f>
        <v>0</v>
      </c>
    </row>
    <row r="3152" spans="1:8" x14ac:dyDescent="0.25">
      <c r="A3152" s="13" t="s">
        <v>4718</v>
      </c>
      <c r="B3152" s="8" t="s">
        <v>7430</v>
      </c>
      <c r="C3152" s="12">
        <v>38333</v>
      </c>
      <c r="D3152" s="13" t="s">
        <v>3964</v>
      </c>
      <c r="E3152" s="2">
        <v>889.12</v>
      </c>
      <c r="F3152" s="14" t="s">
        <v>4718</v>
      </c>
      <c r="G3152" s="2">
        <v>889.12</v>
      </c>
      <c r="H3152" s="2">
        <f>Tabla135[[#This Row],[Importe]]-Tabla135[[#This Row],[Pagado]]</f>
        <v>0</v>
      </c>
    </row>
    <row r="3153" spans="1:8" x14ac:dyDescent="0.25">
      <c r="A3153" s="13" t="s">
        <v>4718</v>
      </c>
      <c r="B3153" s="8" t="s">
        <v>7431</v>
      </c>
      <c r="C3153" s="12">
        <v>38334</v>
      </c>
      <c r="D3153" s="13" t="s">
        <v>4113</v>
      </c>
      <c r="E3153" s="2">
        <v>1442.4</v>
      </c>
      <c r="F3153" s="14" t="s">
        <v>4718</v>
      </c>
      <c r="G3153" s="2">
        <v>1442.4</v>
      </c>
      <c r="H3153" s="2">
        <f>Tabla135[[#This Row],[Importe]]-Tabla135[[#This Row],[Pagado]]</f>
        <v>0</v>
      </c>
    </row>
    <row r="3154" spans="1:8" x14ac:dyDescent="0.25">
      <c r="A3154" s="13" t="s">
        <v>4718</v>
      </c>
      <c r="B3154" s="8" t="s">
        <v>7432</v>
      </c>
      <c r="C3154" s="12">
        <v>38335</v>
      </c>
      <c r="D3154" s="13" t="s">
        <v>3996</v>
      </c>
      <c r="E3154" s="2">
        <v>14310.6</v>
      </c>
      <c r="F3154" s="14" t="s">
        <v>4718</v>
      </c>
      <c r="G3154" s="2">
        <v>14310.6</v>
      </c>
      <c r="H3154" s="2">
        <f>Tabla135[[#This Row],[Importe]]-Tabla135[[#This Row],[Pagado]]</f>
        <v>0</v>
      </c>
    </row>
    <row r="3155" spans="1:8" x14ac:dyDescent="0.25">
      <c r="A3155" s="13" t="s">
        <v>4718</v>
      </c>
      <c r="B3155" s="8" t="s">
        <v>7433</v>
      </c>
      <c r="C3155" s="12">
        <v>38336</v>
      </c>
      <c r="D3155" s="13" t="s">
        <v>3994</v>
      </c>
      <c r="E3155" s="2">
        <v>1112.4000000000001</v>
      </c>
      <c r="F3155" s="14" t="s">
        <v>4718</v>
      </c>
      <c r="G3155" s="2">
        <v>1112.4000000000001</v>
      </c>
      <c r="H3155" s="2">
        <f>Tabla135[[#This Row],[Importe]]-Tabla135[[#This Row],[Pagado]]</f>
        <v>0</v>
      </c>
    </row>
    <row r="3156" spans="1:8" x14ac:dyDescent="0.25">
      <c r="A3156" s="13" t="s">
        <v>4718</v>
      </c>
      <c r="B3156" s="8" t="s">
        <v>7434</v>
      </c>
      <c r="C3156" s="12">
        <v>38337</v>
      </c>
      <c r="D3156" s="13" t="s">
        <v>3937</v>
      </c>
      <c r="E3156" s="2">
        <v>124178.26</v>
      </c>
      <c r="F3156" s="14" t="s">
        <v>6006</v>
      </c>
      <c r="G3156" s="2">
        <v>124178.26</v>
      </c>
      <c r="H3156" s="2">
        <f>Tabla135[[#This Row],[Importe]]-Tabla135[[#This Row],[Pagado]]</f>
        <v>0</v>
      </c>
    </row>
    <row r="3157" spans="1:8" x14ac:dyDescent="0.25">
      <c r="A3157" s="13" t="s">
        <v>4718</v>
      </c>
      <c r="B3157" s="8" t="s">
        <v>7435</v>
      </c>
      <c r="C3157" s="12">
        <v>38338</v>
      </c>
      <c r="D3157" s="13" t="s">
        <v>3969</v>
      </c>
      <c r="E3157" s="2">
        <v>10901.7</v>
      </c>
      <c r="F3157" s="14" t="s">
        <v>4718</v>
      </c>
      <c r="G3157" s="2">
        <v>10901.7</v>
      </c>
      <c r="H3157" s="2">
        <f>Tabla135[[#This Row],[Importe]]-Tabla135[[#This Row],[Pagado]]</f>
        <v>0</v>
      </c>
    </row>
    <row r="3158" spans="1:8" x14ac:dyDescent="0.25">
      <c r="A3158" s="13" t="s">
        <v>4718</v>
      </c>
      <c r="B3158" s="8" t="s">
        <v>7436</v>
      </c>
      <c r="C3158" s="12">
        <v>38339</v>
      </c>
      <c r="D3158" s="13" t="s">
        <v>4109</v>
      </c>
      <c r="E3158" s="2">
        <v>1052</v>
      </c>
      <c r="F3158" s="14" t="s">
        <v>4718</v>
      </c>
      <c r="G3158" s="2">
        <v>1052</v>
      </c>
      <c r="H3158" s="2">
        <f>Tabla135[[#This Row],[Importe]]-Tabla135[[#This Row],[Pagado]]</f>
        <v>0</v>
      </c>
    </row>
    <row r="3159" spans="1:8" x14ac:dyDescent="0.25">
      <c r="A3159" s="13" t="s">
        <v>4718</v>
      </c>
      <c r="B3159" s="8" t="s">
        <v>7437</v>
      </c>
      <c r="C3159" s="12">
        <v>38340</v>
      </c>
      <c r="D3159" s="13" t="s">
        <v>4049</v>
      </c>
      <c r="E3159" s="2">
        <v>3106.2</v>
      </c>
      <c r="F3159" s="14" t="s">
        <v>4718</v>
      </c>
      <c r="G3159" s="2">
        <v>3106.2</v>
      </c>
      <c r="H3159" s="2">
        <f>Tabla135[[#This Row],[Importe]]-Tabla135[[#This Row],[Pagado]]</f>
        <v>0</v>
      </c>
    </row>
    <row r="3160" spans="1:8" x14ac:dyDescent="0.25">
      <c r="A3160" s="13" t="s">
        <v>4718</v>
      </c>
      <c r="B3160" s="8" t="s">
        <v>7438</v>
      </c>
      <c r="C3160" s="12">
        <v>38341</v>
      </c>
      <c r="D3160" s="13" t="s">
        <v>4121</v>
      </c>
      <c r="E3160" s="2">
        <v>6598.5</v>
      </c>
      <c r="F3160" s="14" t="s">
        <v>4718</v>
      </c>
      <c r="G3160" s="2">
        <v>6598.5</v>
      </c>
      <c r="H3160" s="2">
        <f>Tabla135[[#This Row],[Importe]]-Tabla135[[#This Row],[Pagado]]</f>
        <v>0</v>
      </c>
    </row>
    <row r="3161" spans="1:8" x14ac:dyDescent="0.25">
      <c r="A3161" s="13" t="s">
        <v>4718</v>
      </c>
      <c r="B3161" s="8" t="s">
        <v>7439</v>
      </c>
      <c r="C3161" s="12">
        <v>38342</v>
      </c>
      <c r="D3161" s="13" t="s">
        <v>3989</v>
      </c>
      <c r="E3161" s="2">
        <v>964.3</v>
      </c>
      <c r="F3161" s="14" t="s">
        <v>4718</v>
      </c>
      <c r="G3161" s="2">
        <v>964.3</v>
      </c>
      <c r="H3161" s="2">
        <f>Tabla135[[#This Row],[Importe]]-Tabla135[[#This Row],[Pagado]]</f>
        <v>0</v>
      </c>
    </row>
    <row r="3162" spans="1:8" x14ac:dyDescent="0.25">
      <c r="A3162" s="13" t="s">
        <v>4718</v>
      </c>
      <c r="B3162" s="8" t="s">
        <v>7440</v>
      </c>
      <c r="C3162" s="12">
        <v>38343</v>
      </c>
      <c r="D3162" s="13" t="s">
        <v>3998</v>
      </c>
      <c r="E3162" s="2">
        <v>5200</v>
      </c>
      <c r="F3162" s="14" t="s">
        <v>4718</v>
      </c>
      <c r="G3162" s="2">
        <v>5200</v>
      </c>
      <c r="H3162" s="2">
        <f>Tabla135[[#This Row],[Importe]]-Tabla135[[#This Row],[Pagado]]</f>
        <v>0</v>
      </c>
    </row>
    <row r="3163" spans="1:8" x14ac:dyDescent="0.25">
      <c r="A3163" s="13" t="s">
        <v>4718</v>
      </c>
      <c r="B3163" s="8" t="s">
        <v>7441</v>
      </c>
      <c r="C3163" s="12">
        <v>38344</v>
      </c>
      <c r="D3163" s="13" t="s">
        <v>4012</v>
      </c>
      <c r="E3163" s="2">
        <v>3409.7</v>
      </c>
      <c r="F3163" s="14" t="s">
        <v>4718</v>
      </c>
      <c r="G3163" s="2">
        <v>3409.7</v>
      </c>
      <c r="H3163" s="2">
        <f>Tabla135[[#This Row],[Importe]]-Tabla135[[#This Row],[Pagado]]</f>
        <v>0</v>
      </c>
    </row>
    <row r="3164" spans="1:8" x14ac:dyDescent="0.25">
      <c r="A3164" s="13" t="s">
        <v>4718</v>
      </c>
      <c r="B3164" s="8" t="s">
        <v>7442</v>
      </c>
      <c r="C3164" s="12">
        <v>38345</v>
      </c>
      <c r="D3164" s="13" t="s">
        <v>4061</v>
      </c>
      <c r="E3164" s="2">
        <v>7917</v>
      </c>
      <c r="F3164" s="14" t="s">
        <v>4718</v>
      </c>
      <c r="G3164" s="2">
        <v>7917</v>
      </c>
      <c r="H3164" s="2">
        <f>Tabla135[[#This Row],[Importe]]-Tabla135[[#This Row],[Pagado]]</f>
        <v>0</v>
      </c>
    </row>
    <row r="3165" spans="1:8" x14ac:dyDescent="0.25">
      <c r="A3165" s="13" t="s">
        <v>4718</v>
      </c>
      <c r="B3165" s="8" t="s">
        <v>7443</v>
      </c>
      <c r="C3165" s="12">
        <v>38346</v>
      </c>
      <c r="D3165" s="13" t="s">
        <v>4133</v>
      </c>
      <c r="E3165" s="2">
        <v>1040</v>
      </c>
      <c r="F3165" s="14" t="s">
        <v>4718</v>
      </c>
      <c r="G3165" s="2">
        <v>1040</v>
      </c>
      <c r="H3165" s="2">
        <f>Tabla135[[#This Row],[Importe]]-Tabla135[[#This Row],[Pagado]]</f>
        <v>0</v>
      </c>
    </row>
    <row r="3166" spans="1:8" x14ac:dyDescent="0.25">
      <c r="A3166" s="13" t="s">
        <v>4718</v>
      </c>
      <c r="B3166" s="8" t="s">
        <v>7444</v>
      </c>
      <c r="C3166" s="12">
        <v>38347</v>
      </c>
      <c r="D3166" s="13" t="s">
        <v>4066</v>
      </c>
      <c r="E3166" s="2">
        <v>3026</v>
      </c>
      <c r="F3166" s="14" t="s">
        <v>4718</v>
      </c>
      <c r="G3166" s="2">
        <v>3026</v>
      </c>
      <c r="H3166" s="2">
        <f>Tabla135[[#This Row],[Importe]]-Tabla135[[#This Row],[Pagado]]</f>
        <v>0</v>
      </c>
    </row>
    <row r="3167" spans="1:8" x14ac:dyDescent="0.25">
      <c r="A3167" s="13" t="s">
        <v>4718</v>
      </c>
      <c r="B3167" s="8" t="s">
        <v>7445</v>
      </c>
      <c r="C3167" s="12">
        <v>38348</v>
      </c>
      <c r="D3167" s="13" t="s">
        <v>3964</v>
      </c>
      <c r="E3167" s="2">
        <v>780</v>
      </c>
      <c r="F3167" s="14" t="s">
        <v>4718</v>
      </c>
      <c r="G3167" s="2">
        <v>780</v>
      </c>
      <c r="H3167" s="2">
        <f>Tabla135[[#This Row],[Importe]]-Tabla135[[#This Row],[Pagado]]</f>
        <v>0</v>
      </c>
    </row>
    <row r="3168" spans="1:8" x14ac:dyDescent="0.25">
      <c r="A3168" s="13" t="s">
        <v>4718</v>
      </c>
      <c r="B3168" s="8" t="s">
        <v>7446</v>
      </c>
      <c r="C3168" s="12">
        <v>38349</v>
      </c>
      <c r="D3168" s="13" t="s">
        <v>3953</v>
      </c>
      <c r="E3168" s="2">
        <v>520</v>
      </c>
      <c r="F3168" s="14" t="s">
        <v>4718</v>
      </c>
      <c r="G3168" s="2">
        <v>520</v>
      </c>
      <c r="H3168" s="2">
        <f>Tabla135[[#This Row],[Importe]]-Tabla135[[#This Row],[Pagado]]</f>
        <v>0</v>
      </c>
    </row>
    <row r="3169" spans="1:8" x14ac:dyDescent="0.25">
      <c r="A3169" s="13" t="s">
        <v>4718</v>
      </c>
      <c r="B3169" s="8" t="s">
        <v>7447</v>
      </c>
      <c r="C3169" s="12">
        <v>38350</v>
      </c>
      <c r="D3169" s="13" t="s">
        <v>3964</v>
      </c>
      <c r="E3169" s="2">
        <v>260</v>
      </c>
      <c r="F3169" s="14" t="s">
        <v>4718</v>
      </c>
      <c r="G3169" s="2">
        <v>260</v>
      </c>
      <c r="H3169" s="2">
        <f>Tabla135[[#This Row],[Importe]]-Tabla135[[#This Row],[Pagado]]</f>
        <v>0</v>
      </c>
    </row>
    <row r="3170" spans="1:8" x14ac:dyDescent="0.25">
      <c r="A3170" s="13" t="s">
        <v>4718</v>
      </c>
      <c r="B3170" s="8" t="s">
        <v>7448</v>
      </c>
      <c r="C3170" s="12">
        <v>38351</v>
      </c>
      <c r="D3170" s="13" t="s">
        <v>3948</v>
      </c>
      <c r="E3170" s="2">
        <v>4750.2</v>
      </c>
      <c r="F3170" s="14" t="s">
        <v>6006</v>
      </c>
      <c r="G3170" s="2">
        <v>4750.2</v>
      </c>
      <c r="H3170" s="2">
        <f>Tabla135[[#This Row],[Importe]]-Tabla135[[#This Row],[Pagado]]</f>
        <v>0</v>
      </c>
    </row>
    <row r="3171" spans="1:8" x14ac:dyDescent="0.25">
      <c r="A3171" s="13" t="s">
        <v>4718</v>
      </c>
      <c r="B3171" s="8" t="s">
        <v>7449</v>
      </c>
      <c r="C3171" s="12">
        <v>38352</v>
      </c>
      <c r="D3171" s="13" t="s">
        <v>4103</v>
      </c>
      <c r="E3171" s="2">
        <v>16137.45</v>
      </c>
      <c r="F3171" s="14" t="s">
        <v>26</v>
      </c>
      <c r="G3171" s="2">
        <v>16137.45</v>
      </c>
      <c r="H3171" s="2">
        <f>Tabla135[[#This Row],[Importe]]-Tabla135[[#This Row],[Pagado]]</f>
        <v>0</v>
      </c>
    </row>
    <row r="3172" spans="1:8" x14ac:dyDescent="0.25">
      <c r="A3172" s="13" t="s">
        <v>4718</v>
      </c>
      <c r="B3172" s="8" t="s">
        <v>7450</v>
      </c>
      <c r="C3172" s="12">
        <v>38353</v>
      </c>
      <c r="D3172" s="13" t="s">
        <v>3962</v>
      </c>
      <c r="E3172" s="2">
        <v>3275.7</v>
      </c>
      <c r="F3172" s="14" t="s">
        <v>4718</v>
      </c>
      <c r="G3172" s="2">
        <v>3275.7</v>
      </c>
      <c r="H3172" s="2">
        <f>Tabla135[[#This Row],[Importe]]-Tabla135[[#This Row],[Pagado]]</f>
        <v>0</v>
      </c>
    </row>
    <row r="3173" spans="1:8" x14ac:dyDescent="0.25">
      <c r="A3173" s="13" t="s">
        <v>4718</v>
      </c>
      <c r="B3173" s="8" t="s">
        <v>7451</v>
      </c>
      <c r="C3173" s="12">
        <v>38354</v>
      </c>
      <c r="D3173" s="13" t="s">
        <v>4099</v>
      </c>
      <c r="E3173" s="2">
        <v>1345.5</v>
      </c>
      <c r="F3173" s="14" t="s">
        <v>4718</v>
      </c>
      <c r="G3173" s="2">
        <v>1345.5</v>
      </c>
      <c r="H3173" s="2">
        <f>Tabla135[[#This Row],[Importe]]-Tabla135[[#This Row],[Pagado]]</f>
        <v>0</v>
      </c>
    </row>
    <row r="3174" spans="1:8" x14ac:dyDescent="0.25">
      <c r="A3174" s="13" t="s">
        <v>4718</v>
      </c>
      <c r="B3174" s="8" t="s">
        <v>7452</v>
      </c>
      <c r="C3174" s="12">
        <v>38355</v>
      </c>
      <c r="D3174" s="13" t="s">
        <v>4073</v>
      </c>
      <c r="E3174" s="2">
        <v>8536</v>
      </c>
      <c r="F3174" s="14" t="s">
        <v>4718</v>
      </c>
      <c r="G3174" s="2">
        <v>8536</v>
      </c>
      <c r="H3174" s="2">
        <f>Tabla135[[#This Row],[Importe]]-Tabla135[[#This Row],[Pagado]]</f>
        <v>0</v>
      </c>
    </row>
    <row r="3175" spans="1:8" x14ac:dyDescent="0.25">
      <c r="A3175" s="13" t="s">
        <v>4718</v>
      </c>
      <c r="B3175" s="8" t="s">
        <v>7453</v>
      </c>
      <c r="C3175" s="12">
        <v>38356</v>
      </c>
      <c r="D3175" s="13" t="s">
        <v>3935</v>
      </c>
      <c r="E3175" s="2">
        <v>8098.8</v>
      </c>
      <c r="F3175" s="14" t="s">
        <v>8</v>
      </c>
      <c r="G3175" s="2">
        <v>8098.8</v>
      </c>
      <c r="H3175" s="2">
        <f>Tabla135[[#This Row],[Importe]]-Tabla135[[#This Row],[Pagado]]</f>
        <v>0</v>
      </c>
    </row>
    <row r="3176" spans="1:8" x14ac:dyDescent="0.25">
      <c r="A3176" s="13" t="s">
        <v>4718</v>
      </c>
      <c r="B3176" s="8" t="s">
        <v>7454</v>
      </c>
      <c r="C3176" s="12">
        <v>38357</v>
      </c>
      <c r="D3176" s="13" t="s">
        <v>3974</v>
      </c>
      <c r="E3176" s="2">
        <v>3832.4</v>
      </c>
      <c r="F3176" s="14" t="s">
        <v>4718</v>
      </c>
      <c r="G3176" s="2">
        <v>3832.4</v>
      </c>
      <c r="H3176" s="2">
        <f>Tabla135[[#This Row],[Importe]]-Tabla135[[#This Row],[Pagado]]</f>
        <v>0</v>
      </c>
    </row>
    <row r="3177" spans="1:8" x14ac:dyDescent="0.25">
      <c r="A3177" s="13" t="s">
        <v>4718</v>
      </c>
      <c r="B3177" s="8" t="s">
        <v>7455</v>
      </c>
      <c r="C3177" s="12">
        <v>38358</v>
      </c>
      <c r="D3177" s="13" t="s">
        <v>3964</v>
      </c>
      <c r="E3177" s="2">
        <v>879.8</v>
      </c>
      <c r="F3177" s="14" t="s">
        <v>4718</v>
      </c>
      <c r="G3177" s="2">
        <v>879.8</v>
      </c>
      <c r="H3177" s="2">
        <f>Tabla135[[#This Row],[Importe]]-Tabla135[[#This Row],[Pagado]]</f>
        <v>0</v>
      </c>
    </row>
    <row r="3178" spans="1:8" x14ac:dyDescent="0.25">
      <c r="A3178" s="13" t="s">
        <v>4718</v>
      </c>
      <c r="B3178" s="8" t="s">
        <v>7456</v>
      </c>
      <c r="C3178" s="12">
        <v>38359</v>
      </c>
      <c r="D3178" s="13" t="s">
        <v>3964</v>
      </c>
      <c r="E3178" s="2">
        <v>114.4</v>
      </c>
      <c r="F3178" s="14" t="s">
        <v>4718</v>
      </c>
      <c r="G3178" s="2">
        <v>114.4</v>
      </c>
      <c r="H3178" s="2">
        <f>Tabla135[[#This Row],[Importe]]-Tabla135[[#This Row],[Pagado]]</f>
        <v>0</v>
      </c>
    </row>
    <row r="3179" spans="1:8" x14ac:dyDescent="0.25">
      <c r="A3179" s="13" t="s">
        <v>4718</v>
      </c>
      <c r="B3179" s="8" t="s">
        <v>7457</v>
      </c>
      <c r="C3179" s="12">
        <v>38360</v>
      </c>
      <c r="D3179" s="13" t="s">
        <v>3964</v>
      </c>
      <c r="E3179" s="2">
        <v>41</v>
      </c>
      <c r="F3179" s="14" t="s">
        <v>4718</v>
      </c>
      <c r="G3179" s="2">
        <v>41</v>
      </c>
      <c r="H3179" s="2">
        <f>Tabla135[[#This Row],[Importe]]-Tabla135[[#This Row],[Pagado]]</f>
        <v>0</v>
      </c>
    </row>
    <row r="3180" spans="1:8" x14ac:dyDescent="0.25">
      <c r="A3180" s="13" t="s">
        <v>4718</v>
      </c>
      <c r="B3180" s="8" t="s">
        <v>7458</v>
      </c>
      <c r="C3180" s="12">
        <v>38361</v>
      </c>
      <c r="D3180" s="13" t="s">
        <v>4049</v>
      </c>
      <c r="E3180" s="2">
        <v>712.8</v>
      </c>
      <c r="F3180" s="14" t="s">
        <v>6006</v>
      </c>
      <c r="G3180" s="2">
        <v>712.8</v>
      </c>
      <c r="H3180" s="2">
        <f>Tabla135[[#This Row],[Importe]]-Tabla135[[#This Row],[Pagado]]</f>
        <v>0</v>
      </c>
    </row>
    <row r="3181" spans="1:8" x14ac:dyDescent="0.25">
      <c r="A3181" s="13" t="s">
        <v>6006</v>
      </c>
      <c r="B3181" s="8" t="s">
        <v>7459</v>
      </c>
      <c r="C3181" s="12">
        <v>38362</v>
      </c>
      <c r="D3181" s="13" t="s">
        <v>3943</v>
      </c>
      <c r="E3181" s="2">
        <v>33957.4</v>
      </c>
      <c r="F3181" s="14" t="s">
        <v>6006</v>
      </c>
      <c r="G3181" s="2">
        <v>33957.4</v>
      </c>
      <c r="H3181" s="2">
        <f>Tabla135[[#This Row],[Importe]]-Tabla135[[#This Row],[Pagado]]</f>
        <v>0</v>
      </c>
    </row>
    <row r="3182" spans="1:8" x14ac:dyDescent="0.25">
      <c r="A3182" s="13" t="s">
        <v>6006</v>
      </c>
      <c r="B3182" s="8" t="s">
        <v>7460</v>
      </c>
      <c r="C3182" s="12">
        <v>38363</v>
      </c>
      <c r="D3182" s="13" t="s">
        <v>3935</v>
      </c>
      <c r="E3182" s="2">
        <v>106859.8</v>
      </c>
      <c r="F3182" s="14" t="s">
        <v>9</v>
      </c>
      <c r="G3182" s="2">
        <v>106859.8</v>
      </c>
      <c r="H3182" s="2">
        <f>Tabla135[[#This Row],[Importe]]-Tabla135[[#This Row],[Pagado]]</f>
        <v>0</v>
      </c>
    </row>
    <row r="3183" spans="1:8" x14ac:dyDescent="0.25">
      <c r="A3183" s="13" t="s">
        <v>6006</v>
      </c>
      <c r="B3183" s="8" t="s">
        <v>7461</v>
      </c>
      <c r="C3183" s="12">
        <v>38364</v>
      </c>
      <c r="D3183" s="13" t="s">
        <v>4078</v>
      </c>
      <c r="E3183" s="2">
        <v>3294.56</v>
      </c>
      <c r="F3183" s="14" t="s">
        <v>6006</v>
      </c>
      <c r="G3183" s="2">
        <v>3294.56</v>
      </c>
      <c r="H3183" s="2">
        <f>Tabla135[[#This Row],[Importe]]-Tabla135[[#This Row],[Pagado]]</f>
        <v>0</v>
      </c>
    </row>
    <row r="3184" spans="1:8" x14ac:dyDescent="0.25">
      <c r="A3184" s="13" t="s">
        <v>6006</v>
      </c>
      <c r="B3184" s="8" t="s">
        <v>7462</v>
      </c>
      <c r="C3184" s="12">
        <v>38365</v>
      </c>
      <c r="D3184" s="13" t="s">
        <v>3937</v>
      </c>
      <c r="E3184" s="2">
        <v>55452.1</v>
      </c>
      <c r="F3184" s="14" t="s">
        <v>8</v>
      </c>
      <c r="G3184" s="2">
        <v>55452.1</v>
      </c>
      <c r="H3184" s="2">
        <f>Tabla135[[#This Row],[Importe]]-Tabla135[[#This Row],[Pagado]]</f>
        <v>0</v>
      </c>
    </row>
    <row r="3185" spans="1:8" x14ac:dyDescent="0.25">
      <c r="A3185" s="13" t="s">
        <v>6006</v>
      </c>
      <c r="B3185" s="8" t="s">
        <v>7463</v>
      </c>
      <c r="C3185" s="12">
        <v>38366</v>
      </c>
      <c r="D3185" s="13" t="s">
        <v>4031</v>
      </c>
      <c r="E3185" s="2">
        <v>2860</v>
      </c>
      <c r="F3185" s="14" t="s">
        <v>6006</v>
      </c>
      <c r="G3185" s="2">
        <v>2860</v>
      </c>
      <c r="H3185" s="2">
        <f>Tabla135[[#This Row],[Importe]]-Tabla135[[#This Row],[Pagado]]</f>
        <v>0</v>
      </c>
    </row>
    <row r="3186" spans="1:8" x14ac:dyDescent="0.25">
      <c r="A3186" s="13" t="s">
        <v>6006</v>
      </c>
      <c r="B3186" s="8" t="s">
        <v>7464</v>
      </c>
      <c r="C3186" s="12">
        <v>38367</v>
      </c>
      <c r="D3186" s="13" t="s">
        <v>3954</v>
      </c>
      <c r="E3186" s="2">
        <v>6810</v>
      </c>
      <c r="F3186" s="14" t="s">
        <v>6006</v>
      </c>
      <c r="G3186" s="2">
        <v>6810</v>
      </c>
      <c r="H3186" s="2">
        <f>Tabla135[[#This Row],[Importe]]-Tabla135[[#This Row],[Pagado]]</f>
        <v>0</v>
      </c>
    </row>
    <row r="3187" spans="1:8" x14ac:dyDescent="0.25">
      <c r="A3187" s="13" t="s">
        <v>6006</v>
      </c>
      <c r="B3187" s="8" t="s">
        <v>7465</v>
      </c>
      <c r="C3187" s="12">
        <v>38368</v>
      </c>
      <c r="D3187" s="13" t="s">
        <v>3963</v>
      </c>
      <c r="E3187" s="2">
        <v>2125.3000000000002</v>
      </c>
      <c r="F3187" s="14" t="s">
        <v>6006</v>
      </c>
      <c r="G3187" s="2">
        <v>2125.3000000000002</v>
      </c>
      <c r="H3187" s="2">
        <f>Tabla135[[#This Row],[Importe]]-Tabla135[[#This Row],[Pagado]]</f>
        <v>0</v>
      </c>
    </row>
    <row r="3188" spans="1:8" x14ac:dyDescent="0.25">
      <c r="A3188" s="13" t="s">
        <v>6006</v>
      </c>
      <c r="B3188" s="8" t="s">
        <v>7466</v>
      </c>
      <c r="C3188" s="12">
        <v>38369</v>
      </c>
      <c r="D3188" s="13" t="s">
        <v>3943</v>
      </c>
      <c r="E3188" s="2">
        <v>3226.96</v>
      </c>
      <c r="F3188" s="14" t="s">
        <v>6006</v>
      </c>
      <c r="G3188" s="2">
        <v>3226.96</v>
      </c>
      <c r="H3188" s="2">
        <f>Tabla135[[#This Row],[Importe]]-Tabla135[[#This Row],[Pagado]]</f>
        <v>0</v>
      </c>
    </row>
    <row r="3189" spans="1:8" x14ac:dyDescent="0.25">
      <c r="A3189" s="13" t="s">
        <v>6006</v>
      </c>
      <c r="B3189" s="8" t="s">
        <v>7467</v>
      </c>
      <c r="C3189" s="12">
        <v>38370</v>
      </c>
      <c r="D3189" s="13" t="s">
        <v>3950</v>
      </c>
      <c r="E3189" s="2">
        <v>45398.8</v>
      </c>
      <c r="F3189" s="14" t="s">
        <v>8</v>
      </c>
      <c r="G3189" s="2">
        <v>45398.8</v>
      </c>
      <c r="H3189" s="2">
        <f>Tabla135[[#This Row],[Importe]]-Tabla135[[#This Row],[Pagado]]</f>
        <v>0</v>
      </c>
    </row>
    <row r="3190" spans="1:8" x14ac:dyDescent="0.25">
      <c r="A3190" s="13" t="s">
        <v>6006</v>
      </c>
      <c r="B3190" s="8" t="s">
        <v>7468</v>
      </c>
      <c r="C3190" s="12">
        <v>38371</v>
      </c>
      <c r="D3190" s="13" t="s">
        <v>3948</v>
      </c>
      <c r="E3190" s="2">
        <v>8941.2000000000007</v>
      </c>
      <c r="F3190" s="14" t="s">
        <v>9</v>
      </c>
      <c r="G3190" s="2">
        <v>8941.2000000000007</v>
      </c>
      <c r="H3190" s="2">
        <f>Tabla135[[#This Row],[Importe]]-Tabla135[[#This Row],[Pagado]]</f>
        <v>0</v>
      </c>
    </row>
    <row r="3191" spans="1:8" x14ac:dyDescent="0.25">
      <c r="A3191" s="13" t="s">
        <v>6006</v>
      </c>
      <c r="B3191" s="8" t="s">
        <v>7469</v>
      </c>
      <c r="C3191" s="12">
        <v>38372</v>
      </c>
      <c r="D3191" s="13" t="s">
        <v>3945</v>
      </c>
      <c r="E3191" s="2">
        <v>4740.1000000000004</v>
      </c>
      <c r="F3191" s="14" t="s">
        <v>8</v>
      </c>
      <c r="G3191" s="2">
        <v>4740.1000000000004</v>
      </c>
      <c r="H3191" s="2">
        <f>Tabla135[[#This Row],[Importe]]-Tabla135[[#This Row],[Pagado]]</f>
        <v>0</v>
      </c>
    </row>
    <row r="3192" spans="1:8" x14ac:dyDescent="0.25">
      <c r="A3192" s="13" t="s">
        <v>6006</v>
      </c>
      <c r="B3192" s="8" t="s">
        <v>7470</v>
      </c>
      <c r="C3192" s="12">
        <v>38373</v>
      </c>
      <c r="D3192" s="13" t="s">
        <v>3946</v>
      </c>
      <c r="E3192" s="2">
        <v>4765.8</v>
      </c>
      <c r="F3192" s="14" t="s">
        <v>8</v>
      </c>
      <c r="G3192" s="2">
        <v>4765.8</v>
      </c>
      <c r="H3192" s="2">
        <f>Tabla135[[#This Row],[Importe]]-Tabla135[[#This Row],[Pagado]]</f>
        <v>0</v>
      </c>
    </row>
    <row r="3193" spans="1:8" x14ac:dyDescent="0.25">
      <c r="A3193" s="13" t="s">
        <v>6006</v>
      </c>
      <c r="B3193" s="8" t="s">
        <v>7471</v>
      </c>
      <c r="C3193" s="12">
        <v>38374</v>
      </c>
      <c r="D3193" s="13" t="s">
        <v>3951</v>
      </c>
      <c r="E3193" s="2">
        <v>11765.6</v>
      </c>
      <c r="F3193" s="14" t="s">
        <v>6006</v>
      </c>
      <c r="G3193" s="2">
        <v>11765.6</v>
      </c>
      <c r="H3193" s="2">
        <f>Tabla135[[#This Row],[Importe]]-Tabla135[[#This Row],[Pagado]]</f>
        <v>0</v>
      </c>
    </row>
    <row r="3194" spans="1:8" x14ac:dyDescent="0.25">
      <c r="A3194" s="13" t="s">
        <v>6006</v>
      </c>
      <c r="B3194" s="8" t="s">
        <v>7472</v>
      </c>
      <c r="C3194" s="12">
        <v>38375</v>
      </c>
      <c r="D3194" s="13" t="s">
        <v>3947</v>
      </c>
      <c r="E3194" s="2">
        <v>6866.7</v>
      </c>
      <c r="F3194" s="14" t="s">
        <v>9</v>
      </c>
      <c r="G3194" s="2">
        <v>6866.7</v>
      </c>
      <c r="H3194" s="2">
        <f>Tabla135[[#This Row],[Importe]]-Tabla135[[#This Row],[Pagado]]</f>
        <v>0</v>
      </c>
    </row>
    <row r="3195" spans="1:8" x14ac:dyDescent="0.25">
      <c r="A3195" s="13" t="s">
        <v>6006</v>
      </c>
      <c r="B3195" s="8" t="s">
        <v>7473</v>
      </c>
      <c r="C3195" s="12">
        <v>38376</v>
      </c>
      <c r="D3195" s="13" t="s">
        <v>4079</v>
      </c>
      <c r="E3195" s="2">
        <v>3348</v>
      </c>
      <c r="F3195" s="14" t="s">
        <v>6006</v>
      </c>
      <c r="G3195" s="2">
        <v>3348</v>
      </c>
      <c r="H3195" s="2">
        <f>Tabla135[[#This Row],[Importe]]-Tabla135[[#This Row],[Pagado]]</f>
        <v>0</v>
      </c>
    </row>
    <row r="3196" spans="1:8" x14ac:dyDescent="0.25">
      <c r="A3196" s="13" t="s">
        <v>6006</v>
      </c>
      <c r="B3196" s="8" t="s">
        <v>7474</v>
      </c>
      <c r="C3196" s="12">
        <v>38377</v>
      </c>
      <c r="D3196" s="13" t="s">
        <v>4102</v>
      </c>
      <c r="E3196" s="2">
        <v>34697.800000000003</v>
      </c>
      <c r="F3196" s="14" t="s">
        <v>6006</v>
      </c>
      <c r="G3196" s="2">
        <v>34697.800000000003</v>
      </c>
      <c r="H3196" s="2">
        <f>Tabla135[[#This Row],[Importe]]-Tabla135[[#This Row],[Pagado]]</f>
        <v>0</v>
      </c>
    </row>
    <row r="3197" spans="1:8" x14ac:dyDescent="0.25">
      <c r="A3197" s="13" t="s">
        <v>6006</v>
      </c>
      <c r="B3197" s="8" t="s">
        <v>7475</v>
      </c>
      <c r="C3197" s="12">
        <v>38378</v>
      </c>
      <c r="D3197" s="13" t="s">
        <v>4080</v>
      </c>
      <c r="E3197" s="2">
        <v>9484.2999999999993</v>
      </c>
      <c r="F3197" s="14" t="s">
        <v>8</v>
      </c>
      <c r="G3197" s="2">
        <v>9484.2999999999993</v>
      </c>
      <c r="H3197" s="2">
        <f>Tabla135[[#This Row],[Importe]]-Tabla135[[#This Row],[Pagado]]</f>
        <v>0</v>
      </c>
    </row>
    <row r="3198" spans="1:8" x14ac:dyDescent="0.25">
      <c r="A3198" s="13" t="s">
        <v>6006</v>
      </c>
      <c r="B3198" s="8" t="s">
        <v>7476</v>
      </c>
      <c r="C3198" s="12">
        <v>38379</v>
      </c>
      <c r="D3198" s="13" t="s">
        <v>3949</v>
      </c>
      <c r="E3198" s="2">
        <v>20774.599999999999</v>
      </c>
      <c r="F3198" s="14" t="s">
        <v>9</v>
      </c>
      <c r="G3198" s="2">
        <v>20774.599999999999</v>
      </c>
      <c r="H3198" s="2">
        <f>Tabla135[[#This Row],[Importe]]-Tabla135[[#This Row],[Pagado]]</f>
        <v>0</v>
      </c>
    </row>
    <row r="3199" spans="1:8" x14ac:dyDescent="0.25">
      <c r="A3199" s="13" t="s">
        <v>6006</v>
      </c>
      <c r="B3199" s="8" t="s">
        <v>7477</v>
      </c>
      <c r="C3199" s="12">
        <v>38380</v>
      </c>
      <c r="D3199" s="13" t="s">
        <v>3944</v>
      </c>
      <c r="E3199" s="2">
        <v>4022.9</v>
      </c>
      <c r="F3199" s="14" t="s">
        <v>8</v>
      </c>
      <c r="G3199" s="2">
        <v>4022.9</v>
      </c>
      <c r="H3199" s="2">
        <f>Tabla135[[#This Row],[Importe]]-Tabla135[[#This Row],[Pagado]]</f>
        <v>0</v>
      </c>
    </row>
    <row r="3200" spans="1:8" x14ac:dyDescent="0.25">
      <c r="A3200" s="13" t="s">
        <v>6006</v>
      </c>
      <c r="B3200" s="8" t="s">
        <v>7478</v>
      </c>
      <c r="C3200" s="12">
        <v>38381</v>
      </c>
      <c r="D3200" s="13" t="s">
        <v>4029</v>
      </c>
      <c r="E3200" s="2">
        <v>5071.5</v>
      </c>
      <c r="F3200" s="14" t="s">
        <v>6006</v>
      </c>
      <c r="G3200" s="2">
        <v>5071.5</v>
      </c>
      <c r="H3200" s="2">
        <f>Tabla135[[#This Row],[Importe]]-Tabla135[[#This Row],[Pagado]]</f>
        <v>0</v>
      </c>
    </row>
    <row r="3201" spans="1:8" x14ac:dyDescent="0.25">
      <c r="A3201" s="13" t="s">
        <v>6006</v>
      </c>
      <c r="B3201" s="8" t="s">
        <v>7479</v>
      </c>
      <c r="C3201" s="12">
        <v>38382</v>
      </c>
      <c r="D3201" s="13" t="s">
        <v>3939</v>
      </c>
      <c r="E3201" s="2">
        <v>4777.5</v>
      </c>
      <c r="F3201" s="14" t="s">
        <v>8</v>
      </c>
      <c r="G3201" s="2">
        <v>4777.5</v>
      </c>
      <c r="H3201" s="2">
        <f>Tabla135[[#This Row],[Importe]]-Tabla135[[#This Row],[Pagado]]</f>
        <v>0</v>
      </c>
    </row>
    <row r="3202" spans="1:8" x14ac:dyDescent="0.25">
      <c r="A3202" s="13" t="s">
        <v>6006</v>
      </c>
      <c r="B3202" s="8" t="s">
        <v>7480</v>
      </c>
      <c r="C3202" s="12">
        <v>38383</v>
      </c>
      <c r="D3202" s="13" t="s">
        <v>3941</v>
      </c>
      <c r="E3202" s="2">
        <v>9508.7999999999993</v>
      </c>
      <c r="F3202" s="14" t="s">
        <v>8</v>
      </c>
      <c r="G3202" s="2">
        <v>9508.7999999999993</v>
      </c>
      <c r="H3202" s="2">
        <f>Tabla135[[#This Row],[Importe]]-Tabla135[[#This Row],[Pagado]]</f>
        <v>0</v>
      </c>
    </row>
    <row r="3203" spans="1:8" x14ac:dyDescent="0.25">
      <c r="A3203" s="13" t="s">
        <v>6006</v>
      </c>
      <c r="B3203" s="8" t="s">
        <v>7481</v>
      </c>
      <c r="C3203" s="12">
        <v>38384</v>
      </c>
      <c r="D3203" s="13" t="s">
        <v>3938</v>
      </c>
      <c r="E3203" s="2">
        <v>8325.1</v>
      </c>
      <c r="F3203" s="14" t="s">
        <v>8</v>
      </c>
      <c r="G3203" s="2">
        <v>8325.1</v>
      </c>
      <c r="H3203" s="2">
        <f>Tabla135[[#This Row],[Importe]]-Tabla135[[#This Row],[Pagado]]</f>
        <v>0</v>
      </c>
    </row>
    <row r="3204" spans="1:8" x14ac:dyDescent="0.25">
      <c r="A3204" s="13" t="s">
        <v>6006</v>
      </c>
      <c r="B3204" s="8" t="s">
        <v>7482</v>
      </c>
      <c r="C3204" s="12">
        <v>38385</v>
      </c>
      <c r="D3204" s="13" t="s">
        <v>3964</v>
      </c>
      <c r="E3204" s="2">
        <v>12894.9</v>
      </c>
      <c r="F3204" s="14" t="s">
        <v>6006</v>
      </c>
      <c r="G3204" s="2">
        <v>12894.9</v>
      </c>
      <c r="H3204" s="2">
        <f>Tabla135[[#This Row],[Importe]]-Tabla135[[#This Row],[Pagado]]</f>
        <v>0</v>
      </c>
    </row>
    <row r="3205" spans="1:8" x14ac:dyDescent="0.25">
      <c r="A3205" s="13" t="s">
        <v>6006</v>
      </c>
      <c r="B3205" s="8" t="s">
        <v>7483</v>
      </c>
      <c r="C3205" s="12">
        <v>38386</v>
      </c>
      <c r="D3205" s="13" t="s">
        <v>3942</v>
      </c>
      <c r="E3205" s="2">
        <v>4205</v>
      </c>
      <c r="F3205" s="14" t="s">
        <v>9</v>
      </c>
      <c r="G3205" s="2">
        <v>4205</v>
      </c>
      <c r="H3205" s="2">
        <f>Tabla135[[#This Row],[Importe]]-Tabla135[[#This Row],[Pagado]]</f>
        <v>0</v>
      </c>
    </row>
    <row r="3206" spans="1:8" x14ac:dyDescent="0.25">
      <c r="A3206" s="13" t="s">
        <v>6006</v>
      </c>
      <c r="B3206" s="8" t="s">
        <v>7484</v>
      </c>
      <c r="C3206" s="12">
        <v>38387</v>
      </c>
      <c r="D3206" s="13" t="s">
        <v>3958</v>
      </c>
      <c r="E3206" s="2">
        <v>4124.1000000000004</v>
      </c>
      <c r="F3206" s="14" t="s">
        <v>6006</v>
      </c>
      <c r="G3206" s="2">
        <v>4124.1000000000004</v>
      </c>
      <c r="H3206" s="2">
        <f>Tabla135[[#This Row],[Importe]]-Tabla135[[#This Row],[Pagado]]</f>
        <v>0</v>
      </c>
    </row>
    <row r="3207" spans="1:8" x14ac:dyDescent="0.25">
      <c r="A3207" s="13" t="s">
        <v>6006</v>
      </c>
      <c r="B3207" s="8" t="s">
        <v>7485</v>
      </c>
      <c r="C3207" s="12">
        <v>38388</v>
      </c>
      <c r="D3207" s="13" t="s">
        <v>3953</v>
      </c>
      <c r="E3207" s="2">
        <v>2600</v>
      </c>
      <c r="F3207" s="14" t="s">
        <v>8</v>
      </c>
      <c r="G3207" s="2">
        <v>2600</v>
      </c>
      <c r="H3207" s="2">
        <f>Tabla135[[#This Row],[Importe]]-Tabla135[[#This Row],[Pagado]]</f>
        <v>0</v>
      </c>
    </row>
    <row r="3208" spans="1:8" x14ac:dyDescent="0.25">
      <c r="A3208" s="13" t="s">
        <v>6006</v>
      </c>
      <c r="B3208" s="8" t="s">
        <v>7486</v>
      </c>
      <c r="C3208" s="12">
        <v>38389</v>
      </c>
      <c r="D3208" s="13" t="s">
        <v>4013</v>
      </c>
      <c r="E3208" s="2">
        <v>12019.8</v>
      </c>
      <c r="F3208" s="14" t="s">
        <v>6006</v>
      </c>
      <c r="G3208" s="2">
        <v>12019.8</v>
      </c>
      <c r="H3208" s="2">
        <f>Tabla135[[#This Row],[Importe]]-Tabla135[[#This Row],[Pagado]]</f>
        <v>0</v>
      </c>
    </row>
    <row r="3209" spans="1:8" x14ac:dyDescent="0.25">
      <c r="A3209" s="13" t="s">
        <v>6006</v>
      </c>
      <c r="B3209" s="8" t="s">
        <v>7487</v>
      </c>
      <c r="C3209" s="12">
        <v>38390</v>
      </c>
      <c r="D3209" s="13" t="s">
        <v>3937</v>
      </c>
      <c r="E3209" s="2">
        <v>47655.1</v>
      </c>
      <c r="F3209" s="14" t="s">
        <v>8</v>
      </c>
      <c r="G3209" s="2">
        <v>47655.1</v>
      </c>
      <c r="H3209" s="2">
        <f>Tabla135[[#This Row],[Importe]]-Tabla135[[#This Row],[Pagado]]</f>
        <v>0</v>
      </c>
    </row>
    <row r="3210" spans="1:8" x14ac:dyDescent="0.25">
      <c r="A3210" s="13" t="s">
        <v>6006</v>
      </c>
      <c r="B3210" s="8" t="s">
        <v>7488</v>
      </c>
      <c r="C3210" s="12">
        <v>38391</v>
      </c>
      <c r="D3210" s="13" t="s">
        <v>3962</v>
      </c>
      <c r="E3210" s="2">
        <v>7507.2</v>
      </c>
      <c r="F3210" s="14" t="s">
        <v>6006</v>
      </c>
      <c r="G3210" s="2">
        <v>7507.2</v>
      </c>
      <c r="H3210" s="2">
        <f>Tabla135[[#This Row],[Importe]]-Tabla135[[#This Row],[Pagado]]</f>
        <v>0</v>
      </c>
    </row>
    <row r="3211" spans="1:8" x14ac:dyDescent="0.25">
      <c r="A3211" s="13" t="s">
        <v>6006</v>
      </c>
      <c r="B3211" s="8" t="s">
        <v>7489</v>
      </c>
      <c r="C3211" s="12">
        <v>38392</v>
      </c>
      <c r="D3211" s="13" t="s">
        <v>3994</v>
      </c>
      <c r="E3211" s="2">
        <v>2427.48</v>
      </c>
      <c r="F3211" s="14" t="s">
        <v>6006</v>
      </c>
      <c r="G3211" s="2">
        <v>2427.48</v>
      </c>
      <c r="H3211" s="2">
        <f>Tabla135[[#This Row],[Importe]]-Tabla135[[#This Row],[Pagado]]</f>
        <v>0</v>
      </c>
    </row>
    <row r="3212" spans="1:8" x14ac:dyDescent="0.25">
      <c r="A3212" s="13" t="s">
        <v>6006</v>
      </c>
      <c r="B3212" s="8" t="s">
        <v>7490</v>
      </c>
      <c r="C3212" s="12">
        <v>38393</v>
      </c>
      <c r="D3212" s="13" t="s">
        <v>4089</v>
      </c>
      <c r="E3212" s="2">
        <v>1536</v>
      </c>
      <c r="F3212" s="14" t="s">
        <v>6006</v>
      </c>
      <c r="G3212" s="2">
        <v>1536</v>
      </c>
      <c r="H3212" s="2">
        <f>Tabla135[[#This Row],[Importe]]-Tabla135[[#This Row],[Pagado]]</f>
        <v>0</v>
      </c>
    </row>
    <row r="3213" spans="1:8" x14ac:dyDescent="0.25">
      <c r="A3213" s="13" t="s">
        <v>6006</v>
      </c>
      <c r="B3213" s="8" t="s">
        <v>7491</v>
      </c>
      <c r="C3213" s="12">
        <v>38394</v>
      </c>
      <c r="D3213" s="13" t="s">
        <v>4041</v>
      </c>
      <c r="E3213" s="2">
        <v>0</v>
      </c>
      <c r="F3213" s="14" t="s">
        <v>4219</v>
      </c>
      <c r="G3213" s="2">
        <v>0</v>
      </c>
      <c r="H3213" s="2">
        <f>Tabla135[[#This Row],[Importe]]-Tabla135[[#This Row],[Pagado]]</f>
        <v>0</v>
      </c>
    </row>
    <row r="3214" spans="1:8" x14ac:dyDescent="0.25">
      <c r="A3214" s="13" t="s">
        <v>6006</v>
      </c>
      <c r="B3214" s="8" t="s">
        <v>7492</v>
      </c>
      <c r="C3214" s="12">
        <v>38395</v>
      </c>
      <c r="D3214" s="13" t="s">
        <v>3982</v>
      </c>
      <c r="E3214" s="2">
        <v>450.5</v>
      </c>
      <c r="F3214" s="14" t="s">
        <v>6006</v>
      </c>
      <c r="G3214" s="2">
        <v>450.5</v>
      </c>
      <c r="H3214" s="2">
        <f>Tabla135[[#This Row],[Importe]]-Tabla135[[#This Row],[Pagado]]</f>
        <v>0</v>
      </c>
    </row>
    <row r="3215" spans="1:8" x14ac:dyDescent="0.25">
      <c r="A3215" s="13" t="s">
        <v>6006</v>
      </c>
      <c r="B3215" s="8" t="s">
        <v>7493</v>
      </c>
      <c r="C3215" s="12">
        <v>38396</v>
      </c>
      <c r="D3215" s="13" t="s">
        <v>3973</v>
      </c>
      <c r="E3215" s="2">
        <v>520</v>
      </c>
      <c r="F3215" s="14" t="s">
        <v>6006</v>
      </c>
      <c r="G3215" s="2">
        <v>520</v>
      </c>
      <c r="H3215" s="2">
        <f>Tabla135[[#This Row],[Importe]]-Tabla135[[#This Row],[Pagado]]</f>
        <v>0</v>
      </c>
    </row>
    <row r="3216" spans="1:8" x14ac:dyDescent="0.25">
      <c r="A3216" s="13" t="s">
        <v>6006</v>
      </c>
      <c r="B3216" s="8" t="s">
        <v>7494</v>
      </c>
      <c r="C3216" s="12">
        <v>38397</v>
      </c>
      <c r="D3216" s="13" t="s">
        <v>3976</v>
      </c>
      <c r="E3216" s="2">
        <v>482.3</v>
      </c>
      <c r="F3216" s="14" t="s">
        <v>6006</v>
      </c>
      <c r="G3216" s="2">
        <v>482.3</v>
      </c>
      <c r="H3216" s="2">
        <f>Tabla135[[#This Row],[Importe]]-Tabla135[[#This Row],[Pagado]]</f>
        <v>0</v>
      </c>
    </row>
    <row r="3217" spans="1:8" x14ac:dyDescent="0.25">
      <c r="A3217" s="13" t="s">
        <v>6006</v>
      </c>
      <c r="B3217" s="8" t="s">
        <v>7495</v>
      </c>
      <c r="C3217" s="12">
        <v>38398</v>
      </c>
      <c r="D3217" s="13" t="s">
        <v>4041</v>
      </c>
      <c r="E3217" s="2">
        <v>2108.3000000000002</v>
      </c>
      <c r="F3217" s="14" t="s">
        <v>6006</v>
      </c>
      <c r="G3217" s="2">
        <v>2108.3000000000002</v>
      </c>
      <c r="H3217" s="2">
        <f>Tabla135[[#This Row],[Importe]]-Tabla135[[#This Row],[Pagado]]</f>
        <v>0</v>
      </c>
    </row>
    <row r="3218" spans="1:8" x14ac:dyDescent="0.25">
      <c r="A3218" s="13" t="s">
        <v>6006</v>
      </c>
      <c r="B3218" s="8" t="s">
        <v>7496</v>
      </c>
      <c r="C3218" s="12">
        <v>38399</v>
      </c>
      <c r="D3218" s="13" t="s">
        <v>3972</v>
      </c>
      <c r="E3218" s="2">
        <v>1967.2</v>
      </c>
      <c r="F3218" s="14" t="s">
        <v>6006</v>
      </c>
      <c r="G3218" s="2">
        <v>1967.2</v>
      </c>
      <c r="H3218" s="2">
        <f>Tabla135[[#This Row],[Importe]]-Tabla135[[#This Row],[Pagado]]</f>
        <v>0</v>
      </c>
    </row>
    <row r="3219" spans="1:8" x14ac:dyDescent="0.25">
      <c r="A3219" s="13" t="s">
        <v>6006</v>
      </c>
      <c r="B3219" s="8" t="s">
        <v>7497</v>
      </c>
      <c r="C3219" s="12">
        <v>38400</v>
      </c>
      <c r="D3219" s="13" t="s">
        <v>4030</v>
      </c>
      <c r="E3219" s="2">
        <v>4242</v>
      </c>
      <c r="F3219" s="14" t="s">
        <v>6006</v>
      </c>
      <c r="G3219" s="2">
        <v>4242</v>
      </c>
      <c r="H3219" s="2">
        <f>Tabla135[[#This Row],[Importe]]-Tabla135[[#This Row],[Pagado]]</f>
        <v>0</v>
      </c>
    </row>
    <row r="3220" spans="1:8" x14ac:dyDescent="0.25">
      <c r="A3220" s="13" t="s">
        <v>6006</v>
      </c>
      <c r="B3220" s="8" t="s">
        <v>7498</v>
      </c>
      <c r="C3220" s="12">
        <v>38401</v>
      </c>
      <c r="D3220" s="13" t="s">
        <v>3971</v>
      </c>
      <c r="E3220" s="2">
        <v>4044</v>
      </c>
      <c r="F3220" s="14" t="s">
        <v>6006</v>
      </c>
      <c r="G3220" s="2">
        <v>4044</v>
      </c>
      <c r="H3220" s="2">
        <f>Tabla135[[#This Row],[Importe]]-Tabla135[[#This Row],[Pagado]]</f>
        <v>0</v>
      </c>
    </row>
    <row r="3221" spans="1:8" x14ac:dyDescent="0.25">
      <c r="A3221" s="13" t="s">
        <v>6006</v>
      </c>
      <c r="B3221" s="8" t="s">
        <v>7499</v>
      </c>
      <c r="C3221" s="12">
        <v>38402</v>
      </c>
      <c r="D3221" s="13" t="s">
        <v>4034</v>
      </c>
      <c r="E3221" s="2">
        <v>997.5</v>
      </c>
      <c r="F3221" s="14" t="s">
        <v>6006</v>
      </c>
      <c r="G3221" s="2">
        <v>997.5</v>
      </c>
      <c r="H3221" s="2">
        <f>Tabla135[[#This Row],[Importe]]-Tabla135[[#This Row],[Pagado]]</f>
        <v>0</v>
      </c>
    </row>
    <row r="3222" spans="1:8" x14ac:dyDescent="0.25">
      <c r="A3222" s="13" t="s">
        <v>6006</v>
      </c>
      <c r="B3222" s="8" t="s">
        <v>7500</v>
      </c>
      <c r="C3222" s="12">
        <v>38403</v>
      </c>
      <c r="D3222" s="13" t="s">
        <v>3957</v>
      </c>
      <c r="E3222" s="2">
        <v>2080</v>
      </c>
      <c r="F3222" s="14" t="s">
        <v>6006</v>
      </c>
      <c r="G3222" s="2">
        <v>2080</v>
      </c>
      <c r="H3222" s="2">
        <f>Tabla135[[#This Row],[Importe]]-Tabla135[[#This Row],[Pagado]]</f>
        <v>0</v>
      </c>
    </row>
    <row r="3223" spans="1:8" x14ac:dyDescent="0.25">
      <c r="A3223" s="13" t="s">
        <v>6006</v>
      </c>
      <c r="B3223" s="8" t="s">
        <v>7501</v>
      </c>
      <c r="C3223" s="12">
        <v>38404</v>
      </c>
      <c r="D3223" s="13" t="s">
        <v>4142</v>
      </c>
      <c r="E3223" s="2">
        <v>16493.099999999999</v>
      </c>
      <c r="F3223" s="14" t="s">
        <v>6006</v>
      </c>
      <c r="G3223" s="2">
        <v>16493.099999999999</v>
      </c>
      <c r="H3223" s="2">
        <f>Tabla135[[#This Row],[Importe]]-Tabla135[[#This Row],[Pagado]]</f>
        <v>0</v>
      </c>
    </row>
    <row r="3224" spans="1:8" x14ac:dyDescent="0.25">
      <c r="A3224" s="13" t="s">
        <v>6006</v>
      </c>
      <c r="B3224" s="8" t="s">
        <v>7502</v>
      </c>
      <c r="C3224" s="12">
        <v>38405</v>
      </c>
      <c r="D3224" s="13" t="s">
        <v>3978</v>
      </c>
      <c r="E3224" s="2">
        <v>8764.7999999999993</v>
      </c>
      <c r="F3224" s="14" t="s">
        <v>6006</v>
      </c>
      <c r="G3224" s="2">
        <v>8764.7999999999993</v>
      </c>
      <c r="H3224" s="2">
        <f>Tabla135[[#This Row],[Importe]]-Tabla135[[#This Row],[Pagado]]</f>
        <v>0</v>
      </c>
    </row>
    <row r="3225" spans="1:8" x14ac:dyDescent="0.25">
      <c r="A3225" s="13" t="s">
        <v>6006</v>
      </c>
      <c r="B3225" s="8" t="s">
        <v>7503</v>
      </c>
      <c r="C3225" s="12">
        <v>38406</v>
      </c>
      <c r="D3225" s="13" t="s">
        <v>3965</v>
      </c>
      <c r="E3225" s="2">
        <v>520</v>
      </c>
      <c r="F3225" s="14" t="s">
        <v>6006</v>
      </c>
      <c r="G3225" s="2">
        <v>520</v>
      </c>
      <c r="H3225" s="2">
        <f>Tabla135[[#This Row],[Importe]]-Tabla135[[#This Row],[Pagado]]</f>
        <v>0</v>
      </c>
    </row>
    <row r="3226" spans="1:8" x14ac:dyDescent="0.25">
      <c r="A3226" s="13" t="s">
        <v>6006</v>
      </c>
      <c r="B3226" s="8" t="s">
        <v>7504</v>
      </c>
      <c r="C3226" s="12">
        <v>38407</v>
      </c>
      <c r="D3226" s="13" t="s">
        <v>4086</v>
      </c>
      <c r="E3226" s="2">
        <v>2217.12</v>
      </c>
      <c r="F3226" s="14" t="s">
        <v>6006</v>
      </c>
      <c r="G3226" s="2">
        <v>2217.12</v>
      </c>
      <c r="H3226" s="2">
        <f>Tabla135[[#This Row],[Importe]]-Tabla135[[#This Row],[Pagado]]</f>
        <v>0</v>
      </c>
    </row>
    <row r="3227" spans="1:8" x14ac:dyDescent="0.25">
      <c r="A3227" s="13" t="s">
        <v>6006</v>
      </c>
      <c r="B3227" s="8" t="s">
        <v>7505</v>
      </c>
      <c r="C3227" s="12">
        <v>38408</v>
      </c>
      <c r="D3227" s="13" t="s">
        <v>4142</v>
      </c>
      <c r="E3227" s="2">
        <v>4672</v>
      </c>
      <c r="F3227" s="14" t="s">
        <v>6006</v>
      </c>
      <c r="G3227" s="2">
        <v>4672</v>
      </c>
      <c r="H3227" s="2">
        <f>Tabla135[[#This Row],[Importe]]-Tabla135[[#This Row],[Pagado]]</f>
        <v>0</v>
      </c>
    </row>
    <row r="3228" spans="1:8" x14ac:dyDescent="0.25">
      <c r="A3228" s="13" t="s">
        <v>6006</v>
      </c>
      <c r="B3228" s="8" t="s">
        <v>7506</v>
      </c>
      <c r="C3228" s="12">
        <v>38409</v>
      </c>
      <c r="D3228" s="13" t="s">
        <v>4163</v>
      </c>
      <c r="E3228" s="2">
        <v>10400</v>
      </c>
      <c r="F3228" s="14" t="s">
        <v>6006</v>
      </c>
      <c r="G3228" s="2">
        <v>10400</v>
      </c>
      <c r="H3228" s="2">
        <f>Tabla135[[#This Row],[Importe]]-Tabla135[[#This Row],[Pagado]]</f>
        <v>0</v>
      </c>
    </row>
    <row r="3229" spans="1:8" x14ac:dyDescent="0.25">
      <c r="A3229" s="13" t="s">
        <v>6006</v>
      </c>
      <c r="B3229" s="8" t="s">
        <v>7507</v>
      </c>
      <c r="C3229" s="12">
        <v>38410</v>
      </c>
      <c r="D3229" s="13" t="s">
        <v>3967</v>
      </c>
      <c r="E3229" s="2">
        <v>6155.7</v>
      </c>
      <c r="F3229" s="14" t="s">
        <v>6006</v>
      </c>
      <c r="G3229" s="2">
        <v>6155.7</v>
      </c>
      <c r="H3229" s="2">
        <f>Tabla135[[#This Row],[Importe]]-Tabla135[[#This Row],[Pagado]]</f>
        <v>0</v>
      </c>
    </row>
    <row r="3230" spans="1:8" x14ac:dyDescent="0.25">
      <c r="A3230" s="13" t="s">
        <v>6006</v>
      </c>
      <c r="B3230" s="8" t="s">
        <v>7508</v>
      </c>
      <c r="C3230" s="12">
        <v>38411</v>
      </c>
      <c r="D3230" s="13" t="s">
        <v>4142</v>
      </c>
      <c r="E3230" s="2">
        <v>8104</v>
      </c>
      <c r="F3230" s="14" t="s">
        <v>6006</v>
      </c>
      <c r="G3230" s="2">
        <v>8104</v>
      </c>
      <c r="H3230" s="2">
        <f>Tabla135[[#This Row],[Importe]]-Tabla135[[#This Row],[Pagado]]</f>
        <v>0</v>
      </c>
    </row>
    <row r="3231" spans="1:8" x14ac:dyDescent="0.25">
      <c r="A3231" s="13" t="s">
        <v>6006</v>
      </c>
      <c r="B3231" s="8" t="s">
        <v>7509</v>
      </c>
      <c r="C3231" s="12">
        <v>38412</v>
      </c>
      <c r="D3231" s="13" t="s">
        <v>4017</v>
      </c>
      <c r="E3231" s="2">
        <v>94848.86</v>
      </c>
      <c r="F3231" s="14" t="s">
        <v>11</v>
      </c>
      <c r="G3231" s="2">
        <v>94848.86</v>
      </c>
      <c r="H3231" s="2">
        <f>Tabla135[[#This Row],[Importe]]-Tabla135[[#This Row],[Pagado]]</f>
        <v>0</v>
      </c>
    </row>
    <row r="3232" spans="1:8" x14ac:dyDescent="0.25">
      <c r="A3232" s="13" t="s">
        <v>6006</v>
      </c>
      <c r="B3232" s="8" t="s">
        <v>7510</v>
      </c>
      <c r="C3232" s="12">
        <v>38413</v>
      </c>
      <c r="D3232" s="13" t="s">
        <v>4051</v>
      </c>
      <c r="E3232" s="2">
        <v>636.48</v>
      </c>
      <c r="F3232" s="14" t="s">
        <v>6006</v>
      </c>
      <c r="G3232" s="2">
        <v>636.48</v>
      </c>
      <c r="H3232" s="2">
        <f>Tabla135[[#This Row],[Importe]]-Tabla135[[#This Row],[Pagado]]</f>
        <v>0</v>
      </c>
    </row>
    <row r="3233" spans="1:8" x14ac:dyDescent="0.25">
      <c r="A3233" s="13" t="s">
        <v>6006</v>
      </c>
      <c r="B3233" s="8" t="s">
        <v>7511</v>
      </c>
      <c r="C3233" s="12">
        <v>38414</v>
      </c>
      <c r="D3233" s="13" t="s">
        <v>4042</v>
      </c>
      <c r="E3233" s="2">
        <v>27559.200000000001</v>
      </c>
      <c r="F3233" s="14" t="s">
        <v>6006</v>
      </c>
      <c r="G3233" s="2">
        <v>27559.200000000001</v>
      </c>
      <c r="H3233" s="2">
        <f>Tabla135[[#This Row],[Importe]]-Tabla135[[#This Row],[Pagado]]</f>
        <v>0</v>
      </c>
    </row>
    <row r="3234" spans="1:8" x14ac:dyDescent="0.25">
      <c r="A3234" s="13" t="s">
        <v>6006</v>
      </c>
      <c r="B3234" s="8" t="s">
        <v>7512</v>
      </c>
      <c r="C3234" s="12">
        <v>38415</v>
      </c>
      <c r="D3234" s="13" t="s">
        <v>3958</v>
      </c>
      <c r="E3234" s="2">
        <v>1496</v>
      </c>
      <c r="F3234" s="14" t="s">
        <v>6006</v>
      </c>
      <c r="G3234" s="2">
        <v>1496</v>
      </c>
      <c r="H3234" s="2">
        <f>Tabla135[[#This Row],[Importe]]-Tabla135[[#This Row],[Pagado]]</f>
        <v>0</v>
      </c>
    </row>
    <row r="3235" spans="1:8" x14ac:dyDescent="0.25">
      <c r="A3235" s="13" t="s">
        <v>6006</v>
      </c>
      <c r="B3235" s="8" t="s">
        <v>7513</v>
      </c>
      <c r="C3235" s="12">
        <v>38416</v>
      </c>
      <c r="D3235" s="13" t="s">
        <v>4135</v>
      </c>
      <c r="E3235" s="2">
        <v>9096</v>
      </c>
      <c r="F3235" s="14" t="s">
        <v>6006</v>
      </c>
      <c r="G3235" s="2">
        <v>9096</v>
      </c>
      <c r="H3235" s="2">
        <f>Tabla135[[#This Row],[Importe]]-Tabla135[[#This Row],[Pagado]]</f>
        <v>0</v>
      </c>
    </row>
    <row r="3236" spans="1:8" x14ac:dyDescent="0.25">
      <c r="A3236" s="13" t="s">
        <v>6006</v>
      </c>
      <c r="B3236" s="8" t="s">
        <v>7514</v>
      </c>
      <c r="C3236" s="12">
        <v>38417</v>
      </c>
      <c r="D3236" s="13" t="s">
        <v>3969</v>
      </c>
      <c r="E3236" s="2">
        <v>8735.2000000000007</v>
      </c>
      <c r="F3236" s="14" t="s">
        <v>6006</v>
      </c>
      <c r="G3236" s="2">
        <v>8735.2000000000007</v>
      </c>
      <c r="H3236" s="2">
        <f>Tabla135[[#This Row],[Importe]]-Tabla135[[#This Row],[Pagado]]</f>
        <v>0</v>
      </c>
    </row>
    <row r="3237" spans="1:8" x14ac:dyDescent="0.25">
      <c r="A3237" s="13" t="s">
        <v>6006</v>
      </c>
      <c r="B3237" s="8" t="s">
        <v>7515</v>
      </c>
      <c r="C3237" s="12">
        <v>38418</v>
      </c>
      <c r="D3237" s="13" t="s">
        <v>4049</v>
      </c>
      <c r="E3237" s="2">
        <v>1493.82</v>
      </c>
      <c r="F3237" s="14" t="s">
        <v>6006</v>
      </c>
      <c r="G3237" s="2">
        <v>1493.82</v>
      </c>
      <c r="H3237" s="2">
        <f>Tabla135[[#This Row],[Importe]]-Tabla135[[#This Row],[Pagado]]</f>
        <v>0</v>
      </c>
    </row>
    <row r="3238" spans="1:8" x14ac:dyDescent="0.25">
      <c r="A3238" s="13" t="s">
        <v>6006</v>
      </c>
      <c r="B3238" s="8" t="s">
        <v>7516</v>
      </c>
      <c r="C3238" s="12">
        <v>38419</v>
      </c>
      <c r="D3238" s="13" t="s">
        <v>4091</v>
      </c>
      <c r="E3238" s="2">
        <v>7383.92</v>
      </c>
      <c r="F3238" s="14" t="s">
        <v>6006</v>
      </c>
      <c r="G3238" s="2">
        <v>7383.92</v>
      </c>
      <c r="H3238" s="2">
        <f>Tabla135[[#This Row],[Importe]]-Tabla135[[#This Row],[Pagado]]</f>
        <v>0</v>
      </c>
    </row>
    <row r="3239" spans="1:8" x14ac:dyDescent="0.25">
      <c r="A3239" s="13" t="s">
        <v>6006</v>
      </c>
      <c r="B3239" s="8" t="s">
        <v>7517</v>
      </c>
      <c r="C3239" s="12">
        <v>38420</v>
      </c>
      <c r="D3239" s="13" t="s">
        <v>4008</v>
      </c>
      <c r="E3239" s="2">
        <v>38172.800000000003</v>
      </c>
      <c r="F3239" s="14" t="s">
        <v>6006</v>
      </c>
      <c r="G3239" s="2">
        <v>38172.800000000003</v>
      </c>
      <c r="H3239" s="2">
        <f>Tabla135[[#This Row],[Importe]]-Tabla135[[#This Row],[Pagado]]</f>
        <v>0</v>
      </c>
    </row>
    <row r="3240" spans="1:8" x14ac:dyDescent="0.25">
      <c r="A3240" s="13" t="s">
        <v>6006</v>
      </c>
      <c r="B3240" s="8" t="s">
        <v>7518</v>
      </c>
      <c r="C3240" s="12">
        <v>38421</v>
      </c>
      <c r="D3240" s="13" t="s">
        <v>4037</v>
      </c>
      <c r="E3240" s="2">
        <v>1770</v>
      </c>
      <c r="F3240" s="14" t="s">
        <v>6006</v>
      </c>
      <c r="G3240" s="2">
        <v>1770</v>
      </c>
      <c r="H3240" s="2">
        <f>Tabla135[[#This Row],[Importe]]-Tabla135[[#This Row],[Pagado]]</f>
        <v>0</v>
      </c>
    </row>
    <row r="3241" spans="1:8" x14ac:dyDescent="0.25">
      <c r="A3241" s="13" t="s">
        <v>6006</v>
      </c>
      <c r="B3241" s="8" t="s">
        <v>7519</v>
      </c>
      <c r="C3241" s="12">
        <v>38422</v>
      </c>
      <c r="D3241" s="13" t="s">
        <v>3975</v>
      </c>
      <c r="E3241" s="2">
        <v>8340.1</v>
      </c>
      <c r="F3241" s="14" t="s">
        <v>8</v>
      </c>
      <c r="G3241" s="2">
        <v>8340.1</v>
      </c>
      <c r="H3241" s="2">
        <f>Tabla135[[#This Row],[Importe]]-Tabla135[[#This Row],[Pagado]]</f>
        <v>0</v>
      </c>
    </row>
    <row r="3242" spans="1:8" x14ac:dyDescent="0.25">
      <c r="A3242" s="13" t="s">
        <v>6006</v>
      </c>
      <c r="B3242" s="8" t="s">
        <v>7520</v>
      </c>
      <c r="C3242" s="12">
        <v>38423</v>
      </c>
      <c r="D3242" s="13" t="s">
        <v>3977</v>
      </c>
      <c r="E3242" s="2">
        <v>5053.26</v>
      </c>
      <c r="F3242" s="14" t="s">
        <v>6006</v>
      </c>
      <c r="G3242" s="2">
        <v>5053.26</v>
      </c>
      <c r="H3242" s="2">
        <f>Tabla135[[#This Row],[Importe]]-Tabla135[[#This Row],[Pagado]]</f>
        <v>0</v>
      </c>
    </row>
    <row r="3243" spans="1:8" x14ac:dyDescent="0.25">
      <c r="A3243" s="13" t="s">
        <v>6006</v>
      </c>
      <c r="B3243" s="8" t="s">
        <v>7521</v>
      </c>
      <c r="C3243" s="12">
        <v>38424</v>
      </c>
      <c r="D3243" s="13" t="s">
        <v>4050</v>
      </c>
      <c r="E3243" s="2">
        <v>1819.9</v>
      </c>
      <c r="F3243" s="14" t="s">
        <v>8</v>
      </c>
      <c r="G3243" s="2">
        <v>1819.9</v>
      </c>
      <c r="H3243" s="2">
        <f>Tabla135[[#This Row],[Importe]]-Tabla135[[#This Row],[Pagado]]</f>
        <v>0</v>
      </c>
    </row>
    <row r="3244" spans="1:8" x14ac:dyDescent="0.25">
      <c r="A3244" s="13" t="s">
        <v>6006</v>
      </c>
      <c r="B3244" s="8" t="s">
        <v>7522</v>
      </c>
      <c r="C3244" s="12">
        <v>38425</v>
      </c>
      <c r="D3244" s="13" t="s">
        <v>4045</v>
      </c>
      <c r="E3244" s="2">
        <v>4278</v>
      </c>
      <c r="F3244" s="14" t="s">
        <v>6006</v>
      </c>
      <c r="G3244" s="2">
        <v>4278</v>
      </c>
      <c r="H3244" s="2">
        <f>Tabla135[[#This Row],[Importe]]-Tabla135[[#This Row],[Pagado]]</f>
        <v>0</v>
      </c>
    </row>
    <row r="3245" spans="1:8" x14ac:dyDescent="0.25">
      <c r="A3245" s="13" t="s">
        <v>6006</v>
      </c>
      <c r="B3245" s="8" t="s">
        <v>7523</v>
      </c>
      <c r="C3245" s="12">
        <v>38426</v>
      </c>
      <c r="D3245" s="13" t="s">
        <v>4046</v>
      </c>
      <c r="E3245" s="2">
        <v>4464</v>
      </c>
      <c r="F3245" s="14" t="s">
        <v>6006</v>
      </c>
      <c r="G3245" s="2">
        <v>4464</v>
      </c>
      <c r="H3245" s="2">
        <f>Tabla135[[#This Row],[Importe]]-Tabla135[[#This Row],[Pagado]]</f>
        <v>0</v>
      </c>
    </row>
    <row r="3246" spans="1:8" x14ac:dyDescent="0.25">
      <c r="A3246" s="13" t="s">
        <v>6006</v>
      </c>
      <c r="B3246" s="8" t="s">
        <v>7524</v>
      </c>
      <c r="C3246" s="12">
        <v>38427</v>
      </c>
      <c r="D3246" s="13" t="s">
        <v>3991</v>
      </c>
      <c r="E3246" s="2">
        <v>6772.3</v>
      </c>
      <c r="F3246" s="14" t="s">
        <v>6006</v>
      </c>
      <c r="G3246" s="2">
        <v>6772.3</v>
      </c>
      <c r="H3246" s="2">
        <f>Tabla135[[#This Row],[Importe]]-Tabla135[[#This Row],[Pagado]]</f>
        <v>0</v>
      </c>
    </row>
    <row r="3247" spans="1:8" x14ac:dyDescent="0.25">
      <c r="A3247" s="13" t="s">
        <v>6006</v>
      </c>
      <c r="B3247" s="8" t="s">
        <v>7525</v>
      </c>
      <c r="C3247" s="12">
        <v>38428</v>
      </c>
      <c r="D3247" s="13" t="s">
        <v>3986</v>
      </c>
      <c r="E3247" s="2">
        <v>1495.6</v>
      </c>
      <c r="F3247" s="14" t="s">
        <v>8</v>
      </c>
      <c r="G3247" s="2">
        <v>1495.6</v>
      </c>
      <c r="H3247" s="2">
        <f>Tabla135[[#This Row],[Importe]]-Tabla135[[#This Row],[Pagado]]</f>
        <v>0</v>
      </c>
    </row>
    <row r="3248" spans="1:8" x14ac:dyDescent="0.25">
      <c r="A3248" s="13" t="s">
        <v>6006</v>
      </c>
      <c r="B3248" s="8" t="s">
        <v>7526</v>
      </c>
      <c r="C3248" s="12">
        <v>38429</v>
      </c>
      <c r="D3248" s="13" t="s">
        <v>3988</v>
      </c>
      <c r="E3248" s="2">
        <v>5050.5</v>
      </c>
      <c r="F3248" s="14" t="s">
        <v>8</v>
      </c>
      <c r="G3248" s="2">
        <v>5050.5</v>
      </c>
      <c r="H3248" s="2">
        <f>Tabla135[[#This Row],[Importe]]-Tabla135[[#This Row],[Pagado]]</f>
        <v>0</v>
      </c>
    </row>
    <row r="3249" spans="1:8" x14ac:dyDescent="0.25">
      <c r="A3249" s="13" t="s">
        <v>6006</v>
      </c>
      <c r="B3249" s="8" t="s">
        <v>7527</v>
      </c>
      <c r="C3249" s="12">
        <v>38430</v>
      </c>
      <c r="D3249" s="13" t="s">
        <v>3974</v>
      </c>
      <c r="E3249" s="2">
        <v>6240</v>
      </c>
      <c r="F3249" s="14" t="s">
        <v>8</v>
      </c>
      <c r="G3249" s="2">
        <v>6240</v>
      </c>
      <c r="H3249" s="2">
        <f>Tabla135[[#This Row],[Importe]]-Tabla135[[#This Row],[Pagado]]</f>
        <v>0</v>
      </c>
    </row>
    <row r="3250" spans="1:8" x14ac:dyDescent="0.25">
      <c r="A3250" s="13" t="s">
        <v>6006</v>
      </c>
      <c r="B3250" s="8" t="s">
        <v>7528</v>
      </c>
      <c r="C3250" s="12">
        <v>38431</v>
      </c>
      <c r="D3250" s="13" t="s">
        <v>3964</v>
      </c>
      <c r="E3250" s="2">
        <v>5213.3999999999996</v>
      </c>
      <c r="F3250" s="14" t="s">
        <v>6006</v>
      </c>
      <c r="G3250" s="2">
        <v>5213.3999999999996</v>
      </c>
      <c r="H3250" s="2">
        <f>Tabla135[[#This Row],[Importe]]-Tabla135[[#This Row],[Pagado]]</f>
        <v>0</v>
      </c>
    </row>
    <row r="3251" spans="1:8" x14ac:dyDescent="0.25">
      <c r="A3251" s="13" t="s">
        <v>6006</v>
      </c>
      <c r="B3251" s="8" t="s">
        <v>7529</v>
      </c>
      <c r="C3251" s="12">
        <v>38432</v>
      </c>
      <c r="D3251" s="13" t="s">
        <v>3964</v>
      </c>
      <c r="E3251" s="2">
        <v>474.5</v>
      </c>
      <c r="F3251" s="14" t="s">
        <v>6006</v>
      </c>
      <c r="G3251" s="2">
        <v>474.5</v>
      </c>
      <c r="H3251" s="2">
        <f>Tabla135[[#This Row],[Importe]]-Tabla135[[#This Row],[Pagado]]</f>
        <v>0</v>
      </c>
    </row>
    <row r="3252" spans="1:8" x14ac:dyDescent="0.25">
      <c r="A3252" s="13" t="s">
        <v>6006</v>
      </c>
      <c r="B3252" s="8" t="s">
        <v>7530</v>
      </c>
      <c r="C3252" s="12">
        <v>38433</v>
      </c>
      <c r="D3252" s="13" t="s">
        <v>3964</v>
      </c>
      <c r="E3252" s="2">
        <v>5113.16</v>
      </c>
      <c r="F3252" s="14" t="s">
        <v>8</v>
      </c>
      <c r="G3252" s="2">
        <v>5113.16</v>
      </c>
      <c r="H3252" s="2">
        <f>Tabla135[[#This Row],[Importe]]-Tabla135[[#This Row],[Pagado]]</f>
        <v>0</v>
      </c>
    </row>
    <row r="3253" spans="1:8" x14ac:dyDescent="0.25">
      <c r="A3253" s="13" t="s">
        <v>6006</v>
      </c>
      <c r="B3253" s="8" t="s">
        <v>7531</v>
      </c>
      <c r="C3253" s="12">
        <v>38434</v>
      </c>
      <c r="D3253" s="13" t="s">
        <v>3989</v>
      </c>
      <c r="E3253" s="2">
        <v>221.4</v>
      </c>
      <c r="F3253" s="14" t="s">
        <v>6006</v>
      </c>
      <c r="G3253" s="2">
        <v>221.4</v>
      </c>
      <c r="H3253" s="2">
        <f>Tabla135[[#This Row],[Importe]]-Tabla135[[#This Row],[Pagado]]</f>
        <v>0</v>
      </c>
    </row>
    <row r="3254" spans="1:8" x14ac:dyDescent="0.25">
      <c r="A3254" s="13" t="s">
        <v>6006</v>
      </c>
      <c r="B3254" s="8" t="s">
        <v>7532</v>
      </c>
      <c r="C3254" s="12">
        <v>38435</v>
      </c>
      <c r="D3254" s="13" t="s">
        <v>3964</v>
      </c>
      <c r="E3254" s="2">
        <v>144.9</v>
      </c>
      <c r="F3254" s="14" t="s">
        <v>6006</v>
      </c>
      <c r="G3254" s="2">
        <v>144.9</v>
      </c>
      <c r="H3254" s="2">
        <f>Tabla135[[#This Row],[Importe]]-Tabla135[[#This Row],[Pagado]]</f>
        <v>0</v>
      </c>
    </row>
    <row r="3255" spans="1:8" x14ac:dyDescent="0.25">
      <c r="A3255" s="13" t="s">
        <v>6006</v>
      </c>
      <c r="B3255" s="8" t="s">
        <v>7533</v>
      </c>
      <c r="C3255" s="12">
        <v>38436</v>
      </c>
      <c r="D3255" s="13" t="s">
        <v>3993</v>
      </c>
      <c r="E3255" s="2">
        <v>259.89999999999998</v>
      </c>
      <c r="F3255" s="14" t="s">
        <v>6006</v>
      </c>
      <c r="G3255" s="2">
        <v>259.89999999999998</v>
      </c>
      <c r="H3255" s="2">
        <f>Tabla135[[#This Row],[Importe]]-Tabla135[[#This Row],[Pagado]]</f>
        <v>0</v>
      </c>
    </row>
    <row r="3256" spans="1:8" x14ac:dyDescent="0.25">
      <c r="A3256" s="13" t="s">
        <v>6006</v>
      </c>
      <c r="B3256" s="8" t="s">
        <v>7534</v>
      </c>
      <c r="C3256" s="12">
        <v>38437</v>
      </c>
      <c r="D3256" s="13" t="s">
        <v>4083</v>
      </c>
      <c r="E3256" s="2">
        <v>5467.96</v>
      </c>
      <c r="F3256" s="14" t="s">
        <v>8</v>
      </c>
      <c r="G3256" s="2">
        <v>5467.96</v>
      </c>
      <c r="H3256" s="2">
        <f>Tabla135[[#This Row],[Importe]]-Tabla135[[#This Row],[Pagado]]</f>
        <v>0</v>
      </c>
    </row>
    <row r="3257" spans="1:8" x14ac:dyDescent="0.25">
      <c r="A3257" s="13" t="s">
        <v>6006</v>
      </c>
      <c r="B3257" s="8" t="s">
        <v>7535</v>
      </c>
      <c r="C3257" s="12">
        <v>38438</v>
      </c>
      <c r="D3257" s="13" t="s">
        <v>4007</v>
      </c>
      <c r="E3257" s="2">
        <v>7707</v>
      </c>
      <c r="F3257" s="14" t="s">
        <v>8</v>
      </c>
      <c r="G3257" s="2">
        <v>7707</v>
      </c>
      <c r="H3257" s="2">
        <f>Tabla135[[#This Row],[Importe]]-Tabla135[[#This Row],[Pagado]]</f>
        <v>0</v>
      </c>
    </row>
    <row r="3258" spans="1:8" x14ac:dyDescent="0.25">
      <c r="A3258" s="13" t="s">
        <v>6006</v>
      </c>
      <c r="B3258" s="8" t="s">
        <v>7536</v>
      </c>
      <c r="C3258" s="12">
        <v>38439</v>
      </c>
      <c r="D3258" s="13" t="s">
        <v>3999</v>
      </c>
      <c r="E3258" s="2">
        <v>3363.38</v>
      </c>
      <c r="F3258" s="14" t="s">
        <v>6006</v>
      </c>
      <c r="G3258" s="2">
        <v>3363.38</v>
      </c>
      <c r="H3258" s="2">
        <f>Tabla135[[#This Row],[Importe]]-Tabla135[[#This Row],[Pagado]]</f>
        <v>0</v>
      </c>
    </row>
    <row r="3259" spans="1:8" x14ac:dyDescent="0.25">
      <c r="A3259" s="13" t="s">
        <v>6006</v>
      </c>
      <c r="B3259" s="8" t="s">
        <v>7537</v>
      </c>
      <c r="C3259" s="12">
        <v>38440</v>
      </c>
      <c r="D3259" s="13" t="s">
        <v>3985</v>
      </c>
      <c r="E3259" s="2">
        <v>3120.2</v>
      </c>
      <c r="F3259" s="14" t="s">
        <v>8</v>
      </c>
      <c r="G3259" s="2">
        <v>3120.2</v>
      </c>
      <c r="H3259" s="2">
        <f>Tabla135[[#This Row],[Importe]]-Tabla135[[#This Row],[Pagado]]</f>
        <v>0</v>
      </c>
    </row>
    <row r="3260" spans="1:8" x14ac:dyDescent="0.25">
      <c r="A3260" s="13" t="s">
        <v>6006</v>
      </c>
      <c r="B3260" s="8" t="s">
        <v>7538</v>
      </c>
      <c r="C3260" s="12">
        <v>38441</v>
      </c>
      <c r="D3260" s="13" t="s">
        <v>4085</v>
      </c>
      <c r="E3260" s="2">
        <v>10283.120000000001</v>
      </c>
      <c r="F3260" s="14" t="s">
        <v>8</v>
      </c>
      <c r="G3260" s="2">
        <v>10283.120000000001</v>
      </c>
      <c r="H3260" s="2">
        <f>Tabla135[[#This Row],[Importe]]-Tabla135[[#This Row],[Pagado]]</f>
        <v>0</v>
      </c>
    </row>
    <row r="3261" spans="1:8" x14ac:dyDescent="0.25">
      <c r="A3261" s="13" t="s">
        <v>6006</v>
      </c>
      <c r="B3261" s="8" t="s">
        <v>7539</v>
      </c>
      <c r="C3261" s="12">
        <v>38442</v>
      </c>
      <c r="D3261" s="13" t="s">
        <v>4111</v>
      </c>
      <c r="E3261" s="2">
        <v>1858.48</v>
      </c>
      <c r="F3261" s="14" t="s">
        <v>8</v>
      </c>
      <c r="G3261" s="2">
        <v>1858.48</v>
      </c>
      <c r="H3261" s="2">
        <f>Tabla135[[#This Row],[Importe]]-Tabla135[[#This Row],[Pagado]]</f>
        <v>0</v>
      </c>
    </row>
    <row r="3262" spans="1:8" x14ac:dyDescent="0.25">
      <c r="A3262" s="13" t="s">
        <v>6006</v>
      </c>
      <c r="B3262" s="8" t="s">
        <v>7540</v>
      </c>
      <c r="C3262" s="12">
        <v>38443</v>
      </c>
      <c r="D3262" s="13" t="s">
        <v>3980</v>
      </c>
      <c r="E3262" s="2">
        <v>0</v>
      </c>
      <c r="F3262" s="14" t="s">
        <v>4219</v>
      </c>
      <c r="G3262" s="2">
        <v>0</v>
      </c>
      <c r="H3262" s="2">
        <f>Tabla135[[#This Row],[Importe]]-Tabla135[[#This Row],[Pagado]]</f>
        <v>0</v>
      </c>
    </row>
    <row r="3263" spans="1:8" x14ac:dyDescent="0.25">
      <c r="A3263" s="13" t="s">
        <v>6006</v>
      </c>
      <c r="B3263" s="8" t="s">
        <v>7541</v>
      </c>
      <c r="C3263" s="12">
        <v>38444</v>
      </c>
      <c r="D3263" s="13" t="s">
        <v>4044</v>
      </c>
      <c r="E3263" s="2">
        <v>8436.7999999999993</v>
      </c>
      <c r="F3263" s="14" t="s">
        <v>8</v>
      </c>
      <c r="G3263" s="2">
        <v>8436.7999999999993</v>
      </c>
      <c r="H3263" s="2">
        <f>Tabla135[[#This Row],[Importe]]-Tabla135[[#This Row],[Pagado]]</f>
        <v>0</v>
      </c>
    </row>
    <row r="3264" spans="1:8" x14ac:dyDescent="0.25">
      <c r="A3264" s="13" t="s">
        <v>6006</v>
      </c>
      <c r="B3264" s="8" t="s">
        <v>7542</v>
      </c>
      <c r="C3264" s="12">
        <v>38445</v>
      </c>
      <c r="D3264" s="13" t="s">
        <v>3980</v>
      </c>
      <c r="E3264" s="2">
        <v>1211</v>
      </c>
      <c r="F3264" s="14" t="s">
        <v>8</v>
      </c>
      <c r="G3264" s="2">
        <v>1211</v>
      </c>
      <c r="H3264" s="2">
        <f>Tabla135[[#This Row],[Importe]]-Tabla135[[#This Row],[Pagado]]</f>
        <v>0</v>
      </c>
    </row>
    <row r="3265" spans="1:8" x14ac:dyDescent="0.25">
      <c r="A3265" s="13" t="s">
        <v>6006</v>
      </c>
      <c r="B3265" s="8" t="s">
        <v>7543</v>
      </c>
      <c r="C3265" s="12">
        <v>38446</v>
      </c>
      <c r="D3265" s="13" t="s">
        <v>3987</v>
      </c>
      <c r="E3265" s="2">
        <v>2055.3000000000002</v>
      </c>
      <c r="F3265" s="14" t="s">
        <v>8</v>
      </c>
      <c r="G3265" s="2">
        <v>2055.3000000000002</v>
      </c>
      <c r="H3265" s="2">
        <f>Tabla135[[#This Row],[Importe]]-Tabla135[[#This Row],[Pagado]]</f>
        <v>0</v>
      </c>
    </row>
    <row r="3266" spans="1:8" x14ac:dyDescent="0.25">
      <c r="A3266" s="13" t="s">
        <v>6006</v>
      </c>
      <c r="B3266" s="8" t="s">
        <v>7544</v>
      </c>
      <c r="C3266" s="12">
        <v>38447</v>
      </c>
      <c r="D3266" s="13" t="s">
        <v>4009</v>
      </c>
      <c r="E3266" s="2">
        <v>972</v>
      </c>
      <c r="F3266" s="14" t="s">
        <v>8</v>
      </c>
      <c r="G3266" s="2">
        <v>972</v>
      </c>
      <c r="H3266" s="2">
        <f>Tabla135[[#This Row],[Importe]]-Tabla135[[#This Row],[Pagado]]</f>
        <v>0</v>
      </c>
    </row>
    <row r="3267" spans="1:8" x14ac:dyDescent="0.25">
      <c r="A3267" s="13" t="s">
        <v>6006</v>
      </c>
      <c r="B3267" s="8" t="s">
        <v>7545</v>
      </c>
      <c r="C3267" s="12">
        <v>38448</v>
      </c>
      <c r="D3267" s="13" t="s">
        <v>4038</v>
      </c>
      <c r="E3267" s="2">
        <v>23677.86</v>
      </c>
      <c r="F3267" s="14" t="s">
        <v>10</v>
      </c>
      <c r="G3267" s="2">
        <v>23677.86</v>
      </c>
      <c r="H3267" s="2">
        <f>Tabla135[[#This Row],[Importe]]-Tabla135[[#This Row],[Pagado]]</f>
        <v>0</v>
      </c>
    </row>
    <row r="3268" spans="1:8" x14ac:dyDescent="0.25">
      <c r="A3268" s="13" t="s">
        <v>6006</v>
      </c>
      <c r="B3268" s="8" t="s">
        <v>7546</v>
      </c>
      <c r="C3268" s="12">
        <v>38449</v>
      </c>
      <c r="D3268" s="13" t="s">
        <v>4138</v>
      </c>
      <c r="E3268" s="2">
        <v>920.4</v>
      </c>
      <c r="F3268" s="14" t="s">
        <v>8</v>
      </c>
      <c r="G3268" s="2">
        <v>920.4</v>
      </c>
      <c r="H3268" s="2">
        <f>Tabla135[[#This Row],[Importe]]-Tabla135[[#This Row],[Pagado]]</f>
        <v>0</v>
      </c>
    </row>
    <row r="3269" spans="1:8" x14ac:dyDescent="0.25">
      <c r="A3269" s="13" t="s">
        <v>6006</v>
      </c>
      <c r="B3269" s="8" t="s">
        <v>7547</v>
      </c>
      <c r="C3269" s="12">
        <v>38450</v>
      </c>
      <c r="D3269" s="13" t="s">
        <v>4015</v>
      </c>
      <c r="E3269" s="2">
        <v>2420.08</v>
      </c>
      <c r="F3269" s="14" t="s">
        <v>6006</v>
      </c>
      <c r="G3269" s="2">
        <v>2420.08</v>
      </c>
      <c r="H3269" s="2">
        <f>Tabla135[[#This Row],[Importe]]-Tabla135[[#This Row],[Pagado]]</f>
        <v>0</v>
      </c>
    </row>
    <row r="3270" spans="1:8" x14ac:dyDescent="0.25">
      <c r="A3270" s="13" t="s">
        <v>6006</v>
      </c>
      <c r="B3270" s="8" t="s">
        <v>7548</v>
      </c>
      <c r="C3270" s="12">
        <v>38451</v>
      </c>
      <c r="D3270" s="13" t="s">
        <v>4005</v>
      </c>
      <c r="E3270" s="2">
        <v>928</v>
      </c>
      <c r="F3270" s="14" t="s">
        <v>8</v>
      </c>
      <c r="G3270" s="2">
        <v>928</v>
      </c>
      <c r="H3270" s="2">
        <f>Tabla135[[#This Row],[Importe]]-Tabla135[[#This Row],[Pagado]]</f>
        <v>0</v>
      </c>
    </row>
    <row r="3271" spans="1:8" x14ac:dyDescent="0.25">
      <c r="A3271" s="13" t="s">
        <v>6006</v>
      </c>
      <c r="B3271" s="8" t="s">
        <v>7549</v>
      </c>
      <c r="C3271" s="12">
        <v>38452</v>
      </c>
      <c r="D3271" s="13" t="s">
        <v>3980</v>
      </c>
      <c r="E3271" s="2">
        <v>5952.5</v>
      </c>
      <c r="F3271" s="14" t="s">
        <v>8</v>
      </c>
      <c r="G3271" s="2">
        <v>5952.5</v>
      </c>
      <c r="H3271" s="2">
        <f>Tabla135[[#This Row],[Importe]]-Tabla135[[#This Row],[Pagado]]</f>
        <v>0</v>
      </c>
    </row>
    <row r="3272" spans="1:8" x14ac:dyDescent="0.25">
      <c r="A3272" s="13" t="s">
        <v>6006</v>
      </c>
      <c r="B3272" s="8" t="s">
        <v>7550</v>
      </c>
      <c r="C3272" s="12">
        <v>38453</v>
      </c>
      <c r="D3272" s="13" t="s">
        <v>4057</v>
      </c>
      <c r="E3272" s="2">
        <v>3117.1</v>
      </c>
      <c r="F3272" s="14" t="s">
        <v>6006</v>
      </c>
      <c r="G3272" s="2">
        <v>3117.1</v>
      </c>
      <c r="H3272" s="2">
        <f>Tabla135[[#This Row],[Importe]]-Tabla135[[#This Row],[Pagado]]</f>
        <v>0</v>
      </c>
    </row>
    <row r="3273" spans="1:8" x14ac:dyDescent="0.25">
      <c r="A3273" s="13" t="s">
        <v>6006</v>
      </c>
      <c r="B3273" s="8" t="s">
        <v>7551</v>
      </c>
      <c r="C3273" s="12">
        <v>38454</v>
      </c>
      <c r="D3273" s="13" t="s">
        <v>3964</v>
      </c>
      <c r="E3273" s="2">
        <v>780</v>
      </c>
      <c r="F3273" s="14" t="s">
        <v>6006</v>
      </c>
      <c r="G3273" s="2">
        <v>780</v>
      </c>
      <c r="H3273" s="2">
        <f>Tabla135[[#This Row],[Importe]]-Tabla135[[#This Row],[Pagado]]</f>
        <v>0</v>
      </c>
    </row>
    <row r="3274" spans="1:8" x14ac:dyDescent="0.25">
      <c r="A3274" s="13" t="s">
        <v>6006</v>
      </c>
      <c r="B3274" s="8" t="s">
        <v>7552</v>
      </c>
      <c r="C3274" s="12">
        <v>38455</v>
      </c>
      <c r="D3274" s="13" t="s">
        <v>4043</v>
      </c>
      <c r="E3274" s="2">
        <v>40606.9</v>
      </c>
      <c r="F3274" s="14" t="s">
        <v>10</v>
      </c>
      <c r="G3274" s="2">
        <v>40606.9</v>
      </c>
      <c r="H3274" s="2">
        <f>Tabla135[[#This Row],[Importe]]-Tabla135[[#This Row],[Pagado]]</f>
        <v>0</v>
      </c>
    </row>
    <row r="3275" spans="1:8" x14ac:dyDescent="0.25">
      <c r="A3275" s="13" t="s">
        <v>6006</v>
      </c>
      <c r="B3275" s="8" t="s">
        <v>7553</v>
      </c>
      <c r="C3275" s="12">
        <v>38456</v>
      </c>
      <c r="D3275" s="13" t="s">
        <v>4003</v>
      </c>
      <c r="E3275" s="2">
        <v>16439.18</v>
      </c>
      <c r="F3275" s="14" t="s">
        <v>19</v>
      </c>
      <c r="G3275" s="2">
        <v>16439.18</v>
      </c>
      <c r="H3275" s="2">
        <f>Tabla135[[#This Row],[Importe]]-Tabla135[[#This Row],[Pagado]]</f>
        <v>0</v>
      </c>
    </row>
    <row r="3276" spans="1:8" x14ac:dyDescent="0.25">
      <c r="A3276" s="13" t="s">
        <v>6006</v>
      </c>
      <c r="B3276" s="8" t="s">
        <v>7554</v>
      </c>
      <c r="C3276" s="12">
        <v>38457</v>
      </c>
      <c r="D3276" s="13" t="s">
        <v>4040</v>
      </c>
      <c r="E3276" s="2">
        <v>34271.480000000003</v>
      </c>
      <c r="F3276" s="14" t="s">
        <v>10</v>
      </c>
      <c r="G3276" s="2">
        <v>34271.480000000003</v>
      </c>
      <c r="H3276" s="2">
        <f>Tabla135[[#This Row],[Importe]]-Tabla135[[#This Row],[Pagado]]</f>
        <v>0</v>
      </c>
    </row>
    <row r="3277" spans="1:8" x14ac:dyDescent="0.25">
      <c r="A3277" s="13" t="s">
        <v>6006</v>
      </c>
      <c r="B3277" s="8" t="s">
        <v>7555</v>
      </c>
      <c r="C3277" s="12">
        <v>38458</v>
      </c>
      <c r="D3277" s="13" t="s">
        <v>4039</v>
      </c>
      <c r="E3277" s="2">
        <v>19533.8</v>
      </c>
      <c r="F3277" s="14" t="s">
        <v>10</v>
      </c>
      <c r="G3277" s="2">
        <v>19533.8</v>
      </c>
      <c r="H3277" s="2">
        <f>Tabla135[[#This Row],[Importe]]-Tabla135[[#This Row],[Pagado]]</f>
        <v>0</v>
      </c>
    </row>
    <row r="3278" spans="1:8" x14ac:dyDescent="0.25">
      <c r="A3278" s="13" t="s">
        <v>6006</v>
      </c>
      <c r="B3278" s="8" t="s">
        <v>7556</v>
      </c>
      <c r="C3278" s="12">
        <v>38459</v>
      </c>
      <c r="D3278" s="13" t="s">
        <v>4059</v>
      </c>
      <c r="E3278" s="2">
        <v>15417.6</v>
      </c>
      <c r="F3278" s="14" t="s">
        <v>10</v>
      </c>
      <c r="G3278" s="2">
        <v>15417.6</v>
      </c>
      <c r="H3278" s="2">
        <f>Tabla135[[#This Row],[Importe]]-Tabla135[[#This Row],[Pagado]]</f>
        <v>0</v>
      </c>
    </row>
    <row r="3279" spans="1:8" x14ac:dyDescent="0.25">
      <c r="A3279" s="13" t="s">
        <v>6006</v>
      </c>
      <c r="B3279" s="8" t="s">
        <v>7557</v>
      </c>
      <c r="C3279" s="12">
        <v>38460</v>
      </c>
      <c r="D3279" s="13" t="s">
        <v>3964</v>
      </c>
      <c r="E3279" s="2">
        <v>33282.6</v>
      </c>
      <c r="F3279" s="14" t="s">
        <v>8</v>
      </c>
      <c r="G3279" s="2">
        <v>33282.6</v>
      </c>
      <c r="H3279" s="2">
        <f>Tabla135[[#This Row],[Importe]]-Tabla135[[#This Row],[Pagado]]</f>
        <v>0</v>
      </c>
    </row>
    <row r="3280" spans="1:8" x14ac:dyDescent="0.25">
      <c r="A3280" s="13" t="s">
        <v>6006</v>
      </c>
      <c r="B3280" s="8" t="s">
        <v>7558</v>
      </c>
      <c r="C3280" s="12">
        <v>38461</v>
      </c>
      <c r="D3280" s="13" t="s">
        <v>4063</v>
      </c>
      <c r="E3280" s="2">
        <v>66486</v>
      </c>
      <c r="F3280" s="14" t="s">
        <v>8</v>
      </c>
      <c r="G3280" s="2">
        <v>66486</v>
      </c>
      <c r="H3280" s="2">
        <f>Tabla135[[#This Row],[Importe]]-Tabla135[[#This Row],[Pagado]]</f>
        <v>0</v>
      </c>
    </row>
    <row r="3281" spans="1:8" x14ac:dyDescent="0.25">
      <c r="A3281" s="13" t="s">
        <v>6006</v>
      </c>
      <c r="B3281" s="8" t="s">
        <v>7559</v>
      </c>
      <c r="C3281" s="12">
        <v>38462</v>
      </c>
      <c r="D3281" s="13" t="s">
        <v>4016</v>
      </c>
      <c r="E3281" s="2">
        <v>4565.7</v>
      </c>
      <c r="F3281" s="14" t="s">
        <v>8</v>
      </c>
      <c r="G3281" s="2">
        <v>4565.7</v>
      </c>
      <c r="H3281" s="2">
        <f>Tabla135[[#This Row],[Importe]]-Tabla135[[#This Row],[Pagado]]</f>
        <v>0</v>
      </c>
    </row>
    <row r="3282" spans="1:8" x14ac:dyDescent="0.25">
      <c r="A3282" s="13" t="s">
        <v>6006</v>
      </c>
      <c r="B3282" s="8" t="s">
        <v>7560</v>
      </c>
      <c r="C3282" s="12">
        <v>38463</v>
      </c>
      <c r="D3282" s="13" t="s">
        <v>4121</v>
      </c>
      <c r="E3282" s="2">
        <v>3027.96</v>
      </c>
      <c r="F3282" s="14" t="s">
        <v>6006</v>
      </c>
      <c r="G3282" s="2">
        <v>3027.96</v>
      </c>
      <c r="H3282" s="2">
        <f>Tabla135[[#This Row],[Importe]]-Tabla135[[#This Row],[Pagado]]</f>
        <v>0</v>
      </c>
    </row>
    <row r="3283" spans="1:8" x14ac:dyDescent="0.25">
      <c r="A3283" s="13" t="s">
        <v>6006</v>
      </c>
      <c r="B3283" s="8" t="s">
        <v>7561</v>
      </c>
      <c r="C3283" s="12">
        <v>38464</v>
      </c>
      <c r="D3283" s="13" t="s">
        <v>4140</v>
      </c>
      <c r="E3283" s="2">
        <v>2055.34</v>
      </c>
      <c r="F3283" s="14" t="s">
        <v>6006</v>
      </c>
      <c r="G3283" s="2">
        <v>2055.34</v>
      </c>
      <c r="H3283" s="2">
        <f>Tabla135[[#This Row],[Importe]]-Tabla135[[#This Row],[Pagado]]</f>
        <v>0</v>
      </c>
    </row>
    <row r="3284" spans="1:8" x14ac:dyDescent="0.25">
      <c r="A3284" s="13" t="s">
        <v>6006</v>
      </c>
      <c r="B3284" s="8" t="s">
        <v>7562</v>
      </c>
      <c r="C3284" s="12">
        <v>38465</v>
      </c>
      <c r="D3284" s="13" t="s">
        <v>3964</v>
      </c>
      <c r="E3284" s="2">
        <v>4060</v>
      </c>
      <c r="F3284" s="14" t="s">
        <v>10</v>
      </c>
      <c r="G3284" s="2">
        <v>4060</v>
      </c>
      <c r="H3284" s="2">
        <f>Tabla135[[#This Row],[Importe]]-Tabla135[[#This Row],[Pagado]]</f>
        <v>0</v>
      </c>
    </row>
    <row r="3285" spans="1:8" x14ac:dyDescent="0.25">
      <c r="A3285" s="13" t="s">
        <v>6006</v>
      </c>
      <c r="B3285" s="8" t="s">
        <v>7563</v>
      </c>
      <c r="C3285" s="12">
        <v>38466</v>
      </c>
      <c r="D3285" s="13" t="s">
        <v>4140</v>
      </c>
      <c r="E3285" s="2">
        <v>6842.3</v>
      </c>
      <c r="F3285" s="14" t="s">
        <v>6006</v>
      </c>
      <c r="G3285" s="2">
        <v>6842.3</v>
      </c>
      <c r="H3285" s="2">
        <f>Tabla135[[#This Row],[Importe]]-Tabla135[[#This Row],[Pagado]]</f>
        <v>0</v>
      </c>
    </row>
    <row r="3286" spans="1:8" x14ac:dyDescent="0.25">
      <c r="A3286" s="13" t="s">
        <v>6006</v>
      </c>
      <c r="B3286" s="8" t="s">
        <v>7564</v>
      </c>
      <c r="C3286" s="12">
        <v>38467</v>
      </c>
      <c r="D3286" s="13" t="s">
        <v>4065</v>
      </c>
      <c r="E3286" s="2">
        <v>9762.9</v>
      </c>
      <c r="F3286" s="14" t="s">
        <v>8</v>
      </c>
      <c r="G3286" s="2">
        <v>9762.9</v>
      </c>
      <c r="H3286" s="2">
        <f>Tabla135[[#This Row],[Importe]]-Tabla135[[#This Row],[Pagado]]</f>
        <v>0</v>
      </c>
    </row>
    <row r="3287" spans="1:8" x14ac:dyDescent="0.25">
      <c r="A3287" s="13" t="s">
        <v>6006</v>
      </c>
      <c r="B3287" s="8" t="s">
        <v>7565</v>
      </c>
      <c r="C3287" s="12">
        <v>38468</v>
      </c>
      <c r="D3287" s="13" t="s">
        <v>4136</v>
      </c>
      <c r="E3287" s="2">
        <v>7814.3</v>
      </c>
      <c r="F3287" s="14" t="s">
        <v>6006</v>
      </c>
      <c r="G3287" s="2">
        <v>7814.3</v>
      </c>
      <c r="H3287" s="2">
        <f>Tabla135[[#This Row],[Importe]]-Tabla135[[#This Row],[Pagado]]</f>
        <v>0</v>
      </c>
    </row>
    <row r="3288" spans="1:8" x14ac:dyDescent="0.25">
      <c r="A3288" s="13" t="s">
        <v>6006</v>
      </c>
      <c r="B3288" s="8" t="s">
        <v>7566</v>
      </c>
      <c r="C3288" s="12">
        <v>38469</v>
      </c>
      <c r="D3288" s="13" t="s">
        <v>4067</v>
      </c>
      <c r="E3288" s="2">
        <v>1560</v>
      </c>
      <c r="F3288" s="14" t="s">
        <v>6006</v>
      </c>
      <c r="G3288" s="2">
        <v>1560</v>
      </c>
      <c r="H3288" s="2">
        <f>Tabla135[[#This Row],[Importe]]-Tabla135[[#This Row],[Pagado]]</f>
        <v>0</v>
      </c>
    </row>
    <row r="3289" spans="1:8" x14ac:dyDescent="0.25">
      <c r="A3289" s="13" t="s">
        <v>6006</v>
      </c>
      <c r="B3289" s="8" t="s">
        <v>7567</v>
      </c>
      <c r="C3289" s="12">
        <v>38470</v>
      </c>
      <c r="D3289" s="13" t="s">
        <v>4064</v>
      </c>
      <c r="E3289" s="2">
        <v>27501</v>
      </c>
      <c r="F3289" s="14" t="s">
        <v>12</v>
      </c>
      <c r="G3289" s="2">
        <v>27501</v>
      </c>
      <c r="H3289" s="2">
        <f>Tabla135[[#This Row],[Importe]]-Tabla135[[#This Row],[Pagado]]</f>
        <v>0</v>
      </c>
    </row>
    <row r="3290" spans="1:8" x14ac:dyDescent="0.25">
      <c r="A3290" s="13" t="s">
        <v>6006</v>
      </c>
      <c r="B3290" s="8" t="s">
        <v>7568</v>
      </c>
      <c r="C3290" s="12">
        <v>38471</v>
      </c>
      <c r="D3290" s="13" t="s">
        <v>4062</v>
      </c>
      <c r="E3290" s="2">
        <v>15272.8</v>
      </c>
      <c r="F3290" s="14" t="s">
        <v>8</v>
      </c>
      <c r="G3290" s="2">
        <v>15272.8</v>
      </c>
      <c r="H3290" s="2">
        <f>Tabla135[[#This Row],[Importe]]-Tabla135[[#This Row],[Pagado]]</f>
        <v>0</v>
      </c>
    </row>
    <row r="3291" spans="1:8" x14ac:dyDescent="0.25">
      <c r="A3291" s="13" t="s">
        <v>6006</v>
      </c>
      <c r="B3291" s="8" t="s">
        <v>7569</v>
      </c>
      <c r="C3291" s="12">
        <v>38472</v>
      </c>
      <c r="D3291" s="13" t="s">
        <v>4012</v>
      </c>
      <c r="E3291" s="2">
        <v>1164.8</v>
      </c>
      <c r="F3291" s="14" t="s">
        <v>6006</v>
      </c>
      <c r="G3291" s="2">
        <v>1164.8</v>
      </c>
      <c r="H3291" s="2">
        <f>Tabla135[[#This Row],[Importe]]-Tabla135[[#This Row],[Pagado]]</f>
        <v>0</v>
      </c>
    </row>
    <row r="3292" spans="1:8" x14ac:dyDescent="0.25">
      <c r="A3292" s="13" t="s">
        <v>6006</v>
      </c>
      <c r="B3292" s="8" t="s">
        <v>7570</v>
      </c>
      <c r="C3292" s="12">
        <v>38473</v>
      </c>
      <c r="D3292" s="13" t="s">
        <v>4098</v>
      </c>
      <c r="E3292" s="2">
        <v>5227.5</v>
      </c>
      <c r="F3292" s="14" t="s">
        <v>6006</v>
      </c>
      <c r="G3292" s="2">
        <v>5227.5</v>
      </c>
      <c r="H3292" s="2">
        <f>Tabla135[[#This Row],[Importe]]-Tabla135[[#This Row],[Pagado]]</f>
        <v>0</v>
      </c>
    </row>
    <row r="3293" spans="1:8" x14ac:dyDescent="0.25">
      <c r="A3293" s="13" t="s">
        <v>6006</v>
      </c>
      <c r="B3293" s="8" t="s">
        <v>7571</v>
      </c>
      <c r="C3293" s="12">
        <v>38474</v>
      </c>
      <c r="D3293" s="13" t="s">
        <v>4129</v>
      </c>
      <c r="E3293" s="2">
        <v>1661.4</v>
      </c>
      <c r="F3293" s="14" t="s">
        <v>12</v>
      </c>
      <c r="G3293" s="2">
        <v>1661.4</v>
      </c>
      <c r="H3293" s="2">
        <f>Tabla135[[#This Row],[Importe]]-Tabla135[[#This Row],[Pagado]]</f>
        <v>0</v>
      </c>
    </row>
    <row r="3294" spans="1:8" x14ac:dyDescent="0.25">
      <c r="A3294" s="13" t="s">
        <v>6006</v>
      </c>
      <c r="B3294" s="8" t="s">
        <v>7572</v>
      </c>
      <c r="C3294" s="12">
        <v>38475</v>
      </c>
      <c r="D3294" s="13" t="s">
        <v>4025</v>
      </c>
      <c r="E3294" s="2">
        <v>2875.6</v>
      </c>
      <c r="F3294" s="14" t="s">
        <v>6006</v>
      </c>
      <c r="G3294" s="2">
        <v>2875.6</v>
      </c>
      <c r="H3294" s="2">
        <f>Tabla135[[#This Row],[Importe]]-Tabla135[[#This Row],[Pagado]]</f>
        <v>0</v>
      </c>
    </row>
    <row r="3295" spans="1:8" x14ac:dyDescent="0.25">
      <c r="A3295" s="13" t="s">
        <v>6006</v>
      </c>
      <c r="B3295" s="8" t="s">
        <v>7573</v>
      </c>
      <c r="C3295" s="12">
        <v>38476</v>
      </c>
      <c r="D3295" s="13" t="s">
        <v>3964</v>
      </c>
      <c r="E3295" s="2">
        <v>97.5</v>
      </c>
      <c r="F3295" s="14" t="s">
        <v>6006</v>
      </c>
      <c r="G3295" s="2">
        <v>97.5</v>
      </c>
      <c r="H3295" s="2">
        <f>Tabla135[[#This Row],[Importe]]-Tabla135[[#This Row],[Pagado]]</f>
        <v>0</v>
      </c>
    </row>
    <row r="3296" spans="1:8" x14ac:dyDescent="0.25">
      <c r="A3296" s="13" t="s">
        <v>6006</v>
      </c>
      <c r="B3296" s="8" t="s">
        <v>7574</v>
      </c>
      <c r="C3296" s="12">
        <v>38477</v>
      </c>
      <c r="D3296" s="13" t="s">
        <v>4001</v>
      </c>
      <c r="E3296" s="2">
        <v>6240</v>
      </c>
      <c r="F3296" s="14" t="s">
        <v>8</v>
      </c>
      <c r="G3296" s="2">
        <v>6240</v>
      </c>
      <c r="H3296" s="2">
        <f>Tabla135[[#This Row],[Importe]]-Tabla135[[#This Row],[Pagado]]</f>
        <v>0</v>
      </c>
    </row>
    <row r="3297" spans="1:8" x14ac:dyDescent="0.25">
      <c r="A3297" s="13" t="s">
        <v>6006</v>
      </c>
      <c r="B3297" s="8" t="s">
        <v>7575</v>
      </c>
      <c r="C3297" s="12">
        <v>38478</v>
      </c>
      <c r="D3297" s="13" t="s">
        <v>4105</v>
      </c>
      <c r="E3297" s="2">
        <v>40708.400000000001</v>
      </c>
      <c r="F3297" s="14" t="s">
        <v>9</v>
      </c>
      <c r="G3297" s="2">
        <v>40708.400000000001</v>
      </c>
      <c r="H3297" s="2">
        <f>Tabla135[[#This Row],[Importe]]-Tabla135[[#This Row],[Pagado]]</f>
        <v>0</v>
      </c>
    </row>
    <row r="3298" spans="1:8" x14ac:dyDescent="0.25">
      <c r="A3298" s="13" t="s">
        <v>6006</v>
      </c>
      <c r="B3298" s="8" t="s">
        <v>7576</v>
      </c>
      <c r="C3298" s="12">
        <v>38479</v>
      </c>
      <c r="D3298" s="13" t="s">
        <v>4011</v>
      </c>
      <c r="E3298" s="2">
        <v>5031</v>
      </c>
      <c r="F3298" s="14" t="s">
        <v>8</v>
      </c>
      <c r="G3298" s="2">
        <v>5031</v>
      </c>
      <c r="H3298" s="2">
        <f>Tabla135[[#This Row],[Importe]]-Tabla135[[#This Row],[Pagado]]</f>
        <v>0</v>
      </c>
    </row>
    <row r="3299" spans="1:8" x14ac:dyDescent="0.25">
      <c r="A3299" s="13" t="s">
        <v>6006</v>
      </c>
      <c r="B3299" s="8" t="s">
        <v>7577</v>
      </c>
      <c r="C3299" s="12">
        <v>38480</v>
      </c>
      <c r="D3299" s="13" t="s">
        <v>4047</v>
      </c>
      <c r="E3299" s="2">
        <v>1330.68</v>
      </c>
      <c r="F3299" s="14" t="s">
        <v>6006</v>
      </c>
      <c r="G3299" s="2">
        <v>1330.68</v>
      </c>
      <c r="H3299" s="2">
        <f>Tabla135[[#This Row],[Importe]]-Tabla135[[#This Row],[Pagado]]</f>
        <v>0</v>
      </c>
    </row>
    <row r="3300" spans="1:8" x14ac:dyDescent="0.25">
      <c r="A3300" s="13" t="s">
        <v>6006</v>
      </c>
      <c r="B3300" s="8" t="s">
        <v>7578</v>
      </c>
      <c r="C3300" s="12">
        <v>38481</v>
      </c>
      <c r="D3300" s="13" t="s">
        <v>4130</v>
      </c>
      <c r="E3300" s="2">
        <v>58390.8</v>
      </c>
      <c r="F3300" s="14" t="s">
        <v>10</v>
      </c>
      <c r="G3300" s="2">
        <v>58390.8</v>
      </c>
      <c r="H3300" s="2">
        <f>Tabla135[[#This Row],[Importe]]-Tabla135[[#This Row],[Pagado]]</f>
        <v>0</v>
      </c>
    </row>
    <row r="3301" spans="1:8" x14ac:dyDescent="0.25">
      <c r="A3301" s="13" t="s">
        <v>6006</v>
      </c>
      <c r="B3301" s="8" t="s">
        <v>7579</v>
      </c>
      <c r="C3301" s="12">
        <v>38482</v>
      </c>
      <c r="D3301" s="13" t="s">
        <v>4049</v>
      </c>
      <c r="E3301" s="2">
        <v>1071.6600000000001</v>
      </c>
      <c r="F3301" s="14" t="s">
        <v>6006</v>
      </c>
      <c r="G3301" s="2">
        <v>1071.6600000000001</v>
      </c>
      <c r="H3301" s="2">
        <f>Tabla135[[#This Row],[Importe]]-Tabla135[[#This Row],[Pagado]]</f>
        <v>0</v>
      </c>
    </row>
    <row r="3302" spans="1:8" x14ac:dyDescent="0.25">
      <c r="A3302" s="13" t="s">
        <v>6006</v>
      </c>
      <c r="B3302" s="8" t="s">
        <v>7580</v>
      </c>
      <c r="C3302" s="12">
        <v>38483</v>
      </c>
      <c r="D3302" s="13" t="s">
        <v>4022</v>
      </c>
      <c r="E3302" s="2">
        <v>1754.3</v>
      </c>
      <c r="F3302" s="14" t="s">
        <v>6006</v>
      </c>
      <c r="G3302" s="2">
        <v>1754.3</v>
      </c>
      <c r="H3302" s="2">
        <f>Tabla135[[#This Row],[Importe]]-Tabla135[[#This Row],[Pagado]]</f>
        <v>0</v>
      </c>
    </row>
    <row r="3303" spans="1:8" x14ac:dyDescent="0.25">
      <c r="A3303" s="13" t="s">
        <v>6006</v>
      </c>
      <c r="B3303" s="8" t="s">
        <v>7581</v>
      </c>
      <c r="C3303" s="12">
        <v>38484</v>
      </c>
      <c r="D3303" s="13" t="s">
        <v>4073</v>
      </c>
      <c r="E3303" s="2">
        <v>9092.6</v>
      </c>
      <c r="F3303" s="14" t="s">
        <v>6006</v>
      </c>
      <c r="G3303" s="2">
        <v>9092.6</v>
      </c>
      <c r="H3303" s="2">
        <f>Tabla135[[#This Row],[Importe]]-Tabla135[[#This Row],[Pagado]]</f>
        <v>0</v>
      </c>
    </row>
    <row r="3304" spans="1:8" x14ac:dyDescent="0.25">
      <c r="A3304" s="13" t="s">
        <v>6006</v>
      </c>
      <c r="B3304" s="8" t="s">
        <v>7582</v>
      </c>
      <c r="C3304" s="12">
        <v>38485</v>
      </c>
      <c r="D3304" s="13" t="s">
        <v>4097</v>
      </c>
      <c r="E3304" s="2">
        <v>4400</v>
      </c>
      <c r="F3304" s="14" t="s">
        <v>6006</v>
      </c>
      <c r="G3304" s="2">
        <v>4400</v>
      </c>
      <c r="H3304" s="2">
        <f>Tabla135[[#This Row],[Importe]]-Tabla135[[#This Row],[Pagado]]</f>
        <v>0</v>
      </c>
    </row>
    <row r="3305" spans="1:8" x14ac:dyDescent="0.25">
      <c r="A3305" s="13" t="s">
        <v>6006</v>
      </c>
      <c r="B3305" s="8" t="s">
        <v>7583</v>
      </c>
      <c r="C3305" s="12">
        <v>38486</v>
      </c>
      <c r="D3305" s="13" t="s">
        <v>4028</v>
      </c>
      <c r="E3305" s="2">
        <v>520</v>
      </c>
      <c r="F3305" s="14" t="s">
        <v>6006</v>
      </c>
      <c r="G3305" s="2">
        <v>520</v>
      </c>
      <c r="H3305" s="2">
        <f>Tabla135[[#This Row],[Importe]]-Tabla135[[#This Row],[Pagado]]</f>
        <v>0</v>
      </c>
    </row>
    <row r="3306" spans="1:8" x14ac:dyDescent="0.25">
      <c r="A3306" s="13" t="s">
        <v>6006</v>
      </c>
      <c r="B3306" s="8" t="s">
        <v>7584</v>
      </c>
      <c r="C3306" s="12">
        <v>38487</v>
      </c>
      <c r="D3306" s="13" t="s">
        <v>3961</v>
      </c>
      <c r="E3306" s="2">
        <v>0</v>
      </c>
      <c r="F3306" s="14" t="s">
        <v>4219</v>
      </c>
      <c r="G3306" s="2">
        <v>0</v>
      </c>
      <c r="H3306" s="2">
        <f>Tabla135[[#This Row],[Importe]]-Tabla135[[#This Row],[Pagado]]</f>
        <v>0</v>
      </c>
    </row>
    <row r="3307" spans="1:8" x14ac:dyDescent="0.25">
      <c r="A3307" s="13" t="s">
        <v>6006</v>
      </c>
      <c r="B3307" s="8" t="s">
        <v>7585</v>
      </c>
      <c r="C3307" s="12">
        <v>38488</v>
      </c>
      <c r="D3307" s="13" t="s">
        <v>3948</v>
      </c>
      <c r="E3307" s="2">
        <v>1439.1</v>
      </c>
      <c r="F3307" s="14" t="s">
        <v>8</v>
      </c>
      <c r="G3307" s="2">
        <v>1439.1</v>
      </c>
      <c r="H3307" s="2">
        <f>Tabla135[[#This Row],[Importe]]-Tabla135[[#This Row],[Pagado]]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H3900"/>
  <sheetViews>
    <sheetView zoomScale="115" zoomScaleNormal="115" workbookViewId="0">
      <pane xSplit="3" ySplit="1" topLeftCell="D3881" activePane="bottomRight" state="frozen"/>
      <selection pane="topRight" activeCell="D1" sqref="D1"/>
      <selection pane="bottomLeft" activeCell="A2" sqref="A2"/>
      <selection pane="bottomRight" activeCell="D3892" sqref="D3892"/>
    </sheetView>
  </sheetViews>
  <sheetFormatPr baseColWidth="10" defaultRowHeight="15" x14ac:dyDescent="0.25"/>
  <cols>
    <col min="1" max="1" width="11.85546875" bestFit="1" customWidth="1"/>
    <col min="2" max="2" width="12" style="7" bestFit="1" customWidth="1"/>
    <col min="3" max="3" width="15.5703125" hidden="1" customWidth="1"/>
    <col min="4" max="4" width="42.7109375" bestFit="1" customWidth="1"/>
    <col min="5" max="5" width="16.5703125" style="2" customWidth="1"/>
    <col min="6" max="6" width="13" style="9" bestFit="1" customWidth="1"/>
    <col min="7" max="7" width="17.5703125" style="2" customWidth="1"/>
    <col min="8" max="8" width="15.28515625" style="4" customWidth="1"/>
  </cols>
  <sheetData>
    <row r="1" spans="1:8" x14ac:dyDescent="0.25">
      <c r="A1" t="s">
        <v>0</v>
      </c>
      <c r="B1" s="7" t="s">
        <v>1</v>
      </c>
      <c r="C1" t="s">
        <v>2</v>
      </c>
      <c r="D1" t="s">
        <v>3</v>
      </c>
      <c r="E1" s="2" t="s">
        <v>4</v>
      </c>
      <c r="F1" s="9" t="s">
        <v>5</v>
      </c>
      <c r="G1" s="2" t="s">
        <v>6</v>
      </c>
      <c r="H1" s="6" t="s">
        <v>7</v>
      </c>
    </row>
    <row r="2" spans="1:8" ht="18" customHeight="1" x14ac:dyDescent="0.25">
      <c r="A2" s="1" t="s">
        <v>8</v>
      </c>
      <c r="B2" s="8" t="s">
        <v>38</v>
      </c>
      <c r="C2">
        <v>38489</v>
      </c>
      <c r="D2" s="1" t="s">
        <v>3935</v>
      </c>
      <c r="E2" s="2">
        <v>59997.8</v>
      </c>
      <c r="F2" s="9" t="s">
        <v>11</v>
      </c>
      <c r="G2" s="2">
        <v>59997.8</v>
      </c>
      <c r="H2" s="4">
        <f>Tabla1[[#This Row],[Importe]]-Tabla1[[#This Row],[Pagado]]</f>
        <v>0</v>
      </c>
    </row>
    <row r="3" spans="1:8" x14ac:dyDescent="0.25">
      <c r="A3" s="1" t="s">
        <v>8</v>
      </c>
      <c r="B3" s="8" t="s">
        <v>39</v>
      </c>
      <c r="C3">
        <v>38490</v>
      </c>
      <c r="D3" s="1" t="s">
        <v>3936</v>
      </c>
      <c r="E3" s="2">
        <v>8275</v>
      </c>
      <c r="F3" s="9" t="s">
        <v>9</v>
      </c>
      <c r="G3" s="2">
        <v>8275</v>
      </c>
      <c r="H3" s="4">
        <f>Tabla1[[#This Row],[Importe]]-Tabla1[[#This Row],[Pagado]]</f>
        <v>0</v>
      </c>
    </row>
    <row r="4" spans="1:8" x14ac:dyDescent="0.25">
      <c r="A4" s="1" t="s">
        <v>8</v>
      </c>
      <c r="B4" s="8" t="s">
        <v>40</v>
      </c>
      <c r="C4">
        <v>38491</v>
      </c>
      <c r="D4" s="1" t="s">
        <v>3937</v>
      </c>
      <c r="E4" s="2">
        <v>57430.1</v>
      </c>
      <c r="F4" s="9" t="s">
        <v>9</v>
      </c>
      <c r="G4" s="2">
        <v>57430.1</v>
      </c>
      <c r="H4" s="4">
        <f>Tabla1[[#This Row],[Importe]]-Tabla1[[#This Row],[Pagado]]</f>
        <v>0</v>
      </c>
    </row>
    <row r="5" spans="1:8" x14ac:dyDescent="0.25">
      <c r="A5" s="1" t="s">
        <v>8</v>
      </c>
      <c r="B5" s="8" t="s">
        <v>41</v>
      </c>
      <c r="C5">
        <v>38492</v>
      </c>
      <c r="D5" s="1" t="s">
        <v>3938</v>
      </c>
      <c r="E5" s="2">
        <v>4463.8999999999996</v>
      </c>
      <c r="F5" s="9" t="s">
        <v>9</v>
      </c>
      <c r="G5" s="2">
        <v>4463.8999999999996</v>
      </c>
      <c r="H5" s="4">
        <f>Tabla1[[#This Row],[Importe]]-Tabla1[[#This Row],[Pagado]]</f>
        <v>0</v>
      </c>
    </row>
    <row r="6" spans="1:8" x14ac:dyDescent="0.25">
      <c r="A6" s="1" t="s">
        <v>8</v>
      </c>
      <c r="B6" s="8" t="s">
        <v>42</v>
      </c>
      <c r="C6">
        <v>38493</v>
      </c>
      <c r="D6" s="1" t="s">
        <v>3939</v>
      </c>
      <c r="E6" s="2">
        <v>4419.8</v>
      </c>
      <c r="F6" s="9" t="s">
        <v>9</v>
      </c>
      <c r="G6" s="2">
        <v>4419.8</v>
      </c>
      <c r="H6" s="4">
        <f>Tabla1[[#This Row],[Importe]]-Tabla1[[#This Row],[Pagado]]</f>
        <v>0</v>
      </c>
    </row>
    <row r="7" spans="1:8" x14ac:dyDescent="0.25">
      <c r="A7" s="1" t="s">
        <v>8</v>
      </c>
      <c r="B7" s="8" t="s">
        <v>43</v>
      </c>
      <c r="C7">
        <v>38494</v>
      </c>
      <c r="D7" s="1" t="s">
        <v>3940</v>
      </c>
      <c r="E7" s="2">
        <v>4015</v>
      </c>
      <c r="F7" s="9" t="s">
        <v>9</v>
      </c>
      <c r="G7" s="2">
        <v>4015</v>
      </c>
      <c r="H7" s="4">
        <f>Tabla1[[#This Row],[Importe]]-Tabla1[[#This Row],[Pagado]]</f>
        <v>0</v>
      </c>
    </row>
    <row r="8" spans="1:8" x14ac:dyDescent="0.25">
      <c r="A8" s="1" t="s">
        <v>8</v>
      </c>
      <c r="B8" s="8" t="s">
        <v>44</v>
      </c>
      <c r="C8">
        <v>38495</v>
      </c>
      <c r="D8" s="1" t="s">
        <v>3941</v>
      </c>
      <c r="E8" s="2">
        <v>3944.5</v>
      </c>
      <c r="F8" s="9" t="s">
        <v>9</v>
      </c>
      <c r="G8" s="2">
        <v>3944.5</v>
      </c>
      <c r="H8" s="4">
        <f>Tabla1[[#This Row],[Importe]]-Tabla1[[#This Row],[Pagado]]</f>
        <v>0</v>
      </c>
    </row>
    <row r="9" spans="1:8" x14ac:dyDescent="0.25">
      <c r="A9" s="1" t="s">
        <v>8</v>
      </c>
      <c r="B9" s="8" t="s">
        <v>45</v>
      </c>
      <c r="C9">
        <v>38496</v>
      </c>
      <c r="D9" s="1" t="s">
        <v>3942</v>
      </c>
      <c r="E9" s="2">
        <v>3885</v>
      </c>
      <c r="F9" s="9" t="s">
        <v>10</v>
      </c>
      <c r="G9" s="2">
        <v>3885</v>
      </c>
      <c r="H9" s="4">
        <f>Tabla1[[#This Row],[Importe]]-Tabla1[[#This Row],[Pagado]]</f>
        <v>0</v>
      </c>
    </row>
    <row r="10" spans="1:8" x14ac:dyDescent="0.25">
      <c r="A10" s="1" t="s">
        <v>8</v>
      </c>
      <c r="B10" s="8" t="s">
        <v>46</v>
      </c>
      <c r="C10">
        <v>38497</v>
      </c>
      <c r="D10" s="1" t="s">
        <v>3943</v>
      </c>
      <c r="E10" s="2">
        <v>1123.2</v>
      </c>
      <c r="F10" s="9" t="s">
        <v>8</v>
      </c>
      <c r="G10" s="2">
        <v>1123.2</v>
      </c>
      <c r="H10" s="4">
        <f>Tabla1[[#This Row],[Importe]]-Tabla1[[#This Row],[Pagado]]</f>
        <v>0</v>
      </c>
    </row>
    <row r="11" spans="1:8" x14ac:dyDescent="0.25">
      <c r="A11" s="1" t="s">
        <v>8</v>
      </c>
      <c r="B11" s="8" t="s">
        <v>47</v>
      </c>
      <c r="C11">
        <v>38498</v>
      </c>
      <c r="D11" s="1" t="s">
        <v>3944</v>
      </c>
      <c r="E11" s="2">
        <v>8526.7999999999993</v>
      </c>
      <c r="F11" s="9" t="s">
        <v>9</v>
      </c>
      <c r="G11" s="2">
        <v>8526.7999999999993</v>
      </c>
      <c r="H11" s="4">
        <f>Tabla1[[#This Row],[Importe]]-Tabla1[[#This Row],[Pagado]]</f>
        <v>0</v>
      </c>
    </row>
    <row r="12" spans="1:8" x14ac:dyDescent="0.25">
      <c r="A12" s="1" t="s">
        <v>8</v>
      </c>
      <c r="B12" s="8" t="s">
        <v>48</v>
      </c>
      <c r="C12">
        <v>38499</v>
      </c>
      <c r="D12" s="1" t="s">
        <v>3945</v>
      </c>
      <c r="E12" s="2">
        <v>6041</v>
      </c>
      <c r="F12" s="9" t="s">
        <v>9</v>
      </c>
      <c r="G12" s="2">
        <v>6041</v>
      </c>
      <c r="H12" s="4">
        <f>Tabla1[[#This Row],[Importe]]-Tabla1[[#This Row],[Pagado]]</f>
        <v>0</v>
      </c>
    </row>
    <row r="13" spans="1:8" x14ac:dyDescent="0.25">
      <c r="A13" s="1" t="s">
        <v>8</v>
      </c>
      <c r="B13" s="8" t="s">
        <v>49</v>
      </c>
      <c r="C13">
        <v>38500</v>
      </c>
      <c r="D13" s="1" t="s">
        <v>3946</v>
      </c>
      <c r="E13" s="2">
        <v>4777.5</v>
      </c>
      <c r="F13" s="9" t="s">
        <v>9</v>
      </c>
      <c r="G13" s="2">
        <v>4777.5</v>
      </c>
      <c r="H13" s="4">
        <f>Tabla1[[#This Row],[Importe]]-Tabla1[[#This Row],[Pagado]]</f>
        <v>0</v>
      </c>
    </row>
    <row r="14" spans="1:8" x14ac:dyDescent="0.25">
      <c r="A14" s="1" t="s">
        <v>8</v>
      </c>
      <c r="B14" s="8" t="s">
        <v>50</v>
      </c>
      <c r="C14">
        <v>38501</v>
      </c>
      <c r="D14" s="1" t="s">
        <v>3947</v>
      </c>
      <c r="E14" s="2">
        <v>5527</v>
      </c>
      <c r="F14" s="9" t="s">
        <v>9</v>
      </c>
      <c r="G14" s="2">
        <v>5527</v>
      </c>
      <c r="H14" s="4">
        <f>Tabla1[[#This Row],[Importe]]-Tabla1[[#This Row],[Pagado]]</f>
        <v>0</v>
      </c>
    </row>
    <row r="15" spans="1:8" x14ac:dyDescent="0.25">
      <c r="A15" s="1" t="s">
        <v>8</v>
      </c>
      <c r="B15" s="8" t="s">
        <v>51</v>
      </c>
      <c r="C15">
        <v>38502</v>
      </c>
      <c r="D15" s="1" t="s">
        <v>3948</v>
      </c>
      <c r="E15" s="2">
        <v>7567.4</v>
      </c>
      <c r="F15" s="9" t="s">
        <v>9</v>
      </c>
      <c r="G15" s="2">
        <v>7567.4</v>
      </c>
      <c r="H15" s="4">
        <f>Tabla1[[#This Row],[Importe]]-Tabla1[[#This Row],[Pagado]]</f>
        <v>0</v>
      </c>
    </row>
    <row r="16" spans="1:8" x14ac:dyDescent="0.25">
      <c r="A16" s="1" t="s">
        <v>8</v>
      </c>
      <c r="B16" s="8" t="s">
        <v>52</v>
      </c>
      <c r="C16">
        <v>38503</v>
      </c>
      <c r="D16" s="1" t="s">
        <v>3949</v>
      </c>
      <c r="E16" s="2">
        <v>29440.6</v>
      </c>
      <c r="F16" s="9" t="s">
        <v>9</v>
      </c>
      <c r="G16" s="2">
        <v>29440.6</v>
      </c>
      <c r="H16" s="4">
        <f>Tabla1[[#This Row],[Importe]]-Tabla1[[#This Row],[Pagado]]</f>
        <v>0</v>
      </c>
    </row>
    <row r="17" spans="1:8" x14ac:dyDescent="0.25">
      <c r="A17" s="1" t="s">
        <v>8</v>
      </c>
      <c r="B17" s="8" t="s">
        <v>53</v>
      </c>
      <c r="C17">
        <v>38504</v>
      </c>
      <c r="D17" s="1" t="s">
        <v>3950</v>
      </c>
      <c r="E17" s="2">
        <v>39429</v>
      </c>
      <c r="F17" s="9" t="s">
        <v>10</v>
      </c>
      <c r="G17" s="2">
        <v>39429</v>
      </c>
      <c r="H17" s="4">
        <f>Tabla1[[#This Row],[Importe]]-Tabla1[[#This Row],[Pagado]]</f>
        <v>0</v>
      </c>
    </row>
    <row r="18" spans="1:8" x14ac:dyDescent="0.25">
      <c r="A18" s="1" t="s">
        <v>8</v>
      </c>
      <c r="B18" s="8" t="s">
        <v>54</v>
      </c>
      <c r="C18">
        <v>38505</v>
      </c>
      <c r="D18" s="1" t="s">
        <v>3951</v>
      </c>
      <c r="E18" s="2">
        <v>11638.16</v>
      </c>
      <c r="F18" s="9" t="s">
        <v>8</v>
      </c>
      <c r="G18" s="2">
        <v>11638.16</v>
      </c>
      <c r="H18" s="4">
        <f>Tabla1[[#This Row],[Importe]]-Tabla1[[#This Row],[Pagado]]</f>
        <v>0</v>
      </c>
    </row>
    <row r="19" spans="1:8" x14ac:dyDescent="0.25">
      <c r="A19" s="1" t="s">
        <v>8</v>
      </c>
      <c r="B19" s="8" t="s">
        <v>55</v>
      </c>
      <c r="C19">
        <v>38506</v>
      </c>
      <c r="D19" s="1" t="s">
        <v>3952</v>
      </c>
      <c r="E19" s="2">
        <v>4583.3</v>
      </c>
      <c r="F19" s="9" t="s">
        <v>8</v>
      </c>
      <c r="G19" s="2">
        <v>4583.3</v>
      </c>
      <c r="H19" s="4">
        <f>Tabla1[[#This Row],[Importe]]-Tabla1[[#This Row],[Pagado]]</f>
        <v>0</v>
      </c>
    </row>
    <row r="20" spans="1:8" x14ac:dyDescent="0.25">
      <c r="A20" s="1" t="s">
        <v>8</v>
      </c>
      <c r="B20" s="8" t="s">
        <v>56</v>
      </c>
      <c r="C20">
        <v>38507</v>
      </c>
      <c r="D20" s="1" t="s">
        <v>3953</v>
      </c>
      <c r="E20" s="2">
        <v>2340</v>
      </c>
      <c r="F20" s="9" t="s">
        <v>8</v>
      </c>
      <c r="G20" s="2">
        <v>2340</v>
      </c>
      <c r="H20" s="4">
        <f>Tabla1[[#This Row],[Importe]]-Tabla1[[#This Row],[Pagado]]</f>
        <v>0</v>
      </c>
    </row>
    <row r="21" spans="1:8" x14ac:dyDescent="0.25">
      <c r="A21" s="1" t="s">
        <v>8</v>
      </c>
      <c r="B21" s="8" t="s">
        <v>57</v>
      </c>
      <c r="C21">
        <v>38508</v>
      </c>
      <c r="D21" s="1" t="s">
        <v>3937</v>
      </c>
      <c r="E21" s="2">
        <v>40886.800000000003</v>
      </c>
      <c r="F21" s="9" t="s">
        <v>9</v>
      </c>
      <c r="G21" s="2">
        <v>40886.800000000003</v>
      </c>
      <c r="H21" s="4">
        <f>Tabla1[[#This Row],[Importe]]-Tabla1[[#This Row],[Pagado]]</f>
        <v>0</v>
      </c>
    </row>
    <row r="22" spans="1:8" x14ac:dyDescent="0.25">
      <c r="A22" s="1" t="s">
        <v>8</v>
      </c>
      <c r="B22" s="8" t="s">
        <v>58</v>
      </c>
      <c r="C22">
        <v>38509</v>
      </c>
      <c r="D22" s="1" t="s">
        <v>3954</v>
      </c>
      <c r="E22" s="2">
        <v>6810</v>
      </c>
      <c r="F22" s="9" t="s">
        <v>8</v>
      </c>
      <c r="G22" s="2">
        <v>6810</v>
      </c>
      <c r="H22" s="4">
        <f>Tabla1[[#This Row],[Importe]]-Tabla1[[#This Row],[Pagado]]</f>
        <v>0</v>
      </c>
    </row>
    <row r="23" spans="1:8" x14ac:dyDescent="0.25">
      <c r="A23" s="1" t="s">
        <v>8</v>
      </c>
      <c r="B23" s="8" t="s">
        <v>59</v>
      </c>
      <c r="C23">
        <v>38510</v>
      </c>
      <c r="D23" s="1" t="s">
        <v>3955</v>
      </c>
      <c r="E23" s="2">
        <v>742.1</v>
      </c>
      <c r="F23" s="9" t="s">
        <v>8</v>
      </c>
      <c r="G23" s="2">
        <v>742.1</v>
      </c>
      <c r="H23" s="4">
        <f>Tabla1[[#This Row],[Importe]]-Tabla1[[#This Row],[Pagado]]</f>
        <v>0</v>
      </c>
    </row>
    <row r="24" spans="1:8" x14ac:dyDescent="0.25">
      <c r="A24" s="1" t="s">
        <v>8</v>
      </c>
      <c r="B24" s="8" t="s">
        <v>60</v>
      </c>
      <c r="C24">
        <v>38511</v>
      </c>
      <c r="D24" s="1" t="s">
        <v>3956</v>
      </c>
      <c r="E24" s="2">
        <v>2730</v>
      </c>
      <c r="F24" s="9" t="s">
        <v>8</v>
      </c>
      <c r="G24" s="2">
        <v>2730</v>
      </c>
      <c r="H24" s="4">
        <f>Tabla1[[#This Row],[Importe]]-Tabla1[[#This Row],[Pagado]]</f>
        <v>0</v>
      </c>
    </row>
    <row r="25" spans="1:8" x14ac:dyDescent="0.25">
      <c r="A25" s="1" t="s">
        <v>8</v>
      </c>
      <c r="B25" s="8" t="s">
        <v>61</v>
      </c>
      <c r="C25">
        <v>38512</v>
      </c>
      <c r="D25" s="1" t="s">
        <v>3957</v>
      </c>
      <c r="E25" s="2">
        <v>1820</v>
      </c>
      <c r="F25" s="9" t="s">
        <v>8</v>
      </c>
      <c r="G25" s="2">
        <v>1820</v>
      </c>
      <c r="H25" s="4">
        <f>Tabla1[[#This Row],[Importe]]-Tabla1[[#This Row],[Pagado]]</f>
        <v>0</v>
      </c>
    </row>
    <row r="26" spans="1:8" x14ac:dyDescent="0.25">
      <c r="A26" s="1" t="s">
        <v>8</v>
      </c>
      <c r="B26" s="8" t="s">
        <v>62</v>
      </c>
      <c r="C26">
        <v>38513</v>
      </c>
      <c r="D26" s="1" t="s">
        <v>3958</v>
      </c>
      <c r="E26" s="2">
        <v>3821.1</v>
      </c>
      <c r="F26" s="9" t="s">
        <v>8</v>
      </c>
      <c r="G26" s="2">
        <v>3821.1</v>
      </c>
      <c r="H26" s="4">
        <f>Tabla1[[#This Row],[Importe]]-Tabla1[[#This Row],[Pagado]]</f>
        <v>0</v>
      </c>
    </row>
    <row r="27" spans="1:8" x14ac:dyDescent="0.25">
      <c r="A27" s="1" t="s">
        <v>8</v>
      </c>
      <c r="B27" s="8" t="s">
        <v>63</v>
      </c>
      <c r="C27">
        <v>38514</v>
      </c>
      <c r="D27" s="1" t="s">
        <v>3959</v>
      </c>
      <c r="E27" s="2">
        <v>14863.7</v>
      </c>
      <c r="F27" s="9" t="s">
        <v>14</v>
      </c>
      <c r="G27" s="2">
        <v>14863.7</v>
      </c>
      <c r="H27" s="4">
        <f>Tabla1[[#This Row],[Importe]]-Tabla1[[#This Row],[Pagado]]</f>
        <v>0</v>
      </c>
    </row>
    <row r="28" spans="1:8" x14ac:dyDescent="0.25">
      <c r="A28" s="1" t="s">
        <v>8</v>
      </c>
      <c r="B28" s="8" t="s">
        <v>64</v>
      </c>
      <c r="C28">
        <v>38515</v>
      </c>
      <c r="D28" s="1" t="s">
        <v>3960</v>
      </c>
      <c r="E28" s="2">
        <v>17348.16</v>
      </c>
      <c r="F28" s="9" t="s">
        <v>8</v>
      </c>
      <c r="G28" s="2">
        <v>17348.16</v>
      </c>
      <c r="H28" s="4">
        <f>Tabla1[[#This Row],[Importe]]-Tabla1[[#This Row],[Pagado]]</f>
        <v>0</v>
      </c>
    </row>
    <row r="29" spans="1:8" x14ac:dyDescent="0.25">
      <c r="A29" s="1" t="s">
        <v>8</v>
      </c>
      <c r="B29" s="8" t="s">
        <v>65</v>
      </c>
      <c r="C29">
        <v>38516</v>
      </c>
      <c r="D29" s="1" t="s">
        <v>3961</v>
      </c>
      <c r="E29" s="2">
        <v>32232.2</v>
      </c>
      <c r="F29" s="9" t="s">
        <v>8</v>
      </c>
      <c r="G29" s="2">
        <v>32232.2</v>
      </c>
      <c r="H29" s="4">
        <f>Tabla1[[#This Row],[Importe]]-Tabla1[[#This Row],[Pagado]]</f>
        <v>0</v>
      </c>
    </row>
    <row r="30" spans="1:8" x14ac:dyDescent="0.25">
      <c r="A30" s="1" t="s">
        <v>8</v>
      </c>
      <c r="B30" s="8" t="s">
        <v>66</v>
      </c>
      <c r="C30">
        <v>38517</v>
      </c>
      <c r="D30" s="1" t="s">
        <v>3962</v>
      </c>
      <c r="E30" s="2">
        <v>6783.2</v>
      </c>
      <c r="F30" s="9" t="s">
        <v>8</v>
      </c>
      <c r="G30" s="2">
        <v>6783.2</v>
      </c>
      <c r="H30" s="4">
        <f>Tabla1[[#This Row],[Importe]]-Tabla1[[#This Row],[Pagado]]</f>
        <v>0</v>
      </c>
    </row>
    <row r="31" spans="1:8" x14ac:dyDescent="0.25">
      <c r="A31" s="1" t="s">
        <v>8</v>
      </c>
      <c r="B31" s="8" t="s">
        <v>67</v>
      </c>
      <c r="C31">
        <v>38518</v>
      </c>
      <c r="D31" s="1" t="s">
        <v>3963</v>
      </c>
      <c r="E31" s="2">
        <v>775.7</v>
      </c>
      <c r="F31" s="9" t="s">
        <v>8</v>
      </c>
      <c r="G31" s="2">
        <v>775.7</v>
      </c>
      <c r="H31" s="4">
        <f>Tabla1[[#This Row],[Importe]]-Tabla1[[#This Row],[Pagado]]</f>
        <v>0</v>
      </c>
    </row>
    <row r="32" spans="1:8" x14ac:dyDescent="0.25">
      <c r="A32" s="1" t="s">
        <v>8</v>
      </c>
      <c r="B32" s="8" t="s">
        <v>68</v>
      </c>
      <c r="C32">
        <v>38519</v>
      </c>
      <c r="D32" s="1" t="s">
        <v>3964</v>
      </c>
      <c r="E32" s="2">
        <v>15147.6</v>
      </c>
      <c r="F32" s="9" t="s">
        <v>8</v>
      </c>
      <c r="G32" s="2">
        <v>15147.6</v>
      </c>
      <c r="H32" s="4">
        <f>Tabla1[[#This Row],[Importe]]-Tabla1[[#This Row],[Pagado]]</f>
        <v>0</v>
      </c>
    </row>
    <row r="33" spans="1:8" x14ac:dyDescent="0.25">
      <c r="A33" s="1" t="s">
        <v>8</v>
      </c>
      <c r="B33" s="8" t="s">
        <v>69</v>
      </c>
      <c r="C33">
        <v>38520</v>
      </c>
      <c r="D33" s="1" t="s">
        <v>3965</v>
      </c>
      <c r="E33" s="2">
        <v>1300</v>
      </c>
      <c r="F33" s="9" t="s">
        <v>8</v>
      </c>
      <c r="G33" s="2">
        <v>1300</v>
      </c>
      <c r="H33" s="4">
        <f>Tabla1[[#This Row],[Importe]]-Tabla1[[#This Row],[Pagado]]</f>
        <v>0</v>
      </c>
    </row>
    <row r="34" spans="1:8" x14ac:dyDescent="0.25">
      <c r="A34" s="1" t="s">
        <v>8</v>
      </c>
      <c r="B34" s="8" t="s">
        <v>70</v>
      </c>
      <c r="C34">
        <v>38521</v>
      </c>
      <c r="D34" s="1" t="s">
        <v>3966</v>
      </c>
      <c r="E34" s="2">
        <v>470.88</v>
      </c>
      <c r="F34" s="9" t="s">
        <v>8</v>
      </c>
      <c r="G34" s="2">
        <v>470.88</v>
      </c>
      <c r="H34" s="4">
        <f>Tabla1[[#This Row],[Importe]]-Tabla1[[#This Row],[Pagado]]</f>
        <v>0</v>
      </c>
    </row>
    <row r="35" spans="1:8" x14ac:dyDescent="0.25">
      <c r="A35" s="1" t="s">
        <v>8</v>
      </c>
      <c r="B35" s="8" t="s">
        <v>71</v>
      </c>
      <c r="C35">
        <v>38522</v>
      </c>
      <c r="D35" s="1" t="s">
        <v>3967</v>
      </c>
      <c r="E35" s="2">
        <v>17233</v>
      </c>
      <c r="F35" s="9" t="s">
        <v>8</v>
      </c>
      <c r="G35" s="2">
        <v>17233</v>
      </c>
      <c r="H35" s="4">
        <f>Tabla1[[#This Row],[Importe]]-Tabla1[[#This Row],[Pagado]]</f>
        <v>0</v>
      </c>
    </row>
    <row r="36" spans="1:8" x14ac:dyDescent="0.25">
      <c r="A36" s="1" t="s">
        <v>8</v>
      </c>
      <c r="B36" s="8" t="s">
        <v>72</v>
      </c>
      <c r="C36">
        <v>38523</v>
      </c>
      <c r="D36" s="1" t="s">
        <v>3968</v>
      </c>
      <c r="E36" s="2">
        <v>5720</v>
      </c>
      <c r="F36" s="9" t="s">
        <v>8</v>
      </c>
      <c r="G36" s="2">
        <v>5720</v>
      </c>
      <c r="H36" s="4">
        <f>Tabla1[[#This Row],[Importe]]-Tabla1[[#This Row],[Pagado]]</f>
        <v>0</v>
      </c>
    </row>
    <row r="37" spans="1:8" x14ac:dyDescent="0.25">
      <c r="A37" s="1" t="s">
        <v>8</v>
      </c>
      <c r="B37" s="8" t="s">
        <v>73</v>
      </c>
      <c r="C37">
        <v>38524</v>
      </c>
      <c r="D37" s="1" t="s">
        <v>3969</v>
      </c>
      <c r="E37" s="2">
        <v>12058.3</v>
      </c>
      <c r="F37" s="9" t="s">
        <v>8</v>
      </c>
      <c r="G37" s="2">
        <v>12058.3</v>
      </c>
      <c r="H37" s="4">
        <f>Tabla1[[#This Row],[Importe]]-Tabla1[[#This Row],[Pagado]]</f>
        <v>0</v>
      </c>
    </row>
    <row r="38" spans="1:8" x14ac:dyDescent="0.25">
      <c r="A38" s="1" t="s">
        <v>8</v>
      </c>
      <c r="B38" s="8" t="s">
        <v>74</v>
      </c>
      <c r="C38">
        <v>38525</v>
      </c>
      <c r="D38" s="1" t="s">
        <v>3946</v>
      </c>
      <c r="E38" s="2">
        <v>452.6</v>
      </c>
      <c r="F38" s="9" t="s">
        <v>8</v>
      </c>
      <c r="G38" s="2">
        <v>452.6</v>
      </c>
      <c r="H38" s="4">
        <f>Tabla1[[#This Row],[Importe]]-Tabla1[[#This Row],[Pagado]]</f>
        <v>0</v>
      </c>
    </row>
    <row r="39" spans="1:8" x14ac:dyDescent="0.25">
      <c r="A39" s="1" t="s">
        <v>8</v>
      </c>
      <c r="B39" s="8" t="s">
        <v>75</v>
      </c>
      <c r="C39">
        <v>38526</v>
      </c>
      <c r="D39" s="1" t="s">
        <v>3970</v>
      </c>
      <c r="E39" s="2">
        <v>1284.4000000000001</v>
      </c>
      <c r="F39" s="9" t="s">
        <v>8</v>
      </c>
      <c r="G39" s="2">
        <v>1284.4000000000001</v>
      </c>
      <c r="H39" s="4">
        <f>Tabla1[[#This Row],[Importe]]-Tabla1[[#This Row],[Pagado]]</f>
        <v>0</v>
      </c>
    </row>
    <row r="40" spans="1:8" x14ac:dyDescent="0.25">
      <c r="A40" s="1" t="s">
        <v>8</v>
      </c>
      <c r="B40" s="8" t="s">
        <v>76</v>
      </c>
      <c r="C40">
        <v>38527</v>
      </c>
      <c r="D40" s="1" t="s">
        <v>3971</v>
      </c>
      <c r="E40" s="2">
        <v>0</v>
      </c>
      <c r="F40" s="9" t="s">
        <v>4219</v>
      </c>
      <c r="G40" s="2">
        <v>0</v>
      </c>
      <c r="H40" s="4">
        <f>Tabla1[[#This Row],[Importe]]-Tabla1[[#This Row],[Pagado]]</f>
        <v>0</v>
      </c>
    </row>
    <row r="41" spans="1:8" x14ac:dyDescent="0.25">
      <c r="A41" s="1" t="s">
        <v>8</v>
      </c>
      <c r="B41" s="8" t="s">
        <v>77</v>
      </c>
      <c r="C41">
        <v>38528</v>
      </c>
      <c r="D41" s="1" t="s">
        <v>3972</v>
      </c>
      <c r="E41" s="2">
        <v>0</v>
      </c>
      <c r="F41" s="9" t="s">
        <v>4219</v>
      </c>
      <c r="G41" s="2">
        <v>0</v>
      </c>
      <c r="H41" s="4">
        <f>Tabla1[[#This Row],[Importe]]-Tabla1[[#This Row],[Pagado]]</f>
        <v>0</v>
      </c>
    </row>
    <row r="42" spans="1:8" x14ac:dyDescent="0.25">
      <c r="A42" s="1" t="s">
        <v>8</v>
      </c>
      <c r="B42" s="8" t="s">
        <v>78</v>
      </c>
      <c r="C42">
        <v>38529</v>
      </c>
      <c r="D42" s="1" t="s">
        <v>3973</v>
      </c>
      <c r="E42" s="2">
        <v>780</v>
      </c>
      <c r="F42" s="9" t="s">
        <v>8</v>
      </c>
      <c r="G42" s="2">
        <v>780</v>
      </c>
      <c r="H42" s="4">
        <f>Tabla1[[#This Row],[Importe]]-Tabla1[[#This Row],[Pagado]]</f>
        <v>0</v>
      </c>
    </row>
    <row r="43" spans="1:8" x14ac:dyDescent="0.25">
      <c r="A43" s="1" t="s">
        <v>8</v>
      </c>
      <c r="B43" s="8" t="s">
        <v>79</v>
      </c>
      <c r="C43">
        <v>38530</v>
      </c>
      <c r="D43" s="1" t="s">
        <v>3974</v>
      </c>
      <c r="E43" s="2">
        <v>6240</v>
      </c>
      <c r="F43" s="9" t="s">
        <v>8</v>
      </c>
      <c r="G43" s="2">
        <v>6240</v>
      </c>
      <c r="H43" s="4">
        <f>Tabla1[[#This Row],[Importe]]-Tabla1[[#This Row],[Pagado]]</f>
        <v>0</v>
      </c>
    </row>
    <row r="44" spans="1:8" x14ac:dyDescent="0.25">
      <c r="A44" s="1" t="s">
        <v>8</v>
      </c>
      <c r="B44" s="8" t="s">
        <v>80</v>
      </c>
      <c r="C44">
        <v>38531</v>
      </c>
      <c r="D44" s="1" t="s">
        <v>3975</v>
      </c>
      <c r="E44" s="2">
        <v>5148</v>
      </c>
      <c r="F44" s="9" t="s">
        <v>9</v>
      </c>
      <c r="G44" s="2">
        <v>5148</v>
      </c>
      <c r="H44" s="4">
        <f>Tabla1[[#This Row],[Importe]]-Tabla1[[#This Row],[Pagado]]</f>
        <v>0</v>
      </c>
    </row>
    <row r="45" spans="1:8" x14ac:dyDescent="0.25">
      <c r="A45" s="1" t="s">
        <v>8</v>
      </c>
      <c r="B45" s="8" t="s">
        <v>81</v>
      </c>
      <c r="C45">
        <v>38532</v>
      </c>
      <c r="D45" s="1" t="s">
        <v>3976</v>
      </c>
      <c r="E45" s="2">
        <v>1971.6</v>
      </c>
      <c r="F45" s="9" t="s">
        <v>8</v>
      </c>
      <c r="G45" s="2">
        <v>1971.6</v>
      </c>
      <c r="H45" s="4">
        <f>Tabla1[[#This Row],[Importe]]-Tabla1[[#This Row],[Pagado]]</f>
        <v>0</v>
      </c>
    </row>
    <row r="46" spans="1:8" x14ac:dyDescent="0.25">
      <c r="A46" s="1" t="s">
        <v>8</v>
      </c>
      <c r="B46" s="8" t="s">
        <v>82</v>
      </c>
      <c r="C46">
        <v>38533</v>
      </c>
      <c r="D46" s="1" t="s">
        <v>3971</v>
      </c>
      <c r="E46" s="2">
        <v>4775.3</v>
      </c>
      <c r="F46" s="9" t="s">
        <v>8</v>
      </c>
      <c r="G46" s="2">
        <v>4775.3</v>
      </c>
      <c r="H46" s="4">
        <f>Tabla1[[#This Row],[Importe]]-Tabla1[[#This Row],[Pagado]]</f>
        <v>0</v>
      </c>
    </row>
    <row r="47" spans="1:8" x14ac:dyDescent="0.25">
      <c r="A47" s="1" t="s">
        <v>8</v>
      </c>
      <c r="B47" s="8" t="s">
        <v>83</v>
      </c>
      <c r="C47">
        <v>38534</v>
      </c>
      <c r="D47" s="1" t="s">
        <v>3977</v>
      </c>
      <c r="E47" s="2">
        <v>3529</v>
      </c>
      <c r="F47" s="9" t="s">
        <v>8</v>
      </c>
      <c r="G47" s="2">
        <v>3529</v>
      </c>
      <c r="H47" s="4">
        <f>Tabla1[[#This Row],[Importe]]-Tabla1[[#This Row],[Pagado]]</f>
        <v>0</v>
      </c>
    </row>
    <row r="48" spans="1:8" x14ac:dyDescent="0.25">
      <c r="A48" s="1" t="s">
        <v>8</v>
      </c>
      <c r="B48" s="8" t="s">
        <v>84</v>
      </c>
      <c r="C48">
        <v>38535</v>
      </c>
      <c r="D48" s="1" t="s">
        <v>3972</v>
      </c>
      <c r="E48" s="2">
        <v>4397</v>
      </c>
      <c r="F48" s="9" t="s">
        <v>8</v>
      </c>
      <c r="G48" s="2">
        <v>4397</v>
      </c>
      <c r="H48" s="4">
        <f>Tabla1[[#This Row],[Importe]]-Tabla1[[#This Row],[Pagado]]</f>
        <v>0</v>
      </c>
    </row>
    <row r="49" spans="1:8" x14ac:dyDescent="0.25">
      <c r="A49" s="1" t="s">
        <v>8</v>
      </c>
      <c r="B49" s="8" t="s">
        <v>85</v>
      </c>
      <c r="C49">
        <v>38536</v>
      </c>
      <c r="D49" s="1" t="s">
        <v>3964</v>
      </c>
      <c r="E49" s="2">
        <v>13776.6</v>
      </c>
      <c r="F49" s="9" t="s">
        <v>8</v>
      </c>
      <c r="G49" s="2">
        <v>13776.6</v>
      </c>
      <c r="H49" s="4">
        <f>Tabla1[[#This Row],[Importe]]-Tabla1[[#This Row],[Pagado]]</f>
        <v>0</v>
      </c>
    </row>
    <row r="50" spans="1:8" x14ac:dyDescent="0.25">
      <c r="A50" s="1" t="s">
        <v>8</v>
      </c>
      <c r="B50" s="8" t="s">
        <v>86</v>
      </c>
      <c r="C50">
        <v>38537</v>
      </c>
      <c r="D50" s="1" t="s">
        <v>3978</v>
      </c>
      <c r="E50" s="2">
        <v>7969.8</v>
      </c>
      <c r="F50" s="9" t="s">
        <v>8</v>
      </c>
      <c r="G50" s="2">
        <v>7969.8</v>
      </c>
      <c r="H50" s="4">
        <f>Tabla1[[#This Row],[Importe]]-Tabla1[[#This Row],[Pagado]]</f>
        <v>0</v>
      </c>
    </row>
    <row r="51" spans="1:8" x14ac:dyDescent="0.25">
      <c r="A51" s="1" t="s">
        <v>8</v>
      </c>
      <c r="B51" s="8" t="s">
        <v>87</v>
      </c>
      <c r="C51">
        <v>38538</v>
      </c>
      <c r="D51" s="1" t="s">
        <v>3979</v>
      </c>
      <c r="E51" s="2">
        <v>3835</v>
      </c>
      <c r="F51" s="9" t="s">
        <v>8</v>
      </c>
      <c r="G51" s="2">
        <v>3835</v>
      </c>
      <c r="H51" s="4">
        <f>Tabla1[[#This Row],[Importe]]-Tabla1[[#This Row],[Pagado]]</f>
        <v>0</v>
      </c>
    </row>
    <row r="52" spans="1:8" x14ac:dyDescent="0.25">
      <c r="A52" s="1" t="s">
        <v>8</v>
      </c>
      <c r="B52" s="8" t="s">
        <v>88</v>
      </c>
      <c r="C52">
        <v>38539</v>
      </c>
      <c r="D52" s="1" t="s">
        <v>3980</v>
      </c>
      <c r="E52" s="2">
        <v>5258.3</v>
      </c>
      <c r="F52" s="9" t="s">
        <v>9</v>
      </c>
      <c r="G52" s="2">
        <v>5258.3</v>
      </c>
      <c r="H52" s="4">
        <f>Tabla1[[#This Row],[Importe]]-Tabla1[[#This Row],[Pagado]]</f>
        <v>0</v>
      </c>
    </row>
    <row r="53" spans="1:8" x14ac:dyDescent="0.25">
      <c r="A53" s="1" t="s">
        <v>8</v>
      </c>
      <c r="B53" s="8" t="s">
        <v>89</v>
      </c>
      <c r="C53">
        <v>38540</v>
      </c>
      <c r="D53" s="1" t="s">
        <v>3981</v>
      </c>
      <c r="E53" s="2">
        <v>853.2</v>
      </c>
      <c r="F53" s="9" t="s">
        <v>9</v>
      </c>
      <c r="G53" s="2">
        <v>853.2</v>
      </c>
      <c r="H53" s="4">
        <f>Tabla1[[#This Row],[Importe]]-Tabla1[[#This Row],[Pagado]]</f>
        <v>0</v>
      </c>
    </row>
    <row r="54" spans="1:8" x14ac:dyDescent="0.25">
      <c r="A54" s="1" t="s">
        <v>8</v>
      </c>
      <c r="B54" s="8" t="s">
        <v>90</v>
      </c>
      <c r="C54">
        <v>38541</v>
      </c>
      <c r="D54" s="1" t="s">
        <v>3982</v>
      </c>
      <c r="E54" s="2">
        <v>3492</v>
      </c>
      <c r="F54" s="9" t="s">
        <v>8</v>
      </c>
      <c r="G54" s="2">
        <v>3492</v>
      </c>
      <c r="H54" s="4">
        <f>Tabla1[[#This Row],[Importe]]-Tabla1[[#This Row],[Pagado]]</f>
        <v>0</v>
      </c>
    </row>
    <row r="55" spans="1:8" x14ac:dyDescent="0.25">
      <c r="A55" s="1" t="s">
        <v>8</v>
      </c>
      <c r="B55" s="8" t="s">
        <v>91</v>
      </c>
      <c r="C55">
        <v>38542</v>
      </c>
      <c r="D55" s="1" t="s">
        <v>3983</v>
      </c>
      <c r="E55" s="2">
        <v>6113</v>
      </c>
      <c r="F55" s="9" t="s">
        <v>9</v>
      </c>
      <c r="G55" s="2">
        <v>6113</v>
      </c>
      <c r="H55" s="4">
        <f>Tabla1[[#This Row],[Importe]]-Tabla1[[#This Row],[Pagado]]</f>
        <v>0</v>
      </c>
    </row>
    <row r="56" spans="1:8" x14ac:dyDescent="0.25">
      <c r="A56" s="1" t="s">
        <v>8</v>
      </c>
      <c r="B56" s="8" t="s">
        <v>92</v>
      </c>
      <c r="C56">
        <v>38543</v>
      </c>
      <c r="D56" s="1" t="s">
        <v>3984</v>
      </c>
      <c r="E56" s="2">
        <v>1953</v>
      </c>
      <c r="F56" s="9" t="s">
        <v>9</v>
      </c>
      <c r="G56" s="2">
        <v>1953</v>
      </c>
      <c r="H56" s="4">
        <f>Tabla1[[#This Row],[Importe]]-Tabla1[[#This Row],[Pagado]]</f>
        <v>0</v>
      </c>
    </row>
    <row r="57" spans="1:8" x14ac:dyDescent="0.25">
      <c r="A57" s="1" t="s">
        <v>8</v>
      </c>
      <c r="B57" s="8" t="s">
        <v>93</v>
      </c>
      <c r="C57">
        <v>38544</v>
      </c>
      <c r="D57" s="1" t="s">
        <v>3985</v>
      </c>
      <c r="E57" s="2">
        <v>1258</v>
      </c>
      <c r="F57" s="9" t="s">
        <v>9</v>
      </c>
      <c r="G57" s="2">
        <v>1258</v>
      </c>
      <c r="H57" s="4">
        <f>Tabla1[[#This Row],[Importe]]-Tabla1[[#This Row],[Pagado]]</f>
        <v>0</v>
      </c>
    </row>
    <row r="58" spans="1:8" x14ac:dyDescent="0.25">
      <c r="A58" s="1" t="s">
        <v>8</v>
      </c>
      <c r="B58" s="8" t="s">
        <v>94</v>
      </c>
      <c r="C58">
        <v>38545</v>
      </c>
      <c r="D58" s="1" t="s">
        <v>3986</v>
      </c>
      <c r="E58" s="2">
        <v>1609.8</v>
      </c>
      <c r="F58" s="9" t="s">
        <v>9</v>
      </c>
      <c r="G58" s="2">
        <v>1609.8</v>
      </c>
      <c r="H58" s="4">
        <f>Tabla1[[#This Row],[Importe]]-Tabla1[[#This Row],[Pagado]]</f>
        <v>0</v>
      </c>
    </row>
    <row r="59" spans="1:8" x14ac:dyDescent="0.25">
      <c r="A59" s="1" t="s">
        <v>8</v>
      </c>
      <c r="B59" s="8" t="s">
        <v>95</v>
      </c>
      <c r="C59">
        <v>38546</v>
      </c>
      <c r="D59" s="1" t="s">
        <v>3987</v>
      </c>
      <c r="E59" s="2">
        <v>3792.6</v>
      </c>
      <c r="F59" s="9" t="s">
        <v>9</v>
      </c>
      <c r="G59" s="2">
        <v>3792.6</v>
      </c>
      <c r="H59" s="4">
        <f>Tabla1[[#This Row],[Importe]]-Tabla1[[#This Row],[Pagado]]</f>
        <v>0</v>
      </c>
    </row>
    <row r="60" spans="1:8" x14ac:dyDescent="0.25">
      <c r="A60" s="1" t="s">
        <v>8</v>
      </c>
      <c r="B60" s="8" t="s">
        <v>96</v>
      </c>
      <c r="C60">
        <v>38547</v>
      </c>
      <c r="D60" s="1" t="s">
        <v>3964</v>
      </c>
      <c r="E60" s="2">
        <v>821.06</v>
      </c>
      <c r="F60" s="9" t="s">
        <v>8</v>
      </c>
      <c r="G60" s="2">
        <v>821.06</v>
      </c>
      <c r="H60" s="4">
        <f>Tabla1[[#This Row],[Importe]]-Tabla1[[#This Row],[Pagado]]</f>
        <v>0</v>
      </c>
    </row>
    <row r="61" spans="1:8" x14ac:dyDescent="0.25">
      <c r="A61" s="1" t="s">
        <v>8</v>
      </c>
      <c r="B61" s="8" t="s">
        <v>97</v>
      </c>
      <c r="C61">
        <v>38548</v>
      </c>
      <c r="D61" s="1" t="s">
        <v>3988</v>
      </c>
      <c r="E61" s="2">
        <v>4738.5</v>
      </c>
      <c r="F61" s="9" t="s">
        <v>9</v>
      </c>
      <c r="G61" s="2">
        <v>4738.5</v>
      </c>
      <c r="H61" s="4">
        <f>Tabla1[[#This Row],[Importe]]-Tabla1[[#This Row],[Pagado]]</f>
        <v>0</v>
      </c>
    </row>
    <row r="62" spans="1:8" x14ac:dyDescent="0.25">
      <c r="A62" s="1" t="s">
        <v>8</v>
      </c>
      <c r="B62" s="8" t="s">
        <v>98</v>
      </c>
      <c r="C62">
        <v>38549</v>
      </c>
      <c r="D62" s="1" t="s">
        <v>3985</v>
      </c>
      <c r="E62" s="2">
        <v>1145.7</v>
      </c>
      <c r="F62" s="9" t="s">
        <v>9</v>
      </c>
      <c r="G62" s="2">
        <v>1145.7</v>
      </c>
      <c r="H62" s="4">
        <f>Tabla1[[#This Row],[Importe]]-Tabla1[[#This Row],[Pagado]]</f>
        <v>0</v>
      </c>
    </row>
    <row r="63" spans="1:8" x14ac:dyDescent="0.25">
      <c r="A63" s="1" t="s">
        <v>8</v>
      </c>
      <c r="B63" s="8" t="s">
        <v>99</v>
      </c>
      <c r="C63">
        <v>38550</v>
      </c>
      <c r="D63" s="1" t="s">
        <v>3989</v>
      </c>
      <c r="E63" s="2">
        <v>622.4</v>
      </c>
      <c r="F63" s="9" t="s">
        <v>8</v>
      </c>
      <c r="G63" s="2">
        <v>622.4</v>
      </c>
      <c r="H63" s="4">
        <f>Tabla1[[#This Row],[Importe]]-Tabla1[[#This Row],[Pagado]]</f>
        <v>0</v>
      </c>
    </row>
    <row r="64" spans="1:8" x14ac:dyDescent="0.25">
      <c r="A64" s="1" t="s">
        <v>8</v>
      </c>
      <c r="B64" s="8" t="s">
        <v>100</v>
      </c>
      <c r="C64">
        <v>38551</v>
      </c>
      <c r="D64" s="1" t="s">
        <v>3990</v>
      </c>
      <c r="E64" s="2">
        <v>2701.6</v>
      </c>
      <c r="F64" s="9" t="s">
        <v>8</v>
      </c>
      <c r="G64" s="2">
        <v>2701.6</v>
      </c>
      <c r="H64" s="4">
        <f>Tabla1[[#This Row],[Importe]]-Tabla1[[#This Row],[Pagado]]</f>
        <v>0</v>
      </c>
    </row>
    <row r="65" spans="1:8" x14ac:dyDescent="0.25">
      <c r="A65" s="1" t="s">
        <v>8</v>
      </c>
      <c r="B65" s="8" t="s">
        <v>101</v>
      </c>
      <c r="C65">
        <v>38552</v>
      </c>
      <c r="D65" s="1" t="s">
        <v>3983</v>
      </c>
      <c r="E65" s="2">
        <v>626.4</v>
      </c>
      <c r="F65" s="9" t="s">
        <v>9</v>
      </c>
      <c r="G65" s="2">
        <v>626.4</v>
      </c>
      <c r="H65" s="4">
        <f>Tabla1[[#This Row],[Importe]]-Tabla1[[#This Row],[Pagado]]</f>
        <v>0</v>
      </c>
    </row>
    <row r="66" spans="1:8" x14ac:dyDescent="0.25">
      <c r="A66" s="1" t="s">
        <v>8</v>
      </c>
      <c r="B66" s="8" t="s">
        <v>102</v>
      </c>
      <c r="C66">
        <v>38553</v>
      </c>
      <c r="D66" s="1" t="s">
        <v>3991</v>
      </c>
      <c r="E66" s="2">
        <v>4644.3</v>
      </c>
      <c r="F66" s="9" t="s">
        <v>8</v>
      </c>
      <c r="G66" s="2">
        <v>4644.3</v>
      </c>
      <c r="H66" s="4">
        <f>Tabla1[[#This Row],[Importe]]-Tabla1[[#This Row],[Pagado]]</f>
        <v>0</v>
      </c>
    </row>
    <row r="67" spans="1:8" x14ac:dyDescent="0.25">
      <c r="A67" s="1" t="s">
        <v>8</v>
      </c>
      <c r="B67" s="8" t="s">
        <v>103</v>
      </c>
      <c r="C67">
        <v>38554</v>
      </c>
      <c r="D67" s="1" t="s">
        <v>3992</v>
      </c>
      <c r="E67" s="2">
        <v>707.2</v>
      </c>
      <c r="F67" s="9" t="s">
        <v>8</v>
      </c>
      <c r="G67" s="2">
        <v>707.2</v>
      </c>
      <c r="H67" s="4">
        <f>Tabla1[[#This Row],[Importe]]-Tabla1[[#This Row],[Pagado]]</f>
        <v>0</v>
      </c>
    </row>
    <row r="68" spans="1:8" x14ac:dyDescent="0.25">
      <c r="A68" s="1" t="s">
        <v>8</v>
      </c>
      <c r="B68" s="8" t="s">
        <v>104</v>
      </c>
      <c r="C68">
        <v>38555</v>
      </c>
      <c r="D68" s="1" t="s">
        <v>3993</v>
      </c>
      <c r="E68" s="2">
        <v>5665.9</v>
      </c>
      <c r="F68" s="9" t="s">
        <v>8</v>
      </c>
      <c r="G68" s="2">
        <v>5665.9</v>
      </c>
      <c r="H68" s="4">
        <f>Tabla1[[#This Row],[Importe]]-Tabla1[[#This Row],[Pagado]]</f>
        <v>0</v>
      </c>
    </row>
    <row r="69" spans="1:8" x14ac:dyDescent="0.25">
      <c r="A69" s="1" t="s">
        <v>8</v>
      </c>
      <c r="B69" s="8" t="s">
        <v>105</v>
      </c>
      <c r="C69">
        <v>38556</v>
      </c>
      <c r="D69" s="1" t="s">
        <v>3994</v>
      </c>
      <c r="E69" s="2">
        <v>1035.2</v>
      </c>
      <c r="F69" s="9" t="s">
        <v>8</v>
      </c>
      <c r="G69" s="2">
        <v>1035.2</v>
      </c>
      <c r="H69" s="4">
        <f>Tabla1[[#This Row],[Importe]]-Tabla1[[#This Row],[Pagado]]</f>
        <v>0</v>
      </c>
    </row>
    <row r="70" spans="1:8" x14ac:dyDescent="0.25">
      <c r="A70" s="1" t="s">
        <v>8</v>
      </c>
      <c r="B70" s="8" t="s">
        <v>106</v>
      </c>
      <c r="C70">
        <v>38557</v>
      </c>
      <c r="D70" s="1" t="s">
        <v>3964</v>
      </c>
      <c r="E70" s="2">
        <v>4155</v>
      </c>
      <c r="F70" s="9" t="s">
        <v>8</v>
      </c>
      <c r="G70" s="2">
        <v>4155</v>
      </c>
      <c r="H70" s="4">
        <f>Tabla1[[#This Row],[Importe]]-Tabla1[[#This Row],[Pagado]]</f>
        <v>0</v>
      </c>
    </row>
    <row r="71" spans="1:8" x14ac:dyDescent="0.25">
      <c r="A71" s="1" t="s">
        <v>8</v>
      </c>
      <c r="B71" s="8" t="s">
        <v>107</v>
      </c>
      <c r="C71">
        <v>38558</v>
      </c>
      <c r="D71" s="1" t="s">
        <v>3995</v>
      </c>
      <c r="E71" s="2">
        <v>74415.38</v>
      </c>
      <c r="F71" s="9" t="s">
        <v>8</v>
      </c>
      <c r="G71" s="2">
        <v>74415.38</v>
      </c>
      <c r="H71" s="4">
        <f>Tabla1[[#This Row],[Importe]]-Tabla1[[#This Row],[Pagado]]</f>
        <v>0</v>
      </c>
    </row>
    <row r="72" spans="1:8" x14ac:dyDescent="0.25">
      <c r="A72" s="1" t="s">
        <v>8</v>
      </c>
      <c r="B72" s="8" t="s">
        <v>108</v>
      </c>
      <c r="C72">
        <v>38559</v>
      </c>
      <c r="D72" s="1" t="s">
        <v>3996</v>
      </c>
      <c r="E72" s="2">
        <v>16367</v>
      </c>
      <c r="F72" s="9" t="s">
        <v>8</v>
      </c>
      <c r="G72" s="2">
        <v>16367</v>
      </c>
      <c r="H72" s="4">
        <f>Tabla1[[#This Row],[Importe]]-Tabla1[[#This Row],[Pagado]]</f>
        <v>0</v>
      </c>
    </row>
    <row r="73" spans="1:8" x14ac:dyDescent="0.25">
      <c r="A73" s="1" t="s">
        <v>8</v>
      </c>
      <c r="B73" s="8" t="s">
        <v>109</v>
      </c>
      <c r="C73">
        <v>38560</v>
      </c>
      <c r="D73" s="1" t="s">
        <v>3997</v>
      </c>
      <c r="E73" s="2">
        <v>814</v>
      </c>
      <c r="F73" s="9" t="s">
        <v>8</v>
      </c>
      <c r="G73" s="2">
        <v>814</v>
      </c>
      <c r="H73" s="4">
        <f>Tabla1[[#This Row],[Importe]]-Tabla1[[#This Row],[Pagado]]</f>
        <v>0</v>
      </c>
    </row>
    <row r="74" spans="1:8" x14ac:dyDescent="0.25">
      <c r="A74" s="1" t="s">
        <v>8</v>
      </c>
      <c r="B74" s="8" t="s">
        <v>110</v>
      </c>
      <c r="C74">
        <v>38561</v>
      </c>
      <c r="D74" s="1" t="s">
        <v>3998</v>
      </c>
      <c r="E74" s="2">
        <v>14700</v>
      </c>
      <c r="F74" s="9" t="s">
        <v>8</v>
      </c>
      <c r="G74" s="2">
        <v>14700</v>
      </c>
      <c r="H74" s="4">
        <f>Tabla1[[#This Row],[Importe]]-Tabla1[[#This Row],[Pagado]]</f>
        <v>0</v>
      </c>
    </row>
    <row r="75" spans="1:8" x14ac:dyDescent="0.25">
      <c r="A75" s="1" t="s">
        <v>8</v>
      </c>
      <c r="B75" s="8" t="s">
        <v>111</v>
      </c>
      <c r="C75">
        <v>38562</v>
      </c>
      <c r="D75" s="1" t="s">
        <v>3999</v>
      </c>
      <c r="E75" s="2">
        <v>5290.6</v>
      </c>
      <c r="F75" s="9" t="s">
        <v>8</v>
      </c>
      <c r="G75" s="2">
        <v>5290.6</v>
      </c>
      <c r="H75" s="4">
        <f>Tabla1[[#This Row],[Importe]]-Tabla1[[#This Row],[Pagado]]</f>
        <v>0</v>
      </c>
    </row>
    <row r="76" spans="1:8" x14ac:dyDescent="0.25">
      <c r="A76" s="1" t="s">
        <v>8</v>
      </c>
      <c r="B76" s="8" t="s">
        <v>112</v>
      </c>
      <c r="C76">
        <v>38563</v>
      </c>
      <c r="D76" s="1" t="s">
        <v>3998</v>
      </c>
      <c r="E76" s="2">
        <v>5200</v>
      </c>
      <c r="F76" s="9" t="s">
        <v>8</v>
      </c>
      <c r="G76" s="2">
        <v>5200</v>
      </c>
      <c r="H76" s="4">
        <f>Tabla1[[#This Row],[Importe]]-Tabla1[[#This Row],[Pagado]]</f>
        <v>0</v>
      </c>
    </row>
    <row r="77" spans="1:8" x14ac:dyDescent="0.25">
      <c r="A77" s="1" t="s">
        <v>8</v>
      </c>
      <c r="B77" s="8" t="s">
        <v>113</v>
      </c>
      <c r="C77">
        <v>38564</v>
      </c>
      <c r="D77" s="1" t="s">
        <v>3958</v>
      </c>
      <c r="E77" s="2">
        <v>564</v>
      </c>
      <c r="F77" s="9" t="s">
        <v>8</v>
      </c>
      <c r="G77" s="2">
        <v>564</v>
      </c>
      <c r="H77" s="4">
        <f>Tabla1[[#This Row],[Importe]]-Tabla1[[#This Row],[Pagado]]</f>
        <v>0</v>
      </c>
    </row>
    <row r="78" spans="1:8" x14ac:dyDescent="0.25">
      <c r="A78" s="1" t="s">
        <v>8</v>
      </c>
      <c r="B78" s="8" t="s">
        <v>114</v>
      </c>
      <c r="C78">
        <v>38565</v>
      </c>
      <c r="D78" s="1" t="s">
        <v>3952</v>
      </c>
      <c r="E78" s="2">
        <v>35560.400000000001</v>
      </c>
      <c r="F78" s="9" t="s">
        <v>17</v>
      </c>
      <c r="G78" s="2">
        <v>35560.400000000001</v>
      </c>
      <c r="H78" s="4">
        <f>Tabla1[[#This Row],[Importe]]-Tabla1[[#This Row],[Pagado]]</f>
        <v>0</v>
      </c>
    </row>
    <row r="79" spans="1:8" x14ac:dyDescent="0.25">
      <c r="A79" s="1" t="s">
        <v>8</v>
      </c>
      <c r="B79" s="8" t="s">
        <v>115</v>
      </c>
      <c r="C79">
        <v>38566</v>
      </c>
      <c r="D79" s="1" t="s">
        <v>3935</v>
      </c>
      <c r="E79" s="2">
        <v>7325</v>
      </c>
      <c r="F79" s="9" t="s">
        <v>9</v>
      </c>
      <c r="G79" s="2">
        <v>7325</v>
      </c>
      <c r="H79" s="4">
        <f>Tabla1[[#This Row],[Importe]]-Tabla1[[#This Row],[Pagado]]</f>
        <v>0</v>
      </c>
    </row>
    <row r="80" spans="1:8" x14ac:dyDescent="0.25">
      <c r="A80" s="1" t="s">
        <v>8</v>
      </c>
      <c r="B80" s="8" t="s">
        <v>116</v>
      </c>
      <c r="C80">
        <v>38567</v>
      </c>
      <c r="D80" s="1" t="s">
        <v>4000</v>
      </c>
      <c r="E80" s="2">
        <v>1560</v>
      </c>
      <c r="F80" s="9" t="s">
        <v>9</v>
      </c>
      <c r="G80" s="2">
        <v>1560</v>
      </c>
      <c r="H80" s="4">
        <f>Tabla1[[#This Row],[Importe]]-Tabla1[[#This Row],[Pagado]]</f>
        <v>0</v>
      </c>
    </row>
    <row r="81" spans="1:8" x14ac:dyDescent="0.25">
      <c r="A81" s="1" t="s">
        <v>8</v>
      </c>
      <c r="B81" s="8" t="s">
        <v>117</v>
      </c>
      <c r="C81">
        <v>38568</v>
      </c>
      <c r="D81" s="1" t="s">
        <v>4001</v>
      </c>
      <c r="E81" s="2">
        <v>4160</v>
      </c>
      <c r="F81" s="9" t="s">
        <v>9</v>
      </c>
      <c r="G81" s="2">
        <v>4160</v>
      </c>
      <c r="H81" s="4">
        <f>Tabla1[[#This Row],[Importe]]-Tabla1[[#This Row],[Pagado]]</f>
        <v>0</v>
      </c>
    </row>
    <row r="82" spans="1:8" x14ac:dyDescent="0.25">
      <c r="A82" s="1" t="s">
        <v>8</v>
      </c>
      <c r="B82" s="8" t="s">
        <v>118</v>
      </c>
      <c r="C82">
        <v>38569</v>
      </c>
      <c r="D82" s="1" t="s">
        <v>4002</v>
      </c>
      <c r="E82" s="2">
        <v>2080</v>
      </c>
      <c r="F82" s="9" t="s">
        <v>9</v>
      </c>
      <c r="G82" s="2">
        <v>2080</v>
      </c>
      <c r="H82" s="4">
        <f>Tabla1[[#This Row],[Importe]]-Tabla1[[#This Row],[Pagado]]</f>
        <v>0</v>
      </c>
    </row>
    <row r="83" spans="1:8" x14ac:dyDescent="0.25">
      <c r="A83" s="1" t="s">
        <v>8</v>
      </c>
      <c r="B83" s="8" t="s">
        <v>119</v>
      </c>
      <c r="C83">
        <v>38570</v>
      </c>
      <c r="D83" s="1" t="s">
        <v>4003</v>
      </c>
      <c r="E83" s="2">
        <v>18253.2</v>
      </c>
      <c r="F83" s="9" t="s">
        <v>19</v>
      </c>
      <c r="G83" s="2">
        <v>18253.2</v>
      </c>
      <c r="H83" s="4">
        <f>Tabla1[[#This Row],[Importe]]-Tabla1[[#This Row],[Pagado]]</f>
        <v>0</v>
      </c>
    </row>
    <row r="84" spans="1:8" x14ac:dyDescent="0.25">
      <c r="A84" s="1" t="s">
        <v>8</v>
      </c>
      <c r="B84" s="8" t="s">
        <v>120</v>
      </c>
      <c r="C84">
        <v>38571</v>
      </c>
      <c r="D84" s="1" t="s">
        <v>4004</v>
      </c>
      <c r="E84" s="2">
        <v>6068</v>
      </c>
      <c r="F84" s="9" t="s">
        <v>9</v>
      </c>
      <c r="G84" s="2">
        <v>6068</v>
      </c>
      <c r="H84" s="4">
        <f>Tabla1[[#This Row],[Importe]]-Tabla1[[#This Row],[Pagado]]</f>
        <v>0</v>
      </c>
    </row>
    <row r="85" spans="1:8" x14ac:dyDescent="0.25">
      <c r="A85" s="1" t="s">
        <v>8</v>
      </c>
      <c r="B85" s="8" t="s">
        <v>121</v>
      </c>
      <c r="C85">
        <v>38572</v>
      </c>
      <c r="D85" s="1" t="s">
        <v>4005</v>
      </c>
      <c r="E85" s="2">
        <v>3986</v>
      </c>
      <c r="F85" s="9" t="s">
        <v>9</v>
      </c>
      <c r="G85" s="2">
        <v>3986</v>
      </c>
      <c r="H85" s="4">
        <f>Tabla1[[#This Row],[Importe]]-Tabla1[[#This Row],[Pagado]]</f>
        <v>0</v>
      </c>
    </row>
    <row r="86" spans="1:8" x14ac:dyDescent="0.25">
      <c r="A86" s="1" t="s">
        <v>8</v>
      </c>
      <c r="B86" s="8" t="s">
        <v>122</v>
      </c>
      <c r="C86">
        <v>38573</v>
      </c>
      <c r="D86" s="1" t="s">
        <v>4006</v>
      </c>
      <c r="E86" s="2">
        <v>5901.8</v>
      </c>
      <c r="F86" s="9" t="s">
        <v>9</v>
      </c>
      <c r="G86" s="2">
        <v>5901.8</v>
      </c>
      <c r="H86" s="4">
        <f>Tabla1[[#This Row],[Importe]]-Tabla1[[#This Row],[Pagado]]</f>
        <v>0</v>
      </c>
    </row>
    <row r="87" spans="1:8" x14ac:dyDescent="0.25">
      <c r="A87" s="1" t="s">
        <v>8</v>
      </c>
      <c r="B87" s="8" t="s">
        <v>123</v>
      </c>
      <c r="C87">
        <v>38574</v>
      </c>
      <c r="D87" s="1" t="s">
        <v>4007</v>
      </c>
      <c r="E87" s="2">
        <v>5242.1000000000004</v>
      </c>
      <c r="F87" s="9" t="s">
        <v>9</v>
      </c>
      <c r="G87" s="2">
        <v>5242.1000000000004</v>
      </c>
      <c r="H87" s="4">
        <f>Tabla1[[#This Row],[Importe]]-Tabla1[[#This Row],[Pagado]]</f>
        <v>0</v>
      </c>
    </row>
    <row r="88" spans="1:8" x14ac:dyDescent="0.25">
      <c r="A88" s="1" t="s">
        <v>8</v>
      </c>
      <c r="B88" s="8" t="s">
        <v>124</v>
      </c>
      <c r="C88">
        <v>38575</v>
      </c>
      <c r="D88" s="1" t="s">
        <v>3964</v>
      </c>
      <c r="E88" s="2">
        <v>9630</v>
      </c>
      <c r="F88" s="9" t="s">
        <v>8</v>
      </c>
      <c r="G88" s="2">
        <v>9630</v>
      </c>
      <c r="H88" s="4">
        <f>Tabla1[[#This Row],[Importe]]-Tabla1[[#This Row],[Pagado]]</f>
        <v>0</v>
      </c>
    </row>
    <row r="89" spans="1:8" x14ac:dyDescent="0.25">
      <c r="A89" s="1" t="s">
        <v>8</v>
      </c>
      <c r="B89" s="8" t="s">
        <v>125</v>
      </c>
      <c r="C89">
        <v>38576</v>
      </c>
      <c r="D89" s="1" t="s">
        <v>4008</v>
      </c>
      <c r="E89" s="2">
        <v>5601.6</v>
      </c>
      <c r="F89" s="9" t="s">
        <v>9</v>
      </c>
      <c r="G89" s="2">
        <v>5601.6</v>
      </c>
      <c r="H89" s="4">
        <f>Tabla1[[#This Row],[Importe]]-Tabla1[[#This Row],[Pagado]]</f>
        <v>0</v>
      </c>
    </row>
    <row r="90" spans="1:8" x14ac:dyDescent="0.25">
      <c r="A90" s="1" t="s">
        <v>8</v>
      </c>
      <c r="B90" s="8" t="s">
        <v>126</v>
      </c>
      <c r="C90">
        <v>38577</v>
      </c>
      <c r="D90" s="1" t="s">
        <v>4009</v>
      </c>
      <c r="E90" s="2">
        <v>728</v>
      </c>
      <c r="F90" s="9" t="s">
        <v>9</v>
      </c>
      <c r="G90" s="2">
        <v>728</v>
      </c>
      <c r="H90" s="4">
        <f>Tabla1[[#This Row],[Importe]]-Tabla1[[#This Row],[Pagado]]</f>
        <v>0</v>
      </c>
    </row>
    <row r="91" spans="1:8" x14ac:dyDescent="0.25">
      <c r="A91" s="1" t="s">
        <v>8</v>
      </c>
      <c r="B91" s="8" t="s">
        <v>127</v>
      </c>
      <c r="C91">
        <v>38578</v>
      </c>
      <c r="D91" s="1" t="s">
        <v>4010</v>
      </c>
      <c r="E91" s="2">
        <v>2231.9</v>
      </c>
      <c r="F91" s="9" t="s">
        <v>9</v>
      </c>
      <c r="G91" s="2">
        <v>2231.9</v>
      </c>
      <c r="H91" s="4">
        <f>Tabla1[[#This Row],[Importe]]-Tabla1[[#This Row],[Pagado]]</f>
        <v>0</v>
      </c>
    </row>
    <row r="92" spans="1:8" x14ac:dyDescent="0.25">
      <c r="A92" s="1" t="s">
        <v>8</v>
      </c>
      <c r="B92" s="8" t="s">
        <v>128</v>
      </c>
      <c r="C92">
        <v>38579</v>
      </c>
      <c r="D92" s="1" t="s">
        <v>3964</v>
      </c>
      <c r="E92" s="2">
        <v>615</v>
      </c>
      <c r="F92" s="9" t="s">
        <v>8</v>
      </c>
      <c r="G92" s="2">
        <v>615</v>
      </c>
      <c r="H92" s="4">
        <f>Tabla1[[#This Row],[Importe]]-Tabla1[[#This Row],[Pagado]]</f>
        <v>0</v>
      </c>
    </row>
    <row r="93" spans="1:8" x14ac:dyDescent="0.25">
      <c r="A93" s="1" t="s">
        <v>8</v>
      </c>
      <c r="B93" s="8" t="s">
        <v>129</v>
      </c>
      <c r="C93">
        <v>38580</v>
      </c>
      <c r="D93" s="1" t="s">
        <v>4011</v>
      </c>
      <c r="E93" s="2">
        <v>3857.1</v>
      </c>
      <c r="F93" s="9" t="s">
        <v>9</v>
      </c>
      <c r="G93" s="2">
        <v>3857.1</v>
      </c>
      <c r="H93" s="4">
        <f>Tabla1[[#This Row],[Importe]]-Tabla1[[#This Row],[Pagado]]</f>
        <v>0</v>
      </c>
    </row>
    <row r="94" spans="1:8" x14ac:dyDescent="0.25">
      <c r="A94" s="1" t="s">
        <v>8</v>
      </c>
      <c r="B94" s="8" t="s">
        <v>130</v>
      </c>
      <c r="C94">
        <v>38581</v>
      </c>
      <c r="D94" s="1" t="s">
        <v>3964</v>
      </c>
      <c r="E94" s="2">
        <v>6923</v>
      </c>
      <c r="F94" s="9" t="s">
        <v>8</v>
      </c>
      <c r="G94" s="2">
        <v>6923</v>
      </c>
      <c r="H94" s="4">
        <f>Tabla1[[#This Row],[Importe]]-Tabla1[[#This Row],[Pagado]]</f>
        <v>0</v>
      </c>
    </row>
    <row r="95" spans="1:8" x14ac:dyDescent="0.25">
      <c r="A95" s="1" t="s">
        <v>8</v>
      </c>
      <c r="B95" s="8" t="s">
        <v>131</v>
      </c>
      <c r="C95">
        <v>38582</v>
      </c>
      <c r="D95" s="1" t="s">
        <v>4012</v>
      </c>
      <c r="E95" s="2">
        <v>1618.9</v>
      </c>
      <c r="F95" s="9" t="s">
        <v>8</v>
      </c>
      <c r="G95" s="2">
        <v>1618.9</v>
      </c>
      <c r="H95" s="4">
        <f>Tabla1[[#This Row],[Importe]]-Tabla1[[#This Row],[Pagado]]</f>
        <v>0</v>
      </c>
    </row>
    <row r="96" spans="1:8" x14ac:dyDescent="0.25">
      <c r="A96" s="1" t="s">
        <v>8</v>
      </c>
      <c r="B96" s="8" t="s">
        <v>132</v>
      </c>
      <c r="C96">
        <v>38583</v>
      </c>
      <c r="D96" s="1" t="s">
        <v>4013</v>
      </c>
      <c r="E96" s="2">
        <v>10160</v>
      </c>
      <c r="F96" s="9" t="s">
        <v>9</v>
      </c>
      <c r="G96" s="2">
        <v>10160</v>
      </c>
      <c r="H96" s="4">
        <f>Tabla1[[#This Row],[Importe]]-Tabla1[[#This Row],[Pagado]]</f>
        <v>0</v>
      </c>
    </row>
    <row r="97" spans="1:8" x14ac:dyDescent="0.25">
      <c r="A97" s="1" t="s">
        <v>8</v>
      </c>
      <c r="B97" s="8" t="s">
        <v>133</v>
      </c>
      <c r="C97">
        <v>38584</v>
      </c>
      <c r="D97" s="1" t="s">
        <v>4014</v>
      </c>
      <c r="E97" s="2">
        <v>2940</v>
      </c>
      <c r="F97" s="9" t="s">
        <v>9</v>
      </c>
      <c r="G97" s="2">
        <v>2940</v>
      </c>
      <c r="H97" s="4">
        <f>Tabla1[[#This Row],[Importe]]-Tabla1[[#This Row],[Pagado]]</f>
        <v>0</v>
      </c>
    </row>
    <row r="98" spans="1:8" x14ac:dyDescent="0.25">
      <c r="A98" s="1" t="s">
        <v>8</v>
      </c>
      <c r="B98" s="8" t="s">
        <v>134</v>
      </c>
      <c r="C98">
        <v>38585</v>
      </c>
      <c r="D98" s="1" t="s">
        <v>4015</v>
      </c>
      <c r="E98" s="2">
        <v>1378.4</v>
      </c>
      <c r="F98" s="9" t="s">
        <v>8</v>
      </c>
      <c r="G98" s="2">
        <v>1378.4</v>
      </c>
      <c r="H98" s="4">
        <f>Tabla1[[#This Row],[Importe]]-Tabla1[[#This Row],[Pagado]]</f>
        <v>0</v>
      </c>
    </row>
    <row r="99" spans="1:8" x14ac:dyDescent="0.25">
      <c r="A99" s="1" t="s">
        <v>8</v>
      </c>
      <c r="B99" s="8" t="s">
        <v>135</v>
      </c>
      <c r="C99">
        <v>38586</v>
      </c>
      <c r="D99" s="1" t="s">
        <v>4016</v>
      </c>
      <c r="E99" s="2">
        <v>33421</v>
      </c>
      <c r="F99" s="9" t="s">
        <v>8</v>
      </c>
      <c r="G99" s="2">
        <v>33421</v>
      </c>
      <c r="H99" s="4">
        <f>Tabla1[[#This Row],[Importe]]-Tabla1[[#This Row],[Pagado]]</f>
        <v>0</v>
      </c>
    </row>
    <row r="100" spans="1:8" x14ac:dyDescent="0.25">
      <c r="A100" s="1" t="s">
        <v>8</v>
      </c>
      <c r="B100" s="8" t="s">
        <v>136</v>
      </c>
      <c r="C100">
        <v>38587</v>
      </c>
      <c r="D100" s="1" t="s">
        <v>3964</v>
      </c>
      <c r="E100" s="2">
        <v>520</v>
      </c>
      <c r="F100" s="9" t="s">
        <v>8</v>
      </c>
      <c r="G100" s="2">
        <v>520</v>
      </c>
      <c r="H100" s="4">
        <f>Tabla1[[#This Row],[Importe]]-Tabla1[[#This Row],[Pagado]]</f>
        <v>0</v>
      </c>
    </row>
    <row r="101" spans="1:8" x14ac:dyDescent="0.25">
      <c r="A101" s="1" t="s">
        <v>8</v>
      </c>
      <c r="B101" s="8" t="s">
        <v>137</v>
      </c>
      <c r="C101">
        <v>38588</v>
      </c>
      <c r="D101" s="1" t="s">
        <v>4017</v>
      </c>
      <c r="E101" s="2">
        <v>173442.85</v>
      </c>
      <c r="F101" s="9" t="s">
        <v>11</v>
      </c>
      <c r="G101" s="2">
        <v>173442.85</v>
      </c>
      <c r="H101" s="4">
        <f>Tabla1[[#This Row],[Importe]]-Tabla1[[#This Row],[Pagado]]</f>
        <v>0</v>
      </c>
    </row>
    <row r="102" spans="1:8" x14ac:dyDescent="0.25">
      <c r="A102" s="1" t="s">
        <v>8</v>
      </c>
      <c r="B102" s="8" t="s">
        <v>138</v>
      </c>
      <c r="C102">
        <v>38589</v>
      </c>
      <c r="D102" s="1" t="s">
        <v>3961</v>
      </c>
      <c r="E102" s="2">
        <v>18731.400000000001</v>
      </c>
      <c r="F102" s="9" t="s">
        <v>9</v>
      </c>
      <c r="G102" s="2">
        <v>18731.400000000001</v>
      </c>
      <c r="H102" s="4">
        <f>Tabla1[[#This Row],[Importe]]-Tabla1[[#This Row],[Pagado]]</f>
        <v>0</v>
      </c>
    </row>
    <row r="103" spans="1:8" x14ac:dyDescent="0.25">
      <c r="A103" s="1" t="s">
        <v>8</v>
      </c>
      <c r="B103" s="8" t="s">
        <v>139</v>
      </c>
      <c r="C103">
        <v>38590</v>
      </c>
      <c r="D103" s="1" t="s">
        <v>4018</v>
      </c>
      <c r="E103" s="2">
        <v>41664.800000000003</v>
      </c>
      <c r="F103" s="9" t="s">
        <v>8</v>
      </c>
      <c r="G103" s="2">
        <v>41664.800000000003</v>
      </c>
      <c r="H103" s="4">
        <f>Tabla1[[#This Row],[Importe]]-Tabla1[[#This Row],[Pagado]]</f>
        <v>0</v>
      </c>
    </row>
    <row r="104" spans="1:8" x14ac:dyDescent="0.25">
      <c r="A104" s="1" t="s">
        <v>8</v>
      </c>
      <c r="B104" s="8" t="s">
        <v>140</v>
      </c>
      <c r="C104">
        <v>38591</v>
      </c>
      <c r="D104" s="1" t="s">
        <v>4019</v>
      </c>
      <c r="E104" s="2">
        <v>42369.599999999999</v>
      </c>
      <c r="F104" s="9" t="s">
        <v>11</v>
      </c>
      <c r="G104" s="2">
        <v>42369.599999999999</v>
      </c>
      <c r="H104" s="4">
        <f>Tabla1[[#This Row],[Importe]]-Tabla1[[#This Row],[Pagado]]</f>
        <v>0</v>
      </c>
    </row>
    <row r="105" spans="1:8" x14ac:dyDescent="0.25">
      <c r="A105" s="1" t="s">
        <v>8</v>
      </c>
      <c r="B105" s="8" t="s">
        <v>141</v>
      </c>
      <c r="C105">
        <v>38592</v>
      </c>
      <c r="D105" s="1" t="s">
        <v>3964</v>
      </c>
      <c r="E105" s="2">
        <v>49.2</v>
      </c>
      <c r="F105" s="9" t="s">
        <v>8</v>
      </c>
      <c r="G105" s="2">
        <v>49.2</v>
      </c>
      <c r="H105" s="4">
        <f>Tabla1[[#This Row],[Importe]]-Tabla1[[#This Row],[Pagado]]</f>
        <v>0</v>
      </c>
    </row>
    <row r="106" spans="1:8" x14ac:dyDescent="0.25">
      <c r="A106" s="1" t="s">
        <v>8</v>
      </c>
      <c r="B106" s="8" t="s">
        <v>142</v>
      </c>
      <c r="C106">
        <v>38593</v>
      </c>
      <c r="D106" s="1" t="s">
        <v>4020</v>
      </c>
      <c r="E106" s="2">
        <v>35011.4</v>
      </c>
      <c r="F106" s="9" t="s">
        <v>14</v>
      </c>
      <c r="G106" s="2">
        <v>35011.4</v>
      </c>
      <c r="H106" s="4">
        <f>Tabla1[[#This Row],[Importe]]-Tabla1[[#This Row],[Pagado]]</f>
        <v>0</v>
      </c>
    </row>
    <row r="107" spans="1:8" x14ac:dyDescent="0.25">
      <c r="A107" s="1" t="s">
        <v>8</v>
      </c>
      <c r="B107" s="8" t="s">
        <v>143</v>
      </c>
      <c r="C107">
        <v>38594</v>
      </c>
      <c r="D107" s="1" t="s">
        <v>4021</v>
      </c>
      <c r="E107" s="2">
        <v>12772</v>
      </c>
      <c r="F107" s="9" t="s">
        <v>9</v>
      </c>
      <c r="G107" s="2">
        <v>12772</v>
      </c>
      <c r="H107" s="4">
        <f>Tabla1[[#This Row],[Importe]]-Tabla1[[#This Row],[Pagado]]</f>
        <v>0</v>
      </c>
    </row>
    <row r="108" spans="1:8" x14ac:dyDescent="0.25">
      <c r="A108" s="1" t="s">
        <v>8</v>
      </c>
      <c r="B108" s="8" t="s">
        <v>144</v>
      </c>
      <c r="C108">
        <v>38595</v>
      </c>
      <c r="D108" s="1" t="s">
        <v>4022</v>
      </c>
      <c r="E108" s="2">
        <v>1939.8</v>
      </c>
      <c r="F108" s="9" t="s">
        <v>8</v>
      </c>
      <c r="G108" s="2">
        <v>1939.8</v>
      </c>
      <c r="H108" s="4">
        <f>Tabla1[[#This Row],[Importe]]-Tabla1[[#This Row],[Pagado]]</f>
        <v>0</v>
      </c>
    </row>
    <row r="109" spans="1:8" x14ac:dyDescent="0.25">
      <c r="A109" s="1" t="s">
        <v>8</v>
      </c>
      <c r="B109" s="8" t="s">
        <v>145</v>
      </c>
      <c r="C109">
        <v>38596</v>
      </c>
      <c r="D109" s="1" t="s">
        <v>3964</v>
      </c>
      <c r="E109" s="2">
        <v>88</v>
      </c>
      <c r="F109" s="9" t="s">
        <v>8</v>
      </c>
      <c r="G109" s="2">
        <v>88</v>
      </c>
      <c r="H109" s="4">
        <f>Tabla1[[#This Row],[Importe]]-Tabla1[[#This Row],[Pagado]]</f>
        <v>0</v>
      </c>
    </row>
    <row r="110" spans="1:8" x14ac:dyDescent="0.25">
      <c r="A110" s="1" t="s">
        <v>8</v>
      </c>
      <c r="B110" s="8" t="s">
        <v>146</v>
      </c>
      <c r="C110">
        <v>38597</v>
      </c>
      <c r="D110" s="1" t="s">
        <v>4023</v>
      </c>
      <c r="E110" s="2">
        <v>15608.43</v>
      </c>
      <c r="F110" s="9" t="s">
        <v>8</v>
      </c>
      <c r="G110" s="2">
        <v>15608.43</v>
      </c>
      <c r="H110" s="4">
        <f>Tabla1[[#This Row],[Importe]]-Tabla1[[#This Row],[Pagado]]</f>
        <v>0</v>
      </c>
    </row>
    <row r="111" spans="1:8" x14ac:dyDescent="0.25">
      <c r="A111" s="1" t="s">
        <v>8</v>
      </c>
      <c r="B111" s="8" t="s">
        <v>147</v>
      </c>
      <c r="C111">
        <v>38598</v>
      </c>
      <c r="D111" s="1" t="s">
        <v>4024</v>
      </c>
      <c r="E111" s="2">
        <v>40000</v>
      </c>
      <c r="F111" s="9" t="s">
        <v>8</v>
      </c>
      <c r="G111" s="2">
        <v>40000</v>
      </c>
      <c r="H111" s="4">
        <f>Tabla1[[#This Row],[Importe]]-Tabla1[[#This Row],[Pagado]]</f>
        <v>0</v>
      </c>
    </row>
    <row r="112" spans="1:8" x14ac:dyDescent="0.25">
      <c r="A112" s="1" t="s">
        <v>8</v>
      </c>
      <c r="B112" s="8" t="s">
        <v>148</v>
      </c>
      <c r="C112">
        <v>38599</v>
      </c>
      <c r="D112" s="1" t="s">
        <v>4025</v>
      </c>
      <c r="E112" s="2">
        <v>4977.6000000000004</v>
      </c>
      <c r="F112" s="9" t="s">
        <v>8</v>
      </c>
      <c r="G112" s="2">
        <v>4977.6000000000004</v>
      </c>
      <c r="H112" s="4">
        <f>Tabla1[[#This Row],[Importe]]-Tabla1[[#This Row],[Pagado]]</f>
        <v>0</v>
      </c>
    </row>
    <row r="113" spans="1:8" x14ac:dyDescent="0.25">
      <c r="A113" s="1" t="s">
        <v>8</v>
      </c>
      <c r="B113" s="8" t="s">
        <v>149</v>
      </c>
      <c r="C113">
        <v>38600</v>
      </c>
      <c r="D113" s="1" t="s">
        <v>4026</v>
      </c>
      <c r="E113" s="2">
        <v>3410</v>
      </c>
      <c r="F113" s="9" t="s">
        <v>8</v>
      </c>
      <c r="G113" s="2">
        <v>3410</v>
      </c>
      <c r="H113" s="4">
        <f>Tabla1[[#This Row],[Importe]]-Tabla1[[#This Row],[Pagado]]</f>
        <v>0</v>
      </c>
    </row>
    <row r="114" spans="1:8" x14ac:dyDescent="0.25">
      <c r="A114" s="1" t="s">
        <v>8</v>
      </c>
      <c r="B114" s="8" t="s">
        <v>150</v>
      </c>
      <c r="C114">
        <v>38601</v>
      </c>
      <c r="D114" s="1" t="s">
        <v>3964</v>
      </c>
      <c r="E114" s="2">
        <v>376.6</v>
      </c>
      <c r="F114" s="9" t="s">
        <v>8</v>
      </c>
      <c r="G114" s="2">
        <v>376.6</v>
      </c>
      <c r="H114" s="4">
        <f>Tabla1[[#This Row],[Importe]]-Tabla1[[#This Row],[Pagado]]</f>
        <v>0</v>
      </c>
    </row>
    <row r="115" spans="1:8" x14ac:dyDescent="0.25">
      <c r="A115" s="1" t="s">
        <v>8</v>
      </c>
      <c r="B115" s="8" t="s">
        <v>151</v>
      </c>
      <c r="C115">
        <v>38602</v>
      </c>
      <c r="D115" s="1" t="s">
        <v>4027</v>
      </c>
      <c r="E115" s="2">
        <v>2849.6</v>
      </c>
      <c r="F115" s="9" t="s">
        <v>8</v>
      </c>
      <c r="G115" s="2">
        <v>2849.6</v>
      </c>
      <c r="H115" s="4">
        <f>Tabla1[[#This Row],[Importe]]-Tabla1[[#This Row],[Pagado]]</f>
        <v>0</v>
      </c>
    </row>
    <row r="116" spans="1:8" x14ac:dyDescent="0.25">
      <c r="A116" s="1" t="s">
        <v>8</v>
      </c>
      <c r="B116" s="8" t="s">
        <v>152</v>
      </c>
      <c r="C116">
        <v>38603</v>
      </c>
      <c r="D116" s="1" t="s">
        <v>3998</v>
      </c>
      <c r="E116" s="2">
        <v>40999.199999999997</v>
      </c>
      <c r="F116" s="9" t="s">
        <v>19</v>
      </c>
      <c r="G116" s="2">
        <v>40999.199999999997</v>
      </c>
      <c r="H116" s="4">
        <f>Tabla1[[#This Row],[Importe]]-Tabla1[[#This Row],[Pagado]]</f>
        <v>0</v>
      </c>
    </row>
    <row r="117" spans="1:8" x14ac:dyDescent="0.25">
      <c r="A117" s="1" t="s">
        <v>9</v>
      </c>
      <c r="B117" s="8" t="s">
        <v>153</v>
      </c>
      <c r="C117">
        <v>38604</v>
      </c>
      <c r="D117" s="1" t="s">
        <v>4028</v>
      </c>
      <c r="E117" s="2">
        <v>1895.4</v>
      </c>
      <c r="F117" s="9" t="s">
        <v>9</v>
      </c>
      <c r="G117" s="2">
        <v>1895.4</v>
      </c>
      <c r="H117" s="4">
        <f>Tabla1[[#This Row],[Importe]]-Tabla1[[#This Row],[Pagado]]</f>
        <v>0</v>
      </c>
    </row>
    <row r="118" spans="1:8" x14ac:dyDescent="0.25">
      <c r="A118" s="1" t="s">
        <v>9</v>
      </c>
      <c r="B118" s="8" t="s">
        <v>154</v>
      </c>
      <c r="C118">
        <v>38605</v>
      </c>
      <c r="D118" s="1" t="s">
        <v>3935</v>
      </c>
      <c r="E118" s="2">
        <v>75326.8</v>
      </c>
      <c r="F118" s="9" t="s">
        <v>11</v>
      </c>
      <c r="G118" s="2">
        <v>75326.8</v>
      </c>
      <c r="H118" s="4">
        <f>Tabla1[[#This Row],[Importe]]-Tabla1[[#This Row],[Pagado]]</f>
        <v>0</v>
      </c>
    </row>
    <row r="119" spans="1:8" x14ac:dyDescent="0.25">
      <c r="A119" s="1" t="s">
        <v>9</v>
      </c>
      <c r="B119" s="8" t="s">
        <v>155</v>
      </c>
      <c r="C119">
        <v>38606</v>
      </c>
      <c r="D119" s="1" t="s">
        <v>3936</v>
      </c>
      <c r="E119" s="2">
        <v>7565</v>
      </c>
      <c r="F119" s="9" t="s">
        <v>10</v>
      </c>
      <c r="G119" s="2">
        <v>7565</v>
      </c>
      <c r="H119" s="4">
        <f>Tabla1[[#This Row],[Importe]]-Tabla1[[#This Row],[Pagado]]</f>
        <v>0</v>
      </c>
    </row>
    <row r="120" spans="1:8" x14ac:dyDescent="0.25">
      <c r="A120" s="1" t="s">
        <v>9</v>
      </c>
      <c r="B120" s="8" t="s">
        <v>156</v>
      </c>
      <c r="C120">
        <v>38607</v>
      </c>
      <c r="D120" s="1" t="s">
        <v>3937</v>
      </c>
      <c r="E120" s="2">
        <v>45718.65</v>
      </c>
      <c r="F120" s="9" t="s">
        <v>10</v>
      </c>
      <c r="G120" s="2">
        <v>45718.65</v>
      </c>
      <c r="H120" s="4">
        <f>Tabla1[[#This Row],[Importe]]-Tabla1[[#This Row],[Pagado]]</f>
        <v>0</v>
      </c>
    </row>
    <row r="121" spans="1:8" x14ac:dyDescent="0.25">
      <c r="A121" s="1" t="s">
        <v>9</v>
      </c>
      <c r="B121" s="8" t="s">
        <v>157</v>
      </c>
      <c r="C121">
        <v>38608</v>
      </c>
      <c r="D121" s="1" t="s">
        <v>3940</v>
      </c>
      <c r="E121" s="2">
        <v>3510</v>
      </c>
      <c r="F121" s="9" t="s">
        <v>11</v>
      </c>
      <c r="G121" s="2">
        <v>3510</v>
      </c>
      <c r="H121" s="4">
        <f>Tabla1[[#This Row],[Importe]]-Tabla1[[#This Row],[Pagado]]</f>
        <v>0</v>
      </c>
    </row>
    <row r="122" spans="1:8" x14ac:dyDescent="0.25">
      <c r="A122" s="1" t="s">
        <v>9</v>
      </c>
      <c r="B122" s="8" t="s">
        <v>158</v>
      </c>
      <c r="C122">
        <v>38609</v>
      </c>
      <c r="D122" s="1" t="s">
        <v>3945</v>
      </c>
      <c r="E122" s="2">
        <v>4458.3</v>
      </c>
      <c r="F122" s="9" t="s">
        <v>10</v>
      </c>
      <c r="G122" s="2">
        <v>4458.3</v>
      </c>
      <c r="H122" s="4">
        <f>Tabla1[[#This Row],[Importe]]-Tabla1[[#This Row],[Pagado]]</f>
        <v>0</v>
      </c>
    </row>
    <row r="123" spans="1:8" x14ac:dyDescent="0.25">
      <c r="A123" s="1" t="s">
        <v>9</v>
      </c>
      <c r="B123" s="8" t="s">
        <v>159</v>
      </c>
      <c r="C123">
        <v>38610</v>
      </c>
      <c r="D123" s="1" t="s">
        <v>3944</v>
      </c>
      <c r="E123" s="2">
        <v>9618.7999999999993</v>
      </c>
      <c r="F123" s="9" t="s">
        <v>10</v>
      </c>
      <c r="G123" s="2">
        <v>9618.7999999999993</v>
      </c>
      <c r="H123" s="4">
        <f>Tabla1[[#This Row],[Importe]]-Tabla1[[#This Row],[Pagado]]</f>
        <v>0</v>
      </c>
    </row>
    <row r="124" spans="1:8" x14ac:dyDescent="0.25">
      <c r="A124" s="1" t="s">
        <v>9</v>
      </c>
      <c r="B124" s="8" t="s">
        <v>160</v>
      </c>
      <c r="C124">
        <v>38611</v>
      </c>
      <c r="D124" s="1" t="s">
        <v>3942</v>
      </c>
      <c r="E124" s="2">
        <v>4430.2</v>
      </c>
      <c r="F124" s="9" t="s">
        <v>11</v>
      </c>
      <c r="G124" s="2">
        <v>4430.2</v>
      </c>
      <c r="H124" s="4">
        <f>Tabla1[[#This Row],[Importe]]-Tabla1[[#This Row],[Pagado]]</f>
        <v>0</v>
      </c>
    </row>
    <row r="125" spans="1:8" x14ac:dyDescent="0.25">
      <c r="A125" s="1" t="s">
        <v>9</v>
      </c>
      <c r="B125" s="8" t="s">
        <v>161</v>
      </c>
      <c r="C125">
        <v>38612</v>
      </c>
      <c r="D125" s="1" t="s">
        <v>3948</v>
      </c>
      <c r="E125" s="2">
        <v>7964</v>
      </c>
      <c r="F125" s="9" t="s">
        <v>10</v>
      </c>
      <c r="G125" s="2">
        <v>7964</v>
      </c>
      <c r="H125" s="4">
        <f>Tabla1[[#This Row],[Importe]]-Tabla1[[#This Row],[Pagado]]</f>
        <v>0</v>
      </c>
    </row>
    <row r="126" spans="1:8" x14ac:dyDescent="0.25">
      <c r="A126" s="1" t="s">
        <v>9</v>
      </c>
      <c r="B126" s="8" t="s">
        <v>162</v>
      </c>
      <c r="C126">
        <v>38613</v>
      </c>
      <c r="D126" s="1" t="s">
        <v>3939</v>
      </c>
      <c r="E126" s="2">
        <v>3807.3</v>
      </c>
      <c r="F126" s="9" t="s">
        <v>10</v>
      </c>
      <c r="G126" s="2">
        <v>3807.3</v>
      </c>
      <c r="H126" s="4">
        <f>Tabla1[[#This Row],[Importe]]-Tabla1[[#This Row],[Pagado]]</f>
        <v>0</v>
      </c>
    </row>
    <row r="127" spans="1:8" x14ac:dyDescent="0.25">
      <c r="A127" s="1" t="s">
        <v>9</v>
      </c>
      <c r="B127" s="8" t="s">
        <v>163</v>
      </c>
      <c r="C127">
        <v>38614</v>
      </c>
      <c r="D127" s="1" t="s">
        <v>3947</v>
      </c>
      <c r="E127" s="2">
        <v>5810.5</v>
      </c>
      <c r="F127" s="9" t="s">
        <v>10</v>
      </c>
      <c r="G127" s="2">
        <v>5810.5</v>
      </c>
      <c r="H127" s="4">
        <f>Tabla1[[#This Row],[Importe]]-Tabla1[[#This Row],[Pagado]]</f>
        <v>0</v>
      </c>
    </row>
    <row r="128" spans="1:8" x14ac:dyDescent="0.25">
      <c r="A128" s="1" t="s">
        <v>9</v>
      </c>
      <c r="B128" s="8" t="s">
        <v>164</v>
      </c>
      <c r="C128">
        <v>38615</v>
      </c>
      <c r="D128" s="1" t="s">
        <v>4029</v>
      </c>
      <c r="E128" s="2">
        <v>4032.7</v>
      </c>
      <c r="F128" s="9" t="s">
        <v>9</v>
      </c>
      <c r="G128" s="2">
        <v>4032.7</v>
      </c>
      <c r="H128" s="4">
        <f>Tabla1[[#This Row],[Importe]]-Tabla1[[#This Row],[Pagado]]</f>
        <v>0</v>
      </c>
    </row>
    <row r="129" spans="1:8" x14ac:dyDescent="0.25">
      <c r="A129" s="1" t="s">
        <v>9</v>
      </c>
      <c r="B129" s="8" t="s">
        <v>165</v>
      </c>
      <c r="C129">
        <v>38616</v>
      </c>
      <c r="D129" s="1" t="s">
        <v>3938</v>
      </c>
      <c r="E129" s="2">
        <v>9336.2999999999993</v>
      </c>
      <c r="F129" s="9" t="s">
        <v>18</v>
      </c>
      <c r="G129" s="2">
        <v>9336.2999999999993</v>
      </c>
      <c r="H129" s="4">
        <f>Tabla1[[#This Row],[Importe]]-Tabla1[[#This Row],[Pagado]]</f>
        <v>0</v>
      </c>
    </row>
    <row r="130" spans="1:8" x14ac:dyDescent="0.25">
      <c r="A130" s="1" t="s">
        <v>9</v>
      </c>
      <c r="B130" s="8" t="s">
        <v>166</v>
      </c>
      <c r="C130">
        <v>38617</v>
      </c>
      <c r="D130" s="1" t="s">
        <v>3941</v>
      </c>
      <c r="E130" s="2">
        <v>0</v>
      </c>
      <c r="F130" s="9" t="s">
        <v>4219</v>
      </c>
      <c r="G130" s="2">
        <v>0</v>
      </c>
      <c r="H130" s="4">
        <f>Tabla1[[#This Row],[Importe]]-Tabla1[[#This Row],[Pagado]]</f>
        <v>0</v>
      </c>
    </row>
    <row r="131" spans="1:8" x14ac:dyDescent="0.25">
      <c r="A131" s="1" t="s">
        <v>9</v>
      </c>
      <c r="B131" s="8" t="s">
        <v>167</v>
      </c>
      <c r="C131">
        <v>38618</v>
      </c>
      <c r="D131" s="1" t="s">
        <v>3949</v>
      </c>
      <c r="E131" s="2">
        <v>23811.200000000001</v>
      </c>
      <c r="F131" s="9" t="s">
        <v>10</v>
      </c>
      <c r="G131" s="2">
        <v>23811.200000000001</v>
      </c>
      <c r="H131" s="4">
        <f>Tabla1[[#This Row],[Importe]]-Tabla1[[#This Row],[Pagado]]</f>
        <v>0</v>
      </c>
    </row>
    <row r="132" spans="1:8" x14ac:dyDescent="0.25">
      <c r="A132" s="1" t="s">
        <v>9</v>
      </c>
      <c r="B132" s="8" t="s">
        <v>168</v>
      </c>
      <c r="C132">
        <v>38619</v>
      </c>
      <c r="D132" s="1" t="s">
        <v>3946</v>
      </c>
      <c r="E132" s="2">
        <v>5151.8999999999996</v>
      </c>
      <c r="F132" s="9" t="s">
        <v>10</v>
      </c>
      <c r="G132" s="2">
        <v>5151.8999999999996</v>
      </c>
      <c r="H132" s="4">
        <f>Tabla1[[#This Row],[Importe]]-Tabla1[[#This Row],[Pagado]]</f>
        <v>0</v>
      </c>
    </row>
    <row r="133" spans="1:8" x14ac:dyDescent="0.25">
      <c r="A133" s="1" t="s">
        <v>9</v>
      </c>
      <c r="B133" s="8" t="s">
        <v>169</v>
      </c>
      <c r="C133">
        <v>38620</v>
      </c>
      <c r="D133" s="1" t="s">
        <v>3950</v>
      </c>
      <c r="E133" s="2">
        <v>43770</v>
      </c>
      <c r="F133" s="9" t="s">
        <v>10</v>
      </c>
      <c r="G133" s="2">
        <v>43770</v>
      </c>
      <c r="H133" s="4">
        <f>Tabla1[[#This Row],[Importe]]-Tabla1[[#This Row],[Pagado]]</f>
        <v>0</v>
      </c>
    </row>
    <row r="134" spans="1:8" x14ac:dyDescent="0.25">
      <c r="A134" s="1" t="s">
        <v>9</v>
      </c>
      <c r="B134" s="8" t="s">
        <v>170</v>
      </c>
      <c r="C134">
        <v>38621</v>
      </c>
      <c r="D134" s="1" t="s">
        <v>4030</v>
      </c>
      <c r="E134" s="2">
        <v>3648</v>
      </c>
      <c r="F134" s="9" t="s">
        <v>9</v>
      </c>
      <c r="G134" s="2">
        <v>3648</v>
      </c>
      <c r="H134" s="4">
        <f>Tabla1[[#This Row],[Importe]]-Tabla1[[#This Row],[Pagado]]</f>
        <v>0</v>
      </c>
    </row>
    <row r="135" spans="1:8" x14ac:dyDescent="0.25">
      <c r="A135" s="1" t="s">
        <v>9</v>
      </c>
      <c r="B135" s="8" t="s">
        <v>171</v>
      </c>
      <c r="C135">
        <v>38622</v>
      </c>
      <c r="D135" s="1" t="s">
        <v>3972</v>
      </c>
      <c r="E135" s="2">
        <v>1516.2</v>
      </c>
      <c r="F135" s="9" t="s">
        <v>9</v>
      </c>
      <c r="G135" s="2">
        <v>1516.2</v>
      </c>
      <c r="H135" s="4">
        <f>Tabla1[[#This Row],[Importe]]-Tabla1[[#This Row],[Pagado]]</f>
        <v>0</v>
      </c>
    </row>
    <row r="136" spans="1:8" x14ac:dyDescent="0.25">
      <c r="A136" s="1" t="s">
        <v>9</v>
      </c>
      <c r="B136" s="8" t="s">
        <v>172</v>
      </c>
      <c r="C136">
        <v>38623</v>
      </c>
      <c r="D136" s="1" t="s">
        <v>3982</v>
      </c>
      <c r="E136" s="2">
        <v>651</v>
      </c>
      <c r="F136" s="9" t="s">
        <v>9</v>
      </c>
      <c r="G136" s="2">
        <v>651</v>
      </c>
      <c r="H136" s="4">
        <f>Tabla1[[#This Row],[Importe]]-Tabla1[[#This Row],[Pagado]]</f>
        <v>0</v>
      </c>
    </row>
    <row r="137" spans="1:8" x14ac:dyDescent="0.25">
      <c r="A137" s="1" t="s">
        <v>9</v>
      </c>
      <c r="B137" s="8" t="s">
        <v>173</v>
      </c>
      <c r="C137">
        <v>38624</v>
      </c>
      <c r="D137" s="1" t="s">
        <v>3956</v>
      </c>
      <c r="E137" s="2">
        <v>2210</v>
      </c>
      <c r="F137" s="9" t="s">
        <v>9</v>
      </c>
      <c r="G137" s="2">
        <v>2210</v>
      </c>
      <c r="H137" s="4">
        <f>Tabla1[[#This Row],[Importe]]-Tabla1[[#This Row],[Pagado]]</f>
        <v>0</v>
      </c>
    </row>
    <row r="138" spans="1:8" x14ac:dyDescent="0.25">
      <c r="A138" s="1" t="s">
        <v>9</v>
      </c>
      <c r="B138" s="8" t="s">
        <v>174</v>
      </c>
      <c r="C138">
        <v>38625</v>
      </c>
      <c r="D138" s="1" t="s">
        <v>4031</v>
      </c>
      <c r="E138" s="2">
        <v>2860</v>
      </c>
      <c r="F138" s="9" t="s">
        <v>9</v>
      </c>
      <c r="G138" s="2">
        <v>2860</v>
      </c>
      <c r="H138" s="4">
        <f>Tabla1[[#This Row],[Importe]]-Tabla1[[#This Row],[Pagado]]</f>
        <v>0</v>
      </c>
    </row>
    <row r="139" spans="1:8" x14ac:dyDescent="0.25">
      <c r="A139" s="1" t="s">
        <v>9</v>
      </c>
      <c r="B139" s="8" t="s">
        <v>175</v>
      </c>
      <c r="C139">
        <v>38626</v>
      </c>
      <c r="D139" s="1" t="s">
        <v>3971</v>
      </c>
      <c r="E139" s="2">
        <v>4927</v>
      </c>
      <c r="F139" s="9" t="s">
        <v>9</v>
      </c>
      <c r="G139" s="2">
        <v>4927</v>
      </c>
      <c r="H139" s="4">
        <f>Tabla1[[#This Row],[Importe]]-Tabla1[[#This Row],[Pagado]]</f>
        <v>0</v>
      </c>
    </row>
    <row r="140" spans="1:8" x14ac:dyDescent="0.25">
      <c r="A140" s="1" t="s">
        <v>9</v>
      </c>
      <c r="B140" s="8" t="s">
        <v>176</v>
      </c>
      <c r="C140">
        <v>38627</v>
      </c>
      <c r="D140" s="1" t="s">
        <v>3978</v>
      </c>
      <c r="E140" s="2">
        <v>7673.8</v>
      </c>
      <c r="F140" s="9" t="s">
        <v>9</v>
      </c>
      <c r="G140" s="2">
        <v>7673.8</v>
      </c>
      <c r="H140" s="4">
        <f>Tabla1[[#This Row],[Importe]]-Tabla1[[#This Row],[Pagado]]</f>
        <v>0</v>
      </c>
    </row>
    <row r="141" spans="1:8" x14ac:dyDescent="0.25">
      <c r="A141" s="1" t="s">
        <v>9</v>
      </c>
      <c r="B141" s="8" t="s">
        <v>177</v>
      </c>
      <c r="C141">
        <v>38628</v>
      </c>
      <c r="D141" s="1" t="s">
        <v>4032</v>
      </c>
      <c r="E141" s="2">
        <v>7182</v>
      </c>
      <c r="F141" s="9" t="s">
        <v>9</v>
      </c>
      <c r="G141" s="2">
        <v>7182</v>
      </c>
      <c r="H141" s="4">
        <f>Tabla1[[#This Row],[Importe]]-Tabla1[[#This Row],[Pagado]]</f>
        <v>0</v>
      </c>
    </row>
    <row r="142" spans="1:8" x14ac:dyDescent="0.25">
      <c r="A142" s="1" t="s">
        <v>9</v>
      </c>
      <c r="B142" s="8" t="s">
        <v>178</v>
      </c>
      <c r="C142">
        <v>38629</v>
      </c>
      <c r="D142" s="1" t="s">
        <v>3954</v>
      </c>
      <c r="E142" s="2">
        <v>13350</v>
      </c>
      <c r="F142" s="9" t="s">
        <v>9</v>
      </c>
      <c r="G142" s="2">
        <v>13350</v>
      </c>
      <c r="H142" s="4">
        <f>Tabla1[[#This Row],[Importe]]-Tabla1[[#This Row],[Pagado]]</f>
        <v>0</v>
      </c>
    </row>
    <row r="143" spans="1:8" x14ac:dyDescent="0.25">
      <c r="A143" s="1" t="s">
        <v>9</v>
      </c>
      <c r="B143" s="8" t="s">
        <v>179</v>
      </c>
      <c r="C143">
        <v>38630</v>
      </c>
      <c r="D143" s="1" t="s">
        <v>4033</v>
      </c>
      <c r="E143" s="2">
        <v>2440</v>
      </c>
      <c r="F143" s="9" t="s">
        <v>9</v>
      </c>
      <c r="G143" s="2">
        <v>2440</v>
      </c>
      <c r="H143" s="4">
        <f>Tabla1[[#This Row],[Importe]]-Tabla1[[#This Row],[Pagado]]</f>
        <v>0</v>
      </c>
    </row>
    <row r="144" spans="1:8" x14ac:dyDescent="0.25">
      <c r="A144" s="1" t="s">
        <v>9</v>
      </c>
      <c r="B144" s="8" t="s">
        <v>180</v>
      </c>
      <c r="C144">
        <v>38631</v>
      </c>
      <c r="D144" s="1" t="s">
        <v>3951</v>
      </c>
      <c r="E144" s="2">
        <v>11753</v>
      </c>
      <c r="F144" s="9" t="s">
        <v>9</v>
      </c>
      <c r="G144" s="2">
        <v>11753</v>
      </c>
      <c r="H144" s="4">
        <f>Tabla1[[#This Row],[Importe]]-Tabla1[[#This Row],[Pagado]]</f>
        <v>0</v>
      </c>
    </row>
    <row r="145" spans="1:8" x14ac:dyDescent="0.25">
      <c r="A145" s="1" t="s">
        <v>9</v>
      </c>
      <c r="B145" s="8" t="s">
        <v>181</v>
      </c>
      <c r="C145">
        <v>38632</v>
      </c>
      <c r="D145" s="1" t="s">
        <v>4034</v>
      </c>
      <c r="E145" s="2">
        <v>954</v>
      </c>
      <c r="F145" s="9" t="s">
        <v>9</v>
      </c>
      <c r="G145" s="2">
        <v>954</v>
      </c>
      <c r="H145" s="4">
        <f>Tabla1[[#This Row],[Importe]]-Tabla1[[#This Row],[Pagado]]</f>
        <v>0</v>
      </c>
    </row>
    <row r="146" spans="1:8" x14ac:dyDescent="0.25">
      <c r="A146" s="1" t="s">
        <v>9</v>
      </c>
      <c r="B146" s="8" t="s">
        <v>182</v>
      </c>
      <c r="C146">
        <v>38633</v>
      </c>
      <c r="D146" s="1" t="s">
        <v>4035</v>
      </c>
      <c r="E146" s="2">
        <v>1040</v>
      </c>
      <c r="F146" s="9" t="s">
        <v>9</v>
      </c>
      <c r="G146" s="2">
        <v>1040</v>
      </c>
      <c r="H146" s="4">
        <f>Tabla1[[#This Row],[Importe]]-Tabla1[[#This Row],[Pagado]]</f>
        <v>0</v>
      </c>
    </row>
    <row r="147" spans="1:8" x14ac:dyDescent="0.25">
      <c r="A147" s="1" t="s">
        <v>9</v>
      </c>
      <c r="B147" s="8" t="s">
        <v>183</v>
      </c>
      <c r="C147">
        <v>38634</v>
      </c>
      <c r="D147" s="1" t="s">
        <v>3970</v>
      </c>
      <c r="E147" s="2">
        <v>1331.2</v>
      </c>
      <c r="F147" s="9" t="s">
        <v>9</v>
      </c>
      <c r="G147" s="2">
        <v>1331.2</v>
      </c>
      <c r="H147" s="4">
        <f>Tabla1[[#This Row],[Importe]]-Tabla1[[#This Row],[Pagado]]</f>
        <v>0</v>
      </c>
    </row>
    <row r="148" spans="1:8" x14ac:dyDescent="0.25">
      <c r="A148" s="1" t="s">
        <v>9</v>
      </c>
      <c r="B148" s="8" t="s">
        <v>184</v>
      </c>
      <c r="C148">
        <v>38635</v>
      </c>
      <c r="D148" s="1" t="s">
        <v>3967</v>
      </c>
      <c r="E148" s="2">
        <v>6725</v>
      </c>
      <c r="F148" s="9" t="s">
        <v>9</v>
      </c>
      <c r="G148" s="2">
        <v>6725</v>
      </c>
      <c r="H148" s="4">
        <f>Tabla1[[#This Row],[Importe]]-Tabla1[[#This Row],[Pagado]]</f>
        <v>0</v>
      </c>
    </row>
    <row r="149" spans="1:8" x14ac:dyDescent="0.25">
      <c r="A149" s="1" t="s">
        <v>9</v>
      </c>
      <c r="B149" s="8" t="s">
        <v>185</v>
      </c>
      <c r="C149">
        <v>38636</v>
      </c>
      <c r="D149" s="1" t="s">
        <v>3968</v>
      </c>
      <c r="E149" s="2">
        <v>6760</v>
      </c>
      <c r="F149" s="9" t="s">
        <v>10</v>
      </c>
      <c r="G149" s="2">
        <v>6760</v>
      </c>
      <c r="H149" s="4">
        <f>Tabla1[[#This Row],[Importe]]-Tabla1[[#This Row],[Pagado]]</f>
        <v>0</v>
      </c>
    </row>
    <row r="150" spans="1:8" x14ac:dyDescent="0.25">
      <c r="A150" s="1" t="s">
        <v>9</v>
      </c>
      <c r="B150" s="8" t="s">
        <v>186</v>
      </c>
      <c r="C150">
        <v>38637</v>
      </c>
      <c r="D150" s="1" t="s">
        <v>3965</v>
      </c>
      <c r="E150" s="2">
        <v>1040</v>
      </c>
      <c r="F150" s="9" t="s">
        <v>9</v>
      </c>
      <c r="G150" s="2">
        <v>1040</v>
      </c>
      <c r="H150" s="4">
        <f>Tabla1[[#This Row],[Importe]]-Tabla1[[#This Row],[Pagado]]</f>
        <v>0</v>
      </c>
    </row>
    <row r="151" spans="1:8" x14ac:dyDescent="0.25">
      <c r="A151" s="1" t="s">
        <v>9</v>
      </c>
      <c r="B151" s="8" t="s">
        <v>187</v>
      </c>
      <c r="C151">
        <v>38638</v>
      </c>
      <c r="D151" s="1" t="s">
        <v>3958</v>
      </c>
      <c r="E151" s="2">
        <v>3467.5</v>
      </c>
      <c r="F151" s="9" t="s">
        <v>9</v>
      </c>
      <c r="G151" s="2">
        <v>3467.5</v>
      </c>
      <c r="H151" s="4">
        <f>Tabla1[[#This Row],[Importe]]-Tabla1[[#This Row],[Pagado]]</f>
        <v>0</v>
      </c>
    </row>
    <row r="152" spans="1:8" x14ac:dyDescent="0.25">
      <c r="A152" s="1" t="s">
        <v>9</v>
      </c>
      <c r="B152" s="8" t="s">
        <v>188</v>
      </c>
      <c r="C152">
        <v>38639</v>
      </c>
      <c r="D152" s="1" t="s">
        <v>3964</v>
      </c>
      <c r="E152" s="2">
        <v>4740</v>
      </c>
      <c r="F152" s="9" t="s">
        <v>9</v>
      </c>
      <c r="G152" s="2">
        <v>4740</v>
      </c>
      <c r="H152" s="4">
        <f>Tabla1[[#This Row],[Importe]]-Tabla1[[#This Row],[Pagado]]</f>
        <v>0</v>
      </c>
    </row>
    <row r="153" spans="1:8" x14ac:dyDescent="0.25">
      <c r="A153" s="1" t="s">
        <v>9</v>
      </c>
      <c r="B153" s="8" t="s">
        <v>189</v>
      </c>
      <c r="C153">
        <v>38640</v>
      </c>
      <c r="D153" s="1" t="s">
        <v>4036</v>
      </c>
      <c r="E153" s="2">
        <v>2120</v>
      </c>
      <c r="F153" s="9" t="s">
        <v>9</v>
      </c>
      <c r="G153" s="2">
        <v>2120</v>
      </c>
      <c r="H153" s="4">
        <f>Tabla1[[#This Row],[Importe]]-Tabla1[[#This Row],[Pagado]]</f>
        <v>0</v>
      </c>
    </row>
    <row r="154" spans="1:8" x14ac:dyDescent="0.25">
      <c r="A154" s="1" t="s">
        <v>9</v>
      </c>
      <c r="B154" s="8" t="s">
        <v>190</v>
      </c>
      <c r="C154">
        <v>38641</v>
      </c>
      <c r="D154" s="1" t="s">
        <v>4037</v>
      </c>
      <c r="E154" s="2">
        <v>19303.8</v>
      </c>
      <c r="F154" s="9" t="s">
        <v>15</v>
      </c>
      <c r="G154" s="2">
        <v>19303.8</v>
      </c>
      <c r="H154" s="4">
        <f>Tabla1[[#This Row],[Importe]]-Tabla1[[#This Row],[Pagado]]</f>
        <v>0</v>
      </c>
    </row>
    <row r="155" spans="1:8" x14ac:dyDescent="0.25">
      <c r="A155" s="1" t="s">
        <v>9</v>
      </c>
      <c r="B155" s="8" t="s">
        <v>191</v>
      </c>
      <c r="C155">
        <v>38642</v>
      </c>
      <c r="D155" s="1" t="s">
        <v>3964</v>
      </c>
      <c r="E155" s="2">
        <v>0</v>
      </c>
      <c r="F155" s="9" t="s">
        <v>4219</v>
      </c>
      <c r="G155" s="2">
        <v>0</v>
      </c>
      <c r="H155" s="4">
        <f>Tabla1[[#This Row],[Importe]]-Tabla1[[#This Row],[Pagado]]</f>
        <v>0</v>
      </c>
    </row>
    <row r="156" spans="1:8" x14ac:dyDescent="0.25">
      <c r="A156" s="1" t="s">
        <v>9</v>
      </c>
      <c r="B156" s="8" t="s">
        <v>192</v>
      </c>
      <c r="C156">
        <v>38643</v>
      </c>
      <c r="D156" s="1" t="s">
        <v>4038</v>
      </c>
      <c r="E156" s="2">
        <v>27674.799999999999</v>
      </c>
      <c r="F156" s="9" t="s">
        <v>15</v>
      </c>
      <c r="G156" s="2">
        <v>27674.799999999999</v>
      </c>
      <c r="H156" s="4">
        <f>Tabla1[[#This Row],[Importe]]-Tabla1[[#This Row],[Pagado]]</f>
        <v>0</v>
      </c>
    </row>
    <row r="157" spans="1:8" x14ac:dyDescent="0.25">
      <c r="A157" s="1" t="s">
        <v>9</v>
      </c>
      <c r="B157" s="8" t="s">
        <v>193</v>
      </c>
      <c r="C157">
        <v>38644</v>
      </c>
      <c r="D157" s="1" t="s">
        <v>3964</v>
      </c>
      <c r="E157" s="2">
        <v>910.1</v>
      </c>
      <c r="F157" s="9" t="s">
        <v>9</v>
      </c>
      <c r="G157" s="2">
        <v>910.1</v>
      </c>
      <c r="H157" s="4">
        <f>Tabla1[[#This Row],[Importe]]-Tabla1[[#This Row],[Pagado]]</f>
        <v>0</v>
      </c>
    </row>
    <row r="158" spans="1:8" x14ac:dyDescent="0.25">
      <c r="A158" s="1" t="s">
        <v>9</v>
      </c>
      <c r="B158" s="8" t="s">
        <v>194</v>
      </c>
      <c r="C158">
        <v>38645</v>
      </c>
      <c r="D158" s="1" t="s">
        <v>4021</v>
      </c>
      <c r="E158" s="2">
        <v>14284.8</v>
      </c>
      <c r="F158" s="9" t="s">
        <v>9</v>
      </c>
      <c r="G158" s="2">
        <v>14284.8</v>
      </c>
      <c r="H158" s="4">
        <f>Tabla1[[#This Row],[Importe]]-Tabla1[[#This Row],[Pagado]]</f>
        <v>0</v>
      </c>
    </row>
    <row r="159" spans="1:8" x14ac:dyDescent="0.25">
      <c r="A159" s="1" t="s">
        <v>9</v>
      </c>
      <c r="B159" s="8" t="s">
        <v>195</v>
      </c>
      <c r="C159">
        <v>38646</v>
      </c>
      <c r="D159" s="1" t="s">
        <v>4039</v>
      </c>
      <c r="E159" s="2">
        <v>10631.4</v>
      </c>
      <c r="F159" s="9" t="s">
        <v>15</v>
      </c>
      <c r="G159" s="2">
        <v>10631.4</v>
      </c>
      <c r="H159" s="4">
        <f>Tabla1[[#This Row],[Importe]]-Tabla1[[#This Row],[Pagado]]</f>
        <v>0</v>
      </c>
    </row>
    <row r="160" spans="1:8" x14ac:dyDescent="0.25">
      <c r="A160" s="1" t="s">
        <v>9</v>
      </c>
      <c r="B160" s="8" t="s">
        <v>196</v>
      </c>
      <c r="C160">
        <v>38647</v>
      </c>
      <c r="D160" s="1" t="s">
        <v>4040</v>
      </c>
      <c r="E160" s="2">
        <v>45242.1</v>
      </c>
      <c r="F160" s="9" t="s">
        <v>15</v>
      </c>
      <c r="G160" s="2">
        <v>45242.1</v>
      </c>
      <c r="H160" s="4">
        <f>Tabla1[[#This Row],[Importe]]-Tabla1[[#This Row],[Pagado]]</f>
        <v>0</v>
      </c>
    </row>
    <row r="161" spans="1:8" x14ac:dyDescent="0.25">
      <c r="A161" s="1" t="s">
        <v>9</v>
      </c>
      <c r="B161" s="8" t="s">
        <v>197</v>
      </c>
      <c r="C161">
        <v>38648</v>
      </c>
      <c r="D161" s="1" t="s">
        <v>3994</v>
      </c>
      <c r="E161" s="2">
        <v>3280.7</v>
      </c>
      <c r="F161" s="9" t="s">
        <v>9</v>
      </c>
      <c r="G161" s="2">
        <v>3280.7</v>
      </c>
      <c r="H161" s="4">
        <f>Tabla1[[#This Row],[Importe]]-Tabla1[[#This Row],[Pagado]]</f>
        <v>0</v>
      </c>
    </row>
    <row r="162" spans="1:8" x14ac:dyDescent="0.25">
      <c r="A162" s="1" t="s">
        <v>9</v>
      </c>
      <c r="B162" s="8" t="s">
        <v>198</v>
      </c>
      <c r="C162">
        <v>38649</v>
      </c>
      <c r="D162" s="1" t="s">
        <v>4041</v>
      </c>
      <c r="E162" s="2">
        <v>361.6</v>
      </c>
      <c r="F162" s="9" t="s">
        <v>9</v>
      </c>
      <c r="G162" s="2">
        <v>361.6</v>
      </c>
      <c r="H162" s="4">
        <f>Tabla1[[#This Row],[Importe]]-Tabla1[[#This Row],[Pagado]]</f>
        <v>0</v>
      </c>
    </row>
    <row r="163" spans="1:8" x14ac:dyDescent="0.25">
      <c r="A163" s="1" t="s">
        <v>9</v>
      </c>
      <c r="B163" s="8" t="s">
        <v>199</v>
      </c>
      <c r="C163">
        <v>38650</v>
      </c>
      <c r="D163" s="1" t="s">
        <v>4042</v>
      </c>
      <c r="E163" s="2">
        <v>8629.2000000000007</v>
      </c>
      <c r="F163" s="9" t="s">
        <v>9</v>
      </c>
      <c r="G163" s="2">
        <v>8629.2000000000007</v>
      </c>
      <c r="H163" s="4">
        <f>Tabla1[[#This Row],[Importe]]-Tabla1[[#This Row],[Pagado]]</f>
        <v>0</v>
      </c>
    </row>
    <row r="164" spans="1:8" x14ac:dyDescent="0.25">
      <c r="A164" s="1" t="s">
        <v>9</v>
      </c>
      <c r="B164" s="8" t="s">
        <v>200</v>
      </c>
      <c r="C164">
        <v>38651</v>
      </c>
      <c r="D164" s="1" t="s">
        <v>4043</v>
      </c>
      <c r="E164" s="2">
        <v>32996.86</v>
      </c>
      <c r="F164" s="9" t="s">
        <v>12</v>
      </c>
      <c r="G164" s="2">
        <v>32996.86</v>
      </c>
      <c r="H164" s="4">
        <f>Tabla1[[#This Row],[Importe]]-Tabla1[[#This Row],[Pagado]]</f>
        <v>0</v>
      </c>
    </row>
    <row r="165" spans="1:8" x14ac:dyDescent="0.25">
      <c r="A165" s="1" t="s">
        <v>9</v>
      </c>
      <c r="B165" s="8" t="s">
        <v>201</v>
      </c>
      <c r="C165">
        <v>38652</v>
      </c>
      <c r="D165" s="1" t="s">
        <v>3946</v>
      </c>
      <c r="E165" s="2">
        <v>457.6</v>
      </c>
      <c r="F165" s="9" t="s">
        <v>9</v>
      </c>
      <c r="G165" s="2">
        <v>457.6</v>
      </c>
      <c r="H165" s="4">
        <f>Tabla1[[#This Row],[Importe]]-Tabla1[[#This Row],[Pagado]]</f>
        <v>0</v>
      </c>
    </row>
    <row r="166" spans="1:8" x14ac:dyDescent="0.25">
      <c r="A166" s="1" t="s">
        <v>9</v>
      </c>
      <c r="B166" s="8" t="s">
        <v>202</v>
      </c>
      <c r="C166">
        <v>38653</v>
      </c>
      <c r="D166" s="1" t="s">
        <v>4044</v>
      </c>
      <c r="E166" s="2">
        <v>3315.9</v>
      </c>
      <c r="F166" s="9" t="s">
        <v>9</v>
      </c>
      <c r="G166" s="2">
        <v>3315.9</v>
      </c>
      <c r="H166" s="4">
        <f>Tabla1[[#This Row],[Importe]]-Tabla1[[#This Row],[Pagado]]</f>
        <v>0</v>
      </c>
    </row>
    <row r="167" spans="1:8" x14ac:dyDescent="0.25">
      <c r="A167" s="1" t="s">
        <v>9</v>
      </c>
      <c r="B167" s="8" t="s">
        <v>203</v>
      </c>
      <c r="C167">
        <v>38654</v>
      </c>
      <c r="D167" s="1" t="s">
        <v>4045</v>
      </c>
      <c r="E167" s="2">
        <v>4194</v>
      </c>
      <c r="F167" s="9" t="s">
        <v>9</v>
      </c>
      <c r="G167" s="2">
        <v>4194</v>
      </c>
      <c r="H167" s="4">
        <f>Tabla1[[#This Row],[Importe]]-Tabla1[[#This Row],[Pagado]]</f>
        <v>0</v>
      </c>
    </row>
    <row r="168" spans="1:8" x14ac:dyDescent="0.25">
      <c r="A168" s="1" t="s">
        <v>9</v>
      </c>
      <c r="B168" s="8" t="s">
        <v>204</v>
      </c>
      <c r="C168">
        <v>38655</v>
      </c>
      <c r="D168" s="1" t="s">
        <v>4046</v>
      </c>
      <c r="E168" s="2">
        <v>3933.6</v>
      </c>
      <c r="F168" s="9" t="s">
        <v>9</v>
      </c>
      <c r="G168" s="2">
        <v>3933.6</v>
      </c>
      <c r="H168" s="4">
        <f>Tabla1[[#This Row],[Importe]]-Tabla1[[#This Row],[Pagado]]</f>
        <v>0</v>
      </c>
    </row>
    <row r="169" spans="1:8" x14ac:dyDescent="0.25">
      <c r="A169" s="1" t="s">
        <v>9</v>
      </c>
      <c r="B169" s="8" t="s">
        <v>205</v>
      </c>
      <c r="C169">
        <v>38656</v>
      </c>
      <c r="D169" s="1" t="s">
        <v>3973</v>
      </c>
      <c r="E169" s="2">
        <v>1614</v>
      </c>
      <c r="F169" s="9" t="s">
        <v>9</v>
      </c>
      <c r="G169" s="2">
        <v>1614</v>
      </c>
      <c r="H169" s="4">
        <f>Tabla1[[#This Row],[Importe]]-Tabla1[[#This Row],[Pagado]]</f>
        <v>0</v>
      </c>
    </row>
    <row r="170" spans="1:8" x14ac:dyDescent="0.25">
      <c r="A170" s="1" t="s">
        <v>9</v>
      </c>
      <c r="B170" s="8" t="s">
        <v>206</v>
      </c>
      <c r="C170">
        <v>38657</v>
      </c>
      <c r="D170" s="1" t="s">
        <v>3964</v>
      </c>
      <c r="E170" s="2">
        <v>8472.1</v>
      </c>
      <c r="F170" s="9" t="s">
        <v>9</v>
      </c>
      <c r="G170" s="2">
        <v>8472.1</v>
      </c>
      <c r="H170" s="4">
        <f>Tabla1[[#This Row],[Importe]]-Tabla1[[#This Row],[Pagado]]</f>
        <v>0</v>
      </c>
    </row>
    <row r="171" spans="1:8" x14ac:dyDescent="0.25">
      <c r="A171" s="1" t="s">
        <v>9</v>
      </c>
      <c r="B171" s="8" t="s">
        <v>207</v>
      </c>
      <c r="C171">
        <v>38658</v>
      </c>
      <c r="D171" s="1" t="s">
        <v>3937</v>
      </c>
      <c r="E171" s="2">
        <v>19116</v>
      </c>
      <c r="F171" s="9" t="s">
        <v>10</v>
      </c>
      <c r="G171" s="2">
        <v>19116</v>
      </c>
      <c r="H171" s="4">
        <f>Tabla1[[#This Row],[Importe]]-Tabla1[[#This Row],[Pagado]]</f>
        <v>0</v>
      </c>
    </row>
    <row r="172" spans="1:8" x14ac:dyDescent="0.25">
      <c r="A172" s="1" t="s">
        <v>9</v>
      </c>
      <c r="B172" s="8" t="s">
        <v>208</v>
      </c>
      <c r="C172">
        <v>38659</v>
      </c>
      <c r="D172" s="1" t="s">
        <v>3964</v>
      </c>
      <c r="E172" s="2">
        <v>16437.2</v>
      </c>
      <c r="F172" s="9" t="s">
        <v>9</v>
      </c>
      <c r="G172" s="2">
        <v>16437.2</v>
      </c>
      <c r="H172" s="4">
        <f>Tabla1[[#This Row],[Importe]]-Tabla1[[#This Row],[Pagado]]</f>
        <v>0</v>
      </c>
    </row>
    <row r="173" spans="1:8" x14ac:dyDescent="0.25">
      <c r="A173" s="1" t="s">
        <v>9</v>
      </c>
      <c r="B173" s="8" t="s">
        <v>209</v>
      </c>
      <c r="C173">
        <v>38660</v>
      </c>
      <c r="D173" s="1" t="s">
        <v>4007</v>
      </c>
      <c r="E173" s="2">
        <v>5563.2</v>
      </c>
      <c r="F173" s="9" t="s">
        <v>9</v>
      </c>
      <c r="G173" s="2">
        <v>5563.2</v>
      </c>
      <c r="H173" s="4">
        <f>Tabla1[[#This Row],[Importe]]-Tabla1[[#This Row],[Pagado]]</f>
        <v>0</v>
      </c>
    </row>
    <row r="174" spans="1:8" x14ac:dyDescent="0.25">
      <c r="A174" s="1" t="s">
        <v>9</v>
      </c>
      <c r="B174" s="8" t="s">
        <v>210</v>
      </c>
      <c r="C174">
        <v>38661</v>
      </c>
      <c r="D174" s="1" t="s">
        <v>3966</v>
      </c>
      <c r="E174" s="2">
        <v>399.6</v>
      </c>
      <c r="F174" s="9" t="s">
        <v>9</v>
      </c>
      <c r="G174" s="2">
        <v>399.6</v>
      </c>
      <c r="H174" s="4">
        <f>Tabla1[[#This Row],[Importe]]-Tabla1[[#This Row],[Pagado]]</f>
        <v>0</v>
      </c>
    </row>
    <row r="175" spans="1:8" x14ac:dyDescent="0.25">
      <c r="A175" s="1" t="s">
        <v>9</v>
      </c>
      <c r="B175" s="8" t="s">
        <v>211</v>
      </c>
      <c r="C175">
        <v>38662</v>
      </c>
      <c r="D175" s="1" t="s">
        <v>4010</v>
      </c>
      <c r="E175" s="2">
        <v>1860</v>
      </c>
      <c r="F175" s="9" t="s">
        <v>9</v>
      </c>
      <c r="G175" s="2">
        <v>1860</v>
      </c>
      <c r="H175" s="4">
        <f>Tabla1[[#This Row],[Importe]]-Tabla1[[#This Row],[Pagado]]</f>
        <v>0</v>
      </c>
    </row>
    <row r="176" spans="1:8" x14ac:dyDescent="0.25">
      <c r="A176" s="1" t="s">
        <v>9</v>
      </c>
      <c r="B176" s="8" t="s">
        <v>212</v>
      </c>
      <c r="C176">
        <v>38663</v>
      </c>
      <c r="D176" s="1" t="s">
        <v>3969</v>
      </c>
      <c r="E176" s="2">
        <v>12547.04</v>
      </c>
      <c r="F176" s="9" t="s">
        <v>9</v>
      </c>
      <c r="G176" s="2">
        <v>12547.04</v>
      </c>
      <c r="H176" s="4">
        <f>Tabla1[[#This Row],[Importe]]-Tabla1[[#This Row],[Pagado]]</f>
        <v>0</v>
      </c>
    </row>
    <row r="177" spans="1:8" x14ac:dyDescent="0.25">
      <c r="A177" s="1" t="s">
        <v>9</v>
      </c>
      <c r="B177" s="8" t="s">
        <v>213</v>
      </c>
      <c r="C177">
        <v>38664</v>
      </c>
      <c r="D177" s="1" t="s">
        <v>4047</v>
      </c>
      <c r="E177" s="2">
        <v>922.73</v>
      </c>
      <c r="F177" s="9" t="s">
        <v>9</v>
      </c>
      <c r="G177" s="2">
        <v>922.73</v>
      </c>
      <c r="H177" s="4">
        <f>Tabla1[[#This Row],[Importe]]-Tabla1[[#This Row],[Pagado]]</f>
        <v>0</v>
      </c>
    </row>
    <row r="178" spans="1:8" x14ac:dyDescent="0.25">
      <c r="A178" s="1" t="s">
        <v>9</v>
      </c>
      <c r="B178" s="8" t="s">
        <v>214</v>
      </c>
      <c r="C178">
        <v>38665</v>
      </c>
      <c r="D178" s="1" t="s">
        <v>4048</v>
      </c>
      <c r="E178" s="2">
        <v>25188.880000000001</v>
      </c>
      <c r="F178" s="9" t="s">
        <v>9</v>
      </c>
      <c r="G178" s="2">
        <v>25188.880000000001</v>
      </c>
      <c r="H178" s="4">
        <f>Tabla1[[#This Row],[Importe]]-Tabla1[[#This Row],[Pagado]]</f>
        <v>0</v>
      </c>
    </row>
    <row r="179" spans="1:8" x14ac:dyDescent="0.25">
      <c r="A179" s="1" t="s">
        <v>9</v>
      </c>
      <c r="B179" s="8" t="s">
        <v>215</v>
      </c>
      <c r="C179">
        <v>38666</v>
      </c>
      <c r="D179" s="1" t="s">
        <v>4049</v>
      </c>
      <c r="E179" s="2">
        <v>852.12</v>
      </c>
      <c r="F179" s="9" t="s">
        <v>9</v>
      </c>
      <c r="G179" s="2">
        <v>852.12</v>
      </c>
      <c r="H179" s="4">
        <f>Tabla1[[#This Row],[Importe]]-Tabla1[[#This Row],[Pagado]]</f>
        <v>0</v>
      </c>
    </row>
    <row r="180" spans="1:8" x14ac:dyDescent="0.25">
      <c r="A180" s="1" t="s">
        <v>9</v>
      </c>
      <c r="B180" s="8" t="s">
        <v>216</v>
      </c>
      <c r="C180">
        <v>38667</v>
      </c>
      <c r="D180" s="1" t="s">
        <v>3964</v>
      </c>
      <c r="E180" s="2">
        <v>1647.36</v>
      </c>
      <c r="F180" s="9" t="s">
        <v>9</v>
      </c>
      <c r="G180" s="2">
        <v>1647.36</v>
      </c>
      <c r="H180" s="4">
        <f>Tabla1[[#This Row],[Importe]]-Tabla1[[#This Row],[Pagado]]</f>
        <v>0</v>
      </c>
    </row>
    <row r="181" spans="1:8" x14ac:dyDescent="0.25">
      <c r="A181" s="1" t="s">
        <v>9</v>
      </c>
      <c r="B181" s="8" t="s">
        <v>217</v>
      </c>
      <c r="C181">
        <v>38668</v>
      </c>
      <c r="D181" s="1" t="s">
        <v>3964</v>
      </c>
      <c r="E181" s="2">
        <v>316.8</v>
      </c>
      <c r="F181" s="9" t="s">
        <v>9</v>
      </c>
      <c r="G181" s="2">
        <v>316.8</v>
      </c>
      <c r="H181" s="4">
        <f>Tabla1[[#This Row],[Importe]]-Tabla1[[#This Row],[Pagado]]</f>
        <v>0</v>
      </c>
    </row>
    <row r="182" spans="1:8" x14ac:dyDescent="0.25">
      <c r="A182" s="1" t="s">
        <v>9</v>
      </c>
      <c r="B182" s="8" t="s">
        <v>218</v>
      </c>
      <c r="C182">
        <v>38669</v>
      </c>
      <c r="D182" s="1" t="s">
        <v>3937</v>
      </c>
      <c r="E182" s="2">
        <v>510.4</v>
      </c>
      <c r="F182" s="9" t="s">
        <v>10</v>
      </c>
      <c r="G182" s="2">
        <v>510.4</v>
      </c>
      <c r="H182" s="4">
        <f>Tabla1[[#This Row],[Importe]]-Tabla1[[#This Row],[Pagado]]</f>
        <v>0</v>
      </c>
    </row>
    <row r="183" spans="1:8" x14ac:dyDescent="0.25">
      <c r="A183" s="1" t="s">
        <v>9</v>
      </c>
      <c r="B183" s="8" t="s">
        <v>219</v>
      </c>
      <c r="C183">
        <v>38670</v>
      </c>
      <c r="D183" s="1" t="s">
        <v>3977</v>
      </c>
      <c r="E183" s="2">
        <v>3180.7</v>
      </c>
      <c r="F183" s="9" t="s">
        <v>9</v>
      </c>
      <c r="G183" s="2">
        <v>3180.7</v>
      </c>
      <c r="H183" s="4">
        <f>Tabla1[[#This Row],[Importe]]-Tabla1[[#This Row],[Pagado]]</f>
        <v>0</v>
      </c>
    </row>
    <row r="184" spans="1:8" x14ac:dyDescent="0.25">
      <c r="A184" s="1" t="s">
        <v>9</v>
      </c>
      <c r="B184" s="8" t="s">
        <v>220</v>
      </c>
      <c r="C184">
        <v>38671</v>
      </c>
      <c r="D184" s="1" t="s">
        <v>3953</v>
      </c>
      <c r="E184" s="2">
        <v>2860</v>
      </c>
      <c r="F184" s="9" t="s">
        <v>11</v>
      </c>
      <c r="G184" s="2">
        <v>2860</v>
      </c>
      <c r="H184" s="4">
        <f>Tabla1[[#This Row],[Importe]]-Tabla1[[#This Row],[Pagado]]</f>
        <v>0</v>
      </c>
    </row>
    <row r="185" spans="1:8" x14ac:dyDescent="0.25">
      <c r="A185" s="1" t="s">
        <v>9</v>
      </c>
      <c r="B185" s="8" t="s">
        <v>221</v>
      </c>
      <c r="C185">
        <v>38672</v>
      </c>
      <c r="D185" s="1" t="s">
        <v>3941</v>
      </c>
      <c r="E185" s="2">
        <v>6675</v>
      </c>
      <c r="F185" s="9" t="s">
        <v>9</v>
      </c>
      <c r="G185" s="2">
        <v>6675</v>
      </c>
      <c r="H185" s="4">
        <f>Tabla1[[#This Row],[Importe]]-Tabla1[[#This Row],[Pagado]]</f>
        <v>0</v>
      </c>
    </row>
    <row r="186" spans="1:8" x14ac:dyDescent="0.25">
      <c r="A186" s="1" t="s">
        <v>9</v>
      </c>
      <c r="B186" s="8" t="s">
        <v>222</v>
      </c>
      <c r="C186">
        <v>38673</v>
      </c>
      <c r="D186" s="1" t="s">
        <v>4050</v>
      </c>
      <c r="E186" s="2">
        <v>3924</v>
      </c>
      <c r="F186" s="9" t="s">
        <v>11</v>
      </c>
      <c r="G186" s="2">
        <v>3924</v>
      </c>
      <c r="H186" s="4">
        <f>Tabla1[[#This Row],[Importe]]-Tabla1[[#This Row],[Pagado]]</f>
        <v>0</v>
      </c>
    </row>
    <row r="187" spans="1:8" x14ac:dyDescent="0.25">
      <c r="A187" s="1" t="s">
        <v>9</v>
      </c>
      <c r="B187" s="8" t="s">
        <v>223</v>
      </c>
      <c r="C187">
        <v>38674</v>
      </c>
      <c r="D187" s="1" t="s">
        <v>3980</v>
      </c>
      <c r="E187" s="2">
        <v>6839.8</v>
      </c>
      <c r="F187" s="9" t="s">
        <v>11</v>
      </c>
      <c r="G187" s="2">
        <v>6839.8</v>
      </c>
      <c r="H187" s="4">
        <f>Tabla1[[#This Row],[Importe]]-Tabla1[[#This Row],[Pagado]]</f>
        <v>0</v>
      </c>
    </row>
    <row r="188" spans="1:8" x14ac:dyDescent="0.25">
      <c r="A188" s="1" t="s">
        <v>9</v>
      </c>
      <c r="B188" s="8" t="s">
        <v>224</v>
      </c>
      <c r="C188">
        <v>38675</v>
      </c>
      <c r="D188" s="1" t="s">
        <v>3986</v>
      </c>
      <c r="E188" s="2">
        <v>1602.48</v>
      </c>
      <c r="F188" s="9" t="s">
        <v>11</v>
      </c>
      <c r="G188" s="2">
        <v>1602.48</v>
      </c>
      <c r="H188" s="4">
        <f>Tabla1[[#This Row],[Importe]]-Tabla1[[#This Row],[Pagado]]</f>
        <v>0</v>
      </c>
    </row>
    <row r="189" spans="1:8" x14ac:dyDescent="0.25">
      <c r="A189" s="1" t="s">
        <v>9</v>
      </c>
      <c r="B189" s="8" t="s">
        <v>225</v>
      </c>
      <c r="C189">
        <v>38676</v>
      </c>
      <c r="D189" s="1" t="s">
        <v>4051</v>
      </c>
      <c r="E189" s="2">
        <v>1004</v>
      </c>
      <c r="F189" s="9" t="s">
        <v>9</v>
      </c>
      <c r="G189" s="2">
        <v>1004</v>
      </c>
      <c r="H189" s="4">
        <f>Tabla1[[#This Row],[Importe]]-Tabla1[[#This Row],[Pagado]]</f>
        <v>0</v>
      </c>
    </row>
    <row r="190" spans="1:8" x14ac:dyDescent="0.25">
      <c r="A190" s="1" t="s">
        <v>9</v>
      </c>
      <c r="B190" s="8" t="s">
        <v>226</v>
      </c>
      <c r="C190">
        <v>38677</v>
      </c>
      <c r="D190" s="1" t="s">
        <v>3985</v>
      </c>
      <c r="E190" s="2">
        <v>4668.3</v>
      </c>
      <c r="F190" s="9" t="s">
        <v>11</v>
      </c>
      <c r="G190" s="2">
        <v>4668.3</v>
      </c>
      <c r="H190" s="4">
        <f>Tabla1[[#This Row],[Importe]]-Tabla1[[#This Row],[Pagado]]</f>
        <v>0</v>
      </c>
    </row>
    <row r="191" spans="1:8" x14ac:dyDescent="0.25">
      <c r="A191" s="1" t="s">
        <v>9</v>
      </c>
      <c r="B191" s="8" t="s">
        <v>227</v>
      </c>
      <c r="C191">
        <v>38678</v>
      </c>
      <c r="D191" s="1" t="s">
        <v>4052</v>
      </c>
      <c r="E191" s="2">
        <v>4087.2</v>
      </c>
      <c r="F191" s="9" t="s">
        <v>11</v>
      </c>
      <c r="G191" s="2">
        <v>4087.2</v>
      </c>
      <c r="H191" s="4">
        <f>Tabla1[[#This Row],[Importe]]-Tabla1[[#This Row],[Pagado]]</f>
        <v>0</v>
      </c>
    </row>
    <row r="192" spans="1:8" x14ac:dyDescent="0.25">
      <c r="A192" s="1" t="s">
        <v>9</v>
      </c>
      <c r="B192" s="8" t="s">
        <v>228</v>
      </c>
      <c r="C192">
        <v>38679</v>
      </c>
      <c r="D192" s="1" t="s">
        <v>3964</v>
      </c>
      <c r="E192" s="2">
        <v>683</v>
      </c>
      <c r="F192" s="9" t="s">
        <v>9</v>
      </c>
      <c r="G192" s="2">
        <v>683</v>
      </c>
      <c r="H192" s="4">
        <f>Tabla1[[#This Row],[Importe]]-Tabla1[[#This Row],[Pagado]]</f>
        <v>0</v>
      </c>
    </row>
    <row r="193" spans="1:8" x14ac:dyDescent="0.25">
      <c r="A193" s="1" t="s">
        <v>9</v>
      </c>
      <c r="B193" s="8" t="s">
        <v>229</v>
      </c>
      <c r="C193">
        <v>38680</v>
      </c>
      <c r="D193" s="1" t="s">
        <v>3975</v>
      </c>
      <c r="E193" s="2">
        <v>2756</v>
      </c>
      <c r="F193" s="9" t="s">
        <v>11</v>
      </c>
      <c r="G193" s="2">
        <v>2756</v>
      </c>
      <c r="H193" s="4">
        <f>Tabla1[[#This Row],[Importe]]-Tabla1[[#This Row],[Pagado]]</f>
        <v>0</v>
      </c>
    </row>
    <row r="194" spans="1:8" x14ac:dyDescent="0.25">
      <c r="A194" s="1" t="s">
        <v>9</v>
      </c>
      <c r="B194" s="8" t="s">
        <v>230</v>
      </c>
      <c r="C194">
        <v>38681</v>
      </c>
      <c r="D194" s="1" t="s">
        <v>3948</v>
      </c>
      <c r="E194" s="2">
        <v>4553.8999999999996</v>
      </c>
      <c r="F194" s="9" t="s">
        <v>9</v>
      </c>
      <c r="G194" s="2">
        <v>4553.8999999999996</v>
      </c>
      <c r="H194" s="4">
        <f>Tabla1[[#This Row],[Importe]]-Tabla1[[#This Row],[Pagado]]</f>
        <v>0</v>
      </c>
    </row>
    <row r="195" spans="1:8" x14ac:dyDescent="0.25">
      <c r="A195" s="1" t="s">
        <v>9</v>
      </c>
      <c r="B195" s="8" t="s">
        <v>231</v>
      </c>
      <c r="C195">
        <v>38682</v>
      </c>
      <c r="D195" s="1" t="s">
        <v>4053</v>
      </c>
      <c r="E195" s="2">
        <v>638.6</v>
      </c>
      <c r="F195" s="9" t="s">
        <v>9</v>
      </c>
      <c r="G195" s="2">
        <v>638.6</v>
      </c>
      <c r="H195" s="4">
        <f>Tabla1[[#This Row],[Importe]]-Tabla1[[#This Row],[Pagado]]</f>
        <v>0</v>
      </c>
    </row>
    <row r="196" spans="1:8" x14ac:dyDescent="0.25">
      <c r="A196" s="1" t="s">
        <v>9</v>
      </c>
      <c r="B196" s="8" t="s">
        <v>232</v>
      </c>
      <c r="C196">
        <v>38683</v>
      </c>
      <c r="D196" s="1" t="s">
        <v>3981</v>
      </c>
      <c r="E196" s="2">
        <v>5630</v>
      </c>
      <c r="F196" s="9" t="s">
        <v>11</v>
      </c>
      <c r="G196" s="2">
        <v>5630</v>
      </c>
      <c r="H196" s="4">
        <f>Tabla1[[#This Row],[Importe]]-Tabla1[[#This Row],[Pagado]]</f>
        <v>0</v>
      </c>
    </row>
    <row r="197" spans="1:8" x14ac:dyDescent="0.25">
      <c r="A197" s="1" t="s">
        <v>9</v>
      </c>
      <c r="B197" s="8" t="s">
        <v>233</v>
      </c>
      <c r="C197">
        <v>38684</v>
      </c>
      <c r="D197" s="1" t="s">
        <v>4054</v>
      </c>
      <c r="E197" s="2">
        <v>36296.6</v>
      </c>
      <c r="F197" s="9" t="s">
        <v>9</v>
      </c>
      <c r="G197" s="2">
        <v>36296.6</v>
      </c>
      <c r="H197" s="4">
        <f>Tabla1[[#This Row],[Importe]]-Tabla1[[#This Row],[Pagado]]</f>
        <v>0</v>
      </c>
    </row>
    <row r="198" spans="1:8" x14ac:dyDescent="0.25">
      <c r="A198" s="1" t="s">
        <v>9</v>
      </c>
      <c r="B198" s="8" t="s">
        <v>234</v>
      </c>
      <c r="C198">
        <v>38685</v>
      </c>
      <c r="D198" s="1" t="s">
        <v>4055</v>
      </c>
      <c r="E198" s="2">
        <v>36628</v>
      </c>
      <c r="F198" s="9" t="s">
        <v>9</v>
      </c>
      <c r="G198" s="2">
        <v>36628</v>
      </c>
      <c r="H198" s="4">
        <f>Tabla1[[#This Row],[Importe]]-Tabla1[[#This Row],[Pagado]]</f>
        <v>0</v>
      </c>
    </row>
    <row r="199" spans="1:8" x14ac:dyDescent="0.25">
      <c r="A199" s="1" t="s">
        <v>9</v>
      </c>
      <c r="B199" s="8" t="s">
        <v>235</v>
      </c>
      <c r="C199">
        <v>38686</v>
      </c>
      <c r="D199" s="1" t="s">
        <v>3935</v>
      </c>
      <c r="E199" s="2">
        <v>3765</v>
      </c>
      <c r="F199" s="9" t="s">
        <v>11</v>
      </c>
      <c r="G199" s="2">
        <v>3765</v>
      </c>
      <c r="H199" s="4">
        <f>Tabla1[[#This Row],[Importe]]-Tabla1[[#This Row],[Pagado]]</f>
        <v>0</v>
      </c>
    </row>
    <row r="200" spans="1:8" x14ac:dyDescent="0.25">
      <c r="A200" s="1" t="s">
        <v>9</v>
      </c>
      <c r="B200" s="8" t="s">
        <v>236</v>
      </c>
      <c r="C200">
        <v>38687</v>
      </c>
      <c r="D200" s="1" t="s">
        <v>4056</v>
      </c>
      <c r="E200" s="2">
        <v>0</v>
      </c>
      <c r="F200" s="9" t="s">
        <v>4219</v>
      </c>
      <c r="G200" s="2">
        <v>0</v>
      </c>
      <c r="H200" s="4">
        <f>Tabla1[[#This Row],[Importe]]-Tabla1[[#This Row],[Pagado]]</f>
        <v>0</v>
      </c>
    </row>
    <row r="201" spans="1:8" x14ac:dyDescent="0.25">
      <c r="A201" s="1" t="s">
        <v>9</v>
      </c>
      <c r="B201" s="8" t="s">
        <v>237</v>
      </c>
      <c r="C201">
        <v>38688</v>
      </c>
      <c r="D201" s="1" t="s">
        <v>4056</v>
      </c>
      <c r="E201" s="2">
        <v>19145</v>
      </c>
      <c r="F201" s="9" t="s">
        <v>9</v>
      </c>
      <c r="G201" s="2">
        <v>19145</v>
      </c>
      <c r="H201" s="4">
        <f>Tabla1[[#This Row],[Importe]]-Tabla1[[#This Row],[Pagado]]</f>
        <v>0</v>
      </c>
    </row>
    <row r="202" spans="1:8" x14ac:dyDescent="0.25">
      <c r="A202" s="1" t="s">
        <v>9</v>
      </c>
      <c r="B202" s="8" t="s">
        <v>238</v>
      </c>
      <c r="C202">
        <v>38689</v>
      </c>
      <c r="D202" s="1" t="s">
        <v>4057</v>
      </c>
      <c r="E202" s="2">
        <v>3233</v>
      </c>
      <c r="F202" s="9" t="s">
        <v>9</v>
      </c>
      <c r="G202" s="2">
        <v>3233</v>
      </c>
      <c r="H202" s="4">
        <f>Tabla1[[#This Row],[Importe]]-Tabla1[[#This Row],[Pagado]]</f>
        <v>0</v>
      </c>
    </row>
    <row r="203" spans="1:8" x14ac:dyDescent="0.25">
      <c r="A203" s="1" t="s">
        <v>9</v>
      </c>
      <c r="B203" s="8" t="s">
        <v>239</v>
      </c>
      <c r="C203">
        <v>38690</v>
      </c>
      <c r="D203" s="1" t="s">
        <v>3964</v>
      </c>
      <c r="E203" s="2">
        <v>0</v>
      </c>
      <c r="F203" s="9" t="s">
        <v>4219</v>
      </c>
      <c r="G203" s="2">
        <v>0</v>
      </c>
      <c r="H203" s="4">
        <f>Tabla1[[#This Row],[Importe]]-Tabla1[[#This Row],[Pagado]]</f>
        <v>0</v>
      </c>
    </row>
    <row r="204" spans="1:8" x14ac:dyDescent="0.25">
      <c r="A204" s="1" t="s">
        <v>9</v>
      </c>
      <c r="B204" s="8" t="s">
        <v>240</v>
      </c>
      <c r="C204">
        <v>38691</v>
      </c>
      <c r="D204" s="1" t="s">
        <v>3991</v>
      </c>
      <c r="E204" s="2">
        <v>6167.1</v>
      </c>
      <c r="F204" s="9" t="s">
        <v>9</v>
      </c>
      <c r="G204" s="2">
        <v>6167.1</v>
      </c>
      <c r="H204" s="4">
        <f>Tabla1[[#This Row],[Importe]]-Tabla1[[#This Row],[Pagado]]</f>
        <v>0</v>
      </c>
    </row>
    <row r="205" spans="1:8" x14ac:dyDescent="0.25">
      <c r="A205" s="1" t="s">
        <v>9</v>
      </c>
      <c r="B205" s="8" t="s">
        <v>241</v>
      </c>
      <c r="C205">
        <v>38692</v>
      </c>
      <c r="D205" s="1" t="s">
        <v>4058</v>
      </c>
      <c r="E205" s="2">
        <v>4646.68</v>
      </c>
      <c r="F205" s="9" t="s">
        <v>9</v>
      </c>
      <c r="G205" s="2">
        <v>4646.68</v>
      </c>
      <c r="H205" s="4">
        <f>Tabla1[[#This Row],[Importe]]-Tabla1[[#This Row],[Pagado]]</f>
        <v>0</v>
      </c>
    </row>
    <row r="206" spans="1:8" x14ac:dyDescent="0.25">
      <c r="A206" s="1" t="s">
        <v>9</v>
      </c>
      <c r="B206" s="8" t="s">
        <v>242</v>
      </c>
      <c r="C206">
        <v>38693</v>
      </c>
      <c r="D206" s="1" t="s">
        <v>4059</v>
      </c>
      <c r="E206" s="2">
        <v>468</v>
      </c>
      <c r="F206" s="9" t="s">
        <v>9</v>
      </c>
      <c r="G206" s="2">
        <v>468</v>
      </c>
      <c r="H206" s="4">
        <f>Tabla1[[#This Row],[Importe]]-Tabla1[[#This Row],[Pagado]]</f>
        <v>0</v>
      </c>
    </row>
    <row r="207" spans="1:8" x14ac:dyDescent="0.25">
      <c r="A207" s="1" t="s">
        <v>9</v>
      </c>
      <c r="B207" s="8" t="s">
        <v>243</v>
      </c>
      <c r="C207">
        <v>38694</v>
      </c>
      <c r="D207" s="1" t="s">
        <v>4060</v>
      </c>
      <c r="E207" s="2">
        <v>5.03</v>
      </c>
      <c r="F207" s="9" t="s">
        <v>12</v>
      </c>
      <c r="G207" s="2">
        <v>5.03</v>
      </c>
      <c r="H207" s="4">
        <f>Tabla1[[#This Row],[Importe]]-Tabla1[[#This Row],[Pagado]]</f>
        <v>0</v>
      </c>
    </row>
    <row r="208" spans="1:8" x14ac:dyDescent="0.25">
      <c r="A208" s="1" t="s">
        <v>9</v>
      </c>
      <c r="B208" s="8" t="s">
        <v>244</v>
      </c>
      <c r="C208">
        <v>38695</v>
      </c>
      <c r="D208" s="1" t="s">
        <v>4061</v>
      </c>
      <c r="E208" s="2">
        <v>13102.8</v>
      </c>
      <c r="F208" s="9" t="s">
        <v>9</v>
      </c>
      <c r="G208" s="2">
        <v>13102.8</v>
      </c>
      <c r="H208" s="4">
        <f>Tabla1[[#This Row],[Importe]]-Tabla1[[#This Row],[Pagado]]</f>
        <v>0</v>
      </c>
    </row>
    <row r="209" spans="1:8" x14ac:dyDescent="0.25">
      <c r="A209" s="1" t="s">
        <v>9</v>
      </c>
      <c r="B209" s="8" t="s">
        <v>245</v>
      </c>
      <c r="C209">
        <v>38696</v>
      </c>
      <c r="D209" s="1" t="s">
        <v>4012</v>
      </c>
      <c r="E209" s="2">
        <v>2164.5</v>
      </c>
      <c r="F209" s="9" t="s">
        <v>9</v>
      </c>
      <c r="G209" s="2">
        <v>2164.5</v>
      </c>
      <c r="H209" s="4">
        <f>Tabla1[[#This Row],[Importe]]-Tabla1[[#This Row],[Pagado]]</f>
        <v>0</v>
      </c>
    </row>
    <row r="210" spans="1:8" x14ac:dyDescent="0.25">
      <c r="A210" s="1" t="s">
        <v>9</v>
      </c>
      <c r="B210" s="8" t="s">
        <v>246</v>
      </c>
      <c r="C210">
        <v>38697</v>
      </c>
      <c r="D210" s="1" t="s">
        <v>4062</v>
      </c>
      <c r="E210" s="2">
        <v>0</v>
      </c>
      <c r="F210" s="9" t="s">
        <v>4219</v>
      </c>
      <c r="G210" s="2">
        <v>0</v>
      </c>
      <c r="H210" s="4">
        <f>Tabla1[[#This Row],[Importe]]-Tabla1[[#This Row],[Pagado]]</f>
        <v>0</v>
      </c>
    </row>
    <row r="211" spans="1:8" x14ac:dyDescent="0.25">
      <c r="A211" s="1" t="s">
        <v>9</v>
      </c>
      <c r="B211" s="8" t="s">
        <v>247</v>
      </c>
      <c r="C211">
        <v>38698</v>
      </c>
      <c r="D211" s="1" t="s">
        <v>4063</v>
      </c>
      <c r="E211" s="2">
        <v>37282.699999999997</v>
      </c>
      <c r="F211" s="9" t="s">
        <v>10</v>
      </c>
      <c r="G211" s="2">
        <v>37282.699999999997</v>
      </c>
      <c r="H211" s="4">
        <f>Tabla1[[#This Row],[Importe]]-Tabla1[[#This Row],[Pagado]]</f>
        <v>0</v>
      </c>
    </row>
    <row r="212" spans="1:8" x14ac:dyDescent="0.25">
      <c r="A212" s="1" t="s">
        <v>9</v>
      </c>
      <c r="B212" s="8" t="s">
        <v>248</v>
      </c>
      <c r="C212">
        <v>38699</v>
      </c>
      <c r="D212" s="1" t="s">
        <v>4064</v>
      </c>
      <c r="E212" s="2">
        <v>12688.8</v>
      </c>
      <c r="F212" s="9" t="s">
        <v>10</v>
      </c>
      <c r="G212" s="2">
        <v>12688.8</v>
      </c>
      <c r="H212" s="4">
        <f>Tabla1[[#This Row],[Importe]]-Tabla1[[#This Row],[Pagado]]</f>
        <v>0</v>
      </c>
    </row>
    <row r="213" spans="1:8" x14ac:dyDescent="0.25">
      <c r="A213" s="1" t="s">
        <v>9</v>
      </c>
      <c r="B213" s="8" t="s">
        <v>249</v>
      </c>
      <c r="C213">
        <v>38700</v>
      </c>
      <c r="D213" s="1" t="s">
        <v>4065</v>
      </c>
      <c r="E213" s="2">
        <v>35179.800000000003</v>
      </c>
      <c r="F213" s="9" t="s">
        <v>17</v>
      </c>
      <c r="G213" s="2">
        <v>35179.800000000003</v>
      </c>
      <c r="H213" s="4">
        <f>Tabla1[[#This Row],[Importe]]-Tabla1[[#This Row],[Pagado]]</f>
        <v>0</v>
      </c>
    </row>
    <row r="214" spans="1:8" x14ac:dyDescent="0.25">
      <c r="A214" s="1" t="s">
        <v>9</v>
      </c>
      <c r="B214" s="8" t="s">
        <v>250</v>
      </c>
      <c r="C214">
        <v>38701</v>
      </c>
      <c r="D214" s="1" t="s">
        <v>4062</v>
      </c>
      <c r="E214" s="2">
        <v>21689.8</v>
      </c>
      <c r="F214" s="9" t="s">
        <v>10</v>
      </c>
      <c r="G214" s="2">
        <v>21689.8</v>
      </c>
      <c r="H214" s="4">
        <f>Tabla1[[#This Row],[Importe]]-Tabla1[[#This Row],[Pagado]]</f>
        <v>0</v>
      </c>
    </row>
    <row r="215" spans="1:8" x14ac:dyDescent="0.25">
      <c r="A215" s="1" t="s">
        <v>9</v>
      </c>
      <c r="B215" s="8" t="s">
        <v>251</v>
      </c>
      <c r="C215">
        <v>38702</v>
      </c>
      <c r="D215" s="1" t="s">
        <v>4065</v>
      </c>
      <c r="E215" s="2">
        <v>1955.1</v>
      </c>
      <c r="F215" s="9" t="s">
        <v>17</v>
      </c>
      <c r="G215" s="2">
        <v>1955.1</v>
      </c>
      <c r="H215" s="4">
        <f>Tabla1[[#This Row],[Importe]]-Tabla1[[#This Row],[Pagado]]</f>
        <v>0</v>
      </c>
    </row>
    <row r="216" spans="1:8" x14ac:dyDescent="0.25">
      <c r="A216" s="1" t="s">
        <v>9</v>
      </c>
      <c r="B216" s="8" t="s">
        <v>252</v>
      </c>
      <c r="C216">
        <v>38703</v>
      </c>
      <c r="D216" s="1" t="s">
        <v>3964</v>
      </c>
      <c r="E216" s="2">
        <v>727.38</v>
      </c>
      <c r="F216" s="9" t="s">
        <v>9</v>
      </c>
      <c r="G216" s="2">
        <v>727.38</v>
      </c>
      <c r="H216" s="4">
        <f>Tabla1[[#This Row],[Importe]]-Tabla1[[#This Row],[Pagado]]</f>
        <v>0</v>
      </c>
    </row>
    <row r="217" spans="1:8" x14ac:dyDescent="0.25">
      <c r="A217" s="1" t="s">
        <v>9</v>
      </c>
      <c r="B217" s="8" t="s">
        <v>253</v>
      </c>
      <c r="C217">
        <v>38704</v>
      </c>
      <c r="D217" s="1" t="s">
        <v>3941</v>
      </c>
      <c r="E217" s="2">
        <v>8530.9</v>
      </c>
      <c r="F217" s="9" t="s">
        <v>10</v>
      </c>
      <c r="G217" s="2">
        <v>8530.9</v>
      </c>
      <c r="H217" s="4">
        <f>Tabla1[[#This Row],[Importe]]-Tabla1[[#This Row],[Pagado]]</f>
        <v>0</v>
      </c>
    </row>
    <row r="218" spans="1:8" x14ac:dyDescent="0.25">
      <c r="A218" s="1" t="s">
        <v>9</v>
      </c>
      <c r="B218" s="8" t="s">
        <v>254</v>
      </c>
      <c r="C218">
        <v>38705</v>
      </c>
      <c r="D218" s="1" t="s">
        <v>3979</v>
      </c>
      <c r="E218" s="2">
        <v>3658</v>
      </c>
      <c r="F218" s="9" t="s">
        <v>9</v>
      </c>
      <c r="G218" s="2">
        <v>3658</v>
      </c>
      <c r="H218" s="4">
        <f>Tabla1[[#This Row],[Importe]]-Tabla1[[#This Row],[Pagado]]</f>
        <v>0</v>
      </c>
    </row>
    <row r="219" spans="1:8" x14ac:dyDescent="0.25">
      <c r="A219" s="1" t="s">
        <v>9</v>
      </c>
      <c r="B219" s="8" t="s">
        <v>255</v>
      </c>
      <c r="C219">
        <v>38706</v>
      </c>
      <c r="D219" s="1" t="s">
        <v>4021</v>
      </c>
      <c r="E219" s="2">
        <v>3490.6</v>
      </c>
      <c r="F219" s="9" t="s">
        <v>9</v>
      </c>
      <c r="G219" s="2">
        <v>3490.6</v>
      </c>
      <c r="H219" s="4">
        <f>Tabla1[[#This Row],[Importe]]-Tabla1[[#This Row],[Pagado]]</f>
        <v>0</v>
      </c>
    </row>
    <row r="220" spans="1:8" x14ac:dyDescent="0.25">
      <c r="A220" s="1" t="s">
        <v>9</v>
      </c>
      <c r="B220" s="8" t="s">
        <v>256</v>
      </c>
      <c r="C220">
        <v>38707</v>
      </c>
      <c r="D220" s="1" t="s">
        <v>3989</v>
      </c>
      <c r="E220" s="2">
        <v>704.9</v>
      </c>
      <c r="F220" s="9" t="s">
        <v>9</v>
      </c>
      <c r="G220" s="2">
        <v>704.9</v>
      </c>
      <c r="H220" s="4">
        <f>Tabla1[[#This Row],[Importe]]-Tabla1[[#This Row],[Pagado]]</f>
        <v>0</v>
      </c>
    </row>
    <row r="221" spans="1:8" x14ac:dyDescent="0.25">
      <c r="A221" s="1" t="s">
        <v>9</v>
      </c>
      <c r="B221" s="8" t="s">
        <v>257</v>
      </c>
      <c r="C221">
        <v>38708</v>
      </c>
      <c r="D221" s="1" t="s">
        <v>4066</v>
      </c>
      <c r="E221" s="2">
        <v>2194</v>
      </c>
      <c r="F221" s="9" t="s">
        <v>9</v>
      </c>
      <c r="G221" s="2">
        <v>2194</v>
      </c>
      <c r="H221" s="4">
        <f>Tabla1[[#This Row],[Importe]]-Tabla1[[#This Row],[Pagado]]</f>
        <v>0</v>
      </c>
    </row>
    <row r="222" spans="1:8" x14ac:dyDescent="0.25">
      <c r="A222" s="1" t="s">
        <v>9</v>
      </c>
      <c r="B222" s="8" t="s">
        <v>258</v>
      </c>
      <c r="C222">
        <v>38709</v>
      </c>
      <c r="D222" s="1" t="s">
        <v>4000</v>
      </c>
      <c r="E222" s="2">
        <v>1040</v>
      </c>
      <c r="F222" s="9" t="s">
        <v>10</v>
      </c>
      <c r="G222" s="2">
        <v>1040</v>
      </c>
      <c r="H222" s="4">
        <f>Tabla1[[#This Row],[Importe]]-Tabla1[[#This Row],[Pagado]]</f>
        <v>0</v>
      </c>
    </row>
    <row r="223" spans="1:8" x14ac:dyDescent="0.25">
      <c r="A223" s="1" t="s">
        <v>9</v>
      </c>
      <c r="B223" s="8" t="s">
        <v>259</v>
      </c>
      <c r="C223">
        <v>38710</v>
      </c>
      <c r="D223" s="1" t="s">
        <v>4001</v>
      </c>
      <c r="E223" s="2">
        <v>4160</v>
      </c>
      <c r="F223" s="9" t="s">
        <v>10</v>
      </c>
      <c r="G223" s="2">
        <v>4160</v>
      </c>
      <c r="H223" s="4">
        <f>Tabla1[[#This Row],[Importe]]-Tabla1[[#This Row],[Pagado]]</f>
        <v>0</v>
      </c>
    </row>
    <row r="224" spans="1:8" x14ac:dyDescent="0.25">
      <c r="A224" s="1" t="s">
        <v>9</v>
      </c>
      <c r="B224" s="8" t="s">
        <v>260</v>
      </c>
      <c r="C224">
        <v>38711</v>
      </c>
      <c r="D224" s="1" t="s">
        <v>4011</v>
      </c>
      <c r="E224" s="2">
        <v>442.5</v>
      </c>
      <c r="F224" s="9" t="s">
        <v>11</v>
      </c>
      <c r="G224" s="2">
        <v>442.5</v>
      </c>
      <c r="H224" s="4">
        <f>Tabla1[[#This Row],[Importe]]-Tabla1[[#This Row],[Pagado]]</f>
        <v>0</v>
      </c>
    </row>
    <row r="225" spans="1:8" x14ac:dyDescent="0.25">
      <c r="A225" s="1" t="s">
        <v>9</v>
      </c>
      <c r="B225" s="8" t="s">
        <v>261</v>
      </c>
      <c r="C225">
        <v>38712</v>
      </c>
      <c r="D225" s="1" t="s">
        <v>4013</v>
      </c>
      <c r="E225" s="2">
        <v>11192</v>
      </c>
      <c r="F225" s="9" t="s">
        <v>10</v>
      </c>
      <c r="G225" s="2">
        <v>11192</v>
      </c>
      <c r="H225" s="4">
        <f>Tabla1[[#This Row],[Importe]]-Tabla1[[#This Row],[Pagado]]</f>
        <v>0</v>
      </c>
    </row>
    <row r="226" spans="1:8" x14ac:dyDescent="0.25">
      <c r="A226" s="1" t="s">
        <v>9</v>
      </c>
      <c r="B226" s="8" t="s">
        <v>262</v>
      </c>
      <c r="C226">
        <v>38713</v>
      </c>
      <c r="D226" s="1" t="s">
        <v>4000</v>
      </c>
      <c r="E226" s="2">
        <v>304.5</v>
      </c>
      <c r="F226" s="9" t="s">
        <v>10</v>
      </c>
      <c r="G226" s="2">
        <v>304.5</v>
      </c>
      <c r="H226" s="4">
        <f>Tabla1[[#This Row],[Importe]]-Tabla1[[#This Row],[Pagado]]</f>
        <v>0</v>
      </c>
    </row>
    <row r="227" spans="1:8" x14ac:dyDescent="0.25">
      <c r="A227" s="1" t="s">
        <v>9</v>
      </c>
      <c r="B227" s="8" t="s">
        <v>263</v>
      </c>
      <c r="C227">
        <v>38714</v>
      </c>
      <c r="D227" s="1" t="s">
        <v>4067</v>
      </c>
      <c r="E227" s="2">
        <v>2080</v>
      </c>
      <c r="F227" s="9" t="s">
        <v>9</v>
      </c>
      <c r="G227" s="2">
        <v>2080</v>
      </c>
      <c r="H227" s="4">
        <f>Tabla1[[#This Row],[Importe]]-Tabla1[[#This Row],[Pagado]]</f>
        <v>0</v>
      </c>
    </row>
    <row r="228" spans="1:8" x14ac:dyDescent="0.25">
      <c r="A228" s="1" t="s">
        <v>9</v>
      </c>
      <c r="B228" s="8" t="s">
        <v>264</v>
      </c>
      <c r="C228">
        <v>38715</v>
      </c>
      <c r="D228" s="1" t="s">
        <v>4068</v>
      </c>
      <c r="E228" s="2">
        <v>15066.8</v>
      </c>
      <c r="F228" s="9" t="s">
        <v>16</v>
      </c>
      <c r="G228" s="2">
        <v>15066.8</v>
      </c>
      <c r="H228" s="4">
        <f>Tabla1[[#This Row],[Importe]]-Tabla1[[#This Row],[Pagado]]</f>
        <v>0</v>
      </c>
    </row>
    <row r="229" spans="1:8" x14ac:dyDescent="0.25">
      <c r="A229" s="1" t="s">
        <v>9</v>
      </c>
      <c r="B229" s="8" t="s">
        <v>265</v>
      </c>
      <c r="C229">
        <v>38716</v>
      </c>
      <c r="D229" s="1" t="s">
        <v>4069</v>
      </c>
      <c r="E229" s="2">
        <v>20825</v>
      </c>
      <c r="F229" s="9" t="s">
        <v>9</v>
      </c>
      <c r="G229" s="2">
        <v>20825</v>
      </c>
      <c r="H229" s="4">
        <f>Tabla1[[#This Row],[Importe]]-Tabla1[[#This Row],[Pagado]]</f>
        <v>0</v>
      </c>
    </row>
    <row r="230" spans="1:8" x14ac:dyDescent="0.25">
      <c r="A230" s="1" t="s">
        <v>9</v>
      </c>
      <c r="B230" s="8" t="s">
        <v>266</v>
      </c>
      <c r="C230">
        <v>38717</v>
      </c>
      <c r="D230" s="1" t="s">
        <v>4070</v>
      </c>
      <c r="E230" s="2">
        <v>10790</v>
      </c>
      <c r="F230" s="9" t="s">
        <v>9</v>
      </c>
      <c r="G230" s="2">
        <v>10790</v>
      </c>
      <c r="H230" s="4">
        <f>Tabla1[[#This Row],[Importe]]-Tabla1[[#This Row],[Pagado]]</f>
        <v>0</v>
      </c>
    </row>
    <row r="231" spans="1:8" x14ac:dyDescent="0.25">
      <c r="A231" s="1" t="s">
        <v>9</v>
      </c>
      <c r="B231" s="8" t="s">
        <v>267</v>
      </c>
      <c r="C231">
        <v>38718</v>
      </c>
      <c r="D231" s="1" t="s">
        <v>4071</v>
      </c>
      <c r="E231" s="2">
        <v>13291.7</v>
      </c>
      <c r="F231" s="9" t="s">
        <v>16</v>
      </c>
      <c r="G231" s="2">
        <v>13291.7</v>
      </c>
      <c r="H231" s="4">
        <f>Tabla1[[#This Row],[Importe]]-Tabla1[[#This Row],[Pagado]]</f>
        <v>0</v>
      </c>
    </row>
    <row r="232" spans="1:8" x14ac:dyDescent="0.25">
      <c r="A232" s="1" t="s">
        <v>9</v>
      </c>
      <c r="B232" s="8" t="s">
        <v>268</v>
      </c>
      <c r="C232">
        <v>38719</v>
      </c>
      <c r="D232" s="1" t="s">
        <v>4072</v>
      </c>
      <c r="E232" s="2">
        <v>951.72</v>
      </c>
      <c r="F232" s="9" t="s">
        <v>9</v>
      </c>
      <c r="G232" s="2">
        <v>951.72</v>
      </c>
      <c r="H232" s="4">
        <f>Tabla1[[#This Row],[Importe]]-Tabla1[[#This Row],[Pagado]]</f>
        <v>0</v>
      </c>
    </row>
    <row r="233" spans="1:8" x14ac:dyDescent="0.25">
      <c r="A233" s="1" t="s">
        <v>9</v>
      </c>
      <c r="B233" s="8" t="s">
        <v>269</v>
      </c>
      <c r="C233">
        <v>38720</v>
      </c>
      <c r="D233" s="1" t="s">
        <v>3964</v>
      </c>
      <c r="E233" s="2">
        <v>0</v>
      </c>
      <c r="F233" s="9" t="s">
        <v>4219</v>
      </c>
      <c r="G233" s="2">
        <v>0</v>
      </c>
      <c r="H233" s="4">
        <f>Tabla1[[#This Row],[Importe]]-Tabla1[[#This Row],[Pagado]]</f>
        <v>0</v>
      </c>
    </row>
    <row r="234" spans="1:8" x14ac:dyDescent="0.25">
      <c r="A234" s="1" t="s">
        <v>9</v>
      </c>
      <c r="B234" s="8" t="s">
        <v>270</v>
      </c>
      <c r="C234">
        <v>38721</v>
      </c>
      <c r="D234" s="1" t="s">
        <v>3964</v>
      </c>
      <c r="E234" s="2">
        <v>12873.9</v>
      </c>
      <c r="F234" s="9" t="s">
        <v>9</v>
      </c>
      <c r="G234" s="2">
        <v>12873.9</v>
      </c>
      <c r="H234" s="4">
        <f>Tabla1[[#This Row],[Importe]]-Tabla1[[#This Row],[Pagado]]</f>
        <v>0</v>
      </c>
    </row>
    <row r="235" spans="1:8" x14ac:dyDescent="0.25">
      <c r="A235" s="1" t="s">
        <v>9</v>
      </c>
      <c r="B235" s="8" t="s">
        <v>271</v>
      </c>
      <c r="C235">
        <v>38722</v>
      </c>
      <c r="D235" s="1" t="s">
        <v>4073</v>
      </c>
      <c r="E235" s="2">
        <v>9042</v>
      </c>
      <c r="F235" s="9" t="s">
        <v>9</v>
      </c>
      <c r="G235" s="2">
        <v>9042</v>
      </c>
      <c r="H235" s="4">
        <f>Tabla1[[#This Row],[Importe]]-Tabla1[[#This Row],[Pagado]]</f>
        <v>0</v>
      </c>
    </row>
    <row r="236" spans="1:8" x14ac:dyDescent="0.25">
      <c r="A236" s="1" t="s">
        <v>9</v>
      </c>
      <c r="B236" s="8" t="s">
        <v>272</v>
      </c>
      <c r="C236">
        <v>38723</v>
      </c>
      <c r="D236" s="1" t="s">
        <v>3964</v>
      </c>
      <c r="E236" s="2">
        <v>1139.5</v>
      </c>
      <c r="F236" s="9" t="s">
        <v>9</v>
      </c>
      <c r="G236" s="2">
        <v>1139.5</v>
      </c>
      <c r="H236" s="4">
        <f>Tabla1[[#This Row],[Importe]]-Tabla1[[#This Row],[Pagado]]</f>
        <v>0</v>
      </c>
    </row>
    <row r="237" spans="1:8" x14ac:dyDescent="0.25">
      <c r="A237" s="1" t="s">
        <v>9</v>
      </c>
      <c r="B237" s="8" t="s">
        <v>273</v>
      </c>
      <c r="C237">
        <v>38724</v>
      </c>
      <c r="D237" s="1" t="s">
        <v>4074</v>
      </c>
      <c r="E237" s="2">
        <v>14491.8</v>
      </c>
      <c r="F237" s="9" t="s">
        <v>9</v>
      </c>
      <c r="G237" s="2">
        <v>14491.8</v>
      </c>
      <c r="H237" s="4">
        <f>Tabla1[[#This Row],[Importe]]-Tabla1[[#This Row],[Pagado]]</f>
        <v>0</v>
      </c>
    </row>
    <row r="238" spans="1:8" x14ac:dyDescent="0.25">
      <c r="A238" s="1" t="s">
        <v>9</v>
      </c>
      <c r="B238" s="8" t="s">
        <v>274</v>
      </c>
      <c r="C238">
        <v>38725</v>
      </c>
      <c r="D238" s="1" t="s">
        <v>4074</v>
      </c>
      <c r="E238" s="2">
        <v>147.4</v>
      </c>
      <c r="F238" s="9" t="s">
        <v>9</v>
      </c>
      <c r="G238" s="2">
        <v>147.4</v>
      </c>
      <c r="H238" s="4">
        <f>Tabla1[[#This Row],[Importe]]-Tabla1[[#This Row],[Pagado]]</f>
        <v>0</v>
      </c>
    </row>
    <row r="239" spans="1:8" x14ac:dyDescent="0.25">
      <c r="A239" s="1" t="s">
        <v>9</v>
      </c>
      <c r="B239" s="8" t="s">
        <v>275</v>
      </c>
      <c r="C239">
        <v>38726</v>
      </c>
      <c r="D239" s="1" t="s">
        <v>3935</v>
      </c>
      <c r="E239" s="2">
        <v>24185</v>
      </c>
      <c r="F239" s="9" t="s">
        <v>11</v>
      </c>
      <c r="G239" s="2">
        <v>24185</v>
      </c>
      <c r="H239" s="4">
        <f>Tabla1[[#This Row],[Importe]]-Tabla1[[#This Row],[Pagado]]</f>
        <v>0</v>
      </c>
    </row>
    <row r="240" spans="1:8" x14ac:dyDescent="0.25">
      <c r="A240" s="1" t="s">
        <v>9</v>
      </c>
      <c r="B240" s="8" t="s">
        <v>276</v>
      </c>
      <c r="C240">
        <v>38727</v>
      </c>
      <c r="D240" s="1" t="s">
        <v>4074</v>
      </c>
      <c r="E240" s="2">
        <v>1664.6</v>
      </c>
      <c r="F240" s="9" t="s">
        <v>9</v>
      </c>
      <c r="G240" s="2">
        <v>1664.6</v>
      </c>
      <c r="H240" s="4">
        <f>Tabla1[[#This Row],[Importe]]-Tabla1[[#This Row],[Pagado]]</f>
        <v>0</v>
      </c>
    </row>
    <row r="241" spans="1:8" x14ac:dyDescent="0.25">
      <c r="A241" s="1" t="s">
        <v>9</v>
      </c>
      <c r="B241" s="8" t="s">
        <v>277</v>
      </c>
      <c r="C241">
        <v>38728</v>
      </c>
      <c r="D241" s="1" t="s">
        <v>3948</v>
      </c>
      <c r="E241" s="2">
        <v>2761.2</v>
      </c>
      <c r="F241" s="9" t="s">
        <v>10</v>
      </c>
      <c r="G241" s="2">
        <v>2761.2</v>
      </c>
      <c r="H241" s="4">
        <f>Tabla1[[#This Row],[Importe]]-Tabla1[[#This Row],[Pagado]]</f>
        <v>0</v>
      </c>
    </row>
    <row r="242" spans="1:8" x14ac:dyDescent="0.25">
      <c r="A242" s="1" t="s">
        <v>9</v>
      </c>
      <c r="B242" s="8" t="s">
        <v>278</v>
      </c>
      <c r="C242">
        <v>38729</v>
      </c>
      <c r="D242" s="1" t="s">
        <v>4075</v>
      </c>
      <c r="E242" s="2">
        <v>36000</v>
      </c>
      <c r="F242" s="9" t="s">
        <v>9</v>
      </c>
      <c r="G242" s="2">
        <v>36000</v>
      </c>
      <c r="H242" s="4">
        <f>Tabla1[[#This Row],[Importe]]-Tabla1[[#This Row],[Pagado]]</f>
        <v>0</v>
      </c>
    </row>
    <row r="243" spans="1:8" x14ac:dyDescent="0.25">
      <c r="A243" s="1" t="s">
        <v>9</v>
      </c>
      <c r="B243" s="8" t="s">
        <v>279</v>
      </c>
      <c r="C243">
        <v>38730</v>
      </c>
      <c r="D243" s="1" t="s">
        <v>4076</v>
      </c>
      <c r="E243" s="2">
        <v>34949.74</v>
      </c>
      <c r="F243" s="9" t="s">
        <v>18</v>
      </c>
      <c r="G243" s="2">
        <v>34949.74</v>
      </c>
      <c r="H243" s="4">
        <f>Tabla1[[#This Row],[Importe]]-Tabla1[[#This Row],[Pagado]]</f>
        <v>0</v>
      </c>
    </row>
    <row r="244" spans="1:8" x14ac:dyDescent="0.25">
      <c r="A244" s="1" t="s">
        <v>9</v>
      </c>
      <c r="B244" s="8" t="s">
        <v>280</v>
      </c>
      <c r="C244">
        <v>38731</v>
      </c>
      <c r="D244" s="1" t="s">
        <v>4077</v>
      </c>
      <c r="E244" s="2">
        <v>748</v>
      </c>
      <c r="F244" s="9" t="s">
        <v>10</v>
      </c>
      <c r="G244" s="2">
        <v>748</v>
      </c>
      <c r="H244" s="4">
        <f>Tabla1[[#This Row],[Importe]]-Tabla1[[#This Row],[Pagado]]</f>
        <v>0</v>
      </c>
    </row>
    <row r="245" spans="1:8" x14ac:dyDescent="0.25">
      <c r="A245" s="1" t="s">
        <v>10</v>
      </c>
      <c r="B245" s="8" t="s">
        <v>281</v>
      </c>
      <c r="C245">
        <v>38732</v>
      </c>
      <c r="D245" s="1" t="s">
        <v>3943</v>
      </c>
      <c r="E245" s="2">
        <v>34964.080000000002</v>
      </c>
      <c r="F245" s="9" t="s">
        <v>10</v>
      </c>
      <c r="G245" s="2">
        <v>34964.080000000002</v>
      </c>
      <c r="H245" s="4">
        <f>Tabla1[[#This Row],[Importe]]-Tabla1[[#This Row],[Pagado]]</f>
        <v>0</v>
      </c>
    </row>
    <row r="246" spans="1:8" x14ac:dyDescent="0.25">
      <c r="A246" s="1" t="s">
        <v>10</v>
      </c>
      <c r="B246" s="8" t="s">
        <v>282</v>
      </c>
      <c r="C246">
        <v>38733</v>
      </c>
      <c r="D246" s="1" t="s">
        <v>3936</v>
      </c>
      <c r="E246" s="2">
        <v>3805</v>
      </c>
      <c r="F246" s="9" t="s">
        <v>11</v>
      </c>
      <c r="G246" s="2">
        <v>3805</v>
      </c>
      <c r="H246" s="4">
        <f>Tabla1[[#This Row],[Importe]]-Tabla1[[#This Row],[Pagado]]</f>
        <v>0</v>
      </c>
    </row>
    <row r="247" spans="1:8" x14ac:dyDescent="0.25">
      <c r="A247" s="1" t="s">
        <v>10</v>
      </c>
      <c r="B247" s="8" t="s">
        <v>283</v>
      </c>
      <c r="C247">
        <v>38734</v>
      </c>
      <c r="D247" s="1" t="s">
        <v>3935</v>
      </c>
      <c r="E247" s="2">
        <v>86390.399999999994</v>
      </c>
      <c r="F247" s="9" t="s">
        <v>11</v>
      </c>
      <c r="G247" s="2">
        <v>86390.399999999994</v>
      </c>
      <c r="H247" s="4">
        <f>Tabla1[[#This Row],[Importe]]-Tabla1[[#This Row],[Pagado]]</f>
        <v>0</v>
      </c>
    </row>
    <row r="248" spans="1:8" x14ac:dyDescent="0.25">
      <c r="A248" s="1" t="s">
        <v>10</v>
      </c>
      <c r="B248" s="8" t="s">
        <v>284</v>
      </c>
      <c r="C248">
        <v>38735</v>
      </c>
      <c r="D248" s="1" t="s">
        <v>3968</v>
      </c>
      <c r="E248" s="2">
        <v>6760</v>
      </c>
      <c r="F248" s="9" t="s">
        <v>10</v>
      </c>
      <c r="G248" s="2">
        <v>6760</v>
      </c>
      <c r="H248" s="4">
        <f>Tabla1[[#This Row],[Importe]]-Tabla1[[#This Row],[Pagado]]</f>
        <v>0</v>
      </c>
    </row>
    <row r="249" spans="1:8" x14ac:dyDescent="0.25">
      <c r="A249" s="1" t="s">
        <v>10</v>
      </c>
      <c r="B249" s="8" t="s">
        <v>285</v>
      </c>
      <c r="C249">
        <v>38736</v>
      </c>
      <c r="D249" s="1" t="s">
        <v>4078</v>
      </c>
      <c r="E249" s="2">
        <v>3534.1</v>
      </c>
      <c r="F249" s="9" t="s">
        <v>10</v>
      </c>
      <c r="G249" s="2">
        <v>3534.1</v>
      </c>
      <c r="H249" s="4">
        <f>Tabla1[[#This Row],[Importe]]-Tabla1[[#This Row],[Pagado]]</f>
        <v>0</v>
      </c>
    </row>
    <row r="250" spans="1:8" x14ac:dyDescent="0.25">
      <c r="A250" s="1" t="s">
        <v>10</v>
      </c>
      <c r="B250" s="8" t="s">
        <v>286</v>
      </c>
      <c r="C250">
        <v>38737</v>
      </c>
      <c r="D250" s="1" t="s">
        <v>3937</v>
      </c>
      <c r="E250" s="2">
        <v>77968.25</v>
      </c>
      <c r="F250" s="9" t="s">
        <v>11</v>
      </c>
      <c r="G250" s="2">
        <v>77968.25</v>
      </c>
      <c r="H250" s="4">
        <f>Tabla1[[#This Row],[Importe]]-Tabla1[[#This Row],[Pagado]]</f>
        <v>0</v>
      </c>
    </row>
    <row r="251" spans="1:8" x14ac:dyDescent="0.25">
      <c r="A251" s="1" t="s">
        <v>10</v>
      </c>
      <c r="B251" s="8" t="s">
        <v>287</v>
      </c>
      <c r="C251">
        <v>38738</v>
      </c>
      <c r="D251" s="1" t="s">
        <v>3973</v>
      </c>
      <c r="E251" s="2">
        <v>1040</v>
      </c>
      <c r="F251" s="9" t="s">
        <v>10</v>
      </c>
      <c r="G251" s="2">
        <v>1040</v>
      </c>
      <c r="H251" s="4">
        <f>Tabla1[[#This Row],[Importe]]-Tabla1[[#This Row],[Pagado]]</f>
        <v>0</v>
      </c>
    </row>
    <row r="252" spans="1:8" x14ac:dyDescent="0.25">
      <c r="A252" s="1" t="s">
        <v>10</v>
      </c>
      <c r="B252" s="8" t="s">
        <v>288</v>
      </c>
      <c r="C252">
        <v>38739</v>
      </c>
      <c r="D252" s="1" t="s">
        <v>3974</v>
      </c>
      <c r="E252" s="2">
        <v>7280</v>
      </c>
      <c r="F252" s="9" t="s">
        <v>10</v>
      </c>
      <c r="G252" s="2">
        <v>7280</v>
      </c>
      <c r="H252" s="4">
        <f>Tabla1[[#This Row],[Importe]]-Tabla1[[#This Row],[Pagado]]</f>
        <v>0</v>
      </c>
    </row>
    <row r="253" spans="1:8" x14ac:dyDescent="0.25">
      <c r="A253" s="1" t="s">
        <v>10</v>
      </c>
      <c r="B253" s="8" t="s">
        <v>289</v>
      </c>
      <c r="C253">
        <v>38740</v>
      </c>
      <c r="D253" s="1" t="s">
        <v>3947</v>
      </c>
      <c r="E253" s="2">
        <v>7404.6</v>
      </c>
      <c r="F253" s="9" t="s">
        <v>11</v>
      </c>
      <c r="G253" s="2">
        <v>7404.6</v>
      </c>
      <c r="H253" s="4">
        <f>Tabla1[[#This Row],[Importe]]-Tabla1[[#This Row],[Pagado]]</f>
        <v>0</v>
      </c>
    </row>
    <row r="254" spans="1:8" x14ac:dyDescent="0.25">
      <c r="A254" s="1" t="s">
        <v>10</v>
      </c>
      <c r="B254" s="8" t="s">
        <v>290</v>
      </c>
      <c r="C254">
        <v>38741</v>
      </c>
      <c r="D254" s="1" t="s">
        <v>4079</v>
      </c>
      <c r="E254" s="2">
        <v>2982.2</v>
      </c>
      <c r="F254" s="9" t="s">
        <v>10</v>
      </c>
      <c r="G254" s="2">
        <v>2982.2</v>
      </c>
      <c r="H254" s="4">
        <f>Tabla1[[#This Row],[Importe]]-Tabla1[[#This Row],[Pagado]]</f>
        <v>0</v>
      </c>
    </row>
    <row r="255" spans="1:8" x14ac:dyDescent="0.25">
      <c r="A255" s="1" t="s">
        <v>10</v>
      </c>
      <c r="B255" s="8" t="s">
        <v>291</v>
      </c>
      <c r="C255">
        <v>38742</v>
      </c>
      <c r="D255" s="1" t="s">
        <v>3941</v>
      </c>
      <c r="E255" s="2">
        <v>10134.200000000001</v>
      </c>
      <c r="F255" s="9" t="s">
        <v>11</v>
      </c>
      <c r="G255" s="2">
        <v>10134.200000000001</v>
      </c>
      <c r="H255" s="4">
        <f>Tabla1[[#This Row],[Importe]]-Tabla1[[#This Row],[Pagado]]</f>
        <v>0</v>
      </c>
    </row>
    <row r="256" spans="1:8" x14ac:dyDescent="0.25">
      <c r="A256" s="1" t="s">
        <v>10</v>
      </c>
      <c r="B256" s="8" t="s">
        <v>292</v>
      </c>
      <c r="C256">
        <v>38743</v>
      </c>
      <c r="D256" s="1" t="s">
        <v>3946</v>
      </c>
      <c r="E256" s="2">
        <v>2382.9</v>
      </c>
      <c r="F256" s="9" t="s">
        <v>11</v>
      </c>
      <c r="G256" s="2">
        <v>2382.9</v>
      </c>
      <c r="H256" s="4">
        <f>Tabla1[[#This Row],[Importe]]-Tabla1[[#This Row],[Pagado]]</f>
        <v>0</v>
      </c>
    </row>
    <row r="257" spans="1:8" x14ac:dyDescent="0.25">
      <c r="A257" s="1" t="s">
        <v>10</v>
      </c>
      <c r="B257" s="8" t="s">
        <v>293</v>
      </c>
      <c r="C257">
        <v>38744</v>
      </c>
      <c r="D257" s="1" t="s">
        <v>3948</v>
      </c>
      <c r="E257" s="2">
        <v>7636.2</v>
      </c>
      <c r="F257" s="9" t="s">
        <v>11</v>
      </c>
      <c r="G257" s="2">
        <v>7636.2</v>
      </c>
      <c r="H257" s="4">
        <f>Tabla1[[#This Row],[Importe]]-Tabla1[[#This Row],[Pagado]]</f>
        <v>0</v>
      </c>
    </row>
    <row r="258" spans="1:8" x14ac:dyDescent="0.25">
      <c r="A258" s="1" t="s">
        <v>10</v>
      </c>
      <c r="B258" s="8" t="s">
        <v>294</v>
      </c>
      <c r="C258">
        <v>38745</v>
      </c>
      <c r="D258" s="1" t="s">
        <v>3950</v>
      </c>
      <c r="E258" s="2">
        <v>31200</v>
      </c>
      <c r="F258" s="9" t="s">
        <v>12</v>
      </c>
      <c r="G258" s="2">
        <v>31200</v>
      </c>
      <c r="H258" s="4">
        <f>Tabla1[[#This Row],[Importe]]-Tabla1[[#This Row],[Pagado]]</f>
        <v>0</v>
      </c>
    </row>
    <row r="259" spans="1:8" x14ac:dyDescent="0.25">
      <c r="A259" s="1" t="s">
        <v>10</v>
      </c>
      <c r="B259" s="8" t="s">
        <v>295</v>
      </c>
      <c r="C259">
        <v>38746</v>
      </c>
      <c r="D259" s="1" t="s">
        <v>4080</v>
      </c>
      <c r="E259" s="2">
        <v>4022.9</v>
      </c>
      <c r="F259" s="9" t="s">
        <v>12</v>
      </c>
      <c r="G259" s="2">
        <v>4022.9</v>
      </c>
      <c r="H259" s="4">
        <f>Tabla1[[#This Row],[Importe]]-Tabla1[[#This Row],[Pagado]]</f>
        <v>0</v>
      </c>
    </row>
    <row r="260" spans="1:8" x14ac:dyDescent="0.25">
      <c r="A260" s="1" t="s">
        <v>10</v>
      </c>
      <c r="B260" s="8" t="s">
        <v>296</v>
      </c>
      <c r="C260">
        <v>38747</v>
      </c>
      <c r="D260" s="1" t="s">
        <v>4081</v>
      </c>
      <c r="E260" s="2">
        <v>2474</v>
      </c>
      <c r="F260" s="9" t="s">
        <v>10</v>
      </c>
      <c r="G260" s="2">
        <v>2474</v>
      </c>
      <c r="H260" s="4">
        <f>Tabla1[[#This Row],[Importe]]-Tabla1[[#This Row],[Pagado]]</f>
        <v>0</v>
      </c>
    </row>
    <row r="261" spans="1:8" x14ac:dyDescent="0.25">
      <c r="A261" s="1" t="s">
        <v>10</v>
      </c>
      <c r="B261" s="8" t="s">
        <v>297</v>
      </c>
      <c r="C261">
        <v>38748</v>
      </c>
      <c r="D261" s="1" t="s">
        <v>3944</v>
      </c>
      <c r="E261" s="2">
        <v>4165</v>
      </c>
      <c r="F261" s="9" t="s">
        <v>11</v>
      </c>
      <c r="G261" s="2">
        <v>4165</v>
      </c>
      <c r="H261" s="4">
        <f>Tabla1[[#This Row],[Importe]]-Tabla1[[#This Row],[Pagado]]</f>
        <v>0</v>
      </c>
    </row>
    <row r="262" spans="1:8" x14ac:dyDescent="0.25">
      <c r="A262" s="1" t="s">
        <v>10</v>
      </c>
      <c r="B262" s="8" t="s">
        <v>298</v>
      </c>
      <c r="C262">
        <v>38749</v>
      </c>
      <c r="D262" s="1" t="s">
        <v>3939</v>
      </c>
      <c r="E262" s="2">
        <v>4267.8999999999996</v>
      </c>
      <c r="F262" s="9" t="s">
        <v>11</v>
      </c>
      <c r="G262" s="2">
        <v>4267.8999999999996</v>
      </c>
      <c r="H262" s="4">
        <f>Tabla1[[#This Row],[Importe]]-Tabla1[[#This Row],[Pagado]]</f>
        <v>0</v>
      </c>
    </row>
    <row r="263" spans="1:8" x14ac:dyDescent="0.25">
      <c r="A263" s="1" t="s">
        <v>10</v>
      </c>
      <c r="B263" s="8" t="s">
        <v>299</v>
      </c>
      <c r="C263">
        <v>38750</v>
      </c>
      <c r="D263" s="1" t="s">
        <v>3945</v>
      </c>
      <c r="E263" s="2">
        <v>4595.5</v>
      </c>
      <c r="F263" s="9" t="s">
        <v>11</v>
      </c>
      <c r="G263" s="2">
        <v>4595.5</v>
      </c>
      <c r="H263" s="4">
        <f>Tabla1[[#This Row],[Importe]]-Tabla1[[#This Row],[Pagado]]</f>
        <v>0</v>
      </c>
    </row>
    <row r="264" spans="1:8" x14ac:dyDescent="0.25">
      <c r="A264" s="1" t="s">
        <v>10</v>
      </c>
      <c r="B264" s="8" t="s">
        <v>300</v>
      </c>
      <c r="C264">
        <v>38751</v>
      </c>
      <c r="D264" s="1" t="s">
        <v>3949</v>
      </c>
      <c r="E264" s="2">
        <v>29054.799999999999</v>
      </c>
      <c r="F264" s="9" t="s">
        <v>12</v>
      </c>
      <c r="G264" s="2">
        <v>29054.799999999999</v>
      </c>
      <c r="H264" s="4">
        <f>Tabla1[[#This Row],[Importe]]-Tabla1[[#This Row],[Pagado]]</f>
        <v>0</v>
      </c>
    </row>
    <row r="265" spans="1:8" x14ac:dyDescent="0.25">
      <c r="A265" s="1" t="s">
        <v>10</v>
      </c>
      <c r="B265" s="8" t="s">
        <v>301</v>
      </c>
      <c r="C265">
        <v>38752</v>
      </c>
      <c r="D265" s="1" t="s">
        <v>3951</v>
      </c>
      <c r="E265" s="2">
        <v>13707.6</v>
      </c>
      <c r="F265" s="9" t="s">
        <v>10</v>
      </c>
      <c r="G265" s="2">
        <v>13707.6</v>
      </c>
      <c r="H265" s="4">
        <f>Tabla1[[#This Row],[Importe]]-Tabla1[[#This Row],[Pagado]]</f>
        <v>0</v>
      </c>
    </row>
    <row r="266" spans="1:8" x14ac:dyDescent="0.25">
      <c r="A266" s="1" t="s">
        <v>10</v>
      </c>
      <c r="B266" s="8" t="s">
        <v>302</v>
      </c>
      <c r="C266">
        <v>38753</v>
      </c>
      <c r="D266" s="1" t="s">
        <v>3938</v>
      </c>
      <c r="E266" s="2">
        <v>9138.5</v>
      </c>
      <c r="F266" s="9" t="s">
        <v>11</v>
      </c>
      <c r="G266" s="2">
        <v>9138.5</v>
      </c>
      <c r="H266" s="4">
        <f>Tabla1[[#This Row],[Importe]]-Tabla1[[#This Row],[Pagado]]</f>
        <v>0</v>
      </c>
    </row>
    <row r="267" spans="1:8" x14ac:dyDescent="0.25">
      <c r="A267" s="1" t="s">
        <v>10</v>
      </c>
      <c r="B267" s="8" t="s">
        <v>303</v>
      </c>
      <c r="C267">
        <v>38754</v>
      </c>
      <c r="D267" s="1" t="s">
        <v>4082</v>
      </c>
      <c r="E267" s="2">
        <v>3800</v>
      </c>
      <c r="F267" s="9" t="s">
        <v>12</v>
      </c>
      <c r="G267" s="2">
        <v>3800</v>
      </c>
      <c r="H267" s="4">
        <f>Tabla1[[#This Row],[Importe]]-Tabla1[[#This Row],[Pagado]]</f>
        <v>0</v>
      </c>
    </row>
    <row r="268" spans="1:8" x14ac:dyDescent="0.25">
      <c r="A268" s="1" t="s">
        <v>10</v>
      </c>
      <c r="B268" s="8" t="s">
        <v>304</v>
      </c>
      <c r="C268">
        <v>38755</v>
      </c>
      <c r="D268" s="1" t="s">
        <v>4083</v>
      </c>
      <c r="E268" s="2">
        <v>7155</v>
      </c>
      <c r="F268" s="9" t="s">
        <v>10</v>
      </c>
      <c r="G268" s="2">
        <v>7155</v>
      </c>
      <c r="H268" s="4">
        <f>Tabla1[[#This Row],[Importe]]-Tabla1[[#This Row],[Pagado]]</f>
        <v>0</v>
      </c>
    </row>
    <row r="269" spans="1:8" x14ac:dyDescent="0.25">
      <c r="A269" s="1" t="s">
        <v>10</v>
      </c>
      <c r="B269" s="8" t="s">
        <v>305</v>
      </c>
      <c r="C269">
        <v>38756</v>
      </c>
      <c r="D269" s="1" t="s">
        <v>4045</v>
      </c>
      <c r="E269" s="2">
        <v>416</v>
      </c>
      <c r="F269" s="9" t="s">
        <v>10</v>
      </c>
      <c r="G269" s="2">
        <v>416</v>
      </c>
      <c r="H269" s="4">
        <f>Tabla1[[#This Row],[Importe]]-Tabla1[[#This Row],[Pagado]]</f>
        <v>0</v>
      </c>
    </row>
    <row r="270" spans="1:8" x14ac:dyDescent="0.25">
      <c r="A270" s="1" t="s">
        <v>10</v>
      </c>
      <c r="B270" s="8" t="s">
        <v>306</v>
      </c>
      <c r="C270">
        <v>38757</v>
      </c>
      <c r="D270" s="1" t="s">
        <v>4006</v>
      </c>
      <c r="E270" s="2">
        <v>10344.299999999999</v>
      </c>
      <c r="F270" s="9" t="s">
        <v>10</v>
      </c>
      <c r="G270" s="2">
        <v>10344.299999999999</v>
      </c>
      <c r="H270" s="4">
        <f>Tabla1[[#This Row],[Importe]]-Tabla1[[#This Row],[Pagado]]</f>
        <v>0</v>
      </c>
    </row>
    <row r="271" spans="1:8" x14ac:dyDescent="0.25">
      <c r="A271" s="1" t="s">
        <v>10</v>
      </c>
      <c r="B271" s="8" t="s">
        <v>307</v>
      </c>
      <c r="C271">
        <v>38758</v>
      </c>
      <c r="D271" s="1" t="s">
        <v>3967</v>
      </c>
      <c r="E271" s="2">
        <v>8380</v>
      </c>
      <c r="F271" s="9" t="s">
        <v>10</v>
      </c>
      <c r="G271" s="2">
        <v>8380</v>
      </c>
      <c r="H271" s="4">
        <f>Tabla1[[#This Row],[Importe]]-Tabla1[[#This Row],[Pagado]]</f>
        <v>0</v>
      </c>
    </row>
    <row r="272" spans="1:8" x14ac:dyDescent="0.25">
      <c r="A272" s="1" t="s">
        <v>10</v>
      </c>
      <c r="B272" s="8" t="s">
        <v>308</v>
      </c>
      <c r="C272">
        <v>38759</v>
      </c>
      <c r="D272" s="1" t="s">
        <v>4044</v>
      </c>
      <c r="E272" s="2">
        <v>4524</v>
      </c>
      <c r="F272" s="9" t="s">
        <v>10</v>
      </c>
      <c r="G272" s="2">
        <v>4524</v>
      </c>
      <c r="H272" s="4">
        <f>Tabla1[[#This Row],[Importe]]-Tabla1[[#This Row],[Pagado]]</f>
        <v>0</v>
      </c>
    </row>
    <row r="273" spans="1:8" x14ac:dyDescent="0.25">
      <c r="A273" s="1" t="s">
        <v>10</v>
      </c>
      <c r="B273" s="8" t="s">
        <v>309</v>
      </c>
      <c r="C273">
        <v>38760</v>
      </c>
      <c r="D273" s="1" t="s">
        <v>4007</v>
      </c>
      <c r="E273" s="2">
        <v>5652</v>
      </c>
      <c r="F273" s="9" t="s">
        <v>10</v>
      </c>
      <c r="G273" s="2">
        <v>5652</v>
      </c>
      <c r="H273" s="4">
        <f>Tabla1[[#This Row],[Importe]]-Tabla1[[#This Row],[Pagado]]</f>
        <v>0</v>
      </c>
    </row>
    <row r="274" spans="1:8" x14ac:dyDescent="0.25">
      <c r="A274" s="1" t="s">
        <v>10</v>
      </c>
      <c r="B274" s="8" t="s">
        <v>310</v>
      </c>
      <c r="C274">
        <v>38761</v>
      </c>
      <c r="D274" s="1" t="s">
        <v>4009</v>
      </c>
      <c r="E274" s="2">
        <v>728</v>
      </c>
      <c r="F274" s="9" t="s">
        <v>10</v>
      </c>
      <c r="G274" s="2">
        <v>728</v>
      </c>
      <c r="H274" s="4">
        <f>Tabla1[[#This Row],[Importe]]-Tabla1[[#This Row],[Pagado]]</f>
        <v>0</v>
      </c>
    </row>
    <row r="275" spans="1:8" x14ac:dyDescent="0.25">
      <c r="A275" s="1" t="s">
        <v>10</v>
      </c>
      <c r="B275" s="8" t="s">
        <v>311</v>
      </c>
      <c r="C275">
        <v>38762</v>
      </c>
      <c r="D275" s="1" t="s">
        <v>4084</v>
      </c>
      <c r="E275" s="2">
        <v>2739.1</v>
      </c>
      <c r="F275" s="9" t="s">
        <v>10</v>
      </c>
      <c r="G275" s="2">
        <v>2739.1</v>
      </c>
      <c r="H275" s="4">
        <f>Tabla1[[#This Row],[Importe]]-Tabla1[[#This Row],[Pagado]]</f>
        <v>0</v>
      </c>
    </row>
    <row r="276" spans="1:8" x14ac:dyDescent="0.25">
      <c r="A276" s="1" t="s">
        <v>10</v>
      </c>
      <c r="B276" s="8" t="s">
        <v>312</v>
      </c>
      <c r="C276">
        <v>38763</v>
      </c>
      <c r="D276" s="1" t="s">
        <v>4085</v>
      </c>
      <c r="E276" s="2">
        <v>23775.599999999999</v>
      </c>
      <c r="F276" s="9" t="s">
        <v>10</v>
      </c>
      <c r="G276" s="2">
        <v>23775.599999999999</v>
      </c>
      <c r="H276" s="4">
        <f>Tabla1[[#This Row],[Importe]]-Tabla1[[#This Row],[Pagado]]</f>
        <v>0</v>
      </c>
    </row>
    <row r="277" spans="1:8" x14ac:dyDescent="0.25">
      <c r="A277" s="1" t="s">
        <v>10</v>
      </c>
      <c r="B277" s="8" t="s">
        <v>313</v>
      </c>
      <c r="C277">
        <v>38764</v>
      </c>
      <c r="D277" s="1" t="s">
        <v>4051</v>
      </c>
      <c r="E277" s="2">
        <v>500</v>
      </c>
      <c r="F277" s="9" t="s">
        <v>10</v>
      </c>
      <c r="G277" s="2">
        <v>500</v>
      </c>
      <c r="H277" s="4">
        <f>Tabla1[[#This Row],[Importe]]-Tabla1[[#This Row],[Pagado]]</f>
        <v>0</v>
      </c>
    </row>
    <row r="278" spans="1:8" x14ac:dyDescent="0.25">
      <c r="A278" s="1" t="s">
        <v>10</v>
      </c>
      <c r="B278" s="8" t="s">
        <v>314</v>
      </c>
      <c r="C278">
        <v>38765</v>
      </c>
      <c r="D278" s="1" t="s">
        <v>4017</v>
      </c>
      <c r="E278" s="2">
        <v>32268.07</v>
      </c>
      <c r="F278" s="9" t="s">
        <v>11</v>
      </c>
      <c r="G278" s="2">
        <v>32268.07</v>
      </c>
      <c r="H278" s="4">
        <f>Tabla1[[#This Row],[Importe]]-Tabla1[[#This Row],[Pagado]]</f>
        <v>0</v>
      </c>
    </row>
    <row r="279" spans="1:8" x14ac:dyDescent="0.25">
      <c r="A279" s="1" t="s">
        <v>10</v>
      </c>
      <c r="B279" s="8" t="s">
        <v>315</v>
      </c>
      <c r="C279">
        <v>38766</v>
      </c>
      <c r="D279" s="1" t="s">
        <v>4086</v>
      </c>
      <c r="E279" s="2">
        <v>2201</v>
      </c>
      <c r="F279" s="9" t="s">
        <v>10</v>
      </c>
      <c r="G279" s="2">
        <v>2201</v>
      </c>
      <c r="H279" s="4">
        <f>Tabla1[[#This Row],[Importe]]-Tabla1[[#This Row],[Pagado]]</f>
        <v>0</v>
      </c>
    </row>
    <row r="280" spans="1:8" x14ac:dyDescent="0.25">
      <c r="A280" s="1" t="s">
        <v>10</v>
      </c>
      <c r="B280" s="8" t="s">
        <v>316</v>
      </c>
      <c r="C280">
        <v>38767</v>
      </c>
      <c r="D280" s="1" t="s">
        <v>4007</v>
      </c>
      <c r="E280" s="2">
        <v>4800</v>
      </c>
      <c r="F280" s="9" t="s">
        <v>10</v>
      </c>
      <c r="G280" s="2">
        <v>4800</v>
      </c>
      <c r="H280" s="4">
        <f>Tabla1[[#This Row],[Importe]]-Tabla1[[#This Row],[Pagado]]</f>
        <v>0</v>
      </c>
    </row>
    <row r="281" spans="1:8" x14ac:dyDescent="0.25">
      <c r="A281" s="1" t="s">
        <v>10</v>
      </c>
      <c r="B281" s="8" t="s">
        <v>317</v>
      </c>
      <c r="C281">
        <v>38768</v>
      </c>
      <c r="D281" s="1" t="s">
        <v>4036</v>
      </c>
      <c r="E281" s="2">
        <v>1780.8</v>
      </c>
      <c r="F281" s="9" t="s">
        <v>10</v>
      </c>
      <c r="G281" s="2">
        <v>1780.8</v>
      </c>
      <c r="H281" s="4">
        <f>Tabla1[[#This Row],[Importe]]-Tabla1[[#This Row],[Pagado]]</f>
        <v>0</v>
      </c>
    </row>
    <row r="282" spans="1:8" x14ac:dyDescent="0.25">
      <c r="A282" s="1" t="s">
        <v>10</v>
      </c>
      <c r="B282" s="8" t="s">
        <v>318</v>
      </c>
      <c r="C282">
        <v>38769</v>
      </c>
      <c r="D282" s="1" t="s">
        <v>4087</v>
      </c>
      <c r="E282" s="2">
        <v>5477.8</v>
      </c>
      <c r="F282" s="9" t="s">
        <v>10</v>
      </c>
      <c r="G282" s="2">
        <v>5477.8</v>
      </c>
      <c r="H282" s="4">
        <f>Tabla1[[#This Row],[Importe]]-Tabla1[[#This Row],[Pagado]]</f>
        <v>0</v>
      </c>
    </row>
    <row r="283" spans="1:8" x14ac:dyDescent="0.25">
      <c r="A283" s="1" t="s">
        <v>10</v>
      </c>
      <c r="B283" s="8" t="s">
        <v>319</v>
      </c>
      <c r="C283">
        <v>38770</v>
      </c>
      <c r="D283" s="1" t="s">
        <v>3978</v>
      </c>
      <c r="E283" s="2">
        <v>10815.7</v>
      </c>
      <c r="F283" s="9" t="s">
        <v>10</v>
      </c>
      <c r="G283" s="2">
        <v>10815.7</v>
      </c>
      <c r="H283" s="4">
        <f>Tabla1[[#This Row],[Importe]]-Tabla1[[#This Row],[Pagado]]</f>
        <v>0</v>
      </c>
    </row>
    <row r="284" spans="1:8" x14ac:dyDescent="0.25">
      <c r="A284" s="1" t="s">
        <v>10</v>
      </c>
      <c r="B284" s="8" t="s">
        <v>320</v>
      </c>
      <c r="C284">
        <v>38771</v>
      </c>
      <c r="D284" s="1" t="s">
        <v>3960</v>
      </c>
      <c r="E284" s="2">
        <v>17326.900000000001</v>
      </c>
      <c r="F284" s="9" t="s">
        <v>10</v>
      </c>
      <c r="G284" s="2">
        <v>17326.900000000001</v>
      </c>
      <c r="H284" s="4">
        <f>Tabla1[[#This Row],[Importe]]-Tabla1[[#This Row],[Pagado]]</f>
        <v>0</v>
      </c>
    </row>
    <row r="285" spans="1:8" x14ac:dyDescent="0.25">
      <c r="A285" s="1" t="s">
        <v>10</v>
      </c>
      <c r="B285" s="8" t="s">
        <v>321</v>
      </c>
      <c r="C285">
        <v>38772</v>
      </c>
      <c r="D285" s="1" t="s">
        <v>4031</v>
      </c>
      <c r="E285" s="2">
        <v>2860</v>
      </c>
      <c r="F285" s="9" t="s">
        <v>10</v>
      </c>
      <c r="G285" s="2">
        <v>2860</v>
      </c>
      <c r="H285" s="4">
        <f>Tabla1[[#This Row],[Importe]]-Tabla1[[#This Row],[Pagado]]</f>
        <v>0</v>
      </c>
    </row>
    <row r="286" spans="1:8" x14ac:dyDescent="0.25">
      <c r="A286" s="1" t="s">
        <v>10</v>
      </c>
      <c r="B286" s="8" t="s">
        <v>322</v>
      </c>
      <c r="C286">
        <v>38773</v>
      </c>
      <c r="D286" s="1" t="s">
        <v>3956</v>
      </c>
      <c r="E286" s="2">
        <v>2470</v>
      </c>
      <c r="F286" s="9" t="s">
        <v>10</v>
      </c>
      <c r="G286" s="2">
        <v>2470</v>
      </c>
      <c r="H286" s="4">
        <f>Tabla1[[#This Row],[Importe]]-Tabla1[[#This Row],[Pagado]]</f>
        <v>0</v>
      </c>
    </row>
    <row r="287" spans="1:8" x14ac:dyDescent="0.25">
      <c r="A287" s="1" t="s">
        <v>10</v>
      </c>
      <c r="B287" s="8" t="s">
        <v>323</v>
      </c>
      <c r="C287">
        <v>38774</v>
      </c>
      <c r="D287" s="1" t="s">
        <v>4088</v>
      </c>
      <c r="E287" s="2">
        <v>3640</v>
      </c>
      <c r="F287" s="9" t="s">
        <v>10</v>
      </c>
      <c r="G287" s="2">
        <v>3640</v>
      </c>
      <c r="H287" s="4">
        <f>Tabla1[[#This Row],[Importe]]-Tabla1[[#This Row],[Pagado]]</f>
        <v>0</v>
      </c>
    </row>
    <row r="288" spans="1:8" x14ac:dyDescent="0.25">
      <c r="A288" s="1" t="s">
        <v>10</v>
      </c>
      <c r="B288" s="8" t="s">
        <v>324</v>
      </c>
      <c r="C288">
        <v>38775</v>
      </c>
      <c r="D288" s="1" t="s">
        <v>4041</v>
      </c>
      <c r="E288" s="2">
        <v>763.4</v>
      </c>
      <c r="F288" s="9" t="s">
        <v>10</v>
      </c>
      <c r="G288" s="2">
        <v>763.4</v>
      </c>
      <c r="H288" s="4">
        <f>Tabla1[[#This Row],[Importe]]-Tabla1[[#This Row],[Pagado]]</f>
        <v>0</v>
      </c>
    </row>
    <row r="289" spans="1:8" x14ac:dyDescent="0.25">
      <c r="A289" s="1" t="s">
        <v>10</v>
      </c>
      <c r="B289" s="8" t="s">
        <v>325</v>
      </c>
      <c r="C289">
        <v>38776</v>
      </c>
      <c r="D289" s="1" t="s">
        <v>4089</v>
      </c>
      <c r="E289" s="2">
        <v>1497.6</v>
      </c>
      <c r="F289" s="9" t="s">
        <v>10</v>
      </c>
      <c r="G289" s="2">
        <v>1497.6</v>
      </c>
      <c r="H289" s="4">
        <f>Tabla1[[#This Row],[Importe]]-Tabla1[[#This Row],[Pagado]]</f>
        <v>0</v>
      </c>
    </row>
    <row r="290" spans="1:8" x14ac:dyDescent="0.25">
      <c r="A290" s="1" t="s">
        <v>10</v>
      </c>
      <c r="B290" s="8" t="s">
        <v>326</v>
      </c>
      <c r="C290">
        <v>38777</v>
      </c>
      <c r="D290" s="1" t="s">
        <v>4089</v>
      </c>
      <c r="E290" s="2">
        <v>60</v>
      </c>
      <c r="F290" s="9" t="s">
        <v>10</v>
      </c>
      <c r="G290" s="2">
        <v>60</v>
      </c>
      <c r="H290" s="4">
        <f>Tabla1[[#This Row],[Importe]]-Tabla1[[#This Row],[Pagado]]</f>
        <v>0</v>
      </c>
    </row>
    <row r="291" spans="1:8" x14ac:dyDescent="0.25">
      <c r="A291" s="1" t="s">
        <v>10</v>
      </c>
      <c r="B291" s="8" t="s">
        <v>327</v>
      </c>
      <c r="C291">
        <v>38778</v>
      </c>
      <c r="D291" s="1" t="s">
        <v>4090</v>
      </c>
      <c r="E291" s="2">
        <v>1312.56</v>
      </c>
      <c r="F291" s="9" t="s">
        <v>10</v>
      </c>
      <c r="G291" s="2">
        <v>1312.56</v>
      </c>
      <c r="H291" s="4">
        <f>Tabla1[[#This Row],[Importe]]-Tabla1[[#This Row],[Pagado]]</f>
        <v>0</v>
      </c>
    </row>
    <row r="292" spans="1:8" x14ac:dyDescent="0.25">
      <c r="A292" s="1" t="s">
        <v>10</v>
      </c>
      <c r="B292" s="8" t="s">
        <v>328</v>
      </c>
      <c r="C292">
        <v>38779</v>
      </c>
      <c r="D292" s="1" t="s">
        <v>3972</v>
      </c>
      <c r="E292" s="2">
        <v>4551.3</v>
      </c>
      <c r="F292" s="9" t="s">
        <v>10</v>
      </c>
      <c r="G292" s="2">
        <v>4551.3</v>
      </c>
      <c r="H292" s="4">
        <f>Tabla1[[#This Row],[Importe]]-Tabla1[[#This Row],[Pagado]]</f>
        <v>0</v>
      </c>
    </row>
    <row r="293" spans="1:8" x14ac:dyDescent="0.25">
      <c r="A293" s="1" t="s">
        <v>10</v>
      </c>
      <c r="B293" s="8" t="s">
        <v>329</v>
      </c>
      <c r="C293">
        <v>38780</v>
      </c>
      <c r="D293" s="1" t="s">
        <v>3982</v>
      </c>
      <c r="E293" s="2">
        <v>3396</v>
      </c>
      <c r="F293" s="9" t="s">
        <v>10</v>
      </c>
      <c r="G293" s="2">
        <v>3396</v>
      </c>
      <c r="H293" s="4">
        <f>Tabla1[[#This Row],[Importe]]-Tabla1[[#This Row],[Pagado]]</f>
        <v>0</v>
      </c>
    </row>
    <row r="294" spans="1:8" x14ac:dyDescent="0.25">
      <c r="A294" s="1" t="s">
        <v>10</v>
      </c>
      <c r="B294" s="8" t="s">
        <v>330</v>
      </c>
      <c r="C294">
        <v>38781</v>
      </c>
      <c r="D294" s="1" t="s">
        <v>3971</v>
      </c>
      <c r="E294" s="2">
        <v>1122.9000000000001</v>
      </c>
      <c r="F294" s="9" t="s">
        <v>10</v>
      </c>
      <c r="G294" s="2">
        <v>1122.9000000000001</v>
      </c>
      <c r="H294" s="4">
        <f>Tabla1[[#This Row],[Importe]]-Tabla1[[#This Row],[Pagado]]</f>
        <v>0</v>
      </c>
    </row>
    <row r="295" spans="1:8" x14ac:dyDescent="0.25">
      <c r="A295" s="1" t="s">
        <v>10</v>
      </c>
      <c r="B295" s="8" t="s">
        <v>331</v>
      </c>
      <c r="C295">
        <v>38782</v>
      </c>
      <c r="D295" s="1" t="s">
        <v>4030</v>
      </c>
      <c r="E295" s="2">
        <v>609.70000000000005</v>
      </c>
      <c r="F295" s="9" t="s">
        <v>10</v>
      </c>
      <c r="G295" s="2">
        <v>609.70000000000005</v>
      </c>
      <c r="H295" s="4">
        <f>Tabla1[[#This Row],[Importe]]-Tabla1[[#This Row],[Pagado]]</f>
        <v>0</v>
      </c>
    </row>
    <row r="296" spans="1:8" x14ac:dyDescent="0.25">
      <c r="A296" s="1" t="s">
        <v>10</v>
      </c>
      <c r="B296" s="8" t="s">
        <v>332</v>
      </c>
      <c r="C296">
        <v>38783</v>
      </c>
      <c r="D296" s="1" t="s">
        <v>4033</v>
      </c>
      <c r="E296" s="2">
        <v>2320</v>
      </c>
      <c r="F296" s="9" t="s">
        <v>10</v>
      </c>
      <c r="G296" s="2">
        <v>2320</v>
      </c>
      <c r="H296" s="4">
        <f>Tabla1[[#This Row],[Importe]]-Tabla1[[#This Row],[Pagado]]</f>
        <v>0</v>
      </c>
    </row>
    <row r="297" spans="1:8" x14ac:dyDescent="0.25">
      <c r="A297" s="1" t="s">
        <v>10</v>
      </c>
      <c r="B297" s="8" t="s">
        <v>333</v>
      </c>
      <c r="C297">
        <v>38784</v>
      </c>
      <c r="D297" s="1" t="s">
        <v>4091</v>
      </c>
      <c r="E297" s="2">
        <v>6931.5</v>
      </c>
      <c r="F297" s="9" t="s">
        <v>10</v>
      </c>
      <c r="G297" s="2">
        <v>6931.5</v>
      </c>
      <c r="H297" s="4">
        <f>Tabla1[[#This Row],[Importe]]-Tabla1[[#This Row],[Pagado]]</f>
        <v>0</v>
      </c>
    </row>
    <row r="298" spans="1:8" x14ac:dyDescent="0.25">
      <c r="A298" s="1" t="s">
        <v>10</v>
      </c>
      <c r="B298" s="8" t="s">
        <v>334</v>
      </c>
      <c r="C298">
        <v>38785</v>
      </c>
      <c r="D298" s="1" t="s">
        <v>3954</v>
      </c>
      <c r="E298" s="2">
        <v>10650</v>
      </c>
      <c r="F298" s="9" t="s">
        <v>10</v>
      </c>
      <c r="G298" s="2">
        <v>10650</v>
      </c>
      <c r="H298" s="4">
        <f>Tabla1[[#This Row],[Importe]]-Tabla1[[#This Row],[Pagado]]</f>
        <v>0</v>
      </c>
    </row>
    <row r="299" spans="1:8" x14ac:dyDescent="0.25">
      <c r="A299" s="1" t="s">
        <v>10</v>
      </c>
      <c r="B299" s="8" t="s">
        <v>335</v>
      </c>
      <c r="C299">
        <v>38786</v>
      </c>
      <c r="D299" s="1" t="s">
        <v>3980</v>
      </c>
      <c r="E299" s="2">
        <v>5794.7</v>
      </c>
      <c r="F299" s="9" t="s">
        <v>10</v>
      </c>
      <c r="G299" s="2">
        <v>5794.7</v>
      </c>
      <c r="H299" s="4">
        <f>Tabla1[[#This Row],[Importe]]-Tabla1[[#This Row],[Pagado]]</f>
        <v>0</v>
      </c>
    </row>
    <row r="300" spans="1:8" x14ac:dyDescent="0.25">
      <c r="A300" s="1" t="s">
        <v>10</v>
      </c>
      <c r="B300" s="8" t="s">
        <v>336</v>
      </c>
      <c r="C300">
        <v>38787</v>
      </c>
      <c r="D300" s="1" t="s">
        <v>3987</v>
      </c>
      <c r="E300" s="2">
        <v>4389.3999999999996</v>
      </c>
      <c r="F300" s="9" t="s">
        <v>10</v>
      </c>
      <c r="G300" s="2">
        <v>4389.3999999999996</v>
      </c>
      <c r="H300" s="4">
        <f>Tabla1[[#This Row],[Importe]]-Tabla1[[#This Row],[Pagado]]</f>
        <v>0</v>
      </c>
    </row>
    <row r="301" spans="1:8" x14ac:dyDescent="0.25">
      <c r="A301" s="1" t="s">
        <v>10</v>
      </c>
      <c r="B301" s="8" t="s">
        <v>337</v>
      </c>
      <c r="C301">
        <v>38788</v>
      </c>
      <c r="D301" s="1" t="s">
        <v>3987</v>
      </c>
      <c r="E301" s="2">
        <v>600</v>
      </c>
      <c r="F301" s="9" t="s">
        <v>10</v>
      </c>
      <c r="G301" s="2">
        <v>600</v>
      </c>
      <c r="H301" s="4">
        <f>Tabla1[[#This Row],[Importe]]-Tabla1[[#This Row],[Pagado]]</f>
        <v>0</v>
      </c>
    </row>
    <row r="302" spans="1:8" x14ac:dyDescent="0.25">
      <c r="A302" s="1" t="s">
        <v>10</v>
      </c>
      <c r="B302" s="8" t="s">
        <v>338</v>
      </c>
      <c r="C302">
        <v>38789</v>
      </c>
      <c r="D302" s="1" t="s">
        <v>3986</v>
      </c>
      <c r="E302" s="2">
        <v>1326</v>
      </c>
      <c r="F302" s="9" t="s">
        <v>10</v>
      </c>
      <c r="G302" s="2">
        <v>1326</v>
      </c>
      <c r="H302" s="4">
        <f>Tabla1[[#This Row],[Importe]]-Tabla1[[#This Row],[Pagado]]</f>
        <v>0</v>
      </c>
    </row>
    <row r="303" spans="1:8" x14ac:dyDescent="0.25">
      <c r="A303" s="1" t="s">
        <v>10</v>
      </c>
      <c r="B303" s="8" t="s">
        <v>339</v>
      </c>
      <c r="C303">
        <v>38790</v>
      </c>
      <c r="D303" s="1" t="s">
        <v>3984</v>
      </c>
      <c r="E303" s="2">
        <v>3805.5</v>
      </c>
      <c r="F303" s="9" t="s">
        <v>10</v>
      </c>
      <c r="G303" s="2">
        <v>3805.5</v>
      </c>
      <c r="H303" s="4">
        <f>Tabla1[[#This Row],[Importe]]-Tabla1[[#This Row],[Pagado]]</f>
        <v>0</v>
      </c>
    </row>
    <row r="304" spans="1:8" x14ac:dyDescent="0.25">
      <c r="A304" s="1" t="s">
        <v>10</v>
      </c>
      <c r="B304" s="8" t="s">
        <v>340</v>
      </c>
      <c r="C304">
        <v>38791</v>
      </c>
      <c r="D304" s="1" t="s">
        <v>3975</v>
      </c>
      <c r="E304" s="2">
        <v>2860</v>
      </c>
      <c r="F304" s="9" t="s">
        <v>10</v>
      </c>
      <c r="G304" s="2">
        <v>2860</v>
      </c>
      <c r="H304" s="4">
        <f>Tabla1[[#This Row],[Importe]]-Tabla1[[#This Row],[Pagado]]</f>
        <v>0</v>
      </c>
    </row>
    <row r="305" spans="1:8" x14ac:dyDescent="0.25">
      <c r="A305" s="1" t="s">
        <v>10</v>
      </c>
      <c r="B305" s="8" t="s">
        <v>341</v>
      </c>
      <c r="C305">
        <v>38792</v>
      </c>
      <c r="D305" s="1" t="s">
        <v>3985</v>
      </c>
      <c r="E305" s="2">
        <v>2756.84</v>
      </c>
      <c r="F305" s="9" t="s">
        <v>10</v>
      </c>
      <c r="G305" s="2">
        <v>2756.84</v>
      </c>
      <c r="H305" s="4">
        <f>Tabla1[[#This Row],[Importe]]-Tabla1[[#This Row],[Pagado]]</f>
        <v>0</v>
      </c>
    </row>
    <row r="306" spans="1:8" x14ac:dyDescent="0.25">
      <c r="A306" s="1" t="s">
        <v>10</v>
      </c>
      <c r="B306" s="8" t="s">
        <v>342</v>
      </c>
      <c r="C306">
        <v>38793</v>
      </c>
      <c r="D306" s="1" t="s">
        <v>3969</v>
      </c>
      <c r="E306" s="2">
        <v>9004.5</v>
      </c>
      <c r="F306" s="9" t="s">
        <v>10</v>
      </c>
      <c r="G306" s="2">
        <v>9004.5</v>
      </c>
      <c r="H306" s="4">
        <f>Tabla1[[#This Row],[Importe]]-Tabla1[[#This Row],[Pagado]]</f>
        <v>0</v>
      </c>
    </row>
    <row r="307" spans="1:8" x14ac:dyDescent="0.25">
      <c r="A307" s="1" t="s">
        <v>10</v>
      </c>
      <c r="B307" s="8" t="s">
        <v>343</v>
      </c>
      <c r="C307">
        <v>38794</v>
      </c>
      <c r="D307" s="1" t="s">
        <v>4035</v>
      </c>
      <c r="E307" s="2">
        <v>12835.9</v>
      </c>
      <c r="F307" s="9" t="s">
        <v>10</v>
      </c>
      <c r="G307" s="2">
        <v>12835.9</v>
      </c>
      <c r="H307" s="4">
        <f>Tabla1[[#This Row],[Importe]]-Tabla1[[#This Row],[Pagado]]</f>
        <v>0</v>
      </c>
    </row>
    <row r="308" spans="1:8" x14ac:dyDescent="0.25">
      <c r="A308" s="1" t="s">
        <v>10</v>
      </c>
      <c r="B308" s="8" t="s">
        <v>344</v>
      </c>
      <c r="C308">
        <v>38795</v>
      </c>
      <c r="D308" s="1" t="s">
        <v>3970</v>
      </c>
      <c r="E308" s="2">
        <v>1648</v>
      </c>
      <c r="F308" s="9" t="s">
        <v>10</v>
      </c>
      <c r="G308" s="2">
        <v>1648</v>
      </c>
      <c r="H308" s="4">
        <f>Tabla1[[#This Row],[Importe]]-Tabla1[[#This Row],[Pagado]]</f>
        <v>0</v>
      </c>
    </row>
    <row r="309" spans="1:8" x14ac:dyDescent="0.25">
      <c r="A309" s="1" t="s">
        <v>10</v>
      </c>
      <c r="B309" s="8" t="s">
        <v>345</v>
      </c>
      <c r="C309">
        <v>38796</v>
      </c>
      <c r="D309" s="1" t="s">
        <v>3966</v>
      </c>
      <c r="E309" s="2">
        <v>472.5</v>
      </c>
      <c r="F309" s="9" t="s">
        <v>10</v>
      </c>
      <c r="G309" s="2">
        <v>472.5</v>
      </c>
      <c r="H309" s="4">
        <f>Tabla1[[#This Row],[Importe]]-Tabla1[[#This Row],[Pagado]]</f>
        <v>0</v>
      </c>
    </row>
    <row r="310" spans="1:8" x14ac:dyDescent="0.25">
      <c r="A310" s="1" t="s">
        <v>10</v>
      </c>
      <c r="B310" s="8" t="s">
        <v>346</v>
      </c>
      <c r="C310">
        <v>38797</v>
      </c>
      <c r="D310" s="1" t="s">
        <v>3953</v>
      </c>
      <c r="E310" s="2">
        <v>2340</v>
      </c>
      <c r="F310" s="9" t="s">
        <v>10</v>
      </c>
      <c r="G310" s="2">
        <v>2340</v>
      </c>
      <c r="H310" s="4">
        <f>Tabla1[[#This Row],[Importe]]-Tabla1[[#This Row],[Pagado]]</f>
        <v>0</v>
      </c>
    </row>
    <row r="311" spans="1:8" x14ac:dyDescent="0.25">
      <c r="A311" s="1" t="s">
        <v>10</v>
      </c>
      <c r="B311" s="8" t="s">
        <v>347</v>
      </c>
      <c r="C311">
        <v>38798</v>
      </c>
      <c r="D311" s="1" t="s">
        <v>4092</v>
      </c>
      <c r="E311" s="2">
        <v>2896.4</v>
      </c>
      <c r="F311" s="9" t="s">
        <v>10</v>
      </c>
      <c r="G311" s="2">
        <v>2896.4</v>
      </c>
      <c r="H311" s="4">
        <f>Tabla1[[#This Row],[Importe]]-Tabla1[[#This Row],[Pagado]]</f>
        <v>0</v>
      </c>
    </row>
    <row r="312" spans="1:8" x14ac:dyDescent="0.25">
      <c r="A312" s="1" t="s">
        <v>10</v>
      </c>
      <c r="B312" s="8" t="s">
        <v>348</v>
      </c>
      <c r="C312">
        <v>38799</v>
      </c>
      <c r="D312" s="1" t="s">
        <v>4093</v>
      </c>
      <c r="E312" s="2">
        <v>7493.2</v>
      </c>
      <c r="F312" s="9" t="s">
        <v>10</v>
      </c>
      <c r="G312" s="2">
        <v>7493.2</v>
      </c>
      <c r="H312" s="4">
        <f>Tabla1[[#This Row],[Importe]]-Tabla1[[#This Row],[Pagado]]</f>
        <v>0</v>
      </c>
    </row>
    <row r="313" spans="1:8" x14ac:dyDescent="0.25">
      <c r="A313" s="1" t="s">
        <v>10</v>
      </c>
      <c r="B313" s="8" t="s">
        <v>349</v>
      </c>
      <c r="C313">
        <v>38800</v>
      </c>
      <c r="D313" s="1" t="s">
        <v>3977</v>
      </c>
      <c r="E313" s="2">
        <v>6308.5</v>
      </c>
      <c r="F313" s="9" t="s">
        <v>10</v>
      </c>
      <c r="G313" s="2">
        <v>6308.5</v>
      </c>
      <c r="H313" s="4">
        <f>Tabla1[[#This Row],[Importe]]-Tabla1[[#This Row],[Pagado]]</f>
        <v>0</v>
      </c>
    </row>
    <row r="314" spans="1:8" x14ac:dyDescent="0.25">
      <c r="A314" s="1" t="s">
        <v>10</v>
      </c>
      <c r="B314" s="8" t="s">
        <v>350</v>
      </c>
      <c r="C314">
        <v>38801</v>
      </c>
      <c r="D314" s="1" t="s">
        <v>4092</v>
      </c>
      <c r="E314" s="2">
        <v>395.2</v>
      </c>
      <c r="F314" s="9" t="s">
        <v>10</v>
      </c>
      <c r="G314" s="2">
        <v>395.2</v>
      </c>
      <c r="H314" s="4">
        <f>Tabla1[[#This Row],[Importe]]-Tabla1[[#This Row],[Pagado]]</f>
        <v>0</v>
      </c>
    </row>
    <row r="315" spans="1:8" x14ac:dyDescent="0.25">
      <c r="A315" s="1" t="s">
        <v>10</v>
      </c>
      <c r="B315" s="8" t="s">
        <v>351</v>
      </c>
      <c r="C315">
        <v>38802</v>
      </c>
      <c r="D315" s="1" t="s">
        <v>4088</v>
      </c>
      <c r="E315" s="2">
        <v>364</v>
      </c>
      <c r="F315" s="9" t="s">
        <v>10</v>
      </c>
      <c r="G315" s="2">
        <v>364</v>
      </c>
      <c r="H315" s="4">
        <f>Tabla1[[#This Row],[Importe]]-Tabla1[[#This Row],[Pagado]]</f>
        <v>0</v>
      </c>
    </row>
    <row r="316" spans="1:8" x14ac:dyDescent="0.25">
      <c r="A316" s="1" t="s">
        <v>10</v>
      </c>
      <c r="B316" s="8" t="s">
        <v>352</v>
      </c>
      <c r="C316">
        <v>38803</v>
      </c>
      <c r="D316" s="1" t="s">
        <v>3996</v>
      </c>
      <c r="E316" s="2">
        <v>111.32</v>
      </c>
      <c r="F316" s="9" t="s">
        <v>10</v>
      </c>
      <c r="G316" s="2">
        <v>111.32</v>
      </c>
      <c r="H316" s="4">
        <f>Tabla1[[#This Row],[Importe]]-Tabla1[[#This Row],[Pagado]]</f>
        <v>0</v>
      </c>
    </row>
    <row r="317" spans="1:8" x14ac:dyDescent="0.25">
      <c r="A317" s="1" t="s">
        <v>10</v>
      </c>
      <c r="B317" s="8" t="s">
        <v>353</v>
      </c>
      <c r="C317">
        <v>38804</v>
      </c>
      <c r="D317" s="1" t="s">
        <v>3997</v>
      </c>
      <c r="E317" s="2">
        <v>3529.9</v>
      </c>
      <c r="F317" s="9" t="s">
        <v>10</v>
      </c>
      <c r="G317" s="2">
        <v>3529.9</v>
      </c>
      <c r="H317" s="4">
        <f>Tabla1[[#This Row],[Importe]]-Tabla1[[#This Row],[Pagado]]</f>
        <v>0</v>
      </c>
    </row>
    <row r="318" spans="1:8" x14ac:dyDescent="0.25">
      <c r="A318" s="1" t="s">
        <v>10</v>
      </c>
      <c r="B318" s="8" t="s">
        <v>354</v>
      </c>
      <c r="C318">
        <v>38805</v>
      </c>
      <c r="D318" s="1" t="s">
        <v>3964</v>
      </c>
      <c r="E318" s="2">
        <v>7818.85</v>
      </c>
      <c r="F318" s="9" t="s">
        <v>10</v>
      </c>
      <c r="G318" s="2">
        <v>7818.85</v>
      </c>
      <c r="H318" s="4">
        <f>Tabla1[[#This Row],[Importe]]-Tabla1[[#This Row],[Pagado]]</f>
        <v>0</v>
      </c>
    </row>
    <row r="319" spans="1:8" x14ac:dyDescent="0.25">
      <c r="A319" s="1" t="s">
        <v>10</v>
      </c>
      <c r="B319" s="8" t="s">
        <v>355</v>
      </c>
      <c r="C319">
        <v>38806</v>
      </c>
      <c r="D319" s="1" t="s">
        <v>3995</v>
      </c>
      <c r="E319" s="2">
        <v>57510.6</v>
      </c>
      <c r="F319" s="9" t="s">
        <v>10</v>
      </c>
      <c r="G319" s="2">
        <v>57510.6</v>
      </c>
      <c r="H319" s="4">
        <f>Tabla1[[#This Row],[Importe]]-Tabla1[[#This Row],[Pagado]]</f>
        <v>0</v>
      </c>
    </row>
    <row r="320" spans="1:8" x14ac:dyDescent="0.25">
      <c r="A320" s="1" t="s">
        <v>10</v>
      </c>
      <c r="B320" s="8" t="s">
        <v>356</v>
      </c>
      <c r="C320">
        <v>38807</v>
      </c>
      <c r="D320" s="1" t="s">
        <v>3964</v>
      </c>
      <c r="E320" s="2">
        <v>598</v>
      </c>
      <c r="F320" s="9" t="s">
        <v>10</v>
      </c>
      <c r="G320" s="2">
        <v>598</v>
      </c>
      <c r="H320" s="4">
        <f>Tabla1[[#This Row],[Importe]]-Tabla1[[#This Row],[Pagado]]</f>
        <v>0</v>
      </c>
    </row>
    <row r="321" spans="1:8" x14ac:dyDescent="0.25">
      <c r="A321" s="1" t="s">
        <v>10</v>
      </c>
      <c r="B321" s="8" t="s">
        <v>357</v>
      </c>
      <c r="C321">
        <v>38808</v>
      </c>
      <c r="D321" s="1" t="s">
        <v>3964</v>
      </c>
      <c r="E321" s="2">
        <v>1160</v>
      </c>
      <c r="F321" s="9" t="s">
        <v>10</v>
      </c>
      <c r="G321" s="2">
        <v>1160</v>
      </c>
      <c r="H321" s="4">
        <f>Tabla1[[#This Row],[Importe]]-Tabla1[[#This Row],[Pagado]]</f>
        <v>0</v>
      </c>
    </row>
    <row r="322" spans="1:8" x14ac:dyDescent="0.25">
      <c r="A322" s="1" t="s">
        <v>10</v>
      </c>
      <c r="B322" s="8" t="s">
        <v>358</v>
      </c>
      <c r="C322">
        <v>38809</v>
      </c>
      <c r="D322" s="1" t="s">
        <v>4026</v>
      </c>
      <c r="E322" s="2">
        <v>783.4</v>
      </c>
      <c r="F322" s="9" t="s">
        <v>10</v>
      </c>
      <c r="G322" s="2">
        <v>783.4</v>
      </c>
      <c r="H322" s="4">
        <f>Tabla1[[#This Row],[Importe]]-Tabla1[[#This Row],[Pagado]]</f>
        <v>0</v>
      </c>
    </row>
    <row r="323" spans="1:8" x14ac:dyDescent="0.25">
      <c r="A323" s="1" t="s">
        <v>10</v>
      </c>
      <c r="B323" s="8" t="s">
        <v>359</v>
      </c>
      <c r="C323">
        <v>38810</v>
      </c>
      <c r="D323" s="1" t="s">
        <v>4094</v>
      </c>
      <c r="E323" s="2">
        <v>835.2</v>
      </c>
      <c r="F323" s="9" t="s">
        <v>10</v>
      </c>
      <c r="G323" s="2">
        <v>835.2</v>
      </c>
      <c r="H323" s="4">
        <f>Tabla1[[#This Row],[Importe]]-Tabla1[[#This Row],[Pagado]]</f>
        <v>0</v>
      </c>
    </row>
    <row r="324" spans="1:8" x14ac:dyDescent="0.25">
      <c r="A324" s="1" t="s">
        <v>10</v>
      </c>
      <c r="B324" s="8" t="s">
        <v>360</v>
      </c>
      <c r="C324">
        <v>38811</v>
      </c>
      <c r="D324" s="1" t="s">
        <v>4048</v>
      </c>
      <c r="E324" s="2">
        <v>30840</v>
      </c>
      <c r="F324" s="9" t="s">
        <v>10</v>
      </c>
      <c r="G324" s="2">
        <v>30840</v>
      </c>
      <c r="H324" s="4">
        <f>Tabla1[[#This Row],[Importe]]-Tabla1[[#This Row],[Pagado]]</f>
        <v>0</v>
      </c>
    </row>
    <row r="325" spans="1:8" x14ac:dyDescent="0.25">
      <c r="A325" s="1" t="s">
        <v>10</v>
      </c>
      <c r="B325" s="8" t="s">
        <v>361</v>
      </c>
      <c r="C325">
        <v>38812</v>
      </c>
      <c r="D325" s="1" t="s">
        <v>4095</v>
      </c>
      <c r="E325" s="2">
        <v>4665</v>
      </c>
      <c r="F325" s="9" t="s">
        <v>10</v>
      </c>
      <c r="G325" s="2">
        <v>4665</v>
      </c>
      <c r="H325" s="4">
        <f>Tabla1[[#This Row],[Importe]]-Tabla1[[#This Row],[Pagado]]</f>
        <v>0</v>
      </c>
    </row>
    <row r="326" spans="1:8" x14ac:dyDescent="0.25">
      <c r="A326" s="1" t="s">
        <v>10</v>
      </c>
      <c r="B326" s="8" t="s">
        <v>362</v>
      </c>
      <c r="C326">
        <v>38813</v>
      </c>
      <c r="D326" s="1" t="s">
        <v>3989</v>
      </c>
      <c r="E326" s="2">
        <v>777.37</v>
      </c>
      <c r="F326" s="9" t="s">
        <v>10</v>
      </c>
      <c r="G326" s="2">
        <v>777.37</v>
      </c>
      <c r="H326" s="4">
        <f>Tabla1[[#This Row],[Importe]]-Tabla1[[#This Row],[Pagado]]</f>
        <v>0</v>
      </c>
    </row>
    <row r="327" spans="1:8" x14ac:dyDescent="0.25">
      <c r="A327" s="1" t="s">
        <v>10</v>
      </c>
      <c r="B327" s="8" t="s">
        <v>363</v>
      </c>
      <c r="C327">
        <v>38814</v>
      </c>
      <c r="D327" s="1" t="s">
        <v>3991</v>
      </c>
      <c r="E327" s="2">
        <v>4764.1000000000004</v>
      </c>
      <c r="F327" s="9" t="s">
        <v>10</v>
      </c>
      <c r="G327" s="2">
        <v>4764.1000000000004</v>
      </c>
      <c r="H327" s="4">
        <f>Tabla1[[#This Row],[Importe]]-Tabla1[[#This Row],[Pagado]]</f>
        <v>0</v>
      </c>
    </row>
    <row r="328" spans="1:8" x14ac:dyDescent="0.25">
      <c r="A328" s="1" t="s">
        <v>10</v>
      </c>
      <c r="B328" s="8" t="s">
        <v>364</v>
      </c>
      <c r="C328">
        <v>38815</v>
      </c>
      <c r="D328" s="1" t="s">
        <v>3991</v>
      </c>
      <c r="E328" s="2">
        <v>546.70000000000005</v>
      </c>
      <c r="F328" s="9" t="s">
        <v>10</v>
      </c>
      <c r="G328" s="2">
        <v>546.70000000000005</v>
      </c>
      <c r="H328" s="4">
        <f>Tabla1[[#This Row],[Importe]]-Tabla1[[#This Row],[Pagado]]</f>
        <v>0</v>
      </c>
    </row>
    <row r="329" spans="1:8" x14ac:dyDescent="0.25">
      <c r="A329" s="1" t="s">
        <v>10</v>
      </c>
      <c r="B329" s="8" t="s">
        <v>365</v>
      </c>
      <c r="C329">
        <v>38816</v>
      </c>
      <c r="D329" s="1" t="s">
        <v>3959</v>
      </c>
      <c r="E329" s="2">
        <v>10748.4</v>
      </c>
      <c r="F329" s="9" t="s">
        <v>14</v>
      </c>
      <c r="G329" s="2">
        <v>10748.4</v>
      </c>
      <c r="H329" s="4">
        <f>Tabla1[[#This Row],[Importe]]-Tabla1[[#This Row],[Pagado]]</f>
        <v>0</v>
      </c>
    </row>
    <row r="330" spans="1:8" x14ac:dyDescent="0.25">
      <c r="A330" s="1" t="s">
        <v>10</v>
      </c>
      <c r="B330" s="8" t="s">
        <v>366</v>
      </c>
      <c r="C330">
        <v>38817</v>
      </c>
      <c r="D330" s="1" t="s">
        <v>3964</v>
      </c>
      <c r="E330" s="2">
        <v>17459.2</v>
      </c>
      <c r="F330" s="9" t="s">
        <v>10</v>
      </c>
      <c r="G330" s="2">
        <v>17459.2</v>
      </c>
      <c r="H330" s="4">
        <f>Tabla1[[#This Row],[Importe]]-Tabla1[[#This Row],[Pagado]]</f>
        <v>0</v>
      </c>
    </row>
    <row r="331" spans="1:8" x14ac:dyDescent="0.25">
      <c r="A331" s="1" t="s">
        <v>10</v>
      </c>
      <c r="B331" s="8" t="s">
        <v>367</v>
      </c>
      <c r="C331">
        <v>38818</v>
      </c>
      <c r="D331" s="1" t="s">
        <v>3937</v>
      </c>
      <c r="E331" s="2">
        <v>2316.88</v>
      </c>
      <c r="F331" s="9" t="s">
        <v>11</v>
      </c>
      <c r="G331" s="2">
        <v>2316.88</v>
      </c>
      <c r="H331" s="4">
        <f>Tabla1[[#This Row],[Importe]]-Tabla1[[#This Row],[Pagado]]</f>
        <v>0</v>
      </c>
    </row>
    <row r="332" spans="1:8" x14ac:dyDescent="0.25">
      <c r="A332" s="1" t="s">
        <v>10</v>
      </c>
      <c r="B332" s="8" t="s">
        <v>368</v>
      </c>
      <c r="C332">
        <v>38819</v>
      </c>
      <c r="D332" s="1" t="s">
        <v>3937</v>
      </c>
      <c r="E332" s="2">
        <v>1288</v>
      </c>
      <c r="F332" s="9" t="s">
        <v>11</v>
      </c>
      <c r="G332" s="2">
        <v>1288</v>
      </c>
      <c r="H332" s="4">
        <f>Tabla1[[#This Row],[Importe]]-Tabla1[[#This Row],[Pagado]]</f>
        <v>0</v>
      </c>
    </row>
    <row r="333" spans="1:8" x14ac:dyDescent="0.25">
      <c r="A333" s="1" t="s">
        <v>10</v>
      </c>
      <c r="B333" s="8" t="s">
        <v>369</v>
      </c>
      <c r="C333">
        <v>38820</v>
      </c>
      <c r="D333" s="1" t="s">
        <v>3999</v>
      </c>
      <c r="E333" s="2">
        <v>5460</v>
      </c>
      <c r="F333" s="9" t="s">
        <v>10</v>
      </c>
      <c r="G333" s="2">
        <v>5460</v>
      </c>
      <c r="H333" s="4">
        <f>Tabla1[[#This Row],[Importe]]-Tabla1[[#This Row],[Pagado]]</f>
        <v>0</v>
      </c>
    </row>
    <row r="334" spans="1:8" x14ac:dyDescent="0.25">
      <c r="A334" s="1" t="s">
        <v>10</v>
      </c>
      <c r="B334" s="8" t="s">
        <v>370</v>
      </c>
      <c r="C334">
        <v>38821</v>
      </c>
      <c r="D334" s="1" t="s">
        <v>3965</v>
      </c>
      <c r="E334" s="2">
        <v>1040</v>
      </c>
      <c r="F334" s="9" t="s">
        <v>10</v>
      </c>
      <c r="G334" s="2">
        <v>1040</v>
      </c>
      <c r="H334" s="4">
        <f>Tabla1[[#This Row],[Importe]]-Tabla1[[#This Row],[Pagado]]</f>
        <v>0</v>
      </c>
    </row>
    <row r="335" spans="1:8" x14ac:dyDescent="0.25">
      <c r="A335" s="1" t="s">
        <v>10</v>
      </c>
      <c r="B335" s="8" t="s">
        <v>371</v>
      </c>
      <c r="C335">
        <v>38822</v>
      </c>
      <c r="D335" s="1" t="s">
        <v>4061</v>
      </c>
      <c r="E335" s="2">
        <v>21015.1</v>
      </c>
      <c r="F335" s="9" t="s">
        <v>10</v>
      </c>
      <c r="G335" s="2">
        <v>21015.1</v>
      </c>
      <c r="H335" s="4">
        <f>Tabla1[[#This Row],[Importe]]-Tabla1[[#This Row],[Pagado]]</f>
        <v>0</v>
      </c>
    </row>
    <row r="336" spans="1:8" x14ac:dyDescent="0.25">
      <c r="A336" s="1" t="s">
        <v>10</v>
      </c>
      <c r="B336" s="8" t="s">
        <v>372</v>
      </c>
      <c r="C336">
        <v>38823</v>
      </c>
      <c r="D336" s="1" t="s">
        <v>4049</v>
      </c>
      <c r="E336" s="2">
        <v>2099.1999999999998</v>
      </c>
      <c r="F336" s="9" t="s">
        <v>10</v>
      </c>
      <c r="G336" s="2">
        <v>2099.1999999999998</v>
      </c>
      <c r="H336" s="4">
        <f>Tabla1[[#This Row],[Importe]]-Tabla1[[#This Row],[Pagado]]</f>
        <v>0</v>
      </c>
    </row>
    <row r="337" spans="1:8" x14ac:dyDescent="0.25">
      <c r="A337" s="1" t="s">
        <v>10</v>
      </c>
      <c r="B337" s="8" t="s">
        <v>373</v>
      </c>
      <c r="C337">
        <v>38824</v>
      </c>
      <c r="D337" s="1" t="s">
        <v>4042</v>
      </c>
      <c r="E337" s="2">
        <v>46071.1</v>
      </c>
      <c r="F337" s="9" t="s">
        <v>10</v>
      </c>
      <c r="G337" s="2">
        <v>46071.1</v>
      </c>
      <c r="H337" s="4">
        <f>Tabla1[[#This Row],[Importe]]-Tabla1[[#This Row],[Pagado]]</f>
        <v>0</v>
      </c>
    </row>
    <row r="338" spans="1:8" x14ac:dyDescent="0.25">
      <c r="A338" s="1" t="s">
        <v>10</v>
      </c>
      <c r="B338" s="8" t="s">
        <v>374</v>
      </c>
      <c r="C338">
        <v>38825</v>
      </c>
      <c r="D338" s="1" t="s">
        <v>3964</v>
      </c>
      <c r="E338" s="2">
        <v>270</v>
      </c>
      <c r="F338" s="9" t="s">
        <v>10</v>
      </c>
      <c r="G338" s="2">
        <v>270</v>
      </c>
      <c r="H338" s="4">
        <f>Tabla1[[#This Row],[Importe]]-Tabla1[[#This Row],[Pagado]]</f>
        <v>0</v>
      </c>
    </row>
    <row r="339" spans="1:8" x14ac:dyDescent="0.25">
      <c r="A339" s="1" t="s">
        <v>10</v>
      </c>
      <c r="B339" s="8" t="s">
        <v>375</v>
      </c>
      <c r="C339">
        <v>38826</v>
      </c>
      <c r="D339" s="1" t="s">
        <v>3964</v>
      </c>
      <c r="E339" s="2">
        <v>260</v>
      </c>
      <c r="F339" s="9" t="s">
        <v>10</v>
      </c>
      <c r="G339" s="2">
        <v>260</v>
      </c>
      <c r="H339" s="4">
        <f>Tabla1[[#This Row],[Importe]]-Tabla1[[#This Row],[Pagado]]</f>
        <v>0</v>
      </c>
    </row>
    <row r="340" spans="1:8" x14ac:dyDescent="0.25">
      <c r="A340" s="1" t="s">
        <v>10</v>
      </c>
      <c r="B340" s="8" t="s">
        <v>376</v>
      </c>
      <c r="C340">
        <v>38827</v>
      </c>
      <c r="D340" s="1" t="s">
        <v>3964</v>
      </c>
      <c r="E340" s="2">
        <v>624</v>
      </c>
      <c r="F340" s="9" t="s">
        <v>10</v>
      </c>
      <c r="G340" s="2">
        <v>624</v>
      </c>
      <c r="H340" s="4">
        <f>Tabla1[[#This Row],[Importe]]-Tabla1[[#This Row],[Pagado]]</f>
        <v>0</v>
      </c>
    </row>
    <row r="341" spans="1:8" x14ac:dyDescent="0.25">
      <c r="A341" s="1" t="s">
        <v>10</v>
      </c>
      <c r="B341" s="8" t="s">
        <v>377</v>
      </c>
      <c r="C341">
        <v>38828</v>
      </c>
      <c r="D341" s="1" t="s">
        <v>4096</v>
      </c>
      <c r="E341" s="2">
        <v>3617.5</v>
      </c>
      <c r="F341" s="9" t="s">
        <v>10</v>
      </c>
      <c r="G341" s="2">
        <v>3617.5</v>
      </c>
      <c r="H341" s="4">
        <f>Tabla1[[#This Row],[Importe]]-Tabla1[[#This Row],[Pagado]]</f>
        <v>0</v>
      </c>
    </row>
    <row r="342" spans="1:8" x14ac:dyDescent="0.25">
      <c r="A342" s="1" t="s">
        <v>10</v>
      </c>
      <c r="B342" s="8" t="s">
        <v>378</v>
      </c>
      <c r="C342">
        <v>38829</v>
      </c>
      <c r="D342" s="1" t="s">
        <v>4021</v>
      </c>
      <c r="E342" s="2">
        <v>14842.8</v>
      </c>
      <c r="F342" s="9" t="s">
        <v>16</v>
      </c>
      <c r="G342" s="2">
        <v>14842.8</v>
      </c>
      <c r="H342" s="4">
        <f>Tabla1[[#This Row],[Importe]]-Tabla1[[#This Row],[Pagado]]</f>
        <v>0</v>
      </c>
    </row>
    <row r="343" spans="1:8" x14ac:dyDescent="0.25">
      <c r="A343" s="1" t="s">
        <v>10</v>
      </c>
      <c r="B343" s="8" t="s">
        <v>379</v>
      </c>
      <c r="C343">
        <v>38830</v>
      </c>
      <c r="D343" s="1" t="s">
        <v>4096</v>
      </c>
      <c r="E343" s="2">
        <v>906.3</v>
      </c>
      <c r="F343" s="9" t="s">
        <v>10</v>
      </c>
      <c r="G343" s="2">
        <v>906.3</v>
      </c>
      <c r="H343" s="4">
        <f>Tabla1[[#This Row],[Importe]]-Tabla1[[#This Row],[Pagado]]</f>
        <v>0</v>
      </c>
    </row>
    <row r="344" spans="1:8" x14ac:dyDescent="0.25">
      <c r="A344" s="1" t="s">
        <v>10</v>
      </c>
      <c r="B344" s="8" t="s">
        <v>380</v>
      </c>
      <c r="C344">
        <v>38831</v>
      </c>
      <c r="D344" s="1" t="s">
        <v>4013</v>
      </c>
      <c r="E344" s="2">
        <v>11952</v>
      </c>
      <c r="F344" s="9" t="s">
        <v>10</v>
      </c>
      <c r="G344" s="2">
        <v>11952</v>
      </c>
      <c r="H344" s="4">
        <f>Tabla1[[#This Row],[Importe]]-Tabla1[[#This Row],[Pagado]]</f>
        <v>0</v>
      </c>
    </row>
    <row r="345" spans="1:8" x14ac:dyDescent="0.25">
      <c r="A345" s="1" t="s">
        <v>10</v>
      </c>
      <c r="B345" s="8" t="s">
        <v>381</v>
      </c>
      <c r="C345">
        <v>38832</v>
      </c>
      <c r="D345" s="1" t="s">
        <v>4012</v>
      </c>
      <c r="E345" s="2">
        <v>1619.7</v>
      </c>
      <c r="F345" s="9" t="s">
        <v>10</v>
      </c>
      <c r="G345" s="2">
        <v>1619.7</v>
      </c>
      <c r="H345" s="4">
        <f>Tabla1[[#This Row],[Importe]]-Tabla1[[#This Row],[Pagado]]</f>
        <v>0</v>
      </c>
    </row>
    <row r="346" spans="1:8" x14ac:dyDescent="0.25">
      <c r="A346" s="1" t="s">
        <v>10</v>
      </c>
      <c r="B346" s="8" t="s">
        <v>382</v>
      </c>
      <c r="C346">
        <v>38833</v>
      </c>
      <c r="D346" s="1" t="s">
        <v>4097</v>
      </c>
      <c r="E346" s="2">
        <v>0</v>
      </c>
      <c r="F346" s="9" t="s">
        <v>4219</v>
      </c>
      <c r="G346" s="2">
        <v>0</v>
      </c>
      <c r="H346" s="4">
        <f>Tabla1[[#This Row],[Importe]]-Tabla1[[#This Row],[Pagado]]</f>
        <v>0</v>
      </c>
    </row>
    <row r="347" spans="1:8" x14ac:dyDescent="0.25">
      <c r="A347" s="1" t="s">
        <v>10</v>
      </c>
      <c r="B347" s="8" t="s">
        <v>383</v>
      </c>
      <c r="C347">
        <v>38834</v>
      </c>
      <c r="D347" s="1" t="s">
        <v>4097</v>
      </c>
      <c r="E347" s="2">
        <v>6200</v>
      </c>
      <c r="F347" s="9" t="s">
        <v>10</v>
      </c>
      <c r="G347" s="2">
        <v>6200</v>
      </c>
      <c r="H347" s="4">
        <f>Tabla1[[#This Row],[Importe]]-Tabla1[[#This Row],[Pagado]]</f>
        <v>0</v>
      </c>
    </row>
    <row r="348" spans="1:8" x14ac:dyDescent="0.25">
      <c r="A348" s="1" t="s">
        <v>10</v>
      </c>
      <c r="B348" s="8" t="s">
        <v>384</v>
      </c>
      <c r="C348">
        <v>38835</v>
      </c>
      <c r="D348" s="1" t="s">
        <v>4098</v>
      </c>
      <c r="E348" s="2">
        <v>34389.599999999999</v>
      </c>
      <c r="F348" s="9" t="s">
        <v>10</v>
      </c>
      <c r="G348" s="2">
        <v>34389.599999999999</v>
      </c>
      <c r="H348" s="4">
        <f>Tabla1[[#This Row],[Importe]]-Tabla1[[#This Row],[Pagado]]</f>
        <v>0</v>
      </c>
    </row>
    <row r="349" spans="1:8" x14ac:dyDescent="0.25">
      <c r="A349" s="1" t="s">
        <v>10</v>
      </c>
      <c r="B349" s="8" t="s">
        <v>385</v>
      </c>
      <c r="C349">
        <v>38836</v>
      </c>
      <c r="D349" s="1" t="s">
        <v>4066</v>
      </c>
      <c r="E349" s="2">
        <v>2194</v>
      </c>
      <c r="F349" s="9" t="s">
        <v>10</v>
      </c>
      <c r="G349" s="2">
        <v>2194</v>
      </c>
      <c r="H349" s="4">
        <f>Tabla1[[#This Row],[Importe]]-Tabla1[[#This Row],[Pagado]]</f>
        <v>0</v>
      </c>
    </row>
    <row r="350" spans="1:8" x14ac:dyDescent="0.25">
      <c r="A350" s="1" t="s">
        <v>10</v>
      </c>
      <c r="B350" s="8" t="s">
        <v>386</v>
      </c>
      <c r="C350">
        <v>38837</v>
      </c>
      <c r="D350" s="1" t="s">
        <v>4099</v>
      </c>
      <c r="E350" s="2">
        <v>3074.4</v>
      </c>
      <c r="F350" s="9" t="s">
        <v>10</v>
      </c>
      <c r="G350" s="2">
        <v>3074.4</v>
      </c>
      <c r="H350" s="4">
        <f>Tabla1[[#This Row],[Importe]]-Tabla1[[#This Row],[Pagado]]</f>
        <v>0</v>
      </c>
    </row>
    <row r="351" spans="1:8" x14ac:dyDescent="0.25">
      <c r="A351" s="1" t="s">
        <v>10</v>
      </c>
      <c r="B351" s="8" t="s">
        <v>387</v>
      </c>
      <c r="C351">
        <v>38838</v>
      </c>
      <c r="D351" s="1" t="s">
        <v>3952</v>
      </c>
      <c r="E351" s="2">
        <v>749.1</v>
      </c>
      <c r="F351" s="9" t="s">
        <v>10</v>
      </c>
      <c r="G351" s="2">
        <v>749.1</v>
      </c>
      <c r="H351" s="4">
        <f>Tabla1[[#This Row],[Importe]]-Tabla1[[#This Row],[Pagado]]</f>
        <v>0</v>
      </c>
    </row>
    <row r="352" spans="1:8" x14ac:dyDescent="0.25">
      <c r="A352" s="1" t="s">
        <v>10</v>
      </c>
      <c r="B352" s="8" t="s">
        <v>388</v>
      </c>
      <c r="C352">
        <v>38839</v>
      </c>
      <c r="D352" s="1" t="s">
        <v>4001</v>
      </c>
      <c r="E352" s="2">
        <v>5200</v>
      </c>
      <c r="F352" s="9" t="s">
        <v>10</v>
      </c>
      <c r="G352" s="2">
        <v>5200</v>
      </c>
      <c r="H352" s="4">
        <f>Tabla1[[#This Row],[Importe]]-Tabla1[[#This Row],[Pagado]]</f>
        <v>0</v>
      </c>
    </row>
    <row r="353" spans="1:8" x14ac:dyDescent="0.25">
      <c r="A353" s="1" t="s">
        <v>10</v>
      </c>
      <c r="B353" s="8" t="s">
        <v>389</v>
      </c>
      <c r="C353">
        <v>38840</v>
      </c>
      <c r="D353" s="1" t="s">
        <v>4100</v>
      </c>
      <c r="E353" s="2">
        <v>780</v>
      </c>
      <c r="F353" s="9" t="s">
        <v>10</v>
      </c>
      <c r="G353" s="2">
        <v>780</v>
      </c>
      <c r="H353" s="4">
        <f>Tabla1[[#This Row],[Importe]]-Tabla1[[#This Row],[Pagado]]</f>
        <v>0</v>
      </c>
    </row>
    <row r="354" spans="1:8" x14ac:dyDescent="0.25">
      <c r="A354" s="1" t="s">
        <v>10</v>
      </c>
      <c r="B354" s="8" t="s">
        <v>390</v>
      </c>
      <c r="C354">
        <v>38841</v>
      </c>
      <c r="D354" s="1" t="s">
        <v>4000</v>
      </c>
      <c r="E354" s="2">
        <v>520</v>
      </c>
      <c r="F354" s="9" t="s">
        <v>10</v>
      </c>
      <c r="G354" s="2">
        <v>520</v>
      </c>
      <c r="H354" s="4">
        <f>Tabla1[[#This Row],[Importe]]-Tabla1[[#This Row],[Pagado]]</f>
        <v>0</v>
      </c>
    </row>
    <row r="355" spans="1:8" x14ac:dyDescent="0.25">
      <c r="A355" s="1" t="s">
        <v>10</v>
      </c>
      <c r="B355" s="8" t="s">
        <v>391</v>
      </c>
      <c r="C355">
        <v>38842</v>
      </c>
      <c r="D355" s="1" t="s">
        <v>4059</v>
      </c>
      <c r="E355" s="2">
        <v>19868.5</v>
      </c>
      <c r="F355" s="9" t="s">
        <v>28</v>
      </c>
      <c r="G355" s="2">
        <v>19868.5</v>
      </c>
      <c r="H355" s="4">
        <f>Tabla1[[#This Row],[Importe]]-Tabla1[[#This Row],[Pagado]]</f>
        <v>0</v>
      </c>
    </row>
    <row r="356" spans="1:8" x14ac:dyDescent="0.25">
      <c r="A356" s="1" t="s">
        <v>10</v>
      </c>
      <c r="B356" s="8" t="s">
        <v>392</v>
      </c>
      <c r="C356">
        <v>38843</v>
      </c>
      <c r="D356" s="1" t="s">
        <v>4072</v>
      </c>
      <c r="E356" s="2">
        <v>806</v>
      </c>
      <c r="F356" s="9" t="s">
        <v>10</v>
      </c>
      <c r="G356" s="2">
        <v>806</v>
      </c>
      <c r="H356" s="4">
        <f>Tabla1[[#This Row],[Importe]]-Tabla1[[#This Row],[Pagado]]</f>
        <v>0</v>
      </c>
    </row>
    <row r="357" spans="1:8" x14ac:dyDescent="0.25">
      <c r="A357" s="1" t="s">
        <v>10</v>
      </c>
      <c r="B357" s="8" t="s">
        <v>393</v>
      </c>
      <c r="C357">
        <v>38844</v>
      </c>
      <c r="D357" s="1" t="s">
        <v>3964</v>
      </c>
      <c r="E357" s="2">
        <v>2311.1999999999998</v>
      </c>
      <c r="F357" s="9" t="s">
        <v>10</v>
      </c>
      <c r="G357" s="2">
        <v>2311.1999999999998</v>
      </c>
      <c r="H357" s="4">
        <f>Tabla1[[#This Row],[Importe]]-Tabla1[[#This Row],[Pagado]]</f>
        <v>0</v>
      </c>
    </row>
    <row r="358" spans="1:8" x14ac:dyDescent="0.25">
      <c r="A358" s="1" t="s">
        <v>10</v>
      </c>
      <c r="B358" s="8" t="s">
        <v>394</v>
      </c>
      <c r="C358">
        <v>38845</v>
      </c>
      <c r="D358" s="1" t="s">
        <v>4101</v>
      </c>
      <c r="E358" s="2">
        <v>2649.2</v>
      </c>
      <c r="F358" s="9" t="s">
        <v>10</v>
      </c>
      <c r="G358" s="2">
        <v>2649.2</v>
      </c>
      <c r="H358" s="4">
        <f>Tabla1[[#This Row],[Importe]]-Tabla1[[#This Row],[Pagado]]</f>
        <v>0</v>
      </c>
    </row>
    <row r="359" spans="1:8" x14ac:dyDescent="0.25">
      <c r="A359" s="1" t="s">
        <v>10</v>
      </c>
      <c r="B359" s="8" t="s">
        <v>395</v>
      </c>
      <c r="C359">
        <v>38846</v>
      </c>
      <c r="D359" s="1" t="s">
        <v>3958</v>
      </c>
      <c r="E359" s="2">
        <v>1860.6</v>
      </c>
      <c r="F359" s="9" t="s">
        <v>10</v>
      </c>
      <c r="G359" s="2">
        <v>1860.6</v>
      </c>
      <c r="H359" s="4">
        <f>Tabla1[[#This Row],[Importe]]-Tabla1[[#This Row],[Pagado]]</f>
        <v>0</v>
      </c>
    </row>
    <row r="360" spans="1:8" x14ac:dyDescent="0.25">
      <c r="A360" s="1" t="s">
        <v>10</v>
      </c>
      <c r="B360" s="8" t="s">
        <v>396</v>
      </c>
      <c r="C360">
        <v>38847</v>
      </c>
      <c r="D360" s="1" t="s">
        <v>4102</v>
      </c>
      <c r="E360" s="2">
        <v>34230.300000000003</v>
      </c>
      <c r="F360" s="9" t="s">
        <v>10</v>
      </c>
      <c r="G360" s="2">
        <v>34230.300000000003</v>
      </c>
      <c r="H360" s="4">
        <f>Tabla1[[#This Row],[Importe]]-Tabla1[[#This Row],[Pagado]]</f>
        <v>0</v>
      </c>
    </row>
    <row r="361" spans="1:8" x14ac:dyDescent="0.25">
      <c r="A361" s="1" t="s">
        <v>10</v>
      </c>
      <c r="B361" s="8" t="s">
        <v>397</v>
      </c>
      <c r="C361">
        <v>38848</v>
      </c>
      <c r="D361" s="1" t="s">
        <v>4103</v>
      </c>
      <c r="E361" s="2">
        <v>3519.8</v>
      </c>
      <c r="F361" s="9" t="s">
        <v>10</v>
      </c>
      <c r="G361" s="2">
        <v>3519.8</v>
      </c>
      <c r="H361" s="4">
        <f>Tabla1[[#This Row],[Importe]]-Tabla1[[#This Row],[Pagado]]</f>
        <v>0</v>
      </c>
    </row>
    <row r="362" spans="1:8" x14ac:dyDescent="0.25">
      <c r="A362" s="1" t="s">
        <v>10</v>
      </c>
      <c r="B362" s="8" t="s">
        <v>398</v>
      </c>
      <c r="C362">
        <v>38849</v>
      </c>
      <c r="D362" s="1" t="s">
        <v>4104</v>
      </c>
      <c r="E362" s="2">
        <v>9128</v>
      </c>
      <c r="F362" s="9" t="s">
        <v>10</v>
      </c>
      <c r="G362" s="2">
        <v>9128</v>
      </c>
      <c r="H362" s="4">
        <f>Tabla1[[#This Row],[Importe]]-Tabla1[[#This Row],[Pagado]]</f>
        <v>0</v>
      </c>
    </row>
    <row r="363" spans="1:8" x14ac:dyDescent="0.25">
      <c r="A363" s="1" t="s">
        <v>10</v>
      </c>
      <c r="B363" s="8" t="s">
        <v>399</v>
      </c>
      <c r="C363">
        <v>38850</v>
      </c>
      <c r="D363" s="1" t="s">
        <v>4105</v>
      </c>
      <c r="E363" s="2">
        <v>39440.6</v>
      </c>
      <c r="F363" s="9" t="s">
        <v>10</v>
      </c>
      <c r="G363" s="2">
        <v>39440.6</v>
      </c>
      <c r="H363" s="4">
        <f>Tabla1[[#This Row],[Importe]]-Tabla1[[#This Row],[Pagado]]</f>
        <v>0</v>
      </c>
    </row>
    <row r="364" spans="1:8" x14ac:dyDescent="0.25">
      <c r="A364" s="1" t="s">
        <v>10</v>
      </c>
      <c r="B364" s="8" t="s">
        <v>400</v>
      </c>
      <c r="C364">
        <v>38851</v>
      </c>
      <c r="D364" s="1" t="s">
        <v>4026</v>
      </c>
      <c r="E364" s="2">
        <v>3323.2</v>
      </c>
      <c r="F364" s="9" t="s">
        <v>10</v>
      </c>
      <c r="G364" s="2">
        <v>3323.2</v>
      </c>
      <c r="H364" s="4">
        <f>Tabla1[[#This Row],[Importe]]-Tabla1[[#This Row],[Pagado]]</f>
        <v>0</v>
      </c>
    </row>
    <row r="365" spans="1:8" x14ac:dyDescent="0.25">
      <c r="A365" s="1" t="s">
        <v>10</v>
      </c>
      <c r="B365" s="8" t="s">
        <v>401</v>
      </c>
      <c r="C365">
        <v>38852</v>
      </c>
      <c r="D365" s="1" t="s">
        <v>4106</v>
      </c>
      <c r="E365" s="2">
        <v>752.1</v>
      </c>
      <c r="F365" s="9" t="s">
        <v>10</v>
      </c>
      <c r="G365" s="2">
        <v>752.1</v>
      </c>
      <c r="H365" s="4">
        <f>Tabla1[[#This Row],[Importe]]-Tabla1[[#This Row],[Pagado]]</f>
        <v>0</v>
      </c>
    </row>
    <row r="366" spans="1:8" x14ac:dyDescent="0.25">
      <c r="A366" s="1" t="s">
        <v>10</v>
      </c>
      <c r="B366" s="8" t="s">
        <v>402</v>
      </c>
      <c r="C366">
        <v>38853</v>
      </c>
      <c r="D366" s="1" t="s">
        <v>4097</v>
      </c>
      <c r="E366" s="2">
        <v>3376.6</v>
      </c>
      <c r="F366" s="9" t="s">
        <v>10</v>
      </c>
      <c r="G366" s="2">
        <v>3376.6</v>
      </c>
      <c r="H366" s="4">
        <f>Tabla1[[#This Row],[Importe]]-Tabla1[[#This Row],[Pagado]]</f>
        <v>0</v>
      </c>
    </row>
    <row r="367" spans="1:8" x14ac:dyDescent="0.25">
      <c r="A367" s="1" t="s">
        <v>10</v>
      </c>
      <c r="B367" s="8" t="s">
        <v>403</v>
      </c>
      <c r="C367">
        <v>38854</v>
      </c>
      <c r="D367" s="1" t="s">
        <v>4107</v>
      </c>
      <c r="E367" s="2">
        <v>20083.2</v>
      </c>
      <c r="F367" s="9" t="s">
        <v>11</v>
      </c>
      <c r="G367" s="2">
        <v>20083.2</v>
      </c>
      <c r="H367" s="4">
        <f>Tabla1[[#This Row],[Importe]]-Tabla1[[#This Row],[Pagado]]</f>
        <v>0</v>
      </c>
    </row>
    <row r="368" spans="1:8" x14ac:dyDescent="0.25">
      <c r="A368" s="1" t="s">
        <v>10</v>
      </c>
      <c r="B368" s="8" t="s">
        <v>404</v>
      </c>
      <c r="C368">
        <v>38855</v>
      </c>
      <c r="D368" s="1" t="s">
        <v>4073</v>
      </c>
      <c r="E368" s="2">
        <v>8835.2000000000007</v>
      </c>
      <c r="F368" s="9" t="s">
        <v>10</v>
      </c>
      <c r="G368" s="2">
        <v>8835.2000000000007</v>
      </c>
      <c r="H368" s="4">
        <f>Tabla1[[#This Row],[Importe]]-Tabla1[[#This Row],[Pagado]]</f>
        <v>0</v>
      </c>
    </row>
    <row r="369" spans="1:8" x14ac:dyDescent="0.25">
      <c r="A369" s="1" t="s">
        <v>10</v>
      </c>
      <c r="B369" s="8" t="s">
        <v>405</v>
      </c>
      <c r="C369">
        <v>38856</v>
      </c>
      <c r="D369" s="1" t="s">
        <v>4106</v>
      </c>
      <c r="E369" s="2">
        <v>820.8</v>
      </c>
      <c r="F369" s="9" t="s">
        <v>10</v>
      </c>
      <c r="G369" s="2">
        <v>820.8</v>
      </c>
      <c r="H369" s="4">
        <f>Tabla1[[#This Row],[Importe]]-Tabla1[[#This Row],[Pagado]]</f>
        <v>0</v>
      </c>
    </row>
    <row r="370" spans="1:8" x14ac:dyDescent="0.25">
      <c r="A370" s="1" t="s">
        <v>10</v>
      </c>
      <c r="B370" s="8" t="s">
        <v>406</v>
      </c>
      <c r="C370">
        <v>38857</v>
      </c>
      <c r="D370" s="1" t="s">
        <v>4019</v>
      </c>
      <c r="E370" s="2">
        <v>5.28</v>
      </c>
      <c r="F370" s="9" t="s">
        <v>15</v>
      </c>
      <c r="G370" s="2">
        <v>5.28</v>
      </c>
      <c r="H370" s="4">
        <f>Tabla1[[#This Row],[Importe]]-Tabla1[[#This Row],[Pagado]]</f>
        <v>0</v>
      </c>
    </row>
    <row r="371" spans="1:8" x14ac:dyDescent="0.25">
      <c r="A371" s="1" t="s">
        <v>10</v>
      </c>
      <c r="B371" s="8" t="s">
        <v>407</v>
      </c>
      <c r="C371">
        <v>38858</v>
      </c>
      <c r="D371" s="1" t="s">
        <v>4015</v>
      </c>
      <c r="E371" s="2">
        <v>2220.3000000000002</v>
      </c>
      <c r="F371" s="9" t="s">
        <v>10</v>
      </c>
      <c r="G371" s="2">
        <v>2220.3000000000002</v>
      </c>
      <c r="H371" s="4">
        <f>Tabla1[[#This Row],[Importe]]-Tabla1[[#This Row],[Pagado]]</f>
        <v>0</v>
      </c>
    </row>
    <row r="372" spans="1:8" x14ac:dyDescent="0.25">
      <c r="A372" s="1" t="s">
        <v>10</v>
      </c>
      <c r="B372" s="8" t="s">
        <v>408</v>
      </c>
      <c r="C372">
        <v>38859</v>
      </c>
      <c r="D372" s="1" t="s">
        <v>4108</v>
      </c>
      <c r="E372" s="2">
        <v>24950</v>
      </c>
      <c r="F372" s="9" t="s">
        <v>10</v>
      </c>
      <c r="G372" s="2">
        <v>24950</v>
      </c>
      <c r="H372" s="4">
        <f>Tabla1[[#This Row],[Importe]]-Tabla1[[#This Row],[Pagado]]</f>
        <v>0</v>
      </c>
    </row>
    <row r="373" spans="1:8" x14ac:dyDescent="0.25">
      <c r="A373" s="1" t="s">
        <v>10</v>
      </c>
      <c r="B373" s="8" t="s">
        <v>409</v>
      </c>
      <c r="C373">
        <v>38860</v>
      </c>
      <c r="D373" s="1" t="s">
        <v>4054</v>
      </c>
      <c r="E373" s="2">
        <v>69502.759999999995</v>
      </c>
      <c r="F373" s="9" t="s">
        <v>11</v>
      </c>
      <c r="G373" s="2">
        <v>69502.759999999995</v>
      </c>
      <c r="H373" s="4">
        <f>Tabla1[[#This Row],[Importe]]-Tabla1[[#This Row],[Pagado]]</f>
        <v>0</v>
      </c>
    </row>
    <row r="374" spans="1:8" x14ac:dyDescent="0.25">
      <c r="A374" s="1" t="s">
        <v>10</v>
      </c>
      <c r="B374" s="8" t="s">
        <v>410</v>
      </c>
      <c r="C374">
        <v>38861</v>
      </c>
      <c r="D374" s="1" t="s">
        <v>4022</v>
      </c>
      <c r="E374" s="2">
        <v>1073.5999999999999</v>
      </c>
      <c r="F374" s="9" t="s">
        <v>10</v>
      </c>
      <c r="G374" s="2">
        <v>1073.5999999999999</v>
      </c>
      <c r="H374" s="4">
        <f>Tabla1[[#This Row],[Importe]]-Tabla1[[#This Row],[Pagado]]</f>
        <v>0</v>
      </c>
    </row>
    <row r="375" spans="1:8" x14ac:dyDescent="0.25">
      <c r="A375" s="1" t="s">
        <v>10</v>
      </c>
      <c r="B375" s="8" t="s">
        <v>411</v>
      </c>
      <c r="C375">
        <v>38862</v>
      </c>
      <c r="D375" s="1" t="s">
        <v>4025</v>
      </c>
      <c r="E375" s="2">
        <v>1089.4000000000001</v>
      </c>
      <c r="F375" s="9" t="s">
        <v>10</v>
      </c>
      <c r="G375" s="2">
        <v>1089.4000000000001</v>
      </c>
      <c r="H375" s="4">
        <f>Tabla1[[#This Row],[Importe]]-Tabla1[[#This Row],[Pagado]]</f>
        <v>0</v>
      </c>
    </row>
    <row r="376" spans="1:8" x14ac:dyDescent="0.25">
      <c r="A376" s="1" t="s">
        <v>10</v>
      </c>
      <c r="B376" s="8" t="s">
        <v>412</v>
      </c>
      <c r="C376">
        <v>38863</v>
      </c>
      <c r="D376" s="1" t="s">
        <v>3948</v>
      </c>
      <c r="E376" s="2">
        <v>3832</v>
      </c>
      <c r="F376" s="9" t="s">
        <v>11</v>
      </c>
      <c r="G376" s="2">
        <v>3832</v>
      </c>
      <c r="H376" s="4">
        <f>Tabla1[[#This Row],[Importe]]-Tabla1[[#This Row],[Pagado]]</f>
        <v>0</v>
      </c>
    </row>
    <row r="377" spans="1:8" x14ac:dyDescent="0.25">
      <c r="A377" s="1" t="s">
        <v>10</v>
      </c>
      <c r="B377" s="8" t="s">
        <v>413</v>
      </c>
      <c r="C377">
        <v>38864</v>
      </c>
      <c r="D377" s="1" t="s">
        <v>4109</v>
      </c>
      <c r="E377" s="2">
        <v>8541.4</v>
      </c>
      <c r="F377" s="9" t="s">
        <v>11</v>
      </c>
      <c r="G377" s="2">
        <v>8541.4</v>
      </c>
      <c r="H377" s="4">
        <f>Tabla1[[#This Row],[Importe]]-Tabla1[[#This Row],[Pagado]]</f>
        <v>0</v>
      </c>
    </row>
    <row r="378" spans="1:8" x14ac:dyDescent="0.25">
      <c r="A378" s="1" t="s">
        <v>10</v>
      </c>
      <c r="B378" s="8" t="s">
        <v>414</v>
      </c>
      <c r="C378">
        <v>38865</v>
      </c>
      <c r="D378" s="1" t="s">
        <v>4108</v>
      </c>
      <c r="E378" s="2">
        <v>31200</v>
      </c>
      <c r="F378" s="9" t="s">
        <v>10</v>
      </c>
      <c r="G378" s="2">
        <v>31200</v>
      </c>
      <c r="H378" s="4">
        <f>Tabla1[[#This Row],[Importe]]-Tabla1[[#This Row],[Pagado]]</f>
        <v>0</v>
      </c>
    </row>
    <row r="379" spans="1:8" x14ac:dyDescent="0.25">
      <c r="A379" s="1" t="s">
        <v>10</v>
      </c>
      <c r="B379" s="8" t="s">
        <v>415</v>
      </c>
      <c r="C379">
        <v>38866</v>
      </c>
      <c r="D379" s="1" t="s">
        <v>3964</v>
      </c>
      <c r="E379" s="2">
        <v>3445</v>
      </c>
      <c r="F379" s="9" t="s">
        <v>10</v>
      </c>
      <c r="G379" s="2">
        <v>3445</v>
      </c>
      <c r="H379" s="4">
        <f>Tabla1[[#This Row],[Importe]]-Tabla1[[#This Row],[Pagado]]</f>
        <v>0</v>
      </c>
    </row>
    <row r="380" spans="1:8" x14ac:dyDescent="0.25">
      <c r="A380" s="1" t="s">
        <v>10</v>
      </c>
      <c r="B380" s="8" t="s">
        <v>416</v>
      </c>
      <c r="C380">
        <v>38867</v>
      </c>
      <c r="D380" s="1" t="s">
        <v>4110</v>
      </c>
      <c r="E380" s="2">
        <v>1383.2</v>
      </c>
      <c r="F380" s="9" t="s">
        <v>10</v>
      </c>
      <c r="G380" s="2">
        <v>1383.2</v>
      </c>
      <c r="H380" s="4">
        <f>Tabla1[[#This Row],[Importe]]-Tabla1[[#This Row],[Pagado]]</f>
        <v>0</v>
      </c>
    </row>
    <row r="381" spans="1:8" x14ac:dyDescent="0.25">
      <c r="A381" s="1" t="s">
        <v>10</v>
      </c>
      <c r="B381" s="8" t="s">
        <v>417</v>
      </c>
      <c r="C381">
        <v>38868</v>
      </c>
      <c r="D381" s="1" t="s">
        <v>4008</v>
      </c>
      <c r="E381" s="2">
        <v>44068.79</v>
      </c>
      <c r="F381" s="9" t="s">
        <v>11</v>
      </c>
      <c r="G381" s="2">
        <v>44068.79</v>
      </c>
      <c r="H381" s="4">
        <f>Tabla1[[#This Row],[Importe]]-Tabla1[[#This Row],[Pagado]]</f>
        <v>0</v>
      </c>
    </row>
    <row r="382" spans="1:8" x14ac:dyDescent="0.25">
      <c r="A382" s="1" t="s">
        <v>10</v>
      </c>
      <c r="B382" s="8" t="s">
        <v>418</v>
      </c>
      <c r="C382">
        <v>38869</v>
      </c>
      <c r="D382" s="1" t="s">
        <v>4110</v>
      </c>
      <c r="E382" s="2">
        <v>492</v>
      </c>
      <c r="F382" s="9" t="s">
        <v>10</v>
      </c>
      <c r="G382" s="2">
        <v>492</v>
      </c>
      <c r="H382" s="4">
        <f>Tabla1[[#This Row],[Importe]]-Tabla1[[#This Row],[Pagado]]</f>
        <v>0</v>
      </c>
    </row>
    <row r="383" spans="1:8" x14ac:dyDescent="0.25">
      <c r="A383" s="1" t="s">
        <v>10</v>
      </c>
      <c r="B383" s="8" t="s">
        <v>419</v>
      </c>
      <c r="C383">
        <v>38870</v>
      </c>
      <c r="D383" s="1" t="s">
        <v>3959</v>
      </c>
      <c r="E383" s="2">
        <v>72.78</v>
      </c>
      <c r="F383" s="9" t="s">
        <v>11</v>
      </c>
      <c r="G383" s="2">
        <v>72.78</v>
      </c>
      <c r="H383" s="4">
        <f>Tabla1[[#This Row],[Importe]]-Tabla1[[#This Row],[Pagado]]</f>
        <v>0</v>
      </c>
    </row>
    <row r="384" spans="1:8" x14ac:dyDescent="0.25">
      <c r="A384" s="1" t="s">
        <v>10</v>
      </c>
      <c r="B384" s="8" t="s">
        <v>420</v>
      </c>
      <c r="C384">
        <v>38871</v>
      </c>
      <c r="D384" s="1" t="s">
        <v>4017</v>
      </c>
      <c r="E384" s="2">
        <v>131154.32</v>
      </c>
      <c r="F384" s="9" t="s">
        <v>11</v>
      </c>
      <c r="G384" s="2">
        <v>131154.32</v>
      </c>
      <c r="H384" s="4">
        <f>Tabla1[[#This Row],[Importe]]-Tabla1[[#This Row],[Pagado]]</f>
        <v>0</v>
      </c>
    </row>
    <row r="385" spans="1:8" x14ac:dyDescent="0.25">
      <c r="A385" s="1" t="s">
        <v>11</v>
      </c>
      <c r="B385" s="8" t="s">
        <v>421</v>
      </c>
      <c r="C385">
        <v>38872</v>
      </c>
      <c r="D385" s="1" t="s">
        <v>4028</v>
      </c>
      <c r="E385" s="2">
        <v>2397.3000000000002</v>
      </c>
      <c r="F385" s="9" t="s">
        <v>11</v>
      </c>
      <c r="G385" s="2">
        <v>2397.3000000000002</v>
      </c>
      <c r="H385" s="4">
        <f>Tabla1[[#This Row],[Importe]]-Tabla1[[#This Row],[Pagado]]</f>
        <v>0</v>
      </c>
    </row>
    <row r="386" spans="1:8" x14ac:dyDescent="0.25">
      <c r="A386" s="1" t="s">
        <v>11</v>
      </c>
      <c r="B386" s="8" t="s">
        <v>422</v>
      </c>
      <c r="C386">
        <v>38873</v>
      </c>
      <c r="D386" s="1" t="s">
        <v>3935</v>
      </c>
      <c r="E386" s="2">
        <v>60633.4</v>
      </c>
      <c r="F386" s="9" t="s">
        <v>12</v>
      </c>
      <c r="G386" s="2">
        <v>60633.4</v>
      </c>
      <c r="H386" s="4">
        <f>Tabla1[[#This Row],[Importe]]-Tabla1[[#This Row],[Pagado]]</f>
        <v>0</v>
      </c>
    </row>
    <row r="387" spans="1:8" x14ac:dyDescent="0.25">
      <c r="A387" s="1" t="s">
        <v>11</v>
      </c>
      <c r="B387" s="8" t="s">
        <v>423</v>
      </c>
      <c r="C387">
        <v>38874</v>
      </c>
      <c r="D387" s="1" t="s">
        <v>3936</v>
      </c>
      <c r="E387" s="2">
        <v>7430</v>
      </c>
      <c r="F387" s="9" t="s">
        <v>12</v>
      </c>
      <c r="G387" s="2">
        <v>7430</v>
      </c>
      <c r="H387" s="4">
        <f>Tabla1[[#This Row],[Importe]]-Tabla1[[#This Row],[Pagado]]</f>
        <v>0</v>
      </c>
    </row>
    <row r="388" spans="1:8" x14ac:dyDescent="0.25">
      <c r="A388" s="1" t="s">
        <v>11</v>
      </c>
      <c r="B388" s="8" t="s">
        <v>424</v>
      </c>
      <c r="C388">
        <v>38875</v>
      </c>
      <c r="D388" s="1" t="s">
        <v>3938</v>
      </c>
      <c r="E388" s="2">
        <v>8486.7999999999993</v>
      </c>
      <c r="F388" s="9" t="s">
        <v>12</v>
      </c>
      <c r="G388" s="2">
        <v>8486.7999999999993</v>
      </c>
      <c r="H388" s="4">
        <f>Tabla1[[#This Row],[Importe]]-Tabla1[[#This Row],[Pagado]]</f>
        <v>0</v>
      </c>
    </row>
    <row r="389" spans="1:8" x14ac:dyDescent="0.25">
      <c r="A389" s="1" t="s">
        <v>11</v>
      </c>
      <c r="B389" s="8" t="s">
        <v>425</v>
      </c>
      <c r="C389">
        <v>38876</v>
      </c>
      <c r="D389" s="1" t="s">
        <v>3945</v>
      </c>
      <c r="E389" s="2">
        <v>3743.6</v>
      </c>
      <c r="F389" s="9" t="s">
        <v>12</v>
      </c>
      <c r="G389" s="2">
        <v>3743.6</v>
      </c>
      <c r="H389" s="4">
        <f>Tabla1[[#This Row],[Importe]]-Tabla1[[#This Row],[Pagado]]</f>
        <v>0</v>
      </c>
    </row>
    <row r="390" spans="1:8" x14ac:dyDescent="0.25">
      <c r="A390" s="1" t="s">
        <v>11</v>
      </c>
      <c r="B390" s="8" t="s">
        <v>426</v>
      </c>
      <c r="C390">
        <v>38877</v>
      </c>
      <c r="D390" s="1" t="s">
        <v>3940</v>
      </c>
      <c r="E390" s="2">
        <v>4013.1</v>
      </c>
      <c r="F390" s="9" t="s">
        <v>12</v>
      </c>
      <c r="G390" s="2">
        <v>4013.1</v>
      </c>
      <c r="H390" s="4">
        <f>Tabla1[[#This Row],[Importe]]-Tabla1[[#This Row],[Pagado]]</f>
        <v>0</v>
      </c>
    </row>
    <row r="391" spans="1:8" x14ac:dyDescent="0.25">
      <c r="A391" s="1" t="s">
        <v>11</v>
      </c>
      <c r="B391" s="8" t="s">
        <v>427</v>
      </c>
      <c r="C391">
        <v>38878</v>
      </c>
      <c r="D391" s="1" t="s">
        <v>3944</v>
      </c>
      <c r="E391" s="2">
        <v>7467.6</v>
      </c>
      <c r="F391" s="9" t="s">
        <v>12</v>
      </c>
      <c r="G391" s="2">
        <v>7467.6</v>
      </c>
      <c r="H391" s="4">
        <f>Tabla1[[#This Row],[Importe]]-Tabla1[[#This Row],[Pagado]]</f>
        <v>0</v>
      </c>
    </row>
    <row r="392" spans="1:8" x14ac:dyDescent="0.25">
      <c r="A392" s="1" t="s">
        <v>11</v>
      </c>
      <c r="B392" s="8" t="s">
        <v>428</v>
      </c>
      <c r="C392">
        <v>38879</v>
      </c>
      <c r="D392" s="1" t="s">
        <v>3950</v>
      </c>
      <c r="E392" s="2">
        <v>40840</v>
      </c>
      <c r="F392" s="9" t="s">
        <v>13</v>
      </c>
      <c r="G392" s="2">
        <v>40840</v>
      </c>
      <c r="H392" s="4">
        <f>Tabla1[[#This Row],[Importe]]-Tabla1[[#This Row],[Pagado]]</f>
        <v>0</v>
      </c>
    </row>
    <row r="393" spans="1:8" x14ac:dyDescent="0.25">
      <c r="A393" s="1" t="s">
        <v>11</v>
      </c>
      <c r="B393" s="8" t="s">
        <v>429</v>
      </c>
      <c r="C393">
        <v>38880</v>
      </c>
      <c r="D393" s="1" t="s">
        <v>3939</v>
      </c>
      <c r="E393" s="2">
        <v>4419.8</v>
      </c>
      <c r="F393" s="9" t="s">
        <v>12</v>
      </c>
      <c r="G393" s="2">
        <v>4419.8</v>
      </c>
      <c r="H393" s="4">
        <f>Tabla1[[#This Row],[Importe]]-Tabla1[[#This Row],[Pagado]]</f>
        <v>0</v>
      </c>
    </row>
    <row r="394" spans="1:8" x14ac:dyDescent="0.25">
      <c r="A394" s="1" t="s">
        <v>11</v>
      </c>
      <c r="B394" s="8" t="s">
        <v>430</v>
      </c>
      <c r="C394">
        <v>38881</v>
      </c>
      <c r="D394" s="1" t="s">
        <v>3941</v>
      </c>
      <c r="E394" s="2">
        <v>10226.299999999999</v>
      </c>
      <c r="F394" s="9" t="s">
        <v>12</v>
      </c>
      <c r="G394" s="2">
        <v>10226.299999999999</v>
      </c>
      <c r="H394" s="4">
        <f>Tabla1[[#This Row],[Importe]]-Tabla1[[#This Row],[Pagado]]</f>
        <v>0</v>
      </c>
    </row>
    <row r="395" spans="1:8" x14ac:dyDescent="0.25">
      <c r="A395" s="1" t="s">
        <v>11</v>
      </c>
      <c r="B395" s="8" t="s">
        <v>431</v>
      </c>
      <c r="C395">
        <v>38882</v>
      </c>
      <c r="D395" s="1" t="s">
        <v>4029</v>
      </c>
      <c r="E395" s="2">
        <v>3969</v>
      </c>
      <c r="F395" s="9" t="s">
        <v>11</v>
      </c>
      <c r="G395" s="2">
        <v>3969</v>
      </c>
      <c r="H395" s="4">
        <f>Tabla1[[#This Row],[Importe]]-Tabla1[[#This Row],[Pagado]]</f>
        <v>0</v>
      </c>
    </row>
    <row r="396" spans="1:8" x14ac:dyDescent="0.25">
      <c r="A396" s="1" t="s">
        <v>11</v>
      </c>
      <c r="B396" s="8" t="s">
        <v>432</v>
      </c>
      <c r="C396">
        <v>38883</v>
      </c>
      <c r="D396" s="1" t="s">
        <v>3948</v>
      </c>
      <c r="E396" s="2">
        <v>12080</v>
      </c>
      <c r="F396" s="9" t="s">
        <v>12</v>
      </c>
      <c r="G396" s="2">
        <v>12080</v>
      </c>
      <c r="H396" s="4">
        <f>Tabla1[[#This Row],[Importe]]-Tabla1[[#This Row],[Pagado]]</f>
        <v>0</v>
      </c>
    </row>
    <row r="397" spans="1:8" x14ac:dyDescent="0.25">
      <c r="A397" s="1" t="s">
        <v>11</v>
      </c>
      <c r="B397" s="8" t="s">
        <v>433</v>
      </c>
      <c r="C397">
        <v>38884</v>
      </c>
      <c r="D397" s="1" t="s">
        <v>3949</v>
      </c>
      <c r="E397" s="2">
        <v>25711.4</v>
      </c>
      <c r="F397" s="9" t="s">
        <v>12</v>
      </c>
      <c r="G397" s="2">
        <v>25711.4</v>
      </c>
      <c r="H397" s="4">
        <f>Tabla1[[#This Row],[Importe]]-Tabla1[[#This Row],[Pagado]]</f>
        <v>0</v>
      </c>
    </row>
    <row r="398" spans="1:8" x14ac:dyDescent="0.25">
      <c r="A398" s="1" t="s">
        <v>11</v>
      </c>
      <c r="B398" s="8" t="s">
        <v>434</v>
      </c>
      <c r="C398">
        <v>38885</v>
      </c>
      <c r="D398" s="1" t="s">
        <v>3947</v>
      </c>
      <c r="E398" s="2">
        <v>6996.9</v>
      </c>
      <c r="F398" s="9" t="s">
        <v>12</v>
      </c>
      <c r="G398" s="2">
        <v>6996.9</v>
      </c>
      <c r="H398" s="4">
        <f>Tabla1[[#This Row],[Importe]]-Tabla1[[#This Row],[Pagado]]</f>
        <v>0</v>
      </c>
    </row>
    <row r="399" spans="1:8" x14ac:dyDescent="0.25">
      <c r="A399" s="1" t="s">
        <v>11</v>
      </c>
      <c r="B399" s="8" t="s">
        <v>435</v>
      </c>
      <c r="C399">
        <v>38886</v>
      </c>
      <c r="D399" s="1" t="s">
        <v>3943</v>
      </c>
      <c r="E399" s="2">
        <v>2294.8000000000002</v>
      </c>
      <c r="F399" s="9" t="s">
        <v>11</v>
      </c>
      <c r="G399" s="2">
        <v>2294.8000000000002</v>
      </c>
      <c r="H399" s="4">
        <f>Tabla1[[#This Row],[Importe]]-Tabla1[[#This Row],[Pagado]]</f>
        <v>0</v>
      </c>
    </row>
    <row r="400" spans="1:8" x14ac:dyDescent="0.25">
      <c r="A400" s="1" t="s">
        <v>11</v>
      </c>
      <c r="B400" s="8" t="s">
        <v>436</v>
      </c>
      <c r="C400">
        <v>38887</v>
      </c>
      <c r="D400" s="1" t="s">
        <v>4082</v>
      </c>
      <c r="E400" s="2">
        <v>3835</v>
      </c>
      <c r="F400" s="9" t="s">
        <v>12</v>
      </c>
      <c r="G400" s="2">
        <v>3835</v>
      </c>
      <c r="H400" s="4">
        <f>Tabla1[[#This Row],[Importe]]-Tabla1[[#This Row],[Pagado]]</f>
        <v>0</v>
      </c>
    </row>
    <row r="401" spans="1:8" x14ac:dyDescent="0.25">
      <c r="A401" s="1" t="s">
        <v>11</v>
      </c>
      <c r="B401" s="8" t="s">
        <v>437</v>
      </c>
      <c r="C401">
        <v>38888</v>
      </c>
      <c r="D401" s="1" t="s">
        <v>4080</v>
      </c>
      <c r="E401" s="2">
        <v>5489.2</v>
      </c>
      <c r="F401" s="9" t="s">
        <v>12</v>
      </c>
      <c r="G401" s="2">
        <v>5489.2</v>
      </c>
      <c r="H401" s="4">
        <f>Tabla1[[#This Row],[Importe]]-Tabla1[[#This Row],[Pagado]]</f>
        <v>0</v>
      </c>
    </row>
    <row r="402" spans="1:8" x14ac:dyDescent="0.25">
      <c r="A402" s="1" t="s">
        <v>11</v>
      </c>
      <c r="B402" s="8" t="s">
        <v>438</v>
      </c>
      <c r="C402">
        <v>38889</v>
      </c>
      <c r="D402" s="1" t="s">
        <v>3946</v>
      </c>
      <c r="E402" s="2">
        <v>4512</v>
      </c>
      <c r="F402" s="9" t="s">
        <v>11</v>
      </c>
      <c r="G402" s="2">
        <v>4512</v>
      </c>
      <c r="H402" s="4">
        <f>Tabla1[[#This Row],[Importe]]-Tabla1[[#This Row],[Pagado]]</f>
        <v>0</v>
      </c>
    </row>
    <row r="403" spans="1:8" x14ac:dyDescent="0.25">
      <c r="A403" s="1" t="s">
        <v>11</v>
      </c>
      <c r="B403" s="8" t="s">
        <v>439</v>
      </c>
      <c r="C403">
        <v>38890</v>
      </c>
      <c r="D403" s="1" t="s">
        <v>3942</v>
      </c>
      <c r="E403" s="2">
        <v>3948.2</v>
      </c>
      <c r="F403" s="9" t="s">
        <v>12</v>
      </c>
      <c r="G403" s="2">
        <v>3948.2</v>
      </c>
      <c r="H403" s="4">
        <f>Tabla1[[#This Row],[Importe]]-Tabla1[[#This Row],[Pagado]]</f>
        <v>0</v>
      </c>
    </row>
    <row r="404" spans="1:8" x14ac:dyDescent="0.25">
      <c r="A404" s="1" t="s">
        <v>11</v>
      </c>
      <c r="B404" s="8" t="s">
        <v>440</v>
      </c>
      <c r="C404">
        <v>38891</v>
      </c>
      <c r="D404" s="1" t="s">
        <v>3964</v>
      </c>
      <c r="E404" s="2">
        <v>541.5</v>
      </c>
      <c r="F404" s="9" t="s">
        <v>11</v>
      </c>
      <c r="G404" s="2">
        <v>541.5</v>
      </c>
      <c r="H404" s="4">
        <f>Tabla1[[#This Row],[Importe]]-Tabla1[[#This Row],[Pagado]]</f>
        <v>0</v>
      </c>
    </row>
    <row r="405" spans="1:8" x14ac:dyDescent="0.25">
      <c r="A405" s="1" t="s">
        <v>11</v>
      </c>
      <c r="B405" s="8" t="s">
        <v>441</v>
      </c>
      <c r="C405">
        <v>38892</v>
      </c>
      <c r="D405" s="1" t="s">
        <v>3937</v>
      </c>
      <c r="E405" s="2">
        <v>116546.25</v>
      </c>
      <c r="F405" s="9" t="s">
        <v>12</v>
      </c>
      <c r="G405" s="2">
        <v>116546.25</v>
      </c>
      <c r="H405" s="4">
        <f>Tabla1[[#This Row],[Importe]]-Tabla1[[#This Row],[Pagado]]</f>
        <v>0</v>
      </c>
    </row>
    <row r="406" spans="1:8" x14ac:dyDescent="0.25">
      <c r="A406" s="1" t="s">
        <v>11</v>
      </c>
      <c r="B406" s="8" t="s">
        <v>442</v>
      </c>
      <c r="C406">
        <v>38893</v>
      </c>
      <c r="D406" s="1" t="s">
        <v>3973</v>
      </c>
      <c r="E406" s="2">
        <v>2785</v>
      </c>
      <c r="F406" s="9" t="s">
        <v>11</v>
      </c>
      <c r="G406" s="2">
        <v>2785</v>
      </c>
      <c r="H406" s="4">
        <f>Tabla1[[#This Row],[Importe]]-Tabla1[[#This Row],[Pagado]]</f>
        <v>0</v>
      </c>
    </row>
    <row r="407" spans="1:8" x14ac:dyDescent="0.25">
      <c r="A407" s="1" t="s">
        <v>11</v>
      </c>
      <c r="B407" s="8" t="s">
        <v>443</v>
      </c>
      <c r="C407">
        <v>38894</v>
      </c>
      <c r="D407" s="1" t="s">
        <v>3951</v>
      </c>
      <c r="E407" s="2">
        <v>15774.7</v>
      </c>
      <c r="F407" s="9" t="s">
        <v>11</v>
      </c>
      <c r="G407" s="2">
        <v>15774.7</v>
      </c>
      <c r="H407" s="4">
        <f>Tabla1[[#This Row],[Importe]]-Tabla1[[#This Row],[Pagado]]</f>
        <v>0</v>
      </c>
    </row>
    <row r="408" spans="1:8" x14ac:dyDescent="0.25">
      <c r="A408" s="1" t="s">
        <v>11</v>
      </c>
      <c r="B408" s="8" t="s">
        <v>444</v>
      </c>
      <c r="C408">
        <v>38895</v>
      </c>
      <c r="D408" s="1" t="s">
        <v>4100</v>
      </c>
      <c r="E408" s="2">
        <v>1060</v>
      </c>
      <c r="F408" s="9" t="s">
        <v>11</v>
      </c>
      <c r="G408" s="2">
        <v>1060</v>
      </c>
      <c r="H408" s="4">
        <f>Tabla1[[#This Row],[Importe]]-Tabla1[[#This Row],[Pagado]]</f>
        <v>0</v>
      </c>
    </row>
    <row r="409" spans="1:8" x14ac:dyDescent="0.25">
      <c r="A409" s="1" t="s">
        <v>11</v>
      </c>
      <c r="B409" s="8" t="s">
        <v>445</v>
      </c>
      <c r="C409">
        <v>38896</v>
      </c>
      <c r="D409" s="1" t="s">
        <v>4000</v>
      </c>
      <c r="E409" s="2">
        <v>795</v>
      </c>
      <c r="F409" s="9" t="s">
        <v>11</v>
      </c>
      <c r="G409" s="2">
        <v>795</v>
      </c>
      <c r="H409" s="4">
        <f>Tabla1[[#This Row],[Importe]]-Tabla1[[#This Row],[Pagado]]</f>
        <v>0</v>
      </c>
    </row>
    <row r="410" spans="1:8" x14ac:dyDescent="0.25">
      <c r="A410" s="1" t="s">
        <v>11</v>
      </c>
      <c r="B410" s="8" t="s">
        <v>446</v>
      </c>
      <c r="C410">
        <v>38897</v>
      </c>
      <c r="D410" s="1" t="s">
        <v>4001</v>
      </c>
      <c r="E410" s="2">
        <v>7420</v>
      </c>
      <c r="F410" s="9" t="s">
        <v>11</v>
      </c>
      <c r="G410" s="2">
        <v>7420</v>
      </c>
      <c r="H410" s="4">
        <f>Tabla1[[#This Row],[Importe]]-Tabla1[[#This Row],[Pagado]]</f>
        <v>0</v>
      </c>
    </row>
    <row r="411" spans="1:8" x14ac:dyDescent="0.25">
      <c r="A411" s="1" t="s">
        <v>11</v>
      </c>
      <c r="B411" s="8" t="s">
        <v>447</v>
      </c>
      <c r="C411">
        <v>38898</v>
      </c>
      <c r="D411" s="1" t="s">
        <v>3974</v>
      </c>
      <c r="E411" s="2">
        <v>5300</v>
      </c>
      <c r="F411" s="9" t="s">
        <v>11</v>
      </c>
      <c r="G411" s="2">
        <v>5300</v>
      </c>
      <c r="H411" s="4">
        <f>Tabla1[[#This Row],[Importe]]-Tabla1[[#This Row],[Pagado]]</f>
        <v>0</v>
      </c>
    </row>
    <row r="412" spans="1:8" x14ac:dyDescent="0.25">
      <c r="A412" s="1" t="s">
        <v>11</v>
      </c>
      <c r="B412" s="8" t="s">
        <v>448</v>
      </c>
      <c r="C412">
        <v>38899</v>
      </c>
      <c r="D412" s="1" t="s">
        <v>3964</v>
      </c>
      <c r="E412" s="2">
        <v>3684</v>
      </c>
      <c r="F412" s="9" t="s">
        <v>11</v>
      </c>
      <c r="G412" s="2">
        <v>3684</v>
      </c>
      <c r="H412" s="4">
        <f>Tabla1[[#This Row],[Importe]]-Tabla1[[#This Row],[Pagado]]</f>
        <v>0</v>
      </c>
    </row>
    <row r="413" spans="1:8" x14ac:dyDescent="0.25">
      <c r="A413" s="1" t="s">
        <v>11</v>
      </c>
      <c r="B413" s="8" t="s">
        <v>449</v>
      </c>
      <c r="C413">
        <v>38900</v>
      </c>
      <c r="D413" s="1" t="s">
        <v>4045</v>
      </c>
      <c r="E413" s="2">
        <v>898.8</v>
      </c>
      <c r="F413" s="9" t="s">
        <v>11</v>
      </c>
      <c r="G413" s="2">
        <v>898.8</v>
      </c>
      <c r="H413" s="4">
        <f>Tabla1[[#This Row],[Importe]]-Tabla1[[#This Row],[Pagado]]</f>
        <v>0</v>
      </c>
    </row>
    <row r="414" spans="1:8" x14ac:dyDescent="0.25">
      <c r="A414" s="1" t="s">
        <v>11</v>
      </c>
      <c r="B414" s="8" t="s">
        <v>450</v>
      </c>
      <c r="C414">
        <v>38901</v>
      </c>
      <c r="D414" s="1" t="s">
        <v>3995</v>
      </c>
      <c r="E414" s="2">
        <v>53761.96</v>
      </c>
      <c r="F414" s="9" t="s">
        <v>11</v>
      </c>
      <c r="G414" s="2">
        <v>53761.96</v>
      </c>
      <c r="H414" s="4">
        <f>Tabla1[[#This Row],[Importe]]-Tabla1[[#This Row],[Pagado]]</f>
        <v>0</v>
      </c>
    </row>
    <row r="415" spans="1:8" x14ac:dyDescent="0.25">
      <c r="A415" s="1" t="s">
        <v>11</v>
      </c>
      <c r="B415" s="8" t="s">
        <v>451</v>
      </c>
      <c r="C415">
        <v>38902</v>
      </c>
      <c r="D415" s="1" t="s">
        <v>4018</v>
      </c>
      <c r="E415" s="2">
        <v>384</v>
      </c>
      <c r="F415" s="9" t="s">
        <v>11</v>
      </c>
      <c r="G415" s="2">
        <v>384</v>
      </c>
      <c r="H415" s="4">
        <f>Tabla1[[#This Row],[Importe]]-Tabla1[[#This Row],[Pagado]]</f>
        <v>0</v>
      </c>
    </row>
    <row r="416" spans="1:8" x14ac:dyDescent="0.25">
      <c r="A416" s="1" t="s">
        <v>11</v>
      </c>
      <c r="B416" s="8" t="s">
        <v>452</v>
      </c>
      <c r="C416">
        <v>38903</v>
      </c>
      <c r="D416" s="1" t="s">
        <v>4111</v>
      </c>
      <c r="E416" s="2">
        <v>2069.6</v>
      </c>
      <c r="F416" s="9" t="s">
        <v>11</v>
      </c>
      <c r="G416" s="2">
        <v>2069.6</v>
      </c>
      <c r="H416" s="4">
        <f>Tabla1[[#This Row],[Importe]]-Tabla1[[#This Row],[Pagado]]</f>
        <v>0</v>
      </c>
    </row>
    <row r="417" spans="1:8" x14ac:dyDescent="0.25">
      <c r="A417" s="1" t="s">
        <v>11</v>
      </c>
      <c r="B417" s="8" t="s">
        <v>453</v>
      </c>
      <c r="C417">
        <v>38904</v>
      </c>
      <c r="D417" s="1" t="s">
        <v>4085</v>
      </c>
      <c r="E417" s="2">
        <v>4402.8999999999996</v>
      </c>
      <c r="F417" s="9" t="s">
        <v>11</v>
      </c>
      <c r="G417" s="2">
        <v>4402.8999999999996</v>
      </c>
      <c r="H417" s="4">
        <f>Tabla1[[#This Row],[Importe]]-Tabla1[[#This Row],[Pagado]]</f>
        <v>0</v>
      </c>
    </row>
    <row r="418" spans="1:8" x14ac:dyDescent="0.25">
      <c r="A418" s="1" t="s">
        <v>11</v>
      </c>
      <c r="B418" s="8" t="s">
        <v>454</v>
      </c>
      <c r="C418">
        <v>38905</v>
      </c>
      <c r="D418" s="1" t="s">
        <v>4005</v>
      </c>
      <c r="E418" s="2">
        <v>2689.9</v>
      </c>
      <c r="F418" s="9" t="s">
        <v>11</v>
      </c>
      <c r="G418" s="2">
        <v>2689.9</v>
      </c>
      <c r="H418" s="4">
        <f>Tabla1[[#This Row],[Importe]]-Tabla1[[#This Row],[Pagado]]</f>
        <v>0</v>
      </c>
    </row>
    <row r="419" spans="1:8" x14ac:dyDescent="0.25">
      <c r="A419" s="1" t="s">
        <v>11</v>
      </c>
      <c r="B419" s="8" t="s">
        <v>455</v>
      </c>
      <c r="C419">
        <v>38906</v>
      </c>
      <c r="D419" s="1" t="s">
        <v>4046</v>
      </c>
      <c r="E419" s="2">
        <v>3850.1</v>
      </c>
      <c r="F419" s="9" t="s">
        <v>11</v>
      </c>
      <c r="G419" s="2">
        <v>3850.1</v>
      </c>
      <c r="H419" s="4">
        <f>Tabla1[[#This Row],[Importe]]-Tabla1[[#This Row],[Pagado]]</f>
        <v>0</v>
      </c>
    </row>
    <row r="420" spans="1:8" x14ac:dyDescent="0.25">
      <c r="A420" s="1" t="s">
        <v>11</v>
      </c>
      <c r="B420" s="8" t="s">
        <v>456</v>
      </c>
      <c r="C420">
        <v>38907</v>
      </c>
      <c r="D420" s="1" t="s">
        <v>4076</v>
      </c>
      <c r="E420" s="2">
        <v>5648</v>
      </c>
      <c r="F420" s="9" t="s">
        <v>11</v>
      </c>
      <c r="G420" s="2">
        <v>5648</v>
      </c>
      <c r="H420" s="4">
        <f>Tabla1[[#This Row],[Importe]]-Tabla1[[#This Row],[Pagado]]</f>
        <v>0</v>
      </c>
    </row>
    <row r="421" spans="1:8" x14ac:dyDescent="0.25">
      <c r="A421" s="1" t="s">
        <v>11</v>
      </c>
      <c r="B421" s="8" t="s">
        <v>457</v>
      </c>
      <c r="C421">
        <v>38908</v>
      </c>
      <c r="D421" s="1" t="s">
        <v>3954</v>
      </c>
      <c r="E421" s="2">
        <v>10600.4</v>
      </c>
      <c r="F421" s="9" t="s">
        <v>11</v>
      </c>
      <c r="G421" s="2">
        <v>10600.4</v>
      </c>
      <c r="H421" s="4">
        <f>Tabla1[[#This Row],[Importe]]-Tabla1[[#This Row],[Pagado]]</f>
        <v>0</v>
      </c>
    </row>
    <row r="422" spans="1:8" x14ac:dyDescent="0.25">
      <c r="A422" s="1" t="s">
        <v>11</v>
      </c>
      <c r="B422" s="8" t="s">
        <v>458</v>
      </c>
      <c r="C422">
        <v>38909</v>
      </c>
      <c r="D422" s="1" t="s">
        <v>3962</v>
      </c>
      <c r="E422" s="2">
        <v>10203.5</v>
      </c>
      <c r="F422" s="9" t="s">
        <v>11</v>
      </c>
      <c r="G422" s="2">
        <v>10203.5</v>
      </c>
      <c r="H422" s="4">
        <f>Tabla1[[#This Row],[Importe]]-Tabla1[[#This Row],[Pagado]]</f>
        <v>0</v>
      </c>
    </row>
    <row r="423" spans="1:8" x14ac:dyDescent="0.25">
      <c r="A423" s="1" t="s">
        <v>11</v>
      </c>
      <c r="B423" s="8" t="s">
        <v>459</v>
      </c>
      <c r="C423">
        <v>38910</v>
      </c>
      <c r="D423" s="1" t="s">
        <v>4007</v>
      </c>
      <c r="E423" s="2">
        <v>7283</v>
      </c>
      <c r="F423" s="9" t="s">
        <v>11</v>
      </c>
      <c r="G423" s="2">
        <v>7283</v>
      </c>
      <c r="H423" s="4">
        <f>Tabla1[[#This Row],[Importe]]-Tabla1[[#This Row],[Pagado]]</f>
        <v>0</v>
      </c>
    </row>
    <row r="424" spans="1:8" x14ac:dyDescent="0.25">
      <c r="A424" s="1" t="s">
        <v>11</v>
      </c>
      <c r="B424" s="8" t="s">
        <v>460</v>
      </c>
      <c r="C424">
        <v>38911</v>
      </c>
      <c r="D424" s="1" t="s">
        <v>4031</v>
      </c>
      <c r="E424" s="2">
        <v>2915</v>
      </c>
      <c r="F424" s="9" t="s">
        <v>11</v>
      </c>
      <c r="G424" s="2">
        <v>2915</v>
      </c>
      <c r="H424" s="4">
        <f>Tabla1[[#This Row],[Importe]]-Tabla1[[#This Row],[Pagado]]</f>
        <v>0</v>
      </c>
    </row>
    <row r="425" spans="1:8" x14ac:dyDescent="0.25">
      <c r="A425" s="1" t="s">
        <v>11</v>
      </c>
      <c r="B425" s="8" t="s">
        <v>461</v>
      </c>
      <c r="C425">
        <v>38912</v>
      </c>
      <c r="D425" s="1" t="s">
        <v>4033</v>
      </c>
      <c r="E425" s="2">
        <v>4712</v>
      </c>
      <c r="F425" s="9" t="s">
        <v>11</v>
      </c>
      <c r="G425" s="2">
        <v>4712</v>
      </c>
      <c r="H425" s="4">
        <f>Tabla1[[#This Row],[Importe]]-Tabla1[[#This Row],[Pagado]]</f>
        <v>0</v>
      </c>
    </row>
    <row r="426" spans="1:8" x14ac:dyDescent="0.25">
      <c r="A426" s="1" t="s">
        <v>11</v>
      </c>
      <c r="B426" s="8" t="s">
        <v>462</v>
      </c>
      <c r="C426">
        <v>38913</v>
      </c>
      <c r="D426" s="1" t="s">
        <v>4034</v>
      </c>
      <c r="E426" s="2">
        <v>518.4</v>
      </c>
      <c r="F426" s="9" t="s">
        <v>11</v>
      </c>
      <c r="G426" s="2">
        <v>518.4</v>
      </c>
      <c r="H426" s="4">
        <f>Tabla1[[#This Row],[Importe]]-Tabla1[[#This Row],[Pagado]]</f>
        <v>0</v>
      </c>
    </row>
    <row r="427" spans="1:8" x14ac:dyDescent="0.25">
      <c r="A427" s="1" t="s">
        <v>11</v>
      </c>
      <c r="B427" s="8" t="s">
        <v>463</v>
      </c>
      <c r="C427">
        <v>38914</v>
      </c>
      <c r="D427" s="1" t="s">
        <v>3956</v>
      </c>
      <c r="E427" s="2">
        <v>2780</v>
      </c>
      <c r="F427" s="9" t="s">
        <v>11</v>
      </c>
      <c r="G427" s="2">
        <v>2780</v>
      </c>
      <c r="H427" s="4">
        <f>Tabla1[[#This Row],[Importe]]-Tabla1[[#This Row],[Pagado]]</f>
        <v>0</v>
      </c>
    </row>
    <row r="428" spans="1:8" x14ac:dyDescent="0.25">
      <c r="A428" s="1" t="s">
        <v>11</v>
      </c>
      <c r="B428" s="8" t="s">
        <v>464</v>
      </c>
      <c r="C428">
        <v>38915</v>
      </c>
      <c r="D428" s="1" t="s">
        <v>3964</v>
      </c>
      <c r="E428" s="2">
        <v>0</v>
      </c>
      <c r="F428" s="9" t="s">
        <v>4219</v>
      </c>
      <c r="G428" s="2">
        <v>0</v>
      </c>
      <c r="H428" s="4">
        <f>Tabla1[[#This Row],[Importe]]-Tabla1[[#This Row],[Pagado]]</f>
        <v>0</v>
      </c>
    </row>
    <row r="429" spans="1:8" x14ac:dyDescent="0.25">
      <c r="A429" s="1" t="s">
        <v>11</v>
      </c>
      <c r="B429" s="8" t="s">
        <v>465</v>
      </c>
      <c r="C429">
        <v>38916</v>
      </c>
      <c r="D429" s="1" t="s">
        <v>3959</v>
      </c>
      <c r="E429" s="2">
        <v>13027.4</v>
      </c>
      <c r="F429" s="9" t="s">
        <v>14</v>
      </c>
      <c r="G429" s="2">
        <v>13027.4</v>
      </c>
      <c r="H429" s="4">
        <f>Tabla1[[#This Row],[Importe]]-Tabla1[[#This Row],[Pagado]]</f>
        <v>0</v>
      </c>
    </row>
    <row r="430" spans="1:8" x14ac:dyDescent="0.25">
      <c r="A430" s="1" t="s">
        <v>11</v>
      </c>
      <c r="B430" s="8" t="s">
        <v>466</v>
      </c>
      <c r="C430">
        <v>38917</v>
      </c>
      <c r="D430" s="1" t="s">
        <v>3964</v>
      </c>
      <c r="E430" s="2">
        <v>15355.2</v>
      </c>
      <c r="F430" s="9" t="s">
        <v>11</v>
      </c>
      <c r="G430" s="2">
        <v>15355.2</v>
      </c>
      <c r="H430" s="4">
        <f>Tabla1[[#This Row],[Importe]]-Tabla1[[#This Row],[Pagado]]</f>
        <v>0</v>
      </c>
    </row>
    <row r="431" spans="1:8" x14ac:dyDescent="0.25">
      <c r="A431" s="1" t="s">
        <v>11</v>
      </c>
      <c r="B431" s="8" t="s">
        <v>467</v>
      </c>
      <c r="C431">
        <v>38918</v>
      </c>
      <c r="D431" s="1" t="s">
        <v>3978</v>
      </c>
      <c r="E431" s="2">
        <v>9647.6</v>
      </c>
      <c r="F431" s="9" t="s">
        <v>11</v>
      </c>
      <c r="G431" s="2">
        <v>9647.6</v>
      </c>
      <c r="H431" s="4">
        <f>Tabla1[[#This Row],[Importe]]-Tabla1[[#This Row],[Pagado]]</f>
        <v>0</v>
      </c>
    </row>
    <row r="432" spans="1:8" x14ac:dyDescent="0.25">
      <c r="A432" s="1" t="s">
        <v>11</v>
      </c>
      <c r="B432" s="8" t="s">
        <v>468</v>
      </c>
      <c r="C432">
        <v>38919</v>
      </c>
      <c r="D432" s="1" t="s">
        <v>3970</v>
      </c>
      <c r="E432" s="2">
        <v>1404.5</v>
      </c>
      <c r="F432" s="9" t="s">
        <v>11</v>
      </c>
      <c r="G432" s="2">
        <v>1404.5</v>
      </c>
      <c r="H432" s="4">
        <f>Tabla1[[#This Row],[Importe]]-Tabla1[[#This Row],[Pagado]]</f>
        <v>0</v>
      </c>
    </row>
    <row r="433" spans="1:8" x14ac:dyDescent="0.25">
      <c r="A433" s="1" t="s">
        <v>11</v>
      </c>
      <c r="B433" s="8" t="s">
        <v>469</v>
      </c>
      <c r="C433">
        <v>38920</v>
      </c>
      <c r="D433" s="1" t="s">
        <v>3971</v>
      </c>
      <c r="E433" s="2">
        <v>4297.2</v>
      </c>
      <c r="F433" s="9" t="s">
        <v>11</v>
      </c>
      <c r="G433" s="2">
        <v>4297.2</v>
      </c>
      <c r="H433" s="4">
        <f>Tabla1[[#This Row],[Importe]]-Tabla1[[#This Row],[Pagado]]</f>
        <v>0</v>
      </c>
    </row>
    <row r="434" spans="1:8" x14ac:dyDescent="0.25">
      <c r="A434" s="1" t="s">
        <v>11</v>
      </c>
      <c r="B434" s="8" t="s">
        <v>470</v>
      </c>
      <c r="C434">
        <v>38921</v>
      </c>
      <c r="D434" s="1" t="s">
        <v>3982</v>
      </c>
      <c r="E434" s="2">
        <v>1097.4000000000001</v>
      </c>
      <c r="F434" s="9" t="s">
        <v>11</v>
      </c>
      <c r="G434" s="2">
        <v>1097.4000000000001</v>
      </c>
      <c r="H434" s="4">
        <f>Tabla1[[#This Row],[Importe]]-Tabla1[[#This Row],[Pagado]]</f>
        <v>0</v>
      </c>
    </row>
    <row r="435" spans="1:8" x14ac:dyDescent="0.25">
      <c r="A435" s="1" t="s">
        <v>11</v>
      </c>
      <c r="B435" s="8" t="s">
        <v>471</v>
      </c>
      <c r="C435">
        <v>38922</v>
      </c>
      <c r="D435" s="1" t="s">
        <v>4051</v>
      </c>
      <c r="E435" s="2">
        <v>2144.3000000000002</v>
      </c>
      <c r="F435" s="9" t="s">
        <v>11</v>
      </c>
      <c r="G435" s="2">
        <v>2144.3000000000002</v>
      </c>
      <c r="H435" s="4">
        <f>Tabla1[[#This Row],[Importe]]-Tabla1[[#This Row],[Pagado]]</f>
        <v>0</v>
      </c>
    </row>
    <row r="436" spans="1:8" x14ac:dyDescent="0.25">
      <c r="A436" s="1" t="s">
        <v>11</v>
      </c>
      <c r="B436" s="8" t="s">
        <v>472</v>
      </c>
      <c r="C436">
        <v>38923</v>
      </c>
      <c r="D436" s="1" t="s">
        <v>3972</v>
      </c>
      <c r="E436" s="2">
        <v>1350</v>
      </c>
      <c r="F436" s="9" t="s">
        <v>11</v>
      </c>
      <c r="G436" s="2">
        <v>1350</v>
      </c>
      <c r="H436" s="4">
        <f>Tabla1[[#This Row],[Importe]]-Tabla1[[#This Row],[Pagado]]</f>
        <v>0</v>
      </c>
    </row>
    <row r="437" spans="1:8" x14ac:dyDescent="0.25">
      <c r="A437" s="1" t="s">
        <v>11</v>
      </c>
      <c r="B437" s="8" t="s">
        <v>473</v>
      </c>
      <c r="C437">
        <v>38924</v>
      </c>
      <c r="D437" s="1" t="s">
        <v>4030</v>
      </c>
      <c r="E437" s="2">
        <v>1145.4000000000001</v>
      </c>
      <c r="F437" s="9" t="s">
        <v>11</v>
      </c>
      <c r="G437" s="2">
        <v>1145.4000000000001</v>
      </c>
      <c r="H437" s="4">
        <f>Tabla1[[#This Row],[Importe]]-Tabla1[[#This Row],[Pagado]]</f>
        <v>0</v>
      </c>
    </row>
    <row r="438" spans="1:8" x14ac:dyDescent="0.25">
      <c r="A438" s="1" t="s">
        <v>11</v>
      </c>
      <c r="B438" s="8" t="s">
        <v>474</v>
      </c>
      <c r="C438">
        <v>38925</v>
      </c>
      <c r="D438" s="1" t="s">
        <v>3964</v>
      </c>
      <c r="E438" s="2">
        <v>3301.2</v>
      </c>
      <c r="F438" s="9" t="s">
        <v>11</v>
      </c>
      <c r="G438" s="2">
        <v>3301.2</v>
      </c>
      <c r="H438" s="4">
        <f>Tabla1[[#This Row],[Importe]]-Tabla1[[#This Row],[Pagado]]</f>
        <v>0</v>
      </c>
    </row>
    <row r="439" spans="1:8" x14ac:dyDescent="0.25">
      <c r="A439" s="1" t="s">
        <v>11</v>
      </c>
      <c r="B439" s="8" t="s">
        <v>475</v>
      </c>
      <c r="C439">
        <v>38926</v>
      </c>
      <c r="D439" s="1" t="s">
        <v>4036</v>
      </c>
      <c r="E439" s="2">
        <v>2571.52</v>
      </c>
      <c r="F439" s="9" t="s">
        <v>11</v>
      </c>
      <c r="G439" s="2">
        <v>2571.52</v>
      </c>
      <c r="H439" s="4">
        <f>Tabla1[[#This Row],[Importe]]-Tabla1[[#This Row],[Pagado]]</f>
        <v>0</v>
      </c>
    </row>
    <row r="440" spans="1:8" x14ac:dyDescent="0.25">
      <c r="A440" s="1" t="s">
        <v>11</v>
      </c>
      <c r="B440" s="8" t="s">
        <v>476</v>
      </c>
      <c r="C440">
        <v>38927</v>
      </c>
      <c r="D440" s="1" t="s">
        <v>4041</v>
      </c>
      <c r="E440" s="2">
        <v>954.5</v>
      </c>
      <c r="F440" s="9" t="s">
        <v>11</v>
      </c>
      <c r="G440" s="2">
        <v>954.5</v>
      </c>
      <c r="H440" s="4">
        <f>Tabla1[[#This Row],[Importe]]-Tabla1[[#This Row],[Pagado]]</f>
        <v>0</v>
      </c>
    </row>
    <row r="441" spans="1:8" x14ac:dyDescent="0.25">
      <c r="A441" s="1" t="s">
        <v>11</v>
      </c>
      <c r="B441" s="8" t="s">
        <v>477</v>
      </c>
      <c r="C441">
        <v>38928</v>
      </c>
      <c r="D441" s="1" t="s">
        <v>3953</v>
      </c>
      <c r="E441" s="2">
        <v>2385</v>
      </c>
      <c r="F441" s="9" t="s">
        <v>12</v>
      </c>
      <c r="G441" s="2">
        <v>2385</v>
      </c>
      <c r="H441" s="4">
        <f>Tabla1[[#This Row],[Importe]]-Tabla1[[#This Row],[Pagado]]</f>
        <v>0</v>
      </c>
    </row>
    <row r="442" spans="1:8" x14ac:dyDescent="0.25">
      <c r="A442" s="1" t="s">
        <v>11</v>
      </c>
      <c r="B442" s="8" t="s">
        <v>478</v>
      </c>
      <c r="C442">
        <v>38929</v>
      </c>
      <c r="D442" s="1" t="s">
        <v>3994</v>
      </c>
      <c r="E442" s="2">
        <v>987.6</v>
      </c>
      <c r="F442" s="9" t="s">
        <v>11</v>
      </c>
      <c r="G442" s="2">
        <v>987.6</v>
      </c>
      <c r="H442" s="4">
        <f>Tabla1[[#This Row],[Importe]]-Tabla1[[#This Row],[Pagado]]</f>
        <v>0</v>
      </c>
    </row>
    <row r="443" spans="1:8" x14ac:dyDescent="0.25">
      <c r="A443" s="1" t="s">
        <v>11</v>
      </c>
      <c r="B443" s="8" t="s">
        <v>479</v>
      </c>
      <c r="C443">
        <v>38930</v>
      </c>
      <c r="D443" s="1" t="s">
        <v>3957</v>
      </c>
      <c r="E443" s="2">
        <v>2385</v>
      </c>
      <c r="F443" s="9" t="s">
        <v>11</v>
      </c>
      <c r="G443" s="2">
        <v>2385</v>
      </c>
      <c r="H443" s="4">
        <f>Tabla1[[#This Row],[Importe]]-Tabla1[[#This Row],[Pagado]]</f>
        <v>0</v>
      </c>
    </row>
    <row r="444" spans="1:8" x14ac:dyDescent="0.25">
      <c r="A444" s="1" t="s">
        <v>11</v>
      </c>
      <c r="B444" s="8" t="s">
        <v>480</v>
      </c>
      <c r="C444">
        <v>38931</v>
      </c>
      <c r="D444" s="1" t="s">
        <v>4037</v>
      </c>
      <c r="E444" s="2">
        <v>2556.9</v>
      </c>
      <c r="F444" s="9" t="s">
        <v>11</v>
      </c>
      <c r="G444" s="2">
        <v>2556.9</v>
      </c>
      <c r="H444" s="4">
        <f>Tabla1[[#This Row],[Importe]]-Tabla1[[#This Row],[Pagado]]</f>
        <v>0</v>
      </c>
    </row>
    <row r="445" spans="1:8" x14ac:dyDescent="0.25">
      <c r="A445" s="1" t="s">
        <v>11</v>
      </c>
      <c r="B445" s="8" t="s">
        <v>481</v>
      </c>
      <c r="C445">
        <v>38932</v>
      </c>
      <c r="D445" s="1" t="s">
        <v>4112</v>
      </c>
      <c r="E445" s="2">
        <v>11907.18</v>
      </c>
      <c r="F445" s="9" t="s">
        <v>11</v>
      </c>
      <c r="G445" s="2">
        <v>11907.18</v>
      </c>
      <c r="H445" s="4">
        <f>Tabla1[[#This Row],[Importe]]-Tabla1[[#This Row],[Pagado]]</f>
        <v>0</v>
      </c>
    </row>
    <row r="446" spans="1:8" x14ac:dyDescent="0.25">
      <c r="A446" s="1" t="s">
        <v>11</v>
      </c>
      <c r="B446" s="8" t="s">
        <v>482</v>
      </c>
      <c r="C446">
        <v>38933</v>
      </c>
      <c r="D446" s="1" t="s">
        <v>3968</v>
      </c>
      <c r="E446" s="2">
        <v>8480</v>
      </c>
      <c r="F446" s="9" t="s">
        <v>12</v>
      </c>
      <c r="G446" s="2">
        <v>8480</v>
      </c>
      <c r="H446" s="4">
        <f>Tabla1[[#This Row],[Importe]]-Tabla1[[#This Row],[Pagado]]</f>
        <v>0</v>
      </c>
    </row>
    <row r="447" spans="1:8" x14ac:dyDescent="0.25">
      <c r="A447" s="1" t="s">
        <v>11</v>
      </c>
      <c r="B447" s="8" t="s">
        <v>483</v>
      </c>
      <c r="C447">
        <v>38934</v>
      </c>
      <c r="D447" s="1" t="s">
        <v>3965</v>
      </c>
      <c r="E447" s="2">
        <v>530</v>
      </c>
      <c r="F447" s="9" t="s">
        <v>11</v>
      </c>
      <c r="G447" s="2">
        <v>530</v>
      </c>
      <c r="H447" s="4">
        <f>Tabla1[[#This Row],[Importe]]-Tabla1[[#This Row],[Pagado]]</f>
        <v>0</v>
      </c>
    </row>
    <row r="448" spans="1:8" x14ac:dyDescent="0.25">
      <c r="A448" s="1" t="s">
        <v>11</v>
      </c>
      <c r="B448" s="8" t="s">
        <v>484</v>
      </c>
      <c r="C448">
        <v>38935</v>
      </c>
      <c r="D448" s="1" t="s">
        <v>4017</v>
      </c>
      <c r="E448" s="2">
        <v>35296.400000000001</v>
      </c>
      <c r="F448" s="9" t="s">
        <v>11</v>
      </c>
      <c r="G448" s="2">
        <v>35296.400000000001</v>
      </c>
      <c r="H448" s="4">
        <f>Tabla1[[#This Row],[Importe]]-Tabla1[[#This Row],[Pagado]]</f>
        <v>0</v>
      </c>
    </row>
    <row r="449" spans="1:8" x14ac:dyDescent="0.25">
      <c r="A449" s="1" t="s">
        <v>11</v>
      </c>
      <c r="B449" s="8" t="s">
        <v>485</v>
      </c>
      <c r="C449">
        <v>38936</v>
      </c>
      <c r="D449" s="1" t="s">
        <v>4112</v>
      </c>
      <c r="E449" s="2">
        <v>753.2</v>
      </c>
      <c r="F449" s="9" t="s">
        <v>11</v>
      </c>
      <c r="G449" s="2">
        <v>753.2</v>
      </c>
      <c r="H449" s="4">
        <f>Tabla1[[#This Row],[Importe]]-Tabla1[[#This Row],[Pagado]]</f>
        <v>0</v>
      </c>
    </row>
    <row r="450" spans="1:8" x14ac:dyDescent="0.25">
      <c r="A450" s="1" t="s">
        <v>11</v>
      </c>
      <c r="B450" s="8" t="s">
        <v>486</v>
      </c>
      <c r="C450">
        <v>38937</v>
      </c>
      <c r="D450" s="1" t="s">
        <v>3996</v>
      </c>
      <c r="E450" s="2">
        <v>14432.5</v>
      </c>
      <c r="F450" s="9" t="s">
        <v>11</v>
      </c>
      <c r="G450" s="2">
        <v>14432.5</v>
      </c>
      <c r="H450" s="4">
        <f>Tabla1[[#This Row],[Importe]]-Tabla1[[#This Row],[Pagado]]</f>
        <v>0</v>
      </c>
    </row>
    <row r="451" spans="1:8" x14ac:dyDescent="0.25">
      <c r="A451" s="1" t="s">
        <v>11</v>
      </c>
      <c r="B451" s="8" t="s">
        <v>487</v>
      </c>
      <c r="C451">
        <v>38938</v>
      </c>
      <c r="D451" s="1" t="s">
        <v>3969</v>
      </c>
      <c r="E451" s="2">
        <v>8468.4</v>
      </c>
      <c r="F451" s="9" t="s">
        <v>11</v>
      </c>
      <c r="G451" s="2">
        <v>8468.4</v>
      </c>
      <c r="H451" s="4">
        <f>Tabla1[[#This Row],[Importe]]-Tabla1[[#This Row],[Pagado]]</f>
        <v>0</v>
      </c>
    </row>
    <row r="452" spans="1:8" x14ac:dyDescent="0.25">
      <c r="A452" s="1" t="s">
        <v>11</v>
      </c>
      <c r="B452" s="8" t="s">
        <v>488</v>
      </c>
      <c r="C452">
        <v>38939</v>
      </c>
      <c r="D452" s="1" t="s">
        <v>3964</v>
      </c>
      <c r="E452" s="2">
        <v>560</v>
      </c>
      <c r="F452" s="9" t="s">
        <v>11</v>
      </c>
      <c r="G452" s="2">
        <v>560</v>
      </c>
      <c r="H452" s="4">
        <f>Tabla1[[#This Row],[Importe]]-Tabla1[[#This Row],[Pagado]]</f>
        <v>0</v>
      </c>
    </row>
    <row r="453" spans="1:8" x14ac:dyDescent="0.25">
      <c r="A453" s="1" t="s">
        <v>11</v>
      </c>
      <c r="B453" s="8" t="s">
        <v>489</v>
      </c>
      <c r="C453">
        <v>38940</v>
      </c>
      <c r="D453" s="1" t="s">
        <v>3977</v>
      </c>
      <c r="E453" s="2">
        <v>1316.06</v>
      </c>
      <c r="F453" s="9" t="s">
        <v>11</v>
      </c>
      <c r="G453" s="2">
        <v>1316.06</v>
      </c>
      <c r="H453" s="4">
        <f>Tabla1[[#This Row],[Importe]]-Tabla1[[#This Row],[Pagado]]</f>
        <v>0</v>
      </c>
    </row>
    <row r="454" spans="1:8" x14ac:dyDescent="0.25">
      <c r="A454" s="1" t="s">
        <v>11</v>
      </c>
      <c r="B454" s="8" t="s">
        <v>490</v>
      </c>
      <c r="C454">
        <v>38941</v>
      </c>
      <c r="D454" s="1" t="s">
        <v>3967</v>
      </c>
      <c r="E454" s="2">
        <v>12415</v>
      </c>
      <c r="F454" s="9" t="s">
        <v>11</v>
      </c>
      <c r="G454" s="2">
        <v>12415</v>
      </c>
      <c r="H454" s="4">
        <f>Tabla1[[#This Row],[Importe]]-Tabla1[[#This Row],[Pagado]]</f>
        <v>0</v>
      </c>
    </row>
    <row r="455" spans="1:8" x14ac:dyDescent="0.25">
      <c r="A455" s="1" t="s">
        <v>11</v>
      </c>
      <c r="B455" s="8" t="s">
        <v>491</v>
      </c>
      <c r="C455">
        <v>38942</v>
      </c>
      <c r="D455" s="1" t="s">
        <v>3963</v>
      </c>
      <c r="E455" s="2">
        <v>3306.2</v>
      </c>
      <c r="F455" s="9" t="s">
        <v>11</v>
      </c>
      <c r="G455" s="2">
        <v>3306.2</v>
      </c>
      <c r="H455" s="4">
        <f>Tabla1[[#This Row],[Importe]]-Tabla1[[#This Row],[Pagado]]</f>
        <v>0</v>
      </c>
    </row>
    <row r="456" spans="1:8" x14ac:dyDescent="0.25">
      <c r="A456" s="1" t="s">
        <v>11</v>
      </c>
      <c r="B456" s="8" t="s">
        <v>492</v>
      </c>
      <c r="C456">
        <v>38943</v>
      </c>
      <c r="D456" s="1" t="s">
        <v>4113</v>
      </c>
      <c r="E456" s="2">
        <v>2320.6999999999998</v>
      </c>
      <c r="F456" s="9" t="s">
        <v>11</v>
      </c>
      <c r="G456" s="2">
        <v>2320.6999999999998</v>
      </c>
      <c r="H456" s="4">
        <f>Tabla1[[#This Row],[Importe]]-Tabla1[[#This Row],[Pagado]]</f>
        <v>0</v>
      </c>
    </row>
    <row r="457" spans="1:8" x14ac:dyDescent="0.25">
      <c r="A457" s="1" t="s">
        <v>11</v>
      </c>
      <c r="B457" s="8" t="s">
        <v>493</v>
      </c>
      <c r="C457">
        <v>38944</v>
      </c>
      <c r="D457" s="1" t="s">
        <v>3964</v>
      </c>
      <c r="E457" s="2">
        <v>7639.01</v>
      </c>
      <c r="F457" s="9" t="s">
        <v>11</v>
      </c>
      <c r="G457" s="2">
        <v>7639.01</v>
      </c>
      <c r="H457" s="4">
        <f>Tabla1[[#This Row],[Importe]]-Tabla1[[#This Row],[Pagado]]</f>
        <v>0</v>
      </c>
    </row>
    <row r="458" spans="1:8" x14ac:dyDescent="0.25">
      <c r="A458" s="1" t="s">
        <v>11</v>
      </c>
      <c r="B458" s="8" t="s">
        <v>494</v>
      </c>
      <c r="C458">
        <v>38945</v>
      </c>
      <c r="D458" s="1" t="s">
        <v>4042</v>
      </c>
      <c r="E458" s="2">
        <v>18111.599999999999</v>
      </c>
      <c r="F458" s="9" t="s">
        <v>11</v>
      </c>
      <c r="G458" s="2">
        <v>18111.599999999999</v>
      </c>
      <c r="H458" s="4">
        <f>Tabla1[[#This Row],[Importe]]-Tabla1[[#This Row],[Pagado]]</f>
        <v>0</v>
      </c>
    </row>
    <row r="459" spans="1:8" x14ac:dyDescent="0.25">
      <c r="A459" s="1" t="s">
        <v>11</v>
      </c>
      <c r="B459" s="8" t="s">
        <v>495</v>
      </c>
      <c r="C459">
        <v>38946</v>
      </c>
      <c r="D459" s="1" t="s">
        <v>4082</v>
      </c>
      <c r="E459" s="2">
        <v>6908.9</v>
      </c>
      <c r="F459" s="9" t="s">
        <v>12</v>
      </c>
      <c r="G459" s="2">
        <v>6908.9</v>
      </c>
      <c r="H459" s="4">
        <f>Tabla1[[#This Row],[Importe]]-Tabla1[[#This Row],[Pagado]]</f>
        <v>0</v>
      </c>
    </row>
    <row r="460" spans="1:8" x14ac:dyDescent="0.25">
      <c r="A460" s="1" t="s">
        <v>11</v>
      </c>
      <c r="B460" s="8" t="s">
        <v>496</v>
      </c>
      <c r="C460">
        <v>38947</v>
      </c>
      <c r="D460" s="1" t="s">
        <v>3985</v>
      </c>
      <c r="E460" s="2">
        <v>2468.1</v>
      </c>
      <c r="F460" s="9" t="s">
        <v>12</v>
      </c>
      <c r="G460" s="2">
        <v>2468.1</v>
      </c>
      <c r="H460" s="4">
        <f>Tabla1[[#This Row],[Importe]]-Tabla1[[#This Row],[Pagado]]</f>
        <v>0</v>
      </c>
    </row>
    <row r="461" spans="1:8" x14ac:dyDescent="0.25">
      <c r="A461" s="1" t="s">
        <v>11</v>
      </c>
      <c r="B461" s="8" t="s">
        <v>497</v>
      </c>
      <c r="C461">
        <v>38948</v>
      </c>
      <c r="D461" s="1" t="s">
        <v>4049</v>
      </c>
      <c r="E461" s="2">
        <v>1630.6</v>
      </c>
      <c r="F461" s="9" t="s">
        <v>11</v>
      </c>
      <c r="G461" s="2">
        <v>1630.6</v>
      </c>
      <c r="H461" s="4">
        <f>Tabla1[[#This Row],[Importe]]-Tabla1[[#This Row],[Pagado]]</f>
        <v>0</v>
      </c>
    </row>
    <row r="462" spans="1:8" x14ac:dyDescent="0.25">
      <c r="A462" s="1" t="s">
        <v>11</v>
      </c>
      <c r="B462" s="8" t="s">
        <v>498</v>
      </c>
      <c r="C462">
        <v>38949</v>
      </c>
      <c r="D462" s="1" t="s">
        <v>3986</v>
      </c>
      <c r="E462" s="2">
        <v>2605.6999999999998</v>
      </c>
      <c r="F462" s="9" t="s">
        <v>12</v>
      </c>
      <c r="G462" s="2">
        <v>2605.6999999999998</v>
      </c>
      <c r="H462" s="4">
        <f>Tabla1[[#This Row],[Importe]]-Tabla1[[#This Row],[Pagado]]</f>
        <v>0</v>
      </c>
    </row>
    <row r="463" spans="1:8" x14ac:dyDescent="0.25">
      <c r="A463" s="1" t="s">
        <v>11</v>
      </c>
      <c r="B463" s="8" t="s">
        <v>499</v>
      </c>
      <c r="C463">
        <v>38950</v>
      </c>
      <c r="D463" s="1" t="s">
        <v>4114</v>
      </c>
      <c r="E463" s="2">
        <v>2819.6</v>
      </c>
      <c r="F463" s="9" t="s">
        <v>12</v>
      </c>
      <c r="G463" s="2">
        <v>2819.6</v>
      </c>
      <c r="H463" s="4">
        <f>Tabla1[[#This Row],[Importe]]-Tabla1[[#This Row],[Pagado]]</f>
        <v>0</v>
      </c>
    </row>
    <row r="464" spans="1:8" x14ac:dyDescent="0.25">
      <c r="A464" s="1" t="s">
        <v>11</v>
      </c>
      <c r="B464" s="8" t="s">
        <v>500</v>
      </c>
      <c r="C464">
        <v>38951</v>
      </c>
      <c r="D464" s="1" t="s">
        <v>4115</v>
      </c>
      <c r="E464" s="2">
        <v>9.6</v>
      </c>
      <c r="F464" s="9" t="s">
        <v>18</v>
      </c>
      <c r="G464" s="2">
        <v>9.6</v>
      </c>
      <c r="H464" s="4">
        <f>Tabla1[[#This Row],[Importe]]-Tabla1[[#This Row],[Pagado]]</f>
        <v>0</v>
      </c>
    </row>
    <row r="465" spans="1:8" x14ac:dyDescent="0.25">
      <c r="A465" s="1" t="s">
        <v>11</v>
      </c>
      <c r="B465" s="8" t="s">
        <v>501</v>
      </c>
      <c r="C465">
        <v>38952</v>
      </c>
      <c r="D465" s="1" t="s">
        <v>4116</v>
      </c>
      <c r="E465" s="2">
        <v>3004</v>
      </c>
      <c r="F465" s="9" t="s">
        <v>12</v>
      </c>
      <c r="G465" s="2">
        <v>3004</v>
      </c>
      <c r="H465" s="4">
        <f>Tabla1[[#This Row],[Importe]]-Tabla1[[#This Row],[Pagado]]</f>
        <v>0</v>
      </c>
    </row>
    <row r="466" spans="1:8" x14ac:dyDescent="0.25">
      <c r="A466" s="1" t="s">
        <v>11</v>
      </c>
      <c r="B466" s="8" t="s">
        <v>502</v>
      </c>
      <c r="C466">
        <v>38953</v>
      </c>
      <c r="D466" s="1" t="s">
        <v>3988</v>
      </c>
      <c r="E466" s="2">
        <v>0</v>
      </c>
      <c r="F466" s="9" t="s">
        <v>4219</v>
      </c>
      <c r="G466" s="2">
        <v>0</v>
      </c>
      <c r="H466" s="4">
        <f>Tabla1[[#This Row],[Importe]]-Tabla1[[#This Row],[Pagado]]</f>
        <v>0</v>
      </c>
    </row>
    <row r="467" spans="1:8" x14ac:dyDescent="0.25">
      <c r="A467" s="1" t="s">
        <v>11</v>
      </c>
      <c r="B467" s="8" t="s">
        <v>503</v>
      </c>
      <c r="C467">
        <v>38954</v>
      </c>
      <c r="D467" s="1" t="s">
        <v>3993</v>
      </c>
      <c r="E467" s="2">
        <v>8013.34</v>
      </c>
      <c r="F467" s="9" t="s">
        <v>11</v>
      </c>
      <c r="G467" s="2">
        <v>8013.34</v>
      </c>
      <c r="H467" s="4">
        <f>Tabla1[[#This Row],[Importe]]-Tabla1[[#This Row],[Pagado]]</f>
        <v>0</v>
      </c>
    </row>
    <row r="468" spans="1:8" x14ac:dyDescent="0.25">
      <c r="A468" s="1" t="s">
        <v>11</v>
      </c>
      <c r="B468" s="8" t="s">
        <v>504</v>
      </c>
      <c r="C468">
        <v>38955</v>
      </c>
      <c r="D468" s="1" t="s">
        <v>3964</v>
      </c>
      <c r="E468" s="2">
        <v>2607.1999999999998</v>
      </c>
      <c r="F468" s="9" t="s">
        <v>11</v>
      </c>
      <c r="G468" s="2">
        <v>2607.1999999999998</v>
      </c>
      <c r="H468" s="4">
        <f>Tabla1[[#This Row],[Importe]]-Tabla1[[#This Row],[Pagado]]</f>
        <v>0</v>
      </c>
    </row>
    <row r="469" spans="1:8" x14ac:dyDescent="0.25">
      <c r="A469" s="1" t="s">
        <v>11</v>
      </c>
      <c r="B469" s="8" t="s">
        <v>505</v>
      </c>
      <c r="C469">
        <v>38956</v>
      </c>
      <c r="D469" s="1" t="s">
        <v>4016</v>
      </c>
      <c r="E469" s="2">
        <v>4135.6000000000004</v>
      </c>
      <c r="F469" s="9" t="s">
        <v>12</v>
      </c>
      <c r="G469" s="2">
        <v>4135.6000000000004</v>
      </c>
      <c r="H469" s="4">
        <f>Tabla1[[#This Row],[Importe]]-Tabla1[[#This Row],[Pagado]]</f>
        <v>0</v>
      </c>
    </row>
    <row r="470" spans="1:8" x14ac:dyDescent="0.25">
      <c r="A470" s="1" t="s">
        <v>11</v>
      </c>
      <c r="B470" s="8" t="s">
        <v>506</v>
      </c>
      <c r="C470">
        <v>38957</v>
      </c>
      <c r="D470" s="1" t="s">
        <v>3988</v>
      </c>
      <c r="E470" s="2">
        <v>5301.2</v>
      </c>
      <c r="F470" s="9" t="s">
        <v>12</v>
      </c>
      <c r="G470" s="2">
        <v>5301.2</v>
      </c>
      <c r="H470" s="4">
        <f>Tabla1[[#This Row],[Importe]]-Tabla1[[#This Row],[Pagado]]</f>
        <v>0</v>
      </c>
    </row>
    <row r="471" spans="1:8" x14ac:dyDescent="0.25">
      <c r="A471" s="1" t="s">
        <v>11</v>
      </c>
      <c r="B471" s="8" t="s">
        <v>507</v>
      </c>
      <c r="C471">
        <v>38958</v>
      </c>
      <c r="D471" s="1" t="s">
        <v>3980</v>
      </c>
      <c r="E471" s="2">
        <v>5958</v>
      </c>
      <c r="F471" s="9" t="s">
        <v>12</v>
      </c>
      <c r="G471" s="2">
        <v>5958</v>
      </c>
      <c r="H471" s="4">
        <f>Tabla1[[#This Row],[Importe]]-Tabla1[[#This Row],[Pagado]]</f>
        <v>0</v>
      </c>
    </row>
    <row r="472" spans="1:8" x14ac:dyDescent="0.25">
      <c r="A472" s="1" t="s">
        <v>11</v>
      </c>
      <c r="B472" s="8" t="s">
        <v>508</v>
      </c>
      <c r="C472">
        <v>38959</v>
      </c>
      <c r="D472" s="1" t="s">
        <v>4117</v>
      </c>
      <c r="E472" s="2">
        <v>5242.5</v>
      </c>
      <c r="F472" s="9" t="s">
        <v>11</v>
      </c>
      <c r="G472" s="2">
        <v>5242.5</v>
      </c>
      <c r="H472" s="4">
        <f>Tabla1[[#This Row],[Importe]]-Tabla1[[#This Row],[Pagado]]</f>
        <v>0</v>
      </c>
    </row>
    <row r="473" spans="1:8" x14ac:dyDescent="0.25">
      <c r="A473" s="1" t="s">
        <v>11</v>
      </c>
      <c r="B473" s="8" t="s">
        <v>509</v>
      </c>
      <c r="C473">
        <v>38960</v>
      </c>
      <c r="D473" s="1" t="s">
        <v>4053</v>
      </c>
      <c r="E473" s="2">
        <v>4601.2</v>
      </c>
      <c r="F473" s="9" t="s">
        <v>11</v>
      </c>
      <c r="G473" s="2">
        <v>4601.2</v>
      </c>
      <c r="H473" s="4">
        <f>Tabla1[[#This Row],[Importe]]-Tabla1[[#This Row],[Pagado]]</f>
        <v>0</v>
      </c>
    </row>
    <row r="474" spans="1:8" x14ac:dyDescent="0.25">
      <c r="A474" s="1" t="s">
        <v>11</v>
      </c>
      <c r="B474" s="8" t="s">
        <v>510</v>
      </c>
      <c r="C474">
        <v>38961</v>
      </c>
      <c r="D474" s="1" t="s">
        <v>3964</v>
      </c>
      <c r="E474" s="2">
        <v>530</v>
      </c>
      <c r="F474" s="9" t="s">
        <v>11</v>
      </c>
      <c r="G474" s="2">
        <v>530</v>
      </c>
      <c r="H474" s="4">
        <f>Tabla1[[#This Row],[Importe]]-Tabla1[[#This Row],[Pagado]]</f>
        <v>0</v>
      </c>
    </row>
    <row r="475" spans="1:8" x14ac:dyDescent="0.25">
      <c r="A475" s="1" t="s">
        <v>11</v>
      </c>
      <c r="B475" s="8" t="s">
        <v>511</v>
      </c>
      <c r="C475">
        <v>38962</v>
      </c>
      <c r="D475" s="1" t="s">
        <v>3991</v>
      </c>
      <c r="E475" s="2">
        <v>6206.75</v>
      </c>
      <c r="F475" s="9" t="s">
        <v>11</v>
      </c>
      <c r="G475" s="2">
        <v>6206.75</v>
      </c>
      <c r="H475" s="4">
        <f>Tabla1[[#This Row],[Importe]]-Tabla1[[#This Row],[Pagado]]</f>
        <v>0</v>
      </c>
    </row>
    <row r="476" spans="1:8" x14ac:dyDescent="0.25">
      <c r="A476" s="1" t="s">
        <v>11</v>
      </c>
      <c r="B476" s="8" t="s">
        <v>512</v>
      </c>
      <c r="C476">
        <v>38963</v>
      </c>
      <c r="D476" s="1" t="s">
        <v>3975</v>
      </c>
      <c r="E476" s="2">
        <v>0</v>
      </c>
      <c r="F476" s="9" t="s">
        <v>4219</v>
      </c>
      <c r="G476" s="2">
        <v>0</v>
      </c>
      <c r="H476" s="4">
        <f>Tabla1[[#This Row],[Importe]]-Tabla1[[#This Row],[Pagado]]</f>
        <v>0</v>
      </c>
    </row>
    <row r="477" spans="1:8" x14ac:dyDescent="0.25">
      <c r="A477" s="1" t="s">
        <v>11</v>
      </c>
      <c r="B477" s="8" t="s">
        <v>513</v>
      </c>
      <c r="C477">
        <v>38964</v>
      </c>
      <c r="D477" s="1" t="s">
        <v>3975</v>
      </c>
      <c r="E477" s="2">
        <v>1170</v>
      </c>
      <c r="F477" s="9" t="s">
        <v>12</v>
      </c>
      <c r="G477" s="2">
        <v>1170</v>
      </c>
      <c r="H477" s="4">
        <f>Tabla1[[#This Row],[Importe]]-Tabla1[[#This Row],[Pagado]]</f>
        <v>0</v>
      </c>
    </row>
    <row r="478" spans="1:8" x14ac:dyDescent="0.25">
      <c r="A478" s="1" t="s">
        <v>11</v>
      </c>
      <c r="B478" s="8" t="s">
        <v>514</v>
      </c>
      <c r="C478">
        <v>38965</v>
      </c>
      <c r="D478" s="1" t="s">
        <v>3998</v>
      </c>
      <c r="E478" s="2">
        <v>28500</v>
      </c>
      <c r="F478" s="9" t="s">
        <v>11</v>
      </c>
      <c r="G478" s="2">
        <v>28500</v>
      </c>
      <c r="H478" s="4">
        <f>Tabla1[[#This Row],[Importe]]-Tabla1[[#This Row],[Pagado]]</f>
        <v>0</v>
      </c>
    </row>
    <row r="479" spans="1:8" x14ac:dyDescent="0.25">
      <c r="A479" s="1" t="s">
        <v>11</v>
      </c>
      <c r="B479" s="8" t="s">
        <v>515</v>
      </c>
      <c r="C479">
        <v>38966</v>
      </c>
      <c r="D479" s="1" t="s">
        <v>3975</v>
      </c>
      <c r="E479" s="2">
        <v>5300</v>
      </c>
      <c r="F479" s="9" t="s">
        <v>12</v>
      </c>
      <c r="G479" s="2">
        <v>5300</v>
      </c>
      <c r="H479" s="4">
        <f>Tabla1[[#This Row],[Importe]]-Tabla1[[#This Row],[Pagado]]</f>
        <v>0</v>
      </c>
    </row>
    <row r="480" spans="1:8" x14ac:dyDescent="0.25">
      <c r="A480" s="1" t="s">
        <v>11</v>
      </c>
      <c r="B480" s="8" t="s">
        <v>516</v>
      </c>
      <c r="C480">
        <v>38967</v>
      </c>
      <c r="D480" s="1" t="s">
        <v>3966</v>
      </c>
      <c r="E480" s="2">
        <v>112.34</v>
      </c>
      <c r="F480" s="9" t="s">
        <v>11</v>
      </c>
      <c r="G480" s="2">
        <v>112.34</v>
      </c>
      <c r="H480" s="4">
        <f>Tabla1[[#This Row],[Importe]]-Tabla1[[#This Row],[Pagado]]</f>
        <v>0</v>
      </c>
    </row>
    <row r="481" spans="1:8" x14ac:dyDescent="0.25">
      <c r="A481" s="1" t="s">
        <v>11</v>
      </c>
      <c r="B481" s="8" t="s">
        <v>517</v>
      </c>
      <c r="C481">
        <v>38968</v>
      </c>
      <c r="D481" s="1" t="s">
        <v>3975</v>
      </c>
      <c r="E481" s="2">
        <v>520</v>
      </c>
      <c r="F481" s="9" t="s">
        <v>12</v>
      </c>
      <c r="G481" s="2">
        <v>520</v>
      </c>
      <c r="H481" s="4">
        <f>Tabla1[[#This Row],[Importe]]-Tabla1[[#This Row],[Pagado]]</f>
        <v>0</v>
      </c>
    </row>
    <row r="482" spans="1:8" x14ac:dyDescent="0.25">
      <c r="A482" s="1" t="s">
        <v>11</v>
      </c>
      <c r="B482" s="8" t="s">
        <v>518</v>
      </c>
      <c r="C482">
        <v>38969</v>
      </c>
      <c r="D482" s="1" t="s">
        <v>3989</v>
      </c>
      <c r="E482" s="2">
        <v>1564.88</v>
      </c>
      <c r="F482" s="9" t="s">
        <v>11</v>
      </c>
      <c r="G482" s="2">
        <v>1564.88</v>
      </c>
      <c r="H482" s="4">
        <f>Tabla1[[#This Row],[Importe]]-Tabla1[[#This Row],[Pagado]]</f>
        <v>0</v>
      </c>
    </row>
    <row r="483" spans="1:8" x14ac:dyDescent="0.25">
      <c r="A483" s="1" t="s">
        <v>11</v>
      </c>
      <c r="B483" s="8" t="s">
        <v>519</v>
      </c>
      <c r="C483">
        <v>38970</v>
      </c>
      <c r="D483" s="1" t="s">
        <v>3937</v>
      </c>
      <c r="E483" s="2">
        <v>1102.5</v>
      </c>
      <c r="F483" s="9" t="s">
        <v>12</v>
      </c>
      <c r="G483" s="2">
        <v>1102.5</v>
      </c>
      <c r="H483" s="4">
        <f>Tabla1[[#This Row],[Importe]]-Tabla1[[#This Row],[Pagado]]</f>
        <v>0</v>
      </c>
    </row>
    <row r="484" spans="1:8" x14ac:dyDescent="0.25">
      <c r="A484" s="1" t="s">
        <v>11</v>
      </c>
      <c r="B484" s="8" t="s">
        <v>520</v>
      </c>
      <c r="C484">
        <v>38971</v>
      </c>
      <c r="D484" s="1" t="s">
        <v>4048</v>
      </c>
      <c r="E484" s="2">
        <v>25800</v>
      </c>
      <c r="F484" s="9" t="s">
        <v>12</v>
      </c>
      <c r="G484" s="2">
        <v>25800</v>
      </c>
      <c r="H484" s="4">
        <f>Tabla1[[#This Row],[Importe]]-Tabla1[[#This Row],[Pagado]]</f>
        <v>0</v>
      </c>
    </row>
    <row r="485" spans="1:8" x14ac:dyDescent="0.25">
      <c r="A485" s="1" t="s">
        <v>11</v>
      </c>
      <c r="B485" s="8" t="s">
        <v>521</v>
      </c>
      <c r="C485">
        <v>38972</v>
      </c>
      <c r="D485" s="1" t="s">
        <v>4040</v>
      </c>
      <c r="E485" s="2">
        <v>114172.6</v>
      </c>
      <c r="F485" s="9" t="s">
        <v>15</v>
      </c>
      <c r="G485" s="2">
        <v>114172.6</v>
      </c>
      <c r="H485" s="4">
        <f>Tabla1[[#This Row],[Importe]]-Tabla1[[#This Row],[Pagado]]</f>
        <v>0</v>
      </c>
    </row>
    <row r="486" spans="1:8" x14ac:dyDescent="0.25">
      <c r="A486" s="1" t="s">
        <v>11</v>
      </c>
      <c r="B486" s="8" t="s">
        <v>522</v>
      </c>
      <c r="C486">
        <v>38973</v>
      </c>
      <c r="D486" s="1" t="s">
        <v>4057</v>
      </c>
      <c r="E486" s="2">
        <v>3916.2</v>
      </c>
      <c r="F486" s="9" t="s">
        <v>11</v>
      </c>
      <c r="G486" s="2">
        <v>3916.2</v>
      </c>
      <c r="H486" s="4">
        <f>Tabla1[[#This Row],[Importe]]-Tabla1[[#This Row],[Pagado]]</f>
        <v>0</v>
      </c>
    </row>
    <row r="487" spans="1:8" x14ac:dyDescent="0.25">
      <c r="A487" s="1" t="s">
        <v>11</v>
      </c>
      <c r="B487" s="8" t="s">
        <v>523</v>
      </c>
      <c r="C487">
        <v>38974</v>
      </c>
      <c r="D487" s="1" t="s">
        <v>4118</v>
      </c>
      <c r="E487" s="2">
        <v>34949.5</v>
      </c>
      <c r="F487" s="9" t="s">
        <v>17</v>
      </c>
      <c r="G487" s="2">
        <v>34949.5</v>
      </c>
      <c r="H487" s="4">
        <f>Tabla1[[#This Row],[Importe]]-Tabla1[[#This Row],[Pagado]]</f>
        <v>0</v>
      </c>
    </row>
    <row r="488" spans="1:8" x14ac:dyDescent="0.25">
      <c r="A488" s="1" t="s">
        <v>11</v>
      </c>
      <c r="B488" s="8" t="s">
        <v>524</v>
      </c>
      <c r="C488">
        <v>38975</v>
      </c>
      <c r="D488" s="1" t="s">
        <v>4062</v>
      </c>
      <c r="E488" s="2">
        <v>23600</v>
      </c>
      <c r="F488" s="9" t="s">
        <v>12</v>
      </c>
      <c r="G488" s="2">
        <v>23600</v>
      </c>
      <c r="H488" s="4">
        <f>Tabla1[[#This Row],[Importe]]-Tabla1[[#This Row],[Pagado]]</f>
        <v>0</v>
      </c>
    </row>
    <row r="489" spans="1:8" x14ac:dyDescent="0.25">
      <c r="A489" s="1" t="s">
        <v>11</v>
      </c>
      <c r="B489" s="8" t="s">
        <v>525</v>
      </c>
      <c r="C489">
        <v>38976</v>
      </c>
      <c r="D489" s="1" t="s">
        <v>3964</v>
      </c>
      <c r="E489" s="2">
        <v>4774.6000000000004</v>
      </c>
      <c r="F489" s="9" t="s">
        <v>11</v>
      </c>
      <c r="G489" s="2">
        <v>4774.6000000000004</v>
      </c>
      <c r="H489" s="4">
        <f>Tabla1[[#This Row],[Importe]]-Tabla1[[#This Row],[Pagado]]</f>
        <v>0</v>
      </c>
    </row>
    <row r="490" spans="1:8" x14ac:dyDescent="0.25">
      <c r="A490" s="1" t="s">
        <v>11</v>
      </c>
      <c r="B490" s="8" t="s">
        <v>526</v>
      </c>
      <c r="C490">
        <v>38977</v>
      </c>
      <c r="D490" s="1" t="s">
        <v>4119</v>
      </c>
      <c r="E490" s="2">
        <v>4468</v>
      </c>
      <c r="F490" s="9" t="s">
        <v>11</v>
      </c>
      <c r="G490" s="2">
        <v>4468</v>
      </c>
      <c r="H490" s="4">
        <f>Tabla1[[#This Row],[Importe]]-Tabla1[[#This Row],[Pagado]]</f>
        <v>0</v>
      </c>
    </row>
    <row r="491" spans="1:8" x14ac:dyDescent="0.25">
      <c r="A491" s="1" t="s">
        <v>11</v>
      </c>
      <c r="B491" s="8" t="s">
        <v>527</v>
      </c>
      <c r="C491">
        <v>38978</v>
      </c>
      <c r="D491" s="1" t="s">
        <v>4120</v>
      </c>
      <c r="E491" s="2">
        <v>5742.16</v>
      </c>
      <c r="F491" s="9" t="s">
        <v>12</v>
      </c>
      <c r="G491" s="2">
        <v>5742.16</v>
      </c>
      <c r="H491" s="4">
        <f>Tabla1[[#This Row],[Importe]]-Tabla1[[#This Row],[Pagado]]</f>
        <v>0</v>
      </c>
    </row>
    <row r="492" spans="1:8" x14ac:dyDescent="0.25">
      <c r="A492" s="1" t="s">
        <v>11</v>
      </c>
      <c r="B492" s="8" t="s">
        <v>528</v>
      </c>
      <c r="C492">
        <v>38979</v>
      </c>
      <c r="D492" s="1" t="s">
        <v>3984</v>
      </c>
      <c r="E492" s="2">
        <v>800.3</v>
      </c>
      <c r="F492" s="9" t="s">
        <v>12</v>
      </c>
      <c r="G492" s="2">
        <v>800.3</v>
      </c>
      <c r="H492" s="4">
        <f>Tabla1[[#This Row],[Importe]]-Tabla1[[#This Row],[Pagado]]</f>
        <v>0</v>
      </c>
    </row>
    <row r="493" spans="1:8" x14ac:dyDescent="0.25">
      <c r="A493" s="1" t="s">
        <v>11</v>
      </c>
      <c r="B493" s="8" t="s">
        <v>529</v>
      </c>
      <c r="C493">
        <v>38980</v>
      </c>
      <c r="D493" s="1" t="s">
        <v>3975</v>
      </c>
      <c r="E493" s="2">
        <v>16840.099999999999</v>
      </c>
      <c r="F493" s="9" t="s">
        <v>12</v>
      </c>
      <c r="G493" s="2">
        <v>16840.099999999999</v>
      </c>
      <c r="H493" s="4">
        <f>Tabla1[[#This Row],[Importe]]-Tabla1[[#This Row],[Pagado]]</f>
        <v>0</v>
      </c>
    </row>
    <row r="494" spans="1:8" x14ac:dyDescent="0.25">
      <c r="A494" s="1" t="s">
        <v>11</v>
      </c>
      <c r="B494" s="8" t="s">
        <v>530</v>
      </c>
      <c r="C494">
        <v>38981</v>
      </c>
      <c r="D494" s="1" t="s">
        <v>4061</v>
      </c>
      <c r="E494" s="2">
        <v>18566.7</v>
      </c>
      <c r="F494" s="9" t="s">
        <v>11</v>
      </c>
      <c r="G494" s="2">
        <v>18566.7</v>
      </c>
      <c r="H494" s="4">
        <f>Tabla1[[#This Row],[Importe]]-Tabla1[[#This Row],[Pagado]]</f>
        <v>0</v>
      </c>
    </row>
    <row r="495" spans="1:8" x14ac:dyDescent="0.25">
      <c r="A495" s="1" t="s">
        <v>11</v>
      </c>
      <c r="B495" s="8" t="s">
        <v>531</v>
      </c>
      <c r="C495">
        <v>38982</v>
      </c>
      <c r="D495" s="1" t="s">
        <v>4047</v>
      </c>
      <c r="E495" s="2">
        <v>2802.8</v>
      </c>
      <c r="F495" s="9" t="s">
        <v>11</v>
      </c>
      <c r="G495" s="2">
        <v>2802.8</v>
      </c>
      <c r="H495" s="4">
        <f>Tabla1[[#This Row],[Importe]]-Tabla1[[#This Row],[Pagado]]</f>
        <v>0</v>
      </c>
    </row>
    <row r="496" spans="1:8" x14ac:dyDescent="0.25">
      <c r="A496" s="1" t="s">
        <v>11</v>
      </c>
      <c r="B496" s="8" t="s">
        <v>532</v>
      </c>
      <c r="C496">
        <v>38983</v>
      </c>
      <c r="D496" s="1" t="s">
        <v>4051</v>
      </c>
      <c r="E496" s="2">
        <v>728.8</v>
      </c>
      <c r="F496" s="9" t="s">
        <v>11</v>
      </c>
      <c r="G496" s="2">
        <v>728.8</v>
      </c>
      <c r="H496" s="4">
        <f>Tabla1[[#This Row],[Importe]]-Tabla1[[#This Row],[Pagado]]</f>
        <v>0</v>
      </c>
    </row>
    <row r="497" spans="1:8" x14ac:dyDescent="0.25">
      <c r="A497" s="1" t="s">
        <v>11</v>
      </c>
      <c r="B497" s="8" t="s">
        <v>533</v>
      </c>
      <c r="C497">
        <v>38984</v>
      </c>
      <c r="D497" s="1" t="s">
        <v>3964</v>
      </c>
      <c r="E497" s="2">
        <v>1223.5999999999999</v>
      </c>
      <c r="F497" s="9" t="s">
        <v>11</v>
      </c>
      <c r="G497" s="2">
        <v>1223.5999999999999</v>
      </c>
      <c r="H497" s="4">
        <f>Tabla1[[#This Row],[Importe]]-Tabla1[[#This Row],[Pagado]]</f>
        <v>0</v>
      </c>
    </row>
    <row r="498" spans="1:8" x14ac:dyDescent="0.25">
      <c r="A498" s="1" t="s">
        <v>11</v>
      </c>
      <c r="B498" s="8" t="s">
        <v>534</v>
      </c>
      <c r="C498">
        <v>38985</v>
      </c>
      <c r="D498" s="1" t="s">
        <v>4043</v>
      </c>
      <c r="E498" s="2">
        <v>80541.600000000006</v>
      </c>
      <c r="F498" s="9" t="s">
        <v>15</v>
      </c>
      <c r="G498" s="2">
        <v>80541.600000000006</v>
      </c>
      <c r="H498" s="4">
        <f>Tabla1[[#This Row],[Importe]]-Tabla1[[#This Row],[Pagado]]</f>
        <v>0</v>
      </c>
    </row>
    <row r="499" spans="1:8" x14ac:dyDescent="0.25">
      <c r="A499" s="1" t="s">
        <v>11</v>
      </c>
      <c r="B499" s="8" t="s">
        <v>535</v>
      </c>
      <c r="C499">
        <v>38986</v>
      </c>
      <c r="D499" s="1" t="s">
        <v>4121</v>
      </c>
      <c r="E499" s="2">
        <v>6763.35</v>
      </c>
      <c r="F499" s="9" t="s">
        <v>11</v>
      </c>
      <c r="G499" s="2">
        <v>6763.35</v>
      </c>
      <c r="H499" s="4">
        <f>Tabla1[[#This Row],[Importe]]-Tabla1[[#This Row],[Pagado]]</f>
        <v>0</v>
      </c>
    </row>
    <row r="500" spans="1:8" x14ac:dyDescent="0.25">
      <c r="A500" s="1" t="s">
        <v>11</v>
      </c>
      <c r="B500" s="8" t="s">
        <v>536</v>
      </c>
      <c r="C500">
        <v>38987</v>
      </c>
      <c r="D500" s="1" t="s">
        <v>4039</v>
      </c>
      <c r="E500" s="2">
        <v>40815.22</v>
      </c>
      <c r="F500" s="9" t="s">
        <v>15</v>
      </c>
      <c r="G500" s="2">
        <v>40815.22</v>
      </c>
      <c r="H500" s="4">
        <f>Tabla1[[#This Row],[Importe]]-Tabla1[[#This Row],[Pagado]]</f>
        <v>0</v>
      </c>
    </row>
    <row r="501" spans="1:8" x14ac:dyDescent="0.25">
      <c r="A501" s="1" t="s">
        <v>11</v>
      </c>
      <c r="B501" s="8" t="s">
        <v>537</v>
      </c>
      <c r="C501">
        <v>38988</v>
      </c>
      <c r="D501" s="1" t="s">
        <v>3964</v>
      </c>
      <c r="E501" s="2">
        <v>1060</v>
      </c>
      <c r="F501" s="9" t="s">
        <v>11</v>
      </c>
      <c r="G501" s="2">
        <v>1060</v>
      </c>
      <c r="H501" s="4">
        <f>Tabla1[[#This Row],[Importe]]-Tabla1[[#This Row],[Pagado]]</f>
        <v>0</v>
      </c>
    </row>
    <row r="502" spans="1:8" x14ac:dyDescent="0.25">
      <c r="A502" s="1" t="s">
        <v>11</v>
      </c>
      <c r="B502" s="8" t="s">
        <v>538</v>
      </c>
      <c r="C502">
        <v>38989</v>
      </c>
      <c r="D502" s="1" t="s">
        <v>4038</v>
      </c>
      <c r="E502" s="2">
        <v>24528.3</v>
      </c>
      <c r="F502" s="9" t="s">
        <v>15</v>
      </c>
      <c r="G502" s="2">
        <v>24528.3</v>
      </c>
      <c r="H502" s="4">
        <f>Tabla1[[#This Row],[Importe]]-Tabla1[[#This Row],[Pagado]]</f>
        <v>0</v>
      </c>
    </row>
    <row r="503" spans="1:8" x14ac:dyDescent="0.25">
      <c r="A503" s="1" t="s">
        <v>11</v>
      </c>
      <c r="B503" s="8" t="s">
        <v>539</v>
      </c>
      <c r="C503">
        <v>38990</v>
      </c>
      <c r="D503" s="1" t="s">
        <v>3959</v>
      </c>
      <c r="E503" s="2">
        <v>172140.08</v>
      </c>
      <c r="F503" s="9" t="s">
        <v>25</v>
      </c>
      <c r="G503" s="2">
        <v>172140.08</v>
      </c>
      <c r="H503" s="4">
        <f>Tabla1[[#This Row],[Importe]]-Tabla1[[#This Row],[Pagado]]</f>
        <v>0</v>
      </c>
    </row>
    <row r="504" spans="1:8" x14ac:dyDescent="0.25">
      <c r="A504" s="1" t="s">
        <v>11</v>
      </c>
      <c r="B504" s="8" t="s">
        <v>540</v>
      </c>
      <c r="C504">
        <v>38991</v>
      </c>
      <c r="D504" s="1" t="s">
        <v>3935</v>
      </c>
      <c r="E504" s="2">
        <v>11280</v>
      </c>
      <c r="F504" s="9" t="s">
        <v>12</v>
      </c>
      <c r="G504" s="2">
        <v>11280</v>
      </c>
      <c r="H504" s="4">
        <f>Tabla1[[#This Row],[Importe]]-Tabla1[[#This Row],[Pagado]]</f>
        <v>0</v>
      </c>
    </row>
    <row r="505" spans="1:8" x14ac:dyDescent="0.25">
      <c r="A505" s="1" t="s">
        <v>11</v>
      </c>
      <c r="B505" s="8" t="s">
        <v>541</v>
      </c>
      <c r="C505">
        <v>38992</v>
      </c>
      <c r="D505" s="1" t="s">
        <v>4067</v>
      </c>
      <c r="E505" s="2">
        <v>1590</v>
      </c>
      <c r="F505" s="9" t="s">
        <v>11</v>
      </c>
      <c r="G505" s="2">
        <v>1590</v>
      </c>
      <c r="H505" s="4">
        <f>Tabla1[[#This Row],[Importe]]-Tabla1[[#This Row],[Pagado]]</f>
        <v>0</v>
      </c>
    </row>
    <row r="506" spans="1:8" x14ac:dyDescent="0.25">
      <c r="A506" s="1" t="s">
        <v>11</v>
      </c>
      <c r="B506" s="8" t="s">
        <v>542</v>
      </c>
      <c r="C506">
        <v>38993</v>
      </c>
      <c r="D506" s="1" t="s">
        <v>3964</v>
      </c>
      <c r="E506" s="2">
        <v>1060</v>
      </c>
      <c r="F506" s="9" t="s">
        <v>11</v>
      </c>
      <c r="G506" s="2">
        <v>1060</v>
      </c>
      <c r="H506" s="4">
        <f>Tabla1[[#This Row],[Importe]]-Tabla1[[#This Row],[Pagado]]</f>
        <v>0</v>
      </c>
    </row>
    <row r="507" spans="1:8" x14ac:dyDescent="0.25">
      <c r="A507" s="1" t="s">
        <v>11</v>
      </c>
      <c r="B507" s="8" t="s">
        <v>543</v>
      </c>
      <c r="C507">
        <v>38994</v>
      </c>
      <c r="D507" s="1" t="s">
        <v>3964</v>
      </c>
      <c r="E507" s="2">
        <v>5464.8</v>
      </c>
      <c r="F507" s="9" t="s">
        <v>12</v>
      </c>
      <c r="G507" s="2">
        <v>5464.8</v>
      </c>
      <c r="H507" s="4">
        <f>Tabla1[[#This Row],[Importe]]-Tabla1[[#This Row],[Pagado]]</f>
        <v>0</v>
      </c>
    </row>
    <row r="508" spans="1:8" x14ac:dyDescent="0.25">
      <c r="A508" s="1" t="s">
        <v>11</v>
      </c>
      <c r="B508" s="8" t="s">
        <v>544</v>
      </c>
      <c r="C508">
        <v>38995</v>
      </c>
      <c r="D508" s="1" t="s">
        <v>4013</v>
      </c>
      <c r="E508" s="2">
        <v>12333.3</v>
      </c>
      <c r="F508" s="9" t="s">
        <v>11</v>
      </c>
      <c r="G508" s="2">
        <v>12333.3</v>
      </c>
      <c r="H508" s="4">
        <f>Tabla1[[#This Row],[Importe]]-Tabla1[[#This Row],[Pagado]]</f>
        <v>0</v>
      </c>
    </row>
    <row r="509" spans="1:8" x14ac:dyDescent="0.25">
      <c r="A509" s="1" t="s">
        <v>11</v>
      </c>
      <c r="B509" s="8" t="s">
        <v>545</v>
      </c>
      <c r="C509">
        <v>38996</v>
      </c>
      <c r="D509" s="1" t="s">
        <v>3964</v>
      </c>
      <c r="E509" s="2">
        <v>405</v>
      </c>
      <c r="F509" s="9" t="s">
        <v>11</v>
      </c>
      <c r="G509" s="2">
        <v>405</v>
      </c>
      <c r="H509" s="4">
        <f>Tabla1[[#This Row],[Importe]]-Tabla1[[#This Row],[Pagado]]</f>
        <v>0</v>
      </c>
    </row>
    <row r="510" spans="1:8" x14ac:dyDescent="0.25">
      <c r="A510" s="1" t="s">
        <v>11</v>
      </c>
      <c r="B510" s="8" t="s">
        <v>546</v>
      </c>
      <c r="C510">
        <v>38997</v>
      </c>
      <c r="D510" s="1" t="s">
        <v>4065</v>
      </c>
      <c r="E510" s="2">
        <v>13404</v>
      </c>
      <c r="F510" s="9" t="s">
        <v>12</v>
      </c>
      <c r="G510" s="2">
        <v>13404</v>
      </c>
      <c r="H510" s="4">
        <f>Tabla1[[#This Row],[Importe]]-Tabla1[[#This Row],[Pagado]]</f>
        <v>0</v>
      </c>
    </row>
    <row r="511" spans="1:8" x14ac:dyDescent="0.25">
      <c r="A511" s="1" t="s">
        <v>11</v>
      </c>
      <c r="B511" s="8" t="s">
        <v>547</v>
      </c>
      <c r="C511">
        <v>38998</v>
      </c>
      <c r="D511" s="1" t="s">
        <v>3998</v>
      </c>
      <c r="E511" s="2">
        <v>20700</v>
      </c>
      <c r="F511" s="9" t="s">
        <v>11</v>
      </c>
      <c r="G511" s="2">
        <v>20700</v>
      </c>
      <c r="H511" s="4">
        <f>Tabla1[[#This Row],[Importe]]-Tabla1[[#This Row],[Pagado]]</f>
        <v>0</v>
      </c>
    </row>
    <row r="512" spans="1:8" x14ac:dyDescent="0.25">
      <c r="A512" s="1" t="s">
        <v>11</v>
      </c>
      <c r="B512" s="8" t="s">
        <v>548</v>
      </c>
      <c r="C512">
        <v>38999</v>
      </c>
      <c r="D512" s="1" t="s">
        <v>4064</v>
      </c>
      <c r="E512" s="2">
        <v>44796.4</v>
      </c>
      <c r="F512" s="9" t="s">
        <v>18</v>
      </c>
      <c r="G512" s="2">
        <v>44796.4</v>
      </c>
      <c r="H512" s="4">
        <f>Tabla1[[#This Row],[Importe]]-Tabla1[[#This Row],[Pagado]]</f>
        <v>0</v>
      </c>
    </row>
    <row r="513" spans="1:8" x14ac:dyDescent="0.25">
      <c r="A513" s="1" t="s">
        <v>11</v>
      </c>
      <c r="B513" s="8" t="s">
        <v>549</v>
      </c>
      <c r="C513">
        <v>39000</v>
      </c>
      <c r="D513" s="1" t="s">
        <v>3964</v>
      </c>
      <c r="E513" s="2">
        <v>5443.1</v>
      </c>
      <c r="F513" s="9" t="s">
        <v>12</v>
      </c>
      <c r="G513" s="2">
        <v>5443.1</v>
      </c>
      <c r="H513" s="4">
        <f>Tabla1[[#This Row],[Importe]]-Tabla1[[#This Row],[Pagado]]</f>
        <v>0</v>
      </c>
    </row>
    <row r="514" spans="1:8" x14ac:dyDescent="0.25">
      <c r="A514" s="1" t="s">
        <v>11</v>
      </c>
      <c r="B514" s="8" t="s">
        <v>550</v>
      </c>
      <c r="C514">
        <v>39001</v>
      </c>
      <c r="D514" s="1" t="s">
        <v>4049</v>
      </c>
      <c r="E514" s="2">
        <v>333.84</v>
      </c>
      <c r="F514" s="9" t="s">
        <v>11</v>
      </c>
      <c r="G514" s="2">
        <v>333.84</v>
      </c>
      <c r="H514" s="4">
        <f>Tabla1[[#This Row],[Importe]]-Tabla1[[#This Row],[Pagado]]</f>
        <v>0</v>
      </c>
    </row>
    <row r="515" spans="1:8" x14ac:dyDescent="0.25">
      <c r="A515" s="1" t="s">
        <v>11</v>
      </c>
      <c r="B515" s="8" t="s">
        <v>551</v>
      </c>
      <c r="C515">
        <v>39002</v>
      </c>
      <c r="D515" s="1" t="s">
        <v>3964</v>
      </c>
      <c r="E515" s="2">
        <v>1634.2</v>
      </c>
      <c r="F515" s="9" t="s">
        <v>11</v>
      </c>
      <c r="G515" s="2">
        <v>1634.2</v>
      </c>
      <c r="H515" s="4">
        <f>Tabla1[[#This Row],[Importe]]-Tabla1[[#This Row],[Pagado]]</f>
        <v>0</v>
      </c>
    </row>
    <row r="516" spans="1:8" x14ac:dyDescent="0.25">
      <c r="A516" s="1" t="s">
        <v>11</v>
      </c>
      <c r="B516" s="8" t="s">
        <v>552</v>
      </c>
      <c r="C516">
        <v>39003</v>
      </c>
      <c r="D516" s="1" t="s">
        <v>3955</v>
      </c>
      <c r="E516" s="2">
        <v>926.9</v>
      </c>
      <c r="F516" s="9" t="s">
        <v>11</v>
      </c>
      <c r="G516" s="2">
        <v>926.9</v>
      </c>
      <c r="H516" s="4">
        <f>Tabla1[[#This Row],[Importe]]-Tabla1[[#This Row],[Pagado]]</f>
        <v>0</v>
      </c>
    </row>
    <row r="517" spans="1:8" x14ac:dyDescent="0.25">
      <c r="A517" s="1" t="s">
        <v>11</v>
      </c>
      <c r="B517" s="8" t="s">
        <v>553</v>
      </c>
      <c r="C517">
        <v>39004</v>
      </c>
      <c r="D517" s="1" t="s">
        <v>4049</v>
      </c>
      <c r="E517" s="2">
        <v>655.20000000000005</v>
      </c>
      <c r="F517" s="9" t="s">
        <v>11</v>
      </c>
      <c r="G517" s="2">
        <v>655.20000000000005</v>
      </c>
      <c r="H517" s="4">
        <f>Tabla1[[#This Row],[Importe]]-Tabla1[[#This Row],[Pagado]]</f>
        <v>0</v>
      </c>
    </row>
    <row r="518" spans="1:8" x14ac:dyDescent="0.25">
      <c r="A518" s="1" t="s">
        <v>11</v>
      </c>
      <c r="B518" s="8" t="s">
        <v>554</v>
      </c>
      <c r="C518">
        <v>39005</v>
      </c>
      <c r="D518" s="1" t="s">
        <v>3964</v>
      </c>
      <c r="E518" s="2">
        <v>619</v>
      </c>
      <c r="F518" s="9" t="s">
        <v>11</v>
      </c>
      <c r="G518" s="2">
        <v>619</v>
      </c>
      <c r="H518" s="4">
        <f>Tabla1[[#This Row],[Importe]]-Tabla1[[#This Row],[Pagado]]</f>
        <v>0</v>
      </c>
    </row>
    <row r="519" spans="1:8" x14ac:dyDescent="0.25">
      <c r="A519" s="1" t="s">
        <v>11</v>
      </c>
      <c r="B519" s="8" t="s">
        <v>555</v>
      </c>
      <c r="C519">
        <v>39006</v>
      </c>
      <c r="D519" s="1" t="s">
        <v>3964</v>
      </c>
      <c r="E519" s="2">
        <v>126</v>
      </c>
      <c r="F519" s="9" t="s">
        <v>11</v>
      </c>
      <c r="G519" s="2">
        <v>126</v>
      </c>
      <c r="H519" s="4">
        <f>Tabla1[[#This Row],[Importe]]-Tabla1[[#This Row],[Pagado]]</f>
        <v>0</v>
      </c>
    </row>
    <row r="520" spans="1:8" x14ac:dyDescent="0.25">
      <c r="A520" s="1" t="s">
        <v>11</v>
      </c>
      <c r="B520" s="8" t="s">
        <v>556</v>
      </c>
      <c r="C520">
        <v>39007</v>
      </c>
      <c r="D520" s="1" t="s">
        <v>4015</v>
      </c>
      <c r="E520" s="2">
        <v>1717.9</v>
      </c>
      <c r="F520" s="9" t="s">
        <v>11</v>
      </c>
      <c r="G520" s="2">
        <v>1717.9</v>
      </c>
      <c r="H520" s="4">
        <f>Tabla1[[#This Row],[Importe]]-Tabla1[[#This Row],[Pagado]]</f>
        <v>0</v>
      </c>
    </row>
    <row r="521" spans="1:8" x14ac:dyDescent="0.25">
      <c r="A521" s="1" t="s">
        <v>11</v>
      </c>
      <c r="B521" s="8" t="s">
        <v>557</v>
      </c>
      <c r="C521">
        <v>39008</v>
      </c>
      <c r="D521" s="1" t="s">
        <v>4122</v>
      </c>
      <c r="E521" s="2">
        <v>13.19</v>
      </c>
      <c r="F521" s="9">
        <v>44207</v>
      </c>
      <c r="G521" s="2">
        <v>13.19</v>
      </c>
      <c r="H521" s="4">
        <f>Tabla1[[#This Row],[Importe]]-Tabla1[[#This Row],[Pagado]]</f>
        <v>0</v>
      </c>
    </row>
    <row r="522" spans="1:8" x14ac:dyDescent="0.25">
      <c r="A522" s="1" t="s">
        <v>11</v>
      </c>
      <c r="B522" s="8" t="s">
        <v>558</v>
      </c>
      <c r="C522">
        <v>39009</v>
      </c>
      <c r="D522" s="1" t="s">
        <v>4021</v>
      </c>
      <c r="E522" s="2">
        <v>14185.6</v>
      </c>
      <c r="F522" s="9" t="s">
        <v>11</v>
      </c>
      <c r="G522" s="2">
        <v>14185.6</v>
      </c>
      <c r="H522" s="4">
        <f>Tabla1[[#This Row],[Importe]]-Tabla1[[#This Row],[Pagado]]</f>
        <v>0</v>
      </c>
    </row>
    <row r="523" spans="1:8" x14ac:dyDescent="0.25">
      <c r="A523" s="1" t="s">
        <v>11</v>
      </c>
      <c r="B523" s="8" t="s">
        <v>559</v>
      </c>
      <c r="C523">
        <v>39010</v>
      </c>
      <c r="D523" s="1" t="s">
        <v>4123</v>
      </c>
      <c r="E523" s="2">
        <v>4413.8</v>
      </c>
      <c r="F523" s="9" t="s">
        <v>11</v>
      </c>
      <c r="G523" s="2">
        <v>4413.8</v>
      </c>
      <c r="H523" s="4">
        <f>Tabla1[[#This Row],[Importe]]-Tabla1[[#This Row],[Pagado]]</f>
        <v>0</v>
      </c>
    </row>
    <row r="524" spans="1:8" x14ac:dyDescent="0.25">
      <c r="A524" s="1" t="s">
        <v>11</v>
      </c>
      <c r="B524" s="8" t="s">
        <v>560</v>
      </c>
      <c r="C524">
        <v>39011</v>
      </c>
      <c r="D524" s="1" t="s">
        <v>4124</v>
      </c>
      <c r="E524" s="2">
        <v>56550</v>
      </c>
      <c r="F524" s="9" t="s">
        <v>11</v>
      </c>
      <c r="G524" s="2">
        <v>56550</v>
      </c>
      <c r="H524" s="4">
        <f>Tabla1[[#This Row],[Importe]]-Tabla1[[#This Row],[Pagado]]</f>
        <v>0</v>
      </c>
    </row>
    <row r="525" spans="1:8" x14ac:dyDescent="0.25">
      <c r="A525" s="1" t="s">
        <v>11</v>
      </c>
      <c r="B525" s="8" t="s">
        <v>561</v>
      </c>
      <c r="C525">
        <v>39012</v>
      </c>
      <c r="D525" s="1" t="s">
        <v>4125</v>
      </c>
      <c r="E525" s="2">
        <v>2012.12</v>
      </c>
      <c r="F525" s="9" t="s">
        <v>11</v>
      </c>
      <c r="G525" s="2">
        <v>2012.12</v>
      </c>
      <c r="H525" s="4">
        <f>Tabla1[[#This Row],[Importe]]-Tabla1[[#This Row],[Pagado]]</f>
        <v>0</v>
      </c>
    </row>
    <row r="526" spans="1:8" x14ac:dyDescent="0.25">
      <c r="A526" s="1" t="s">
        <v>11</v>
      </c>
      <c r="B526" s="8" t="s">
        <v>562</v>
      </c>
      <c r="C526">
        <v>39013</v>
      </c>
      <c r="D526" s="1" t="s">
        <v>4073</v>
      </c>
      <c r="E526" s="2">
        <v>6718.8</v>
      </c>
      <c r="F526" s="9" t="s">
        <v>11</v>
      </c>
      <c r="G526" s="2">
        <v>6718.8</v>
      </c>
      <c r="H526" s="4">
        <f>Tabla1[[#This Row],[Importe]]-Tabla1[[#This Row],[Pagado]]</f>
        <v>0</v>
      </c>
    </row>
    <row r="527" spans="1:8" x14ac:dyDescent="0.25">
      <c r="A527" s="1" t="s">
        <v>11</v>
      </c>
      <c r="B527" s="8" t="s">
        <v>563</v>
      </c>
      <c r="C527">
        <v>39014</v>
      </c>
      <c r="D527" s="1" t="s">
        <v>4072</v>
      </c>
      <c r="E527" s="2">
        <v>2528.88</v>
      </c>
      <c r="F527" s="9" t="s">
        <v>11</v>
      </c>
      <c r="G527" s="2">
        <v>2528.88</v>
      </c>
      <c r="H527" s="4">
        <f>Tabla1[[#This Row],[Importe]]-Tabla1[[#This Row],[Pagado]]</f>
        <v>0</v>
      </c>
    </row>
    <row r="528" spans="1:8" x14ac:dyDescent="0.25">
      <c r="A528" s="1" t="s">
        <v>11</v>
      </c>
      <c r="B528" s="8" t="s">
        <v>564</v>
      </c>
      <c r="C528">
        <v>39015</v>
      </c>
      <c r="D528" s="1" t="s">
        <v>4022</v>
      </c>
      <c r="E528" s="2">
        <v>978</v>
      </c>
      <c r="F528" s="9" t="s">
        <v>11</v>
      </c>
      <c r="G528" s="2">
        <v>978</v>
      </c>
      <c r="H528" s="4">
        <f>Tabla1[[#This Row],[Importe]]-Tabla1[[#This Row],[Pagado]]</f>
        <v>0</v>
      </c>
    </row>
    <row r="529" spans="1:8" x14ac:dyDescent="0.25">
      <c r="A529" s="1" t="s">
        <v>11</v>
      </c>
      <c r="B529" s="8" t="s">
        <v>565</v>
      </c>
      <c r="C529">
        <v>39016</v>
      </c>
      <c r="D529" s="1" t="s">
        <v>3948</v>
      </c>
      <c r="E529" s="2">
        <v>3252</v>
      </c>
      <c r="F529" s="9" t="s">
        <v>12</v>
      </c>
      <c r="G529" s="2">
        <v>3252</v>
      </c>
      <c r="H529" s="4">
        <f>Tabla1[[#This Row],[Importe]]-Tabla1[[#This Row],[Pagado]]</f>
        <v>0</v>
      </c>
    </row>
    <row r="530" spans="1:8" x14ac:dyDescent="0.25">
      <c r="A530" s="1" t="s">
        <v>11</v>
      </c>
      <c r="B530" s="8" t="s">
        <v>566</v>
      </c>
      <c r="C530">
        <v>39017</v>
      </c>
      <c r="D530" s="1" t="s">
        <v>4047</v>
      </c>
      <c r="E530" s="2">
        <v>522.6</v>
      </c>
      <c r="F530" s="9" t="s">
        <v>11</v>
      </c>
      <c r="G530" s="2">
        <v>522.6</v>
      </c>
      <c r="H530" s="4">
        <f>Tabla1[[#This Row],[Importe]]-Tabla1[[#This Row],[Pagado]]</f>
        <v>0</v>
      </c>
    </row>
    <row r="531" spans="1:8" x14ac:dyDescent="0.25">
      <c r="A531" s="1" t="s">
        <v>11</v>
      </c>
      <c r="B531" s="8" t="s">
        <v>567</v>
      </c>
      <c r="C531">
        <v>39018</v>
      </c>
      <c r="D531" s="1" t="s">
        <v>4110</v>
      </c>
      <c r="E531" s="2">
        <v>1619.8</v>
      </c>
      <c r="F531" s="9" t="s">
        <v>11</v>
      </c>
      <c r="G531" s="2">
        <v>1619.8</v>
      </c>
      <c r="H531" s="4">
        <f>Tabla1[[#This Row],[Importe]]-Tabla1[[#This Row],[Pagado]]</f>
        <v>0</v>
      </c>
    </row>
    <row r="532" spans="1:8" x14ac:dyDescent="0.25">
      <c r="A532" s="1" t="s">
        <v>11</v>
      </c>
      <c r="B532" s="8" t="s">
        <v>568</v>
      </c>
      <c r="C532">
        <v>39019</v>
      </c>
      <c r="D532" s="1" t="s">
        <v>3935</v>
      </c>
      <c r="E532" s="2">
        <v>22740</v>
      </c>
      <c r="F532" s="9" t="s">
        <v>12</v>
      </c>
      <c r="G532" s="2">
        <v>22740</v>
      </c>
      <c r="H532" s="4">
        <f>Tabla1[[#This Row],[Importe]]-Tabla1[[#This Row],[Pagado]]</f>
        <v>0</v>
      </c>
    </row>
    <row r="533" spans="1:8" x14ac:dyDescent="0.25">
      <c r="A533" s="1" t="s">
        <v>11</v>
      </c>
      <c r="B533" s="8" t="s">
        <v>569</v>
      </c>
      <c r="C533">
        <v>39020</v>
      </c>
      <c r="D533" s="1" t="s">
        <v>3964</v>
      </c>
      <c r="E533" s="2">
        <v>249.7</v>
      </c>
      <c r="F533" s="9" t="s">
        <v>13</v>
      </c>
      <c r="G533" s="2">
        <v>249.7</v>
      </c>
      <c r="H533" s="4">
        <f>Tabla1[[#This Row],[Importe]]-Tabla1[[#This Row],[Pagado]]</f>
        <v>0</v>
      </c>
    </row>
    <row r="534" spans="1:8" x14ac:dyDescent="0.25">
      <c r="A534" s="1" t="s">
        <v>12</v>
      </c>
      <c r="B534" s="8" t="s">
        <v>570</v>
      </c>
      <c r="C534">
        <v>39021</v>
      </c>
      <c r="D534" s="1" t="s">
        <v>3973</v>
      </c>
      <c r="E534" s="2">
        <v>4110</v>
      </c>
      <c r="F534" s="9" t="s">
        <v>12</v>
      </c>
      <c r="G534" s="2">
        <v>4110</v>
      </c>
      <c r="H534" s="4">
        <f>Tabla1[[#This Row],[Importe]]-Tabla1[[#This Row],[Pagado]]</f>
        <v>0</v>
      </c>
    </row>
    <row r="535" spans="1:8" x14ac:dyDescent="0.25">
      <c r="A535" s="1" t="s">
        <v>12</v>
      </c>
      <c r="B535" s="8" t="s">
        <v>571</v>
      </c>
      <c r="C535">
        <v>39022</v>
      </c>
      <c r="D535" s="1" t="s">
        <v>3965</v>
      </c>
      <c r="E535" s="2">
        <v>1060</v>
      </c>
      <c r="F535" s="9" t="s">
        <v>12</v>
      </c>
      <c r="G535" s="2">
        <v>1060</v>
      </c>
      <c r="H535" s="4">
        <f>Tabla1[[#This Row],[Importe]]-Tabla1[[#This Row],[Pagado]]</f>
        <v>0</v>
      </c>
    </row>
    <row r="536" spans="1:8" x14ac:dyDescent="0.25">
      <c r="A536" s="1" t="s">
        <v>12</v>
      </c>
      <c r="B536" s="8" t="s">
        <v>572</v>
      </c>
      <c r="C536">
        <v>39023</v>
      </c>
      <c r="D536" s="1" t="s">
        <v>3935</v>
      </c>
      <c r="E536" s="2">
        <v>96467.4</v>
      </c>
      <c r="F536" s="9" t="s">
        <v>14</v>
      </c>
      <c r="G536" s="2">
        <v>96467.4</v>
      </c>
      <c r="H536" s="4">
        <f>Tabla1[[#This Row],[Importe]]-Tabla1[[#This Row],[Pagado]]</f>
        <v>0</v>
      </c>
    </row>
    <row r="537" spans="1:8" x14ac:dyDescent="0.25">
      <c r="A537" s="1" t="s">
        <v>12</v>
      </c>
      <c r="B537" s="8" t="s">
        <v>573</v>
      </c>
      <c r="C537">
        <v>39024</v>
      </c>
      <c r="D537" s="1" t="s">
        <v>3936</v>
      </c>
      <c r="E537" s="2">
        <v>15297</v>
      </c>
      <c r="F537" s="9" t="s">
        <v>13</v>
      </c>
      <c r="G537" s="2">
        <v>15297</v>
      </c>
      <c r="H537" s="4">
        <f>Tabla1[[#This Row],[Importe]]-Tabla1[[#This Row],[Pagado]]</f>
        <v>0</v>
      </c>
    </row>
    <row r="538" spans="1:8" x14ac:dyDescent="0.25">
      <c r="A538" s="1" t="s">
        <v>12</v>
      </c>
      <c r="B538" s="8" t="s">
        <v>574</v>
      </c>
      <c r="C538">
        <v>39025</v>
      </c>
      <c r="D538" s="1" t="s">
        <v>3968</v>
      </c>
      <c r="E538" s="2">
        <v>11660</v>
      </c>
      <c r="F538" s="9" t="s">
        <v>13</v>
      </c>
      <c r="G538" s="2">
        <v>11660</v>
      </c>
      <c r="H538" s="4">
        <f>Tabla1[[#This Row],[Importe]]-Tabla1[[#This Row],[Pagado]]</f>
        <v>0</v>
      </c>
    </row>
    <row r="539" spans="1:8" x14ac:dyDescent="0.25">
      <c r="A539" s="1" t="s">
        <v>12</v>
      </c>
      <c r="B539" s="8" t="s">
        <v>575</v>
      </c>
      <c r="C539">
        <v>39026</v>
      </c>
      <c r="D539" s="1" t="s">
        <v>3937</v>
      </c>
      <c r="E539" s="2">
        <v>120590.9</v>
      </c>
      <c r="F539" s="9" t="s">
        <v>13</v>
      </c>
      <c r="G539" s="2">
        <v>120590.9</v>
      </c>
      <c r="H539" s="4">
        <f>Tabla1[[#This Row],[Importe]]-Tabla1[[#This Row],[Pagado]]</f>
        <v>0</v>
      </c>
    </row>
    <row r="540" spans="1:8" x14ac:dyDescent="0.25">
      <c r="A540" s="1" t="s">
        <v>12</v>
      </c>
      <c r="B540" s="8" t="s">
        <v>576</v>
      </c>
      <c r="C540">
        <v>39027</v>
      </c>
      <c r="D540" s="1" t="s">
        <v>3940</v>
      </c>
      <c r="E540" s="2">
        <v>7545</v>
      </c>
      <c r="F540" s="9" t="s">
        <v>14</v>
      </c>
      <c r="G540" s="2">
        <v>7545</v>
      </c>
      <c r="H540" s="4">
        <f>Tabla1[[#This Row],[Importe]]-Tabla1[[#This Row],[Pagado]]</f>
        <v>0</v>
      </c>
    </row>
    <row r="541" spans="1:8" x14ac:dyDescent="0.25">
      <c r="A541" s="1" t="s">
        <v>12</v>
      </c>
      <c r="B541" s="8" t="s">
        <v>577</v>
      </c>
      <c r="C541">
        <v>39028</v>
      </c>
      <c r="D541" s="1" t="s">
        <v>3941</v>
      </c>
      <c r="E541" s="2">
        <v>14063.6</v>
      </c>
      <c r="F541" s="9" t="s">
        <v>14</v>
      </c>
      <c r="G541" s="2">
        <v>14063.6</v>
      </c>
      <c r="H541" s="4">
        <f>Tabla1[[#This Row],[Importe]]-Tabla1[[#This Row],[Pagado]]</f>
        <v>0</v>
      </c>
    </row>
    <row r="542" spans="1:8" x14ac:dyDescent="0.25">
      <c r="A542" s="1" t="s">
        <v>12</v>
      </c>
      <c r="B542" s="8" t="s">
        <v>578</v>
      </c>
      <c r="C542">
        <v>39029</v>
      </c>
      <c r="D542" s="1" t="s">
        <v>4082</v>
      </c>
      <c r="E542" s="2">
        <v>11375</v>
      </c>
      <c r="F542" s="9" t="s">
        <v>14</v>
      </c>
      <c r="G542" s="2">
        <v>11375</v>
      </c>
      <c r="H542" s="4">
        <f>Tabla1[[#This Row],[Importe]]-Tabla1[[#This Row],[Pagado]]</f>
        <v>0</v>
      </c>
    </row>
    <row r="543" spans="1:8" x14ac:dyDescent="0.25">
      <c r="A543" s="1" t="s">
        <v>12</v>
      </c>
      <c r="B543" s="8" t="s">
        <v>579</v>
      </c>
      <c r="C543">
        <v>39030</v>
      </c>
      <c r="D543" s="1" t="s">
        <v>4126</v>
      </c>
      <c r="E543" s="2">
        <v>679.8</v>
      </c>
      <c r="F543" s="9" t="s">
        <v>12</v>
      </c>
      <c r="G543" s="2">
        <v>679.8</v>
      </c>
      <c r="H543" s="4">
        <f>Tabla1[[#This Row],[Importe]]-Tabla1[[#This Row],[Pagado]]</f>
        <v>0</v>
      </c>
    </row>
    <row r="544" spans="1:8" x14ac:dyDescent="0.25">
      <c r="A544" s="1" t="s">
        <v>12</v>
      </c>
      <c r="B544" s="8" t="s">
        <v>580</v>
      </c>
      <c r="C544">
        <v>39031</v>
      </c>
      <c r="D544" s="1" t="s">
        <v>3942</v>
      </c>
      <c r="E544" s="2">
        <v>15969.2</v>
      </c>
      <c r="F544" s="9" t="s">
        <v>15</v>
      </c>
      <c r="G544" s="2">
        <v>15969.2</v>
      </c>
      <c r="H544" s="4">
        <f>Tabla1[[#This Row],[Importe]]-Tabla1[[#This Row],[Pagado]]</f>
        <v>0</v>
      </c>
    </row>
    <row r="545" spans="1:8" x14ac:dyDescent="0.25">
      <c r="A545" s="1" t="s">
        <v>12</v>
      </c>
      <c r="B545" s="8" t="s">
        <v>581</v>
      </c>
      <c r="C545">
        <v>39032</v>
      </c>
      <c r="D545" s="1" t="s">
        <v>4080</v>
      </c>
      <c r="E545" s="2">
        <v>3929.8</v>
      </c>
      <c r="F545" s="9" t="s">
        <v>15</v>
      </c>
      <c r="G545" s="2">
        <v>3929.8</v>
      </c>
      <c r="H545" s="4">
        <f>Tabla1[[#This Row],[Importe]]-Tabla1[[#This Row],[Pagado]]</f>
        <v>0</v>
      </c>
    </row>
    <row r="546" spans="1:8" x14ac:dyDescent="0.25">
      <c r="A546" s="1" t="s">
        <v>12</v>
      </c>
      <c r="B546" s="8" t="s">
        <v>582</v>
      </c>
      <c r="C546">
        <v>39033</v>
      </c>
      <c r="D546" s="1" t="s">
        <v>3939</v>
      </c>
      <c r="E546" s="2">
        <v>7898.8</v>
      </c>
      <c r="F546" s="9" t="s">
        <v>14</v>
      </c>
      <c r="G546" s="2">
        <v>7898.8</v>
      </c>
      <c r="H546" s="4">
        <f>Tabla1[[#This Row],[Importe]]-Tabla1[[#This Row],[Pagado]]</f>
        <v>0</v>
      </c>
    </row>
    <row r="547" spans="1:8" x14ac:dyDescent="0.25">
      <c r="A547" s="1" t="s">
        <v>12</v>
      </c>
      <c r="B547" s="8" t="s">
        <v>583</v>
      </c>
      <c r="C547">
        <v>39034</v>
      </c>
      <c r="D547" s="1" t="s">
        <v>3947</v>
      </c>
      <c r="E547" s="2">
        <v>12086.9</v>
      </c>
      <c r="F547" s="9" t="s">
        <v>14</v>
      </c>
      <c r="G547" s="2">
        <v>12086.9</v>
      </c>
      <c r="H547" s="4">
        <f>Tabla1[[#This Row],[Importe]]-Tabla1[[#This Row],[Pagado]]</f>
        <v>0</v>
      </c>
    </row>
    <row r="548" spans="1:8" x14ac:dyDescent="0.25">
      <c r="A548" s="1" t="s">
        <v>12</v>
      </c>
      <c r="B548" s="8" t="s">
        <v>584</v>
      </c>
      <c r="C548">
        <v>39035</v>
      </c>
      <c r="D548" s="1" t="s">
        <v>3964</v>
      </c>
      <c r="E548" s="2">
        <v>1242</v>
      </c>
      <c r="F548" s="9" t="s">
        <v>12</v>
      </c>
      <c r="G548" s="2">
        <v>1242</v>
      </c>
      <c r="H548" s="4">
        <f>Tabla1[[#This Row],[Importe]]-Tabla1[[#This Row],[Pagado]]</f>
        <v>0</v>
      </c>
    </row>
    <row r="549" spans="1:8" x14ac:dyDescent="0.25">
      <c r="A549" s="1" t="s">
        <v>12</v>
      </c>
      <c r="B549" s="8" t="s">
        <v>585</v>
      </c>
      <c r="C549">
        <v>39036</v>
      </c>
      <c r="D549" s="1" t="s">
        <v>3938</v>
      </c>
      <c r="E549" s="2">
        <v>12583.5</v>
      </c>
      <c r="F549" s="9" t="s">
        <v>14</v>
      </c>
      <c r="G549" s="2">
        <v>12583.5</v>
      </c>
      <c r="H549" s="4">
        <f>Tabla1[[#This Row],[Importe]]-Tabla1[[#This Row],[Pagado]]</f>
        <v>0</v>
      </c>
    </row>
    <row r="550" spans="1:8" x14ac:dyDescent="0.25">
      <c r="A550" s="1" t="s">
        <v>12</v>
      </c>
      <c r="B550" s="8" t="s">
        <v>586</v>
      </c>
      <c r="C550">
        <v>39037</v>
      </c>
      <c r="D550" s="1" t="s">
        <v>3948</v>
      </c>
      <c r="E550" s="2">
        <v>23171.8</v>
      </c>
      <c r="F550" s="9" t="s">
        <v>15</v>
      </c>
      <c r="G550" s="2">
        <v>23171.8</v>
      </c>
      <c r="H550" s="4">
        <f>Tabla1[[#This Row],[Importe]]-Tabla1[[#This Row],[Pagado]]</f>
        <v>0</v>
      </c>
    </row>
    <row r="551" spans="1:8" x14ac:dyDescent="0.25">
      <c r="A551" s="1" t="s">
        <v>12</v>
      </c>
      <c r="B551" s="8" t="s">
        <v>587</v>
      </c>
      <c r="C551">
        <v>39038</v>
      </c>
      <c r="D551" s="1" t="s">
        <v>3945</v>
      </c>
      <c r="E551" s="2">
        <v>14120.2</v>
      </c>
      <c r="F551" s="9" t="s">
        <v>14</v>
      </c>
      <c r="G551" s="2">
        <v>14120.2</v>
      </c>
      <c r="H551" s="4">
        <f>Tabla1[[#This Row],[Importe]]-Tabla1[[#This Row],[Pagado]]</f>
        <v>0</v>
      </c>
    </row>
    <row r="552" spans="1:8" x14ac:dyDescent="0.25">
      <c r="A552" s="1" t="s">
        <v>12</v>
      </c>
      <c r="B552" s="8" t="s">
        <v>588</v>
      </c>
      <c r="C552">
        <v>39039</v>
      </c>
      <c r="D552" s="1" t="s">
        <v>3946</v>
      </c>
      <c r="E552" s="2">
        <v>7920</v>
      </c>
      <c r="F552" s="9" t="s">
        <v>14</v>
      </c>
      <c r="G552" s="2">
        <v>7920</v>
      </c>
      <c r="H552" s="4">
        <f>Tabla1[[#This Row],[Importe]]-Tabla1[[#This Row],[Pagado]]</f>
        <v>0</v>
      </c>
    </row>
    <row r="553" spans="1:8" x14ac:dyDescent="0.25">
      <c r="A553" s="1" t="s">
        <v>12</v>
      </c>
      <c r="B553" s="8" t="s">
        <v>589</v>
      </c>
      <c r="C553">
        <v>39040</v>
      </c>
      <c r="D553" s="1" t="s">
        <v>3944</v>
      </c>
      <c r="E553" s="2">
        <v>12439.2</v>
      </c>
      <c r="F553" s="9" t="s">
        <v>14</v>
      </c>
      <c r="G553" s="2">
        <v>12439.2</v>
      </c>
      <c r="H553" s="4">
        <f>Tabla1[[#This Row],[Importe]]-Tabla1[[#This Row],[Pagado]]</f>
        <v>0</v>
      </c>
    </row>
    <row r="554" spans="1:8" x14ac:dyDescent="0.25">
      <c r="A554" s="1" t="s">
        <v>12</v>
      </c>
      <c r="B554" s="8" t="s">
        <v>590</v>
      </c>
      <c r="C554">
        <v>39041</v>
      </c>
      <c r="D554" s="1" t="s">
        <v>3949</v>
      </c>
      <c r="E554" s="2">
        <v>77751</v>
      </c>
      <c r="F554" s="9" t="s">
        <v>14</v>
      </c>
      <c r="G554" s="2">
        <v>77751</v>
      </c>
      <c r="H554" s="4">
        <f>Tabla1[[#This Row],[Importe]]-Tabla1[[#This Row],[Pagado]]</f>
        <v>0</v>
      </c>
    </row>
    <row r="555" spans="1:8" x14ac:dyDescent="0.25">
      <c r="A555" s="1" t="s">
        <v>12</v>
      </c>
      <c r="B555" s="8" t="s">
        <v>591</v>
      </c>
      <c r="C555">
        <v>39042</v>
      </c>
      <c r="D555" s="1" t="s">
        <v>3964</v>
      </c>
      <c r="E555" s="2">
        <v>1417</v>
      </c>
      <c r="F555" s="9" t="s">
        <v>12</v>
      </c>
      <c r="G555" s="2">
        <v>1417</v>
      </c>
      <c r="H555" s="4">
        <f>Tabla1[[#This Row],[Importe]]-Tabla1[[#This Row],[Pagado]]</f>
        <v>0</v>
      </c>
    </row>
    <row r="556" spans="1:8" x14ac:dyDescent="0.25">
      <c r="A556" s="1" t="s">
        <v>12</v>
      </c>
      <c r="B556" s="8" t="s">
        <v>592</v>
      </c>
      <c r="C556">
        <v>39043</v>
      </c>
      <c r="D556" s="1" t="s">
        <v>4031</v>
      </c>
      <c r="E556" s="2">
        <v>5300</v>
      </c>
      <c r="F556" s="9" t="s">
        <v>12</v>
      </c>
      <c r="G556" s="2">
        <v>5300</v>
      </c>
      <c r="H556" s="4">
        <f>Tabla1[[#This Row],[Importe]]-Tabla1[[#This Row],[Pagado]]</f>
        <v>0</v>
      </c>
    </row>
    <row r="557" spans="1:8" x14ac:dyDescent="0.25">
      <c r="A557" s="1" t="s">
        <v>12</v>
      </c>
      <c r="B557" s="8" t="s">
        <v>593</v>
      </c>
      <c r="C557">
        <v>39044</v>
      </c>
      <c r="D557" s="1" t="s">
        <v>3956</v>
      </c>
      <c r="E557" s="2">
        <v>4448</v>
      </c>
      <c r="F557" s="9" t="s">
        <v>12</v>
      </c>
      <c r="G557" s="2">
        <v>4448</v>
      </c>
      <c r="H557" s="4">
        <f>Tabla1[[#This Row],[Importe]]-Tabla1[[#This Row],[Pagado]]</f>
        <v>0</v>
      </c>
    </row>
    <row r="558" spans="1:8" x14ac:dyDescent="0.25">
      <c r="A558" s="1" t="s">
        <v>12</v>
      </c>
      <c r="B558" s="8" t="s">
        <v>594</v>
      </c>
      <c r="C558">
        <v>39045</v>
      </c>
      <c r="D558" s="1" t="s">
        <v>3950</v>
      </c>
      <c r="E558" s="2">
        <v>55653.599999999999</v>
      </c>
      <c r="F558" s="9" t="s">
        <v>15</v>
      </c>
      <c r="G558" s="2">
        <v>55653.599999999999</v>
      </c>
      <c r="H558" s="4">
        <f>Tabla1[[#This Row],[Importe]]-Tabla1[[#This Row],[Pagado]]</f>
        <v>0</v>
      </c>
    </row>
    <row r="559" spans="1:8" x14ac:dyDescent="0.25">
      <c r="A559" s="1" t="s">
        <v>12</v>
      </c>
      <c r="B559" s="8" t="s">
        <v>595</v>
      </c>
      <c r="C559">
        <v>39046</v>
      </c>
      <c r="D559" s="1" t="s">
        <v>4041</v>
      </c>
      <c r="E559" s="2">
        <v>2134.3200000000002</v>
      </c>
      <c r="F559" s="9" t="s">
        <v>12</v>
      </c>
      <c r="G559" s="2">
        <v>2134.3200000000002</v>
      </c>
      <c r="H559" s="4">
        <f>Tabla1[[#This Row],[Importe]]-Tabla1[[#This Row],[Pagado]]</f>
        <v>0</v>
      </c>
    </row>
    <row r="560" spans="1:8" x14ac:dyDescent="0.25">
      <c r="A560" s="1" t="s">
        <v>12</v>
      </c>
      <c r="B560" s="8" t="s">
        <v>596</v>
      </c>
      <c r="C560">
        <v>39047</v>
      </c>
      <c r="D560" s="1" t="s">
        <v>4042</v>
      </c>
      <c r="E560" s="2">
        <v>0</v>
      </c>
      <c r="F560" s="9" t="s">
        <v>4219</v>
      </c>
      <c r="G560" s="2">
        <v>0</v>
      </c>
      <c r="H560" s="4">
        <f>Tabla1[[#This Row],[Importe]]-Tabla1[[#This Row],[Pagado]]</f>
        <v>0</v>
      </c>
    </row>
    <row r="561" spans="1:8" x14ac:dyDescent="0.25">
      <c r="A561" s="1" t="s">
        <v>12</v>
      </c>
      <c r="B561" s="8" t="s">
        <v>597</v>
      </c>
      <c r="C561">
        <v>39048</v>
      </c>
      <c r="D561" s="1" t="s">
        <v>3959</v>
      </c>
      <c r="E561" s="2">
        <v>14358.6</v>
      </c>
      <c r="F561" s="9" t="s">
        <v>25</v>
      </c>
      <c r="G561" s="2">
        <v>14358.6</v>
      </c>
      <c r="H561" s="4">
        <f>Tabla1[[#This Row],[Importe]]-Tabla1[[#This Row],[Pagado]]</f>
        <v>0</v>
      </c>
    </row>
    <row r="562" spans="1:8" x14ac:dyDescent="0.25">
      <c r="A562" s="1" t="s">
        <v>12</v>
      </c>
      <c r="B562" s="8" t="s">
        <v>598</v>
      </c>
      <c r="C562">
        <v>39049</v>
      </c>
      <c r="D562" s="1" t="s">
        <v>3967</v>
      </c>
      <c r="E562" s="2">
        <v>13364</v>
      </c>
      <c r="F562" s="9" t="s">
        <v>12</v>
      </c>
      <c r="G562" s="2">
        <v>13364</v>
      </c>
      <c r="H562" s="4">
        <f>Tabla1[[#This Row],[Importe]]-Tabla1[[#This Row],[Pagado]]</f>
        <v>0</v>
      </c>
    </row>
    <row r="563" spans="1:8" x14ac:dyDescent="0.25">
      <c r="A563" s="1" t="s">
        <v>12</v>
      </c>
      <c r="B563" s="8" t="s">
        <v>599</v>
      </c>
      <c r="C563">
        <v>39050</v>
      </c>
      <c r="D563" s="1" t="s">
        <v>3957</v>
      </c>
      <c r="E563" s="2">
        <v>4770</v>
      </c>
      <c r="F563" s="9" t="s">
        <v>12</v>
      </c>
      <c r="G563" s="2">
        <v>4770</v>
      </c>
      <c r="H563" s="4">
        <f>Tabla1[[#This Row],[Importe]]-Tabla1[[#This Row],[Pagado]]</f>
        <v>0</v>
      </c>
    </row>
    <row r="564" spans="1:8" x14ac:dyDescent="0.25">
      <c r="A564" s="1" t="s">
        <v>12</v>
      </c>
      <c r="B564" s="8" t="s">
        <v>600</v>
      </c>
      <c r="C564">
        <v>39051</v>
      </c>
      <c r="D564" s="1" t="s">
        <v>3951</v>
      </c>
      <c r="E564" s="2">
        <v>16190.79</v>
      </c>
      <c r="F564" s="9" t="s">
        <v>12</v>
      </c>
      <c r="G564" s="2">
        <v>16190.79</v>
      </c>
      <c r="H564" s="4">
        <f>Tabla1[[#This Row],[Importe]]-Tabla1[[#This Row],[Pagado]]</f>
        <v>0</v>
      </c>
    </row>
    <row r="565" spans="1:8" x14ac:dyDescent="0.25">
      <c r="A565" s="1" t="s">
        <v>12</v>
      </c>
      <c r="B565" s="8" t="s">
        <v>601</v>
      </c>
      <c r="C565">
        <v>39052</v>
      </c>
      <c r="D565" s="1" t="s">
        <v>4033</v>
      </c>
      <c r="E565" s="2">
        <v>595.20000000000005</v>
      </c>
      <c r="F565" s="9" t="s">
        <v>12</v>
      </c>
      <c r="G565" s="2">
        <v>595.20000000000005</v>
      </c>
      <c r="H565" s="4">
        <f>Tabla1[[#This Row],[Importe]]-Tabla1[[#This Row],[Pagado]]</f>
        <v>0</v>
      </c>
    </row>
    <row r="566" spans="1:8" x14ac:dyDescent="0.25">
      <c r="A566" s="1" t="s">
        <v>12</v>
      </c>
      <c r="B566" s="8" t="s">
        <v>602</v>
      </c>
      <c r="C566">
        <v>39053</v>
      </c>
      <c r="D566" s="1" t="s">
        <v>3972</v>
      </c>
      <c r="E566" s="2">
        <v>4602</v>
      </c>
      <c r="F566" s="9" t="s">
        <v>12</v>
      </c>
      <c r="G566" s="2">
        <v>4602</v>
      </c>
      <c r="H566" s="4">
        <f>Tabla1[[#This Row],[Importe]]-Tabla1[[#This Row],[Pagado]]</f>
        <v>0</v>
      </c>
    </row>
    <row r="567" spans="1:8" x14ac:dyDescent="0.25">
      <c r="A567" s="1" t="s">
        <v>12</v>
      </c>
      <c r="B567" s="8" t="s">
        <v>603</v>
      </c>
      <c r="C567">
        <v>39054</v>
      </c>
      <c r="D567" s="1" t="s">
        <v>3971</v>
      </c>
      <c r="E567" s="2">
        <v>4952.1000000000004</v>
      </c>
      <c r="F567" s="9" t="s">
        <v>12</v>
      </c>
      <c r="G567" s="2">
        <v>4952.1000000000004</v>
      </c>
      <c r="H567" s="4">
        <f>Tabla1[[#This Row],[Importe]]-Tabla1[[#This Row],[Pagado]]</f>
        <v>0</v>
      </c>
    </row>
    <row r="568" spans="1:8" x14ac:dyDescent="0.25">
      <c r="A568" s="1" t="s">
        <v>12</v>
      </c>
      <c r="B568" s="8" t="s">
        <v>604</v>
      </c>
      <c r="C568">
        <v>39055</v>
      </c>
      <c r="D568" s="1" t="s">
        <v>4030</v>
      </c>
      <c r="E568" s="2">
        <v>3420</v>
      </c>
      <c r="F568" s="9" t="s">
        <v>12</v>
      </c>
      <c r="G568" s="2">
        <v>3420</v>
      </c>
      <c r="H568" s="4">
        <f>Tabla1[[#This Row],[Importe]]-Tabla1[[#This Row],[Pagado]]</f>
        <v>0</v>
      </c>
    </row>
    <row r="569" spans="1:8" x14ac:dyDescent="0.25">
      <c r="A569" s="1" t="s">
        <v>12</v>
      </c>
      <c r="B569" s="8" t="s">
        <v>605</v>
      </c>
      <c r="C569">
        <v>39056</v>
      </c>
      <c r="D569" s="1" t="s">
        <v>3962</v>
      </c>
      <c r="E569" s="2">
        <v>12132.6</v>
      </c>
      <c r="F569" s="9" t="s">
        <v>12</v>
      </c>
      <c r="G569" s="2">
        <v>12132.6</v>
      </c>
      <c r="H569" s="4">
        <f>Tabla1[[#This Row],[Importe]]-Tabla1[[#This Row],[Pagado]]</f>
        <v>0</v>
      </c>
    </row>
    <row r="570" spans="1:8" x14ac:dyDescent="0.25">
      <c r="A570" s="1" t="s">
        <v>12</v>
      </c>
      <c r="B570" s="8" t="s">
        <v>606</v>
      </c>
      <c r="C570">
        <v>39057</v>
      </c>
      <c r="D570" s="1" t="s">
        <v>3978</v>
      </c>
      <c r="E570" s="2">
        <v>18222</v>
      </c>
      <c r="F570" s="9" t="s">
        <v>12</v>
      </c>
      <c r="G570" s="2">
        <v>18222</v>
      </c>
      <c r="H570" s="4">
        <f>Tabla1[[#This Row],[Importe]]-Tabla1[[#This Row],[Pagado]]</f>
        <v>0</v>
      </c>
    </row>
    <row r="571" spans="1:8" x14ac:dyDescent="0.25">
      <c r="A571" s="1" t="s">
        <v>12</v>
      </c>
      <c r="B571" s="8" t="s">
        <v>607</v>
      </c>
      <c r="C571">
        <v>39058</v>
      </c>
      <c r="D571" s="1" t="s">
        <v>3970</v>
      </c>
      <c r="E571" s="2">
        <v>2029.9</v>
      </c>
      <c r="F571" s="9" t="s">
        <v>12</v>
      </c>
      <c r="G571" s="2">
        <v>2029.9</v>
      </c>
      <c r="H571" s="4">
        <f>Tabla1[[#This Row],[Importe]]-Tabla1[[#This Row],[Pagado]]</f>
        <v>0</v>
      </c>
    </row>
    <row r="572" spans="1:8" x14ac:dyDescent="0.25">
      <c r="A572" s="1" t="s">
        <v>12</v>
      </c>
      <c r="B572" s="8" t="s">
        <v>608</v>
      </c>
      <c r="C572">
        <v>39059</v>
      </c>
      <c r="D572" s="1" t="s">
        <v>3958</v>
      </c>
      <c r="E572" s="2">
        <v>4480.04</v>
      </c>
      <c r="F572" s="9" t="s">
        <v>12</v>
      </c>
      <c r="G572" s="2">
        <v>4480.04</v>
      </c>
      <c r="H572" s="4">
        <f>Tabla1[[#This Row],[Importe]]-Tabla1[[#This Row],[Pagado]]</f>
        <v>0</v>
      </c>
    </row>
    <row r="573" spans="1:8" x14ac:dyDescent="0.25">
      <c r="A573" s="1" t="s">
        <v>12</v>
      </c>
      <c r="B573" s="8" t="s">
        <v>609</v>
      </c>
      <c r="C573">
        <v>39060</v>
      </c>
      <c r="D573" s="1" t="s">
        <v>4127</v>
      </c>
      <c r="E573" s="2">
        <v>102901.5</v>
      </c>
      <c r="F573" s="9" t="s">
        <v>12</v>
      </c>
      <c r="G573" s="2">
        <v>102901.5</v>
      </c>
      <c r="H573" s="4">
        <f>Tabla1[[#This Row],[Importe]]-Tabla1[[#This Row],[Pagado]]</f>
        <v>0</v>
      </c>
    </row>
    <row r="574" spans="1:8" x14ac:dyDescent="0.25">
      <c r="A574" s="1" t="s">
        <v>12</v>
      </c>
      <c r="B574" s="8" t="s">
        <v>610</v>
      </c>
      <c r="C574">
        <v>39061</v>
      </c>
      <c r="D574" s="1" t="s">
        <v>4016</v>
      </c>
      <c r="E574" s="2">
        <v>1635</v>
      </c>
      <c r="F574" s="9" t="s">
        <v>12</v>
      </c>
      <c r="G574" s="2">
        <v>1635</v>
      </c>
      <c r="H574" s="4">
        <f>Tabla1[[#This Row],[Importe]]-Tabla1[[#This Row],[Pagado]]</f>
        <v>0</v>
      </c>
    </row>
    <row r="575" spans="1:8" x14ac:dyDescent="0.25">
      <c r="A575" s="1" t="s">
        <v>12</v>
      </c>
      <c r="B575" s="8" t="s">
        <v>611</v>
      </c>
      <c r="C575">
        <v>39062</v>
      </c>
      <c r="D575" s="1" t="s">
        <v>3986</v>
      </c>
      <c r="E575" s="2">
        <v>1859.2</v>
      </c>
      <c r="F575" s="9" t="s">
        <v>12</v>
      </c>
      <c r="G575" s="2">
        <v>1859.2</v>
      </c>
      <c r="H575" s="4">
        <f>Tabla1[[#This Row],[Importe]]-Tabla1[[#This Row],[Pagado]]</f>
        <v>0</v>
      </c>
    </row>
    <row r="576" spans="1:8" x14ac:dyDescent="0.25">
      <c r="A576" s="1" t="s">
        <v>12</v>
      </c>
      <c r="B576" s="8" t="s">
        <v>612</v>
      </c>
      <c r="C576">
        <v>39063</v>
      </c>
      <c r="D576" s="1" t="s">
        <v>3964</v>
      </c>
      <c r="E576" s="2">
        <v>1715.84</v>
      </c>
      <c r="F576" s="9" t="s">
        <v>12</v>
      </c>
      <c r="G576" s="2">
        <v>1715.84</v>
      </c>
      <c r="H576" s="4">
        <f>Tabla1[[#This Row],[Importe]]-Tabla1[[#This Row],[Pagado]]</f>
        <v>0</v>
      </c>
    </row>
    <row r="577" spans="1:8" x14ac:dyDescent="0.25">
      <c r="A577" s="1" t="s">
        <v>12</v>
      </c>
      <c r="B577" s="8" t="s">
        <v>613</v>
      </c>
      <c r="C577">
        <v>39064</v>
      </c>
      <c r="D577" s="1" t="s">
        <v>3985</v>
      </c>
      <c r="E577" s="2">
        <v>3197.4</v>
      </c>
      <c r="F577" s="9" t="s">
        <v>12</v>
      </c>
      <c r="G577" s="2">
        <v>3197.4</v>
      </c>
      <c r="H577" s="4">
        <f>Tabla1[[#This Row],[Importe]]-Tabla1[[#This Row],[Pagado]]</f>
        <v>0</v>
      </c>
    </row>
    <row r="578" spans="1:8" x14ac:dyDescent="0.25">
      <c r="A578" s="1" t="s">
        <v>12</v>
      </c>
      <c r="B578" s="8" t="s">
        <v>614</v>
      </c>
      <c r="C578">
        <v>39065</v>
      </c>
      <c r="D578" s="1" t="s">
        <v>4088</v>
      </c>
      <c r="E578" s="2">
        <v>3723.78</v>
      </c>
      <c r="F578" s="9" t="s">
        <v>12</v>
      </c>
      <c r="G578" s="2">
        <v>3723.78</v>
      </c>
      <c r="H578" s="4">
        <f>Tabla1[[#This Row],[Importe]]-Tabla1[[#This Row],[Pagado]]</f>
        <v>0</v>
      </c>
    </row>
    <row r="579" spans="1:8" x14ac:dyDescent="0.25">
      <c r="A579" s="1" t="s">
        <v>12</v>
      </c>
      <c r="B579" s="8" t="s">
        <v>615</v>
      </c>
      <c r="C579">
        <v>39066</v>
      </c>
      <c r="D579" s="1" t="s">
        <v>4042</v>
      </c>
      <c r="E579" s="2">
        <v>15915.12</v>
      </c>
      <c r="F579" s="9" t="s">
        <v>12</v>
      </c>
      <c r="G579" s="2">
        <v>15915.12</v>
      </c>
      <c r="H579" s="4">
        <f>Tabla1[[#This Row],[Importe]]-Tabla1[[#This Row],[Pagado]]</f>
        <v>0</v>
      </c>
    </row>
    <row r="580" spans="1:8" x14ac:dyDescent="0.25">
      <c r="A580" s="1" t="s">
        <v>12</v>
      </c>
      <c r="B580" s="8" t="s">
        <v>616</v>
      </c>
      <c r="C580">
        <v>39067</v>
      </c>
      <c r="D580" s="1" t="s">
        <v>4036</v>
      </c>
      <c r="E580" s="2">
        <v>2464.1</v>
      </c>
      <c r="F580" s="9" t="s">
        <v>12</v>
      </c>
      <c r="G580" s="2">
        <v>2464.1</v>
      </c>
      <c r="H580" s="4">
        <f>Tabla1[[#This Row],[Importe]]-Tabla1[[#This Row],[Pagado]]</f>
        <v>0</v>
      </c>
    </row>
    <row r="581" spans="1:8" x14ac:dyDescent="0.25">
      <c r="A581" s="1" t="s">
        <v>12</v>
      </c>
      <c r="B581" s="8" t="s">
        <v>617</v>
      </c>
      <c r="C581">
        <v>39068</v>
      </c>
      <c r="D581" s="1" t="s">
        <v>4067</v>
      </c>
      <c r="E581" s="2">
        <v>6143.24</v>
      </c>
      <c r="F581" s="9" t="s">
        <v>12</v>
      </c>
      <c r="G581" s="2">
        <v>6143.24</v>
      </c>
      <c r="H581" s="4">
        <f>Tabla1[[#This Row],[Importe]]-Tabla1[[#This Row],[Pagado]]</f>
        <v>0</v>
      </c>
    </row>
    <row r="582" spans="1:8" x14ac:dyDescent="0.25">
      <c r="A582" s="1" t="s">
        <v>12</v>
      </c>
      <c r="B582" s="8" t="s">
        <v>618</v>
      </c>
      <c r="C582">
        <v>39069</v>
      </c>
      <c r="D582" s="1" t="s">
        <v>3980</v>
      </c>
      <c r="E582" s="2">
        <v>16588.580000000002</v>
      </c>
      <c r="F582" s="9" t="s">
        <v>19</v>
      </c>
      <c r="G582" s="2">
        <v>16588.580000000002</v>
      </c>
      <c r="H582" s="4">
        <f>Tabla1[[#This Row],[Importe]]-Tabla1[[#This Row],[Pagado]]</f>
        <v>0</v>
      </c>
    </row>
    <row r="583" spans="1:8" x14ac:dyDescent="0.25">
      <c r="A583" s="1" t="s">
        <v>12</v>
      </c>
      <c r="B583" s="8" t="s">
        <v>619</v>
      </c>
      <c r="C583">
        <v>39070</v>
      </c>
      <c r="D583" s="1" t="s">
        <v>4050</v>
      </c>
      <c r="E583" s="2">
        <v>920.4</v>
      </c>
      <c r="F583" s="9" t="s">
        <v>12</v>
      </c>
      <c r="G583" s="2">
        <v>920.4</v>
      </c>
      <c r="H583" s="4">
        <f>Tabla1[[#This Row],[Importe]]-Tabla1[[#This Row],[Pagado]]</f>
        <v>0</v>
      </c>
    </row>
    <row r="584" spans="1:8" x14ac:dyDescent="0.25">
      <c r="A584" s="1" t="s">
        <v>12</v>
      </c>
      <c r="B584" s="8" t="s">
        <v>620</v>
      </c>
      <c r="C584">
        <v>39071</v>
      </c>
      <c r="D584" s="1" t="s">
        <v>3954</v>
      </c>
      <c r="E584" s="2">
        <v>7562.14</v>
      </c>
      <c r="F584" s="9" t="s">
        <v>12</v>
      </c>
      <c r="G584" s="2">
        <v>7562.14</v>
      </c>
      <c r="H584" s="4">
        <f>Tabla1[[#This Row],[Importe]]-Tabla1[[#This Row],[Pagado]]</f>
        <v>0</v>
      </c>
    </row>
    <row r="585" spans="1:8" x14ac:dyDescent="0.25">
      <c r="A585" s="1" t="s">
        <v>12</v>
      </c>
      <c r="B585" s="8" t="s">
        <v>621</v>
      </c>
      <c r="C585">
        <v>39072</v>
      </c>
      <c r="D585" s="1" t="s">
        <v>3987</v>
      </c>
      <c r="E585" s="2">
        <v>3280</v>
      </c>
      <c r="F585" s="9" t="s">
        <v>12</v>
      </c>
      <c r="G585" s="2">
        <v>3280</v>
      </c>
      <c r="H585" s="4">
        <f>Tabla1[[#This Row],[Importe]]-Tabla1[[#This Row],[Pagado]]</f>
        <v>0</v>
      </c>
    </row>
    <row r="586" spans="1:8" x14ac:dyDescent="0.25">
      <c r="A586" s="1" t="s">
        <v>12</v>
      </c>
      <c r="B586" s="8" t="s">
        <v>622</v>
      </c>
      <c r="C586">
        <v>39073</v>
      </c>
      <c r="D586" s="1" t="s">
        <v>4017</v>
      </c>
      <c r="E586" s="2">
        <v>48112.5</v>
      </c>
      <c r="F586" s="9" t="s">
        <v>18</v>
      </c>
      <c r="G586" s="2">
        <v>48112.5</v>
      </c>
      <c r="H586" s="4">
        <f>Tabla1[[#This Row],[Importe]]-Tabla1[[#This Row],[Pagado]]</f>
        <v>0</v>
      </c>
    </row>
    <row r="587" spans="1:8" x14ac:dyDescent="0.25">
      <c r="A587" s="1" t="s">
        <v>12</v>
      </c>
      <c r="B587" s="8" t="s">
        <v>623</v>
      </c>
      <c r="C587">
        <v>39074</v>
      </c>
      <c r="D587" s="1" t="s">
        <v>3983</v>
      </c>
      <c r="E587" s="2">
        <v>7699.58</v>
      </c>
      <c r="F587" s="9" t="s">
        <v>12</v>
      </c>
      <c r="G587" s="2">
        <v>7699.58</v>
      </c>
      <c r="H587" s="4">
        <f>Tabla1[[#This Row],[Importe]]-Tabla1[[#This Row],[Pagado]]</f>
        <v>0</v>
      </c>
    </row>
    <row r="588" spans="1:8" x14ac:dyDescent="0.25">
      <c r="A588" s="1" t="s">
        <v>12</v>
      </c>
      <c r="B588" s="8" t="s">
        <v>624</v>
      </c>
      <c r="C588">
        <v>39075</v>
      </c>
      <c r="D588" s="1" t="s">
        <v>3960</v>
      </c>
      <c r="E588" s="2">
        <v>21002.9</v>
      </c>
      <c r="F588" s="9" t="s">
        <v>12</v>
      </c>
      <c r="G588" s="2">
        <v>21002.9</v>
      </c>
      <c r="H588" s="4">
        <f>Tabla1[[#This Row],[Importe]]-Tabla1[[#This Row],[Pagado]]</f>
        <v>0</v>
      </c>
    </row>
    <row r="589" spans="1:8" x14ac:dyDescent="0.25">
      <c r="A589" s="1" t="s">
        <v>12</v>
      </c>
      <c r="B589" s="8" t="s">
        <v>625</v>
      </c>
      <c r="C589">
        <v>39076</v>
      </c>
      <c r="D589" s="1" t="s">
        <v>3984</v>
      </c>
      <c r="E589" s="2">
        <v>1822.4</v>
      </c>
      <c r="F589" s="9" t="s">
        <v>12</v>
      </c>
      <c r="G589" s="2">
        <v>1822.4</v>
      </c>
      <c r="H589" s="4">
        <f>Tabla1[[#This Row],[Importe]]-Tabla1[[#This Row],[Pagado]]</f>
        <v>0</v>
      </c>
    </row>
    <row r="590" spans="1:8" x14ac:dyDescent="0.25">
      <c r="A590" s="1" t="s">
        <v>12</v>
      </c>
      <c r="B590" s="8" t="s">
        <v>626</v>
      </c>
      <c r="C590">
        <v>39077</v>
      </c>
      <c r="D590" s="1" t="s">
        <v>4042</v>
      </c>
      <c r="E590" s="2">
        <v>37450</v>
      </c>
      <c r="F590" s="9" t="s">
        <v>12</v>
      </c>
      <c r="G590" s="2">
        <v>37450</v>
      </c>
      <c r="H590" s="4">
        <f>Tabla1[[#This Row],[Importe]]-Tabla1[[#This Row],[Pagado]]</f>
        <v>0</v>
      </c>
    </row>
    <row r="591" spans="1:8" x14ac:dyDescent="0.25">
      <c r="A591" s="1" t="s">
        <v>12</v>
      </c>
      <c r="B591" s="8" t="s">
        <v>627</v>
      </c>
      <c r="C591">
        <v>39078</v>
      </c>
      <c r="D591" s="1" t="s">
        <v>3994</v>
      </c>
      <c r="E591" s="2">
        <v>552.86</v>
      </c>
      <c r="F591" s="9" t="s">
        <v>12</v>
      </c>
      <c r="G591" s="2">
        <v>552.86</v>
      </c>
      <c r="H591" s="4">
        <f>Tabla1[[#This Row],[Importe]]-Tabla1[[#This Row],[Pagado]]</f>
        <v>0</v>
      </c>
    </row>
    <row r="592" spans="1:8" x14ac:dyDescent="0.25">
      <c r="A592" s="1" t="s">
        <v>12</v>
      </c>
      <c r="B592" s="8" t="s">
        <v>628</v>
      </c>
      <c r="C592">
        <v>39079</v>
      </c>
      <c r="D592" s="1" t="s">
        <v>3964</v>
      </c>
      <c r="E592" s="2">
        <v>2120</v>
      </c>
      <c r="F592" s="9" t="s">
        <v>12</v>
      </c>
      <c r="G592" s="2">
        <v>2120</v>
      </c>
      <c r="H592" s="4">
        <f>Tabla1[[#This Row],[Importe]]-Tabla1[[#This Row],[Pagado]]</f>
        <v>0</v>
      </c>
    </row>
    <row r="593" spans="1:8" x14ac:dyDescent="0.25">
      <c r="A593" s="1" t="s">
        <v>12</v>
      </c>
      <c r="B593" s="8" t="s">
        <v>629</v>
      </c>
      <c r="C593">
        <v>39080</v>
      </c>
      <c r="D593" s="1" t="s">
        <v>3977</v>
      </c>
      <c r="E593" s="2">
        <v>4221</v>
      </c>
      <c r="F593" s="9" t="s">
        <v>12</v>
      </c>
      <c r="G593" s="2">
        <v>4221</v>
      </c>
      <c r="H593" s="4">
        <f>Tabla1[[#This Row],[Importe]]-Tabla1[[#This Row],[Pagado]]</f>
        <v>0</v>
      </c>
    </row>
    <row r="594" spans="1:8" x14ac:dyDescent="0.25">
      <c r="A594" s="1" t="s">
        <v>12</v>
      </c>
      <c r="B594" s="8" t="s">
        <v>630</v>
      </c>
      <c r="C594">
        <v>39081</v>
      </c>
      <c r="D594" s="1" t="s">
        <v>3969</v>
      </c>
      <c r="E594" s="2">
        <v>12226.5</v>
      </c>
      <c r="F594" s="9" t="s">
        <v>12</v>
      </c>
      <c r="G594" s="2">
        <v>12226.5</v>
      </c>
      <c r="H594" s="4">
        <f>Tabla1[[#This Row],[Importe]]-Tabla1[[#This Row],[Pagado]]</f>
        <v>0</v>
      </c>
    </row>
    <row r="595" spans="1:8" x14ac:dyDescent="0.25">
      <c r="A595" s="1" t="s">
        <v>12</v>
      </c>
      <c r="B595" s="8" t="s">
        <v>631</v>
      </c>
      <c r="C595">
        <v>39082</v>
      </c>
      <c r="D595" s="1" t="s">
        <v>3999</v>
      </c>
      <c r="E595" s="2">
        <v>7120.4</v>
      </c>
      <c r="F595" s="9" t="s">
        <v>12</v>
      </c>
      <c r="G595" s="2">
        <v>7120.4</v>
      </c>
      <c r="H595" s="4">
        <f>Tabla1[[#This Row],[Importe]]-Tabla1[[#This Row],[Pagado]]</f>
        <v>0</v>
      </c>
    </row>
    <row r="596" spans="1:8" x14ac:dyDescent="0.25">
      <c r="A596" s="1" t="s">
        <v>12</v>
      </c>
      <c r="B596" s="8" t="s">
        <v>632</v>
      </c>
      <c r="C596">
        <v>39083</v>
      </c>
      <c r="D596" s="1" t="s">
        <v>4048</v>
      </c>
      <c r="E596" s="2">
        <v>36400</v>
      </c>
      <c r="F596" s="9" t="s">
        <v>12</v>
      </c>
      <c r="G596" s="2">
        <v>36400</v>
      </c>
      <c r="H596" s="4">
        <f>Tabla1[[#This Row],[Importe]]-Tabla1[[#This Row],[Pagado]]</f>
        <v>0</v>
      </c>
    </row>
    <row r="597" spans="1:8" x14ac:dyDescent="0.25">
      <c r="A597" s="1" t="s">
        <v>12</v>
      </c>
      <c r="B597" s="8" t="s">
        <v>633</v>
      </c>
      <c r="C597">
        <v>39084</v>
      </c>
      <c r="D597" s="1" t="s">
        <v>3975</v>
      </c>
      <c r="E597" s="2">
        <v>8730</v>
      </c>
      <c r="F597" s="9" t="s">
        <v>12</v>
      </c>
      <c r="G597" s="2">
        <v>8730</v>
      </c>
      <c r="H597" s="4">
        <f>Tabla1[[#This Row],[Importe]]-Tabla1[[#This Row],[Pagado]]</f>
        <v>0</v>
      </c>
    </row>
    <row r="598" spans="1:8" x14ac:dyDescent="0.25">
      <c r="A598" s="1" t="s">
        <v>12</v>
      </c>
      <c r="B598" s="8" t="s">
        <v>634</v>
      </c>
      <c r="C598">
        <v>39085</v>
      </c>
      <c r="D598" s="1" t="s">
        <v>3964</v>
      </c>
      <c r="E598" s="2">
        <v>8669.2000000000007</v>
      </c>
      <c r="F598" s="9" t="s">
        <v>12</v>
      </c>
      <c r="G598" s="2">
        <v>8669.2000000000007</v>
      </c>
      <c r="H598" s="4">
        <f>Tabla1[[#This Row],[Importe]]-Tabla1[[#This Row],[Pagado]]</f>
        <v>0</v>
      </c>
    </row>
    <row r="599" spans="1:8" x14ac:dyDescent="0.25">
      <c r="A599" s="1" t="s">
        <v>12</v>
      </c>
      <c r="B599" s="8" t="s">
        <v>635</v>
      </c>
      <c r="C599">
        <v>39086</v>
      </c>
      <c r="D599" s="1" t="s">
        <v>3943</v>
      </c>
      <c r="E599" s="2">
        <v>1378.52</v>
      </c>
      <c r="F599" s="9" t="s">
        <v>12</v>
      </c>
      <c r="G599" s="2">
        <v>1378.52</v>
      </c>
      <c r="H599" s="4">
        <f>Tabla1[[#This Row],[Importe]]-Tabla1[[#This Row],[Pagado]]</f>
        <v>0</v>
      </c>
    </row>
    <row r="600" spans="1:8" x14ac:dyDescent="0.25">
      <c r="A600" s="1" t="s">
        <v>12</v>
      </c>
      <c r="B600" s="8" t="s">
        <v>636</v>
      </c>
      <c r="C600">
        <v>39087</v>
      </c>
      <c r="D600" s="1" t="s">
        <v>4017</v>
      </c>
      <c r="E600" s="2">
        <v>175481.65</v>
      </c>
      <c r="F600" s="9" t="s">
        <v>18</v>
      </c>
      <c r="G600" s="2">
        <v>175481.65</v>
      </c>
      <c r="H600" s="4">
        <f>Tabla1[[#This Row],[Importe]]-Tabla1[[#This Row],[Pagado]]</f>
        <v>0</v>
      </c>
    </row>
    <row r="601" spans="1:8" x14ac:dyDescent="0.25">
      <c r="A601" s="1" t="s">
        <v>12</v>
      </c>
      <c r="B601" s="8" t="s">
        <v>637</v>
      </c>
      <c r="C601">
        <v>39088</v>
      </c>
      <c r="D601" s="1" t="s">
        <v>3979</v>
      </c>
      <c r="E601" s="2">
        <v>7233.4</v>
      </c>
      <c r="F601" s="9" t="s">
        <v>12</v>
      </c>
      <c r="G601" s="2">
        <v>7233.4</v>
      </c>
      <c r="H601" s="4">
        <f>Tabla1[[#This Row],[Importe]]-Tabla1[[#This Row],[Pagado]]</f>
        <v>0</v>
      </c>
    </row>
    <row r="602" spans="1:8" x14ac:dyDescent="0.25">
      <c r="A602" s="1" t="s">
        <v>12</v>
      </c>
      <c r="B602" s="8" t="s">
        <v>638</v>
      </c>
      <c r="C602">
        <v>39089</v>
      </c>
      <c r="D602" s="1" t="s">
        <v>4061</v>
      </c>
      <c r="E602" s="2">
        <v>11526.4</v>
      </c>
      <c r="F602" s="9" t="s">
        <v>12</v>
      </c>
      <c r="G602" s="2">
        <v>11526.4</v>
      </c>
      <c r="H602" s="4">
        <f>Tabla1[[#This Row],[Importe]]-Tabla1[[#This Row],[Pagado]]</f>
        <v>0</v>
      </c>
    </row>
    <row r="603" spans="1:8" x14ac:dyDescent="0.25">
      <c r="A603" s="1" t="s">
        <v>12</v>
      </c>
      <c r="B603" s="8" t="s">
        <v>639</v>
      </c>
      <c r="C603">
        <v>39090</v>
      </c>
      <c r="D603" s="1" t="s">
        <v>4049</v>
      </c>
      <c r="E603" s="2">
        <v>1922</v>
      </c>
      <c r="F603" s="9" t="s">
        <v>12</v>
      </c>
      <c r="G603" s="2">
        <v>1922</v>
      </c>
      <c r="H603" s="4">
        <f>Tabla1[[#This Row],[Importe]]-Tabla1[[#This Row],[Pagado]]</f>
        <v>0</v>
      </c>
    </row>
    <row r="604" spans="1:8" x14ac:dyDescent="0.25">
      <c r="A604" s="1" t="s">
        <v>12</v>
      </c>
      <c r="B604" s="8" t="s">
        <v>640</v>
      </c>
      <c r="C604">
        <v>39091</v>
      </c>
      <c r="D604" s="1" t="s">
        <v>4100</v>
      </c>
      <c r="E604" s="2">
        <v>1590</v>
      </c>
      <c r="F604" s="9" t="s">
        <v>12</v>
      </c>
      <c r="G604" s="2">
        <v>1590</v>
      </c>
      <c r="H604" s="4">
        <f>Tabla1[[#This Row],[Importe]]-Tabla1[[#This Row],[Pagado]]</f>
        <v>0</v>
      </c>
    </row>
    <row r="605" spans="1:8" x14ac:dyDescent="0.25">
      <c r="A605" s="1" t="s">
        <v>12</v>
      </c>
      <c r="B605" s="8" t="s">
        <v>641</v>
      </c>
      <c r="C605">
        <v>39092</v>
      </c>
      <c r="D605" s="1" t="s">
        <v>4001</v>
      </c>
      <c r="E605" s="2">
        <v>7420</v>
      </c>
      <c r="F605" s="9" t="s">
        <v>12</v>
      </c>
      <c r="G605" s="2">
        <v>7420</v>
      </c>
      <c r="H605" s="4">
        <f>Tabla1[[#This Row],[Importe]]-Tabla1[[#This Row],[Pagado]]</f>
        <v>0</v>
      </c>
    </row>
    <row r="606" spans="1:8" x14ac:dyDescent="0.25">
      <c r="A606" s="1" t="s">
        <v>12</v>
      </c>
      <c r="B606" s="8" t="s">
        <v>642</v>
      </c>
      <c r="C606">
        <v>39093</v>
      </c>
      <c r="D606" s="1" t="s">
        <v>4002</v>
      </c>
      <c r="E606" s="2">
        <v>2120</v>
      </c>
      <c r="F606" s="9" t="s">
        <v>12</v>
      </c>
      <c r="G606" s="2">
        <v>2120</v>
      </c>
      <c r="H606" s="4">
        <f>Tabla1[[#This Row],[Importe]]-Tabla1[[#This Row],[Pagado]]</f>
        <v>0</v>
      </c>
    </row>
    <row r="607" spans="1:8" x14ac:dyDescent="0.25">
      <c r="A607" s="1" t="s">
        <v>12</v>
      </c>
      <c r="B607" s="8" t="s">
        <v>643</v>
      </c>
      <c r="C607">
        <v>39094</v>
      </c>
      <c r="D607" s="1" t="s">
        <v>4000</v>
      </c>
      <c r="E607" s="2">
        <v>1060</v>
      </c>
      <c r="F607" s="9" t="s">
        <v>12</v>
      </c>
      <c r="G607" s="2">
        <v>1060</v>
      </c>
      <c r="H607" s="4">
        <f>Tabla1[[#This Row],[Importe]]-Tabla1[[#This Row],[Pagado]]</f>
        <v>0</v>
      </c>
    </row>
    <row r="608" spans="1:8" x14ac:dyDescent="0.25">
      <c r="A608" s="1" t="s">
        <v>12</v>
      </c>
      <c r="B608" s="8" t="s">
        <v>644</v>
      </c>
      <c r="C608">
        <v>39095</v>
      </c>
      <c r="D608" s="1" t="s">
        <v>3993</v>
      </c>
      <c r="E608" s="2">
        <v>4381.3999999999996</v>
      </c>
      <c r="F608" s="9" t="s">
        <v>12</v>
      </c>
      <c r="G608" s="2">
        <v>4381.3999999999996</v>
      </c>
      <c r="H608" s="4">
        <f>Tabla1[[#This Row],[Importe]]-Tabla1[[#This Row],[Pagado]]</f>
        <v>0</v>
      </c>
    </row>
    <row r="609" spans="1:8" x14ac:dyDescent="0.25">
      <c r="A609" s="1" t="s">
        <v>12</v>
      </c>
      <c r="B609" s="8" t="s">
        <v>645</v>
      </c>
      <c r="C609">
        <v>39096</v>
      </c>
      <c r="D609" s="1" t="s">
        <v>3991</v>
      </c>
      <c r="E609" s="2">
        <v>1913.3</v>
      </c>
      <c r="F609" s="9" t="s">
        <v>12</v>
      </c>
      <c r="G609" s="2">
        <v>1913.3</v>
      </c>
      <c r="H609" s="4">
        <f>Tabla1[[#This Row],[Importe]]-Tabla1[[#This Row],[Pagado]]</f>
        <v>0</v>
      </c>
    </row>
    <row r="610" spans="1:8" x14ac:dyDescent="0.25">
      <c r="A610" s="1" t="s">
        <v>12</v>
      </c>
      <c r="B610" s="8" t="s">
        <v>646</v>
      </c>
      <c r="C610">
        <v>39097</v>
      </c>
      <c r="D610" s="1" t="s">
        <v>4057</v>
      </c>
      <c r="E610" s="2">
        <v>2891.4</v>
      </c>
      <c r="F610" s="9" t="s">
        <v>12</v>
      </c>
      <c r="G610" s="2">
        <v>2891.4</v>
      </c>
      <c r="H610" s="4">
        <f>Tabla1[[#This Row],[Importe]]-Tabla1[[#This Row],[Pagado]]</f>
        <v>0</v>
      </c>
    </row>
    <row r="611" spans="1:8" x14ac:dyDescent="0.25">
      <c r="A611" s="1" t="s">
        <v>12</v>
      </c>
      <c r="B611" s="8" t="s">
        <v>647</v>
      </c>
      <c r="C611">
        <v>39098</v>
      </c>
      <c r="D611" s="1" t="s">
        <v>4011</v>
      </c>
      <c r="E611" s="2">
        <v>10692.8</v>
      </c>
      <c r="F611" s="9" t="s">
        <v>12</v>
      </c>
      <c r="G611" s="2">
        <v>10692.8</v>
      </c>
      <c r="H611" s="4">
        <f>Tabla1[[#This Row],[Importe]]-Tabla1[[#This Row],[Pagado]]</f>
        <v>0</v>
      </c>
    </row>
    <row r="612" spans="1:8" x14ac:dyDescent="0.25">
      <c r="A612" s="1" t="s">
        <v>12</v>
      </c>
      <c r="B612" s="8" t="s">
        <v>648</v>
      </c>
      <c r="C612">
        <v>39099</v>
      </c>
      <c r="D612" s="1" t="s">
        <v>4121</v>
      </c>
      <c r="E612" s="2">
        <v>3940.1</v>
      </c>
      <c r="F612" s="9" t="s">
        <v>12</v>
      </c>
      <c r="G612" s="2">
        <v>3940.1</v>
      </c>
      <c r="H612" s="4">
        <f>Tabla1[[#This Row],[Importe]]-Tabla1[[#This Row],[Pagado]]</f>
        <v>0</v>
      </c>
    </row>
    <row r="613" spans="1:8" x14ac:dyDescent="0.25">
      <c r="A613" s="1" t="s">
        <v>12</v>
      </c>
      <c r="B613" s="8" t="s">
        <v>649</v>
      </c>
      <c r="C613">
        <v>39100</v>
      </c>
      <c r="D613" s="1" t="s">
        <v>4027</v>
      </c>
      <c r="E613" s="2">
        <v>2912</v>
      </c>
      <c r="F613" s="9" t="s">
        <v>12</v>
      </c>
      <c r="G613" s="2">
        <v>2912</v>
      </c>
      <c r="H613" s="4">
        <f>Tabla1[[#This Row],[Importe]]-Tabla1[[#This Row],[Pagado]]</f>
        <v>0</v>
      </c>
    </row>
    <row r="614" spans="1:8" x14ac:dyDescent="0.25">
      <c r="A614" s="1" t="s">
        <v>12</v>
      </c>
      <c r="B614" s="8" t="s">
        <v>650</v>
      </c>
      <c r="C614">
        <v>39101</v>
      </c>
      <c r="D614" s="1" t="s">
        <v>3989</v>
      </c>
      <c r="E614" s="2">
        <v>442.8</v>
      </c>
      <c r="F614" s="9" t="s">
        <v>12</v>
      </c>
      <c r="G614" s="2">
        <v>442.8</v>
      </c>
      <c r="H614" s="4">
        <f>Tabla1[[#This Row],[Importe]]-Tabla1[[#This Row],[Pagado]]</f>
        <v>0</v>
      </c>
    </row>
    <row r="615" spans="1:8" x14ac:dyDescent="0.25">
      <c r="A615" s="1" t="s">
        <v>12</v>
      </c>
      <c r="B615" s="8" t="s">
        <v>651</v>
      </c>
      <c r="C615">
        <v>39102</v>
      </c>
      <c r="D615" s="1" t="s">
        <v>4095</v>
      </c>
      <c r="E615" s="2">
        <v>2178.3000000000002</v>
      </c>
      <c r="F615" s="9" t="s">
        <v>12</v>
      </c>
      <c r="G615" s="2">
        <v>2178.3000000000002</v>
      </c>
      <c r="H615" s="4">
        <f>Tabla1[[#This Row],[Importe]]-Tabla1[[#This Row],[Pagado]]</f>
        <v>0</v>
      </c>
    </row>
    <row r="616" spans="1:8" x14ac:dyDescent="0.25">
      <c r="A616" s="1" t="s">
        <v>12</v>
      </c>
      <c r="B616" s="8" t="s">
        <v>652</v>
      </c>
      <c r="C616">
        <v>39103</v>
      </c>
      <c r="D616" s="1" t="s">
        <v>3964</v>
      </c>
      <c r="E616" s="2">
        <v>954</v>
      </c>
      <c r="F616" s="9" t="s">
        <v>12</v>
      </c>
      <c r="G616" s="2">
        <v>954</v>
      </c>
      <c r="H616" s="4">
        <f>Tabla1[[#This Row],[Importe]]-Tabla1[[#This Row],[Pagado]]</f>
        <v>0</v>
      </c>
    </row>
    <row r="617" spans="1:8" x14ac:dyDescent="0.25">
      <c r="A617" s="1" t="s">
        <v>12</v>
      </c>
      <c r="B617" s="8" t="s">
        <v>653</v>
      </c>
      <c r="C617">
        <v>39104</v>
      </c>
      <c r="D617" s="1" t="s">
        <v>4128</v>
      </c>
      <c r="E617" s="2">
        <v>86322.5</v>
      </c>
      <c r="F617" s="9" t="s">
        <v>16</v>
      </c>
      <c r="G617" s="2">
        <v>86322.5</v>
      </c>
      <c r="H617" s="4">
        <f>Tabla1[[#This Row],[Importe]]-Tabla1[[#This Row],[Pagado]]</f>
        <v>0</v>
      </c>
    </row>
    <row r="618" spans="1:8" x14ac:dyDescent="0.25">
      <c r="A618" s="1" t="s">
        <v>12</v>
      </c>
      <c r="B618" s="8" t="s">
        <v>654</v>
      </c>
      <c r="C618">
        <v>39105</v>
      </c>
      <c r="D618" s="1" t="s">
        <v>3974</v>
      </c>
      <c r="E618" s="2">
        <v>15900</v>
      </c>
      <c r="F618" s="9" t="s">
        <v>12</v>
      </c>
      <c r="G618" s="2">
        <v>15900</v>
      </c>
      <c r="H618" s="4">
        <f>Tabla1[[#This Row],[Importe]]-Tabla1[[#This Row],[Pagado]]</f>
        <v>0</v>
      </c>
    </row>
    <row r="619" spans="1:8" x14ac:dyDescent="0.25">
      <c r="A619" s="1" t="s">
        <v>12</v>
      </c>
      <c r="B619" s="8" t="s">
        <v>655</v>
      </c>
      <c r="C619">
        <v>39106</v>
      </c>
      <c r="D619" s="1" t="s">
        <v>4049</v>
      </c>
      <c r="E619" s="2">
        <v>2302.46</v>
      </c>
      <c r="F619" s="9" t="s">
        <v>12</v>
      </c>
      <c r="G619" s="2">
        <v>2302.46</v>
      </c>
      <c r="H619" s="4">
        <f>Tabla1[[#This Row],[Importe]]-Tabla1[[#This Row],[Pagado]]</f>
        <v>0</v>
      </c>
    </row>
    <row r="620" spans="1:8" x14ac:dyDescent="0.25">
      <c r="A620" s="1" t="s">
        <v>12</v>
      </c>
      <c r="B620" s="8" t="s">
        <v>656</v>
      </c>
      <c r="C620">
        <v>39107</v>
      </c>
      <c r="D620" s="1" t="s">
        <v>4059</v>
      </c>
      <c r="E620" s="2">
        <v>1970.8</v>
      </c>
      <c r="F620" s="9" t="s">
        <v>12</v>
      </c>
      <c r="G620" s="2">
        <v>1970.8</v>
      </c>
      <c r="H620" s="4">
        <f>Tabla1[[#This Row],[Importe]]-Tabla1[[#This Row],[Pagado]]</f>
        <v>0</v>
      </c>
    </row>
    <row r="621" spans="1:8" x14ac:dyDescent="0.25">
      <c r="A621" s="1" t="s">
        <v>12</v>
      </c>
      <c r="B621" s="8" t="s">
        <v>657</v>
      </c>
      <c r="C621">
        <v>39108</v>
      </c>
      <c r="D621" s="1" t="s">
        <v>3959</v>
      </c>
      <c r="E621" s="2">
        <v>55.48</v>
      </c>
      <c r="F621" s="9">
        <v>44210</v>
      </c>
      <c r="G621" s="2">
        <v>55.48</v>
      </c>
      <c r="H621" s="4">
        <f>Tabla1[[#This Row],[Importe]]-Tabla1[[#This Row],[Pagado]]</f>
        <v>0</v>
      </c>
    </row>
    <row r="622" spans="1:8" x14ac:dyDescent="0.25">
      <c r="A622" s="1" t="s">
        <v>12</v>
      </c>
      <c r="B622" s="8" t="s">
        <v>658</v>
      </c>
      <c r="C622">
        <v>39109</v>
      </c>
      <c r="D622" s="1" t="s">
        <v>4129</v>
      </c>
      <c r="E622" s="2">
        <v>7110.24</v>
      </c>
      <c r="F622" s="9" t="s">
        <v>23</v>
      </c>
      <c r="G622" s="2">
        <v>7110.24</v>
      </c>
      <c r="H622" s="4">
        <f>Tabla1[[#This Row],[Importe]]-Tabla1[[#This Row],[Pagado]]</f>
        <v>0</v>
      </c>
    </row>
    <row r="623" spans="1:8" x14ac:dyDescent="0.25">
      <c r="A623" s="1" t="s">
        <v>12</v>
      </c>
      <c r="B623" s="8" t="s">
        <v>659</v>
      </c>
      <c r="C623">
        <v>39110</v>
      </c>
      <c r="D623" s="1" t="s">
        <v>3992</v>
      </c>
      <c r="E623" s="2">
        <v>4382</v>
      </c>
      <c r="F623" s="9" t="s">
        <v>12</v>
      </c>
      <c r="G623" s="2">
        <v>4382</v>
      </c>
      <c r="H623" s="4">
        <f>Tabla1[[#This Row],[Importe]]-Tabla1[[#This Row],[Pagado]]</f>
        <v>0</v>
      </c>
    </row>
    <row r="624" spans="1:8" x14ac:dyDescent="0.25">
      <c r="A624" s="1" t="s">
        <v>12</v>
      </c>
      <c r="B624" s="8" t="s">
        <v>660</v>
      </c>
      <c r="C624">
        <v>39111</v>
      </c>
      <c r="D624" s="1" t="s">
        <v>3998</v>
      </c>
      <c r="E624" s="2">
        <v>23500</v>
      </c>
      <c r="F624" s="9" t="s">
        <v>12</v>
      </c>
      <c r="G624" s="2">
        <v>23500</v>
      </c>
      <c r="H624" s="4">
        <f>Tabla1[[#This Row],[Importe]]-Tabla1[[#This Row],[Pagado]]</f>
        <v>0</v>
      </c>
    </row>
    <row r="625" spans="1:8" x14ac:dyDescent="0.25">
      <c r="A625" s="1" t="s">
        <v>12</v>
      </c>
      <c r="B625" s="8" t="s">
        <v>661</v>
      </c>
      <c r="C625">
        <v>39112</v>
      </c>
      <c r="D625" s="1" t="s">
        <v>3958</v>
      </c>
      <c r="E625" s="2">
        <v>545.29999999999995</v>
      </c>
      <c r="F625" s="9" t="s">
        <v>12</v>
      </c>
      <c r="G625" s="2">
        <v>545.29999999999995</v>
      </c>
      <c r="H625" s="4">
        <f>Tabla1[[#This Row],[Importe]]-Tabla1[[#This Row],[Pagado]]</f>
        <v>0</v>
      </c>
    </row>
    <row r="626" spans="1:8" x14ac:dyDescent="0.25">
      <c r="A626" s="1" t="s">
        <v>12</v>
      </c>
      <c r="B626" s="8" t="s">
        <v>662</v>
      </c>
      <c r="C626">
        <v>39113</v>
      </c>
      <c r="D626" s="1" t="s">
        <v>4130</v>
      </c>
      <c r="E626" s="2">
        <v>146331.51</v>
      </c>
      <c r="F626" s="9" t="s">
        <v>14</v>
      </c>
      <c r="G626" s="2">
        <v>146331.51</v>
      </c>
      <c r="H626" s="4">
        <f>Tabla1[[#This Row],[Importe]]-Tabla1[[#This Row],[Pagado]]</f>
        <v>0</v>
      </c>
    </row>
    <row r="627" spans="1:8" x14ac:dyDescent="0.25">
      <c r="A627" s="1" t="s">
        <v>12</v>
      </c>
      <c r="B627" s="8" t="s">
        <v>663</v>
      </c>
      <c r="C627">
        <v>39114</v>
      </c>
      <c r="D627" s="1" t="s">
        <v>4085</v>
      </c>
      <c r="E627" s="2">
        <v>1171.8</v>
      </c>
      <c r="F627" s="9" t="s">
        <v>12</v>
      </c>
      <c r="G627" s="2">
        <v>1171.8</v>
      </c>
      <c r="H627" s="4">
        <f>Tabla1[[#This Row],[Importe]]-Tabla1[[#This Row],[Pagado]]</f>
        <v>0</v>
      </c>
    </row>
    <row r="628" spans="1:8" x14ac:dyDescent="0.25">
      <c r="A628" s="1" t="s">
        <v>12</v>
      </c>
      <c r="B628" s="8" t="s">
        <v>664</v>
      </c>
      <c r="C628">
        <v>39115</v>
      </c>
      <c r="D628" s="1" t="s">
        <v>4007</v>
      </c>
      <c r="E628" s="2">
        <v>545.6</v>
      </c>
      <c r="F628" s="9" t="s">
        <v>12</v>
      </c>
      <c r="G628" s="2">
        <v>545.6</v>
      </c>
      <c r="H628" s="4">
        <f>Tabla1[[#This Row],[Importe]]-Tabla1[[#This Row],[Pagado]]</f>
        <v>0</v>
      </c>
    </row>
    <row r="629" spans="1:8" x14ac:dyDescent="0.25">
      <c r="A629" s="1" t="s">
        <v>12</v>
      </c>
      <c r="B629" s="8" t="s">
        <v>665</v>
      </c>
      <c r="C629">
        <v>39116</v>
      </c>
      <c r="D629" s="1" t="s">
        <v>4005</v>
      </c>
      <c r="E629" s="2">
        <v>4783.3999999999996</v>
      </c>
      <c r="F629" s="9" t="s">
        <v>12</v>
      </c>
      <c r="G629" s="2">
        <v>4783.3999999999996</v>
      </c>
      <c r="H629" s="4">
        <f>Tabla1[[#This Row],[Importe]]-Tabla1[[#This Row],[Pagado]]</f>
        <v>0</v>
      </c>
    </row>
    <row r="630" spans="1:8" x14ac:dyDescent="0.25">
      <c r="A630" s="1" t="s">
        <v>12</v>
      </c>
      <c r="B630" s="8" t="s">
        <v>666</v>
      </c>
      <c r="C630">
        <v>39117</v>
      </c>
      <c r="D630" s="1" t="s">
        <v>4045</v>
      </c>
      <c r="E630" s="2">
        <v>4126.2</v>
      </c>
      <c r="F630" s="9" t="s">
        <v>12</v>
      </c>
      <c r="G630" s="2">
        <v>4126.2</v>
      </c>
      <c r="H630" s="4">
        <f>Tabla1[[#This Row],[Importe]]-Tabla1[[#This Row],[Pagado]]</f>
        <v>0</v>
      </c>
    </row>
    <row r="631" spans="1:8" x14ac:dyDescent="0.25">
      <c r="A631" s="1" t="s">
        <v>12</v>
      </c>
      <c r="B631" s="8" t="s">
        <v>667</v>
      </c>
      <c r="C631">
        <v>39118</v>
      </c>
      <c r="D631" s="1" t="s">
        <v>4009</v>
      </c>
      <c r="E631" s="2">
        <v>1605</v>
      </c>
      <c r="F631" s="9" t="s">
        <v>12</v>
      </c>
      <c r="G631" s="2">
        <v>1605</v>
      </c>
      <c r="H631" s="4">
        <f>Tabla1[[#This Row],[Importe]]-Tabla1[[#This Row],[Pagado]]</f>
        <v>0</v>
      </c>
    </row>
    <row r="632" spans="1:8" x14ac:dyDescent="0.25">
      <c r="A632" s="1" t="s">
        <v>12</v>
      </c>
      <c r="B632" s="8" t="s">
        <v>668</v>
      </c>
      <c r="C632">
        <v>39119</v>
      </c>
      <c r="D632" s="1" t="s">
        <v>4010</v>
      </c>
      <c r="E632" s="2">
        <v>2653.9</v>
      </c>
      <c r="F632" s="9" t="s">
        <v>12</v>
      </c>
      <c r="G632" s="2">
        <v>2653.9</v>
      </c>
      <c r="H632" s="4">
        <f>Tabla1[[#This Row],[Importe]]-Tabla1[[#This Row],[Pagado]]</f>
        <v>0</v>
      </c>
    </row>
    <row r="633" spans="1:8" x14ac:dyDescent="0.25">
      <c r="A633" s="1" t="s">
        <v>12</v>
      </c>
      <c r="B633" s="8" t="s">
        <v>669</v>
      </c>
      <c r="C633">
        <v>39120</v>
      </c>
      <c r="D633" s="1" t="s">
        <v>3964</v>
      </c>
      <c r="E633" s="2">
        <v>742</v>
      </c>
      <c r="F633" s="9" t="s">
        <v>12</v>
      </c>
      <c r="G633" s="2">
        <v>742</v>
      </c>
      <c r="H633" s="4">
        <f>Tabla1[[#This Row],[Importe]]-Tabla1[[#This Row],[Pagado]]</f>
        <v>0</v>
      </c>
    </row>
    <row r="634" spans="1:8" x14ac:dyDescent="0.25">
      <c r="A634" s="1" t="s">
        <v>12</v>
      </c>
      <c r="B634" s="8" t="s">
        <v>670</v>
      </c>
      <c r="C634">
        <v>39121</v>
      </c>
      <c r="D634" s="1" t="s">
        <v>4044</v>
      </c>
      <c r="E634" s="2">
        <v>10212</v>
      </c>
      <c r="F634" s="9" t="s">
        <v>12</v>
      </c>
      <c r="G634" s="2">
        <v>10212</v>
      </c>
      <c r="H634" s="4">
        <f>Tabla1[[#This Row],[Importe]]-Tabla1[[#This Row],[Pagado]]</f>
        <v>0</v>
      </c>
    </row>
    <row r="635" spans="1:8" x14ac:dyDescent="0.25">
      <c r="A635" s="1" t="s">
        <v>12</v>
      </c>
      <c r="B635" s="8" t="s">
        <v>671</v>
      </c>
      <c r="C635">
        <v>39122</v>
      </c>
      <c r="D635" s="1" t="s">
        <v>4012</v>
      </c>
      <c r="E635" s="2">
        <v>2933.44</v>
      </c>
      <c r="F635" s="9" t="s">
        <v>12</v>
      </c>
      <c r="G635" s="2">
        <v>2933.44</v>
      </c>
      <c r="H635" s="4">
        <f>Tabla1[[#This Row],[Importe]]-Tabla1[[#This Row],[Pagado]]</f>
        <v>0</v>
      </c>
    </row>
    <row r="636" spans="1:8" x14ac:dyDescent="0.25">
      <c r="A636" s="1" t="s">
        <v>12</v>
      </c>
      <c r="B636" s="8" t="s">
        <v>672</v>
      </c>
      <c r="C636">
        <v>39123</v>
      </c>
      <c r="D636" s="1" t="s">
        <v>3998</v>
      </c>
      <c r="E636" s="2">
        <v>15300</v>
      </c>
      <c r="F636" s="9" t="s">
        <v>12</v>
      </c>
      <c r="G636" s="2">
        <v>15300</v>
      </c>
      <c r="H636" s="4">
        <f>Tabla1[[#This Row],[Importe]]-Tabla1[[#This Row],[Pagado]]</f>
        <v>0</v>
      </c>
    </row>
    <row r="637" spans="1:8" x14ac:dyDescent="0.25">
      <c r="A637" s="1" t="s">
        <v>12</v>
      </c>
      <c r="B637" s="8" t="s">
        <v>673</v>
      </c>
      <c r="C637">
        <v>39124</v>
      </c>
      <c r="D637" s="1" t="s">
        <v>4004</v>
      </c>
      <c r="E637" s="2">
        <v>2110.1</v>
      </c>
      <c r="F637" s="9" t="s">
        <v>12</v>
      </c>
      <c r="G637" s="2">
        <v>2110.1</v>
      </c>
      <c r="H637" s="4">
        <f>Tabla1[[#This Row],[Importe]]-Tabla1[[#This Row],[Pagado]]</f>
        <v>0</v>
      </c>
    </row>
    <row r="638" spans="1:8" x14ac:dyDescent="0.25">
      <c r="A638" s="1" t="s">
        <v>12</v>
      </c>
      <c r="B638" s="8" t="s">
        <v>674</v>
      </c>
      <c r="C638">
        <v>39125</v>
      </c>
      <c r="D638" s="1" t="s">
        <v>3950</v>
      </c>
      <c r="E638" s="2">
        <v>50980.6</v>
      </c>
      <c r="F638" s="9" t="s">
        <v>15</v>
      </c>
      <c r="G638" s="2">
        <v>50980.6</v>
      </c>
      <c r="H638" s="4">
        <f>Tabla1[[#This Row],[Importe]]-Tabla1[[#This Row],[Pagado]]</f>
        <v>0</v>
      </c>
    </row>
    <row r="639" spans="1:8" x14ac:dyDescent="0.25">
      <c r="A639" s="1" t="s">
        <v>12</v>
      </c>
      <c r="B639" s="8" t="s">
        <v>675</v>
      </c>
      <c r="C639">
        <v>39126</v>
      </c>
      <c r="D639" s="1" t="s">
        <v>4102</v>
      </c>
      <c r="E639" s="2">
        <v>2738.6</v>
      </c>
      <c r="F639" s="9" t="s">
        <v>12</v>
      </c>
      <c r="G639" s="2">
        <v>2738.6</v>
      </c>
      <c r="H639" s="4">
        <f>Tabla1[[#This Row],[Importe]]-Tabla1[[#This Row],[Pagado]]</f>
        <v>0</v>
      </c>
    </row>
    <row r="640" spans="1:8" x14ac:dyDescent="0.25">
      <c r="A640" s="1" t="s">
        <v>12</v>
      </c>
      <c r="B640" s="8" t="s">
        <v>676</v>
      </c>
      <c r="C640">
        <v>39127</v>
      </c>
      <c r="D640" s="1" t="s">
        <v>4131</v>
      </c>
      <c r="E640" s="2">
        <v>12500</v>
      </c>
      <c r="F640" s="9" t="s">
        <v>12</v>
      </c>
      <c r="G640" s="2">
        <v>12500</v>
      </c>
      <c r="H640" s="4">
        <f>Tabla1[[#This Row],[Importe]]-Tabla1[[#This Row],[Pagado]]</f>
        <v>0</v>
      </c>
    </row>
    <row r="641" spans="1:8" x14ac:dyDescent="0.25">
      <c r="A641" s="1" t="s">
        <v>12</v>
      </c>
      <c r="B641" s="8" t="s">
        <v>677</v>
      </c>
      <c r="C641">
        <v>39128</v>
      </c>
      <c r="D641" s="1" t="s">
        <v>4024</v>
      </c>
      <c r="E641" s="2">
        <v>40000</v>
      </c>
      <c r="F641" s="9" t="s">
        <v>12</v>
      </c>
      <c r="G641" s="2">
        <v>40000</v>
      </c>
      <c r="H641" s="4">
        <f>Tabla1[[#This Row],[Importe]]-Tabla1[[#This Row],[Pagado]]</f>
        <v>0</v>
      </c>
    </row>
    <row r="642" spans="1:8" x14ac:dyDescent="0.25">
      <c r="A642" s="1" t="s">
        <v>12</v>
      </c>
      <c r="B642" s="8" t="s">
        <v>678</v>
      </c>
      <c r="C642">
        <v>39129</v>
      </c>
      <c r="D642" s="1" t="s">
        <v>4102</v>
      </c>
      <c r="E642" s="2">
        <v>39765.9</v>
      </c>
      <c r="F642" s="9" t="s">
        <v>12</v>
      </c>
      <c r="G642" s="2">
        <v>39765.9</v>
      </c>
      <c r="H642" s="4">
        <f>Tabla1[[#This Row],[Importe]]-Tabla1[[#This Row],[Pagado]]</f>
        <v>0</v>
      </c>
    </row>
    <row r="643" spans="1:8" x14ac:dyDescent="0.25">
      <c r="A643" s="1" t="s">
        <v>12</v>
      </c>
      <c r="B643" s="8" t="s">
        <v>679</v>
      </c>
      <c r="C643">
        <v>39130</v>
      </c>
      <c r="D643" s="1" t="s">
        <v>4066</v>
      </c>
      <c r="E643" s="2">
        <v>0</v>
      </c>
      <c r="F643" s="9" t="s">
        <v>4219</v>
      </c>
      <c r="G643" s="2">
        <v>0</v>
      </c>
      <c r="H643" s="4">
        <f>Tabla1[[#This Row],[Importe]]-Tabla1[[#This Row],[Pagado]]</f>
        <v>0</v>
      </c>
    </row>
    <row r="644" spans="1:8" x14ac:dyDescent="0.25">
      <c r="A644" s="1" t="s">
        <v>12</v>
      </c>
      <c r="B644" s="8" t="s">
        <v>680</v>
      </c>
      <c r="C644">
        <v>39131</v>
      </c>
      <c r="D644" s="1" t="s">
        <v>3964</v>
      </c>
      <c r="E644" s="2">
        <v>4160</v>
      </c>
      <c r="F644" s="9" t="s">
        <v>12</v>
      </c>
      <c r="G644" s="2">
        <v>4160</v>
      </c>
      <c r="H644" s="4">
        <f>Tabla1[[#This Row],[Importe]]-Tabla1[[#This Row],[Pagado]]</f>
        <v>0</v>
      </c>
    </row>
    <row r="645" spans="1:8" x14ac:dyDescent="0.25">
      <c r="A645" s="1" t="s">
        <v>12</v>
      </c>
      <c r="B645" s="8" t="s">
        <v>681</v>
      </c>
      <c r="C645">
        <v>39132</v>
      </c>
      <c r="D645" s="1" t="s">
        <v>4066</v>
      </c>
      <c r="E645" s="2">
        <v>4600</v>
      </c>
      <c r="F645" s="9" t="s">
        <v>12</v>
      </c>
      <c r="G645" s="2">
        <v>4600</v>
      </c>
      <c r="H645" s="4">
        <f>Tabla1[[#This Row],[Importe]]-Tabla1[[#This Row],[Pagado]]</f>
        <v>0</v>
      </c>
    </row>
    <row r="646" spans="1:8" x14ac:dyDescent="0.25">
      <c r="A646" s="1" t="s">
        <v>12</v>
      </c>
      <c r="B646" s="8" t="s">
        <v>682</v>
      </c>
      <c r="C646">
        <v>39133</v>
      </c>
      <c r="D646" s="1" t="s">
        <v>4069</v>
      </c>
      <c r="E646" s="2">
        <v>29537</v>
      </c>
      <c r="F646" s="9" t="s">
        <v>19</v>
      </c>
      <c r="G646" s="2">
        <v>29537</v>
      </c>
      <c r="H646" s="4">
        <f>Tabla1[[#This Row],[Importe]]-Tabla1[[#This Row],[Pagado]]</f>
        <v>0</v>
      </c>
    </row>
    <row r="647" spans="1:8" x14ac:dyDescent="0.25">
      <c r="A647" s="1" t="s">
        <v>12</v>
      </c>
      <c r="B647" s="8" t="s">
        <v>683</v>
      </c>
      <c r="C647">
        <v>39134</v>
      </c>
      <c r="D647" s="1" t="s">
        <v>4023</v>
      </c>
      <c r="E647" s="2">
        <v>21403.599999999999</v>
      </c>
      <c r="F647" s="9" t="s">
        <v>12</v>
      </c>
      <c r="G647" s="2">
        <v>21403.599999999999</v>
      </c>
      <c r="H647" s="4">
        <f>Tabla1[[#This Row],[Importe]]-Tabla1[[#This Row],[Pagado]]</f>
        <v>0</v>
      </c>
    </row>
    <row r="648" spans="1:8" x14ac:dyDescent="0.25">
      <c r="A648" s="1" t="s">
        <v>12</v>
      </c>
      <c r="B648" s="8" t="s">
        <v>684</v>
      </c>
      <c r="C648">
        <v>39135</v>
      </c>
      <c r="D648" s="1" t="s">
        <v>4020</v>
      </c>
      <c r="E648" s="2">
        <v>19331.599999999999</v>
      </c>
      <c r="F648" s="9" t="s">
        <v>14</v>
      </c>
      <c r="G648" s="2">
        <v>19331.599999999999</v>
      </c>
      <c r="H648" s="4">
        <f>Tabla1[[#This Row],[Importe]]-Tabla1[[#This Row],[Pagado]]</f>
        <v>0</v>
      </c>
    </row>
    <row r="649" spans="1:8" x14ac:dyDescent="0.25">
      <c r="A649" s="1" t="s">
        <v>12</v>
      </c>
      <c r="B649" s="8" t="s">
        <v>685</v>
      </c>
      <c r="C649">
        <v>39136</v>
      </c>
      <c r="D649" s="1" t="s">
        <v>4013</v>
      </c>
      <c r="E649" s="2">
        <v>12427.6</v>
      </c>
      <c r="F649" s="9" t="s">
        <v>12</v>
      </c>
      <c r="G649" s="2">
        <v>12427.6</v>
      </c>
      <c r="H649" s="4">
        <f>Tabla1[[#This Row],[Importe]]-Tabla1[[#This Row],[Pagado]]</f>
        <v>0</v>
      </c>
    </row>
    <row r="650" spans="1:8" x14ac:dyDescent="0.25">
      <c r="A650" s="1" t="s">
        <v>12</v>
      </c>
      <c r="B650" s="8" t="s">
        <v>686</v>
      </c>
      <c r="C650">
        <v>39137</v>
      </c>
      <c r="D650" s="1" t="s">
        <v>4047</v>
      </c>
      <c r="E650" s="2">
        <v>3086.9</v>
      </c>
      <c r="F650" s="9" t="s">
        <v>12</v>
      </c>
      <c r="G650" s="2">
        <v>3086.9</v>
      </c>
      <c r="H650" s="4">
        <f>Tabla1[[#This Row],[Importe]]-Tabla1[[#This Row],[Pagado]]</f>
        <v>0</v>
      </c>
    </row>
    <row r="651" spans="1:8" x14ac:dyDescent="0.25">
      <c r="A651" s="1" t="s">
        <v>12</v>
      </c>
      <c r="B651" s="8" t="s">
        <v>687</v>
      </c>
      <c r="C651">
        <v>39138</v>
      </c>
      <c r="D651" s="1" t="s">
        <v>3953</v>
      </c>
      <c r="E651" s="2">
        <v>4590</v>
      </c>
      <c r="F651" s="9" t="s">
        <v>12</v>
      </c>
      <c r="G651" s="2">
        <v>4590</v>
      </c>
      <c r="H651" s="4">
        <f>Tabla1[[#This Row],[Importe]]-Tabla1[[#This Row],[Pagado]]</f>
        <v>0</v>
      </c>
    </row>
    <row r="652" spans="1:8" x14ac:dyDescent="0.25">
      <c r="A652" s="1" t="s">
        <v>12</v>
      </c>
      <c r="B652" s="8" t="s">
        <v>688</v>
      </c>
      <c r="C652">
        <v>39139</v>
      </c>
      <c r="D652" s="1" t="s">
        <v>4055</v>
      </c>
      <c r="E652" s="2">
        <v>38765.699999999997</v>
      </c>
      <c r="F652" s="9" t="s">
        <v>12</v>
      </c>
      <c r="G652" s="2">
        <v>38765.699999999997</v>
      </c>
      <c r="H652" s="4">
        <f>Tabla1[[#This Row],[Importe]]-Tabla1[[#This Row],[Pagado]]</f>
        <v>0</v>
      </c>
    </row>
    <row r="653" spans="1:8" x14ac:dyDescent="0.25">
      <c r="A653" s="1" t="s">
        <v>12</v>
      </c>
      <c r="B653" s="8" t="s">
        <v>689</v>
      </c>
      <c r="C653">
        <v>39140</v>
      </c>
      <c r="D653" s="1" t="s">
        <v>4055</v>
      </c>
      <c r="E653" s="2">
        <v>2060</v>
      </c>
      <c r="F653" s="9" t="s">
        <v>12</v>
      </c>
      <c r="G653" s="2">
        <v>2060</v>
      </c>
      <c r="H653" s="4">
        <f>Tabla1[[#This Row],[Importe]]-Tabla1[[#This Row],[Pagado]]</f>
        <v>0</v>
      </c>
    </row>
    <row r="654" spans="1:8" x14ac:dyDescent="0.25">
      <c r="A654" s="1" t="s">
        <v>12</v>
      </c>
      <c r="B654" s="8" t="s">
        <v>690</v>
      </c>
      <c r="C654">
        <v>39141</v>
      </c>
      <c r="D654" s="1" t="s">
        <v>4113</v>
      </c>
      <c r="E654" s="2">
        <v>1692.6</v>
      </c>
      <c r="F654" s="9" t="s">
        <v>12</v>
      </c>
      <c r="G654" s="2">
        <v>1692.6</v>
      </c>
      <c r="H654" s="4">
        <f>Tabla1[[#This Row],[Importe]]-Tabla1[[#This Row],[Pagado]]</f>
        <v>0</v>
      </c>
    </row>
    <row r="655" spans="1:8" x14ac:dyDescent="0.25">
      <c r="A655" s="1" t="s">
        <v>12</v>
      </c>
      <c r="B655" s="8" t="s">
        <v>691</v>
      </c>
      <c r="C655">
        <v>39142</v>
      </c>
      <c r="D655" s="1" t="s">
        <v>3968</v>
      </c>
      <c r="E655" s="2">
        <v>11660</v>
      </c>
      <c r="F655" s="9" t="s">
        <v>14</v>
      </c>
      <c r="G655" s="2">
        <v>11660</v>
      </c>
      <c r="H655" s="4">
        <f>Tabla1[[#This Row],[Importe]]-Tabla1[[#This Row],[Pagado]]</f>
        <v>0</v>
      </c>
    </row>
    <row r="656" spans="1:8" x14ac:dyDescent="0.25">
      <c r="A656" s="1" t="s">
        <v>12</v>
      </c>
      <c r="B656" s="8" t="s">
        <v>692</v>
      </c>
      <c r="C656">
        <v>39143</v>
      </c>
      <c r="D656" s="1" t="s">
        <v>3964</v>
      </c>
      <c r="E656" s="2">
        <v>2964.5</v>
      </c>
      <c r="F656" s="9" t="s">
        <v>12</v>
      </c>
      <c r="G656" s="2">
        <v>2964.5</v>
      </c>
      <c r="H656" s="4">
        <f>Tabla1[[#This Row],[Importe]]-Tabla1[[#This Row],[Pagado]]</f>
        <v>0</v>
      </c>
    </row>
    <row r="657" spans="1:8" x14ac:dyDescent="0.25">
      <c r="A657" s="1" t="s">
        <v>12</v>
      </c>
      <c r="B657" s="8" t="s">
        <v>693</v>
      </c>
      <c r="C657">
        <v>39144</v>
      </c>
      <c r="D657" s="1" t="s">
        <v>3964</v>
      </c>
      <c r="E657" s="2">
        <v>817.3</v>
      </c>
      <c r="F657" s="9" t="s">
        <v>12</v>
      </c>
      <c r="G657" s="2">
        <v>817.3</v>
      </c>
      <c r="H657" s="4">
        <f>Tabla1[[#This Row],[Importe]]-Tabla1[[#This Row],[Pagado]]</f>
        <v>0</v>
      </c>
    </row>
    <row r="658" spans="1:8" x14ac:dyDescent="0.25">
      <c r="A658" s="1" t="s">
        <v>12</v>
      </c>
      <c r="B658" s="8" t="s">
        <v>694</v>
      </c>
      <c r="C658">
        <v>39145</v>
      </c>
      <c r="D658" s="1" t="s">
        <v>3948</v>
      </c>
      <c r="E658" s="2">
        <v>1742.4</v>
      </c>
      <c r="F658" s="9" t="s">
        <v>15</v>
      </c>
      <c r="G658" s="2">
        <v>1742.4</v>
      </c>
      <c r="H658" s="4">
        <f>Tabla1[[#This Row],[Importe]]-Tabla1[[#This Row],[Pagado]]</f>
        <v>0</v>
      </c>
    </row>
    <row r="659" spans="1:8" x14ac:dyDescent="0.25">
      <c r="A659" s="1" t="s">
        <v>13</v>
      </c>
      <c r="B659" s="8" t="s">
        <v>695</v>
      </c>
      <c r="C659">
        <v>39146</v>
      </c>
      <c r="D659" s="1" t="s">
        <v>3936</v>
      </c>
      <c r="E659" s="2">
        <v>5775</v>
      </c>
      <c r="F659" s="9" t="s">
        <v>13</v>
      </c>
      <c r="G659" s="2">
        <v>5775</v>
      </c>
      <c r="H659" s="4">
        <f>Tabla1[[#This Row],[Importe]]-Tabla1[[#This Row],[Pagado]]</f>
        <v>0</v>
      </c>
    </row>
    <row r="660" spans="1:8" x14ac:dyDescent="0.25">
      <c r="A660" s="1" t="s">
        <v>13</v>
      </c>
      <c r="B660" s="8" t="s">
        <v>696</v>
      </c>
      <c r="C660">
        <v>39147</v>
      </c>
      <c r="D660" s="1" t="s">
        <v>3935</v>
      </c>
      <c r="E660" s="2">
        <v>55380.6</v>
      </c>
      <c r="F660" s="9" t="s">
        <v>16</v>
      </c>
      <c r="G660" s="2">
        <v>55380.6</v>
      </c>
      <c r="H660" s="4">
        <f>Tabla1[[#This Row],[Importe]]-Tabla1[[#This Row],[Pagado]]</f>
        <v>0</v>
      </c>
    </row>
    <row r="661" spans="1:8" x14ac:dyDescent="0.25">
      <c r="A661" s="1" t="s">
        <v>13</v>
      </c>
      <c r="B661" s="8" t="s">
        <v>697</v>
      </c>
      <c r="C661">
        <v>39148</v>
      </c>
      <c r="D661" s="1" t="s">
        <v>3964</v>
      </c>
      <c r="E661" s="2">
        <v>2468.16</v>
      </c>
      <c r="F661" s="9" t="s">
        <v>13</v>
      </c>
      <c r="G661" s="2">
        <v>2468.16</v>
      </c>
      <c r="H661" s="4">
        <f>Tabla1[[#This Row],[Importe]]-Tabla1[[#This Row],[Pagado]]</f>
        <v>0</v>
      </c>
    </row>
    <row r="662" spans="1:8" x14ac:dyDescent="0.25">
      <c r="A662" s="1" t="s">
        <v>13</v>
      </c>
      <c r="B662" s="8" t="s">
        <v>698</v>
      </c>
      <c r="C662">
        <v>39149</v>
      </c>
      <c r="D662" s="1" t="s">
        <v>3951</v>
      </c>
      <c r="E662" s="2">
        <v>12852.18</v>
      </c>
      <c r="F662" s="9" t="s">
        <v>13</v>
      </c>
      <c r="G662" s="2">
        <v>12852.18</v>
      </c>
      <c r="H662" s="4">
        <f>Tabla1[[#This Row],[Importe]]-Tabla1[[#This Row],[Pagado]]</f>
        <v>0</v>
      </c>
    </row>
    <row r="663" spans="1:8" x14ac:dyDescent="0.25">
      <c r="A663" s="1" t="s">
        <v>13</v>
      </c>
      <c r="B663" s="8" t="s">
        <v>699</v>
      </c>
      <c r="C663">
        <v>39150</v>
      </c>
      <c r="D663" s="1" t="s">
        <v>3937</v>
      </c>
      <c r="E663" s="2">
        <v>103207.25</v>
      </c>
      <c r="F663" s="9" t="s">
        <v>14</v>
      </c>
      <c r="G663" s="2">
        <v>103207.25</v>
      </c>
      <c r="H663" s="4">
        <f>Tabla1[[#This Row],[Importe]]-Tabla1[[#This Row],[Pagado]]</f>
        <v>0</v>
      </c>
    </row>
    <row r="664" spans="1:8" x14ac:dyDescent="0.25">
      <c r="A664" s="1" t="s">
        <v>13</v>
      </c>
      <c r="B664" s="8" t="s">
        <v>700</v>
      </c>
      <c r="C664">
        <v>39151</v>
      </c>
      <c r="D664" s="1" t="s">
        <v>4028</v>
      </c>
      <c r="E664" s="2">
        <v>3422.1</v>
      </c>
      <c r="F664" s="9" t="s">
        <v>13</v>
      </c>
      <c r="G664" s="2">
        <v>3422.1</v>
      </c>
      <c r="H664" s="4">
        <f>Tabla1[[#This Row],[Importe]]-Tabla1[[#This Row],[Pagado]]</f>
        <v>0</v>
      </c>
    </row>
    <row r="665" spans="1:8" x14ac:dyDescent="0.25">
      <c r="A665" s="1" t="s">
        <v>13</v>
      </c>
      <c r="B665" s="8" t="s">
        <v>701</v>
      </c>
      <c r="C665">
        <v>39152</v>
      </c>
      <c r="D665" s="1" t="s">
        <v>4067</v>
      </c>
      <c r="E665" s="2">
        <v>4860</v>
      </c>
      <c r="F665" s="9" t="s">
        <v>13</v>
      </c>
      <c r="G665" s="2">
        <v>4860</v>
      </c>
      <c r="H665" s="4">
        <f>Tabla1[[#This Row],[Importe]]-Tabla1[[#This Row],[Pagado]]</f>
        <v>0</v>
      </c>
    </row>
    <row r="666" spans="1:8" x14ac:dyDescent="0.25">
      <c r="A666" s="1" t="s">
        <v>13</v>
      </c>
      <c r="B666" s="8" t="s">
        <v>702</v>
      </c>
      <c r="C666">
        <v>39153</v>
      </c>
      <c r="D666" s="1" t="s">
        <v>4067</v>
      </c>
      <c r="E666" s="2">
        <v>205</v>
      </c>
      <c r="F666" s="9" t="s">
        <v>13</v>
      </c>
      <c r="G666" s="2">
        <v>205</v>
      </c>
      <c r="H666" s="4">
        <f>Tabla1[[#This Row],[Importe]]-Tabla1[[#This Row],[Pagado]]</f>
        <v>0</v>
      </c>
    </row>
    <row r="667" spans="1:8" x14ac:dyDescent="0.25">
      <c r="A667" s="1" t="s">
        <v>13</v>
      </c>
      <c r="B667" s="8" t="s">
        <v>703</v>
      </c>
      <c r="C667">
        <v>39154</v>
      </c>
      <c r="D667" s="1" t="s">
        <v>3950</v>
      </c>
      <c r="E667" s="2">
        <v>0</v>
      </c>
      <c r="F667" s="9" t="s">
        <v>4219</v>
      </c>
      <c r="G667" s="2">
        <v>0</v>
      </c>
      <c r="H667" s="4">
        <f>Tabla1[[#This Row],[Importe]]-Tabla1[[#This Row],[Pagado]]</f>
        <v>0</v>
      </c>
    </row>
    <row r="668" spans="1:8" x14ac:dyDescent="0.25">
      <c r="A668" s="1" t="s">
        <v>13</v>
      </c>
      <c r="B668" s="8" t="s">
        <v>704</v>
      </c>
      <c r="C668">
        <v>39155</v>
      </c>
      <c r="D668" s="1" t="s">
        <v>3950</v>
      </c>
      <c r="E668" s="2">
        <v>406.18</v>
      </c>
      <c r="F668" s="9" t="s">
        <v>16</v>
      </c>
      <c r="G668" s="2">
        <v>406.18</v>
      </c>
      <c r="H668" s="4">
        <f>Tabla1[[#This Row],[Importe]]-Tabla1[[#This Row],[Pagado]]</f>
        <v>0</v>
      </c>
    </row>
    <row r="669" spans="1:8" x14ac:dyDescent="0.25">
      <c r="A669" s="1" t="s">
        <v>13</v>
      </c>
      <c r="B669" s="8" t="s">
        <v>705</v>
      </c>
      <c r="C669">
        <v>39156</v>
      </c>
      <c r="D669" s="1" t="s">
        <v>4132</v>
      </c>
      <c r="E669" s="2">
        <v>2977.8</v>
      </c>
      <c r="F669" s="9" t="s">
        <v>13</v>
      </c>
      <c r="G669" s="2">
        <v>2977.8</v>
      </c>
      <c r="H669" s="4">
        <f>Tabla1[[#This Row],[Importe]]-Tabla1[[#This Row],[Pagado]]</f>
        <v>0</v>
      </c>
    </row>
    <row r="670" spans="1:8" x14ac:dyDescent="0.25">
      <c r="A670" s="1" t="s">
        <v>13</v>
      </c>
      <c r="B670" s="8" t="s">
        <v>706</v>
      </c>
      <c r="C670">
        <v>39157</v>
      </c>
      <c r="D670" s="1" t="s">
        <v>3958</v>
      </c>
      <c r="E670" s="2">
        <v>7438</v>
      </c>
      <c r="F670" s="9" t="s">
        <v>13</v>
      </c>
      <c r="G670" s="2">
        <v>7438</v>
      </c>
      <c r="H670" s="4">
        <f>Tabla1[[#This Row],[Importe]]-Tabla1[[#This Row],[Pagado]]</f>
        <v>0</v>
      </c>
    </row>
    <row r="671" spans="1:8" x14ac:dyDescent="0.25">
      <c r="A671" s="1" t="s">
        <v>13</v>
      </c>
      <c r="B671" s="8" t="s">
        <v>707</v>
      </c>
      <c r="C671">
        <v>39158</v>
      </c>
      <c r="D671" s="1" t="s">
        <v>3995</v>
      </c>
      <c r="E671" s="2">
        <v>34219.599999999999</v>
      </c>
      <c r="F671" s="9" t="s">
        <v>13</v>
      </c>
      <c r="G671" s="2">
        <v>34219.599999999999</v>
      </c>
      <c r="H671" s="4">
        <f>Tabla1[[#This Row],[Importe]]-Tabla1[[#This Row],[Pagado]]</f>
        <v>0</v>
      </c>
    </row>
    <row r="672" spans="1:8" x14ac:dyDescent="0.25">
      <c r="A672" s="1" t="s">
        <v>13</v>
      </c>
      <c r="B672" s="8" t="s">
        <v>708</v>
      </c>
      <c r="C672">
        <v>39159</v>
      </c>
      <c r="D672" s="1" t="s">
        <v>3958</v>
      </c>
      <c r="E672" s="2">
        <v>445.2</v>
      </c>
      <c r="F672" s="9" t="s">
        <v>13</v>
      </c>
      <c r="G672" s="2">
        <v>445.2</v>
      </c>
      <c r="H672" s="4">
        <f>Tabla1[[#This Row],[Importe]]-Tabla1[[#This Row],[Pagado]]</f>
        <v>0</v>
      </c>
    </row>
    <row r="673" spans="1:8" x14ac:dyDescent="0.25">
      <c r="A673" s="1" t="s">
        <v>13</v>
      </c>
      <c r="B673" s="8" t="s">
        <v>709</v>
      </c>
      <c r="C673">
        <v>39160</v>
      </c>
      <c r="D673" s="1" t="s">
        <v>3962</v>
      </c>
      <c r="E673" s="2">
        <v>11159.9</v>
      </c>
      <c r="F673" s="9" t="s">
        <v>13</v>
      </c>
      <c r="G673" s="2">
        <v>11159.9</v>
      </c>
      <c r="H673" s="4">
        <f>Tabla1[[#This Row],[Importe]]-Tabla1[[#This Row],[Pagado]]</f>
        <v>0</v>
      </c>
    </row>
    <row r="674" spans="1:8" x14ac:dyDescent="0.25">
      <c r="A674" s="1" t="s">
        <v>13</v>
      </c>
      <c r="B674" s="8" t="s">
        <v>710</v>
      </c>
      <c r="C674">
        <v>39161</v>
      </c>
      <c r="D674" s="1" t="s">
        <v>3995</v>
      </c>
      <c r="E674" s="2">
        <v>2275.4</v>
      </c>
      <c r="F674" s="9" t="s">
        <v>13</v>
      </c>
      <c r="G674" s="2">
        <v>2275.4</v>
      </c>
      <c r="H674" s="4">
        <f>Tabla1[[#This Row],[Importe]]-Tabla1[[#This Row],[Pagado]]</f>
        <v>0</v>
      </c>
    </row>
    <row r="675" spans="1:8" x14ac:dyDescent="0.25">
      <c r="A675" s="1" t="s">
        <v>13</v>
      </c>
      <c r="B675" s="8" t="s">
        <v>711</v>
      </c>
      <c r="C675">
        <v>39162</v>
      </c>
      <c r="D675" s="1" t="s">
        <v>3995</v>
      </c>
      <c r="E675" s="2">
        <v>19061.62</v>
      </c>
      <c r="F675" s="9" t="s">
        <v>13</v>
      </c>
      <c r="G675" s="2">
        <v>19061.62</v>
      </c>
      <c r="H675" s="4">
        <f>Tabla1[[#This Row],[Importe]]-Tabla1[[#This Row],[Pagado]]</f>
        <v>0</v>
      </c>
    </row>
    <row r="676" spans="1:8" x14ac:dyDescent="0.25">
      <c r="A676" s="1" t="s">
        <v>13</v>
      </c>
      <c r="B676" s="8" t="s">
        <v>712</v>
      </c>
      <c r="C676">
        <v>39163</v>
      </c>
      <c r="D676" s="1" t="s">
        <v>4017</v>
      </c>
      <c r="E676" s="2">
        <v>2832</v>
      </c>
      <c r="F676" s="9" t="s">
        <v>18</v>
      </c>
      <c r="G676" s="2">
        <v>2832</v>
      </c>
      <c r="H676" s="4">
        <f>Tabla1[[#This Row],[Importe]]-Tabla1[[#This Row],[Pagado]]</f>
        <v>0</v>
      </c>
    </row>
    <row r="677" spans="1:8" x14ac:dyDescent="0.25">
      <c r="A677" s="1" t="s">
        <v>13</v>
      </c>
      <c r="B677" s="8" t="s">
        <v>713</v>
      </c>
      <c r="C677">
        <v>39164</v>
      </c>
      <c r="D677" s="1" t="s">
        <v>3996</v>
      </c>
      <c r="E677" s="2">
        <v>16915.599999999999</v>
      </c>
      <c r="F677" s="9" t="s">
        <v>13</v>
      </c>
      <c r="G677" s="2">
        <v>16915.599999999999</v>
      </c>
      <c r="H677" s="4">
        <f>Tabla1[[#This Row],[Importe]]-Tabla1[[#This Row],[Pagado]]</f>
        <v>0</v>
      </c>
    </row>
    <row r="678" spans="1:8" x14ac:dyDescent="0.25">
      <c r="A678" s="1" t="s">
        <v>13</v>
      </c>
      <c r="B678" s="8" t="s">
        <v>714</v>
      </c>
      <c r="C678">
        <v>39165</v>
      </c>
      <c r="D678" s="1" t="s">
        <v>3994</v>
      </c>
      <c r="E678" s="2">
        <v>1552.86</v>
      </c>
      <c r="F678" s="9" t="s">
        <v>13</v>
      </c>
      <c r="G678" s="2">
        <v>1552.86</v>
      </c>
      <c r="H678" s="4">
        <f>Tabla1[[#This Row],[Importe]]-Tabla1[[#This Row],[Pagado]]</f>
        <v>0</v>
      </c>
    </row>
    <row r="679" spans="1:8" x14ac:dyDescent="0.25">
      <c r="A679" s="1" t="s">
        <v>13</v>
      </c>
      <c r="B679" s="8" t="s">
        <v>715</v>
      </c>
      <c r="C679">
        <v>39166</v>
      </c>
      <c r="D679" s="1" t="s">
        <v>3993</v>
      </c>
      <c r="E679" s="2">
        <v>4632</v>
      </c>
      <c r="F679" s="9" t="s">
        <v>13</v>
      </c>
      <c r="G679" s="2">
        <v>4632</v>
      </c>
      <c r="H679" s="4">
        <f>Tabla1[[#This Row],[Importe]]-Tabla1[[#This Row],[Pagado]]</f>
        <v>0</v>
      </c>
    </row>
    <row r="680" spans="1:8" x14ac:dyDescent="0.25">
      <c r="A680" s="1" t="s">
        <v>13</v>
      </c>
      <c r="B680" s="8" t="s">
        <v>716</v>
      </c>
      <c r="C680">
        <v>39167</v>
      </c>
      <c r="D680" s="1" t="s">
        <v>3964</v>
      </c>
      <c r="E680" s="2">
        <v>316.2</v>
      </c>
      <c r="F680" s="9" t="s">
        <v>13</v>
      </c>
      <c r="G680" s="2">
        <v>316.2</v>
      </c>
      <c r="H680" s="4">
        <f>Tabla1[[#This Row],[Importe]]-Tabla1[[#This Row],[Pagado]]</f>
        <v>0</v>
      </c>
    </row>
    <row r="681" spans="1:8" x14ac:dyDescent="0.25">
      <c r="A681" s="1" t="s">
        <v>13</v>
      </c>
      <c r="B681" s="8" t="s">
        <v>717</v>
      </c>
      <c r="C681">
        <v>39168</v>
      </c>
      <c r="D681" s="1" t="s">
        <v>4036</v>
      </c>
      <c r="E681" s="2">
        <v>1688.4</v>
      </c>
      <c r="F681" s="9" t="s">
        <v>13</v>
      </c>
      <c r="G681" s="2">
        <v>1688.4</v>
      </c>
      <c r="H681" s="4">
        <f>Tabla1[[#This Row],[Importe]]-Tabla1[[#This Row],[Pagado]]</f>
        <v>0</v>
      </c>
    </row>
    <row r="682" spans="1:8" x14ac:dyDescent="0.25">
      <c r="A682" s="1" t="s">
        <v>13</v>
      </c>
      <c r="B682" s="8" t="s">
        <v>718</v>
      </c>
      <c r="C682">
        <v>39169</v>
      </c>
      <c r="D682" s="1" t="s">
        <v>3969</v>
      </c>
      <c r="E682" s="2">
        <v>10459.700000000001</v>
      </c>
      <c r="F682" s="9" t="s">
        <v>13</v>
      </c>
      <c r="G682" s="2">
        <v>10459.700000000001</v>
      </c>
      <c r="H682" s="4">
        <f>Tabla1[[#This Row],[Importe]]-Tabla1[[#This Row],[Pagado]]</f>
        <v>0</v>
      </c>
    </row>
    <row r="683" spans="1:8" x14ac:dyDescent="0.25">
      <c r="A683" s="1" t="s">
        <v>13</v>
      </c>
      <c r="B683" s="8" t="s">
        <v>719</v>
      </c>
      <c r="C683">
        <v>39170</v>
      </c>
      <c r="D683" s="1" t="s">
        <v>4109</v>
      </c>
      <c r="E683" s="2">
        <v>743.3</v>
      </c>
      <c r="F683" s="9" t="s">
        <v>13</v>
      </c>
      <c r="G683" s="2">
        <v>743.3</v>
      </c>
      <c r="H683" s="4">
        <f>Tabla1[[#This Row],[Importe]]-Tabla1[[#This Row],[Pagado]]</f>
        <v>0</v>
      </c>
    </row>
    <row r="684" spans="1:8" x14ac:dyDescent="0.25">
      <c r="A684" s="1" t="s">
        <v>13</v>
      </c>
      <c r="B684" s="8" t="s">
        <v>720</v>
      </c>
      <c r="C684">
        <v>39171</v>
      </c>
      <c r="D684" s="1" t="s">
        <v>3989</v>
      </c>
      <c r="E684" s="2">
        <v>913</v>
      </c>
      <c r="F684" s="9" t="s">
        <v>13</v>
      </c>
      <c r="G684" s="2">
        <v>913</v>
      </c>
      <c r="H684" s="4">
        <f>Tabla1[[#This Row],[Importe]]-Tabla1[[#This Row],[Pagado]]</f>
        <v>0</v>
      </c>
    </row>
    <row r="685" spans="1:8" x14ac:dyDescent="0.25">
      <c r="A685" s="1" t="s">
        <v>13</v>
      </c>
      <c r="B685" s="8" t="s">
        <v>721</v>
      </c>
      <c r="C685">
        <v>39172</v>
      </c>
      <c r="D685" s="1" t="s">
        <v>3989</v>
      </c>
      <c r="E685" s="2">
        <v>100</v>
      </c>
      <c r="F685" s="9" t="s">
        <v>13</v>
      </c>
      <c r="G685" s="2">
        <v>100</v>
      </c>
      <c r="H685" s="4">
        <f>Tabla1[[#This Row],[Importe]]-Tabla1[[#This Row],[Pagado]]</f>
        <v>0</v>
      </c>
    </row>
    <row r="686" spans="1:8" x14ac:dyDescent="0.25">
      <c r="A686" s="1" t="s">
        <v>13</v>
      </c>
      <c r="B686" s="8" t="s">
        <v>722</v>
      </c>
      <c r="C686">
        <v>39173</v>
      </c>
      <c r="D686" s="1" t="s">
        <v>4049</v>
      </c>
      <c r="E686" s="2">
        <v>716.16</v>
      </c>
      <c r="F686" s="9" t="s">
        <v>13</v>
      </c>
      <c r="G686" s="2">
        <v>716.16</v>
      </c>
      <c r="H686" s="4">
        <f>Tabla1[[#This Row],[Importe]]-Tabla1[[#This Row],[Pagado]]</f>
        <v>0</v>
      </c>
    </row>
    <row r="687" spans="1:8" x14ac:dyDescent="0.25">
      <c r="A687" s="1" t="s">
        <v>13</v>
      </c>
      <c r="B687" s="8" t="s">
        <v>723</v>
      </c>
      <c r="C687">
        <v>39174</v>
      </c>
      <c r="D687" s="1" t="s">
        <v>3966</v>
      </c>
      <c r="E687" s="2">
        <v>995.4</v>
      </c>
      <c r="F687" s="9" t="s">
        <v>13</v>
      </c>
      <c r="G687" s="2">
        <v>995.4</v>
      </c>
      <c r="H687" s="4">
        <f>Tabla1[[#This Row],[Importe]]-Tabla1[[#This Row],[Pagado]]</f>
        <v>0</v>
      </c>
    </row>
    <row r="688" spans="1:8" x14ac:dyDescent="0.25">
      <c r="A688" s="1" t="s">
        <v>13</v>
      </c>
      <c r="B688" s="8" t="s">
        <v>724</v>
      </c>
      <c r="C688">
        <v>39175</v>
      </c>
      <c r="D688" s="1" t="s">
        <v>4037</v>
      </c>
      <c r="E688" s="2">
        <v>2573.5</v>
      </c>
      <c r="F688" s="9" t="s">
        <v>13</v>
      </c>
      <c r="G688" s="2">
        <v>2573.5</v>
      </c>
      <c r="H688" s="4">
        <f>Tabla1[[#This Row],[Importe]]-Tabla1[[#This Row],[Pagado]]</f>
        <v>0</v>
      </c>
    </row>
    <row r="689" spans="1:8" x14ac:dyDescent="0.25">
      <c r="A689" s="1" t="s">
        <v>13</v>
      </c>
      <c r="B689" s="8" t="s">
        <v>725</v>
      </c>
      <c r="C689">
        <v>39176</v>
      </c>
      <c r="D689" s="1" t="s">
        <v>3997</v>
      </c>
      <c r="E689" s="2">
        <v>1543.6</v>
      </c>
      <c r="F689" s="9" t="s">
        <v>13</v>
      </c>
      <c r="G689" s="2">
        <v>1543.6</v>
      </c>
      <c r="H689" s="4">
        <f>Tabla1[[#This Row],[Importe]]-Tabla1[[#This Row],[Pagado]]</f>
        <v>0</v>
      </c>
    </row>
    <row r="690" spans="1:8" x14ac:dyDescent="0.25">
      <c r="A690" s="1" t="s">
        <v>13</v>
      </c>
      <c r="B690" s="8" t="s">
        <v>726</v>
      </c>
      <c r="C690">
        <v>39177</v>
      </c>
      <c r="D690" s="1" t="s">
        <v>3964</v>
      </c>
      <c r="E690" s="2">
        <v>1325.5</v>
      </c>
      <c r="F690" s="9" t="s">
        <v>13</v>
      </c>
      <c r="G690" s="2">
        <v>1325.5</v>
      </c>
      <c r="H690" s="4">
        <f>Tabla1[[#This Row],[Importe]]-Tabla1[[#This Row],[Pagado]]</f>
        <v>0</v>
      </c>
    </row>
    <row r="691" spans="1:8" x14ac:dyDescent="0.25">
      <c r="A691" s="1" t="s">
        <v>13</v>
      </c>
      <c r="B691" s="8" t="s">
        <v>727</v>
      </c>
      <c r="C691">
        <v>39178</v>
      </c>
      <c r="D691" s="1" t="s">
        <v>4099</v>
      </c>
      <c r="E691" s="2">
        <v>5619.6</v>
      </c>
      <c r="F691" s="9" t="s">
        <v>13</v>
      </c>
      <c r="G691" s="2">
        <v>5619.6</v>
      </c>
      <c r="H691" s="4">
        <f>Tabla1[[#This Row],[Importe]]-Tabla1[[#This Row],[Pagado]]</f>
        <v>0</v>
      </c>
    </row>
    <row r="692" spans="1:8" x14ac:dyDescent="0.25">
      <c r="A692" s="1" t="s">
        <v>13</v>
      </c>
      <c r="B692" s="8" t="s">
        <v>728</v>
      </c>
      <c r="C692">
        <v>39179</v>
      </c>
      <c r="D692" s="1" t="s">
        <v>3964</v>
      </c>
      <c r="E692" s="2">
        <v>5802.5</v>
      </c>
      <c r="F692" s="9" t="s">
        <v>13</v>
      </c>
      <c r="G692" s="2">
        <v>5802.5</v>
      </c>
      <c r="H692" s="4">
        <f>Tabla1[[#This Row],[Importe]]-Tabla1[[#This Row],[Pagado]]</f>
        <v>0</v>
      </c>
    </row>
    <row r="693" spans="1:8" x14ac:dyDescent="0.25">
      <c r="A693" s="1" t="s">
        <v>13</v>
      </c>
      <c r="B693" s="8" t="s">
        <v>729</v>
      </c>
      <c r="C693">
        <v>39180</v>
      </c>
      <c r="D693" s="1" t="s">
        <v>3964</v>
      </c>
      <c r="E693" s="2">
        <v>1026</v>
      </c>
      <c r="F693" s="9" t="s">
        <v>13</v>
      </c>
      <c r="G693" s="2">
        <v>1026</v>
      </c>
      <c r="H693" s="4">
        <f>Tabla1[[#This Row],[Importe]]-Tabla1[[#This Row],[Pagado]]</f>
        <v>0</v>
      </c>
    </row>
    <row r="694" spans="1:8" x14ac:dyDescent="0.25">
      <c r="A694" s="1" t="s">
        <v>13</v>
      </c>
      <c r="B694" s="8" t="s">
        <v>730</v>
      </c>
      <c r="C694">
        <v>39181</v>
      </c>
      <c r="D694" s="1" t="s">
        <v>4061</v>
      </c>
      <c r="E694" s="2">
        <v>6741</v>
      </c>
      <c r="F694" s="9" t="s">
        <v>13</v>
      </c>
      <c r="G694" s="2">
        <v>6741</v>
      </c>
      <c r="H694" s="4">
        <f>Tabla1[[#This Row],[Importe]]-Tabla1[[#This Row],[Pagado]]</f>
        <v>0</v>
      </c>
    </row>
    <row r="695" spans="1:8" x14ac:dyDescent="0.25">
      <c r="A695" s="1" t="s">
        <v>13</v>
      </c>
      <c r="B695" s="8" t="s">
        <v>731</v>
      </c>
      <c r="C695">
        <v>39182</v>
      </c>
      <c r="D695" s="1" t="s">
        <v>3958</v>
      </c>
      <c r="E695" s="2">
        <v>1864.8</v>
      </c>
      <c r="F695" s="9" t="s">
        <v>13</v>
      </c>
      <c r="G695" s="2">
        <v>1864.8</v>
      </c>
      <c r="H695" s="4">
        <f>Tabla1[[#This Row],[Importe]]-Tabla1[[#This Row],[Pagado]]</f>
        <v>0</v>
      </c>
    </row>
    <row r="696" spans="1:8" x14ac:dyDescent="0.25">
      <c r="A696" s="1" t="s">
        <v>13</v>
      </c>
      <c r="B696" s="8" t="s">
        <v>732</v>
      </c>
      <c r="C696">
        <v>39183</v>
      </c>
      <c r="D696" s="1" t="s">
        <v>4133</v>
      </c>
      <c r="E696" s="2">
        <v>972</v>
      </c>
      <c r="F696" s="9" t="s">
        <v>13</v>
      </c>
      <c r="G696" s="2">
        <v>972</v>
      </c>
      <c r="H696" s="4">
        <f>Tabla1[[#This Row],[Importe]]-Tabla1[[#This Row],[Pagado]]</f>
        <v>0</v>
      </c>
    </row>
    <row r="697" spans="1:8" x14ac:dyDescent="0.25">
      <c r="A697" s="1" t="s">
        <v>13</v>
      </c>
      <c r="B697" s="8" t="s">
        <v>733</v>
      </c>
      <c r="C697">
        <v>39184</v>
      </c>
      <c r="D697" s="1" t="s">
        <v>4049</v>
      </c>
      <c r="E697" s="2">
        <v>1773.2</v>
      </c>
      <c r="F697" s="9" t="s">
        <v>13</v>
      </c>
      <c r="G697" s="2">
        <v>1773.2</v>
      </c>
      <c r="H697" s="4">
        <f>Tabla1[[#This Row],[Importe]]-Tabla1[[#This Row],[Pagado]]</f>
        <v>0</v>
      </c>
    </row>
    <row r="698" spans="1:8" x14ac:dyDescent="0.25">
      <c r="A698" s="1" t="s">
        <v>13</v>
      </c>
      <c r="B698" s="8" t="s">
        <v>734</v>
      </c>
      <c r="C698">
        <v>39185</v>
      </c>
      <c r="D698" s="1" t="s">
        <v>4049</v>
      </c>
      <c r="E698" s="2">
        <v>499.8</v>
      </c>
      <c r="F698" s="9" t="s">
        <v>13</v>
      </c>
      <c r="G698" s="2">
        <v>499.8</v>
      </c>
      <c r="H698" s="4">
        <f>Tabla1[[#This Row],[Importe]]-Tabla1[[#This Row],[Pagado]]</f>
        <v>0</v>
      </c>
    </row>
    <row r="699" spans="1:8" x14ac:dyDescent="0.25">
      <c r="A699" s="1" t="s">
        <v>13</v>
      </c>
      <c r="B699" s="8" t="s">
        <v>735</v>
      </c>
      <c r="C699">
        <v>39186</v>
      </c>
      <c r="D699" s="1" t="s">
        <v>4099</v>
      </c>
      <c r="E699" s="2">
        <v>2760.25</v>
      </c>
      <c r="F699" s="9" t="s">
        <v>13</v>
      </c>
      <c r="G699" s="2">
        <v>2760.25</v>
      </c>
      <c r="H699" s="4">
        <f>Tabla1[[#This Row],[Importe]]-Tabla1[[#This Row],[Pagado]]</f>
        <v>0</v>
      </c>
    </row>
    <row r="700" spans="1:8" x14ac:dyDescent="0.25">
      <c r="A700" s="1" t="s">
        <v>13</v>
      </c>
      <c r="B700" s="8" t="s">
        <v>736</v>
      </c>
      <c r="C700">
        <v>39187</v>
      </c>
      <c r="D700" s="1" t="s">
        <v>4073</v>
      </c>
      <c r="E700" s="2">
        <v>8879.2000000000007</v>
      </c>
      <c r="F700" s="9" t="s">
        <v>13</v>
      </c>
      <c r="G700" s="2">
        <v>8879.2000000000007</v>
      </c>
      <c r="H700" s="4">
        <f>Tabla1[[#This Row],[Importe]]-Tabla1[[#This Row],[Pagado]]</f>
        <v>0</v>
      </c>
    </row>
    <row r="701" spans="1:8" x14ac:dyDescent="0.25">
      <c r="A701" s="1" t="s">
        <v>13</v>
      </c>
      <c r="B701" s="8" t="s">
        <v>737</v>
      </c>
      <c r="C701">
        <v>39188</v>
      </c>
      <c r="D701" s="1" t="s">
        <v>4066</v>
      </c>
      <c r="E701" s="2">
        <v>3250</v>
      </c>
      <c r="F701" s="9" t="s">
        <v>13</v>
      </c>
      <c r="G701" s="2">
        <v>3250</v>
      </c>
      <c r="H701" s="4">
        <f>Tabla1[[#This Row],[Importe]]-Tabla1[[#This Row],[Pagado]]</f>
        <v>0</v>
      </c>
    </row>
    <row r="702" spans="1:8" x14ac:dyDescent="0.25">
      <c r="A702" s="1" t="s">
        <v>13</v>
      </c>
      <c r="B702" s="8" t="s">
        <v>738</v>
      </c>
      <c r="C702">
        <v>39189</v>
      </c>
      <c r="D702" s="1" t="s">
        <v>4012</v>
      </c>
      <c r="E702" s="2">
        <v>1596.8</v>
      </c>
      <c r="F702" s="9" t="s">
        <v>13</v>
      </c>
      <c r="G702" s="2">
        <v>1596.8</v>
      </c>
      <c r="H702" s="4">
        <f>Tabla1[[#This Row],[Importe]]-Tabla1[[#This Row],[Pagado]]</f>
        <v>0</v>
      </c>
    </row>
    <row r="703" spans="1:8" x14ac:dyDescent="0.25">
      <c r="A703" s="1" t="s">
        <v>13</v>
      </c>
      <c r="B703" s="8" t="s">
        <v>739</v>
      </c>
      <c r="C703">
        <v>39190</v>
      </c>
      <c r="D703" s="1" t="s">
        <v>4047</v>
      </c>
      <c r="E703" s="2">
        <v>1785.7</v>
      </c>
      <c r="F703" s="9" t="s">
        <v>13</v>
      </c>
      <c r="G703" s="2">
        <v>1785.7</v>
      </c>
      <c r="H703" s="4">
        <f>Tabla1[[#This Row],[Importe]]-Tabla1[[#This Row],[Pagado]]</f>
        <v>0</v>
      </c>
    </row>
    <row r="704" spans="1:8" x14ac:dyDescent="0.25">
      <c r="A704" s="1" t="s">
        <v>13</v>
      </c>
      <c r="B704" s="8" t="s">
        <v>740</v>
      </c>
      <c r="C704">
        <v>39191</v>
      </c>
      <c r="D704" s="1" t="s">
        <v>4121</v>
      </c>
      <c r="E704" s="2">
        <v>2842.6</v>
      </c>
      <c r="F704" s="9" t="s">
        <v>14</v>
      </c>
      <c r="G704" s="2">
        <v>2842.6</v>
      </c>
      <c r="H704" s="4">
        <f>Tabla1[[#This Row],[Importe]]-Tabla1[[#This Row],[Pagado]]</f>
        <v>0</v>
      </c>
    </row>
    <row r="705" spans="1:8" x14ac:dyDescent="0.25">
      <c r="A705" s="1" t="s">
        <v>13</v>
      </c>
      <c r="B705" s="8" t="s">
        <v>741</v>
      </c>
      <c r="C705">
        <v>39192</v>
      </c>
      <c r="D705" s="1" t="s">
        <v>3964</v>
      </c>
      <c r="E705" s="2">
        <v>63</v>
      </c>
      <c r="F705" s="9" t="s">
        <v>14</v>
      </c>
      <c r="G705" s="2">
        <v>63</v>
      </c>
      <c r="H705" s="4">
        <f>Tabla1[[#This Row],[Importe]]-Tabla1[[#This Row],[Pagado]]</f>
        <v>0</v>
      </c>
    </row>
    <row r="706" spans="1:8" x14ac:dyDescent="0.25">
      <c r="A706" s="1" t="s">
        <v>13</v>
      </c>
      <c r="B706" s="8" t="s">
        <v>742</v>
      </c>
      <c r="C706">
        <v>39193</v>
      </c>
      <c r="D706" s="1" t="s">
        <v>3935</v>
      </c>
      <c r="E706" s="2">
        <v>15105</v>
      </c>
      <c r="F706" s="9" t="s">
        <v>14</v>
      </c>
      <c r="G706" s="2">
        <v>15105</v>
      </c>
      <c r="H706" s="4">
        <f>Tabla1[[#This Row],[Importe]]-Tabla1[[#This Row],[Pagado]]</f>
        <v>0</v>
      </c>
    </row>
    <row r="707" spans="1:8" x14ac:dyDescent="0.25">
      <c r="A707" s="1" t="s">
        <v>14</v>
      </c>
      <c r="B707" s="8" t="s">
        <v>743</v>
      </c>
      <c r="C707">
        <v>39194</v>
      </c>
      <c r="D707" s="1" t="s">
        <v>4031</v>
      </c>
      <c r="E707" s="2">
        <v>2430</v>
      </c>
      <c r="F707" s="9" t="s">
        <v>14</v>
      </c>
      <c r="G707" s="2">
        <v>2430</v>
      </c>
      <c r="H707" s="4">
        <f>Tabla1[[#This Row],[Importe]]-Tabla1[[#This Row],[Pagado]]</f>
        <v>0</v>
      </c>
    </row>
    <row r="708" spans="1:8" x14ac:dyDescent="0.25">
      <c r="A708" s="1" t="s">
        <v>14</v>
      </c>
      <c r="B708" s="8" t="s">
        <v>744</v>
      </c>
      <c r="C708">
        <v>39195</v>
      </c>
      <c r="D708" s="1" t="s">
        <v>3954</v>
      </c>
      <c r="E708" s="2">
        <v>10650</v>
      </c>
      <c r="F708" s="9" t="s">
        <v>14</v>
      </c>
      <c r="G708" s="2">
        <v>10650</v>
      </c>
      <c r="H708" s="4">
        <f>Tabla1[[#This Row],[Importe]]-Tabla1[[#This Row],[Pagado]]</f>
        <v>0</v>
      </c>
    </row>
    <row r="709" spans="1:8" x14ac:dyDescent="0.25">
      <c r="A709" s="1" t="s">
        <v>14</v>
      </c>
      <c r="B709" s="8" t="s">
        <v>745</v>
      </c>
      <c r="C709">
        <v>39196</v>
      </c>
      <c r="D709" s="1" t="s">
        <v>3935</v>
      </c>
      <c r="E709" s="2">
        <v>113346.2</v>
      </c>
      <c r="F709" s="9" t="s">
        <v>16</v>
      </c>
      <c r="G709" s="2">
        <v>113346.2</v>
      </c>
      <c r="H709" s="4">
        <f>Tabla1[[#This Row],[Importe]]-Tabla1[[#This Row],[Pagado]]</f>
        <v>0</v>
      </c>
    </row>
    <row r="710" spans="1:8" x14ac:dyDescent="0.25">
      <c r="A710" s="1" t="s">
        <v>14</v>
      </c>
      <c r="B710" s="8" t="s">
        <v>746</v>
      </c>
      <c r="C710">
        <v>39197</v>
      </c>
      <c r="D710" s="1" t="s">
        <v>3964</v>
      </c>
      <c r="E710" s="2">
        <v>9124</v>
      </c>
      <c r="F710" s="9" t="s">
        <v>14</v>
      </c>
      <c r="G710" s="2">
        <v>9124</v>
      </c>
      <c r="H710" s="4">
        <f>Tabla1[[#This Row],[Importe]]-Tabla1[[#This Row],[Pagado]]</f>
        <v>0</v>
      </c>
    </row>
    <row r="711" spans="1:8" x14ac:dyDescent="0.25">
      <c r="A711" s="1" t="s">
        <v>14</v>
      </c>
      <c r="B711" s="8" t="s">
        <v>747</v>
      </c>
      <c r="C711">
        <v>39198</v>
      </c>
      <c r="D711" s="1" t="s">
        <v>3943</v>
      </c>
      <c r="E711" s="2">
        <v>2665.6</v>
      </c>
      <c r="F711" s="9" t="s">
        <v>14</v>
      </c>
      <c r="G711" s="2">
        <v>2665.6</v>
      </c>
      <c r="H711" s="4">
        <f>Tabla1[[#This Row],[Importe]]-Tabla1[[#This Row],[Pagado]]</f>
        <v>0</v>
      </c>
    </row>
    <row r="712" spans="1:8" x14ac:dyDescent="0.25">
      <c r="A712" s="1" t="s">
        <v>14</v>
      </c>
      <c r="B712" s="8" t="s">
        <v>748</v>
      </c>
      <c r="C712">
        <v>39199</v>
      </c>
      <c r="D712" s="1" t="s">
        <v>4035</v>
      </c>
      <c r="E712" s="2">
        <v>3934.5</v>
      </c>
      <c r="F712" s="9" t="s">
        <v>14</v>
      </c>
      <c r="G712" s="2">
        <v>3934.5</v>
      </c>
      <c r="H712" s="4">
        <f>Tabla1[[#This Row],[Importe]]-Tabla1[[#This Row],[Pagado]]</f>
        <v>0</v>
      </c>
    </row>
    <row r="713" spans="1:8" x14ac:dyDescent="0.25">
      <c r="A713" s="1" t="s">
        <v>14</v>
      </c>
      <c r="B713" s="8" t="s">
        <v>749</v>
      </c>
      <c r="C713">
        <v>39200</v>
      </c>
      <c r="D713" s="1" t="s">
        <v>3946</v>
      </c>
      <c r="E713" s="2">
        <v>1952.54</v>
      </c>
      <c r="F713" s="9" t="s">
        <v>14</v>
      </c>
      <c r="G713" s="2">
        <v>1952.54</v>
      </c>
      <c r="H713" s="4">
        <f>Tabla1[[#This Row],[Importe]]-Tabla1[[#This Row],[Pagado]]</f>
        <v>0</v>
      </c>
    </row>
    <row r="714" spans="1:8" x14ac:dyDescent="0.25">
      <c r="A714" s="1" t="s">
        <v>14</v>
      </c>
      <c r="B714" s="8" t="s">
        <v>750</v>
      </c>
      <c r="C714">
        <v>39201</v>
      </c>
      <c r="D714" s="1" t="s">
        <v>3937</v>
      </c>
      <c r="E714" s="2">
        <v>115998.15</v>
      </c>
      <c r="F714" s="9" t="s">
        <v>15</v>
      </c>
      <c r="G714" s="2">
        <v>115998.15</v>
      </c>
      <c r="H714" s="4">
        <f>Tabla1[[#This Row],[Importe]]-Tabla1[[#This Row],[Pagado]]</f>
        <v>0</v>
      </c>
    </row>
    <row r="715" spans="1:8" x14ac:dyDescent="0.25">
      <c r="A715" s="1" t="s">
        <v>14</v>
      </c>
      <c r="B715" s="8" t="s">
        <v>751</v>
      </c>
      <c r="C715">
        <v>39202</v>
      </c>
      <c r="D715" s="1" t="s">
        <v>3968</v>
      </c>
      <c r="E715" s="2">
        <v>5940</v>
      </c>
      <c r="F715" s="9" t="s">
        <v>16</v>
      </c>
      <c r="G715" s="2">
        <v>5940</v>
      </c>
      <c r="H715" s="4">
        <f>Tabla1[[#This Row],[Importe]]-Tabla1[[#This Row],[Pagado]]</f>
        <v>0</v>
      </c>
    </row>
    <row r="716" spans="1:8" x14ac:dyDescent="0.25">
      <c r="A716" s="1" t="s">
        <v>14</v>
      </c>
      <c r="B716" s="8" t="s">
        <v>752</v>
      </c>
      <c r="C716">
        <v>39203</v>
      </c>
      <c r="D716" s="1" t="s">
        <v>3951</v>
      </c>
      <c r="E716" s="2">
        <v>8774.9</v>
      </c>
      <c r="F716" s="9" t="s">
        <v>14</v>
      </c>
      <c r="G716" s="2">
        <v>8774.9</v>
      </c>
      <c r="H716" s="4">
        <f>Tabla1[[#This Row],[Importe]]-Tabla1[[#This Row],[Pagado]]</f>
        <v>0</v>
      </c>
    </row>
    <row r="717" spans="1:8" x14ac:dyDescent="0.25">
      <c r="A717" s="1" t="s">
        <v>14</v>
      </c>
      <c r="B717" s="8" t="s">
        <v>753</v>
      </c>
      <c r="C717">
        <v>39204</v>
      </c>
      <c r="D717" s="1" t="s">
        <v>3942</v>
      </c>
      <c r="E717" s="2">
        <v>3860</v>
      </c>
      <c r="F717" s="9" t="s">
        <v>16</v>
      </c>
      <c r="G717" s="2">
        <v>3860</v>
      </c>
      <c r="H717" s="4">
        <f>Tabla1[[#This Row],[Importe]]-Tabla1[[#This Row],[Pagado]]</f>
        <v>0</v>
      </c>
    </row>
    <row r="718" spans="1:8" x14ac:dyDescent="0.25">
      <c r="A718" s="1" t="s">
        <v>14</v>
      </c>
      <c r="B718" s="8" t="s">
        <v>754</v>
      </c>
      <c r="C718">
        <v>39205</v>
      </c>
      <c r="D718" s="1" t="s">
        <v>3963</v>
      </c>
      <c r="E718" s="2">
        <v>2343</v>
      </c>
      <c r="F718" s="9" t="s">
        <v>14</v>
      </c>
      <c r="G718" s="2">
        <v>2343</v>
      </c>
      <c r="H718" s="4">
        <f>Tabla1[[#This Row],[Importe]]-Tabla1[[#This Row],[Pagado]]</f>
        <v>0</v>
      </c>
    </row>
    <row r="719" spans="1:8" x14ac:dyDescent="0.25">
      <c r="A719" s="1" t="s">
        <v>14</v>
      </c>
      <c r="B719" s="8" t="s">
        <v>755</v>
      </c>
      <c r="C719">
        <v>39206</v>
      </c>
      <c r="D719" s="1" t="s">
        <v>4029</v>
      </c>
      <c r="E719" s="2">
        <v>4179.7</v>
      </c>
      <c r="F719" s="9" t="s">
        <v>14</v>
      </c>
      <c r="G719" s="2">
        <v>4179.7</v>
      </c>
      <c r="H719" s="4">
        <f>Tabla1[[#This Row],[Importe]]-Tabla1[[#This Row],[Pagado]]</f>
        <v>0</v>
      </c>
    </row>
    <row r="720" spans="1:8" x14ac:dyDescent="0.25">
      <c r="A720" s="1" t="s">
        <v>14</v>
      </c>
      <c r="B720" s="8" t="s">
        <v>756</v>
      </c>
      <c r="C720">
        <v>39207</v>
      </c>
      <c r="D720" s="1" t="s">
        <v>3941</v>
      </c>
      <c r="E720" s="2">
        <v>11012.3</v>
      </c>
      <c r="F720" s="9" t="s">
        <v>16</v>
      </c>
      <c r="G720" s="2">
        <v>11012.3</v>
      </c>
      <c r="H720" s="4">
        <f>Tabla1[[#This Row],[Importe]]-Tabla1[[#This Row],[Pagado]]</f>
        <v>0</v>
      </c>
    </row>
    <row r="721" spans="1:8" x14ac:dyDescent="0.25">
      <c r="A721" s="1" t="s">
        <v>14</v>
      </c>
      <c r="B721" s="8" t="s">
        <v>757</v>
      </c>
      <c r="C721">
        <v>39208</v>
      </c>
      <c r="D721" s="1" t="s">
        <v>3949</v>
      </c>
      <c r="E721" s="2">
        <v>35019.199999999997</v>
      </c>
      <c r="F721" s="9" t="s">
        <v>16</v>
      </c>
      <c r="G721" s="2">
        <v>35019.199999999997</v>
      </c>
      <c r="H721" s="4">
        <f>Tabla1[[#This Row],[Importe]]-Tabla1[[#This Row],[Pagado]]</f>
        <v>0</v>
      </c>
    </row>
    <row r="722" spans="1:8" x14ac:dyDescent="0.25">
      <c r="A722" s="1" t="s">
        <v>14</v>
      </c>
      <c r="B722" s="8" t="s">
        <v>758</v>
      </c>
      <c r="C722">
        <v>39209</v>
      </c>
      <c r="D722" s="1" t="s">
        <v>3947</v>
      </c>
      <c r="E722" s="2">
        <v>6811</v>
      </c>
      <c r="F722" s="9" t="s">
        <v>16</v>
      </c>
      <c r="G722" s="2">
        <v>6811</v>
      </c>
      <c r="H722" s="4">
        <f>Tabla1[[#This Row],[Importe]]-Tabla1[[#This Row],[Pagado]]</f>
        <v>0</v>
      </c>
    </row>
    <row r="723" spans="1:8" x14ac:dyDescent="0.25">
      <c r="A723" s="1" t="s">
        <v>14</v>
      </c>
      <c r="B723" s="8" t="s">
        <v>759</v>
      </c>
      <c r="C723">
        <v>39210</v>
      </c>
      <c r="D723" s="1" t="s">
        <v>3945</v>
      </c>
      <c r="E723" s="2">
        <v>6883.1</v>
      </c>
      <c r="F723" s="9" t="s">
        <v>15</v>
      </c>
      <c r="G723" s="2">
        <v>6883.1</v>
      </c>
      <c r="H723" s="4">
        <f>Tabla1[[#This Row],[Importe]]-Tabla1[[#This Row],[Pagado]]</f>
        <v>0</v>
      </c>
    </row>
    <row r="724" spans="1:8" x14ac:dyDescent="0.25">
      <c r="A724" s="1" t="s">
        <v>14</v>
      </c>
      <c r="B724" s="8" t="s">
        <v>760</v>
      </c>
      <c r="C724">
        <v>39211</v>
      </c>
      <c r="D724" s="1" t="s">
        <v>3946</v>
      </c>
      <c r="E724" s="2">
        <v>8248.7999999999993</v>
      </c>
      <c r="F724" s="9" t="s">
        <v>15</v>
      </c>
      <c r="G724" s="2">
        <v>8248.7999999999993</v>
      </c>
      <c r="H724" s="4">
        <f>Tabla1[[#This Row],[Importe]]-Tabla1[[#This Row],[Pagado]]</f>
        <v>0</v>
      </c>
    </row>
    <row r="725" spans="1:8" x14ac:dyDescent="0.25">
      <c r="A725" s="1" t="s">
        <v>14</v>
      </c>
      <c r="B725" s="8" t="s">
        <v>761</v>
      </c>
      <c r="C725">
        <v>39212</v>
      </c>
      <c r="D725" s="1" t="s">
        <v>3950</v>
      </c>
      <c r="E725" s="2">
        <v>47245.8</v>
      </c>
      <c r="F725" s="9" t="s">
        <v>16</v>
      </c>
      <c r="G725" s="2">
        <v>47245.8</v>
      </c>
      <c r="H725" s="4">
        <f>Tabla1[[#This Row],[Importe]]-Tabla1[[#This Row],[Pagado]]</f>
        <v>0</v>
      </c>
    </row>
    <row r="726" spans="1:8" x14ac:dyDescent="0.25">
      <c r="A726" s="1" t="s">
        <v>14</v>
      </c>
      <c r="B726" s="8" t="s">
        <v>762</v>
      </c>
      <c r="C726">
        <v>39213</v>
      </c>
      <c r="D726" s="1" t="s">
        <v>3948</v>
      </c>
      <c r="E726" s="2">
        <v>8734.2000000000007</v>
      </c>
      <c r="F726" s="9" t="s">
        <v>15</v>
      </c>
      <c r="G726" s="2">
        <v>8734.2000000000007</v>
      </c>
      <c r="H726" s="4">
        <f>Tabla1[[#This Row],[Importe]]-Tabla1[[#This Row],[Pagado]]</f>
        <v>0</v>
      </c>
    </row>
    <row r="727" spans="1:8" x14ac:dyDescent="0.25">
      <c r="A727" s="1" t="s">
        <v>14</v>
      </c>
      <c r="B727" s="8" t="s">
        <v>763</v>
      </c>
      <c r="C727">
        <v>39214</v>
      </c>
      <c r="D727" s="1" t="s">
        <v>3939</v>
      </c>
      <c r="E727" s="2">
        <v>4120.8999999999996</v>
      </c>
      <c r="F727" s="9" t="s">
        <v>15</v>
      </c>
      <c r="G727" s="2">
        <v>4120.8999999999996</v>
      </c>
      <c r="H727" s="4">
        <f>Tabla1[[#This Row],[Importe]]-Tabla1[[#This Row],[Pagado]]</f>
        <v>0</v>
      </c>
    </row>
    <row r="728" spans="1:8" x14ac:dyDescent="0.25">
      <c r="A728" s="1" t="s">
        <v>14</v>
      </c>
      <c r="B728" s="8" t="s">
        <v>764</v>
      </c>
      <c r="C728">
        <v>39215</v>
      </c>
      <c r="D728" s="1" t="s">
        <v>3938</v>
      </c>
      <c r="E728" s="2">
        <v>4606</v>
      </c>
      <c r="F728" s="9" t="s">
        <v>15</v>
      </c>
      <c r="G728" s="2">
        <v>4606</v>
      </c>
      <c r="H728" s="4">
        <f>Tabla1[[#This Row],[Importe]]-Tabla1[[#This Row],[Pagado]]</f>
        <v>0</v>
      </c>
    </row>
    <row r="729" spans="1:8" x14ac:dyDescent="0.25">
      <c r="A729" s="1" t="s">
        <v>14</v>
      </c>
      <c r="B729" s="8" t="s">
        <v>765</v>
      </c>
      <c r="C729">
        <v>39216</v>
      </c>
      <c r="D729" s="1" t="s">
        <v>3944</v>
      </c>
      <c r="E729" s="2">
        <v>8558.9</v>
      </c>
      <c r="F729" s="9" t="s">
        <v>15</v>
      </c>
      <c r="G729" s="2">
        <v>8558.9</v>
      </c>
      <c r="H729" s="4">
        <f>Tabla1[[#This Row],[Importe]]-Tabla1[[#This Row],[Pagado]]</f>
        <v>0</v>
      </c>
    </row>
    <row r="730" spans="1:8" x14ac:dyDescent="0.25">
      <c r="A730" s="1" t="s">
        <v>14</v>
      </c>
      <c r="B730" s="8" t="s">
        <v>766</v>
      </c>
      <c r="C730">
        <v>39217</v>
      </c>
      <c r="D730" s="1" t="s">
        <v>4042</v>
      </c>
      <c r="E730" s="2">
        <v>36313.1</v>
      </c>
      <c r="F730" s="9" t="s">
        <v>14</v>
      </c>
      <c r="G730" s="2">
        <v>36313.1</v>
      </c>
      <c r="H730" s="4">
        <f>Tabla1[[#This Row],[Importe]]-Tabla1[[#This Row],[Pagado]]</f>
        <v>0</v>
      </c>
    </row>
    <row r="731" spans="1:8" x14ac:dyDescent="0.25">
      <c r="A731" s="1" t="s">
        <v>14</v>
      </c>
      <c r="B731" s="8" t="s">
        <v>767</v>
      </c>
      <c r="C731">
        <v>39218</v>
      </c>
      <c r="D731" s="1" t="s">
        <v>3964</v>
      </c>
      <c r="E731" s="2">
        <v>3330</v>
      </c>
      <c r="F731" s="9" t="s">
        <v>14</v>
      </c>
      <c r="G731" s="2">
        <v>3330</v>
      </c>
      <c r="H731" s="4">
        <f>Tabla1[[#This Row],[Importe]]-Tabla1[[#This Row],[Pagado]]</f>
        <v>0</v>
      </c>
    </row>
    <row r="732" spans="1:8" x14ac:dyDescent="0.25">
      <c r="A732" s="1" t="s">
        <v>14</v>
      </c>
      <c r="B732" s="8" t="s">
        <v>768</v>
      </c>
      <c r="C732">
        <v>39219</v>
      </c>
      <c r="D732" s="1" t="s">
        <v>3962</v>
      </c>
      <c r="E732" s="2">
        <v>8872.7000000000007</v>
      </c>
      <c r="F732" s="9" t="s">
        <v>14</v>
      </c>
      <c r="G732" s="2">
        <v>8872.7000000000007</v>
      </c>
      <c r="H732" s="4">
        <f>Tabla1[[#This Row],[Importe]]-Tabla1[[#This Row],[Pagado]]</f>
        <v>0</v>
      </c>
    </row>
    <row r="733" spans="1:8" x14ac:dyDescent="0.25">
      <c r="A733" s="1" t="s">
        <v>14</v>
      </c>
      <c r="B733" s="8" t="s">
        <v>769</v>
      </c>
      <c r="C733">
        <v>39220</v>
      </c>
      <c r="D733" s="1" t="s">
        <v>3976</v>
      </c>
      <c r="E733" s="2">
        <v>434.5</v>
      </c>
      <c r="F733" s="9" t="s">
        <v>14</v>
      </c>
      <c r="G733" s="2">
        <v>434.5</v>
      </c>
      <c r="H733" s="4">
        <f>Tabla1[[#This Row],[Importe]]-Tabla1[[#This Row],[Pagado]]</f>
        <v>0</v>
      </c>
    </row>
    <row r="734" spans="1:8" x14ac:dyDescent="0.25">
      <c r="A734" s="1" t="s">
        <v>14</v>
      </c>
      <c r="B734" s="8" t="s">
        <v>770</v>
      </c>
      <c r="C734">
        <v>39221</v>
      </c>
      <c r="D734" s="1" t="s">
        <v>4030</v>
      </c>
      <c r="E734" s="2">
        <v>160</v>
      </c>
      <c r="F734" s="9" t="s">
        <v>14</v>
      </c>
      <c r="G734" s="2">
        <v>160</v>
      </c>
      <c r="H734" s="4">
        <f>Tabla1[[#This Row],[Importe]]-Tabla1[[#This Row],[Pagado]]</f>
        <v>0</v>
      </c>
    </row>
    <row r="735" spans="1:8" x14ac:dyDescent="0.25">
      <c r="A735" s="1" t="s">
        <v>14</v>
      </c>
      <c r="B735" s="8" t="s">
        <v>771</v>
      </c>
      <c r="C735">
        <v>39222</v>
      </c>
      <c r="D735" s="1" t="s">
        <v>4013</v>
      </c>
      <c r="E735" s="2">
        <v>0</v>
      </c>
      <c r="F735" s="9" t="s">
        <v>4219</v>
      </c>
      <c r="G735" s="2">
        <v>0</v>
      </c>
      <c r="H735" s="4">
        <f>Tabla1[[#This Row],[Importe]]-Tabla1[[#This Row],[Pagado]]</f>
        <v>0</v>
      </c>
    </row>
    <row r="736" spans="1:8" x14ac:dyDescent="0.25">
      <c r="A736" s="1" t="s">
        <v>14</v>
      </c>
      <c r="B736" s="8" t="s">
        <v>772</v>
      </c>
      <c r="C736">
        <v>39223</v>
      </c>
      <c r="D736" s="1" t="s">
        <v>4036</v>
      </c>
      <c r="E736" s="2">
        <v>2091.6</v>
      </c>
      <c r="F736" s="9" t="s">
        <v>14</v>
      </c>
      <c r="G736" s="2">
        <v>2091.6</v>
      </c>
      <c r="H736" s="4">
        <f>Tabla1[[#This Row],[Importe]]-Tabla1[[#This Row],[Pagado]]</f>
        <v>0</v>
      </c>
    </row>
    <row r="737" spans="1:8" x14ac:dyDescent="0.25">
      <c r="A737" s="1" t="s">
        <v>14</v>
      </c>
      <c r="B737" s="8" t="s">
        <v>773</v>
      </c>
      <c r="C737">
        <v>39224</v>
      </c>
      <c r="D737" s="1" t="s">
        <v>3994</v>
      </c>
      <c r="E737" s="2">
        <v>3647.2</v>
      </c>
      <c r="F737" s="9" t="s">
        <v>14</v>
      </c>
      <c r="G737" s="2">
        <v>3647.2</v>
      </c>
      <c r="H737" s="4">
        <f>Tabla1[[#This Row],[Importe]]-Tabla1[[#This Row],[Pagado]]</f>
        <v>0</v>
      </c>
    </row>
    <row r="738" spans="1:8" x14ac:dyDescent="0.25">
      <c r="A738" s="1" t="s">
        <v>14</v>
      </c>
      <c r="B738" s="8" t="s">
        <v>774</v>
      </c>
      <c r="C738">
        <v>39225</v>
      </c>
      <c r="D738" s="1" t="s">
        <v>3978</v>
      </c>
      <c r="E738" s="2">
        <v>11642.4</v>
      </c>
      <c r="F738" s="9" t="s">
        <v>14</v>
      </c>
      <c r="G738" s="2">
        <v>11642.4</v>
      </c>
      <c r="H738" s="4">
        <f>Tabla1[[#This Row],[Importe]]-Tabla1[[#This Row],[Pagado]]</f>
        <v>0</v>
      </c>
    </row>
    <row r="739" spans="1:8" x14ac:dyDescent="0.25">
      <c r="A739" s="1" t="s">
        <v>14</v>
      </c>
      <c r="B739" s="8" t="s">
        <v>775</v>
      </c>
      <c r="C739">
        <v>39226</v>
      </c>
      <c r="D739" s="1" t="s">
        <v>3982</v>
      </c>
      <c r="E739" s="2">
        <v>3804</v>
      </c>
      <c r="F739" s="9" t="s">
        <v>14</v>
      </c>
      <c r="G739" s="2">
        <v>3804</v>
      </c>
      <c r="H739" s="4">
        <f>Tabla1[[#This Row],[Importe]]-Tabla1[[#This Row],[Pagado]]</f>
        <v>0</v>
      </c>
    </row>
    <row r="740" spans="1:8" x14ac:dyDescent="0.25">
      <c r="A740" s="1" t="s">
        <v>14</v>
      </c>
      <c r="B740" s="8" t="s">
        <v>776</v>
      </c>
      <c r="C740">
        <v>39227</v>
      </c>
      <c r="D740" s="1" t="s">
        <v>4086</v>
      </c>
      <c r="E740" s="2">
        <v>2108</v>
      </c>
      <c r="F740" s="9" t="s">
        <v>14</v>
      </c>
      <c r="G740" s="2">
        <v>2108</v>
      </c>
      <c r="H740" s="4">
        <f>Tabla1[[#This Row],[Importe]]-Tabla1[[#This Row],[Pagado]]</f>
        <v>0</v>
      </c>
    </row>
    <row r="741" spans="1:8" x14ac:dyDescent="0.25">
      <c r="A741" s="1" t="s">
        <v>14</v>
      </c>
      <c r="B741" s="8" t="s">
        <v>777</v>
      </c>
      <c r="C741">
        <v>39228</v>
      </c>
      <c r="D741" s="1" t="s">
        <v>3958</v>
      </c>
      <c r="E741" s="2">
        <v>3134.4</v>
      </c>
      <c r="F741" s="9" t="s">
        <v>14</v>
      </c>
      <c r="G741" s="2">
        <v>3134.4</v>
      </c>
      <c r="H741" s="4">
        <f>Tabla1[[#This Row],[Importe]]-Tabla1[[#This Row],[Pagado]]</f>
        <v>0</v>
      </c>
    </row>
    <row r="742" spans="1:8" x14ac:dyDescent="0.25">
      <c r="A742" s="1" t="s">
        <v>14</v>
      </c>
      <c r="B742" s="8" t="s">
        <v>778</v>
      </c>
      <c r="C742">
        <v>39229</v>
      </c>
      <c r="D742" s="1" t="s">
        <v>4041</v>
      </c>
      <c r="E742" s="2">
        <v>586.26</v>
      </c>
      <c r="F742" s="9" t="s">
        <v>14</v>
      </c>
      <c r="G742" s="2">
        <v>586.26</v>
      </c>
      <c r="H742" s="4">
        <f>Tabla1[[#This Row],[Importe]]-Tabla1[[#This Row],[Pagado]]</f>
        <v>0</v>
      </c>
    </row>
    <row r="743" spans="1:8" x14ac:dyDescent="0.25">
      <c r="A743" s="1" t="s">
        <v>14</v>
      </c>
      <c r="B743" s="8" t="s">
        <v>779</v>
      </c>
      <c r="C743">
        <v>39230</v>
      </c>
      <c r="D743" s="1" t="s">
        <v>3957</v>
      </c>
      <c r="E743" s="2">
        <v>1350</v>
      </c>
      <c r="F743" s="9" t="s">
        <v>14</v>
      </c>
      <c r="G743" s="2">
        <v>1350</v>
      </c>
      <c r="H743" s="4">
        <f>Tabla1[[#This Row],[Importe]]-Tabla1[[#This Row],[Pagado]]</f>
        <v>0</v>
      </c>
    </row>
    <row r="744" spans="1:8" x14ac:dyDescent="0.25">
      <c r="A744" s="1" t="s">
        <v>14</v>
      </c>
      <c r="B744" s="8" t="s">
        <v>780</v>
      </c>
      <c r="C744">
        <v>39231</v>
      </c>
      <c r="D744" s="1" t="s">
        <v>3967</v>
      </c>
      <c r="E744" s="2">
        <v>6276.4</v>
      </c>
      <c r="F744" s="9" t="s">
        <v>14</v>
      </c>
      <c r="G744" s="2">
        <v>6276.4</v>
      </c>
      <c r="H744" s="4">
        <f>Tabla1[[#This Row],[Importe]]-Tabla1[[#This Row],[Pagado]]</f>
        <v>0</v>
      </c>
    </row>
    <row r="745" spans="1:8" x14ac:dyDescent="0.25">
      <c r="A745" s="1" t="s">
        <v>14</v>
      </c>
      <c r="B745" s="8" t="s">
        <v>781</v>
      </c>
      <c r="C745">
        <v>39232</v>
      </c>
      <c r="D745" s="1" t="s">
        <v>3956</v>
      </c>
      <c r="E745" s="2">
        <v>2830</v>
      </c>
      <c r="F745" s="9" t="s">
        <v>14</v>
      </c>
      <c r="G745" s="2">
        <v>2830</v>
      </c>
      <c r="H745" s="4">
        <f>Tabla1[[#This Row],[Importe]]-Tabla1[[#This Row],[Pagado]]</f>
        <v>0</v>
      </c>
    </row>
    <row r="746" spans="1:8" x14ac:dyDescent="0.25">
      <c r="A746" s="1" t="s">
        <v>14</v>
      </c>
      <c r="B746" s="8" t="s">
        <v>782</v>
      </c>
      <c r="C746">
        <v>39233</v>
      </c>
      <c r="D746" s="1" t="s">
        <v>3970</v>
      </c>
      <c r="E746" s="2">
        <v>1639</v>
      </c>
      <c r="F746" s="9" t="s">
        <v>14</v>
      </c>
      <c r="G746" s="2">
        <v>1639</v>
      </c>
      <c r="H746" s="4">
        <f>Tabla1[[#This Row],[Importe]]-Tabla1[[#This Row],[Pagado]]</f>
        <v>0</v>
      </c>
    </row>
    <row r="747" spans="1:8" x14ac:dyDescent="0.25">
      <c r="A747" s="1" t="s">
        <v>14</v>
      </c>
      <c r="B747" s="8" t="s">
        <v>783</v>
      </c>
      <c r="C747">
        <v>39234</v>
      </c>
      <c r="D747" s="1" t="s">
        <v>4134</v>
      </c>
      <c r="E747" s="2">
        <v>2363.4</v>
      </c>
      <c r="F747" s="9" t="s">
        <v>14</v>
      </c>
      <c r="G747" s="2">
        <v>2363.4</v>
      </c>
      <c r="H747" s="4">
        <f>Tabla1[[#This Row],[Importe]]-Tabla1[[#This Row],[Pagado]]</f>
        <v>0</v>
      </c>
    </row>
    <row r="748" spans="1:8" x14ac:dyDescent="0.25">
      <c r="A748" s="1" t="s">
        <v>14</v>
      </c>
      <c r="B748" s="8" t="s">
        <v>784</v>
      </c>
      <c r="C748">
        <v>39235</v>
      </c>
      <c r="D748" s="1" t="s">
        <v>3961</v>
      </c>
      <c r="E748" s="2">
        <v>15037.5</v>
      </c>
      <c r="F748" s="9" t="s">
        <v>14</v>
      </c>
      <c r="G748" s="2">
        <v>15037.5</v>
      </c>
      <c r="H748" s="4">
        <f>Tabla1[[#This Row],[Importe]]-Tabla1[[#This Row],[Pagado]]</f>
        <v>0</v>
      </c>
    </row>
    <row r="749" spans="1:8" x14ac:dyDescent="0.25">
      <c r="A749" s="1" t="s">
        <v>14</v>
      </c>
      <c r="B749" s="8" t="s">
        <v>785</v>
      </c>
      <c r="C749">
        <v>39236</v>
      </c>
      <c r="D749" s="1" t="s">
        <v>3964</v>
      </c>
      <c r="E749" s="2">
        <v>4539.6000000000004</v>
      </c>
      <c r="F749" s="9" t="s">
        <v>14</v>
      </c>
      <c r="G749" s="2">
        <v>4539.6000000000004</v>
      </c>
      <c r="H749" s="4">
        <f>Tabla1[[#This Row],[Importe]]-Tabla1[[#This Row],[Pagado]]</f>
        <v>0</v>
      </c>
    </row>
    <row r="750" spans="1:8" x14ac:dyDescent="0.25">
      <c r="A750" s="1" t="s">
        <v>14</v>
      </c>
      <c r="B750" s="8" t="s">
        <v>786</v>
      </c>
      <c r="C750">
        <v>39237</v>
      </c>
      <c r="D750" s="1" t="s">
        <v>3971</v>
      </c>
      <c r="E750" s="2">
        <v>4586.6000000000004</v>
      </c>
      <c r="F750" s="9" t="s">
        <v>14</v>
      </c>
      <c r="G750" s="2">
        <v>4586.6000000000004</v>
      </c>
      <c r="H750" s="4">
        <f>Tabla1[[#This Row],[Importe]]-Tabla1[[#This Row],[Pagado]]</f>
        <v>0</v>
      </c>
    </row>
    <row r="751" spans="1:8" x14ac:dyDescent="0.25">
      <c r="A751" s="1" t="s">
        <v>14</v>
      </c>
      <c r="B751" s="8" t="s">
        <v>787</v>
      </c>
      <c r="C751">
        <v>39238</v>
      </c>
      <c r="D751" s="1" t="s">
        <v>4013</v>
      </c>
      <c r="E751" s="2">
        <v>15375</v>
      </c>
      <c r="F751" s="9" t="s">
        <v>14</v>
      </c>
      <c r="G751" s="2">
        <v>15375</v>
      </c>
      <c r="H751" s="4">
        <f>Tabla1[[#This Row],[Importe]]-Tabla1[[#This Row],[Pagado]]</f>
        <v>0</v>
      </c>
    </row>
    <row r="752" spans="1:8" x14ac:dyDescent="0.25">
      <c r="A752" s="1" t="s">
        <v>14</v>
      </c>
      <c r="B752" s="8" t="s">
        <v>788</v>
      </c>
      <c r="C752">
        <v>39239</v>
      </c>
      <c r="D752" s="1" t="s">
        <v>4135</v>
      </c>
      <c r="E752" s="2">
        <v>10511</v>
      </c>
      <c r="F752" s="9" t="s">
        <v>14</v>
      </c>
      <c r="G752" s="2">
        <v>10511</v>
      </c>
      <c r="H752" s="4">
        <f>Tabla1[[#This Row],[Importe]]-Tabla1[[#This Row],[Pagado]]</f>
        <v>0</v>
      </c>
    </row>
    <row r="753" spans="1:8" x14ac:dyDescent="0.25">
      <c r="A753" s="1" t="s">
        <v>14</v>
      </c>
      <c r="B753" s="8" t="s">
        <v>789</v>
      </c>
      <c r="C753">
        <v>39240</v>
      </c>
      <c r="D753" s="1" t="s">
        <v>3973</v>
      </c>
      <c r="E753" s="2">
        <v>540</v>
      </c>
      <c r="F753" s="9" t="s">
        <v>15</v>
      </c>
      <c r="G753" s="2">
        <v>540</v>
      </c>
      <c r="H753" s="4">
        <f>Tabla1[[#This Row],[Importe]]-Tabla1[[#This Row],[Pagado]]</f>
        <v>0</v>
      </c>
    </row>
    <row r="754" spans="1:8" x14ac:dyDescent="0.25">
      <c r="A754" s="1" t="s">
        <v>14</v>
      </c>
      <c r="B754" s="8" t="s">
        <v>790</v>
      </c>
      <c r="C754">
        <v>39241</v>
      </c>
      <c r="D754" s="1" t="s">
        <v>4006</v>
      </c>
      <c r="E754" s="2">
        <v>4346.3</v>
      </c>
      <c r="F754" s="9" t="s">
        <v>15</v>
      </c>
      <c r="G754" s="2">
        <v>4346.3</v>
      </c>
      <c r="H754" s="4">
        <f>Tabla1[[#This Row],[Importe]]-Tabla1[[#This Row],[Pagado]]</f>
        <v>0</v>
      </c>
    </row>
    <row r="755" spans="1:8" x14ac:dyDescent="0.25">
      <c r="A755" s="1" t="s">
        <v>14</v>
      </c>
      <c r="B755" s="8" t="s">
        <v>791</v>
      </c>
      <c r="C755">
        <v>39242</v>
      </c>
      <c r="D755" s="1" t="s">
        <v>4002</v>
      </c>
      <c r="E755" s="2">
        <v>2720</v>
      </c>
      <c r="F755" s="9" t="s">
        <v>15</v>
      </c>
      <c r="G755" s="2">
        <v>2720</v>
      </c>
      <c r="H755" s="4">
        <f>Tabla1[[#This Row],[Importe]]-Tabla1[[#This Row],[Pagado]]</f>
        <v>0</v>
      </c>
    </row>
    <row r="756" spans="1:8" x14ac:dyDescent="0.25">
      <c r="A756" s="1" t="s">
        <v>14</v>
      </c>
      <c r="B756" s="8" t="s">
        <v>792</v>
      </c>
      <c r="C756">
        <v>39243</v>
      </c>
      <c r="D756" s="1" t="s">
        <v>4001</v>
      </c>
      <c r="E756" s="2">
        <v>5400</v>
      </c>
      <c r="F756" s="9" t="s">
        <v>15</v>
      </c>
      <c r="G756" s="2">
        <v>5400</v>
      </c>
      <c r="H756" s="4">
        <f>Tabla1[[#This Row],[Importe]]-Tabla1[[#This Row],[Pagado]]</f>
        <v>0</v>
      </c>
    </row>
    <row r="757" spans="1:8" x14ac:dyDescent="0.25">
      <c r="A757" s="1" t="s">
        <v>14</v>
      </c>
      <c r="B757" s="8" t="s">
        <v>793</v>
      </c>
      <c r="C757">
        <v>39244</v>
      </c>
      <c r="D757" s="1" t="s">
        <v>4111</v>
      </c>
      <c r="E757" s="2">
        <v>2048.8000000000002</v>
      </c>
      <c r="F757" s="9" t="s">
        <v>15</v>
      </c>
      <c r="G757" s="2">
        <v>2048.8000000000002</v>
      </c>
      <c r="H757" s="4">
        <f>Tabla1[[#This Row],[Importe]]-Tabla1[[#This Row],[Pagado]]</f>
        <v>0</v>
      </c>
    </row>
    <row r="758" spans="1:8" x14ac:dyDescent="0.25">
      <c r="A758" s="1" t="s">
        <v>14</v>
      </c>
      <c r="B758" s="8" t="s">
        <v>794</v>
      </c>
      <c r="C758">
        <v>39245</v>
      </c>
      <c r="D758" s="1" t="s">
        <v>4009</v>
      </c>
      <c r="E758" s="2">
        <v>810</v>
      </c>
      <c r="F758" s="9" t="s">
        <v>15</v>
      </c>
      <c r="G758" s="2">
        <v>810</v>
      </c>
      <c r="H758" s="4">
        <f>Tabla1[[#This Row],[Importe]]-Tabla1[[#This Row],[Pagado]]</f>
        <v>0</v>
      </c>
    </row>
    <row r="759" spans="1:8" x14ac:dyDescent="0.25">
      <c r="A759" s="1" t="s">
        <v>14</v>
      </c>
      <c r="B759" s="8" t="s">
        <v>795</v>
      </c>
      <c r="C759">
        <v>39246</v>
      </c>
      <c r="D759" s="1" t="s">
        <v>3969</v>
      </c>
      <c r="E759" s="2">
        <v>10654.7</v>
      </c>
      <c r="F759" s="9" t="s">
        <v>14</v>
      </c>
      <c r="G759" s="2">
        <v>10654.7</v>
      </c>
      <c r="H759" s="4">
        <f>Tabla1[[#This Row],[Importe]]-Tabla1[[#This Row],[Pagado]]</f>
        <v>0</v>
      </c>
    </row>
    <row r="760" spans="1:8" x14ac:dyDescent="0.25">
      <c r="A760" s="1" t="s">
        <v>14</v>
      </c>
      <c r="B760" s="8" t="s">
        <v>796</v>
      </c>
      <c r="C760">
        <v>39247</v>
      </c>
      <c r="D760" s="1" t="s">
        <v>3999</v>
      </c>
      <c r="E760" s="2">
        <v>5501.74</v>
      </c>
      <c r="F760" s="9" t="s">
        <v>14</v>
      </c>
      <c r="G760" s="2">
        <v>5501.74</v>
      </c>
      <c r="H760" s="4">
        <f>Tabla1[[#This Row],[Importe]]-Tabla1[[#This Row],[Pagado]]</f>
        <v>0</v>
      </c>
    </row>
    <row r="761" spans="1:8" x14ac:dyDescent="0.25">
      <c r="A761" s="1" t="s">
        <v>14</v>
      </c>
      <c r="B761" s="8" t="s">
        <v>797</v>
      </c>
      <c r="C761">
        <v>39248</v>
      </c>
      <c r="D761" s="1" t="s">
        <v>4085</v>
      </c>
      <c r="E761" s="2">
        <v>15694.2</v>
      </c>
      <c r="F761" s="9" t="s">
        <v>15</v>
      </c>
      <c r="G761" s="2">
        <v>15694.2</v>
      </c>
      <c r="H761" s="4">
        <f>Tabla1[[#This Row],[Importe]]-Tabla1[[#This Row],[Pagado]]</f>
        <v>0</v>
      </c>
    </row>
    <row r="762" spans="1:8" x14ac:dyDescent="0.25">
      <c r="A762" s="1" t="s">
        <v>14</v>
      </c>
      <c r="B762" s="8" t="s">
        <v>798</v>
      </c>
      <c r="C762">
        <v>39249</v>
      </c>
      <c r="D762" s="1" t="s">
        <v>4045</v>
      </c>
      <c r="E762" s="2">
        <v>4044</v>
      </c>
      <c r="F762" s="9" t="s">
        <v>15</v>
      </c>
      <c r="G762" s="2">
        <v>4044</v>
      </c>
      <c r="H762" s="4">
        <f>Tabla1[[#This Row],[Importe]]-Tabla1[[#This Row],[Pagado]]</f>
        <v>0</v>
      </c>
    </row>
    <row r="763" spans="1:8" x14ac:dyDescent="0.25">
      <c r="A763" s="1" t="s">
        <v>14</v>
      </c>
      <c r="B763" s="8" t="s">
        <v>799</v>
      </c>
      <c r="C763">
        <v>39250</v>
      </c>
      <c r="D763" s="1" t="s">
        <v>4044</v>
      </c>
      <c r="E763" s="2">
        <v>9187</v>
      </c>
      <c r="F763" s="9" t="s">
        <v>15</v>
      </c>
      <c r="G763" s="2">
        <v>9187</v>
      </c>
      <c r="H763" s="4">
        <f>Tabla1[[#This Row],[Importe]]-Tabla1[[#This Row],[Pagado]]</f>
        <v>0</v>
      </c>
    </row>
    <row r="764" spans="1:8" x14ac:dyDescent="0.25">
      <c r="A764" s="1" t="s">
        <v>14</v>
      </c>
      <c r="B764" s="8" t="s">
        <v>800</v>
      </c>
      <c r="C764">
        <v>39251</v>
      </c>
      <c r="D764" s="1" t="s">
        <v>4044</v>
      </c>
      <c r="E764" s="2">
        <v>390</v>
      </c>
      <c r="F764" s="9" t="s">
        <v>15</v>
      </c>
      <c r="G764" s="2">
        <v>390</v>
      </c>
      <c r="H764" s="4">
        <f>Tabla1[[#This Row],[Importe]]-Tabla1[[#This Row],[Pagado]]</f>
        <v>0</v>
      </c>
    </row>
    <row r="765" spans="1:8" x14ac:dyDescent="0.25">
      <c r="A765" s="1" t="s">
        <v>14</v>
      </c>
      <c r="B765" s="8" t="s">
        <v>801</v>
      </c>
      <c r="C765">
        <v>39252</v>
      </c>
      <c r="D765" s="1" t="s">
        <v>4118</v>
      </c>
      <c r="E765" s="2">
        <v>21269.8</v>
      </c>
      <c r="F765" s="9" t="s">
        <v>17</v>
      </c>
      <c r="G765" s="2">
        <v>21269.8</v>
      </c>
      <c r="H765" s="4">
        <f>Tabla1[[#This Row],[Importe]]-Tabla1[[#This Row],[Pagado]]</f>
        <v>0</v>
      </c>
    </row>
    <row r="766" spans="1:8" x14ac:dyDescent="0.25">
      <c r="A766" s="1" t="s">
        <v>14</v>
      </c>
      <c r="B766" s="8" t="s">
        <v>802</v>
      </c>
      <c r="C766">
        <v>39253</v>
      </c>
      <c r="D766" s="1" t="s">
        <v>4046</v>
      </c>
      <c r="E766" s="2">
        <v>4074.8</v>
      </c>
      <c r="F766" s="9" t="s">
        <v>15</v>
      </c>
      <c r="G766" s="2">
        <v>4074.8</v>
      </c>
      <c r="H766" s="4">
        <f>Tabla1[[#This Row],[Importe]]-Tabla1[[#This Row],[Pagado]]</f>
        <v>0</v>
      </c>
    </row>
    <row r="767" spans="1:8" x14ac:dyDescent="0.25">
      <c r="A767" s="1" t="s">
        <v>14</v>
      </c>
      <c r="B767" s="8" t="s">
        <v>803</v>
      </c>
      <c r="C767">
        <v>39254</v>
      </c>
      <c r="D767" s="1" t="s">
        <v>3974</v>
      </c>
      <c r="E767" s="2">
        <v>7560</v>
      </c>
      <c r="F767" s="9" t="s">
        <v>15</v>
      </c>
      <c r="G767" s="2">
        <v>7560</v>
      </c>
      <c r="H767" s="4">
        <f>Tabla1[[#This Row],[Importe]]-Tabla1[[#This Row],[Pagado]]</f>
        <v>0</v>
      </c>
    </row>
    <row r="768" spans="1:8" x14ac:dyDescent="0.25">
      <c r="A768" s="1" t="s">
        <v>14</v>
      </c>
      <c r="B768" s="8" t="s">
        <v>804</v>
      </c>
      <c r="C768">
        <v>39255</v>
      </c>
      <c r="D768" s="1" t="s">
        <v>4007</v>
      </c>
      <c r="E768" s="2">
        <v>0</v>
      </c>
      <c r="F768" s="9" t="s">
        <v>4219</v>
      </c>
      <c r="G768" s="2">
        <v>0</v>
      </c>
      <c r="H768" s="4">
        <f>Tabla1[[#This Row],[Importe]]-Tabla1[[#This Row],[Pagado]]</f>
        <v>0</v>
      </c>
    </row>
    <row r="769" spans="1:8" x14ac:dyDescent="0.25">
      <c r="A769" s="1" t="s">
        <v>14</v>
      </c>
      <c r="B769" s="8" t="s">
        <v>805</v>
      </c>
      <c r="C769">
        <v>39256</v>
      </c>
      <c r="D769" s="1" t="s">
        <v>4010</v>
      </c>
      <c r="E769" s="2">
        <v>2279.3000000000002</v>
      </c>
      <c r="F769" s="9" t="s">
        <v>15</v>
      </c>
      <c r="G769" s="2">
        <v>2279.3000000000002</v>
      </c>
      <c r="H769" s="4">
        <f>Tabla1[[#This Row],[Importe]]-Tabla1[[#This Row],[Pagado]]</f>
        <v>0</v>
      </c>
    </row>
    <row r="770" spans="1:8" x14ac:dyDescent="0.25">
      <c r="A770" s="1" t="s">
        <v>14</v>
      </c>
      <c r="B770" s="8" t="s">
        <v>806</v>
      </c>
      <c r="C770">
        <v>39257</v>
      </c>
      <c r="D770" s="1" t="s">
        <v>4056</v>
      </c>
      <c r="E770" s="2">
        <v>1650</v>
      </c>
      <c r="F770" s="9" t="s">
        <v>15</v>
      </c>
      <c r="G770" s="2">
        <v>1650</v>
      </c>
      <c r="H770" s="4">
        <f>Tabla1[[#This Row],[Importe]]-Tabla1[[#This Row],[Pagado]]</f>
        <v>0</v>
      </c>
    </row>
    <row r="771" spans="1:8" x14ac:dyDescent="0.25">
      <c r="A771" s="1" t="s">
        <v>14</v>
      </c>
      <c r="B771" s="8" t="s">
        <v>807</v>
      </c>
      <c r="C771">
        <v>39258</v>
      </c>
      <c r="D771" s="1" t="s">
        <v>4040</v>
      </c>
      <c r="E771" s="2">
        <v>41645.699999999997</v>
      </c>
      <c r="F771" s="9" t="s">
        <v>17</v>
      </c>
      <c r="G771" s="2">
        <v>41645.699999999997</v>
      </c>
      <c r="H771" s="4">
        <f>Tabla1[[#This Row],[Importe]]-Tabla1[[#This Row],[Pagado]]</f>
        <v>0</v>
      </c>
    </row>
    <row r="772" spans="1:8" x14ac:dyDescent="0.25">
      <c r="A772" s="1" t="s">
        <v>14</v>
      </c>
      <c r="B772" s="8" t="s">
        <v>808</v>
      </c>
      <c r="C772">
        <v>39259</v>
      </c>
      <c r="D772" s="1" t="s">
        <v>3953</v>
      </c>
      <c r="E772" s="2">
        <v>2700</v>
      </c>
      <c r="F772" s="9" t="s">
        <v>14</v>
      </c>
      <c r="G772" s="2">
        <v>2700</v>
      </c>
      <c r="H772" s="4">
        <f>Tabla1[[#This Row],[Importe]]-Tabla1[[#This Row],[Pagado]]</f>
        <v>0</v>
      </c>
    </row>
    <row r="773" spans="1:8" x14ac:dyDescent="0.25">
      <c r="A773" s="1" t="s">
        <v>14</v>
      </c>
      <c r="B773" s="8" t="s">
        <v>809</v>
      </c>
      <c r="C773">
        <v>39260</v>
      </c>
      <c r="D773" s="1" t="s">
        <v>4007</v>
      </c>
      <c r="E773" s="2">
        <v>849</v>
      </c>
      <c r="F773" s="9" t="s">
        <v>15</v>
      </c>
      <c r="G773" s="2">
        <v>849</v>
      </c>
      <c r="H773" s="4">
        <f>Tabla1[[#This Row],[Importe]]-Tabla1[[#This Row],[Pagado]]</f>
        <v>0</v>
      </c>
    </row>
    <row r="774" spans="1:8" x14ac:dyDescent="0.25">
      <c r="A774" s="1" t="s">
        <v>14</v>
      </c>
      <c r="B774" s="8" t="s">
        <v>810</v>
      </c>
      <c r="C774">
        <v>39261</v>
      </c>
      <c r="D774" s="1" t="s">
        <v>4039</v>
      </c>
      <c r="E774" s="2">
        <v>10548.2</v>
      </c>
      <c r="F774" s="9" t="s">
        <v>17</v>
      </c>
      <c r="G774" s="2">
        <v>10548.2</v>
      </c>
      <c r="H774" s="4">
        <f>Tabla1[[#This Row],[Importe]]-Tabla1[[#This Row],[Pagado]]</f>
        <v>0</v>
      </c>
    </row>
    <row r="775" spans="1:8" x14ac:dyDescent="0.25">
      <c r="A775" s="1" t="s">
        <v>14</v>
      </c>
      <c r="B775" s="8" t="s">
        <v>811</v>
      </c>
      <c r="C775">
        <v>39262</v>
      </c>
      <c r="D775" s="1" t="s">
        <v>4091</v>
      </c>
      <c r="E775" s="2">
        <v>6279.5</v>
      </c>
      <c r="F775" s="9" t="s">
        <v>14</v>
      </c>
      <c r="G775" s="2">
        <v>6279.5</v>
      </c>
      <c r="H775" s="4">
        <f>Tabla1[[#This Row],[Importe]]-Tabla1[[#This Row],[Pagado]]</f>
        <v>0</v>
      </c>
    </row>
    <row r="776" spans="1:8" x14ac:dyDescent="0.25">
      <c r="A776" s="1" t="s">
        <v>14</v>
      </c>
      <c r="B776" s="8" t="s">
        <v>812</v>
      </c>
      <c r="C776">
        <v>39263</v>
      </c>
      <c r="D776" s="1" t="s">
        <v>3977</v>
      </c>
      <c r="E776" s="2">
        <v>4860.1000000000004</v>
      </c>
      <c r="F776" s="9" t="s">
        <v>14</v>
      </c>
      <c r="G776" s="2">
        <v>4860.1000000000004</v>
      </c>
      <c r="H776" s="4">
        <f>Tabla1[[#This Row],[Importe]]-Tabla1[[#This Row],[Pagado]]</f>
        <v>0</v>
      </c>
    </row>
    <row r="777" spans="1:8" x14ac:dyDescent="0.25">
      <c r="A777" s="1" t="s">
        <v>14</v>
      </c>
      <c r="B777" s="8" t="s">
        <v>813</v>
      </c>
      <c r="C777">
        <v>39264</v>
      </c>
      <c r="D777" s="1" t="s">
        <v>3989</v>
      </c>
      <c r="E777" s="2">
        <v>662.7</v>
      </c>
      <c r="F777" s="9" t="s">
        <v>14</v>
      </c>
      <c r="G777" s="2">
        <v>662.7</v>
      </c>
      <c r="H777" s="4">
        <f>Tabla1[[#This Row],[Importe]]-Tabla1[[#This Row],[Pagado]]</f>
        <v>0</v>
      </c>
    </row>
    <row r="778" spans="1:8" x14ac:dyDescent="0.25">
      <c r="A778" s="1" t="s">
        <v>14</v>
      </c>
      <c r="B778" s="8" t="s">
        <v>814</v>
      </c>
      <c r="C778">
        <v>39265</v>
      </c>
      <c r="D778" s="1" t="s">
        <v>3964</v>
      </c>
      <c r="E778" s="2">
        <v>353.6</v>
      </c>
      <c r="F778" s="9" t="s">
        <v>14</v>
      </c>
      <c r="G778" s="2">
        <v>353.6</v>
      </c>
      <c r="H778" s="4">
        <f>Tabla1[[#This Row],[Importe]]-Tabla1[[#This Row],[Pagado]]</f>
        <v>0</v>
      </c>
    </row>
    <row r="779" spans="1:8" x14ac:dyDescent="0.25">
      <c r="A779" s="1" t="s">
        <v>14</v>
      </c>
      <c r="B779" s="8" t="s">
        <v>815</v>
      </c>
      <c r="C779">
        <v>39266</v>
      </c>
      <c r="D779" s="1" t="s">
        <v>3964</v>
      </c>
      <c r="E779" s="2">
        <v>818.8</v>
      </c>
      <c r="F779" s="9" t="s">
        <v>14</v>
      </c>
      <c r="G779" s="2">
        <v>818.8</v>
      </c>
      <c r="H779" s="4">
        <f>Tabla1[[#This Row],[Importe]]-Tabla1[[#This Row],[Pagado]]</f>
        <v>0</v>
      </c>
    </row>
    <row r="780" spans="1:8" x14ac:dyDescent="0.25">
      <c r="A780" s="1" t="s">
        <v>14</v>
      </c>
      <c r="B780" s="8" t="s">
        <v>816</v>
      </c>
      <c r="C780">
        <v>39267</v>
      </c>
      <c r="D780" s="1" t="s">
        <v>4043</v>
      </c>
      <c r="E780" s="2">
        <v>46802.5</v>
      </c>
      <c r="F780" s="9" t="s">
        <v>17</v>
      </c>
      <c r="G780" s="2">
        <v>46802.5</v>
      </c>
      <c r="H780" s="4">
        <f>Tabla1[[#This Row],[Importe]]-Tabla1[[#This Row],[Pagado]]</f>
        <v>0</v>
      </c>
    </row>
    <row r="781" spans="1:8" x14ac:dyDescent="0.25">
      <c r="A781" s="1" t="s">
        <v>14</v>
      </c>
      <c r="B781" s="8" t="s">
        <v>817</v>
      </c>
      <c r="C781">
        <v>39268</v>
      </c>
      <c r="D781" s="1" t="s">
        <v>3965</v>
      </c>
      <c r="E781" s="2">
        <v>810</v>
      </c>
      <c r="F781" s="9" t="s">
        <v>14</v>
      </c>
      <c r="G781" s="2">
        <v>810</v>
      </c>
      <c r="H781" s="4">
        <f>Tabla1[[#This Row],[Importe]]-Tabla1[[#This Row],[Pagado]]</f>
        <v>0</v>
      </c>
    </row>
    <row r="782" spans="1:8" x14ac:dyDescent="0.25">
      <c r="A782" s="1" t="s">
        <v>14</v>
      </c>
      <c r="B782" s="8" t="s">
        <v>818</v>
      </c>
      <c r="C782">
        <v>39269</v>
      </c>
      <c r="D782" s="1" t="s">
        <v>4038</v>
      </c>
      <c r="E782" s="2">
        <v>30590.34</v>
      </c>
      <c r="F782" s="9" t="s">
        <v>17</v>
      </c>
      <c r="G782" s="2">
        <v>30590.34</v>
      </c>
      <c r="H782" s="4">
        <f>Tabla1[[#This Row],[Importe]]-Tabla1[[#This Row],[Pagado]]</f>
        <v>0</v>
      </c>
    </row>
    <row r="783" spans="1:8" x14ac:dyDescent="0.25">
      <c r="A783" s="1" t="s">
        <v>14</v>
      </c>
      <c r="B783" s="8" t="s">
        <v>819</v>
      </c>
      <c r="C783">
        <v>39270</v>
      </c>
      <c r="D783" s="1" t="s">
        <v>3964</v>
      </c>
      <c r="E783" s="2">
        <v>85</v>
      </c>
      <c r="F783" s="9" t="s">
        <v>14</v>
      </c>
      <c r="G783" s="2">
        <v>85</v>
      </c>
      <c r="H783" s="4">
        <f>Tabla1[[#This Row],[Importe]]-Tabla1[[#This Row],[Pagado]]</f>
        <v>0</v>
      </c>
    </row>
    <row r="784" spans="1:8" x14ac:dyDescent="0.25">
      <c r="A784" s="1" t="s">
        <v>14</v>
      </c>
      <c r="B784" s="8" t="s">
        <v>820</v>
      </c>
      <c r="C784">
        <v>39271</v>
      </c>
      <c r="D784" s="1" t="s">
        <v>4136</v>
      </c>
      <c r="E784" s="2">
        <v>8406.5</v>
      </c>
      <c r="F784" s="9" t="s">
        <v>16</v>
      </c>
      <c r="G784" s="2">
        <v>8406.5</v>
      </c>
      <c r="H784" s="4">
        <f>Tabla1[[#This Row],[Importe]]-Tabla1[[#This Row],[Pagado]]</f>
        <v>0</v>
      </c>
    </row>
    <row r="785" spans="1:8" x14ac:dyDescent="0.25">
      <c r="A785" s="1" t="s">
        <v>14</v>
      </c>
      <c r="B785" s="8" t="s">
        <v>821</v>
      </c>
      <c r="C785">
        <v>39272</v>
      </c>
      <c r="D785" s="1" t="s">
        <v>3991</v>
      </c>
      <c r="E785" s="2">
        <v>6154.9</v>
      </c>
      <c r="F785" s="9" t="s">
        <v>14</v>
      </c>
      <c r="G785" s="2">
        <v>6154.9</v>
      </c>
      <c r="H785" s="4">
        <f>Tabla1[[#This Row],[Importe]]-Tabla1[[#This Row],[Pagado]]</f>
        <v>0</v>
      </c>
    </row>
    <row r="786" spans="1:8" x14ac:dyDescent="0.25">
      <c r="A786" s="1" t="s">
        <v>14</v>
      </c>
      <c r="B786" s="8" t="s">
        <v>822</v>
      </c>
      <c r="C786">
        <v>39273</v>
      </c>
      <c r="D786" s="1" t="s">
        <v>4017</v>
      </c>
      <c r="E786" s="2">
        <v>189434</v>
      </c>
      <c r="F786" s="9" t="s">
        <v>18</v>
      </c>
      <c r="G786" s="2">
        <v>189434</v>
      </c>
      <c r="H786" s="4">
        <f>Tabla1[[#This Row],[Importe]]-Tabla1[[#This Row],[Pagado]]</f>
        <v>0</v>
      </c>
    </row>
    <row r="787" spans="1:8" x14ac:dyDescent="0.25">
      <c r="A787" s="1" t="s">
        <v>14</v>
      </c>
      <c r="B787" s="8" t="s">
        <v>823</v>
      </c>
      <c r="C787">
        <v>39274</v>
      </c>
      <c r="D787" s="1" t="s">
        <v>4053</v>
      </c>
      <c r="E787" s="2">
        <v>3929.4</v>
      </c>
      <c r="F787" s="9" t="s">
        <v>14</v>
      </c>
      <c r="G787" s="2">
        <v>3929.4</v>
      </c>
      <c r="H787" s="4">
        <f>Tabla1[[#This Row],[Importe]]-Tabla1[[#This Row],[Pagado]]</f>
        <v>0</v>
      </c>
    </row>
    <row r="788" spans="1:8" x14ac:dyDescent="0.25">
      <c r="A788" s="1" t="s">
        <v>14</v>
      </c>
      <c r="B788" s="8" t="s">
        <v>824</v>
      </c>
      <c r="C788">
        <v>39275</v>
      </c>
      <c r="D788" s="1" t="s">
        <v>3959</v>
      </c>
      <c r="E788" s="2">
        <v>10800</v>
      </c>
      <c r="F788" s="9" t="s">
        <v>25</v>
      </c>
      <c r="G788" s="2">
        <v>10800</v>
      </c>
      <c r="H788" s="4">
        <f>Tabla1[[#This Row],[Importe]]-Tabla1[[#This Row],[Pagado]]</f>
        <v>0</v>
      </c>
    </row>
    <row r="789" spans="1:8" x14ac:dyDescent="0.25">
      <c r="A789" s="1" t="s">
        <v>14</v>
      </c>
      <c r="B789" s="8" t="s">
        <v>825</v>
      </c>
      <c r="C789">
        <v>39276</v>
      </c>
      <c r="D789" s="1" t="s">
        <v>3964</v>
      </c>
      <c r="E789" s="2">
        <v>32478.400000000001</v>
      </c>
      <c r="F789" s="9" t="s">
        <v>15</v>
      </c>
      <c r="G789" s="2">
        <v>32478.400000000001</v>
      </c>
      <c r="H789" s="4">
        <f>Tabla1[[#This Row],[Importe]]-Tabla1[[#This Row],[Pagado]]</f>
        <v>0</v>
      </c>
    </row>
    <row r="790" spans="1:8" x14ac:dyDescent="0.25">
      <c r="A790" s="1" t="s">
        <v>14</v>
      </c>
      <c r="B790" s="8" t="s">
        <v>826</v>
      </c>
      <c r="C790">
        <v>39277</v>
      </c>
      <c r="D790" s="1" t="s">
        <v>4025</v>
      </c>
      <c r="E790" s="2">
        <v>1180</v>
      </c>
      <c r="F790" s="9" t="s">
        <v>14</v>
      </c>
      <c r="G790" s="2">
        <v>1180</v>
      </c>
      <c r="H790" s="4">
        <f>Tabla1[[#This Row],[Importe]]-Tabla1[[#This Row],[Pagado]]</f>
        <v>0</v>
      </c>
    </row>
    <row r="791" spans="1:8" x14ac:dyDescent="0.25">
      <c r="A791" s="1" t="s">
        <v>14</v>
      </c>
      <c r="B791" s="8" t="s">
        <v>827</v>
      </c>
      <c r="C791">
        <v>39278</v>
      </c>
      <c r="D791" s="1" t="s">
        <v>4137</v>
      </c>
      <c r="E791" s="2">
        <v>13296</v>
      </c>
      <c r="F791" s="9" t="s">
        <v>15</v>
      </c>
      <c r="G791" s="2">
        <v>13296</v>
      </c>
      <c r="H791" s="4">
        <f>Tabla1[[#This Row],[Importe]]-Tabla1[[#This Row],[Pagado]]</f>
        <v>0</v>
      </c>
    </row>
    <row r="792" spans="1:8" x14ac:dyDescent="0.25">
      <c r="A792" s="1" t="s">
        <v>14</v>
      </c>
      <c r="B792" s="8" t="s">
        <v>828</v>
      </c>
      <c r="C792">
        <v>39279</v>
      </c>
      <c r="D792" s="1" t="s">
        <v>4049</v>
      </c>
      <c r="E792" s="2">
        <v>924</v>
      </c>
      <c r="F792" s="9" t="s">
        <v>14</v>
      </c>
      <c r="G792" s="2">
        <v>924</v>
      </c>
      <c r="H792" s="4">
        <f>Tabla1[[#This Row],[Importe]]-Tabla1[[#This Row],[Pagado]]</f>
        <v>0</v>
      </c>
    </row>
    <row r="793" spans="1:8" x14ac:dyDescent="0.25">
      <c r="A793" s="1" t="s">
        <v>14</v>
      </c>
      <c r="B793" s="8" t="s">
        <v>829</v>
      </c>
      <c r="C793">
        <v>39280</v>
      </c>
      <c r="D793" s="1" t="s">
        <v>4068</v>
      </c>
      <c r="E793" s="2">
        <v>2470.4</v>
      </c>
      <c r="F793" s="9" t="s">
        <v>19</v>
      </c>
      <c r="G793" s="2">
        <v>2470.4</v>
      </c>
      <c r="H793" s="4">
        <f>Tabla1[[#This Row],[Importe]]-Tabla1[[#This Row],[Pagado]]</f>
        <v>0</v>
      </c>
    </row>
    <row r="794" spans="1:8" x14ac:dyDescent="0.25">
      <c r="A794" s="1" t="s">
        <v>14</v>
      </c>
      <c r="B794" s="8" t="s">
        <v>830</v>
      </c>
      <c r="C794">
        <v>39281</v>
      </c>
      <c r="D794" s="1" t="s">
        <v>4003</v>
      </c>
      <c r="E794" s="2">
        <v>27713.4</v>
      </c>
      <c r="F794" s="9" t="s">
        <v>35</v>
      </c>
      <c r="G794" s="2">
        <v>27713.4</v>
      </c>
      <c r="H794" s="4">
        <f>Tabla1[[#This Row],[Importe]]-Tabla1[[#This Row],[Pagado]]</f>
        <v>0</v>
      </c>
    </row>
    <row r="795" spans="1:8" x14ac:dyDescent="0.25">
      <c r="A795" s="1" t="s">
        <v>14</v>
      </c>
      <c r="B795" s="8" t="s">
        <v>831</v>
      </c>
      <c r="C795">
        <v>39282</v>
      </c>
      <c r="D795" s="1" t="s">
        <v>4051</v>
      </c>
      <c r="E795" s="2">
        <v>799.8</v>
      </c>
      <c r="F795" s="9" t="s">
        <v>14</v>
      </c>
      <c r="G795" s="2">
        <v>799.8</v>
      </c>
      <c r="H795" s="4">
        <f>Tabla1[[#This Row],[Importe]]-Tabla1[[#This Row],[Pagado]]</f>
        <v>0</v>
      </c>
    </row>
    <row r="796" spans="1:8" x14ac:dyDescent="0.25">
      <c r="A796" s="1" t="s">
        <v>14</v>
      </c>
      <c r="B796" s="8" t="s">
        <v>832</v>
      </c>
      <c r="C796">
        <v>39283</v>
      </c>
      <c r="D796" s="1" t="s">
        <v>4061</v>
      </c>
      <c r="E796" s="2">
        <v>6144.6</v>
      </c>
      <c r="F796" s="9" t="s">
        <v>14</v>
      </c>
      <c r="G796" s="2">
        <v>6144.6</v>
      </c>
      <c r="H796" s="4">
        <f>Tabla1[[#This Row],[Importe]]-Tabla1[[#This Row],[Pagado]]</f>
        <v>0</v>
      </c>
    </row>
    <row r="797" spans="1:8" x14ac:dyDescent="0.25">
      <c r="A797" s="1" t="s">
        <v>14</v>
      </c>
      <c r="B797" s="8" t="s">
        <v>833</v>
      </c>
      <c r="C797">
        <v>39284</v>
      </c>
      <c r="D797" s="1" t="s">
        <v>3964</v>
      </c>
      <c r="E797" s="2">
        <v>5468</v>
      </c>
      <c r="F797" s="9" t="s">
        <v>14</v>
      </c>
      <c r="G797" s="2">
        <v>5468</v>
      </c>
      <c r="H797" s="4">
        <f>Tabla1[[#This Row],[Importe]]-Tabla1[[#This Row],[Pagado]]</f>
        <v>0</v>
      </c>
    </row>
    <row r="798" spans="1:8" x14ac:dyDescent="0.25">
      <c r="A798" s="1" t="s">
        <v>14</v>
      </c>
      <c r="B798" s="8" t="s">
        <v>834</v>
      </c>
      <c r="C798">
        <v>39285</v>
      </c>
      <c r="D798" s="1" t="s">
        <v>4062</v>
      </c>
      <c r="E798" s="2">
        <v>18299.2</v>
      </c>
      <c r="F798" s="9" t="s">
        <v>15</v>
      </c>
      <c r="G798" s="2">
        <v>18299.2</v>
      </c>
      <c r="H798" s="4">
        <f>Tabla1[[#This Row],[Importe]]-Tabla1[[#This Row],[Pagado]]</f>
        <v>0</v>
      </c>
    </row>
    <row r="799" spans="1:8" x14ac:dyDescent="0.25">
      <c r="A799" s="1" t="s">
        <v>14</v>
      </c>
      <c r="B799" s="8" t="s">
        <v>835</v>
      </c>
      <c r="C799">
        <v>39286</v>
      </c>
      <c r="D799" s="1" t="s">
        <v>4065</v>
      </c>
      <c r="E799" s="2">
        <v>10168.4</v>
      </c>
      <c r="F799" s="9" t="s">
        <v>15</v>
      </c>
      <c r="G799" s="2">
        <v>10168.4</v>
      </c>
      <c r="H799" s="4">
        <f>Tabla1[[#This Row],[Importe]]-Tabla1[[#This Row],[Pagado]]</f>
        <v>0</v>
      </c>
    </row>
    <row r="800" spans="1:8" x14ac:dyDescent="0.25">
      <c r="A800" s="1" t="s">
        <v>14</v>
      </c>
      <c r="B800" s="8" t="s">
        <v>836</v>
      </c>
      <c r="C800">
        <v>39287</v>
      </c>
      <c r="D800" s="1" t="s">
        <v>4017</v>
      </c>
      <c r="E800" s="2">
        <v>14802.76</v>
      </c>
      <c r="F800" s="9" t="s">
        <v>18</v>
      </c>
      <c r="G800" s="2">
        <v>14802.76</v>
      </c>
      <c r="H800" s="4">
        <f>Tabla1[[#This Row],[Importe]]-Tabla1[[#This Row],[Pagado]]</f>
        <v>0</v>
      </c>
    </row>
    <row r="801" spans="1:8" x14ac:dyDescent="0.25">
      <c r="A801" s="1" t="s">
        <v>14</v>
      </c>
      <c r="B801" s="8" t="s">
        <v>837</v>
      </c>
      <c r="C801">
        <v>39288</v>
      </c>
      <c r="D801" s="1" t="s">
        <v>3986</v>
      </c>
      <c r="E801" s="2">
        <v>1325.5</v>
      </c>
      <c r="F801" s="9" t="s">
        <v>15</v>
      </c>
      <c r="G801" s="2">
        <v>1325.5</v>
      </c>
      <c r="H801" s="4">
        <f>Tabla1[[#This Row],[Importe]]-Tabla1[[#This Row],[Pagado]]</f>
        <v>0</v>
      </c>
    </row>
    <row r="802" spans="1:8" x14ac:dyDescent="0.25">
      <c r="A802" s="1" t="s">
        <v>14</v>
      </c>
      <c r="B802" s="8" t="s">
        <v>838</v>
      </c>
      <c r="C802">
        <v>39289</v>
      </c>
      <c r="D802" s="1" t="s">
        <v>3988</v>
      </c>
      <c r="E802" s="2">
        <v>13995.36</v>
      </c>
      <c r="F802" s="9" t="s">
        <v>15</v>
      </c>
      <c r="G802" s="2">
        <v>13995.36</v>
      </c>
      <c r="H802" s="4">
        <f>Tabla1[[#This Row],[Importe]]-Tabla1[[#This Row],[Pagado]]</f>
        <v>0</v>
      </c>
    </row>
    <row r="803" spans="1:8" x14ac:dyDescent="0.25">
      <c r="A803" s="1" t="s">
        <v>14</v>
      </c>
      <c r="B803" s="8" t="s">
        <v>839</v>
      </c>
      <c r="C803">
        <v>39290</v>
      </c>
      <c r="D803" s="1" t="s">
        <v>4067</v>
      </c>
      <c r="E803" s="2">
        <v>1890</v>
      </c>
      <c r="F803" s="9" t="s">
        <v>14</v>
      </c>
      <c r="G803" s="2">
        <v>1890</v>
      </c>
      <c r="H803" s="4">
        <f>Tabla1[[#This Row],[Importe]]-Tabla1[[#This Row],[Pagado]]</f>
        <v>0</v>
      </c>
    </row>
    <row r="804" spans="1:8" x14ac:dyDescent="0.25">
      <c r="A804" s="1" t="s">
        <v>14</v>
      </c>
      <c r="B804" s="8" t="s">
        <v>840</v>
      </c>
      <c r="C804">
        <v>39291</v>
      </c>
      <c r="D804" s="1" t="s">
        <v>3987</v>
      </c>
      <c r="E804" s="2">
        <v>7019.84</v>
      </c>
      <c r="F804" s="9" t="s">
        <v>15</v>
      </c>
      <c r="G804" s="2">
        <v>7019.84</v>
      </c>
      <c r="H804" s="4">
        <f>Tabla1[[#This Row],[Importe]]-Tabla1[[#This Row],[Pagado]]</f>
        <v>0</v>
      </c>
    </row>
    <row r="805" spans="1:8" x14ac:dyDescent="0.25">
      <c r="A805" s="1" t="s">
        <v>14</v>
      </c>
      <c r="B805" s="8" t="s">
        <v>841</v>
      </c>
      <c r="C805">
        <v>39292</v>
      </c>
      <c r="D805" s="1" t="s">
        <v>3985</v>
      </c>
      <c r="E805" s="2">
        <v>2002.8</v>
      </c>
      <c r="F805" s="9" t="s">
        <v>15</v>
      </c>
      <c r="G805" s="2">
        <v>2002.8</v>
      </c>
      <c r="H805" s="4">
        <f>Tabla1[[#This Row],[Importe]]-Tabla1[[#This Row],[Pagado]]</f>
        <v>0</v>
      </c>
    </row>
    <row r="806" spans="1:8" x14ac:dyDescent="0.25">
      <c r="A806" s="1" t="s">
        <v>14</v>
      </c>
      <c r="B806" s="8" t="s">
        <v>842</v>
      </c>
      <c r="C806">
        <v>39293</v>
      </c>
      <c r="D806" s="1" t="s">
        <v>4059</v>
      </c>
      <c r="E806" s="2">
        <v>10365</v>
      </c>
      <c r="F806" s="9" t="s">
        <v>14</v>
      </c>
      <c r="G806" s="2">
        <v>10365</v>
      </c>
      <c r="H806" s="4">
        <f>Tabla1[[#This Row],[Importe]]-Tabla1[[#This Row],[Pagado]]</f>
        <v>0</v>
      </c>
    </row>
    <row r="807" spans="1:8" x14ac:dyDescent="0.25">
      <c r="A807" s="1" t="s">
        <v>14</v>
      </c>
      <c r="B807" s="8" t="s">
        <v>843</v>
      </c>
      <c r="C807">
        <v>39294</v>
      </c>
      <c r="D807" s="1" t="s">
        <v>3975</v>
      </c>
      <c r="E807" s="2">
        <v>9938</v>
      </c>
      <c r="F807" s="9" t="s">
        <v>15</v>
      </c>
      <c r="G807" s="2">
        <v>9938</v>
      </c>
      <c r="H807" s="4">
        <f>Tabla1[[#This Row],[Importe]]-Tabla1[[#This Row],[Pagado]]</f>
        <v>0</v>
      </c>
    </row>
    <row r="808" spans="1:8" x14ac:dyDescent="0.25">
      <c r="A808" s="1" t="s">
        <v>14</v>
      </c>
      <c r="B808" s="8" t="s">
        <v>844</v>
      </c>
      <c r="C808">
        <v>39295</v>
      </c>
      <c r="D808" s="1" t="s">
        <v>3983</v>
      </c>
      <c r="E808" s="2">
        <v>7027.3</v>
      </c>
      <c r="F808" s="9" t="s">
        <v>15</v>
      </c>
      <c r="G808" s="2">
        <v>7027.3</v>
      </c>
      <c r="H808" s="4">
        <f>Tabla1[[#This Row],[Importe]]-Tabla1[[#This Row],[Pagado]]</f>
        <v>0</v>
      </c>
    </row>
    <row r="809" spans="1:8" x14ac:dyDescent="0.25">
      <c r="A809" s="1" t="s">
        <v>14</v>
      </c>
      <c r="B809" s="8" t="s">
        <v>845</v>
      </c>
      <c r="C809">
        <v>39296</v>
      </c>
      <c r="D809" s="1" t="s">
        <v>3975</v>
      </c>
      <c r="E809" s="2">
        <v>5830.2</v>
      </c>
      <c r="F809" s="9" t="s">
        <v>15</v>
      </c>
      <c r="G809" s="2">
        <v>5830.2</v>
      </c>
      <c r="H809" s="4">
        <f>Tabla1[[#This Row],[Importe]]-Tabla1[[#This Row],[Pagado]]</f>
        <v>0</v>
      </c>
    </row>
    <row r="810" spans="1:8" x14ac:dyDescent="0.25">
      <c r="A810" s="1" t="s">
        <v>14</v>
      </c>
      <c r="B810" s="8" t="s">
        <v>846</v>
      </c>
      <c r="C810">
        <v>39297</v>
      </c>
      <c r="D810" s="1" t="s">
        <v>4012</v>
      </c>
      <c r="E810" s="2">
        <v>2178</v>
      </c>
      <c r="F810" s="9" t="s">
        <v>14</v>
      </c>
      <c r="G810" s="2">
        <v>2178</v>
      </c>
      <c r="H810" s="4">
        <f>Tabla1[[#This Row],[Importe]]-Tabla1[[#This Row],[Pagado]]</f>
        <v>0</v>
      </c>
    </row>
    <row r="811" spans="1:8" x14ac:dyDescent="0.25">
      <c r="A811" s="1" t="s">
        <v>14</v>
      </c>
      <c r="B811" s="8" t="s">
        <v>847</v>
      </c>
      <c r="C811">
        <v>39298</v>
      </c>
      <c r="D811" s="1" t="s">
        <v>3964</v>
      </c>
      <c r="E811" s="2">
        <v>1080</v>
      </c>
      <c r="F811" s="9" t="s">
        <v>14</v>
      </c>
      <c r="G811" s="2">
        <v>1080</v>
      </c>
      <c r="H811" s="4">
        <f>Tabla1[[#This Row],[Importe]]-Tabla1[[#This Row],[Pagado]]</f>
        <v>0</v>
      </c>
    </row>
    <row r="812" spans="1:8" x14ac:dyDescent="0.25">
      <c r="A812" s="1" t="s">
        <v>14</v>
      </c>
      <c r="B812" s="8" t="s">
        <v>848</v>
      </c>
      <c r="C812">
        <v>39299</v>
      </c>
      <c r="D812" s="1" t="s">
        <v>4120</v>
      </c>
      <c r="E812" s="2">
        <v>9704.5</v>
      </c>
      <c r="F812" s="9" t="s">
        <v>15</v>
      </c>
      <c r="G812" s="2">
        <v>9704.5</v>
      </c>
      <c r="H812" s="4">
        <f>Tabla1[[#This Row],[Importe]]-Tabla1[[#This Row],[Pagado]]</f>
        <v>0</v>
      </c>
    </row>
    <row r="813" spans="1:8" x14ac:dyDescent="0.25">
      <c r="A813" s="1" t="s">
        <v>14</v>
      </c>
      <c r="B813" s="8" t="s">
        <v>849</v>
      </c>
      <c r="C813">
        <v>39300</v>
      </c>
      <c r="D813" s="1" t="s">
        <v>4138</v>
      </c>
      <c r="E813" s="2">
        <v>1163.76</v>
      </c>
      <c r="F813" s="9" t="s">
        <v>15</v>
      </c>
      <c r="G813" s="2">
        <v>1163.76</v>
      </c>
      <c r="H813" s="4">
        <f>Tabla1[[#This Row],[Importe]]-Tabla1[[#This Row],[Pagado]]</f>
        <v>0</v>
      </c>
    </row>
    <row r="814" spans="1:8" x14ac:dyDescent="0.25">
      <c r="A814" s="1" t="s">
        <v>14</v>
      </c>
      <c r="B814" s="8" t="s">
        <v>850</v>
      </c>
      <c r="C814">
        <v>39301</v>
      </c>
      <c r="D814" s="1" t="s">
        <v>4121</v>
      </c>
      <c r="E814" s="2">
        <v>2074.6</v>
      </c>
      <c r="F814" s="9" t="s">
        <v>14</v>
      </c>
      <c r="G814" s="2">
        <v>2074.6</v>
      </c>
      <c r="H814" s="4">
        <f>Tabla1[[#This Row],[Importe]]-Tabla1[[#This Row],[Pagado]]</f>
        <v>0</v>
      </c>
    </row>
    <row r="815" spans="1:8" x14ac:dyDescent="0.25">
      <c r="A815" s="1" t="s">
        <v>14</v>
      </c>
      <c r="B815" s="8" t="s">
        <v>851</v>
      </c>
      <c r="C815">
        <v>39302</v>
      </c>
      <c r="D815" s="1" t="s">
        <v>3935</v>
      </c>
      <c r="E815" s="2">
        <v>35740</v>
      </c>
      <c r="F815" s="9" t="s">
        <v>16</v>
      </c>
      <c r="G815" s="2">
        <v>35740</v>
      </c>
      <c r="H815" s="4">
        <f>Tabla1[[#This Row],[Importe]]-Tabla1[[#This Row],[Pagado]]</f>
        <v>0</v>
      </c>
    </row>
    <row r="816" spans="1:8" x14ac:dyDescent="0.25">
      <c r="A816" s="1" t="s">
        <v>14</v>
      </c>
      <c r="B816" s="8" t="s">
        <v>852</v>
      </c>
      <c r="C816">
        <v>39303</v>
      </c>
      <c r="D816" s="1" t="s">
        <v>4074</v>
      </c>
      <c r="E816" s="2">
        <v>21000</v>
      </c>
      <c r="F816" s="9" t="s">
        <v>14</v>
      </c>
      <c r="G816" s="2">
        <v>21000</v>
      </c>
      <c r="H816" s="4">
        <f>Tabla1[[#This Row],[Importe]]-Tabla1[[#This Row],[Pagado]]</f>
        <v>0</v>
      </c>
    </row>
    <row r="817" spans="1:8" x14ac:dyDescent="0.25">
      <c r="A817" s="1" t="s">
        <v>14</v>
      </c>
      <c r="B817" s="8" t="s">
        <v>853</v>
      </c>
      <c r="C817">
        <v>39304</v>
      </c>
      <c r="D817" s="1" t="s">
        <v>4139</v>
      </c>
      <c r="E817" s="2">
        <v>14120</v>
      </c>
      <c r="F817" s="9" t="s">
        <v>14</v>
      </c>
      <c r="G817" s="2">
        <v>14120</v>
      </c>
      <c r="H817" s="4">
        <f>Tabla1[[#This Row],[Importe]]-Tabla1[[#This Row],[Pagado]]</f>
        <v>0</v>
      </c>
    </row>
    <row r="818" spans="1:8" x14ac:dyDescent="0.25">
      <c r="A818" s="1" t="s">
        <v>14</v>
      </c>
      <c r="B818" s="8" t="s">
        <v>854</v>
      </c>
      <c r="C818">
        <v>39305</v>
      </c>
      <c r="D818" s="1" t="s">
        <v>4020</v>
      </c>
      <c r="E818" s="2">
        <v>6507.2</v>
      </c>
      <c r="F818" s="9" t="s">
        <v>15</v>
      </c>
      <c r="G818" s="2">
        <v>6507.2</v>
      </c>
      <c r="H818" s="4">
        <f>Tabla1[[#This Row],[Importe]]-Tabla1[[#This Row],[Pagado]]</f>
        <v>0</v>
      </c>
    </row>
    <row r="819" spans="1:8" x14ac:dyDescent="0.25">
      <c r="A819" s="1" t="s">
        <v>14</v>
      </c>
      <c r="B819" s="8" t="s">
        <v>855</v>
      </c>
      <c r="C819">
        <v>39306</v>
      </c>
      <c r="D819" s="1" t="s">
        <v>4015</v>
      </c>
      <c r="E819" s="2">
        <v>0</v>
      </c>
      <c r="F819" s="9" t="s">
        <v>4219</v>
      </c>
      <c r="G819" s="2">
        <v>0</v>
      </c>
      <c r="H819" s="4">
        <f>Tabla1[[#This Row],[Importe]]-Tabla1[[#This Row],[Pagado]]</f>
        <v>0</v>
      </c>
    </row>
    <row r="820" spans="1:8" x14ac:dyDescent="0.25">
      <c r="A820" s="1" t="s">
        <v>14</v>
      </c>
      <c r="B820" s="8" t="s">
        <v>856</v>
      </c>
      <c r="C820">
        <v>39307</v>
      </c>
      <c r="D820" s="1" t="s">
        <v>4140</v>
      </c>
      <c r="E820" s="2">
        <v>15904.4</v>
      </c>
      <c r="F820" s="9" t="s">
        <v>14</v>
      </c>
      <c r="G820" s="2">
        <v>15904.4</v>
      </c>
      <c r="H820" s="4">
        <f>Tabla1[[#This Row],[Importe]]-Tabla1[[#This Row],[Pagado]]</f>
        <v>0</v>
      </c>
    </row>
    <row r="821" spans="1:8" x14ac:dyDescent="0.25">
      <c r="A821" s="1" t="s">
        <v>14</v>
      </c>
      <c r="B821" s="8" t="s">
        <v>857</v>
      </c>
      <c r="C821">
        <v>39308</v>
      </c>
      <c r="D821" s="1" t="s">
        <v>4015</v>
      </c>
      <c r="E821" s="2">
        <v>2258.4</v>
      </c>
      <c r="F821" s="9" t="s">
        <v>14</v>
      </c>
      <c r="G821" s="2">
        <v>2258.4</v>
      </c>
      <c r="H821" s="4">
        <f>Tabla1[[#This Row],[Importe]]-Tabla1[[#This Row],[Pagado]]</f>
        <v>0</v>
      </c>
    </row>
    <row r="822" spans="1:8" x14ac:dyDescent="0.25">
      <c r="A822" s="1" t="s">
        <v>14</v>
      </c>
      <c r="B822" s="8" t="s">
        <v>858</v>
      </c>
      <c r="C822">
        <v>39309</v>
      </c>
      <c r="D822" s="1" t="s">
        <v>3964</v>
      </c>
      <c r="E822" s="2">
        <v>665.8</v>
      </c>
      <c r="F822" s="9" t="s">
        <v>14</v>
      </c>
      <c r="G822" s="2">
        <v>665.8</v>
      </c>
      <c r="H822" s="4">
        <f>Tabla1[[#This Row],[Importe]]-Tabla1[[#This Row],[Pagado]]</f>
        <v>0</v>
      </c>
    </row>
    <row r="823" spans="1:8" x14ac:dyDescent="0.25">
      <c r="A823" s="1" t="s">
        <v>14</v>
      </c>
      <c r="B823" s="8" t="s">
        <v>859</v>
      </c>
      <c r="C823">
        <v>39310</v>
      </c>
      <c r="D823" s="1" t="s">
        <v>4049</v>
      </c>
      <c r="E823" s="2">
        <v>978.7</v>
      </c>
      <c r="F823" s="9" t="s">
        <v>14</v>
      </c>
      <c r="G823" s="2">
        <v>978.7</v>
      </c>
      <c r="H823" s="4">
        <f>Tabla1[[#This Row],[Importe]]-Tabla1[[#This Row],[Pagado]]</f>
        <v>0</v>
      </c>
    </row>
    <row r="824" spans="1:8" x14ac:dyDescent="0.25">
      <c r="A824" s="1" t="s">
        <v>14</v>
      </c>
      <c r="B824" s="8" t="s">
        <v>860</v>
      </c>
      <c r="C824">
        <v>39311</v>
      </c>
      <c r="D824" s="1" t="s">
        <v>4130</v>
      </c>
      <c r="E824" s="2">
        <v>76642.2</v>
      </c>
      <c r="F824" s="9" t="s">
        <v>22</v>
      </c>
      <c r="G824" s="2">
        <v>76642.2</v>
      </c>
      <c r="H824" s="4">
        <f>Tabla1[[#This Row],[Importe]]-Tabla1[[#This Row],[Pagado]]</f>
        <v>0</v>
      </c>
    </row>
    <row r="825" spans="1:8" x14ac:dyDescent="0.25">
      <c r="A825" s="1" t="s">
        <v>14</v>
      </c>
      <c r="B825" s="8" t="s">
        <v>861</v>
      </c>
      <c r="C825">
        <v>39312</v>
      </c>
      <c r="D825" s="1" t="s">
        <v>3964</v>
      </c>
      <c r="E825" s="2">
        <v>135.30000000000001</v>
      </c>
      <c r="F825" s="9" t="s">
        <v>14</v>
      </c>
      <c r="G825" s="2">
        <v>135.30000000000001</v>
      </c>
      <c r="H825" s="4">
        <f>Tabla1[[#This Row],[Importe]]-Tabla1[[#This Row],[Pagado]]</f>
        <v>0</v>
      </c>
    </row>
    <row r="826" spans="1:8" x14ac:dyDescent="0.25">
      <c r="A826" s="1" t="s">
        <v>14</v>
      </c>
      <c r="B826" s="8" t="s">
        <v>862</v>
      </c>
      <c r="C826">
        <v>39313</v>
      </c>
      <c r="D826" s="1" t="s">
        <v>4073</v>
      </c>
      <c r="E826" s="2">
        <v>9765.7999999999993</v>
      </c>
      <c r="F826" s="9" t="s">
        <v>14</v>
      </c>
      <c r="G826" s="2">
        <v>9765.7999999999993</v>
      </c>
      <c r="H826" s="4">
        <f>Tabla1[[#This Row],[Importe]]-Tabla1[[#This Row],[Pagado]]</f>
        <v>0</v>
      </c>
    </row>
    <row r="827" spans="1:8" x14ac:dyDescent="0.25">
      <c r="A827" s="1" t="s">
        <v>14</v>
      </c>
      <c r="B827" s="8" t="s">
        <v>863</v>
      </c>
      <c r="C827">
        <v>39314</v>
      </c>
      <c r="D827" s="1" t="s">
        <v>3964</v>
      </c>
      <c r="E827" s="2">
        <v>9047.4</v>
      </c>
      <c r="F827" s="9" t="s">
        <v>14</v>
      </c>
      <c r="G827" s="2">
        <v>9047.4</v>
      </c>
      <c r="H827" s="4">
        <f>Tabla1[[#This Row],[Importe]]-Tabla1[[#This Row],[Pagado]]</f>
        <v>0</v>
      </c>
    </row>
    <row r="828" spans="1:8" x14ac:dyDescent="0.25">
      <c r="A828" s="1" t="s">
        <v>14</v>
      </c>
      <c r="B828" s="8" t="s">
        <v>864</v>
      </c>
      <c r="C828">
        <v>39315</v>
      </c>
      <c r="D828" s="1" t="s">
        <v>4103</v>
      </c>
      <c r="E828" s="2">
        <v>2240</v>
      </c>
      <c r="F828" s="9" t="s">
        <v>14</v>
      </c>
      <c r="G828" s="2">
        <v>2240</v>
      </c>
      <c r="H828" s="4">
        <f>Tabla1[[#This Row],[Importe]]-Tabla1[[#This Row],[Pagado]]</f>
        <v>0</v>
      </c>
    </row>
    <row r="829" spans="1:8" x14ac:dyDescent="0.25">
      <c r="A829" s="1" t="s">
        <v>14</v>
      </c>
      <c r="B829" s="8" t="s">
        <v>865</v>
      </c>
      <c r="C829">
        <v>39316</v>
      </c>
      <c r="D829" s="1" t="s">
        <v>4028</v>
      </c>
      <c r="E829" s="2">
        <v>560</v>
      </c>
      <c r="F829" s="9" t="s">
        <v>14</v>
      </c>
      <c r="G829" s="2">
        <v>560</v>
      </c>
      <c r="H829" s="4">
        <f>Tabla1[[#This Row],[Importe]]-Tabla1[[#This Row],[Pagado]]</f>
        <v>0</v>
      </c>
    </row>
    <row r="830" spans="1:8" x14ac:dyDescent="0.25">
      <c r="A830" s="1" t="s">
        <v>14</v>
      </c>
      <c r="B830" s="8" t="s">
        <v>866</v>
      </c>
      <c r="C830">
        <v>39317</v>
      </c>
      <c r="D830" s="1" t="s">
        <v>4107</v>
      </c>
      <c r="E830" s="2">
        <v>24000</v>
      </c>
      <c r="F830" s="9" t="s">
        <v>16</v>
      </c>
      <c r="G830" s="2">
        <v>24000</v>
      </c>
      <c r="H830" s="4">
        <f>Tabla1[[#This Row],[Importe]]-Tabla1[[#This Row],[Pagado]]</f>
        <v>0</v>
      </c>
    </row>
    <row r="831" spans="1:8" x14ac:dyDescent="0.25">
      <c r="A831" s="1" t="s">
        <v>14</v>
      </c>
      <c r="B831" s="8" t="s">
        <v>867</v>
      </c>
      <c r="C831">
        <v>39318</v>
      </c>
      <c r="D831" s="1" t="s">
        <v>4141</v>
      </c>
      <c r="E831" s="2">
        <v>1526.2</v>
      </c>
      <c r="F831" s="9" t="s">
        <v>14</v>
      </c>
      <c r="G831" s="2">
        <v>1526.2</v>
      </c>
      <c r="H831" s="4">
        <f>Tabla1[[#This Row],[Importe]]-Tabla1[[#This Row],[Pagado]]</f>
        <v>0</v>
      </c>
    </row>
    <row r="832" spans="1:8" x14ac:dyDescent="0.25">
      <c r="A832" s="1" t="s">
        <v>14</v>
      </c>
      <c r="B832" s="8" t="s">
        <v>868</v>
      </c>
      <c r="C832">
        <v>39319</v>
      </c>
      <c r="D832" s="1" t="s">
        <v>4076</v>
      </c>
      <c r="E832" s="2">
        <v>28269.599999999999</v>
      </c>
      <c r="F832" s="9" t="s">
        <v>18</v>
      </c>
      <c r="G832" s="2">
        <v>28269.599999999999</v>
      </c>
      <c r="H832" s="4">
        <f>Tabla1[[#This Row],[Importe]]-Tabla1[[#This Row],[Pagado]]</f>
        <v>0</v>
      </c>
    </row>
    <row r="833" spans="1:8" x14ac:dyDescent="0.25">
      <c r="A833" s="1" t="s">
        <v>14</v>
      </c>
      <c r="B833" s="8" t="s">
        <v>869</v>
      </c>
      <c r="C833">
        <v>39320</v>
      </c>
      <c r="D833" s="1" t="s">
        <v>4005</v>
      </c>
      <c r="E833" s="2">
        <v>1659</v>
      </c>
      <c r="F833" s="9" t="s">
        <v>15</v>
      </c>
      <c r="G833" s="2">
        <v>1659</v>
      </c>
      <c r="H833" s="4">
        <f>Tabla1[[#This Row],[Importe]]-Tabla1[[#This Row],[Pagado]]</f>
        <v>0</v>
      </c>
    </row>
    <row r="834" spans="1:8" x14ac:dyDescent="0.25">
      <c r="A834" s="1" t="s">
        <v>14</v>
      </c>
      <c r="B834" s="8" t="s">
        <v>870</v>
      </c>
      <c r="C834">
        <v>39321</v>
      </c>
      <c r="D834" s="1" t="s">
        <v>4105</v>
      </c>
      <c r="E834" s="2">
        <v>51897.3</v>
      </c>
      <c r="F834" s="9" t="s">
        <v>15</v>
      </c>
      <c r="G834" s="2">
        <v>51897.3</v>
      </c>
      <c r="H834" s="4">
        <f>Tabla1[[#This Row],[Importe]]-Tabla1[[#This Row],[Pagado]]</f>
        <v>0</v>
      </c>
    </row>
    <row r="835" spans="1:8" x14ac:dyDescent="0.25">
      <c r="A835" s="1" t="s">
        <v>15</v>
      </c>
      <c r="B835" s="8" t="s">
        <v>871</v>
      </c>
      <c r="C835">
        <v>39322</v>
      </c>
      <c r="D835" s="1" t="s">
        <v>3936</v>
      </c>
      <c r="E835" s="2">
        <v>7705</v>
      </c>
      <c r="F835" s="9" t="s">
        <v>16</v>
      </c>
      <c r="G835" s="2">
        <v>7705</v>
      </c>
      <c r="H835" s="4">
        <f>Tabla1[[#This Row],[Importe]]-Tabla1[[#This Row],[Pagado]]</f>
        <v>0</v>
      </c>
    </row>
    <row r="836" spans="1:8" x14ac:dyDescent="0.25">
      <c r="A836" s="1" t="s">
        <v>15</v>
      </c>
      <c r="B836" s="8" t="s">
        <v>872</v>
      </c>
      <c r="C836">
        <v>39323</v>
      </c>
      <c r="D836" s="1" t="s">
        <v>3950</v>
      </c>
      <c r="E836" s="2">
        <v>44305.599999999999</v>
      </c>
      <c r="F836" s="9" t="s">
        <v>16</v>
      </c>
      <c r="G836" s="2">
        <v>44305.599999999999</v>
      </c>
      <c r="H836" s="4">
        <f>Tabla1[[#This Row],[Importe]]-Tabla1[[#This Row],[Pagado]]</f>
        <v>0</v>
      </c>
    </row>
    <row r="837" spans="1:8" x14ac:dyDescent="0.25">
      <c r="A837" s="1" t="s">
        <v>15</v>
      </c>
      <c r="B837" s="8" t="s">
        <v>873</v>
      </c>
      <c r="C837">
        <v>39324</v>
      </c>
      <c r="D837" s="1" t="s">
        <v>3940</v>
      </c>
      <c r="E837" s="2">
        <v>0</v>
      </c>
      <c r="F837" s="9" t="s">
        <v>4219</v>
      </c>
      <c r="G837" s="2">
        <v>0</v>
      </c>
      <c r="H837" s="4">
        <f>Tabla1[[#This Row],[Importe]]-Tabla1[[#This Row],[Pagado]]</f>
        <v>0</v>
      </c>
    </row>
    <row r="838" spans="1:8" x14ac:dyDescent="0.25">
      <c r="A838" s="1" t="s">
        <v>15</v>
      </c>
      <c r="B838" s="8" t="s">
        <v>874</v>
      </c>
      <c r="C838">
        <v>39325</v>
      </c>
      <c r="D838" s="1" t="s">
        <v>3943</v>
      </c>
      <c r="E838" s="2">
        <v>1225.5999999999999</v>
      </c>
      <c r="F838" s="9" t="s">
        <v>15</v>
      </c>
      <c r="G838" s="2">
        <v>1225.5999999999999</v>
      </c>
      <c r="H838" s="4">
        <f>Tabla1[[#This Row],[Importe]]-Tabla1[[#This Row],[Pagado]]</f>
        <v>0</v>
      </c>
    </row>
    <row r="839" spans="1:8" x14ac:dyDescent="0.25">
      <c r="A839" s="1" t="s">
        <v>15</v>
      </c>
      <c r="B839" s="8" t="s">
        <v>875</v>
      </c>
      <c r="C839">
        <v>39326</v>
      </c>
      <c r="D839" s="1" t="s">
        <v>3949</v>
      </c>
      <c r="E839" s="2">
        <v>25207</v>
      </c>
      <c r="F839" s="9" t="s">
        <v>17</v>
      </c>
      <c r="G839" s="2">
        <v>25207</v>
      </c>
      <c r="H839" s="4">
        <f>Tabla1[[#This Row],[Importe]]-Tabla1[[#This Row],[Pagado]]</f>
        <v>0</v>
      </c>
    </row>
    <row r="840" spans="1:8" x14ac:dyDescent="0.25">
      <c r="A840" s="1" t="s">
        <v>15</v>
      </c>
      <c r="B840" s="8" t="s">
        <v>876</v>
      </c>
      <c r="C840">
        <v>39327</v>
      </c>
      <c r="D840" s="1" t="s">
        <v>3947</v>
      </c>
      <c r="E840" s="2">
        <v>6839.7</v>
      </c>
      <c r="F840" s="9" t="s">
        <v>19</v>
      </c>
      <c r="G840" s="2">
        <v>6839.7</v>
      </c>
      <c r="H840" s="4">
        <f>Tabla1[[#This Row],[Importe]]-Tabla1[[#This Row],[Pagado]]</f>
        <v>0</v>
      </c>
    </row>
    <row r="841" spans="1:8" x14ac:dyDescent="0.25">
      <c r="A841" s="1" t="s">
        <v>15</v>
      </c>
      <c r="B841" s="8" t="s">
        <v>877</v>
      </c>
      <c r="C841">
        <v>39328</v>
      </c>
      <c r="D841" s="1" t="s">
        <v>3944</v>
      </c>
      <c r="E841" s="2">
        <v>4425.3999999999996</v>
      </c>
      <c r="F841" s="9" t="s">
        <v>16</v>
      </c>
      <c r="G841" s="2">
        <v>4425.3999999999996</v>
      </c>
      <c r="H841" s="4">
        <f>Tabla1[[#This Row],[Importe]]-Tabla1[[#This Row],[Pagado]]</f>
        <v>0</v>
      </c>
    </row>
    <row r="842" spans="1:8" x14ac:dyDescent="0.25">
      <c r="A842" s="1" t="s">
        <v>15</v>
      </c>
      <c r="B842" s="8" t="s">
        <v>878</v>
      </c>
      <c r="C842">
        <v>39329</v>
      </c>
      <c r="D842" s="1" t="s">
        <v>3939</v>
      </c>
      <c r="E842" s="2">
        <v>4169.8999999999996</v>
      </c>
      <c r="F842" s="9" t="s">
        <v>16</v>
      </c>
      <c r="G842" s="2">
        <v>4169.8999999999996</v>
      </c>
      <c r="H842" s="4">
        <f>Tabla1[[#This Row],[Importe]]-Tabla1[[#This Row],[Pagado]]</f>
        <v>0</v>
      </c>
    </row>
    <row r="843" spans="1:8" x14ac:dyDescent="0.25">
      <c r="A843" s="1" t="s">
        <v>15</v>
      </c>
      <c r="B843" s="8" t="s">
        <v>879</v>
      </c>
      <c r="C843">
        <v>39330</v>
      </c>
      <c r="D843" s="1" t="s">
        <v>3945</v>
      </c>
      <c r="E843" s="2">
        <v>5530</v>
      </c>
      <c r="F843" s="9" t="s">
        <v>16</v>
      </c>
      <c r="G843" s="2">
        <v>5530</v>
      </c>
      <c r="H843" s="4">
        <f>Tabla1[[#This Row],[Importe]]-Tabla1[[#This Row],[Pagado]]</f>
        <v>0</v>
      </c>
    </row>
    <row r="844" spans="1:8" x14ac:dyDescent="0.25">
      <c r="A844" s="1" t="s">
        <v>15</v>
      </c>
      <c r="B844" s="8" t="s">
        <v>880</v>
      </c>
      <c r="C844">
        <v>39331</v>
      </c>
      <c r="D844" s="1" t="s">
        <v>3938</v>
      </c>
      <c r="E844" s="2">
        <v>4875.5</v>
      </c>
      <c r="F844" s="9" t="s">
        <v>16</v>
      </c>
      <c r="G844" s="2">
        <v>4875.5</v>
      </c>
      <c r="H844" s="4">
        <f>Tabla1[[#This Row],[Importe]]-Tabla1[[#This Row],[Pagado]]</f>
        <v>0</v>
      </c>
    </row>
    <row r="845" spans="1:8" x14ac:dyDescent="0.25">
      <c r="A845" s="1" t="s">
        <v>15</v>
      </c>
      <c r="B845" s="8" t="s">
        <v>881</v>
      </c>
      <c r="C845">
        <v>39332</v>
      </c>
      <c r="D845" s="1" t="s">
        <v>3951</v>
      </c>
      <c r="E845" s="2">
        <v>12389.2</v>
      </c>
      <c r="F845" s="9" t="s">
        <v>16</v>
      </c>
      <c r="G845" s="2">
        <v>12389.2</v>
      </c>
      <c r="H845" s="4">
        <f>Tabla1[[#This Row],[Importe]]-Tabla1[[#This Row],[Pagado]]</f>
        <v>0</v>
      </c>
    </row>
    <row r="846" spans="1:8" x14ac:dyDescent="0.25">
      <c r="A846" s="1" t="s">
        <v>15</v>
      </c>
      <c r="B846" s="8" t="s">
        <v>882</v>
      </c>
      <c r="C846">
        <v>39333</v>
      </c>
      <c r="D846" s="1" t="s">
        <v>3942</v>
      </c>
      <c r="E846" s="2">
        <v>4317.3999999999996</v>
      </c>
      <c r="F846" s="9" t="s">
        <v>18</v>
      </c>
      <c r="G846" s="2">
        <v>4317.3999999999996</v>
      </c>
      <c r="H846" s="4">
        <f>Tabla1[[#This Row],[Importe]]-Tabla1[[#This Row],[Pagado]]</f>
        <v>0</v>
      </c>
    </row>
    <row r="847" spans="1:8" x14ac:dyDescent="0.25">
      <c r="A847" s="1" t="s">
        <v>15</v>
      </c>
      <c r="B847" s="8" t="s">
        <v>883</v>
      </c>
      <c r="C847">
        <v>39334</v>
      </c>
      <c r="D847" s="1" t="s">
        <v>3941</v>
      </c>
      <c r="E847" s="2">
        <v>6506.9</v>
      </c>
      <c r="F847" s="9" t="s">
        <v>16</v>
      </c>
      <c r="G847" s="2">
        <v>6506.9</v>
      </c>
      <c r="H847" s="4">
        <f>Tabla1[[#This Row],[Importe]]-Tabla1[[#This Row],[Pagado]]</f>
        <v>0</v>
      </c>
    </row>
    <row r="848" spans="1:8" x14ac:dyDescent="0.25">
      <c r="A848" s="1" t="s">
        <v>15</v>
      </c>
      <c r="B848" s="8" t="s">
        <v>884</v>
      </c>
      <c r="C848">
        <v>39335</v>
      </c>
      <c r="D848" s="1" t="s">
        <v>3940</v>
      </c>
      <c r="E848" s="2">
        <v>4265</v>
      </c>
      <c r="F848" s="9" t="s">
        <v>16</v>
      </c>
      <c r="G848" s="2">
        <v>4265</v>
      </c>
      <c r="H848" s="4">
        <f>Tabla1[[#This Row],[Importe]]-Tabla1[[#This Row],[Pagado]]</f>
        <v>0</v>
      </c>
    </row>
    <row r="849" spans="1:8" x14ac:dyDescent="0.25">
      <c r="A849" s="1" t="s">
        <v>15</v>
      </c>
      <c r="B849" s="8" t="s">
        <v>885</v>
      </c>
      <c r="C849">
        <v>39336</v>
      </c>
      <c r="D849" s="1" t="s">
        <v>3948</v>
      </c>
      <c r="E849" s="2">
        <v>8773.4</v>
      </c>
      <c r="F849" s="9" t="s">
        <v>16</v>
      </c>
      <c r="G849" s="2">
        <v>8773.4</v>
      </c>
      <c r="H849" s="4">
        <f>Tabla1[[#This Row],[Importe]]-Tabla1[[#This Row],[Pagado]]</f>
        <v>0</v>
      </c>
    </row>
    <row r="850" spans="1:8" x14ac:dyDescent="0.25">
      <c r="A850" s="1" t="s">
        <v>15</v>
      </c>
      <c r="B850" s="8" t="s">
        <v>886</v>
      </c>
      <c r="C850">
        <v>39337</v>
      </c>
      <c r="D850" s="1" t="s">
        <v>4080</v>
      </c>
      <c r="E850" s="2">
        <v>10926.1</v>
      </c>
      <c r="F850" s="9" t="s">
        <v>16</v>
      </c>
      <c r="G850" s="2">
        <v>10926.1</v>
      </c>
      <c r="H850" s="4">
        <f>Tabla1[[#This Row],[Importe]]-Tabla1[[#This Row],[Pagado]]</f>
        <v>0</v>
      </c>
    </row>
    <row r="851" spans="1:8" x14ac:dyDescent="0.25">
      <c r="A851" s="1" t="s">
        <v>15</v>
      </c>
      <c r="B851" s="8" t="s">
        <v>887</v>
      </c>
      <c r="C851">
        <v>39338</v>
      </c>
      <c r="D851" s="1" t="s">
        <v>3946</v>
      </c>
      <c r="E851" s="2">
        <v>2975.6</v>
      </c>
      <c r="F851" s="9" t="s">
        <v>16</v>
      </c>
      <c r="G851" s="2">
        <v>2975.6</v>
      </c>
      <c r="H851" s="4">
        <f>Tabla1[[#This Row],[Importe]]-Tabla1[[#This Row],[Pagado]]</f>
        <v>0</v>
      </c>
    </row>
    <row r="852" spans="1:8" x14ac:dyDescent="0.25">
      <c r="A852" s="1" t="s">
        <v>15</v>
      </c>
      <c r="B852" s="8" t="s">
        <v>888</v>
      </c>
      <c r="C852">
        <v>39339</v>
      </c>
      <c r="D852" s="1" t="s">
        <v>4041</v>
      </c>
      <c r="E852" s="2">
        <v>1479.8</v>
      </c>
      <c r="F852" s="9" t="s">
        <v>15</v>
      </c>
      <c r="G852" s="2">
        <v>1479.8</v>
      </c>
      <c r="H852" s="4">
        <f>Tabla1[[#This Row],[Importe]]-Tabla1[[#This Row],[Pagado]]</f>
        <v>0</v>
      </c>
    </row>
    <row r="853" spans="1:8" x14ac:dyDescent="0.25">
      <c r="A853" s="1" t="s">
        <v>15</v>
      </c>
      <c r="B853" s="8" t="s">
        <v>889</v>
      </c>
      <c r="C853">
        <v>39340</v>
      </c>
      <c r="D853" s="1" t="s">
        <v>4041</v>
      </c>
      <c r="E853" s="2">
        <v>527</v>
      </c>
      <c r="F853" s="9" t="s">
        <v>15</v>
      </c>
      <c r="G853" s="2">
        <v>527</v>
      </c>
      <c r="H853" s="4">
        <f>Tabla1[[#This Row],[Importe]]-Tabla1[[#This Row],[Pagado]]</f>
        <v>0</v>
      </c>
    </row>
    <row r="854" spans="1:8" x14ac:dyDescent="0.25">
      <c r="A854" s="1" t="s">
        <v>15</v>
      </c>
      <c r="B854" s="8" t="s">
        <v>890</v>
      </c>
      <c r="C854">
        <v>39341</v>
      </c>
      <c r="D854" s="1" t="s">
        <v>4079</v>
      </c>
      <c r="E854" s="2">
        <v>15500</v>
      </c>
      <c r="F854" s="9" t="s">
        <v>15</v>
      </c>
      <c r="G854" s="2">
        <v>15500</v>
      </c>
      <c r="H854" s="4">
        <f>Tabla1[[#This Row],[Importe]]-Tabla1[[#This Row],[Pagado]]</f>
        <v>0</v>
      </c>
    </row>
    <row r="855" spans="1:8" x14ac:dyDescent="0.25">
      <c r="A855" s="1" t="s">
        <v>15</v>
      </c>
      <c r="B855" s="8" t="s">
        <v>891</v>
      </c>
      <c r="C855">
        <v>39342</v>
      </c>
      <c r="D855" s="1" t="s">
        <v>3967</v>
      </c>
      <c r="E855" s="2">
        <v>6396</v>
      </c>
      <c r="F855" s="9" t="s">
        <v>15</v>
      </c>
      <c r="G855" s="2">
        <v>6396</v>
      </c>
      <c r="H855" s="4">
        <f>Tabla1[[#This Row],[Importe]]-Tabla1[[#This Row],[Pagado]]</f>
        <v>0</v>
      </c>
    </row>
    <row r="856" spans="1:8" x14ac:dyDescent="0.25">
      <c r="A856" s="1" t="s">
        <v>15</v>
      </c>
      <c r="B856" s="8" t="s">
        <v>892</v>
      </c>
      <c r="C856">
        <v>39343</v>
      </c>
      <c r="D856" s="1" t="s">
        <v>4142</v>
      </c>
      <c r="E856" s="2">
        <v>18707.2</v>
      </c>
      <c r="F856" s="9" t="s">
        <v>15</v>
      </c>
      <c r="G856" s="2">
        <v>18707.2</v>
      </c>
      <c r="H856" s="4">
        <f>Tabla1[[#This Row],[Importe]]-Tabla1[[#This Row],[Pagado]]</f>
        <v>0</v>
      </c>
    </row>
    <row r="857" spans="1:8" x14ac:dyDescent="0.25">
      <c r="A857" s="1" t="s">
        <v>15</v>
      </c>
      <c r="B857" s="8" t="s">
        <v>893</v>
      </c>
      <c r="C857">
        <v>39344</v>
      </c>
      <c r="D857" s="1" t="s">
        <v>3968</v>
      </c>
      <c r="E857" s="2">
        <v>7150</v>
      </c>
      <c r="F857" s="9" t="s">
        <v>16</v>
      </c>
      <c r="G857" s="2">
        <v>7150</v>
      </c>
      <c r="H857" s="4">
        <f>Tabla1[[#This Row],[Importe]]-Tabla1[[#This Row],[Pagado]]</f>
        <v>0</v>
      </c>
    </row>
    <row r="858" spans="1:8" x14ac:dyDescent="0.25">
      <c r="A858" s="1" t="s">
        <v>15</v>
      </c>
      <c r="B858" s="8" t="s">
        <v>894</v>
      </c>
      <c r="C858">
        <v>39345</v>
      </c>
      <c r="D858" s="1" t="s">
        <v>4142</v>
      </c>
      <c r="E858" s="2">
        <v>1166.2</v>
      </c>
      <c r="F858" s="9" t="s">
        <v>15</v>
      </c>
      <c r="G858" s="2">
        <v>1166.2</v>
      </c>
      <c r="H858" s="4">
        <f>Tabla1[[#This Row],[Importe]]-Tabla1[[#This Row],[Pagado]]</f>
        <v>0</v>
      </c>
    </row>
    <row r="859" spans="1:8" x14ac:dyDescent="0.25">
      <c r="A859" s="1" t="s">
        <v>15</v>
      </c>
      <c r="B859" s="8" t="s">
        <v>895</v>
      </c>
      <c r="C859">
        <v>39346</v>
      </c>
      <c r="D859" s="1" t="s">
        <v>3937</v>
      </c>
      <c r="E859" s="2">
        <v>113564.3</v>
      </c>
      <c r="F859" s="9" t="s">
        <v>16</v>
      </c>
      <c r="G859" s="2">
        <v>113564.3</v>
      </c>
      <c r="H859" s="4">
        <f>Tabla1[[#This Row],[Importe]]-Tabla1[[#This Row],[Pagado]]</f>
        <v>0</v>
      </c>
    </row>
    <row r="860" spans="1:8" x14ac:dyDescent="0.25">
      <c r="A860" s="1" t="s">
        <v>15</v>
      </c>
      <c r="B860" s="8" t="s">
        <v>896</v>
      </c>
      <c r="C860">
        <v>39347</v>
      </c>
      <c r="D860" s="1" t="s">
        <v>3958</v>
      </c>
      <c r="E860" s="2">
        <v>1927.6</v>
      </c>
      <c r="F860" s="9" t="s">
        <v>15</v>
      </c>
      <c r="G860" s="2">
        <v>1927.6</v>
      </c>
      <c r="H860" s="4">
        <f>Tabla1[[#This Row],[Importe]]-Tabla1[[#This Row],[Pagado]]</f>
        <v>0</v>
      </c>
    </row>
    <row r="861" spans="1:8" x14ac:dyDescent="0.25">
      <c r="A861" s="1" t="s">
        <v>15</v>
      </c>
      <c r="B861" s="8" t="s">
        <v>897</v>
      </c>
      <c r="C861">
        <v>39348</v>
      </c>
      <c r="D861" s="1" t="s">
        <v>3994</v>
      </c>
      <c r="E861" s="2">
        <v>1305.5999999999999</v>
      </c>
      <c r="F861" s="9" t="s">
        <v>15</v>
      </c>
      <c r="G861" s="2">
        <v>1305.5999999999999</v>
      </c>
      <c r="H861" s="4">
        <f>Tabla1[[#This Row],[Importe]]-Tabla1[[#This Row],[Pagado]]</f>
        <v>0</v>
      </c>
    </row>
    <row r="862" spans="1:8" x14ac:dyDescent="0.25">
      <c r="A862" s="1" t="s">
        <v>15</v>
      </c>
      <c r="B862" s="8" t="s">
        <v>898</v>
      </c>
      <c r="C862">
        <v>39349</v>
      </c>
      <c r="D862" s="1" t="s">
        <v>3965</v>
      </c>
      <c r="E862" s="2">
        <v>1100</v>
      </c>
      <c r="F862" s="9" t="s">
        <v>15</v>
      </c>
      <c r="G862" s="2">
        <v>1100</v>
      </c>
      <c r="H862" s="4">
        <f>Tabla1[[#This Row],[Importe]]-Tabla1[[#This Row],[Pagado]]</f>
        <v>0</v>
      </c>
    </row>
    <row r="863" spans="1:8" x14ac:dyDescent="0.25">
      <c r="A863" s="1" t="s">
        <v>15</v>
      </c>
      <c r="B863" s="8" t="s">
        <v>899</v>
      </c>
      <c r="C863">
        <v>39350</v>
      </c>
      <c r="D863" s="1" t="s">
        <v>4001</v>
      </c>
      <c r="E863" s="2">
        <v>4400</v>
      </c>
      <c r="F863" s="9" t="s">
        <v>15</v>
      </c>
      <c r="G863" s="2">
        <v>4400</v>
      </c>
      <c r="H863" s="4">
        <f>Tabla1[[#This Row],[Importe]]-Tabla1[[#This Row],[Pagado]]</f>
        <v>0</v>
      </c>
    </row>
    <row r="864" spans="1:8" x14ac:dyDescent="0.25">
      <c r="A864" s="1" t="s">
        <v>15</v>
      </c>
      <c r="B864" s="8" t="s">
        <v>900</v>
      </c>
      <c r="C864">
        <v>39351</v>
      </c>
      <c r="D864" s="1" t="s">
        <v>3974</v>
      </c>
      <c r="E864" s="2">
        <v>6050</v>
      </c>
      <c r="F864" s="9" t="s">
        <v>15</v>
      </c>
      <c r="G864" s="2">
        <v>6050</v>
      </c>
      <c r="H864" s="4">
        <f>Tabla1[[#This Row],[Importe]]-Tabla1[[#This Row],[Pagado]]</f>
        <v>0</v>
      </c>
    </row>
    <row r="865" spans="1:8" x14ac:dyDescent="0.25">
      <c r="A865" s="1" t="s">
        <v>15</v>
      </c>
      <c r="B865" s="8" t="s">
        <v>901</v>
      </c>
      <c r="C865">
        <v>39352</v>
      </c>
      <c r="D865" s="1" t="s">
        <v>3956</v>
      </c>
      <c r="E865" s="2">
        <v>1844</v>
      </c>
      <c r="F865" s="9" t="s">
        <v>15</v>
      </c>
      <c r="G865" s="2">
        <v>1844</v>
      </c>
      <c r="H865" s="4">
        <f>Tabla1[[#This Row],[Importe]]-Tabla1[[#This Row],[Pagado]]</f>
        <v>0</v>
      </c>
    </row>
    <row r="866" spans="1:8" x14ac:dyDescent="0.25">
      <c r="A866" s="1" t="s">
        <v>15</v>
      </c>
      <c r="B866" s="8" t="s">
        <v>902</v>
      </c>
      <c r="C866">
        <v>39353</v>
      </c>
      <c r="D866" s="1" t="s">
        <v>3957</v>
      </c>
      <c r="E866" s="2">
        <v>2200</v>
      </c>
      <c r="F866" s="9" t="s">
        <v>15</v>
      </c>
      <c r="G866" s="2">
        <v>2200</v>
      </c>
      <c r="H866" s="4">
        <f>Tabla1[[#This Row],[Importe]]-Tabla1[[#This Row],[Pagado]]</f>
        <v>0</v>
      </c>
    </row>
    <row r="867" spans="1:8" x14ac:dyDescent="0.25">
      <c r="A867" s="1" t="s">
        <v>15</v>
      </c>
      <c r="B867" s="8" t="s">
        <v>903</v>
      </c>
      <c r="C867">
        <v>39354</v>
      </c>
      <c r="D867" s="1" t="s">
        <v>3978</v>
      </c>
      <c r="E867" s="2">
        <v>9955.7999999999993</v>
      </c>
      <c r="F867" s="9" t="s">
        <v>15</v>
      </c>
      <c r="G867" s="2">
        <v>9955.7999999999993</v>
      </c>
      <c r="H867" s="4">
        <f>Tabla1[[#This Row],[Importe]]-Tabla1[[#This Row],[Pagado]]</f>
        <v>0</v>
      </c>
    </row>
    <row r="868" spans="1:8" x14ac:dyDescent="0.25">
      <c r="A868" s="1" t="s">
        <v>15</v>
      </c>
      <c r="B868" s="8" t="s">
        <v>904</v>
      </c>
      <c r="C868">
        <v>39355</v>
      </c>
      <c r="D868" s="1" t="s">
        <v>3959</v>
      </c>
      <c r="E868" s="2">
        <v>13508.4</v>
      </c>
      <c r="F868" s="9" t="s">
        <v>25</v>
      </c>
      <c r="G868" s="2">
        <v>13508.4</v>
      </c>
      <c r="H868" s="4">
        <f>Tabla1[[#This Row],[Importe]]-Tabla1[[#This Row],[Pagado]]</f>
        <v>0</v>
      </c>
    </row>
    <row r="869" spans="1:8" x14ac:dyDescent="0.25">
      <c r="A869" s="1" t="s">
        <v>15</v>
      </c>
      <c r="B869" s="8" t="s">
        <v>905</v>
      </c>
      <c r="C869">
        <v>39356</v>
      </c>
      <c r="D869" s="1" t="s">
        <v>3953</v>
      </c>
      <c r="E869" s="2">
        <v>3025</v>
      </c>
      <c r="F869" s="9" t="s">
        <v>15</v>
      </c>
      <c r="G869" s="2">
        <v>3025</v>
      </c>
      <c r="H869" s="4">
        <f>Tabla1[[#This Row],[Importe]]-Tabla1[[#This Row],[Pagado]]</f>
        <v>0</v>
      </c>
    </row>
    <row r="870" spans="1:8" x14ac:dyDescent="0.25">
      <c r="A870" s="1" t="s">
        <v>15</v>
      </c>
      <c r="B870" s="8" t="s">
        <v>906</v>
      </c>
      <c r="C870">
        <v>39357</v>
      </c>
      <c r="D870" s="1" t="s">
        <v>4059</v>
      </c>
      <c r="E870" s="2">
        <v>1718.7</v>
      </c>
      <c r="F870" s="9" t="s">
        <v>15</v>
      </c>
      <c r="G870" s="2">
        <v>1718.7</v>
      </c>
      <c r="H870" s="4">
        <f>Tabla1[[#This Row],[Importe]]-Tabla1[[#This Row],[Pagado]]</f>
        <v>0</v>
      </c>
    </row>
    <row r="871" spans="1:8" x14ac:dyDescent="0.25">
      <c r="A871" s="1" t="s">
        <v>15</v>
      </c>
      <c r="B871" s="8" t="s">
        <v>907</v>
      </c>
      <c r="C871">
        <v>39358</v>
      </c>
      <c r="D871" s="1" t="s">
        <v>4017</v>
      </c>
      <c r="E871" s="2">
        <v>800</v>
      </c>
      <c r="F871" s="9" t="s">
        <v>18</v>
      </c>
      <c r="G871" s="2">
        <v>800</v>
      </c>
      <c r="H871" s="4">
        <f>Tabla1[[#This Row],[Importe]]-Tabla1[[#This Row],[Pagado]]</f>
        <v>0</v>
      </c>
    </row>
    <row r="872" spans="1:8" x14ac:dyDescent="0.25">
      <c r="A872" s="1" t="s">
        <v>15</v>
      </c>
      <c r="B872" s="8" t="s">
        <v>908</v>
      </c>
      <c r="C872">
        <v>39359</v>
      </c>
      <c r="D872" s="1" t="s">
        <v>3962</v>
      </c>
      <c r="E872" s="2">
        <v>7909.4</v>
      </c>
      <c r="F872" s="9" t="s">
        <v>15</v>
      </c>
      <c r="G872" s="2">
        <v>7909.4</v>
      </c>
      <c r="H872" s="4">
        <f>Tabla1[[#This Row],[Importe]]-Tabla1[[#This Row],[Pagado]]</f>
        <v>0</v>
      </c>
    </row>
    <row r="873" spans="1:8" x14ac:dyDescent="0.25">
      <c r="A873" s="1" t="s">
        <v>15</v>
      </c>
      <c r="B873" s="8" t="s">
        <v>909</v>
      </c>
      <c r="C873">
        <v>39360</v>
      </c>
      <c r="D873" s="1" t="s">
        <v>3970</v>
      </c>
      <c r="E873" s="2">
        <v>1545.6</v>
      </c>
      <c r="F873" s="9" t="s">
        <v>15</v>
      </c>
      <c r="G873" s="2">
        <v>1545.6</v>
      </c>
      <c r="H873" s="4">
        <f>Tabla1[[#This Row],[Importe]]-Tabla1[[#This Row],[Pagado]]</f>
        <v>0</v>
      </c>
    </row>
    <row r="874" spans="1:8" x14ac:dyDescent="0.25">
      <c r="A874" s="1" t="s">
        <v>15</v>
      </c>
      <c r="B874" s="8" t="s">
        <v>910</v>
      </c>
      <c r="C874">
        <v>39361</v>
      </c>
      <c r="D874" s="1" t="s">
        <v>3972</v>
      </c>
      <c r="E874" s="2">
        <v>5246.25</v>
      </c>
      <c r="F874" s="9" t="s">
        <v>15</v>
      </c>
      <c r="G874" s="2">
        <v>5246.25</v>
      </c>
      <c r="H874" s="4">
        <f>Tabla1[[#This Row],[Importe]]-Tabla1[[#This Row],[Pagado]]</f>
        <v>0</v>
      </c>
    </row>
    <row r="875" spans="1:8" x14ac:dyDescent="0.25">
      <c r="A875" s="1" t="s">
        <v>15</v>
      </c>
      <c r="B875" s="8" t="s">
        <v>911</v>
      </c>
      <c r="C875">
        <v>39362</v>
      </c>
      <c r="D875" s="1" t="s">
        <v>4078</v>
      </c>
      <c r="E875" s="2">
        <v>850.29</v>
      </c>
      <c r="F875" s="9" t="s">
        <v>15</v>
      </c>
      <c r="G875" s="2">
        <v>850.29</v>
      </c>
      <c r="H875" s="4">
        <f>Tabla1[[#This Row],[Importe]]-Tabla1[[#This Row],[Pagado]]</f>
        <v>0</v>
      </c>
    </row>
    <row r="876" spans="1:8" x14ac:dyDescent="0.25">
      <c r="A876" s="1" t="s">
        <v>15</v>
      </c>
      <c r="B876" s="8" t="s">
        <v>912</v>
      </c>
      <c r="C876">
        <v>39363</v>
      </c>
      <c r="D876" s="1" t="s">
        <v>4030</v>
      </c>
      <c r="E876" s="2">
        <v>3462</v>
      </c>
      <c r="F876" s="9" t="s">
        <v>15</v>
      </c>
      <c r="G876" s="2">
        <v>3462</v>
      </c>
      <c r="H876" s="4">
        <f>Tabla1[[#This Row],[Importe]]-Tabla1[[#This Row],[Pagado]]</f>
        <v>0</v>
      </c>
    </row>
    <row r="877" spans="1:8" x14ac:dyDescent="0.25">
      <c r="A877" s="1" t="s">
        <v>15</v>
      </c>
      <c r="B877" s="8" t="s">
        <v>913</v>
      </c>
      <c r="C877">
        <v>39364</v>
      </c>
      <c r="D877" s="1" t="s">
        <v>3964</v>
      </c>
      <c r="E877" s="2">
        <v>1144</v>
      </c>
      <c r="F877" s="9" t="s">
        <v>15</v>
      </c>
      <c r="G877" s="2">
        <v>1144</v>
      </c>
      <c r="H877" s="4">
        <f>Tabla1[[#This Row],[Importe]]-Tabla1[[#This Row],[Pagado]]</f>
        <v>0</v>
      </c>
    </row>
    <row r="878" spans="1:8" x14ac:dyDescent="0.25">
      <c r="A878" s="1" t="s">
        <v>15</v>
      </c>
      <c r="B878" s="8" t="s">
        <v>914</v>
      </c>
      <c r="C878">
        <v>39365</v>
      </c>
      <c r="D878" s="1" t="s">
        <v>3971</v>
      </c>
      <c r="E878" s="2">
        <v>4503.45</v>
      </c>
      <c r="F878" s="9" t="s">
        <v>15</v>
      </c>
      <c r="G878" s="2">
        <v>4503.45</v>
      </c>
      <c r="H878" s="4">
        <f>Tabla1[[#This Row],[Importe]]-Tabla1[[#This Row],[Pagado]]</f>
        <v>0</v>
      </c>
    </row>
    <row r="879" spans="1:8" x14ac:dyDescent="0.25">
      <c r="A879" s="1" t="s">
        <v>15</v>
      </c>
      <c r="B879" s="8" t="s">
        <v>915</v>
      </c>
      <c r="C879">
        <v>39366</v>
      </c>
      <c r="D879" s="1" t="s">
        <v>3960</v>
      </c>
      <c r="E879" s="2">
        <v>18913.8</v>
      </c>
      <c r="F879" s="9" t="s">
        <v>15</v>
      </c>
      <c r="G879" s="2">
        <v>18913.8</v>
      </c>
      <c r="H879" s="4">
        <f>Tabla1[[#This Row],[Importe]]-Tabla1[[#This Row],[Pagado]]</f>
        <v>0</v>
      </c>
    </row>
    <row r="880" spans="1:8" x14ac:dyDescent="0.25">
      <c r="A880" s="1" t="s">
        <v>15</v>
      </c>
      <c r="B880" s="8" t="s">
        <v>916</v>
      </c>
      <c r="C880">
        <v>39367</v>
      </c>
      <c r="D880" s="1" t="s">
        <v>3961</v>
      </c>
      <c r="E880" s="2">
        <v>4334.3999999999996</v>
      </c>
      <c r="F880" s="9" t="s">
        <v>15</v>
      </c>
      <c r="G880" s="2">
        <v>4334.3999999999996</v>
      </c>
      <c r="H880" s="4">
        <f>Tabla1[[#This Row],[Importe]]-Tabla1[[#This Row],[Pagado]]</f>
        <v>0</v>
      </c>
    </row>
    <row r="881" spans="1:8" x14ac:dyDescent="0.25">
      <c r="A881" s="1" t="s">
        <v>15</v>
      </c>
      <c r="B881" s="8" t="s">
        <v>917</v>
      </c>
      <c r="C881">
        <v>39368</v>
      </c>
      <c r="D881" s="1" t="s">
        <v>3954</v>
      </c>
      <c r="E881" s="2">
        <v>10500</v>
      </c>
      <c r="F881" s="9" t="s">
        <v>15</v>
      </c>
      <c r="G881" s="2">
        <v>10500</v>
      </c>
      <c r="H881" s="4">
        <f>Tabla1[[#This Row],[Importe]]-Tabla1[[#This Row],[Pagado]]</f>
        <v>0</v>
      </c>
    </row>
    <row r="882" spans="1:8" x14ac:dyDescent="0.25">
      <c r="A882" s="1" t="s">
        <v>15</v>
      </c>
      <c r="B882" s="8" t="s">
        <v>918</v>
      </c>
      <c r="C882">
        <v>39369</v>
      </c>
      <c r="D882" s="1" t="s">
        <v>3964</v>
      </c>
      <c r="E882" s="2">
        <v>3300</v>
      </c>
      <c r="F882" s="9" t="s">
        <v>15</v>
      </c>
      <c r="G882" s="2">
        <v>3300</v>
      </c>
      <c r="H882" s="4">
        <f>Tabla1[[#This Row],[Importe]]-Tabla1[[#This Row],[Pagado]]</f>
        <v>0</v>
      </c>
    </row>
    <row r="883" spans="1:8" x14ac:dyDescent="0.25">
      <c r="A883" s="1" t="s">
        <v>15</v>
      </c>
      <c r="B883" s="8" t="s">
        <v>919</v>
      </c>
      <c r="C883">
        <v>39370</v>
      </c>
      <c r="D883" s="1" t="s">
        <v>3995</v>
      </c>
      <c r="E883" s="2">
        <v>35253.68</v>
      </c>
      <c r="F883" s="9" t="s">
        <v>16</v>
      </c>
      <c r="G883" s="2">
        <v>35253.68</v>
      </c>
      <c r="H883" s="4">
        <f>Tabla1[[#This Row],[Importe]]-Tabla1[[#This Row],[Pagado]]</f>
        <v>0</v>
      </c>
    </row>
    <row r="884" spans="1:8" x14ac:dyDescent="0.25">
      <c r="A884" s="1" t="s">
        <v>15</v>
      </c>
      <c r="B884" s="8" t="s">
        <v>920</v>
      </c>
      <c r="C884">
        <v>39371</v>
      </c>
      <c r="D884" s="1" t="s">
        <v>4085</v>
      </c>
      <c r="E884" s="2">
        <v>3867.5</v>
      </c>
      <c r="F884" s="9" t="s">
        <v>15</v>
      </c>
      <c r="G884" s="2">
        <v>3867.5</v>
      </c>
      <c r="H884" s="4">
        <f>Tabla1[[#This Row],[Importe]]-Tabla1[[#This Row],[Pagado]]</f>
        <v>0</v>
      </c>
    </row>
    <row r="885" spans="1:8" x14ac:dyDescent="0.25">
      <c r="A885" s="1" t="s">
        <v>15</v>
      </c>
      <c r="B885" s="8" t="s">
        <v>921</v>
      </c>
      <c r="C885">
        <v>39372</v>
      </c>
      <c r="D885" s="1" t="s">
        <v>4046</v>
      </c>
      <c r="E885" s="2">
        <v>1232.5999999999999</v>
      </c>
      <c r="F885" s="9" t="s">
        <v>15</v>
      </c>
      <c r="G885" s="2">
        <v>1232.5999999999999</v>
      </c>
      <c r="H885" s="4">
        <f>Tabla1[[#This Row],[Importe]]-Tabla1[[#This Row],[Pagado]]</f>
        <v>0</v>
      </c>
    </row>
    <row r="886" spans="1:8" x14ac:dyDescent="0.25">
      <c r="A886" s="1" t="s">
        <v>15</v>
      </c>
      <c r="B886" s="8" t="s">
        <v>922</v>
      </c>
      <c r="C886">
        <v>39373</v>
      </c>
      <c r="D886" s="1" t="s">
        <v>4005</v>
      </c>
      <c r="E886" s="2">
        <v>1243.2</v>
      </c>
      <c r="F886" s="9" t="s">
        <v>15</v>
      </c>
      <c r="G886" s="2">
        <v>1243.2</v>
      </c>
      <c r="H886" s="4">
        <f>Tabla1[[#This Row],[Importe]]-Tabla1[[#This Row],[Pagado]]</f>
        <v>0</v>
      </c>
    </row>
    <row r="887" spans="1:8" x14ac:dyDescent="0.25">
      <c r="A887" s="1" t="s">
        <v>15</v>
      </c>
      <c r="B887" s="8" t="s">
        <v>923</v>
      </c>
      <c r="C887">
        <v>39374</v>
      </c>
      <c r="D887" s="1" t="s">
        <v>4007</v>
      </c>
      <c r="E887" s="2">
        <v>1116</v>
      </c>
      <c r="F887" s="9" t="s">
        <v>15</v>
      </c>
      <c r="G887" s="2">
        <v>1116</v>
      </c>
      <c r="H887" s="4">
        <f>Tabla1[[#This Row],[Importe]]-Tabla1[[#This Row],[Pagado]]</f>
        <v>0</v>
      </c>
    </row>
    <row r="888" spans="1:8" x14ac:dyDescent="0.25">
      <c r="A888" s="1" t="s">
        <v>15</v>
      </c>
      <c r="B888" s="8" t="s">
        <v>924</v>
      </c>
      <c r="C888">
        <v>39375</v>
      </c>
      <c r="D888" s="1" t="s">
        <v>4083</v>
      </c>
      <c r="E888" s="2">
        <v>9419</v>
      </c>
      <c r="F888" s="9" t="s">
        <v>15</v>
      </c>
      <c r="G888" s="2">
        <v>9419</v>
      </c>
      <c r="H888" s="4">
        <f>Tabla1[[#This Row],[Importe]]-Tabla1[[#This Row],[Pagado]]</f>
        <v>0</v>
      </c>
    </row>
    <row r="889" spans="1:8" x14ac:dyDescent="0.25">
      <c r="A889" s="1" t="s">
        <v>15</v>
      </c>
      <c r="B889" s="8" t="s">
        <v>925</v>
      </c>
      <c r="C889">
        <v>39376</v>
      </c>
      <c r="D889" s="1" t="s">
        <v>3969</v>
      </c>
      <c r="E889" s="2">
        <v>10376.9</v>
      </c>
      <c r="F889" s="9" t="s">
        <v>15</v>
      </c>
      <c r="G889" s="2">
        <v>10376.9</v>
      </c>
      <c r="H889" s="4">
        <f>Tabla1[[#This Row],[Importe]]-Tabla1[[#This Row],[Pagado]]</f>
        <v>0</v>
      </c>
    </row>
    <row r="890" spans="1:8" x14ac:dyDescent="0.25">
      <c r="A890" s="1" t="s">
        <v>15</v>
      </c>
      <c r="B890" s="8" t="s">
        <v>926</v>
      </c>
      <c r="C890">
        <v>39377</v>
      </c>
      <c r="D890" s="1" t="s">
        <v>4034</v>
      </c>
      <c r="E890" s="2">
        <v>1319.36</v>
      </c>
      <c r="F890" s="9" t="s">
        <v>15</v>
      </c>
      <c r="G890" s="2">
        <v>1319.36</v>
      </c>
      <c r="H890" s="4">
        <f>Tabla1[[#This Row],[Importe]]-Tabla1[[#This Row],[Pagado]]</f>
        <v>0</v>
      </c>
    </row>
    <row r="891" spans="1:8" x14ac:dyDescent="0.25">
      <c r="A891" s="1" t="s">
        <v>15</v>
      </c>
      <c r="B891" s="8" t="s">
        <v>927</v>
      </c>
      <c r="C891">
        <v>39378</v>
      </c>
      <c r="D891" s="1" t="s">
        <v>3973</v>
      </c>
      <c r="E891" s="2">
        <v>2601.4</v>
      </c>
      <c r="F891" s="9" t="s">
        <v>15</v>
      </c>
      <c r="G891" s="2">
        <v>2601.4</v>
      </c>
      <c r="H891" s="4">
        <f>Tabla1[[#This Row],[Importe]]-Tabla1[[#This Row],[Pagado]]</f>
        <v>0</v>
      </c>
    </row>
    <row r="892" spans="1:8" x14ac:dyDescent="0.25">
      <c r="A892" s="1" t="s">
        <v>15</v>
      </c>
      <c r="B892" s="8" t="s">
        <v>928</v>
      </c>
      <c r="C892">
        <v>39379</v>
      </c>
      <c r="D892" s="1" t="s">
        <v>4060</v>
      </c>
      <c r="E892" s="2">
        <v>17.690000000000001</v>
      </c>
      <c r="F892" s="9" t="s">
        <v>32</v>
      </c>
      <c r="G892" s="2">
        <v>17.690000000000001</v>
      </c>
      <c r="H892" s="4">
        <f>Tabla1[[#This Row],[Importe]]-Tabla1[[#This Row],[Pagado]]</f>
        <v>0</v>
      </c>
    </row>
    <row r="893" spans="1:8" x14ac:dyDescent="0.25">
      <c r="A893" s="1" t="s">
        <v>15</v>
      </c>
      <c r="B893" s="8" t="s">
        <v>929</v>
      </c>
      <c r="C893">
        <v>39380</v>
      </c>
      <c r="D893" s="1" t="s">
        <v>4010</v>
      </c>
      <c r="E893" s="2">
        <v>1138.2</v>
      </c>
      <c r="F893" s="9" t="s">
        <v>15</v>
      </c>
      <c r="G893" s="2">
        <v>1138.2</v>
      </c>
      <c r="H893" s="4">
        <f>Tabla1[[#This Row],[Importe]]-Tabla1[[#This Row],[Pagado]]</f>
        <v>0</v>
      </c>
    </row>
    <row r="894" spans="1:8" x14ac:dyDescent="0.25">
      <c r="A894" s="1" t="s">
        <v>15</v>
      </c>
      <c r="B894" s="8" t="s">
        <v>930</v>
      </c>
      <c r="C894">
        <v>39381</v>
      </c>
      <c r="D894" s="1" t="s">
        <v>4009</v>
      </c>
      <c r="E894" s="2">
        <v>770</v>
      </c>
      <c r="F894" s="9" t="s">
        <v>15</v>
      </c>
      <c r="G894" s="2">
        <v>770</v>
      </c>
      <c r="H894" s="4">
        <f>Tabla1[[#This Row],[Importe]]-Tabla1[[#This Row],[Pagado]]</f>
        <v>0</v>
      </c>
    </row>
    <row r="895" spans="1:8" x14ac:dyDescent="0.25">
      <c r="A895" s="1" t="s">
        <v>15</v>
      </c>
      <c r="B895" s="8" t="s">
        <v>931</v>
      </c>
      <c r="C895">
        <v>39382</v>
      </c>
      <c r="D895" s="1" t="s">
        <v>4060</v>
      </c>
      <c r="E895" s="2">
        <v>3.69</v>
      </c>
      <c r="F895" s="9" t="s">
        <v>21</v>
      </c>
      <c r="G895" s="2">
        <v>3.69</v>
      </c>
      <c r="H895" s="4">
        <f>Tabla1[[#This Row],[Importe]]-Tabla1[[#This Row],[Pagado]]</f>
        <v>0</v>
      </c>
    </row>
    <row r="896" spans="1:8" x14ac:dyDescent="0.25">
      <c r="A896" s="1" t="s">
        <v>15</v>
      </c>
      <c r="B896" s="8" t="s">
        <v>932</v>
      </c>
      <c r="C896">
        <v>39383</v>
      </c>
      <c r="D896" s="1" t="s">
        <v>4100</v>
      </c>
      <c r="E896" s="2">
        <v>550</v>
      </c>
      <c r="F896" s="9" t="s">
        <v>15</v>
      </c>
      <c r="G896" s="2">
        <v>550</v>
      </c>
      <c r="H896" s="4">
        <f>Tabla1[[#This Row],[Importe]]-Tabla1[[#This Row],[Pagado]]</f>
        <v>0</v>
      </c>
    </row>
    <row r="897" spans="1:8" x14ac:dyDescent="0.25">
      <c r="A897" s="1" t="s">
        <v>15</v>
      </c>
      <c r="B897" s="8" t="s">
        <v>933</v>
      </c>
      <c r="C897">
        <v>39384</v>
      </c>
      <c r="D897" s="1" t="s">
        <v>3998</v>
      </c>
      <c r="E897" s="2">
        <v>25016</v>
      </c>
      <c r="F897" s="9" t="s">
        <v>15</v>
      </c>
      <c r="G897" s="2">
        <v>25016</v>
      </c>
      <c r="H897" s="4">
        <f>Tabla1[[#This Row],[Importe]]-Tabla1[[#This Row],[Pagado]]</f>
        <v>0</v>
      </c>
    </row>
    <row r="898" spans="1:8" x14ac:dyDescent="0.25">
      <c r="A898" s="1" t="s">
        <v>15</v>
      </c>
      <c r="B898" s="8" t="s">
        <v>934</v>
      </c>
      <c r="C898">
        <v>39385</v>
      </c>
      <c r="D898" s="1" t="s">
        <v>4143</v>
      </c>
      <c r="E898" s="2">
        <v>18900</v>
      </c>
      <c r="F898" s="9" t="s">
        <v>16</v>
      </c>
      <c r="G898" s="2">
        <v>18900</v>
      </c>
      <c r="H898" s="4">
        <f>Tabla1[[#This Row],[Importe]]-Tabla1[[#This Row],[Pagado]]</f>
        <v>0</v>
      </c>
    </row>
    <row r="899" spans="1:8" x14ac:dyDescent="0.25">
      <c r="A899" s="1" t="s">
        <v>15</v>
      </c>
      <c r="B899" s="8" t="s">
        <v>935</v>
      </c>
      <c r="C899">
        <v>39386</v>
      </c>
      <c r="D899" s="1" t="s">
        <v>3989</v>
      </c>
      <c r="E899" s="2">
        <v>574.52</v>
      </c>
      <c r="F899" s="9" t="s">
        <v>15</v>
      </c>
      <c r="G899" s="2">
        <v>574.52</v>
      </c>
      <c r="H899" s="4">
        <f>Tabla1[[#This Row],[Importe]]-Tabla1[[#This Row],[Pagado]]</f>
        <v>0</v>
      </c>
    </row>
    <row r="900" spans="1:8" x14ac:dyDescent="0.25">
      <c r="A900" s="1" t="s">
        <v>15</v>
      </c>
      <c r="B900" s="8" t="s">
        <v>936</v>
      </c>
      <c r="C900">
        <v>39387</v>
      </c>
      <c r="D900" s="1" t="s">
        <v>3984</v>
      </c>
      <c r="E900" s="2">
        <v>2159.6999999999998</v>
      </c>
      <c r="F900" s="9" t="s">
        <v>16</v>
      </c>
      <c r="G900" s="2">
        <v>2159.6999999999998</v>
      </c>
      <c r="H900" s="4">
        <f>Tabla1[[#This Row],[Importe]]-Tabla1[[#This Row],[Pagado]]</f>
        <v>0</v>
      </c>
    </row>
    <row r="901" spans="1:8" x14ac:dyDescent="0.25">
      <c r="A901" s="1" t="s">
        <v>15</v>
      </c>
      <c r="B901" s="8" t="s">
        <v>937</v>
      </c>
      <c r="C901">
        <v>39388</v>
      </c>
      <c r="D901" s="1" t="s">
        <v>3988</v>
      </c>
      <c r="E901" s="2">
        <v>7542.2</v>
      </c>
      <c r="F901" s="9" t="s">
        <v>16</v>
      </c>
      <c r="G901" s="2">
        <v>7542.2</v>
      </c>
      <c r="H901" s="4">
        <f>Tabla1[[#This Row],[Importe]]-Tabla1[[#This Row],[Pagado]]</f>
        <v>0</v>
      </c>
    </row>
    <row r="902" spans="1:8" x14ac:dyDescent="0.25">
      <c r="A902" s="1" t="s">
        <v>15</v>
      </c>
      <c r="B902" s="8" t="s">
        <v>938</v>
      </c>
      <c r="C902">
        <v>39389</v>
      </c>
      <c r="D902" s="1" t="s">
        <v>3980</v>
      </c>
      <c r="E902" s="2">
        <v>11404.74</v>
      </c>
      <c r="F902" s="9" t="s">
        <v>16</v>
      </c>
      <c r="G902" s="2">
        <v>11404.74</v>
      </c>
      <c r="H902" s="4">
        <f>Tabla1[[#This Row],[Importe]]-Tabla1[[#This Row],[Pagado]]</f>
        <v>0</v>
      </c>
    </row>
    <row r="903" spans="1:8" x14ac:dyDescent="0.25">
      <c r="A903" s="1" t="s">
        <v>15</v>
      </c>
      <c r="B903" s="8" t="s">
        <v>939</v>
      </c>
      <c r="C903">
        <v>39390</v>
      </c>
      <c r="D903" s="1" t="s">
        <v>4047</v>
      </c>
      <c r="E903" s="2">
        <v>1690.36</v>
      </c>
      <c r="F903" s="9" t="s">
        <v>15</v>
      </c>
      <c r="G903" s="2">
        <v>1690.36</v>
      </c>
      <c r="H903" s="4">
        <f>Tabla1[[#This Row],[Importe]]-Tabla1[[#This Row],[Pagado]]</f>
        <v>0</v>
      </c>
    </row>
    <row r="904" spans="1:8" x14ac:dyDescent="0.25">
      <c r="A904" s="1" t="s">
        <v>15</v>
      </c>
      <c r="B904" s="8" t="s">
        <v>940</v>
      </c>
      <c r="C904">
        <v>39391</v>
      </c>
      <c r="D904" s="1" t="s">
        <v>3975</v>
      </c>
      <c r="E904" s="2">
        <v>3636</v>
      </c>
      <c r="F904" s="9" t="s">
        <v>16</v>
      </c>
      <c r="G904" s="2">
        <v>3636</v>
      </c>
      <c r="H904" s="4">
        <f>Tabla1[[#This Row],[Importe]]-Tabla1[[#This Row],[Pagado]]</f>
        <v>0</v>
      </c>
    </row>
    <row r="905" spans="1:8" x14ac:dyDescent="0.25">
      <c r="A905" s="1" t="s">
        <v>15</v>
      </c>
      <c r="B905" s="8" t="s">
        <v>941</v>
      </c>
      <c r="C905">
        <v>39392</v>
      </c>
      <c r="D905" s="1" t="s">
        <v>3987</v>
      </c>
      <c r="E905" s="2">
        <v>1252.9000000000001</v>
      </c>
      <c r="F905" s="9" t="s">
        <v>16</v>
      </c>
      <c r="G905" s="2">
        <v>1252.9000000000001</v>
      </c>
      <c r="H905" s="4">
        <f>Tabla1[[#This Row],[Importe]]-Tabla1[[#This Row],[Pagado]]</f>
        <v>0</v>
      </c>
    </row>
    <row r="906" spans="1:8" x14ac:dyDescent="0.25">
      <c r="A906" s="1" t="s">
        <v>15</v>
      </c>
      <c r="B906" s="8" t="s">
        <v>942</v>
      </c>
      <c r="C906">
        <v>39393</v>
      </c>
      <c r="D906" s="1" t="s">
        <v>3985</v>
      </c>
      <c r="E906" s="2">
        <v>3347.8</v>
      </c>
      <c r="F906" s="9" t="s">
        <v>16</v>
      </c>
      <c r="G906" s="2">
        <v>3347.8</v>
      </c>
      <c r="H906" s="4">
        <f>Tabla1[[#This Row],[Importe]]-Tabla1[[#This Row],[Pagado]]</f>
        <v>0</v>
      </c>
    </row>
    <row r="907" spans="1:8" x14ac:dyDescent="0.25">
      <c r="A907" s="1" t="s">
        <v>15</v>
      </c>
      <c r="B907" s="8" t="s">
        <v>943</v>
      </c>
      <c r="C907">
        <v>39394</v>
      </c>
      <c r="D907" s="1" t="s">
        <v>3964</v>
      </c>
      <c r="E907" s="2">
        <v>4513.6000000000004</v>
      </c>
      <c r="F907" s="9" t="s">
        <v>15</v>
      </c>
      <c r="G907" s="2">
        <v>4513.6000000000004</v>
      </c>
      <c r="H907" s="4">
        <f>Tabla1[[#This Row],[Importe]]-Tabla1[[#This Row],[Pagado]]</f>
        <v>0</v>
      </c>
    </row>
    <row r="908" spans="1:8" x14ac:dyDescent="0.25">
      <c r="A908" s="1" t="s">
        <v>15</v>
      </c>
      <c r="B908" s="8" t="s">
        <v>944</v>
      </c>
      <c r="C908">
        <v>39395</v>
      </c>
      <c r="D908" s="1" t="s">
        <v>3986</v>
      </c>
      <c r="E908" s="2">
        <v>1405.6</v>
      </c>
      <c r="F908" s="9" t="s">
        <v>16</v>
      </c>
      <c r="G908" s="2">
        <v>1405.6</v>
      </c>
      <c r="H908" s="4">
        <f>Tabla1[[#This Row],[Importe]]-Tabla1[[#This Row],[Pagado]]</f>
        <v>0</v>
      </c>
    </row>
    <row r="909" spans="1:8" x14ac:dyDescent="0.25">
      <c r="A909" s="1" t="s">
        <v>15</v>
      </c>
      <c r="B909" s="8" t="s">
        <v>945</v>
      </c>
      <c r="C909">
        <v>39396</v>
      </c>
      <c r="D909" s="1" t="s">
        <v>4060</v>
      </c>
      <c r="E909" s="2">
        <v>17388</v>
      </c>
      <c r="F909" s="9" t="s">
        <v>21</v>
      </c>
      <c r="G909" s="2">
        <v>17388</v>
      </c>
      <c r="H909" s="4">
        <f>Tabla1[[#This Row],[Importe]]-Tabla1[[#This Row],[Pagado]]</f>
        <v>0</v>
      </c>
    </row>
    <row r="910" spans="1:8" x14ac:dyDescent="0.25">
      <c r="A910" s="1" t="s">
        <v>15</v>
      </c>
      <c r="B910" s="8" t="s">
        <v>946</v>
      </c>
      <c r="C910">
        <v>39397</v>
      </c>
      <c r="D910" s="1" t="s">
        <v>4116</v>
      </c>
      <c r="E910" s="2">
        <v>4446.3999999999996</v>
      </c>
      <c r="F910" s="9" t="s">
        <v>16</v>
      </c>
      <c r="G910" s="2">
        <v>4446.3999999999996</v>
      </c>
      <c r="H910" s="4">
        <f>Tabla1[[#This Row],[Importe]]-Tabla1[[#This Row],[Pagado]]</f>
        <v>0</v>
      </c>
    </row>
    <row r="911" spans="1:8" x14ac:dyDescent="0.25">
      <c r="A911" s="1" t="s">
        <v>15</v>
      </c>
      <c r="B911" s="8" t="s">
        <v>947</v>
      </c>
      <c r="C911">
        <v>39398</v>
      </c>
      <c r="D911" s="1" t="s">
        <v>4097</v>
      </c>
      <c r="E911" s="2">
        <v>7704.8</v>
      </c>
      <c r="F911" s="9" t="s">
        <v>15</v>
      </c>
      <c r="G911" s="2">
        <v>7704.8</v>
      </c>
      <c r="H911" s="4">
        <f>Tabla1[[#This Row],[Importe]]-Tabla1[[#This Row],[Pagado]]</f>
        <v>0</v>
      </c>
    </row>
    <row r="912" spans="1:8" x14ac:dyDescent="0.25">
      <c r="A912" s="1" t="s">
        <v>15</v>
      </c>
      <c r="B912" s="8" t="s">
        <v>948</v>
      </c>
      <c r="C912">
        <v>39399</v>
      </c>
      <c r="D912" s="1" t="s">
        <v>3964</v>
      </c>
      <c r="E912" s="2">
        <v>356.5</v>
      </c>
      <c r="F912" s="9" t="s">
        <v>15</v>
      </c>
      <c r="G912" s="2">
        <v>356.5</v>
      </c>
      <c r="H912" s="4">
        <f>Tabla1[[#This Row],[Importe]]-Tabla1[[#This Row],[Pagado]]</f>
        <v>0</v>
      </c>
    </row>
    <row r="913" spans="1:8" x14ac:dyDescent="0.25">
      <c r="A913" s="1" t="s">
        <v>15</v>
      </c>
      <c r="B913" s="8" t="s">
        <v>949</v>
      </c>
      <c r="C913">
        <v>39400</v>
      </c>
      <c r="D913" s="1" t="s">
        <v>4144</v>
      </c>
      <c r="E913" s="2">
        <v>15754.3</v>
      </c>
      <c r="F913" s="9" t="s">
        <v>15</v>
      </c>
      <c r="G913" s="2">
        <v>15754.3</v>
      </c>
      <c r="H913" s="4">
        <f>Tabla1[[#This Row],[Importe]]-Tabla1[[#This Row],[Pagado]]</f>
        <v>0</v>
      </c>
    </row>
    <row r="914" spans="1:8" x14ac:dyDescent="0.25">
      <c r="A914" s="1" t="s">
        <v>15</v>
      </c>
      <c r="B914" s="8" t="s">
        <v>950</v>
      </c>
      <c r="C914">
        <v>39401</v>
      </c>
      <c r="D914" s="1" t="s">
        <v>3991</v>
      </c>
      <c r="E914" s="2">
        <v>4983.7</v>
      </c>
      <c r="F914" s="9" t="s">
        <v>15</v>
      </c>
      <c r="G914" s="2">
        <v>4983.7</v>
      </c>
      <c r="H914" s="4">
        <f>Tabla1[[#This Row],[Importe]]-Tabla1[[#This Row],[Pagado]]</f>
        <v>0</v>
      </c>
    </row>
    <row r="915" spans="1:8" x14ac:dyDescent="0.25">
      <c r="A915" s="1" t="s">
        <v>15</v>
      </c>
      <c r="B915" s="8" t="s">
        <v>951</v>
      </c>
      <c r="C915">
        <v>39402</v>
      </c>
      <c r="D915" s="1" t="s">
        <v>3981</v>
      </c>
      <c r="E915" s="2">
        <v>9824.0400000000009</v>
      </c>
      <c r="F915" s="9" t="s">
        <v>16</v>
      </c>
      <c r="G915" s="2">
        <v>9824.0400000000009</v>
      </c>
      <c r="H915" s="4">
        <f>Tabla1[[#This Row],[Importe]]-Tabla1[[#This Row],[Pagado]]</f>
        <v>0</v>
      </c>
    </row>
    <row r="916" spans="1:8" x14ac:dyDescent="0.25">
      <c r="A916" s="1" t="s">
        <v>15</v>
      </c>
      <c r="B916" s="8" t="s">
        <v>952</v>
      </c>
      <c r="C916">
        <v>39403</v>
      </c>
      <c r="D916" s="1" t="s">
        <v>3999</v>
      </c>
      <c r="E916" s="2">
        <v>19270.400000000001</v>
      </c>
      <c r="F916" s="9" t="s">
        <v>15</v>
      </c>
      <c r="G916" s="2">
        <v>19270.400000000001</v>
      </c>
      <c r="H916" s="4">
        <f>Tabla1[[#This Row],[Importe]]-Tabla1[[#This Row],[Pagado]]</f>
        <v>0</v>
      </c>
    </row>
    <row r="917" spans="1:8" x14ac:dyDescent="0.25">
      <c r="A917" s="1" t="s">
        <v>15</v>
      </c>
      <c r="B917" s="8" t="s">
        <v>953</v>
      </c>
      <c r="C917">
        <v>39404</v>
      </c>
      <c r="D917" s="1" t="s">
        <v>4024</v>
      </c>
      <c r="E917" s="2">
        <v>0</v>
      </c>
      <c r="F917" s="9" t="s">
        <v>4219</v>
      </c>
      <c r="G917" s="2">
        <v>0</v>
      </c>
      <c r="H917" s="4">
        <f>Tabla1[[#This Row],[Importe]]-Tabla1[[#This Row],[Pagado]]</f>
        <v>0</v>
      </c>
    </row>
    <row r="918" spans="1:8" x14ac:dyDescent="0.25">
      <c r="A918" s="1" t="s">
        <v>15</v>
      </c>
      <c r="B918" s="8" t="s">
        <v>954</v>
      </c>
      <c r="C918">
        <v>39405</v>
      </c>
      <c r="D918" s="1" t="s">
        <v>4024</v>
      </c>
      <c r="E918" s="2">
        <v>39992</v>
      </c>
      <c r="F918" s="9" t="s">
        <v>15</v>
      </c>
      <c r="G918" s="2">
        <v>39992</v>
      </c>
      <c r="H918" s="4">
        <f>Tabla1[[#This Row],[Importe]]-Tabla1[[#This Row],[Pagado]]</f>
        <v>0</v>
      </c>
    </row>
    <row r="919" spans="1:8" x14ac:dyDescent="0.25">
      <c r="A919" s="1" t="s">
        <v>15</v>
      </c>
      <c r="B919" s="8" t="s">
        <v>955</v>
      </c>
      <c r="C919">
        <v>39406</v>
      </c>
      <c r="D919" s="1" t="s">
        <v>4037</v>
      </c>
      <c r="E919" s="2">
        <v>0</v>
      </c>
      <c r="F919" s="9" t="s">
        <v>4219</v>
      </c>
      <c r="G919" s="2">
        <v>0</v>
      </c>
      <c r="H919" s="4">
        <f>Tabla1[[#This Row],[Importe]]-Tabla1[[#This Row],[Pagado]]</f>
        <v>0</v>
      </c>
    </row>
    <row r="920" spans="1:8" x14ac:dyDescent="0.25">
      <c r="A920" s="1" t="s">
        <v>15</v>
      </c>
      <c r="B920" s="8" t="s">
        <v>956</v>
      </c>
      <c r="C920">
        <v>39407</v>
      </c>
      <c r="D920" s="1" t="s">
        <v>4037</v>
      </c>
      <c r="E920" s="2">
        <v>10771.5</v>
      </c>
      <c r="F920" s="9" t="s">
        <v>21</v>
      </c>
      <c r="G920" s="2">
        <v>10771.5</v>
      </c>
      <c r="H920" s="4">
        <f>Tabla1[[#This Row],[Importe]]-Tabla1[[#This Row],[Pagado]]</f>
        <v>0</v>
      </c>
    </row>
    <row r="921" spans="1:8" x14ac:dyDescent="0.25">
      <c r="A921" s="1" t="s">
        <v>15</v>
      </c>
      <c r="B921" s="8" t="s">
        <v>957</v>
      </c>
      <c r="C921">
        <v>39408</v>
      </c>
      <c r="D921" s="1" t="s">
        <v>4084</v>
      </c>
      <c r="E921" s="2">
        <v>944.8</v>
      </c>
      <c r="F921" s="9" t="s">
        <v>15</v>
      </c>
      <c r="G921" s="2">
        <v>944.8</v>
      </c>
      <c r="H921" s="4">
        <f>Tabla1[[#This Row],[Importe]]-Tabla1[[#This Row],[Pagado]]</f>
        <v>0</v>
      </c>
    </row>
    <row r="922" spans="1:8" x14ac:dyDescent="0.25">
      <c r="A922" s="1" t="s">
        <v>15</v>
      </c>
      <c r="B922" s="8" t="s">
        <v>958</v>
      </c>
      <c r="C922">
        <v>39409</v>
      </c>
      <c r="D922" s="1" t="s">
        <v>4115</v>
      </c>
      <c r="E922" s="2">
        <v>0.08</v>
      </c>
      <c r="F922" s="9" t="s">
        <v>18</v>
      </c>
      <c r="G922" s="2">
        <v>0.08</v>
      </c>
      <c r="H922" s="4">
        <f>Tabla1[[#This Row],[Importe]]-Tabla1[[#This Row],[Pagado]]</f>
        <v>0</v>
      </c>
    </row>
    <row r="923" spans="1:8" x14ac:dyDescent="0.25">
      <c r="A923" s="1" t="s">
        <v>15</v>
      </c>
      <c r="B923" s="8" t="s">
        <v>959</v>
      </c>
      <c r="C923">
        <v>39410</v>
      </c>
      <c r="D923" s="1" t="s">
        <v>4020</v>
      </c>
      <c r="E923" s="2">
        <v>36170.800000000003</v>
      </c>
      <c r="F923" s="9" t="s">
        <v>18</v>
      </c>
      <c r="G923" s="2">
        <v>36170.800000000003</v>
      </c>
      <c r="H923" s="4">
        <f>Tabla1[[#This Row],[Importe]]-Tabla1[[#This Row],[Pagado]]</f>
        <v>0</v>
      </c>
    </row>
    <row r="924" spans="1:8" x14ac:dyDescent="0.25">
      <c r="A924" s="1" t="s">
        <v>15</v>
      </c>
      <c r="B924" s="8" t="s">
        <v>960</v>
      </c>
      <c r="C924">
        <v>39411</v>
      </c>
      <c r="D924" s="1" t="s">
        <v>3979</v>
      </c>
      <c r="E924" s="2">
        <v>7783.9</v>
      </c>
      <c r="F924" s="9" t="s">
        <v>15</v>
      </c>
      <c r="G924" s="2">
        <v>7783.9</v>
      </c>
      <c r="H924" s="4">
        <f>Tabla1[[#This Row],[Importe]]-Tabla1[[#This Row],[Pagado]]</f>
        <v>0</v>
      </c>
    </row>
    <row r="925" spans="1:8" x14ac:dyDescent="0.25">
      <c r="A925" s="1" t="s">
        <v>15</v>
      </c>
      <c r="B925" s="8" t="s">
        <v>961</v>
      </c>
      <c r="C925">
        <v>39412</v>
      </c>
      <c r="D925" s="1" t="s">
        <v>3964</v>
      </c>
      <c r="E925" s="2">
        <v>567.6</v>
      </c>
      <c r="F925" s="9" t="s">
        <v>15</v>
      </c>
      <c r="G925" s="2">
        <v>567.6</v>
      </c>
      <c r="H925" s="4">
        <f>Tabla1[[#This Row],[Importe]]-Tabla1[[#This Row],[Pagado]]</f>
        <v>0</v>
      </c>
    </row>
    <row r="926" spans="1:8" x14ac:dyDescent="0.25">
      <c r="A926" s="1" t="s">
        <v>15</v>
      </c>
      <c r="B926" s="8" t="s">
        <v>962</v>
      </c>
      <c r="C926">
        <v>39413</v>
      </c>
      <c r="D926" s="1" t="s">
        <v>4025</v>
      </c>
      <c r="E926" s="2">
        <v>1428</v>
      </c>
      <c r="F926" s="9" t="s">
        <v>15</v>
      </c>
      <c r="G926" s="2">
        <v>1428</v>
      </c>
      <c r="H926" s="4">
        <f>Tabla1[[#This Row],[Importe]]-Tabla1[[#This Row],[Pagado]]</f>
        <v>0</v>
      </c>
    </row>
    <row r="927" spans="1:8" x14ac:dyDescent="0.25">
      <c r="A927" s="1" t="s">
        <v>15</v>
      </c>
      <c r="B927" s="8" t="s">
        <v>963</v>
      </c>
      <c r="C927">
        <v>39414</v>
      </c>
      <c r="D927" s="1" t="s">
        <v>4053</v>
      </c>
      <c r="E927" s="2">
        <v>4118.2</v>
      </c>
      <c r="F927" s="9" t="s">
        <v>15</v>
      </c>
      <c r="G927" s="2">
        <v>4118.2</v>
      </c>
      <c r="H927" s="4">
        <f>Tabla1[[#This Row],[Importe]]-Tabla1[[#This Row],[Pagado]]</f>
        <v>0</v>
      </c>
    </row>
    <row r="928" spans="1:8" x14ac:dyDescent="0.25">
      <c r="A928" s="1" t="s">
        <v>15</v>
      </c>
      <c r="B928" s="8" t="s">
        <v>964</v>
      </c>
      <c r="C928">
        <v>39415</v>
      </c>
      <c r="D928" s="1" t="s">
        <v>3964</v>
      </c>
      <c r="E928" s="2">
        <v>550</v>
      </c>
      <c r="F928" s="9" t="s">
        <v>15</v>
      </c>
      <c r="G928" s="2">
        <v>550</v>
      </c>
      <c r="H928" s="4">
        <f>Tabla1[[#This Row],[Importe]]-Tabla1[[#This Row],[Pagado]]</f>
        <v>0</v>
      </c>
    </row>
    <row r="929" spans="1:8" x14ac:dyDescent="0.25">
      <c r="A929" s="1" t="s">
        <v>15</v>
      </c>
      <c r="B929" s="8" t="s">
        <v>965</v>
      </c>
      <c r="C929">
        <v>39416</v>
      </c>
      <c r="D929" s="1" t="s">
        <v>4121</v>
      </c>
      <c r="E929" s="2">
        <v>2946.3</v>
      </c>
      <c r="F929" s="9" t="s">
        <v>15</v>
      </c>
      <c r="G929" s="2">
        <v>2946.3</v>
      </c>
      <c r="H929" s="4">
        <f>Tabla1[[#This Row],[Importe]]-Tabla1[[#This Row],[Pagado]]</f>
        <v>0</v>
      </c>
    </row>
    <row r="930" spans="1:8" x14ac:dyDescent="0.25">
      <c r="A930" s="1" t="s">
        <v>15</v>
      </c>
      <c r="B930" s="8" t="s">
        <v>966</v>
      </c>
      <c r="C930">
        <v>39417</v>
      </c>
      <c r="D930" s="1" t="s">
        <v>3964</v>
      </c>
      <c r="E930" s="2">
        <v>54</v>
      </c>
      <c r="F930" s="9" t="s">
        <v>15</v>
      </c>
      <c r="G930" s="2">
        <v>54</v>
      </c>
      <c r="H930" s="4">
        <f>Tabla1[[#This Row],[Importe]]-Tabla1[[#This Row],[Pagado]]</f>
        <v>0</v>
      </c>
    </row>
    <row r="931" spans="1:8" x14ac:dyDescent="0.25">
      <c r="A931" s="1" t="s">
        <v>15</v>
      </c>
      <c r="B931" s="8" t="s">
        <v>967</v>
      </c>
      <c r="C931">
        <v>39418</v>
      </c>
      <c r="D931" s="1" t="s">
        <v>4023</v>
      </c>
      <c r="E931" s="2">
        <v>13361.6</v>
      </c>
      <c r="F931" s="9" t="s">
        <v>15</v>
      </c>
      <c r="G931" s="2">
        <v>13361.6</v>
      </c>
      <c r="H931" s="4">
        <f>Tabla1[[#This Row],[Importe]]-Tabla1[[#This Row],[Pagado]]</f>
        <v>0</v>
      </c>
    </row>
    <row r="932" spans="1:8" x14ac:dyDescent="0.25">
      <c r="A932" s="1" t="s">
        <v>15</v>
      </c>
      <c r="B932" s="8" t="s">
        <v>968</v>
      </c>
      <c r="C932">
        <v>39419</v>
      </c>
      <c r="D932" s="1" t="s">
        <v>3963</v>
      </c>
      <c r="E932" s="2">
        <v>486.4</v>
      </c>
      <c r="F932" s="9" t="s">
        <v>16</v>
      </c>
      <c r="G932" s="2">
        <v>486.4</v>
      </c>
      <c r="H932" s="4">
        <f>Tabla1[[#This Row],[Importe]]-Tabla1[[#This Row],[Pagado]]</f>
        <v>0</v>
      </c>
    </row>
    <row r="933" spans="1:8" x14ac:dyDescent="0.25">
      <c r="A933" s="1" t="s">
        <v>15</v>
      </c>
      <c r="B933" s="8" t="s">
        <v>969</v>
      </c>
      <c r="C933">
        <v>39420</v>
      </c>
      <c r="D933" s="1" t="s">
        <v>4021</v>
      </c>
      <c r="E933" s="2">
        <v>13801.2</v>
      </c>
      <c r="F933" s="9" t="s">
        <v>16</v>
      </c>
      <c r="G933" s="2">
        <v>13801.2</v>
      </c>
      <c r="H933" s="4">
        <f>Tabla1[[#This Row],[Importe]]-Tabla1[[#This Row],[Pagado]]</f>
        <v>0</v>
      </c>
    </row>
    <row r="934" spans="1:8" x14ac:dyDescent="0.25">
      <c r="A934" s="1" t="s">
        <v>15</v>
      </c>
      <c r="B934" s="8" t="s">
        <v>970</v>
      </c>
      <c r="C934">
        <v>39421</v>
      </c>
      <c r="D934" s="1" t="s">
        <v>3998</v>
      </c>
      <c r="E934" s="2">
        <v>10500.36</v>
      </c>
      <c r="F934" s="9" t="s">
        <v>15</v>
      </c>
      <c r="G934" s="2">
        <v>10500.36</v>
      </c>
      <c r="H934" s="4">
        <f>Tabla1[[#This Row],[Importe]]-Tabla1[[#This Row],[Pagado]]</f>
        <v>0</v>
      </c>
    </row>
    <row r="935" spans="1:8" x14ac:dyDescent="0.25">
      <c r="A935" s="1" t="s">
        <v>15</v>
      </c>
      <c r="B935" s="8" t="s">
        <v>971</v>
      </c>
      <c r="C935">
        <v>39422</v>
      </c>
      <c r="D935" s="1" t="s">
        <v>4018</v>
      </c>
      <c r="E935" s="2">
        <v>43982</v>
      </c>
      <c r="F935" s="9" t="s">
        <v>15</v>
      </c>
      <c r="G935" s="2">
        <v>43982</v>
      </c>
      <c r="H935" s="4">
        <f>Tabla1[[#This Row],[Importe]]-Tabla1[[#This Row],[Pagado]]</f>
        <v>0</v>
      </c>
    </row>
    <row r="936" spans="1:8" x14ac:dyDescent="0.25">
      <c r="A936" s="1" t="s">
        <v>15</v>
      </c>
      <c r="B936" s="8" t="s">
        <v>972</v>
      </c>
      <c r="C936">
        <v>39423</v>
      </c>
      <c r="D936" s="1" t="s">
        <v>3964</v>
      </c>
      <c r="E936" s="2">
        <v>3000.4</v>
      </c>
      <c r="F936" s="9" t="s">
        <v>15</v>
      </c>
      <c r="G936" s="2">
        <v>3000.4</v>
      </c>
      <c r="H936" s="4">
        <f>Tabla1[[#This Row],[Importe]]-Tabla1[[#This Row],[Pagado]]</f>
        <v>0</v>
      </c>
    </row>
    <row r="937" spans="1:8" x14ac:dyDescent="0.25">
      <c r="A937" s="1" t="s">
        <v>15</v>
      </c>
      <c r="B937" s="8" t="s">
        <v>973</v>
      </c>
      <c r="C937">
        <v>39424</v>
      </c>
      <c r="D937" s="1" t="s">
        <v>4130</v>
      </c>
      <c r="E937" s="2">
        <v>22950.400000000001</v>
      </c>
      <c r="F937" s="9" t="s">
        <v>22</v>
      </c>
      <c r="G937" s="2">
        <v>22950.400000000001</v>
      </c>
      <c r="H937" s="4">
        <f>Tabla1[[#This Row],[Importe]]-Tabla1[[#This Row],[Pagado]]</f>
        <v>0</v>
      </c>
    </row>
    <row r="938" spans="1:8" x14ac:dyDescent="0.25">
      <c r="A938" s="1" t="s">
        <v>15</v>
      </c>
      <c r="B938" s="8" t="s">
        <v>974</v>
      </c>
      <c r="C938">
        <v>39425</v>
      </c>
      <c r="D938" s="1" t="s">
        <v>4051</v>
      </c>
      <c r="E938" s="2">
        <v>832</v>
      </c>
      <c r="F938" s="9" t="s">
        <v>15</v>
      </c>
      <c r="G938" s="2">
        <v>832</v>
      </c>
      <c r="H938" s="4">
        <f>Tabla1[[#This Row],[Importe]]-Tabla1[[#This Row],[Pagado]]</f>
        <v>0</v>
      </c>
    </row>
    <row r="939" spans="1:8" x14ac:dyDescent="0.25">
      <c r="A939" s="1" t="s">
        <v>15</v>
      </c>
      <c r="B939" s="8" t="s">
        <v>975</v>
      </c>
      <c r="C939">
        <v>39426</v>
      </c>
      <c r="D939" s="1" t="s">
        <v>4110</v>
      </c>
      <c r="E939" s="2">
        <v>2946</v>
      </c>
      <c r="F939" s="9" t="s">
        <v>15</v>
      </c>
      <c r="G939" s="2">
        <v>2946</v>
      </c>
      <c r="H939" s="4">
        <f>Tabla1[[#This Row],[Importe]]-Tabla1[[#This Row],[Pagado]]</f>
        <v>0</v>
      </c>
    </row>
    <row r="940" spans="1:8" x14ac:dyDescent="0.25">
      <c r="A940" s="1" t="s">
        <v>15</v>
      </c>
      <c r="B940" s="8" t="s">
        <v>976</v>
      </c>
      <c r="C940">
        <v>39427</v>
      </c>
      <c r="D940" s="1" t="s">
        <v>3964</v>
      </c>
      <c r="E940" s="2">
        <v>2256.8000000000002</v>
      </c>
      <c r="F940" s="9" t="s">
        <v>15</v>
      </c>
      <c r="G940" s="2">
        <v>2256.8000000000002</v>
      </c>
      <c r="H940" s="4">
        <f>Tabla1[[#This Row],[Importe]]-Tabla1[[#This Row],[Pagado]]</f>
        <v>0</v>
      </c>
    </row>
    <row r="941" spans="1:8" x14ac:dyDescent="0.25">
      <c r="A941" s="1" t="s">
        <v>15</v>
      </c>
      <c r="B941" s="8" t="s">
        <v>977</v>
      </c>
      <c r="C941">
        <v>39428</v>
      </c>
      <c r="D941" s="1" t="s">
        <v>4072</v>
      </c>
      <c r="E941" s="2">
        <v>2215.1999999999998</v>
      </c>
      <c r="F941" s="9" t="s">
        <v>16</v>
      </c>
      <c r="G941" s="2">
        <v>2215.1999999999998</v>
      </c>
      <c r="H941" s="4">
        <f>Tabla1[[#This Row],[Importe]]-Tabla1[[#This Row],[Pagado]]</f>
        <v>0</v>
      </c>
    </row>
    <row r="942" spans="1:8" x14ac:dyDescent="0.25">
      <c r="A942" s="1" t="s">
        <v>15</v>
      </c>
      <c r="B942" s="8" t="s">
        <v>978</v>
      </c>
      <c r="C942">
        <v>39429</v>
      </c>
      <c r="D942" s="1" t="s">
        <v>4055</v>
      </c>
      <c r="E942" s="2">
        <v>34807.5</v>
      </c>
      <c r="F942" s="9" t="s">
        <v>15</v>
      </c>
      <c r="G942" s="2">
        <v>34807.5</v>
      </c>
      <c r="H942" s="4">
        <f>Tabla1[[#This Row],[Importe]]-Tabla1[[#This Row],[Pagado]]</f>
        <v>0</v>
      </c>
    </row>
    <row r="943" spans="1:8" x14ac:dyDescent="0.25">
      <c r="A943" s="1" t="s">
        <v>15</v>
      </c>
      <c r="B943" s="8" t="s">
        <v>979</v>
      </c>
      <c r="C943">
        <v>39430</v>
      </c>
      <c r="D943" s="1" t="s">
        <v>4106</v>
      </c>
      <c r="E943" s="2">
        <v>936</v>
      </c>
      <c r="F943" s="9" t="s">
        <v>16</v>
      </c>
      <c r="G943" s="2">
        <v>936</v>
      </c>
      <c r="H943" s="4">
        <f>Tabla1[[#This Row],[Importe]]-Tabla1[[#This Row],[Pagado]]</f>
        <v>0</v>
      </c>
    </row>
    <row r="944" spans="1:8" x14ac:dyDescent="0.25">
      <c r="A944" s="1" t="s">
        <v>15</v>
      </c>
      <c r="B944" s="8" t="s">
        <v>980</v>
      </c>
      <c r="C944">
        <v>39431</v>
      </c>
      <c r="D944" s="1" t="s">
        <v>3998</v>
      </c>
      <c r="E944" s="2">
        <v>19000.28</v>
      </c>
      <c r="F944" s="9" t="s">
        <v>15</v>
      </c>
      <c r="G944" s="2">
        <v>19000.28</v>
      </c>
      <c r="H944" s="4">
        <f>Tabla1[[#This Row],[Importe]]-Tabla1[[#This Row],[Pagado]]</f>
        <v>0</v>
      </c>
    </row>
    <row r="945" spans="1:8" x14ac:dyDescent="0.25">
      <c r="A945" s="1" t="s">
        <v>15</v>
      </c>
      <c r="B945" s="8" t="s">
        <v>981</v>
      </c>
      <c r="C945">
        <v>39432</v>
      </c>
      <c r="D945" s="1" t="s">
        <v>3964</v>
      </c>
      <c r="E945" s="2">
        <v>520.29999999999995</v>
      </c>
      <c r="F945" s="9" t="s">
        <v>16</v>
      </c>
      <c r="G945" s="2">
        <v>520.29999999999995</v>
      </c>
      <c r="H945" s="4">
        <f>Tabla1[[#This Row],[Importe]]-Tabla1[[#This Row],[Pagado]]</f>
        <v>0</v>
      </c>
    </row>
    <row r="946" spans="1:8" x14ac:dyDescent="0.25">
      <c r="A946" s="1" t="s">
        <v>15</v>
      </c>
      <c r="B946" s="8" t="s">
        <v>982</v>
      </c>
      <c r="C946">
        <v>39433</v>
      </c>
      <c r="D946" s="1" t="s">
        <v>4145</v>
      </c>
      <c r="E946" s="2">
        <v>821</v>
      </c>
      <c r="F946" s="9" t="s">
        <v>16</v>
      </c>
      <c r="G946" s="2">
        <v>821</v>
      </c>
      <c r="H946" s="4">
        <f>Tabla1[[#This Row],[Importe]]-Tabla1[[#This Row],[Pagado]]</f>
        <v>0</v>
      </c>
    </row>
    <row r="947" spans="1:8" x14ac:dyDescent="0.25">
      <c r="A947" s="1" t="s">
        <v>16</v>
      </c>
      <c r="B947" s="8" t="s">
        <v>983</v>
      </c>
      <c r="C947">
        <v>39434</v>
      </c>
      <c r="D947" s="1" t="s">
        <v>4028</v>
      </c>
      <c r="E947" s="2">
        <v>2372.9</v>
      </c>
      <c r="F947" s="9" t="s">
        <v>16</v>
      </c>
      <c r="G947" s="2">
        <v>2372.9</v>
      </c>
      <c r="H947" s="4">
        <f>Tabla1[[#This Row],[Importe]]-Tabla1[[#This Row],[Pagado]]</f>
        <v>0</v>
      </c>
    </row>
    <row r="948" spans="1:8" x14ac:dyDescent="0.25">
      <c r="A948" s="1" t="s">
        <v>16</v>
      </c>
      <c r="B948" s="8" t="s">
        <v>984</v>
      </c>
      <c r="C948">
        <v>39435</v>
      </c>
      <c r="D948" s="1" t="s">
        <v>3973</v>
      </c>
      <c r="E948" s="2">
        <v>1650</v>
      </c>
      <c r="F948" s="9" t="s">
        <v>16</v>
      </c>
      <c r="G948" s="2">
        <v>1650</v>
      </c>
      <c r="H948" s="4">
        <f>Tabla1[[#This Row],[Importe]]-Tabla1[[#This Row],[Pagado]]</f>
        <v>0</v>
      </c>
    </row>
    <row r="949" spans="1:8" x14ac:dyDescent="0.25">
      <c r="A949" s="1" t="s">
        <v>16</v>
      </c>
      <c r="B949" s="8" t="s">
        <v>985</v>
      </c>
      <c r="C949">
        <v>39436</v>
      </c>
      <c r="D949" s="1" t="s">
        <v>3968</v>
      </c>
      <c r="E949" s="2">
        <v>6050</v>
      </c>
      <c r="F949" s="9" t="s">
        <v>16</v>
      </c>
      <c r="G949" s="2">
        <v>6050</v>
      </c>
      <c r="H949" s="4">
        <f>Tabla1[[#This Row],[Importe]]-Tabla1[[#This Row],[Pagado]]</f>
        <v>0</v>
      </c>
    </row>
    <row r="950" spans="1:8" x14ac:dyDescent="0.25">
      <c r="A950" s="1" t="s">
        <v>16</v>
      </c>
      <c r="B950" s="8" t="s">
        <v>986</v>
      </c>
      <c r="C950">
        <v>39437</v>
      </c>
      <c r="D950" s="1" t="s">
        <v>3943</v>
      </c>
      <c r="E950" s="2">
        <v>30843.74</v>
      </c>
      <c r="F950" s="9" t="s">
        <v>16</v>
      </c>
      <c r="G950" s="2">
        <v>30843.74</v>
      </c>
      <c r="H950" s="4">
        <f>Tabla1[[#This Row],[Importe]]-Tabla1[[#This Row],[Pagado]]</f>
        <v>0</v>
      </c>
    </row>
    <row r="951" spans="1:8" x14ac:dyDescent="0.25">
      <c r="A951" s="1" t="s">
        <v>16</v>
      </c>
      <c r="B951" s="8" t="s">
        <v>987</v>
      </c>
      <c r="C951">
        <v>39438</v>
      </c>
      <c r="D951" s="1" t="s">
        <v>3936</v>
      </c>
      <c r="E951" s="2">
        <v>4535</v>
      </c>
      <c r="F951" s="9" t="s">
        <v>17</v>
      </c>
      <c r="G951" s="2">
        <v>4535</v>
      </c>
      <c r="H951" s="4">
        <f>Tabla1[[#This Row],[Importe]]-Tabla1[[#This Row],[Pagado]]</f>
        <v>0</v>
      </c>
    </row>
    <row r="952" spans="1:8" x14ac:dyDescent="0.25">
      <c r="A952" s="1" t="s">
        <v>16</v>
      </c>
      <c r="B952" s="8" t="s">
        <v>988</v>
      </c>
      <c r="C952">
        <v>39439</v>
      </c>
      <c r="D952" s="1" t="s">
        <v>3935</v>
      </c>
      <c r="E952" s="2">
        <v>68207.600000000006</v>
      </c>
      <c r="F952" s="9" t="s">
        <v>17</v>
      </c>
      <c r="G952" s="2">
        <v>68207.600000000006</v>
      </c>
      <c r="H952" s="4">
        <f>Tabla1[[#This Row],[Importe]]-Tabla1[[#This Row],[Pagado]]</f>
        <v>0</v>
      </c>
    </row>
    <row r="953" spans="1:8" x14ac:dyDescent="0.25">
      <c r="A953" s="1" t="s">
        <v>16</v>
      </c>
      <c r="B953" s="8" t="s">
        <v>989</v>
      </c>
      <c r="C953">
        <v>39440</v>
      </c>
      <c r="D953" s="1" t="s">
        <v>4035</v>
      </c>
      <c r="E953" s="2">
        <v>13420</v>
      </c>
      <c r="F953" s="9" t="s">
        <v>16</v>
      </c>
      <c r="G953" s="2">
        <v>13420</v>
      </c>
      <c r="H953" s="4">
        <f>Tabla1[[#This Row],[Importe]]-Tabla1[[#This Row],[Pagado]]</f>
        <v>0</v>
      </c>
    </row>
    <row r="954" spans="1:8" x14ac:dyDescent="0.25">
      <c r="A954" s="1" t="s">
        <v>16</v>
      </c>
      <c r="B954" s="8" t="s">
        <v>990</v>
      </c>
      <c r="C954">
        <v>39441</v>
      </c>
      <c r="D954" s="1" t="s">
        <v>3937</v>
      </c>
      <c r="E954" s="2">
        <v>33731.550000000003</v>
      </c>
      <c r="F954" s="9" t="s">
        <v>17</v>
      </c>
      <c r="G954" s="2">
        <v>33731.550000000003</v>
      </c>
      <c r="H954" s="4">
        <f>Tabla1[[#This Row],[Importe]]-Tabla1[[#This Row],[Pagado]]</f>
        <v>0</v>
      </c>
    </row>
    <row r="955" spans="1:8" x14ac:dyDescent="0.25">
      <c r="A955" s="1" t="s">
        <v>16</v>
      </c>
      <c r="B955" s="8" t="s">
        <v>991</v>
      </c>
      <c r="C955">
        <v>39442</v>
      </c>
      <c r="D955" s="1" t="s">
        <v>3954</v>
      </c>
      <c r="E955" s="2">
        <v>13950</v>
      </c>
      <c r="F955" s="9" t="s">
        <v>16</v>
      </c>
      <c r="G955" s="2">
        <v>13950</v>
      </c>
      <c r="H955" s="4">
        <f>Tabla1[[#This Row],[Importe]]-Tabla1[[#This Row],[Pagado]]</f>
        <v>0</v>
      </c>
    </row>
    <row r="956" spans="1:8" x14ac:dyDescent="0.25">
      <c r="A956" s="1" t="s">
        <v>16</v>
      </c>
      <c r="B956" s="8" t="s">
        <v>992</v>
      </c>
      <c r="C956">
        <v>39443</v>
      </c>
      <c r="D956" s="1" t="s">
        <v>4031</v>
      </c>
      <c r="E956" s="2">
        <v>2200</v>
      </c>
      <c r="F956" s="9" t="s">
        <v>16</v>
      </c>
      <c r="G956" s="2">
        <v>2200</v>
      </c>
      <c r="H956" s="4">
        <f>Tabla1[[#This Row],[Importe]]-Tabla1[[#This Row],[Pagado]]</f>
        <v>0</v>
      </c>
    </row>
    <row r="957" spans="1:8" x14ac:dyDescent="0.25">
      <c r="A957" s="1" t="s">
        <v>16</v>
      </c>
      <c r="B957" s="8" t="s">
        <v>993</v>
      </c>
      <c r="C957">
        <v>39444</v>
      </c>
      <c r="D957" s="1" t="s">
        <v>3975</v>
      </c>
      <c r="E957" s="2">
        <v>2320</v>
      </c>
      <c r="F957" s="9" t="s">
        <v>16</v>
      </c>
      <c r="G957" s="2">
        <v>2320</v>
      </c>
      <c r="H957" s="4">
        <f>Tabla1[[#This Row],[Importe]]-Tabla1[[#This Row],[Pagado]]</f>
        <v>0</v>
      </c>
    </row>
    <row r="958" spans="1:8" x14ac:dyDescent="0.25">
      <c r="A958" s="1" t="s">
        <v>16</v>
      </c>
      <c r="B958" s="8" t="s">
        <v>994</v>
      </c>
      <c r="C958">
        <v>39445</v>
      </c>
      <c r="D958" s="1" t="s">
        <v>3942</v>
      </c>
      <c r="E958" s="2">
        <v>4090</v>
      </c>
      <c r="F958" s="9" t="s">
        <v>18</v>
      </c>
      <c r="G958" s="2">
        <v>4090</v>
      </c>
      <c r="H958" s="4">
        <f>Tabla1[[#This Row],[Importe]]-Tabla1[[#This Row],[Pagado]]</f>
        <v>0</v>
      </c>
    </row>
    <row r="959" spans="1:8" x14ac:dyDescent="0.25">
      <c r="A959" s="1" t="s">
        <v>16</v>
      </c>
      <c r="B959" s="8" t="s">
        <v>995</v>
      </c>
      <c r="C959">
        <v>39446</v>
      </c>
      <c r="D959" s="1" t="s">
        <v>3945</v>
      </c>
      <c r="E959" s="2">
        <v>3714.2</v>
      </c>
      <c r="F959" s="9" t="s">
        <v>17</v>
      </c>
      <c r="G959" s="2">
        <v>3714.2</v>
      </c>
      <c r="H959" s="4">
        <f>Tabla1[[#This Row],[Importe]]-Tabla1[[#This Row],[Pagado]]</f>
        <v>0</v>
      </c>
    </row>
    <row r="960" spans="1:8" x14ac:dyDescent="0.25">
      <c r="A960" s="1" t="s">
        <v>16</v>
      </c>
      <c r="B960" s="8" t="s">
        <v>996</v>
      </c>
      <c r="C960">
        <v>39447</v>
      </c>
      <c r="D960" s="1" t="s">
        <v>3944</v>
      </c>
      <c r="E960" s="2">
        <v>4199.3</v>
      </c>
      <c r="F960" s="9" t="s">
        <v>17</v>
      </c>
      <c r="G960" s="2">
        <v>4199.3</v>
      </c>
      <c r="H960" s="4">
        <f>Tabla1[[#This Row],[Importe]]-Tabla1[[#This Row],[Pagado]]</f>
        <v>0</v>
      </c>
    </row>
    <row r="961" spans="1:8" x14ac:dyDescent="0.25">
      <c r="A961" s="1" t="s">
        <v>16</v>
      </c>
      <c r="B961" s="8" t="s">
        <v>997</v>
      </c>
      <c r="C961">
        <v>39448</v>
      </c>
      <c r="D961" s="1" t="s">
        <v>3964</v>
      </c>
      <c r="E961" s="2">
        <v>4250</v>
      </c>
      <c r="F961" s="9" t="s">
        <v>16</v>
      </c>
      <c r="G961" s="2">
        <v>4250</v>
      </c>
      <c r="H961" s="4">
        <f>Tabla1[[#This Row],[Importe]]-Tabla1[[#This Row],[Pagado]]</f>
        <v>0</v>
      </c>
    </row>
    <row r="962" spans="1:8" x14ac:dyDescent="0.25">
      <c r="A962" s="1" t="s">
        <v>16</v>
      </c>
      <c r="B962" s="8" t="s">
        <v>998</v>
      </c>
      <c r="C962">
        <v>39449</v>
      </c>
      <c r="D962" s="1" t="s">
        <v>3946</v>
      </c>
      <c r="E962" s="2">
        <v>2997.1</v>
      </c>
      <c r="F962" s="9" t="s">
        <v>17</v>
      </c>
      <c r="G962" s="2">
        <v>2997.1</v>
      </c>
      <c r="H962" s="4">
        <f>Tabla1[[#This Row],[Importe]]-Tabla1[[#This Row],[Pagado]]</f>
        <v>0</v>
      </c>
    </row>
    <row r="963" spans="1:8" x14ac:dyDescent="0.25">
      <c r="A963" s="1" t="s">
        <v>16</v>
      </c>
      <c r="B963" s="8" t="s">
        <v>999</v>
      </c>
      <c r="C963">
        <v>39450</v>
      </c>
      <c r="D963" s="1" t="s">
        <v>3950</v>
      </c>
      <c r="E963" s="2">
        <v>42215</v>
      </c>
      <c r="F963" s="9" t="s">
        <v>18</v>
      </c>
      <c r="G963" s="2">
        <v>42215</v>
      </c>
      <c r="H963" s="4">
        <f>Tabla1[[#This Row],[Importe]]-Tabla1[[#This Row],[Pagado]]</f>
        <v>0</v>
      </c>
    </row>
    <row r="964" spans="1:8" x14ac:dyDescent="0.25">
      <c r="A964" s="1" t="s">
        <v>16</v>
      </c>
      <c r="B964" s="8" t="s">
        <v>1000</v>
      </c>
      <c r="C964">
        <v>39451</v>
      </c>
      <c r="D964" s="1" t="s">
        <v>4017</v>
      </c>
      <c r="E964" s="2">
        <v>138653.93</v>
      </c>
      <c r="F964" s="9" t="s">
        <v>18</v>
      </c>
      <c r="G964" s="2">
        <v>138653.93</v>
      </c>
      <c r="H964" s="4">
        <f>Tabla1[[#This Row],[Importe]]-Tabla1[[#This Row],[Pagado]]</f>
        <v>0</v>
      </c>
    </row>
    <row r="965" spans="1:8" x14ac:dyDescent="0.25">
      <c r="A965" s="1" t="s">
        <v>16</v>
      </c>
      <c r="B965" s="8" t="s">
        <v>1001</v>
      </c>
      <c r="C965">
        <v>39452</v>
      </c>
      <c r="D965" s="1" t="s">
        <v>3951</v>
      </c>
      <c r="E965" s="2">
        <v>6693.7</v>
      </c>
      <c r="F965" s="9" t="s">
        <v>16</v>
      </c>
      <c r="G965" s="2">
        <v>6693.7</v>
      </c>
      <c r="H965" s="4">
        <f>Tabla1[[#This Row],[Importe]]-Tabla1[[#This Row],[Pagado]]</f>
        <v>0</v>
      </c>
    </row>
    <row r="966" spans="1:8" x14ac:dyDescent="0.25">
      <c r="A966" s="1" t="s">
        <v>16</v>
      </c>
      <c r="B966" s="8" t="s">
        <v>1002</v>
      </c>
      <c r="C966">
        <v>39453</v>
      </c>
      <c r="D966" s="1" t="s">
        <v>3941</v>
      </c>
      <c r="E966" s="2">
        <v>5386.1</v>
      </c>
      <c r="F966" s="9" t="s">
        <v>17</v>
      </c>
      <c r="G966" s="2">
        <v>5386.1</v>
      </c>
      <c r="H966" s="4">
        <f>Tabla1[[#This Row],[Importe]]-Tabla1[[#This Row],[Pagado]]</f>
        <v>0</v>
      </c>
    </row>
    <row r="967" spans="1:8" x14ac:dyDescent="0.25">
      <c r="A967" s="1" t="s">
        <v>16</v>
      </c>
      <c r="B967" s="8" t="s">
        <v>1003</v>
      </c>
      <c r="C967">
        <v>39454</v>
      </c>
      <c r="D967" s="1" t="s">
        <v>3950</v>
      </c>
      <c r="E967" s="2">
        <v>254.4</v>
      </c>
      <c r="F967" s="9" t="s">
        <v>16</v>
      </c>
      <c r="G967" s="2">
        <v>254.4</v>
      </c>
      <c r="H967" s="4">
        <f>Tabla1[[#This Row],[Importe]]-Tabla1[[#This Row],[Pagado]]</f>
        <v>0</v>
      </c>
    </row>
    <row r="968" spans="1:8" x14ac:dyDescent="0.25">
      <c r="A968" s="1" t="s">
        <v>16</v>
      </c>
      <c r="B968" s="8" t="s">
        <v>1004</v>
      </c>
      <c r="C968">
        <v>39455</v>
      </c>
      <c r="D968" s="1" t="s">
        <v>3949</v>
      </c>
      <c r="E968" s="2">
        <v>19965.599999999999</v>
      </c>
      <c r="F968" s="9" t="s">
        <v>16</v>
      </c>
      <c r="G968" s="2">
        <v>19965.599999999999</v>
      </c>
      <c r="H968" s="4">
        <f>Tabla1[[#This Row],[Importe]]-Tabla1[[#This Row],[Pagado]]</f>
        <v>0</v>
      </c>
    </row>
    <row r="969" spans="1:8" x14ac:dyDescent="0.25">
      <c r="A969" s="1" t="s">
        <v>16</v>
      </c>
      <c r="B969" s="8" t="s">
        <v>1005</v>
      </c>
      <c r="C969">
        <v>39456</v>
      </c>
      <c r="D969" s="1" t="s">
        <v>3948</v>
      </c>
      <c r="E969" s="2">
        <v>7647.6</v>
      </c>
      <c r="F969" s="9" t="s">
        <v>18</v>
      </c>
      <c r="G969" s="2">
        <v>7647.6</v>
      </c>
      <c r="H969" s="4">
        <f>Tabla1[[#This Row],[Importe]]-Tabla1[[#This Row],[Pagado]]</f>
        <v>0</v>
      </c>
    </row>
    <row r="970" spans="1:8" x14ac:dyDescent="0.25">
      <c r="A970" s="1" t="s">
        <v>16</v>
      </c>
      <c r="B970" s="8" t="s">
        <v>1006</v>
      </c>
      <c r="C970">
        <v>39457</v>
      </c>
      <c r="D970" s="1" t="s">
        <v>3938</v>
      </c>
      <c r="E970" s="2">
        <v>7509</v>
      </c>
      <c r="F970" s="9" t="s">
        <v>17</v>
      </c>
      <c r="G970" s="2">
        <v>7509</v>
      </c>
      <c r="H970" s="4">
        <f>Tabla1[[#This Row],[Importe]]-Tabla1[[#This Row],[Pagado]]</f>
        <v>0</v>
      </c>
    </row>
    <row r="971" spans="1:8" x14ac:dyDescent="0.25">
      <c r="A971" s="1" t="s">
        <v>16</v>
      </c>
      <c r="B971" s="8" t="s">
        <v>1007</v>
      </c>
      <c r="C971">
        <v>39458</v>
      </c>
      <c r="D971" s="1" t="s">
        <v>3939</v>
      </c>
      <c r="E971" s="2">
        <v>4664.8</v>
      </c>
      <c r="F971" s="9" t="s">
        <v>17</v>
      </c>
      <c r="G971" s="2">
        <v>4664.8</v>
      </c>
      <c r="H971" s="4">
        <f>Tabla1[[#This Row],[Importe]]-Tabla1[[#This Row],[Pagado]]</f>
        <v>0</v>
      </c>
    </row>
    <row r="972" spans="1:8" x14ac:dyDescent="0.25">
      <c r="A972" s="1" t="s">
        <v>16</v>
      </c>
      <c r="B972" s="8" t="s">
        <v>1008</v>
      </c>
      <c r="C972">
        <v>39459</v>
      </c>
      <c r="D972" s="1" t="s">
        <v>4146</v>
      </c>
      <c r="E972" s="2">
        <v>7280.6</v>
      </c>
      <c r="F972" s="9" t="s">
        <v>16</v>
      </c>
      <c r="G972" s="2">
        <v>7280.6</v>
      </c>
      <c r="H972" s="4">
        <f>Tabla1[[#This Row],[Importe]]-Tabla1[[#This Row],[Pagado]]</f>
        <v>0</v>
      </c>
    </row>
    <row r="973" spans="1:8" x14ac:dyDescent="0.25">
      <c r="A973" s="1" t="s">
        <v>16</v>
      </c>
      <c r="B973" s="8" t="s">
        <v>1009</v>
      </c>
      <c r="C973">
        <v>39460</v>
      </c>
      <c r="D973" s="1" t="s">
        <v>3994</v>
      </c>
      <c r="E973" s="2">
        <v>2784.6</v>
      </c>
      <c r="F973" s="9" t="s">
        <v>16</v>
      </c>
      <c r="G973" s="2">
        <v>2784.6</v>
      </c>
      <c r="H973" s="4">
        <f>Tabla1[[#This Row],[Importe]]-Tabla1[[#This Row],[Pagado]]</f>
        <v>0</v>
      </c>
    </row>
    <row r="974" spans="1:8" x14ac:dyDescent="0.25">
      <c r="A974" s="1" t="s">
        <v>16</v>
      </c>
      <c r="B974" s="8" t="s">
        <v>1010</v>
      </c>
      <c r="C974">
        <v>39461</v>
      </c>
      <c r="D974" s="1" t="s">
        <v>4042</v>
      </c>
      <c r="E974" s="2">
        <v>20185</v>
      </c>
      <c r="F974" s="9" t="s">
        <v>16</v>
      </c>
      <c r="G974" s="2">
        <v>20185</v>
      </c>
      <c r="H974" s="4">
        <f>Tabla1[[#This Row],[Importe]]-Tabla1[[#This Row],[Pagado]]</f>
        <v>0</v>
      </c>
    </row>
    <row r="975" spans="1:8" x14ac:dyDescent="0.25">
      <c r="A975" s="1" t="s">
        <v>16</v>
      </c>
      <c r="B975" s="8" t="s">
        <v>1011</v>
      </c>
      <c r="C975">
        <v>39462</v>
      </c>
      <c r="D975" s="1" t="s">
        <v>3958</v>
      </c>
      <c r="E975" s="2">
        <v>2790.1</v>
      </c>
      <c r="F975" s="9" t="s">
        <v>16</v>
      </c>
      <c r="G975" s="2">
        <v>2790.1</v>
      </c>
      <c r="H975" s="4">
        <f>Tabla1[[#This Row],[Importe]]-Tabla1[[#This Row],[Pagado]]</f>
        <v>0</v>
      </c>
    </row>
    <row r="976" spans="1:8" x14ac:dyDescent="0.25">
      <c r="A976" s="1" t="s">
        <v>16</v>
      </c>
      <c r="B976" s="8" t="s">
        <v>1012</v>
      </c>
      <c r="C976">
        <v>39463</v>
      </c>
      <c r="D976" s="1" t="s">
        <v>4078</v>
      </c>
      <c r="E976" s="2">
        <v>2958.5</v>
      </c>
      <c r="F976" s="9" t="s">
        <v>16</v>
      </c>
      <c r="G976" s="2">
        <v>2958.5</v>
      </c>
      <c r="H976" s="4">
        <f>Tabla1[[#This Row],[Importe]]-Tabla1[[#This Row],[Pagado]]</f>
        <v>0</v>
      </c>
    </row>
    <row r="977" spans="1:8" x14ac:dyDescent="0.25">
      <c r="A977" s="1" t="s">
        <v>16</v>
      </c>
      <c r="B977" s="8" t="s">
        <v>1013</v>
      </c>
      <c r="C977">
        <v>39464</v>
      </c>
      <c r="D977" s="1" t="s">
        <v>3956</v>
      </c>
      <c r="E977" s="2">
        <v>1740</v>
      </c>
      <c r="F977" s="9" t="s">
        <v>16</v>
      </c>
      <c r="G977" s="2">
        <v>1740</v>
      </c>
      <c r="H977" s="4">
        <f>Tabla1[[#This Row],[Importe]]-Tabla1[[#This Row],[Pagado]]</f>
        <v>0</v>
      </c>
    </row>
    <row r="978" spans="1:8" x14ac:dyDescent="0.25">
      <c r="A978" s="1" t="s">
        <v>16</v>
      </c>
      <c r="B978" s="8" t="s">
        <v>1014</v>
      </c>
      <c r="C978">
        <v>39465</v>
      </c>
      <c r="D978" s="1" t="s">
        <v>3967</v>
      </c>
      <c r="E978" s="2">
        <v>8415</v>
      </c>
      <c r="F978" s="9" t="s">
        <v>16</v>
      </c>
      <c r="G978" s="2">
        <v>8415</v>
      </c>
      <c r="H978" s="4">
        <f>Tabla1[[#This Row],[Importe]]-Tabla1[[#This Row],[Pagado]]</f>
        <v>0</v>
      </c>
    </row>
    <row r="979" spans="1:8" x14ac:dyDescent="0.25">
      <c r="A979" s="1" t="s">
        <v>16</v>
      </c>
      <c r="B979" s="8" t="s">
        <v>1015</v>
      </c>
      <c r="C979">
        <v>39466</v>
      </c>
      <c r="D979" s="1" t="s">
        <v>4033</v>
      </c>
      <c r="E979" s="2">
        <v>2630</v>
      </c>
      <c r="F979" s="9" t="s">
        <v>16</v>
      </c>
      <c r="G979" s="2">
        <v>2630</v>
      </c>
      <c r="H979" s="4">
        <f>Tabla1[[#This Row],[Importe]]-Tabla1[[#This Row],[Pagado]]</f>
        <v>0</v>
      </c>
    </row>
    <row r="980" spans="1:8" x14ac:dyDescent="0.25">
      <c r="A980" s="1" t="s">
        <v>16</v>
      </c>
      <c r="B980" s="8" t="s">
        <v>1016</v>
      </c>
      <c r="C980">
        <v>39467</v>
      </c>
      <c r="D980" s="1" t="s">
        <v>3970</v>
      </c>
      <c r="E980" s="2">
        <v>1353</v>
      </c>
      <c r="F980" s="9" t="s">
        <v>16</v>
      </c>
      <c r="G980" s="2">
        <v>1353</v>
      </c>
      <c r="H980" s="4">
        <f>Tabla1[[#This Row],[Importe]]-Tabla1[[#This Row],[Pagado]]</f>
        <v>0</v>
      </c>
    </row>
    <row r="981" spans="1:8" x14ac:dyDescent="0.25">
      <c r="A981" s="1" t="s">
        <v>16</v>
      </c>
      <c r="B981" s="8" t="s">
        <v>1017</v>
      </c>
      <c r="C981">
        <v>39468</v>
      </c>
      <c r="D981" s="1" t="s">
        <v>3971</v>
      </c>
      <c r="E981" s="2">
        <v>4532</v>
      </c>
      <c r="F981" s="9" t="s">
        <v>16</v>
      </c>
      <c r="G981" s="2">
        <v>4532</v>
      </c>
      <c r="H981" s="4">
        <f>Tabla1[[#This Row],[Importe]]-Tabla1[[#This Row],[Pagado]]</f>
        <v>0</v>
      </c>
    </row>
    <row r="982" spans="1:8" x14ac:dyDescent="0.25">
      <c r="A982" s="1" t="s">
        <v>16</v>
      </c>
      <c r="B982" s="8" t="s">
        <v>1018</v>
      </c>
      <c r="C982">
        <v>39469</v>
      </c>
      <c r="D982" s="1" t="s">
        <v>3972</v>
      </c>
      <c r="E982" s="2">
        <v>1304.8</v>
      </c>
      <c r="F982" s="9" t="s">
        <v>16</v>
      </c>
      <c r="G982" s="2">
        <v>1304.8</v>
      </c>
      <c r="H982" s="4">
        <f>Tabla1[[#This Row],[Importe]]-Tabla1[[#This Row],[Pagado]]</f>
        <v>0</v>
      </c>
    </row>
    <row r="983" spans="1:8" x14ac:dyDescent="0.25">
      <c r="A983" s="1" t="s">
        <v>16</v>
      </c>
      <c r="B983" s="8" t="s">
        <v>1019</v>
      </c>
      <c r="C983">
        <v>39470</v>
      </c>
      <c r="D983" s="1" t="s">
        <v>4030</v>
      </c>
      <c r="E983" s="2">
        <v>784</v>
      </c>
      <c r="F983" s="9" t="s">
        <v>16</v>
      </c>
      <c r="G983" s="2">
        <v>784</v>
      </c>
      <c r="H983" s="4">
        <f>Tabla1[[#This Row],[Importe]]-Tabla1[[#This Row],[Pagado]]</f>
        <v>0</v>
      </c>
    </row>
    <row r="984" spans="1:8" x14ac:dyDescent="0.25">
      <c r="A984" s="1" t="s">
        <v>16</v>
      </c>
      <c r="B984" s="8" t="s">
        <v>1020</v>
      </c>
      <c r="C984">
        <v>39471</v>
      </c>
      <c r="D984" s="1" t="s">
        <v>3982</v>
      </c>
      <c r="E984" s="2">
        <v>2736</v>
      </c>
      <c r="F984" s="9" t="s">
        <v>16</v>
      </c>
      <c r="G984" s="2">
        <v>2736</v>
      </c>
      <c r="H984" s="4">
        <f>Tabla1[[#This Row],[Importe]]-Tabla1[[#This Row],[Pagado]]</f>
        <v>0</v>
      </c>
    </row>
    <row r="985" spans="1:8" x14ac:dyDescent="0.25">
      <c r="A985" s="1" t="s">
        <v>16</v>
      </c>
      <c r="B985" s="8" t="s">
        <v>1021</v>
      </c>
      <c r="C985">
        <v>39472</v>
      </c>
      <c r="D985" s="1" t="s">
        <v>3978</v>
      </c>
      <c r="E985" s="2">
        <v>8575</v>
      </c>
      <c r="F985" s="9" t="s">
        <v>16</v>
      </c>
      <c r="G985" s="2">
        <v>8575</v>
      </c>
      <c r="H985" s="4">
        <f>Tabla1[[#This Row],[Importe]]-Tabla1[[#This Row],[Pagado]]</f>
        <v>0</v>
      </c>
    </row>
    <row r="986" spans="1:8" x14ac:dyDescent="0.25">
      <c r="A986" s="1" t="s">
        <v>16</v>
      </c>
      <c r="B986" s="8" t="s">
        <v>1022</v>
      </c>
      <c r="C986">
        <v>39473</v>
      </c>
      <c r="D986" s="1" t="s">
        <v>3964</v>
      </c>
      <c r="E986" s="2">
        <v>1861.6</v>
      </c>
      <c r="F986" s="9" t="s">
        <v>16</v>
      </c>
      <c r="G986" s="2">
        <v>1861.6</v>
      </c>
      <c r="H986" s="4">
        <f>Tabla1[[#This Row],[Importe]]-Tabla1[[#This Row],[Pagado]]</f>
        <v>0</v>
      </c>
    </row>
    <row r="987" spans="1:8" x14ac:dyDescent="0.25">
      <c r="A987" s="1" t="s">
        <v>16</v>
      </c>
      <c r="B987" s="8" t="s">
        <v>1023</v>
      </c>
      <c r="C987">
        <v>39474</v>
      </c>
      <c r="D987" s="1" t="s">
        <v>3964</v>
      </c>
      <c r="E987" s="2">
        <v>150</v>
      </c>
      <c r="F987" s="9" t="s">
        <v>16</v>
      </c>
      <c r="G987" s="2">
        <v>150</v>
      </c>
      <c r="H987" s="4">
        <f>Tabla1[[#This Row],[Importe]]-Tabla1[[#This Row],[Pagado]]</f>
        <v>0</v>
      </c>
    </row>
    <row r="988" spans="1:8" x14ac:dyDescent="0.25">
      <c r="A988" s="1" t="s">
        <v>16</v>
      </c>
      <c r="B988" s="8" t="s">
        <v>1024</v>
      </c>
      <c r="C988">
        <v>39475</v>
      </c>
      <c r="D988" s="1" t="s">
        <v>4007</v>
      </c>
      <c r="E988" s="2">
        <v>750</v>
      </c>
      <c r="F988" s="9" t="s">
        <v>17</v>
      </c>
      <c r="G988" s="2">
        <v>750</v>
      </c>
      <c r="H988" s="4">
        <f>Tabla1[[#This Row],[Importe]]-Tabla1[[#This Row],[Pagado]]</f>
        <v>0</v>
      </c>
    </row>
    <row r="989" spans="1:8" x14ac:dyDescent="0.25">
      <c r="A989" s="1" t="s">
        <v>16</v>
      </c>
      <c r="B989" s="8" t="s">
        <v>1025</v>
      </c>
      <c r="C989">
        <v>39476</v>
      </c>
      <c r="D989" s="1" t="s">
        <v>4004</v>
      </c>
      <c r="E989" s="2">
        <v>4071.6</v>
      </c>
      <c r="F989" s="9" t="s">
        <v>17</v>
      </c>
      <c r="G989" s="2">
        <v>4071.6</v>
      </c>
      <c r="H989" s="4">
        <f>Tabla1[[#This Row],[Importe]]-Tabla1[[#This Row],[Pagado]]</f>
        <v>0</v>
      </c>
    </row>
    <row r="990" spans="1:8" x14ac:dyDescent="0.25">
      <c r="A990" s="1" t="s">
        <v>16</v>
      </c>
      <c r="B990" s="8" t="s">
        <v>1026</v>
      </c>
      <c r="C990">
        <v>39477</v>
      </c>
      <c r="D990" s="1" t="s">
        <v>4005</v>
      </c>
      <c r="E990" s="2">
        <v>4154</v>
      </c>
      <c r="F990" s="9" t="s">
        <v>17</v>
      </c>
      <c r="G990" s="2">
        <v>4154</v>
      </c>
      <c r="H990" s="4">
        <f>Tabla1[[#This Row],[Importe]]-Tabla1[[#This Row],[Pagado]]</f>
        <v>0</v>
      </c>
    </row>
    <row r="991" spans="1:8" x14ac:dyDescent="0.25">
      <c r="A991" s="1" t="s">
        <v>16</v>
      </c>
      <c r="B991" s="8" t="s">
        <v>1027</v>
      </c>
      <c r="C991">
        <v>39478</v>
      </c>
      <c r="D991" s="1" t="s">
        <v>4085</v>
      </c>
      <c r="E991" s="2">
        <v>1347.5</v>
      </c>
      <c r="F991" s="9" t="s">
        <v>17</v>
      </c>
      <c r="G991" s="2">
        <v>1347.5</v>
      </c>
      <c r="H991" s="4">
        <f>Tabla1[[#This Row],[Importe]]-Tabla1[[#This Row],[Pagado]]</f>
        <v>0</v>
      </c>
    </row>
    <row r="992" spans="1:8" x14ac:dyDescent="0.25">
      <c r="A992" s="1" t="s">
        <v>16</v>
      </c>
      <c r="B992" s="8" t="s">
        <v>1028</v>
      </c>
      <c r="C992">
        <v>39479</v>
      </c>
      <c r="D992" s="1" t="s">
        <v>4001</v>
      </c>
      <c r="E992" s="2">
        <v>5500</v>
      </c>
      <c r="F992" s="9" t="s">
        <v>17</v>
      </c>
      <c r="G992" s="2">
        <v>5500</v>
      </c>
      <c r="H992" s="4">
        <f>Tabla1[[#This Row],[Importe]]-Tabla1[[#This Row],[Pagado]]</f>
        <v>0</v>
      </c>
    </row>
    <row r="993" spans="1:8" x14ac:dyDescent="0.25">
      <c r="A993" s="1" t="s">
        <v>16</v>
      </c>
      <c r="B993" s="8" t="s">
        <v>1029</v>
      </c>
      <c r="C993">
        <v>39480</v>
      </c>
      <c r="D993" s="1" t="s">
        <v>4046</v>
      </c>
      <c r="E993" s="2">
        <v>3312</v>
      </c>
      <c r="F993" s="9" t="s">
        <v>17</v>
      </c>
      <c r="G993" s="2">
        <v>3312</v>
      </c>
      <c r="H993" s="4">
        <f>Tabla1[[#This Row],[Importe]]-Tabla1[[#This Row],[Pagado]]</f>
        <v>0</v>
      </c>
    </row>
    <row r="994" spans="1:8" x14ac:dyDescent="0.25">
      <c r="A994" s="1" t="s">
        <v>16</v>
      </c>
      <c r="B994" s="8" t="s">
        <v>1030</v>
      </c>
      <c r="C994">
        <v>39481</v>
      </c>
      <c r="D994" s="1" t="s">
        <v>4000</v>
      </c>
      <c r="E994" s="2">
        <v>825</v>
      </c>
      <c r="F994" s="9" t="s">
        <v>17</v>
      </c>
      <c r="G994" s="2">
        <v>825</v>
      </c>
      <c r="H994" s="4">
        <f>Tabla1[[#This Row],[Importe]]-Tabla1[[#This Row],[Pagado]]</f>
        <v>0</v>
      </c>
    </row>
    <row r="995" spans="1:8" x14ac:dyDescent="0.25">
      <c r="A995" s="1" t="s">
        <v>16</v>
      </c>
      <c r="B995" s="8" t="s">
        <v>1031</v>
      </c>
      <c r="C995">
        <v>39482</v>
      </c>
      <c r="D995" s="1" t="s">
        <v>4011</v>
      </c>
      <c r="E995" s="2">
        <v>7416.21</v>
      </c>
      <c r="F995" s="9" t="s">
        <v>17</v>
      </c>
      <c r="G995" s="2">
        <v>7416.21</v>
      </c>
      <c r="H995" s="4">
        <f>Tabla1[[#This Row],[Importe]]-Tabla1[[#This Row],[Pagado]]</f>
        <v>0</v>
      </c>
    </row>
    <row r="996" spans="1:8" x14ac:dyDescent="0.25">
      <c r="A996" s="1" t="s">
        <v>16</v>
      </c>
      <c r="B996" s="8" t="s">
        <v>1032</v>
      </c>
      <c r="C996">
        <v>39483</v>
      </c>
      <c r="D996" s="1" t="s">
        <v>4036</v>
      </c>
      <c r="E996" s="2">
        <v>1892</v>
      </c>
      <c r="F996" s="9" t="s">
        <v>16</v>
      </c>
      <c r="G996" s="2">
        <v>1892</v>
      </c>
      <c r="H996" s="4">
        <f>Tabla1[[#This Row],[Importe]]-Tabla1[[#This Row],[Pagado]]</f>
        <v>0</v>
      </c>
    </row>
    <row r="997" spans="1:8" x14ac:dyDescent="0.25">
      <c r="A997" s="1" t="s">
        <v>16</v>
      </c>
      <c r="B997" s="8" t="s">
        <v>1033</v>
      </c>
      <c r="C997">
        <v>39484</v>
      </c>
      <c r="D997" s="1" t="s">
        <v>3953</v>
      </c>
      <c r="E997" s="2">
        <v>2475</v>
      </c>
      <c r="F997" s="9" t="s">
        <v>16</v>
      </c>
      <c r="G997" s="2">
        <v>2475</v>
      </c>
      <c r="H997" s="4">
        <f>Tabla1[[#This Row],[Importe]]-Tabla1[[#This Row],[Pagado]]</f>
        <v>0</v>
      </c>
    </row>
    <row r="998" spans="1:8" x14ac:dyDescent="0.25">
      <c r="A998" s="1" t="s">
        <v>16</v>
      </c>
      <c r="B998" s="8" t="s">
        <v>1034</v>
      </c>
      <c r="C998">
        <v>39485</v>
      </c>
      <c r="D998" s="1" t="s">
        <v>3977</v>
      </c>
      <c r="E998" s="2">
        <v>4027.8</v>
      </c>
      <c r="F998" s="9" t="s">
        <v>16</v>
      </c>
      <c r="G998" s="2">
        <v>4027.8</v>
      </c>
      <c r="H998" s="4">
        <f>Tabla1[[#This Row],[Importe]]-Tabla1[[#This Row],[Pagado]]</f>
        <v>0</v>
      </c>
    </row>
    <row r="999" spans="1:8" x14ac:dyDescent="0.25">
      <c r="A999" s="1" t="s">
        <v>16</v>
      </c>
      <c r="B999" s="8" t="s">
        <v>1035</v>
      </c>
      <c r="C999">
        <v>39486</v>
      </c>
      <c r="D999" s="1" t="s">
        <v>4044</v>
      </c>
      <c r="E999" s="2">
        <v>0</v>
      </c>
      <c r="F999" s="9" t="s">
        <v>4219</v>
      </c>
      <c r="G999" s="2">
        <v>0</v>
      </c>
      <c r="H999" s="4">
        <f>Tabla1[[#This Row],[Importe]]-Tabla1[[#This Row],[Pagado]]</f>
        <v>0</v>
      </c>
    </row>
    <row r="1000" spans="1:8" x14ac:dyDescent="0.25">
      <c r="A1000" s="1" t="s">
        <v>16</v>
      </c>
      <c r="B1000" s="8" t="s">
        <v>1036</v>
      </c>
      <c r="C1000">
        <v>39487</v>
      </c>
      <c r="D1000" s="1" t="s">
        <v>3966</v>
      </c>
      <c r="E1000" s="2">
        <v>1087.5</v>
      </c>
      <c r="F1000" s="9" t="s">
        <v>16</v>
      </c>
      <c r="G1000" s="2">
        <v>1087.5</v>
      </c>
      <c r="H1000" s="4">
        <f>Tabla1[[#This Row],[Importe]]-Tabla1[[#This Row],[Pagado]]</f>
        <v>0</v>
      </c>
    </row>
    <row r="1001" spans="1:8" x14ac:dyDescent="0.25">
      <c r="A1001" s="1" t="s">
        <v>16</v>
      </c>
      <c r="B1001" s="8" t="s">
        <v>1037</v>
      </c>
      <c r="C1001">
        <v>39488</v>
      </c>
      <c r="D1001" s="1" t="s">
        <v>4056</v>
      </c>
      <c r="E1001" s="2">
        <v>3542</v>
      </c>
      <c r="F1001" s="9" t="s">
        <v>17</v>
      </c>
      <c r="G1001" s="2">
        <v>3542</v>
      </c>
      <c r="H1001" s="4">
        <f>Tabla1[[#This Row],[Importe]]-Tabla1[[#This Row],[Pagado]]</f>
        <v>0</v>
      </c>
    </row>
    <row r="1002" spans="1:8" x14ac:dyDescent="0.25">
      <c r="A1002" s="1" t="s">
        <v>16</v>
      </c>
      <c r="B1002" s="8" t="s">
        <v>1038</v>
      </c>
      <c r="C1002">
        <v>39489</v>
      </c>
      <c r="D1002" s="1" t="s">
        <v>4064</v>
      </c>
      <c r="E1002" s="2">
        <v>46619.6</v>
      </c>
      <c r="F1002" s="9" t="s">
        <v>26</v>
      </c>
      <c r="G1002" s="2">
        <v>46619.6</v>
      </c>
      <c r="H1002" s="4">
        <f>Tabla1[[#This Row],[Importe]]-Tabla1[[#This Row],[Pagado]]</f>
        <v>0</v>
      </c>
    </row>
    <row r="1003" spans="1:8" x14ac:dyDescent="0.25">
      <c r="A1003" s="1" t="s">
        <v>16</v>
      </c>
      <c r="B1003" s="8" t="s">
        <v>1039</v>
      </c>
      <c r="C1003">
        <v>39490</v>
      </c>
      <c r="D1003" s="1" t="s">
        <v>4147</v>
      </c>
      <c r="E1003" s="2">
        <v>1785.6</v>
      </c>
      <c r="F1003" s="9" t="s">
        <v>16</v>
      </c>
      <c r="G1003" s="2">
        <v>1785.6</v>
      </c>
      <c r="H1003" s="4">
        <f>Tabla1[[#This Row],[Importe]]-Tabla1[[#This Row],[Pagado]]</f>
        <v>0</v>
      </c>
    </row>
    <row r="1004" spans="1:8" x14ac:dyDescent="0.25">
      <c r="A1004" s="1" t="s">
        <v>16</v>
      </c>
      <c r="B1004" s="8" t="s">
        <v>1040</v>
      </c>
      <c r="C1004">
        <v>39491</v>
      </c>
      <c r="D1004" s="1" t="s">
        <v>3969</v>
      </c>
      <c r="E1004" s="2">
        <v>10084.9</v>
      </c>
      <c r="F1004" s="9" t="s">
        <v>16</v>
      </c>
      <c r="G1004" s="2">
        <v>10084.9</v>
      </c>
      <c r="H1004" s="4">
        <f>Tabla1[[#This Row],[Importe]]-Tabla1[[#This Row],[Pagado]]</f>
        <v>0</v>
      </c>
    </row>
    <row r="1005" spans="1:8" x14ac:dyDescent="0.25">
      <c r="A1005" s="1" t="s">
        <v>16</v>
      </c>
      <c r="B1005" s="8" t="s">
        <v>1041</v>
      </c>
      <c r="C1005">
        <v>39492</v>
      </c>
      <c r="D1005" s="1" t="s">
        <v>4065</v>
      </c>
      <c r="E1005" s="2">
        <v>0</v>
      </c>
      <c r="F1005" s="9" t="s">
        <v>4219</v>
      </c>
      <c r="G1005" s="2">
        <v>0</v>
      </c>
      <c r="H1005" s="4">
        <f>Tabla1[[#This Row],[Importe]]-Tabla1[[#This Row],[Pagado]]</f>
        <v>0</v>
      </c>
    </row>
    <row r="1006" spans="1:8" x14ac:dyDescent="0.25">
      <c r="A1006" s="1" t="s">
        <v>16</v>
      </c>
      <c r="B1006" s="8" t="s">
        <v>1042</v>
      </c>
      <c r="C1006">
        <v>39493</v>
      </c>
      <c r="D1006" s="1" t="s">
        <v>3996</v>
      </c>
      <c r="E1006" s="2">
        <v>14927.7</v>
      </c>
      <c r="F1006" s="9" t="s">
        <v>16</v>
      </c>
      <c r="G1006" s="2">
        <v>14927.7</v>
      </c>
      <c r="H1006" s="4">
        <f>Tabla1[[#This Row],[Importe]]-Tabla1[[#This Row],[Pagado]]</f>
        <v>0</v>
      </c>
    </row>
    <row r="1007" spans="1:8" x14ac:dyDescent="0.25">
      <c r="A1007" s="1" t="s">
        <v>16</v>
      </c>
      <c r="B1007" s="8" t="s">
        <v>1043</v>
      </c>
      <c r="C1007">
        <v>39494</v>
      </c>
      <c r="D1007" s="1" t="s">
        <v>3995</v>
      </c>
      <c r="E1007" s="2">
        <v>5125.6000000000004</v>
      </c>
      <c r="F1007" s="9" t="s">
        <v>16</v>
      </c>
      <c r="G1007" s="2">
        <v>5125.6000000000004</v>
      </c>
      <c r="H1007" s="4">
        <f>Tabla1[[#This Row],[Importe]]-Tabla1[[#This Row],[Pagado]]</f>
        <v>0</v>
      </c>
    </row>
    <row r="1008" spans="1:8" x14ac:dyDescent="0.25">
      <c r="A1008" s="1" t="s">
        <v>16</v>
      </c>
      <c r="B1008" s="8" t="s">
        <v>1044</v>
      </c>
      <c r="C1008">
        <v>39495</v>
      </c>
      <c r="D1008" s="1" t="s">
        <v>3964</v>
      </c>
      <c r="E1008" s="2">
        <v>6125</v>
      </c>
      <c r="F1008" s="9" t="s">
        <v>17</v>
      </c>
      <c r="G1008" s="2">
        <v>6125</v>
      </c>
      <c r="H1008" s="4">
        <f>Tabla1[[#This Row],[Importe]]-Tabla1[[#This Row],[Pagado]]</f>
        <v>0</v>
      </c>
    </row>
    <row r="1009" spans="1:8" x14ac:dyDescent="0.25">
      <c r="A1009" s="1" t="s">
        <v>16</v>
      </c>
      <c r="B1009" s="8" t="s">
        <v>1045</v>
      </c>
      <c r="C1009">
        <v>39496</v>
      </c>
      <c r="D1009" s="1" t="s">
        <v>4065</v>
      </c>
      <c r="E1009" s="2">
        <v>46407.4</v>
      </c>
      <c r="F1009" s="9" t="s">
        <v>23</v>
      </c>
      <c r="G1009" s="2">
        <v>46407.4</v>
      </c>
      <c r="H1009" s="4">
        <f>Tabla1[[#This Row],[Importe]]-Tabla1[[#This Row],[Pagado]]</f>
        <v>0</v>
      </c>
    </row>
    <row r="1010" spans="1:8" x14ac:dyDescent="0.25">
      <c r="A1010" s="1" t="s">
        <v>16</v>
      </c>
      <c r="B1010" s="8" t="s">
        <v>1046</v>
      </c>
      <c r="C1010">
        <v>39497</v>
      </c>
      <c r="D1010" s="1" t="s">
        <v>4062</v>
      </c>
      <c r="E1010" s="2">
        <v>21350</v>
      </c>
      <c r="F1010" s="9" t="s">
        <v>17</v>
      </c>
      <c r="G1010" s="2">
        <v>21350</v>
      </c>
      <c r="H1010" s="4">
        <f>Tabla1[[#This Row],[Importe]]-Tabla1[[#This Row],[Pagado]]</f>
        <v>0</v>
      </c>
    </row>
    <row r="1011" spans="1:8" x14ac:dyDescent="0.25">
      <c r="A1011" s="1" t="s">
        <v>16</v>
      </c>
      <c r="B1011" s="8" t="s">
        <v>1047</v>
      </c>
      <c r="C1011">
        <v>39498</v>
      </c>
      <c r="D1011" s="1" t="s">
        <v>4088</v>
      </c>
      <c r="E1011" s="2">
        <v>3850</v>
      </c>
      <c r="F1011" s="9" t="s">
        <v>16</v>
      </c>
      <c r="G1011" s="2">
        <v>3850</v>
      </c>
      <c r="H1011" s="4">
        <f>Tabla1[[#This Row],[Importe]]-Tabla1[[#This Row],[Pagado]]</f>
        <v>0</v>
      </c>
    </row>
    <row r="1012" spans="1:8" x14ac:dyDescent="0.25">
      <c r="A1012" s="1" t="s">
        <v>16</v>
      </c>
      <c r="B1012" s="8" t="s">
        <v>1048</v>
      </c>
      <c r="C1012">
        <v>39499</v>
      </c>
      <c r="D1012" s="1" t="s">
        <v>4088</v>
      </c>
      <c r="E1012" s="2">
        <v>150.15</v>
      </c>
      <c r="F1012" s="9" t="s">
        <v>16</v>
      </c>
      <c r="G1012" s="2">
        <v>150.15</v>
      </c>
      <c r="H1012" s="4">
        <f>Tabla1[[#This Row],[Importe]]-Tabla1[[#This Row],[Pagado]]</f>
        <v>0</v>
      </c>
    </row>
    <row r="1013" spans="1:8" x14ac:dyDescent="0.25">
      <c r="A1013" s="1" t="s">
        <v>16</v>
      </c>
      <c r="B1013" s="8" t="s">
        <v>1049</v>
      </c>
      <c r="C1013">
        <v>39500</v>
      </c>
      <c r="D1013" s="1" t="s">
        <v>3962</v>
      </c>
      <c r="E1013" s="2">
        <v>9561</v>
      </c>
      <c r="F1013" s="9" t="s">
        <v>16</v>
      </c>
      <c r="G1013" s="2">
        <v>9561</v>
      </c>
      <c r="H1013" s="4">
        <f>Tabla1[[#This Row],[Importe]]-Tabla1[[#This Row],[Pagado]]</f>
        <v>0</v>
      </c>
    </row>
    <row r="1014" spans="1:8" x14ac:dyDescent="0.25">
      <c r="A1014" s="1" t="s">
        <v>16</v>
      </c>
      <c r="B1014" s="8" t="s">
        <v>1050</v>
      </c>
      <c r="C1014">
        <v>39501</v>
      </c>
      <c r="D1014" s="1" t="s">
        <v>4048</v>
      </c>
      <c r="E1014" s="2">
        <v>25228.880000000001</v>
      </c>
      <c r="F1014" s="9" t="s">
        <v>16</v>
      </c>
      <c r="G1014" s="2">
        <v>25228.880000000001</v>
      </c>
      <c r="H1014" s="4">
        <f>Tabla1[[#This Row],[Importe]]-Tabla1[[#This Row],[Pagado]]</f>
        <v>0</v>
      </c>
    </row>
    <row r="1015" spans="1:8" x14ac:dyDescent="0.25">
      <c r="A1015" s="1" t="s">
        <v>16</v>
      </c>
      <c r="B1015" s="8" t="s">
        <v>1051</v>
      </c>
      <c r="C1015">
        <v>39502</v>
      </c>
      <c r="D1015" s="1" t="s">
        <v>4095</v>
      </c>
      <c r="E1015" s="2">
        <v>4033.6</v>
      </c>
      <c r="F1015" s="9" t="s">
        <v>16</v>
      </c>
      <c r="G1015" s="2">
        <v>4033.6</v>
      </c>
      <c r="H1015" s="4">
        <f>Tabla1[[#This Row],[Importe]]-Tabla1[[#This Row],[Pagado]]</f>
        <v>0</v>
      </c>
    </row>
    <row r="1016" spans="1:8" x14ac:dyDescent="0.25">
      <c r="A1016" s="1" t="s">
        <v>16</v>
      </c>
      <c r="B1016" s="8" t="s">
        <v>1052</v>
      </c>
      <c r="C1016">
        <v>39503</v>
      </c>
      <c r="D1016" s="1" t="s">
        <v>4040</v>
      </c>
      <c r="E1016" s="2">
        <v>41025.9</v>
      </c>
      <c r="F1016" s="9" t="s">
        <v>18</v>
      </c>
      <c r="G1016" s="2">
        <v>41025.9</v>
      </c>
      <c r="H1016" s="4">
        <f>Tabla1[[#This Row],[Importe]]-Tabla1[[#This Row],[Pagado]]</f>
        <v>0</v>
      </c>
    </row>
    <row r="1017" spans="1:8" x14ac:dyDescent="0.25">
      <c r="A1017" s="1" t="s">
        <v>16</v>
      </c>
      <c r="B1017" s="8" t="s">
        <v>1053</v>
      </c>
      <c r="C1017">
        <v>39504</v>
      </c>
      <c r="D1017" s="1" t="s">
        <v>3964</v>
      </c>
      <c r="E1017" s="2">
        <v>4177.2</v>
      </c>
      <c r="F1017" s="9" t="s">
        <v>16</v>
      </c>
      <c r="G1017" s="2">
        <v>4177.2</v>
      </c>
      <c r="H1017" s="4">
        <f>Tabla1[[#This Row],[Importe]]-Tabla1[[#This Row],[Pagado]]</f>
        <v>0</v>
      </c>
    </row>
    <row r="1018" spans="1:8" x14ac:dyDescent="0.25">
      <c r="A1018" s="1" t="s">
        <v>16</v>
      </c>
      <c r="B1018" s="8" t="s">
        <v>1054</v>
      </c>
      <c r="C1018">
        <v>39505</v>
      </c>
      <c r="D1018" s="1" t="s">
        <v>3989</v>
      </c>
      <c r="E1018" s="2">
        <v>655.8</v>
      </c>
      <c r="F1018" s="9" t="s">
        <v>16</v>
      </c>
      <c r="G1018" s="2">
        <v>655.8</v>
      </c>
      <c r="H1018" s="4">
        <f>Tabla1[[#This Row],[Importe]]-Tabla1[[#This Row],[Pagado]]</f>
        <v>0</v>
      </c>
    </row>
    <row r="1019" spans="1:8" x14ac:dyDescent="0.25">
      <c r="A1019" s="1" t="s">
        <v>16</v>
      </c>
      <c r="B1019" s="8" t="s">
        <v>1055</v>
      </c>
      <c r="C1019">
        <v>39506</v>
      </c>
      <c r="D1019" s="1" t="s">
        <v>3991</v>
      </c>
      <c r="E1019" s="2">
        <v>6228.1</v>
      </c>
      <c r="F1019" s="9" t="s">
        <v>16</v>
      </c>
      <c r="G1019" s="2">
        <v>6228.1</v>
      </c>
      <c r="H1019" s="4">
        <f>Tabla1[[#This Row],[Importe]]-Tabla1[[#This Row],[Pagado]]</f>
        <v>0</v>
      </c>
    </row>
    <row r="1020" spans="1:8" x14ac:dyDescent="0.25">
      <c r="A1020" s="1" t="s">
        <v>16</v>
      </c>
      <c r="B1020" s="8" t="s">
        <v>1056</v>
      </c>
      <c r="C1020">
        <v>39507</v>
      </c>
      <c r="D1020" s="1" t="s">
        <v>4043</v>
      </c>
      <c r="E1020" s="2">
        <v>41359.300000000003</v>
      </c>
      <c r="F1020" s="9" t="s">
        <v>19</v>
      </c>
      <c r="G1020" s="2">
        <v>41359.300000000003</v>
      </c>
      <c r="H1020" s="4">
        <f>Tabla1[[#This Row],[Importe]]-Tabla1[[#This Row],[Pagado]]</f>
        <v>0</v>
      </c>
    </row>
    <row r="1021" spans="1:8" x14ac:dyDescent="0.25">
      <c r="A1021" s="1" t="s">
        <v>16</v>
      </c>
      <c r="B1021" s="8" t="s">
        <v>1057</v>
      </c>
      <c r="C1021">
        <v>39508</v>
      </c>
      <c r="D1021" s="1" t="s">
        <v>4039</v>
      </c>
      <c r="E1021" s="2">
        <v>10739.6</v>
      </c>
      <c r="F1021" s="9" t="s">
        <v>19</v>
      </c>
      <c r="G1021" s="2">
        <v>10739.6</v>
      </c>
      <c r="H1021" s="4">
        <f>Tabla1[[#This Row],[Importe]]-Tabla1[[#This Row],[Pagado]]</f>
        <v>0</v>
      </c>
    </row>
    <row r="1022" spans="1:8" x14ac:dyDescent="0.25">
      <c r="A1022" s="1" t="s">
        <v>16</v>
      </c>
      <c r="B1022" s="8" t="s">
        <v>1058</v>
      </c>
      <c r="C1022">
        <v>39509</v>
      </c>
      <c r="D1022" s="1" t="s">
        <v>4038</v>
      </c>
      <c r="E1022" s="2">
        <v>23833.9</v>
      </c>
      <c r="F1022" s="9" t="s">
        <v>19</v>
      </c>
      <c r="G1022" s="2">
        <v>23833.9</v>
      </c>
      <c r="H1022" s="4">
        <f>Tabla1[[#This Row],[Importe]]-Tabla1[[#This Row],[Pagado]]</f>
        <v>0</v>
      </c>
    </row>
    <row r="1023" spans="1:8" x14ac:dyDescent="0.25">
      <c r="A1023" s="1" t="s">
        <v>16</v>
      </c>
      <c r="B1023" s="8" t="s">
        <v>1059</v>
      </c>
      <c r="C1023">
        <v>39510</v>
      </c>
      <c r="D1023" s="1" t="s">
        <v>4061</v>
      </c>
      <c r="E1023" s="2">
        <v>4489.8</v>
      </c>
      <c r="F1023" s="9" t="s">
        <v>16</v>
      </c>
      <c r="G1023" s="2">
        <v>4489.8</v>
      </c>
      <c r="H1023" s="4">
        <f>Tabla1[[#This Row],[Importe]]-Tabla1[[#This Row],[Pagado]]</f>
        <v>0</v>
      </c>
    </row>
    <row r="1024" spans="1:8" x14ac:dyDescent="0.25">
      <c r="A1024" s="1" t="s">
        <v>16</v>
      </c>
      <c r="B1024" s="8" t="s">
        <v>1060</v>
      </c>
      <c r="C1024">
        <v>39511</v>
      </c>
      <c r="D1024" s="1" t="s">
        <v>3935</v>
      </c>
      <c r="E1024" s="2">
        <v>7520</v>
      </c>
      <c r="F1024" s="9" t="s">
        <v>17</v>
      </c>
      <c r="G1024" s="2">
        <v>7520</v>
      </c>
      <c r="H1024" s="4">
        <f>Tabla1[[#This Row],[Importe]]-Tabla1[[#This Row],[Pagado]]</f>
        <v>0</v>
      </c>
    </row>
    <row r="1025" spans="1:8" x14ac:dyDescent="0.25">
      <c r="A1025" s="1" t="s">
        <v>16</v>
      </c>
      <c r="B1025" s="8" t="s">
        <v>1061</v>
      </c>
      <c r="C1025">
        <v>39512</v>
      </c>
      <c r="D1025" s="1" t="s">
        <v>4058</v>
      </c>
      <c r="E1025" s="2">
        <v>4574.3599999999997</v>
      </c>
      <c r="F1025" s="9" t="s">
        <v>16</v>
      </c>
      <c r="G1025" s="2">
        <v>4574.3599999999997</v>
      </c>
      <c r="H1025" s="4">
        <f>Tabla1[[#This Row],[Importe]]-Tabla1[[#This Row],[Pagado]]</f>
        <v>0</v>
      </c>
    </row>
    <row r="1026" spans="1:8" x14ac:dyDescent="0.25">
      <c r="A1026" s="1" t="s">
        <v>16</v>
      </c>
      <c r="B1026" s="8" t="s">
        <v>1062</v>
      </c>
      <c r="C1026">
        <v>39513</v>
      </c>
      <c r="D1026" s="1" t="s">
        <v>4019</v>
      </c>
      <c r="E1026" s="2">
        <v>0</v>
      </c>
      <c r="F1026" s="9" t="s">
        <v>4219</v>
      </c>
      <c r="G1026" s="2">
        <v>0</v>
      </c>
      <c r="H1026" s="4">
        <f>Tabla1[[#This Row],[Importe]]-Tabla1[[#This Row],[Pagado]]</f>
        <v>0</v>
      </c>
    </row>
    <row r="1027" spans="1:8" x14ac:dyDescent="0.25">
      <c r="A1027" s="1" t="s">
        <v>16</v>
      </c>
      <c r="B1027" s="8" t="s">
        <v>1063</v>
      </c>
      <c r="C1027">
        <v>39514</v>
      </c>
      <c r="D1027" s="1" t="s">
        <v>4019</v>
      </c>
      <c r="E1027" s="2">
        <v>10.85</v>
      </c>
      <c r="F1027" s="9" t="s">
        <v>21</v>
      </c>
      <c r="G1027" s="2">
        <v>10.85</v>
      </c>
      <c r="H1027" s="4">
        <f>Tabla1[[#This Row],[Importe]]-Tabla1[[#This Row],[Pagado]]</f>
        <v>0</v>
      </c>
    </row>
    <row r="1028" spans="1:8" x14ac:dyDescent="0.25">
      <c r="A1028" s="1" t="s">
        <v>16</v>
      </c>
      <c r="B1028" s="8" t="s">
        <v>1064</v>
      </c>
      <c r="C1028">
        <v>39515</v>
      </c>
      <c r="D1028" s="1" t="s">
        <v>3964</v>
      </c>
      <c r="E1028" s="2">
        <v>448</v>
      </c>
      <c r="F1028" s="9" t="s">
        <v>16</v>
      </c>
      <c r="G1028" s="2">
        <v>448</v>
      </c>
      <c r="H1028" s="4">
        <f>Tabla1[[#This Row],[Importe]]-Tabla1[[#This Row],[Pagado]]</f>
        <v>0</v>
      </c>
    </row>
    <row r="1029" spans="1:8" x14ac:dyDescent="0.25">
      <c r="A1029" s="1" t="s">
        <v>16</v>
      </c>
      <c r="B1029" s="8" t="s">
        <v>1065</v>
      </c>
      <c r="C1029">
        <v>39516</v>
      </c>
      <c r="D1029" s="1" t="s">
        <v>3964</v>
      </c>
      <c r="E1029" s="2">
        <v>1687.2</v>
      </c>
      <c r="F1029" s="9" t="s">
        <v>16</v>
      </c>
      <c r="G1029" s="2">
        <v>1687.2</v>
      </c>
      <c r="H1029" s="4">
        <f>Tabla1[[#This Row],[Importe]]-Tabla1[[#This Row],[Pagado]]</f>
        <v>0</v>
      </c>
    </row>
    <row r="1030" spans="1:8" x14ac:dyDescent="0.25">
      <c r="A1030" s="1" t="s">
        <v>16</v>
      </c>
      <c r="B1030" s="8" t="s">
        <v>1066</v>
      </c>
      <c r="C1030">
        <v>39517</v>
      </c>
      <c r="D1030" s="1" t="s">
        <v>4103</v>
      </c>
      <c r="E1030" s="2">
        <v>1960</v>
      </c>
      <c r="F1030" s="9" t="s">
        <v>16</v>
      </c>
      <c r="G1030" s="2">
        <v>1960</v>
      </c>
      <c r="H1030" s="4">
        <f>Tabla1[[#This Row],[Importe]]-Tabla1[[#This Row],[Pagado]]</f>
        <v>0</v>
      </c>
    </row>
    <row r="1031" spans="1:8" x14ac:dyDescent="0.25">
      <c r="A1031" s="1" t="s">
        <v>16</v>
      </c>
      <c r="B1031" s="8" t="s">
        <v>1067</v>
      </c>
      <c r="C1031">
        <v>39518</v>
      </c>
      <c r="D1031" s="1" t="s">
        <v>4103</v>
      </c>
      <c r="E1031" s="2">
        <v>8676.7999999999993</v>
      </c>
      <c r="F1031" s="9" t="s">
        <v>16</v>
      </c>
      <c r="G1031" s="2">
        <v>8676.7999999999993</v>
      </c>
      <c r="H1031" s="4">
        <f>Tabla1[[#This Row],[Importe]]-Tabla1[[#This Row],[Pagado]]</f>
        <v>0</v>
      </c>
    </row>
    <row r="1032" spans="1:8" x14ac:dyDescent="0.25">
      <c r="A1032" s="1" t="s">
        <v>16</v>
      </c>
      <c r="B1032" s="8" t="s">
        <v>1068</v>
      </c>
      <c r="C1032">
        <v>39519</v>
      </c>
      <c r="D1032" s="1" t="s">
        <v>3964</v>
      </c>
      <c r="E1032" s="2">
        <v>3036.8</v>
      </c>
      <c r="F1032" s="9" t="s">
        <v>16</v>
      </c>
      <c r="G1032" s="2">
        <v>3036.8</v>
      </c>
      <c r="H1032" s="4">
        <f>Tabla1[[#This Row],[Importe]]-Tabla1[[#This Row],[Pagado]]</f>
        <v>0</v>
      </c>
    </row>
    <row r="1033" spans="1:8" x14ac:dyDescent="0.25">
      <c r="A1033" s="1" t="s">
        <v>16</v>
      </c>
      <c r="B1033" s="8" t="s">
        <v>1069</v>
      </c>
      <c r="C1033">
        <v>39520</v>
      </c>
      <c r="D1033" s="1" t="s">
        <v>4071</v>
      </c>
      <c r="E1033" s="2">
        <v>13782.1</v>
      </c>
      <c r="F1033" s="9" t="s">
        <v>22</v>
      </c>
      <c r="G1033" s="2">
        <v>13782.1</v>
      </c>
      <c r="H1033" s="4">
        <f>Tabla1[[#This Row],[Importe]]-Tabla1[[#This Row],[Pagado]]</f>
        <v>0</v>
      </c>
    </row>
    <row r="1034" spans="1:8" x14ac:dyDescent="0.25">
      <c r="A1034" s="1" t="s">
        <v>16</v>
      </c>
      <c r="B1034" s="8" t="s">
        <v>1070</v>
      </c>
      <c r="C1034">
        <v>39521</v>
      </c>
      <c r="D1034" s="1" t="s">
        <v>3979</v>
      </c>
      <c r="E1034" s="2">
        <v>5128.8</v>
      </c>
      <c r="F1034" s="9" t="s">
        <v>16</v>
      </c>
      <c r="G1034" s="2">
        <v>5128.8</v>
      </c>
      <c r="H1034" s="4">
        <f>Tabla1[[#This Row],[Importe]]-Tabla1[[#This Row],[Pagado]]</f>
        <v>0</v>
      </c>
    </row>
    <row r="1035" spans="1:8" x14ac:dyDescent="0.25">
      <c r="A1035" s="1" t="s">
        <v>16</v>
      </c>
      <c r="B1035" s="8" t="s">
        <v>1071</v>
      </c>
      <c r="C1035">
        <v>39522</v>
      </c>
      <c r="D1035" s="1" t="s">
        <v>3964</v>
      </c>
      <c r="E1035" s="2">
        <v>275</v>
      </c>
      <c r="F1035" s="9" t="s">
        <v>16</v>
      </c>
      <c r="G1035" s="2">
        <v>275</v>
      </c>
      <c r="H1035" s="4">
        <f>Tabla1[[#This Row],[Importe]]-Tabla1[[#This Row],[Pagado]]</f>
        <v>0</v>
      </c>
    </row>
    <row r="1036" spans="1:8" x14ac:dyDescent="0.25">
      <c r="A1036" s="1" t="s">
        <v>16</v>
      </c>
      <c r="B1036" s="8" t="s">
        <v>1072</v>
      </c>
      <c r="C1036">
        <v>39523</v>
      </c>
      <c r="D1036" s="1" t="s">
        <v>3983</v>
      </c>
      <c r="E1036" s="2">
        <v>6749.6</v>
      </c>
      <c r="F1036" s="9" t="s">
        <v>17</v>
      </c>
      <c r="G1036" s="2">
        <v>6749.6</v>
      </c>
      <c r="H1036" s="4">
        <f>Tabla1[[#This Row],[Importe]]-Tabla1[[#This Row],[Pagado]]</f>
        <v>0</v>
      </c>
    </row>
    <row r="1037" spans="1:8" x14ac:dyDescent="0.25">
      <c r="A1037" s="1" t="s">
        <v>16</v>
      </c>
      <c r="B1037" s="8" t="s">
        <v>1073</v>
      </c>
      <c r="C1037">
        <v>39524</v>
      </c>
      <c r="D1037" s="1" t="s">
        <v>3980</v>
      </c>
      <c r="E1037" s="2">
        <v>4978.7</v>
      </c>
      <c r="F1037" s="9" t="s">
        <v>17</v>
      </c>
      <c r="G1037" s="2">
        <v>4978.7</v>
      </c>
      <c r="H1037" s="4">
        <f>Tabla1[[#This Row],[Importe]]-Tabla1[[#This Row],[Pagado]]</f>
        <v>0</v>
      </c>
    </row>
    <row r="1038" spans="1:8" x14ac:dyDescent="0.25">
      <c r="A1038" s="1" t="s">
        <v>16</v>
      </c>
      <c r="B1038" s="8" t="s">
        <v>1074</v>
      </c>
      <c r="C1038">
        <v>39525</v>
      </c>
      <c r="D1038" s="1" t="s">
        <v>4059</v>
      </c>
      <c r="E1038" s="2">
        <v>750</v>
      </c>
      <c r="F1038" s="9" t="s">
        <v>16</v>
      </c>
      <c r="G1038" s="2">
        <v>750</v>
      </c>
      <c r="H1038" s="4">
        <f>Tabla1[[#This Row],[Importe]]-Tabla1[[#This Row],[Pagado]]</f>
        <v>0</v>
      </c>
    </row>
    <row r="1039" spans="1:8" x14ac:dyDescent="0.25">
      <c r="A1039" s="1" t="s">
        <v>16</v>
      </c>
      <c r="B1039" s="8" t="s">
        <v>1075</v>
      </c>
      <c r="C1039">
        <v>39526</v>
      </c>
      <c r="D1039" s="1" t="s">
        <v>3985</v>
      </c>
      <c r="E1039" s="2">
        <v>1107.5999999999999</v>
      </c>
      <c r="F1039" s="9" t="s">
        <v>17</v>
      </c>
      <c r="G1039" s="2">
        <v>1107.5999999999999</v>
      </c>
      <c r="H1039" s="4">
        <f>Tabla1[[#This Row],[Importe]]-Tabla1[[#This Row],[Pagado]]</f>
        <v>0</v>
      </c>
    </row>
    <row r="1040" spans="1:8" x14ac:dyDescent="0.25">
      <c r="A1040" s="1" t="s">
        <v>16</v>
      </c>
      <c r="B1040" s="8" t="s">
        <v>1076</v>
      </c>
      <c r="C1040">
        <v>39527</v>
      </c>
      <c r="D1040" s="1" t="s">
        <v>3986</v>
      </c>
      <c r="E1040" s="2">
        <v>1424</v>
      </c>
      <c r="F1040" s="9" t="s">
        <v>17</v>
      </c>
      <c r="G1040" s="2">
        <v>1424</v>
      </c>
      <c r="H1040" s="4">
        <f>Tabla1[[#This Row],[Importe]]-Tabla1[[#This Row],[Pagado]]</f>
        <v>0</v>
      </c>
    </row>
    <row r="1041" spans="1:8" x14ac:dyDescent="0.25">
      <c r="A1041" s="1" t="s">
        <v>16</v>
      </c>
      <c r="B1041" s="8" t="s">
        <v>1077</v>
      </c>
      <c r="C1041">
        <v>39528</v>
      </c>
      <c r="D1041" s="1" t="s">
        <v>4120</v>
      </c>
      <c r="E1041" s="2">
        <v>6456.8</v>
      </c>
      <c r="F1041" s="9" t="s">
        <v>17</v>
      </c>
      <c r="G1041" s="2">
        <v>6456.8</v>
      </c>
      <c r="H1041" s="4">
        <f>Tabla1[[#This Row],[Importe]]-Tabla1[[#This Row],[Pagado]]</f>
        <v>0</v>
      </c>
    </row>
    <row r="1042" spans="1:8" x14ac:dyDescent="0.25">
      <c r="A1042" s="1" t="s">
        <v>16</v>
      </c>
      <c r="B1042" s="8" t="s">
        <v>1078</v>
      </c>
      <c r="C1042">
        <v>39529</v>
      </c>
      <c r="D1042" s="1" t="s">
        <v>4035</v>
      </c>
      <c r="E1042" s="2">
        <v>1815</v>
      </c>
      <c r="F1042" s="9" t="s">
        <v>16</v>
      </c>
      <c r="G1042" s="2">
        <v>1815</v>
      </c>
      <c r="H1042" s="4">
        <f>Tabla1[[#This Row],[Importe]]-Tabla1[[#This Row],[Pagado]]</f>
        <v>0</v>
      </c>
    </row>
    <row r="1043" spans="1:8" x14ac:dyDescent="0.25">
      <c r="A1043" s="1" t="s">
        <v>16</v>
      </c>
      <c r="B1043" s="8" t="s">
        <v>1079</v>
      </c>
      <c r="C1043">
        <v>39530</v>
      </c>
      <c r="D1043" s="1" t="s">
        <v>3964</v>
      </c>
      <c r="E1043" s="2">
        <v>280</v>
      </c>
      <c r="F1043" s="9" t="s">
        <v>16</v>
      </c>
      <c r="G1043" s="2">
        <v>280</v>
      </c>
      <c r="H1043" s="4">
        <f>Tabla1[[#This Row],[Importe]]-Tabla1[[#This Row],[Pagado]]</f>
        <v>0</v>
      </c>
    </row>
    <row r="1044" spans="1:8" x14ac:dyDescent="0.25">
      <c r="A1044" s="1" t="s">
        <v>16</v>
      </c>
      <c r="B1044" s="8" t="s">
        <v>1080</v>
      </c>
      <c r="C1044">
        <v>39531</v>
      </c>
      <c r="D1044" s="1" t="s">
        <v>3964</v>
      </c>
      <c r="E1044" s="2">
        <v>8034</v>
      </c>
      <c r="F1044" s="9" t="s">
        <v>16</v>
      </c>
      <c r="G1044" s="2">
        <v>8034</v>
      </c>
      <c r="H1044" s="4">
        <f>Tabla1[[#This Row],[Importe]]-Tabla1[[#This Row],[Pagado]]</f>
        <v>0</v>
      </c>
    </row>
    <row r="1045" spans="1:8" x14ac:dyDescent="0.25">
      <c r="A1045" s="1" t="s">
        <v>16</v>
      </c>
      <c r="B1045" s="8" t="s">
        <v>1081</v>
      </c>
      <c r="C1045">
        <v>39532</v>
      </c>
      <c r="D1045" s="1" t="s">
        <v>4025</v>
      </c>
      <c r="E1045" s="2">
        <v>3052.5</v>
      </c>
      <c r="F1045" s="9" t="s">
        <v>16</v>
      </c>
      <c r="G1045" s="2">
        <v>3052.5</v>
      </c>
      <c r="H1045" s="4">
        <f>Tabla1[[#This Row],[Importe]]-Tabla1[[#This Row],[Pagado]]</f>
        <v>0</v>
      </c>
    </row>
    <row r="1046" spans="1:8" x14ac:dyDescent="0.25">
      <c r="A1046" s="1" t="s">
        <v>16</v>
      </c>
      <c r="B1046" s="8" t="s">
        <v>1082</v>
      </c>
      <c r="C1046">
        <v>39533</v>
      </c>
      <c r="D1046" s="1" t="s">
        <v>4013</v>
      </c>
      <c r="E1046" s="2">
        <v>12762.4</v>
      </c>
      <c r="F1046" s="9" t="s">
        <v>16</v>
      </c>
      <c r="G1046" s="2">
        <v>12762.4</v>
      </c>
      <c r="H1046" s="4">
        <f>Tabla1[[#This Row],[Importe]]-Tabla1[[#This Row],[Pagado]]</f>
        <v>0</v>
      </c>
    </row>
    <row r="1047" spans="1:8" x14ac:dyDescent="0.25">
      <c r="A1047" s="1" t="s">
        <v>16</v>
      </c>
      <c r="B1047" s="8" t="s">
        <v>1083</v>
      </c>
      <c r="C1047">
        <v>39534</v>
      </c>
      <c r="D1047" s="1" t="s">
        <v>4069</v>
      </c>
      <c r="E1047" s="2">
        <v>22720</v>
      </c>
      <c r="F1047" s="9" t="s">
        <v>16</v>
      </c>
      <c r="G1047" s="2">
        <v>22720</v>
      </c>
      <c r="H1047" s="4">
        <f>Tabla1[[#This Row],[Importe]]-Tabla1[[#This Row],[Pagado]]</f>
        <v>0</v>
      </c>
    </row>
    <row r="1048" spans="1:8" x14ac:dyDescent="0.25">
      <c r="A1048" s="1" t="s">
        <v>16</v>
      </c>
      <c r="B1048" s="8" t="s">
        <v>1084</v>
      </c>
      <c r="C1048">
        <v>39535</v>
      </c>
      <c r="D1048" s="1" t="s">
        <v>4148</v>
      </c>
      <c r="E1048" s="2">
        <v>15523</v>
      </c>
      <c r="F1048" s="9" t="s">
        <v>16</v>
      </c>
      <c r="G1048" s="2">
        <v>15523</v>
      </c>
      <c r="H1048" s="4">
        <f>Tabla1[[#This Row],[Importe]]-Tabla1[[#This Row],[Pagado]]</f>
        <v>0</v>
      </c>
    </row>
    <row r="1049" spans="1:8" x14ac:dyDescent="0.25">
      <c r="A1049" s="1" t="s">
        <v>16</v>
      </c>
      <c r="B1049" s="8" t="s">
        <v>1085</v>
      </c>
      <c r="C1049">
        <v>39536</v>
      </c>
      <c r="D1049" s="1" t="s">
        <v>4073</v>
      </c>
      <c r="E1049" s="2">
        <v>9446.7999999999993</v>
      </c>
      <c r="F1049" s="9" t="s">
        <v>16</v>
      </c>
      <c r="G1049" s="2">
        <v>9446.7999999999993</v>
      </c>
      <c r="H1049" s="4">
        <f>Tabla1[[#This Row],[Importe]]-Tabla1[[#This Row],[Pagado]]</f>
        <v>0</v>
      </c>
    </row>
    <row r="1050" spans="1:8" x14ac:dyDescent="0.25">
      <c r="A1050" s="1" t="s">
        <v>16</v>
      </c>
      <c r="B1050" s="8" t="s">
        <v>1086</v>
      </c>
      <c r="C1050">
        <v>39537</v>
      </c>
      <c r="D1050" s="1" t="s">
        <v>4099</v>
      </c>
      <c r="E1050" s="2">
        <v>6731.5</v>
      </c>
      <c r="F1050" s="9" t="s">
        <v>16</v>
      </c>
      <c r="G1050" s="2">
        <v>6731.5</v>
      </c>
      <c r="H1050" s="4">
        <f>Tabla1[[#This Row],[Importe]]-Tabla1[[#This Row],[Pagado]]</f>
        <v>0</v>
      </c>
    </row>
    <row r="1051" spans="1:8" x14ac:dyDescent="0.25">
      <c r="A1051" s="1" t="s">
        <v>16</v>
      </c>
      <c r="B1051" s="8" t="s">
        <v>1087</v>
      </c>
      <c r="C1051">
        <v>39538</v>
      </c>
      <c r="D1051" s="1" t="s">
        <v>4149</v>
      </c>
      <c r="E1051" s="2">
        <v>3648</v>
      </c>
      <c r="F1051" s="9" t="s">
        <v>22</v>
      </c>
      <c r="G1051" s="2">
        <v>3648</v>
      </c>
      <c r="H1051" s="4">
        <f>Tabla1[[#This Row],[Importe]]-Tabla1[[#This Row],[Pagado]]</f>
        <v>0</v>
      </c>
    </row>
    <row r="1052" spans="1:8" x14ac:dyDescent="0.25">
      <c r="A1052" s="1" t="s">
        <v>16</v>
      </c>
      <c r="B1052" s="8" t="s">
        <v>1088</v>
      </c>
      <c r="C1052">
        <v>39539</v>
      </c>
      <c r="D1052" s="1" t="s">
        <v>3935</v>
      </c>
      <c r="E1052" s="2">
        <v>19710</v>
      </c>
      <c r="F1052" s="9" t="s">
        <v>18</v>
      </c>
      <c r="G1052" s="2">
        <v>19710</v>
      </c>
      <c r="H1052" s="4">
        <f>Tabla1[[#This Row],[Importe]]-Tabla1[[#This Row],[Pagado]]</f>
        <v>0</v>
      </c>
    </row>
    <row r="1053" spans="1:8" x14ac:dyDescent="0.25">
      <c r="A1053" s="1" t="s">
        <v>16</v>
      </c>
      <c r="B1053" s="8" t="s">
        <v>1089</v>
      </c>
      <c r="C1053">
        <v>39540</v>
      </c>
      <c r="D1053" s="1" t="s">
        <v>4150</v>
      </c>
      <c r="E1053" s="2">
        <v>23966.400000000001</v>
      </c>
      <c r="F1053" s="9">
        <v>44230</v>
      </c>
      <c r="G1053" s="2">
        <v>23966.400000000001</v>
      </c>
      <c r="H1053" s="4">
        <f>Tabla1[[#This Row],[Importe]]-Tabla1[[#This Row],[Pagado]]</f>
        <v>0</v>
      </c>
    </row>
    <row r="1054" spans="1:8" x14ac:dyDescent="0.25">
      <c r="A1054" s="1" t="s">
        <v>16</v>
      </c>
      <c r="B1054" s="8" t="s">
        <v>1090</v>
      </c>
      <c r="C1054">
        <v>39541</v>
      </c>
      <c r="D1054" s="1" t="s">
        <v>4044</v>
      </c>
      <c r="E1054" s="2">
        <v>6888.5</v>
      </c>
      <c r="F1054" s="9" t="s">
        <v>17</v>
      </c>
      <c r="G1054" s="2">
        <v>6888.5</v>
      </c>
      <c r="H1054" s="4">
        <f>Tabla1[[#This Row],[Importe]]-Tabla1[[#This Row],[Pagado]]</f>
        <v>0</v>
      </c>
    </row>
    <row r="1055" spans="1:8" x14ac:dyDescent="0.25">
      <c r="A1055" s="1" t="s">
        <v>16</v>
      </c>
      <c r="B1055" s="8" t="s">
        <v>1091</v>
      </c>
      <c r="C1055">
        <v>39542</v>
      </c>
      <c r="D1055" s="1" t="s">
        <v>4151</v>
      </c>
      <c r="E1055" s="2">
        <v>36332.97</v>
      </c>
      <c r="F1055" s="9" t="s">
        <v>17</v>
      </c>
      <c r="G1055" s="2">
        <v>36332.97</v>
      </c>
      <c r="H1055" s="4">
        <f>Tabla1[[#This Row],[Importe]]-Tabla1[[#This Row],[Pagado]]</f>
        <v>0</v>
      </c>
    </row>
    <row r="1056" spans="1:8" x14ac:dyDescent="0.25">
      <c r="A1056" s="1" t="s">
        <v>16</v>
      </c>
      <c r="B1056" s="8" t="s">
        <v>1092</v>
      </c>
      <c r="C1056">
        <v>39543</v>
      </c>
      <c r="D1056" s="1" t="s">
        <v>3948</v>
      </c>
      <c r="E1056" s="2">
        <v>920.2</v>
      </c>
      <c r="F1056" s="9" t="s">
        <v>18</v>
      </c>
      <c r="G1056" s="2">
        <v>920.2</v>
      </c>
      <c r="H1056" s="4">
        <f>Tabla1[[#This Row],[Importe]]-Tabla1[[#This Row],[Pagado]]</f>
        <v>0</v>
      </c>
    </row>
    <row r="1057" spans="1:8" x14ac:dyDescent="0.25">
      <c r="A1057" s="1" t="s">
        <v>17</v>
      </c>
      <c r="B1057" s="8" t="s">
        <v>1093</v>
      </c>
      <c r="C1057">
        <v>39544</v>
      </c>
      <c r="D1057" s="1" t="s">
        <v>3973</v>
      </c>
      <c r="E1057" s="2">
        <v>2475</v>
      </c>
      <c r="F1057" s="9" t="s">
        <v>17</v>
      </c>
      <c r="G1057" s="2">
        <v>2475</v>
      </c>
      <c r="H1057" s="4">
        <f>Tabla1[[#This Row],[Importe]]-Tabla1[[#This Row],[Pagado]]</f>
        <v>0</v>
      </c>
    </row>
    <row r="1058" spans="1:8" x14ac:dyDescent="0.25">
      <c r="A1058" s="1" t="s">
        <v>17</v>
      </c>
      <c r="B1058" s="8" t="s">
        <v>1094</v>
      </c>
      <c r="C1058">
        <v>39545</v>
      </c>
      <c r="D1058" s="1" t="s">
        <v>3975</v>
      </c>
      <c r="E1058" s="2">
        <v>5220</v>
      </c>
      <c r="F1058" s="9" t="s">
        <v>17</v>
      </c>
      <c r="G1058" s="2">
        <v>5220</v>
      </c>
      <c r="H1058" s="4">
        <f>Tabla1[[#This Row],[Importe]]-Tabla1[[#This Row],[Pagado]]</f>
        <v>0</v>
      </c>
    </row>
    <row r="1059" spans="1:8" x14ac:dyDescent="0.25">
      <c r="A1059" s="1" t="s">
        <v>17</v>
      </c>
      <c r="B1059" s="8" t="s">
        <v>1095</v>
      </c>
      <c r="C1059">
        <v>39546</v>
      </c>
      <c r="D1059" s="1" t="s">
        <v>4152</v>
      </c>
      <c r="E1059" s="2">
        <v>34809.82</v>
      </c>
      <c r="F1059" s="9" t="s">
        <v>17</v>
      </c>
      <c r="G1059" s="2">
        <v>34809.82</v>
      </c>
      <c r="H1059" s="4">
        <f>Tabla1[[#This Row],[Importe]]-Tabla1[[#This Row],[Pagado]]</f>
        <v>0</v>
      </c>
    </row>
    <row r="1060" spans="1:8" x14ac:dyDescent="0.25">
      <c r="A1060" s="1" t="s">
        <v>17</v>
      </c>
      <c r="B1060" s="8" t="s">
        <v>1096</v>
      </c>
      <c r="C1060">
        <v>39547</v>
      </c>
      <c r="D1060" s="1" t="s">
        <v>3936</v>
      </c>
      <c r="E1060" s="2">
        <v>8700</v>
      </c>
      <c r="F1060" s="9" t="s">
        <v>18</v>
      </c>
      <c r="G1060" s="2">
        <v>8700</v>
      </c>
      <c r="H1060" s="4">
        <f>Tabla1[[#This Row],[Importe]]-Tabla1[[#This Row],[Pagado]]</f>
        <v>0</v>
      </c>
    </row>
    <row r="1061" spans="1:8" x14ac:dyDescent="0.25">
      <c r="A1061" s="1" t="s">
        <v>17</v>
      </c>
      <c r="B1061" s="8" t="s">
        <v>1097</v>
      </c>
      <c r="C1061">
        <v>39548</v>
      </c>
      <c r="D1061" s="1" t="s">
        <v>3935</v>
      </c>
      <c r="E1061" s="2">
        <v>65991.600000000006</v>
      </c>
      <c r="F1061" s="9" t="s">
        <v>19</v>
      </c>
      <c r="G1061" s="2">
        <v>65991.600000000006</v>
      </c>
      <c r="H1061" s="4">
        <f>Tabla1[[#This Row],[Importe]]-Tabla1[[#This Row],[Pagado]]</f>
        <v>0</v>
      </c>
    </row>
    <row r="1062" spans="1:8" x14ac:dyDescent="0.25">
      <c r="A1062" s="1" t="s">
        <v>17</v>
      </c>
      <c r="B1062" s="8" t="s">
        <v>1098</v>
      </c>
      <c r="C1062">
        <v>39549</v>
      </c>
      <c r="D1062" s="1" t="s">
        <v>3968</v>
      </c>
      <c r="E1062" s="2">
        <v>6600</v>
      </c>
      <c r="F1062" s="9" t="s">
        <v>18</v>
      </c>
      <c r="G1062" s="2">
        <v>6600</v>
      </c>
      <c r="H1062" s="4">
        <f>Tabla1[[#This Row],[Importe]]-Tabla1[[#This Row],[Pagado]]</f>
        <v>0</v>
      </c>
    </row>
    <row r="1063" spans="1:8" x14ac:dyDescent="0.25">
      <c r="A1063" s="1" t="s">
        <v>17</v>
      </c>
      <c r="B1063" s="8" t="s">
        <v>1099</v>
      </c>
      <c r="C1063">
        <v>39550</v>
      </c>
      <c r="D1063" s="1" t="s">
        <v>3985</v>
      </c>
      <c r="E1063" s="2">
        <v>600</v>
      </c>
      <c r="F1063" s="9" t="s">
        <v>17</v>
      </c>
      <c r="G1063" s="2">
        <v>600</v>
      </c>
      <c r="H1063" s="4">
        <f>Tabla1[[#This Row],[Importe]]-Tabla1[[#This Row],[Pagado]]</f>
        <v>0</v>
      </c>
    </row>
    <row r="1064" spans="1:8" x14ac:dyDescent="0.25">
      <c r="A1064" s="1" t="s">
        <v>17</v>
      </c>
      <c r="B1064" s="8" t="s">
        <v>1100</v>
      </c>
      <c r="C1064">
        <v>39551</v>
      </c>
      <c r="D1064" s="1" t="s">
        <v>4017</v>
      </c>
      <c r="E1064" s="2">
        <v>111449.97</v>
      </c>
      <c r="F1064" s="9" t="s">
        <v>18</v>
      </c>
      <c r="G1064" s="2">
        <v>111449.97</v>
      </c>
      <c r="H1064" s="4">
        <f>Tabla1[[#This Row],[Importe]]-Tabla1[[#This Row],[Pagado]]</f>
        <v>0</v>
      </c>
    </row>
    <row r="1065" spans="1:8" x14ac:dyDescent="0.25">
      <c r="A1065" s="1" t="s">
        <v>17</v>
      </c>
      <c r="B1065" s="8" t="s">
        <v>1101</v>
      </c>
      <c r="C1065">
        <v>39552</v>
      </c>
      <c r="D1065" s="1" t="s">
        <v>4031</v>
      </c>
      <c r="E1065" s="2">
        <v>3025</v>
      </c>
      <c r="F1065" s="9" t="s">
        <v>17</v>
      </c>
      <c r="G1065" s="2">
        <v>3025</v>
      </c>
      <c r="H1065" s="4">
        <f>Tabla1[[#This Row],[Importe]]-Tabla1[[#This Row],[Pagado]]</f>
        <v>0</v>
      </c>
    </row>
    <row r="1066" spans="1:8" x14ac:dyDescent="0.25">
      <c r="A1066" s="1" t="s">
        <v>17</v>
      </c>
      <c r="B1066" s="8" t="s">
        <v>1102</v>
      </c>
      <c r="C1066">
        <v>39553</v>
      </c>
      <c r="D1066" s="1" t="s">
        <v>4153</v>
      </c>
      <c r="E1066" s="2">
        <v>37636.36</v>
      </c>
      <c r="F1066" s="9" t="s">
        <v>17</v>
      </c>
      <c r="G1066" s="2">
        <v>37636.36</v>
      </c>
      <c r="H1066" s="4">
        <f>Tabla1[[#This Row],[Importe]]-Tabla1[[#This Row],[Pagado]]</f>
        <v>0</v>
      </c>
    </row>
    <row r="1067" spans="1:8" x14ac:dyDescent="0.25">
      <c r="A1067" s="1" t="s">
        <v>17</v>
      </c>
      <c r="B1067" s="8" t="s">
        <v>1103</v>
      </c>
      <c r="C1067">
        <v>39554</v>
      </c>
      <c r="D1067" s="1" t="s">
        <v>3963</v>
      </c>
      <c r="E1067" s="2">
        <v>1875.3</v>
      </c>
      <c r="F1067" s="9" t="s">
        <v>17</v>
      </c>
      <c r="G1067" s="2">
        <v>1875.3</v>
      </c>
      <c r="H1067" s="4">
        <f>Tabla1[[#This Row],[Importe]]-Tabla1[[#This Row],[Pagado]]</f>
        <v>0</v>
      </c>
    </row>
    <row r="1068" spans="1:8" x14ac:dyDescent="0.25">
      <c r="A1068" s="1" t="s">
        <v>17</v>
      </c>
      <c r="B1068" s="8" t="s">
        <v>1104</v>
      </c>
      <c r="C1068">
        <v>39555</v>
      </c>
      <c r="D1068" s="1" t="s">
        <v>3987</v>
      </c>
      <c r="E1068" s="2">
        <v>6741.1</v>
      </c>
      <c r="F1068" s="9" t="s">
        <v>17</v>
      </c>
      <c r="G1068" s="2">
        <v>6741.1</v>
      </c>
      <c r="H1068" s="4">
        <f>Tabla1[[#This Row],[Importe]]-Tabla1[[#This Row],[Pagado]]</f>
        <v>0</v>
      </c>
    </row>
    <row r="1069" spans="1:8" x14ac:dyDescent="0.25">
      <c r="A1069" s="1" t="s">
        <v>17</v>
      </c>
      <c r="B1069" s="8" t="s">
        <v>1105</v>
      </c>
      <c r="C1069">
        <v>39556</v>
      </c>
      <c r="D1069" s="1" t="s">
        <v>3940</v>
      </c>
      <c r="E1069" s="2">
        <v>4090</v>
      </c>
      <c r="F1069" s="9" t="s">
        <v>18</v>
      </c>
      <c r="G1069" s="2">
        <v>4090</v>
      </c>
      <c r="H1069" s="4">
        <f>Tabla1[[#This Row],[Importe]]-Tabla1[[#This Row],[Pagado]]</f>
        <v>0</v>
      </c>
    </row>
    <row r="1070" spans="1:8" x14ac:dyDescent="0.25">
      <c r="A1070" s="1" t="s">
        <v>17</v>
      </c>
      <c r="B1070" s="8" t="s">
        <v>1106</v>
      </c>
      <c r="C1070">
        <v>39557</v>
      </c>
      <c r="D1070" s="1" t="s">
        <v>4029</v>
      </c>
      <c r="E1070" s="2">
        <v>3880.8</v>
      </c>
      <c r="F1070" s="9" t="s">
        <v>17</v>
      </c>
      <c r="G1070" s="2">
        <v>3880.8</v>
      </c>
      <c r="H1070" s="4">
        <f>Tabla1[[#This Row],[Importe]]-Tabla1[[#This Row],[Pagado]]</f>
        <v>0</v>
      </c>
    </row>
    <row r="1071" spans="1:8" x14ac:dyDescent="0.25">
      <c r="A1071" s="1" t="s">
        <v>17</v>
      </c>
      <c r="B1071" s="8" t="s">
        <v>1107</v>
      </c>
      <c r="C1071">
        <v>39558</v>
      </c>
      <c r="D1071" s="1" t="s">
        <v>3945</v>
      </c>
      <c r="E1071" s="2">
        <v>4282.6000000000004</v>
      </c>
      <c r="F1071" s="9" t="s">
        <v>19</v>
      </c>
      <c r="G1071" s="2">
        <v>4282.6000000000004</v>
      </c>
      <c r="H1071" s="4">
        <f>Tabla1[[#This Row],[Importe]]-Tabla1[[#This Row],[Pagado]]</f>
        <v>0</v>
      </c>
    </row>
    <row r="1072" spans="1:8" x14ac:dyDescent="0.25">
      <c r="A1072" s="1" t="s">
        <v>17</v>
      </c>
      <c r="B1072" s="8" t="s">
        <v>1108</v>
      </c>
      <c r="C1072">
        <v>39559</v>
      </c>
      <c r="D1072" s="1" t="s">
        <v>3942</v>
      </c>
      <c r="E1072" s="2">
        <v>3990</v>
      </c>
      <c r="F1072" s="9" t="s">
        <v>18</v>
      </c>
      <c r="G1072" s="2">
        <v>3990</v>
      </c>
      <c r="H1072" s="4">
        <f>Tabla1[[#This Row],[Importe]]-Tabla1[[#This Row],[Pagado]]</f>
        <v>0</v>
      </c>
    </row>
    <row r="1073" spans="1:8" x14ac:dyDescent="0.25">
      <c r="A1073" s="1" t="s">
        <v>17</v>
      </c>
      <c r="B1073" s="8" t="s">
        <v>1109</v>
      </c>
      <c r="C1073">
        <v>39560</v>
      </c>
      <c r="D1073" s="1" t="s">
        <v>3944</v>
      </c>
      <c r="E1073" s="2">
        <v>3724</v>
      </c>
      <c r="F1073" s="9" t="s">
        <v>18</v>
      </c>
      <c r="G1073" s="2">
        <v>3724</v>
      </c>
      <c r="H1073" s="4">
        <f>Tabla1[[#This Row],[Importe]]-Tabla1[[#This Row],[Pagado]]</f>
        <v>0</v>
      </c>
    </row>
    <row r="1074" spans="1:8" x14ac:dyDescent="0.25">
      <c r="A1074" s="1" t="s">
        <v>17</v>
      </c>
      <c r="B1074" s="8" t="s">
        <v>1110</v>
      </c>
      <c r="C1074">
        <v>39561</v>
      </c>
      <c r="D1074" s="1" t="s">
        <v>3980</v>
      </c>
      <c r="E1074" s="2">
        <v>5910.2</v>
      </c>
      <c r="F1074" s="9" t="s">
        <v>17</v>
      </c>
      <c r="G1074" s="2">
        <v>5910.2</v>
      </c>
      <c r="H1074" s="4">
        <f>Tabla1[[#This Row],[Importe]]-Tabla1[[#This Row],[Pagado]]</f>
        <v>0</v>
      </c>
    </row>
    <row r="1075" spans="1:8" x14ac:dyDescent="0.25">
      <c r="A1075" s="1" t="s">
        <v>17</v>
      </c>
      <c r="B1075" s="8" t="s">
        <v>1111</v>
      </c>
      <c r="C1075">
        <v>39562</v>
      </c>
      <c r="D1075" s="1" t="s">
        <v>3952</v>
      </c>
      <c r="E1075" s="2">
        <v>36202.589999999997</v>
      </c>
      <c r="F1075" s="9" t="s">
        <v>22</v>
      </c>
      <c r="G1075" s="2">
        <v>36202.589999999997</v>
      </c>
      <c r="H1075" s="4">
        <f>Tabla1[[#This Row],[Importe]]-Tabla1[[#This Row],[Pagado]]</f>
        <v>0</v>
      </c>
    </row>
    <row r="1076" spans="1:8" x14ac:dyDescent="0.25">
      <c r="A1076" s="1" t="s">
        <v>17</v>
      </c>
      <c r="B1076" s="8" t="s">
        <v>1112</v>
      </c>
      <c r="C1076">
        <v>39563</v>
      </c>
      <c r="D1076" s="1" t="s">
        <v>3983</v>
      </c>
      <c r="E1076" s="2">
        <v>4924.6000000000004</v>
      </c>
      <c r="F1076" s="9" t="s">
        <v>17</v>
      </c>
      <c r="G1076" s="2">
        <v>4924.6000000000004</v>
      </c>
      <c r="H1076" s="4">
        <f>Tabla1[[#This Row],[Importe]]-Tabla1[[#This Row],[Pagado]]</f>
        <v>0</v>
      </c>
    </row>
    <row r="1077" spans="1:8" x14ac:dyDescent="0.25">
      <c r="A1077" s="1" t="s">
        <v>17</v>
      </c>
      <c r="B1077" s="8" t="s">
        <v>1113</v>
      </c>
      <c r="C1077">
        <v>39564</v>
      </c>
      <c r="D1077" s="1" t="s">
        <v>3941</v>
      </c>
      <c r="E1077" s="2">
        <v>5711.1</v>
      </c>
      <c r="F1077" s="9" t="s">
        <v>18</v>
      </c>
      <c r="G1077" s="2">
        <v>5711.1</v>
      </c>
      <c r="H1077" s="4">
        <f>Tabla1[[#This Row],[Importe]]-Tabla1[[#This Row],[Pagado]]</f>
        <v>0</v>
      </c>
    </row>
    <row r="1078" spans="1:8" x14ac:dyDescent="0.25">
      <c r="A1078" s="1" t="s">
        <v>17</v>
      </c>
      <c r="B1078" s="8" t="s">
        <v>1114</v>
      </c>
      <c r="C1078">
        <v>39565</v>
      </c>
      <c r="D1078" s="1" t="s">
        <v>3948</v>
      </c>
      <c r="E1078" s="2">
        <v>8501.6</v>
      </c>
      <c r="F1078" s="9" t="s">
        <v>18</v>
      </c>
      <c r="G1078" s="2">
        <v>8501.6</v>
      </c>
      <c r="H1078" s="4">
        <f>Tabla1[[#This Row],[Importe]]-Tabla1[[#This Row],[Pagado]]</f>
        <v>0</v>
      </c>
    </row>
    <row r="1079" spans="1:8" x14ac:dyDescent="0.25">
      <c r="A1079" s="1" t="s">
        <v>17</v>
      </c>
      <c r="B1079" s="8" t="s">
        <v>1115</v>
      </c>
      <c r="C1079">
        <v>39566</v>
      </c>
      <c r="D1079" s="1" t="s">
        <v>3938</v>
      </c>
      <c r="E1079" s="2">
        <v>10155</v>
      </c>
      <c r="F1079" s="9" t="s">
        <v>18</v>
      </c>
      <c r="G1079" s="2">
        <v>10155</v>
      </c>
      <c r="H1079" s="4">
        <f>Tabla1[[#This Row],[Importe]]-Tabla1[[#This Row],[Pagado]]</f>
        <v>0</v>
      </c>
    </row>
    <row r="1080" spans="1:8" x14ac:dyDescent="0.25">
      <c r="A1080" s="1" t="s">
        <v>17</v>
      </c>
      <c r="B1080" s="8" t="s">
        <v>1116</v>
      </c>
      <c r="C1080">
        <v>39567</v>
      </c>
      <c r="D1080" s="1" t="s">
        <v>4081</v>
      </c>
      <c r="E1080" s="2">
        <v>2110</v>
      </c>
      <c r="F1080" s="9" t="s">
        <v>17</v>
      </c>
      <c r="G1080" s="2">
        <v>2110</v>
      </c>
      <c r="H1080" s="4">
        <f>Tabla1[[#This Row],[Importe]]-Tabla1[[#This Row],[Pagado]]</f>
        <v>0</v>
      </c>
    </row>
    <row r="1081" spans="1:8" x14ac:dyDescent="0.25">
      <c r="A1081" s="1" t="s">
        <v>17</v>
      </c>
      <c r="B1081" s="8" t="s">
        <v>1117</v>
      </c>
      <c r="C1081">
        <v>39568</v>
      </c>
      <c r="D1081" s="1" t="s">
        <v>3946</v>
      </c>
      <c r="E1081" s="2">
        <v>4519.3</v>
      </c>
      <c r="F1081" s="9" t="s">
        <v>19</v>
      </c>
      <c r="G1081" s="2">
        <v>4519.3</v>
      </c>
      <c r="H1081" s="4">
        <f>Tabla1[[#This Row],[Importe]]-Tabla1[[#This Row],[Pagado]]</f>
        <v>0</v>
      </c>
    </row>
    <row r="1082" spans="1:8" x14ac:dyDescent="0.25">
      <c r="A1082" s="1" t="s">
        <v>17</v>
      </c>
      <c r="B1082" s="8" t="s">
        <v>1118</v>
      </c>
      <c r="C1082">
        <v>39569</v>
      </c>
      <c r="D1082" s="1" t="s">
        <v>3950</v>
      </c>
      <c r="E1082" s="2">
        <v>38323</v>
      </c>
      <c r="F1082" s="9" t="s">
        <v>18</v>
      </c>
      <c r="G1082" s="2">
        <v>38323</v>
      </c>
      <c r="H1082" s="4">
        <f>Tabla1[[#This Row],[Importe]]-Tabla1[[#This Row],[Pagado]]</f>
        <v>0</v>
      </c>
    </row>
    <row r="1083" spans="1:8" x14ac:dyDescent="0.25">
      <c r="A1083" s="1" t="s">
        <v>17</v>
      </c>
      <c r="B1083" s="8" t="s">
        <v>1119</v>
      </c>
      <c r="C1083">
        <v>39570</v>
      </c>
      <c r="D1083" s="1" t="s">
        <v>3949</v>
      </c>
      <c r="E1083" s="2">
        <v>29746.799999999999</v>
      </c>
      <c r="F1083" s="9" t="s">
        <v>18</v>
      </c>
      <c r="G1083" s="2">
        <v>29746.799999999999</v>
      </c>
      <c r="H1083" s="4">
        <f>Tabla1[[#This Row],[Importe]]-Tabla1[[#This Row],[Pagado]]</f>
        <v>0</v>
      </c>
    </row>
    <row r="1084" spans="1:8" x14ac:dyDescent="0.25">
      <c r="A1084" s="1" t="s">
        <v>17</v>
      </c>
      <c r="B1084" s="8" t="s">
        <v>1120</v>
      </c>
      <c r="C1084">
        <v>39571</v>
      </c>
      <c r="D1084" s="1" t="s">
        <v>3967</v>
      </c>
      <c r="E1084" s="2">
        <v>8177.9</v>
      </c>
      <c r="F1084" s="9" t="s">
        <v>17</v>
      </c>
      <c r="G1084" s="2">
        <v>8177.9</v>
      </c>
      <c r="H1084" s="4">
        <f>Tabla1[[#This Row],[Importe]]-Tabla1[[#This Row],[Pagado]]</f>
        <v>0</v>
      </c>
    </row>
    <row r="1085" spans="1:8" x14ac:dyDescent="0.25">
      <c r="A1085" s="1" t="s">
        <v>17</v>
      </c>
      <c r="B1085" s="8" t="s">
        <v>1121</v>
      </c>
      <c r="C1085">
        <v>39572</v>
      </c>
      <c r="D1085" s="1" t="s">
        <v>3951</v>
      </c>
      <c r="E1085" s="2">
        <v>11200.6</v>
      </c>
      <c r="F1085" s="9" t="s">
        <v>17</v>
      </c>
      <c r="G1085" s="2">
        <v>11200.6</v>
      </c>
      <c r="H1085" s="4">
        <f>Tabla1[[#This Row],[Importe]]-Tabla1[[#This Row],[Pagado]]</f>
        <v>0</v>
      </c>
    </row>
    <row r="1086" spans="1:8" x14ac:dyDescent="0.25">
      <c r="A1086" s="1" t="s">
        <v>17</v>
      </c>
      <c r="B1086" s="8" t="s">
        <v>1122</v>
      </c>
      <c r="C1086">
        <v>39573</v>
      </c>
      <c r="D1086" s="1" t="s">
        <v>4154</v>
      </c>
      <c r="E1086" s="2">
        <v>4175</v>
      </c>
      <c r="F1086" s="9" t="s">
        <v>17</v>
      </c>
      <c r="G1086" s="2">
        <v>4175</v>
      </c>
      <c r="H1086" s="4">
        <f>Tabla1[[#This Row],[Importe]]-Tabla1[[#This Row],[Pagado]]</f>
        <v>0</v>
      </c>
    </row>
    <row r="1087" spans="1:8" x14ac:dyDescent="0.25">
      <c r="A1087" s="1" t="s">
        <v>17</v>
      </c>
      <c r="B1087" s="8" t="s">
        <v>1123</v>
      </c>
      <c r="C1087">
        <v>39574</v>
      </c>
      <c r="D1087" s="1" t="s">
        <v>3937</v>
      </c>
      <c r="E1087" s="2">
        <v>81545.929999999993</v>
      </c>
      <c r="F1087" s="9" t="s">
        <v>18</v>
      </c>
      <c r="G1087" s="2">
        <v>81545.929999999993</v>
      </c>
      <c r="H1087" s="4">
        <f>Tabla1[[#This Row],[Importe]]-Tabla1[[#This Row],[Pagado]]</f>
        <v>0</v>
      </c>
    </row>
    <row r="1088" spans="1:8" x14ac:dyDescent="0.25">
      <c r="A1088" s="1" t="s">
        <v>17</v>
      </c>
      <c r="B1088" s="8" t="s">
        <v>1124</v>
      </c>
      <c r="C1088">
        <v>39575</v>
      </c>
      <c r="D1088" s="1" t="s">
        <v>3986</v>
      </c>
      <c r="E1088" s="2">
        <v>1433.1</v>
      </c>
      <c r="F1088" s="9" t="s">
        <v>17</v>
      </c>
      <c r="G1088" s="2">
        <v>1433.1</v>
      </c>
      <c r="H1088" s="4">
        <f>Tabla1[[#This Row],[Importe]]-Tabla1[[#This Row],[Pagado]]</f>
        <v>0</v>
      </c>
    </row>
    <row r="1089" spans="1:8" x14ac:dyDescent="0.25">
      <c r="A1089" s="1" t="s">
        <v>17</v>
      </c>
      <c r="B1089" s="8" t="s">
        <v>1125</v>
      </c>
      <c r="C1089">
        <v>39576</v>
      </c>
      <c r="D1089" s="1" t="s">
        <v>4068</v>
      </c>
      <c r="E1089" s="2">
        <v>13341.2</v>
      </c>
      <c r="F1089" s="9" t="s">
        <v>22</v>
      </c>
      <c r="G1089" s="2">
        <v>13341.2</v>
      </c>
      <c r="H1089" s="4">
        <f>Tabla1[[#This Row],[Importe]]-Tabla1[[#This Row],[Pagado]]</f>
        <v>0</v>
      </c>
    </row>
    <row r="1090" spans="1:8" x14ac:dyDescent="0.25">
      <c r="A1090" s="1" t="s">
        <v>17</v>
      </c>
      <c r="B1090" s="8" t="s">
        <v>1126</v>
      </c>
      <c r="C1090">
        <v>39577</v>
      </c>
      <c r="D1090" s="1" t="s">
        <v>3960</v>
      </c>
      <c r="E1090" s="2">
        <v>15605.7</v>
      </c>
      <c r="F1090" s="9" t="s">
        <v>17</v>
      </c>
      <c r="G1090" s="2">
        <v>15605.7</v>
      </c>
      <c r="H1090" s="4">
        <f>Tabla1[[#This Row],[Importe]]-Tabla1[[#This Row],[Pagado]]</f>
        <v>0</v>
      </c>
    </row>
    <row r="1091" spans="1:8" x14ac:dyDescent="0.25">
      <c r="A1091" s="1" t="s">
        <v>17</v>
      </c>
      <c r="B1091" s="8" t="s">
        <v>1127</v>
      </c>
      <c r="C1091">
        <v>39578</v>
      </c>
      <c r="D1091" s="1" t="s">
        <v>3974</v>
      </c>
      <c r="E1091" s="2">
        <v>6600</v>
      </c>
      <c r="F1091" s="9" t="s">
        <v>18</v>
      </c>
      <c r="G1091" s="2">
        <v>6600</v>
      </c>
      <c r="H1091" s="4">
        <f>Tabla1[[#This Row],[Importe]]-Tabla1[[#This Row],[Pagado]]</f>
        <v>0</v>
      </c>
    </row>
    <row r="1092" spans="1:8" x14ac:dyDescent="0.25">
      <c r="A1092" s="1" t="s">
        <v>17</v>
      </c>
      <c r="B1092" s="8" t="s">
        <v>1128</v>
      </c>
      <c r="C1092">
        <v>39579</v>
      </c>
      <c r="D1092" s="1" t="s">
        <v>3954</v>
      </c>
      <c r="E1092" s="2">
        <v>10230</v>
      </c>
      <c r="F1092" s="9" t="s">
        <v>17</v>
      </c>
      <c r="G1092" s="2">
        <v>10230</v>
      </c>
      <c r="H1092" s="4">
        <f>Tabla1[[#This Row],[Importe]]-Tabla1[[#This Row],[Pagado]]</f>
        <v>0</v>
      </c>
    </row>
    <row r="1093" spans="1:8" x14ac:dyDescent="0.25">
      <c r="A1093" s="1" t="s">
        <v>17</v>
      </c>
      <c r="B1093" s="8" t="s">
        <v>1129</v>
      </c>
      <c r="C1093">
        <v>39580</v>
      </c>
      <c r="D1093" s="1" t="s">
        <v>3994</v>
      </c>
      <c r="E1093" s="2">
        <v>3134.2</v>
      </c>
      <c r="F1093" s="9" t="s">
        <v>17</v>
      </c>
      <c r="G1093" s="2">
        <v>3134.2</v>
      </c>
      <c r="H1093" s="4">
        <f>Tabla1[[#This Row],[Importe]]-Tabla1[[#This Row],[Pagado]]</f>
        <v>0</v>
      </c>
    </row>
    <row r="1094" spans="1:8" x14ac:dyDescent="0.25">
      <c r="A1094" s="1" t="s">
        <v>17</v>
      </c>
      <c r="B1094" s="8" t="s">
        <v>1130</v>
      </c>
      <c r="C1094">
        <v>39581</v>
      </c>
      <c r="D1094" s="1" t="s">
        <v>4036</v>
      </c>
      <c r="E1094" s="2">
        <v>1986.6</v>
      </c>
      <c r="F1094" s="9" t="s">
        <v>17</v>
      </c>
      <c r="G1094" s="2">
        <v>1986.6</v>
      </c>
      <c r="H1094" s="4">
        <f>Tabla1[[#This Row],[Importe]]-Tabla1[[#This Row],[Pagado]]</f>
        <v>0</v>
      </c>
    </row>
    <row r="1095" spans="1:8" x14ac:dyDescent="0.25">
      <c r="A1095" s="1" t="s">
        <v>17</v>
      </c>
      <c r="B1095" s="8" t="s">
        <v>1131</v>
      </c>
      <c r="C1095">
        <v>39582</v>
      </c>
      <c r="D1095" s="1" t="s">
        <v>3982</v>
      </c>
      <c r="E1095" s="2">
        <v>1053.5999999999999</v>
      </c>
      <c r="F1095" s="9" t="s">
        <v>17</v>
      </c>
      <c r="G1095" s="2">
        <v>1053.5999999999999</v>
      </c>
      <c r="H1095" s="4">
        <f>Tabla1[[#This Row],[Importe]]-Tabla1[[#This Row],[Pagado]]</f>
        <v>0</v>
      </c>
    </row>
    <row r="1096" spans="1:8" x14ac:dyDescent="0.25">
      <c r="A1096" s="1" t="s">
        <v>17</v>
      </c>
      <c r="B1096" s="8" t="s">
        <v>1132</v>
      </c>
      <c r="C1096">
        <v>39583</v>
      </c>
      <c r="D1096" s="1" t="s">
        <v>4084</v>
      </c>
      <c r="E1096" s="2">
        <v>2782.7</v>
      </c>
      <c r="F1096" s="9" t="s">
        <v>17</v>
      </c>
      <c r="G1096" s="2">
        <v>2782.7</v>
      </c>
      <c r="H1096" s="4">
        <f>Tabla1[[#This Row],[Importe]]-Tabla1[[#This Row],[Pagado]]</f>
        <v>0</v>
      </c>
    </row>
    <row r="1097" spans="1:8" x14ac:dyDescent="0.25">
      <c r="A1097" s="1" t="s">
        <v>17</v>
      </c>
      <c r="B1097" s="8" t="s">
        <v>1133</v>
      </c>
      <c r="C1097">
        <v>39584</v>
      </c>
      <c r="D1097" s="1" t="s">
        <v>4041</v>
      </c>
      <c r="E1097" s="2">
        <v>575</v>
      </c>
      <c r="F1097" s="9" t="s">
        <v>17</v>
      </c>
      <c r="G1097" s="2">
        <v>575</v>
      </c>
      <c r="H1097" s="4">
        <f>Tabla1[[#This Row],[Importe]]-Tabla1[[#This Row],[Pagado]]</f>
        <v>0</v>
      </c>
    </row>
    <row r="1098" spans="1:8" x14ac:dyDescent="0.25">
      <c r="A1098" s="1" t="s">
        <v>17</v>
      </c>
      <c r="B1098" s="8" t="s">
        <v>1134</v>
      </c>
      <c r="C1098">
        <v>39585</v>
      </c>
      <c r="D1098" s="1" t="s">
        <v>4037</v>
      </c>
      <c r="E1098" s="2">
        <v>2369.4</v>
      </c>
      <c r="F1098" s="9" t="s">
        <v>17</v>
      </c>
      <c r="G1098" s="2">
        <v>2369.4</v>
      </c>
      <c r="H1098" s="4">
        <f>Tabla1[[#This Row],[Importe]]-Tabla1[[#This Row],[Pagado]]</f>
        <v>0</v>
      </c>
    </row>
    <row r="1099" spans="1:8" x14ac:dyDescent="0.25">
      <c r="A1099" s="1" t="s">
        <v>17</v>
      </c>
      <c r="B1099" s="8" t="s">
        <v>1135</v>
      </c>
      <c r="C1099">
        <v>39586</v>
      </c>
      <c r="D1099" s="1" t="s">
        <v>3977</v>
      </c>
      <c r="E1099" s="2">
        <v>5460.54</v>
      </c>
      <c r="F1099" s="9" t="s">
        <v>17</v>
      </c>
      <c r="G1099" s="2">
        <v>5460.54</v>
      </c>
      <c r="H1099" s="4">
        <f>Tabla1[[#This Row],[Importe]]-Tabla1[[#This Row],[Pagado]]</f>
        <v>0</v>
      </c>
    </row>
    <row r="1100" spans="1:8" x14ac:dyDescent="0.25">
      <c r="A1100" s="1" t="s">
        <v>17</v>
      </c>
      <c r="B1100" s="8" t="s">
        <v>1136</v>
      </c>
      <c r="C1100">
        <v>39587</v>
      </c>
      <c r="D1100" s="1" t="s">
        <v>3972</v>
      </c>
      <c r="E1100" s="2">
        <v>5211.6000000000004</v>
      </c>
      <c r="F1100" s="9" t="s">
        <v>17</v>
      </c>
      <c r="G1100" s="2">
        <v>5211.6000000000004</v>
      </c>
      <c r="H1100" s="4">
        <f>Tabla1[[#This Row],[Importe]]-Tabla1[[#This Row],[Pagado]]</f>
        <v>0</v>
      </c>
    </row>
    <row r="1101" spans="1:8" x14ac:dyDescent="0.25">
      <c r="A1101" s="1" t="s">
        <v>17</v>
      </c>
      <c r="B1101" s="8" t="s">
        <v>1137</v>
      </c>
      <c r="C1101">
        <v>39588</v>
      </c>
      <c r="D1101" s="1" t="s">
        <v>3971</v>
      </c>
      <c r="E1101" s="2">
        <v>1349.7</v>
      </c>
      <c r="F1101" s="9" t="s">
        <v>17</v>
      </c>
      <c r="G1101" s="2">
        <v>1349.7</v>
      </c>
      <c r="H1101" s="4">
        <f>Tabla1[[#This Row],[Importe]]-Tabla1[[#This Row],[Pagado]]</f>
        <v>0</v>
      </c>
    </row>
    <row r="1102" spans="1:8" x14ac:dyDescent="0.25">
      <c r="A1102" s="1" t="s">
        <v>17</v>
      </c>
      <c r="B1102" s="8" t="s">
        <v>1138</v>
      </c>
      <c r="C1102">
        <v>39589</v>
      </c>
      <c r="D1102" s="1" t="s">
        <v>3995</v>
      </c>
      <c r="E1102" s="2">
        <v>89794.2</v>
      </c>
      <c r="F1102" s="9" t="s">
        <v>17</v>
      </c>
      <c r="G1102" s="2">
        <v>89794.2</v>
      </c>
      <c r="H1102" s="4">
        <f>Tabla1[[#This Row],[Importe]]-Tabla1[[#This Row],[Pagado]]</f>
        <v>0</v>
      </c>
    </row>
    <row r="1103" spans="1:8" x14ac:dyDescent="0.25">
      <c r="A1103" s="1" t="s">
        <v>17</v>
      </c>
      <c r="B1103" s="8" t="s">
        <v>1139</v>
      </c>
      <c r="C1103">
        <v>39590</v>
      </c>
      <c r="D1103" s="1" t="s">
        <v>3970</v>
      </c>
      <c r="E1103" s="2">
        <v>1166</v>
      </c>
      <c r="F1103" s="9" t="s">
        <v>17</v>
      </c>
      <c r="G1103" s="2">
        <v>1166</v>
      </c>
      <c r="H1103" s="4">
        <f>Tabla1[[#This Row],[Importe]]-Tabla1[[#This Row],[Pagado]]</f>
        <v>0</v>
      </c>
    </row>
    <row r="1104" spans="1:8" x14ac:dyDescent="0.25">
      <c r="A1104" s="1" t="s">
        <v>17</v>
      </c>
      <c r="B1104" s="8" t="s">
        <v>1140</v>
      </c>
      <c r="C1104">
        <v>39591</v>
      </c>
      <c r="D1104" s="1" t="s">
        <v>4155</v>
      </c>
      <c r="E1104" s="2">
        <v>6007.7</v>
      </c>
      <c r="F1104" s="9" t="s">
        <v>17</v>
      </c>
      <c r="G1104" s="2">
        <v>6007.7</v>
      </c>
      <c r="H1104" s="4">
        <f>Tabla1[[#This Row],[Importe]]-Tabla1[[#This Row],[Pagado]]</f>
        <v>0</v>
      </c>
    </row>
    <row r="1105" spans="1:8" x14ac:dyDescent="0.25">
      <c r="A1105" s="1" t="s">
        <v>17</v>
      </c>
      <c r="B1105" s="8" t="s">
        <v>1141</v>
      </c>
      <c r="C1105">
        <v>39592</v>
      </c>
      <c r="D1105" s="1" t="s">
        <v>3964</v>
      </c>
      <c r="E1105" s="2">
        <v>1621.1</v>
      </c>
      <c r="F1105" s="9" t="s">
        <v>17</v>
      </c>
      <c r="G1105" s="2">
        <v>1621.1</v>
      </c>
      <c r="H1105" s="4">
        <f>Tabla1[[#This Row],[Importe]]-Tabla1[[#This Row],[Pagado]]</f>
        <v>0</v>
      </c>
    </row>
    <row r="1106" spans="1:8" x14ac:dyDescent="0.25">
      <c r="A1106" s="1" t="s">
        <v>17</v>
      </c>
      <c r="B1106" s="8" t="s">
        <v>1142</v>
      </c>
      <c r="C1106">
        <v>39593</v>
      </c>
      <c r="D1106" s="1" t="s">
        <v>3978</v>
      </c>
      <c r="E1106" s="2">
        <v>8810.6</v>
      </c>
      <c r="F1106" s="9" t="s">
        <v>17</v>
      </c>
      <c r="G1106" s="2">
        <v>8810.6</v>
      </c>
      <c r="H1106" s="4">
        <f>Tabla1[[#This Row],[Importe]]-Tabla1[[#This Row],[Pagado]]</f>
        <v>0</v>
      </c>
    </row>
    <row r="1107" spans="1:8" x14ac:dyDescent="0.25">
      <c r="A1107" s="1" t="s">
        <v>17</v>
      </c>
      <c r="B1107" s="8" t="s">
        <v>1143</v>
      </c>
      <c r="C1107">
        <v>39594</v>
      </c>
      <c r="D1107" s="1" t="s">
        <v>4156</v>
      </c>
      <c r="E1107" s="2">
        <v>693</v>
      </c>
      <c r="F1107" s="9" t="s">
        <v>17</v>
      </c>
      <c r="G1107" s="2">
        <v>693</v>
      </c>
      <c r="H1107" s="4">
        <f>Tabla1[[#This Row],[Importe]]-Tabla1[[#This Row],[Pagado]]</f>
        <v>0</v>
      </c>
    </row>
    <row r="1108" spans="1:8" x14ac:dyDescent="0.25">
      <c r="A1108" s="1" t="s">
        <v>17</v>
      </c>
      <c r="B1108" s="8" t="s">
        <v>1144</v>
      </c>
      <c r="C1108">
        <v>39595</v>
      </c>
      <c r="D1108" s="1" t="s">
        <v>4059</v>
      </c>
      <c r="E1108" s="2">
        <v>3906.6</v>
      </c>
      <c r="F1108" s="9" t="s">
        <v>17</v>
      </c>
      <c r="G1108" s="2">
        <v>3906.6</v>
      </c>
      <c r="H1108" s="4">
        <f>Tabla1[[#This Row],[Importe]]-Tabla1[[#This Row],[Pagado]]</f>
        <v>0</v>
      </c>
    </row>
    <row r="1109" spans="1:8" x14ac:dyDescent="0.25">
      <c r="A1109" s="1" t="s">
        <v>17</v>
      </c>
      <c r="B1109" s="8" t="s">
        <v>1145</v>
      </c>
      <c r="C1109">
        <v>39596</v>
      </c>
      <c r="D1109" s="1" t="s">
        <v>3964</v>
      </c>
      <c r="E1109" s="2">
        <v>3808</v>
      </c>
      <c r="F1109" s="9" t="s">
        <v>17</v>
      </c>
      <c r="G1109" s="2">
        <v>3808</v>
      </c>
      <c r="H1109" s="4">
        <f>Tabla1[[#This Row],[Importe]]-Tabla1[[#This Row],[Pagado]]</f>
        <v>0</v>
      </c>
    </row>
    <row r="1110" spans="1:8" x14ac:dyDescent="0.25">
      <c r="A1110" s="1" t="s">
        <v>17</v>
      </c>
      <c r="B1110" s="8" t="s">
        <v>1146</v>
      </c>
      <c r="C1110">
        <v>39597</v>
      </c>
      <c r="D1110" s="1" t="s">
        <v>3981</v>
      </c>
      <c r="E1110" s="2">
        <v>0</v>
      </c>
      <c r="F1110" s="9" t="s">
        <v>4219</v>
      </c>
      <c r="G1110" s="2">
        <v>0</v>
      </c>
      <c r="H1110" s="4">
        <f>Tabla1[[#This Row],[Importe]]-Tabla1[[#This Row],[Pagado]]</f>
        <v>0</v>
      </c>
    </row>
    <row r="1111" spans="1:8" x14ac:dyDescent="0.25">
      <c r="A1111" s="1" t="s">
        <v>17</v>
      </c>
      <c r="B1111" s="8" t="s">
        <v>1147</v>
      </c>
      <c r="C1111">
        <v>39598</v>
      </c>
      <c r="D1111" s="1" t="s">
        <v>3953</v>
      </c>
      <c r="E1111" s="2">
        <v>2475</v>
      </c>
      <c r="F1111" s="9" t="s">
        <v>17</v>
      </c>
      <c r="G1111" s="2">
        <v>2475</v>
      </c>
      <c r="H1111" s="4">
        <f>Tabla1[[#This Row],[Importe]]-Tabla1[[#This Row],[Pagado]]</f>
        <v>0</v>
      </c>
    </row>
    <row r="1112" spans="1:8" x14ac:dyDescent="0.25">
      <c r="A1112" s="1" t="s">
        <v>17</v>
      </c>
      <c r="B1112" s="8" t="s">
        <v>1148</v>
      </c>
      <c r="C1112">
        <v>39599</v>
      </c>
      <c r="D1112" s="1" t="s">
        <v>3964</v>
      </c>
      <c r="E1112" s="2">
        <v>4206.7</v>
      </c>
      <c r="F1112" s="9" t="s">
        <v>17</v>
      </c>
      <c r="G1112" s="2">
        <v>4206.7</v>
      </c>
      <c r="H1112" s="4">
        <f>Tabla1[[#This Row],[Importe]]-Tabla1[[#This Row],[Pagado]]</f>
        <v>0</v>
      </c>
    </row>
    <row r="1113" spans="1:8" x14ac:dyDescent="0.25">
      <c r="A1113" s="1" t="s">
        <v>17</v>
      </c>
      <c r="B1113" s="8" t="s">
        <v>1149</v>
      </c>
      <c r="C1113">
        <v>39600</v>
      </c>
      <c r="D1113" s="1" t="s">
        <v>3969</v>
      </c>
      <c r="E1113" s="2">
        <v>11459.9</v>
      </c>
      <c r="F1113" s="9" t="s">
        <v>17</v>
      </c>
      <c r="G1113" s="2">
        <v>11459.9</v>
      </c>
      <c r="H1113" s="4">
        <f>Tabla1[[#This Row],[Importe]]-Tabla1[[#This Row],[Pagado]]</f>
        <v>0</v>
      </c>
    </row>
    <row r="1114" spans="1:8" x14ac:dyDescent="0.25">
      <c r="A1114" s="1" t="s">
        <v>17</v>
      </c>
      <c r="B1114" s="8" t="s">
        <v>1150</v>
      </c>
      <c r="C1114">
        <v>39601</v>
      </c>
      <c r="D1114" s="1" t="s">
        <v>3999</v>
      </c>
      <c r="E1114" s="2">
        <v>2219</v>
      </c>
      <c r="F1114" s="9" t="s">
        <v>17</v>
      </c>
      <c r="G1114" s="2">
        <v>2219</v>
      </c>
      <c r="H1114" s="4">
        <f>Tabla1[[#This Row],[Importe]]-Tabla1[[#This Row],[Pagado]]</f>
        <v>0</v>
      </c>
    </row>
    <row r="1115" spans="1:8" x14ac:dyDescent="0.25">
      <c r="A1115" s="1" t="s">
        <v>17</v>
      </c>
      <c r="B1115" s="8" t="s">
        <v>1151</v>
      </c>
      <c r="C1115">
        <v>39602</v>
      </c>
      <c r="D1115" s="1" t="s">
        <v>4091</v>
      </c>
      <c r="E1115" s="2">
        <v>9283.2000000000007</v>
      </c>
      <c r="F1115" s="9" t="s">
        <v>17</v>
      </c>
      <c r="G1115" s="2">
        <v>9283.2000000000007</v>
      </c>
      <c r="H1115" s="4">
        <f>Tabla1[[#This Row],[Importe]]-Tabla1[[#This Row],[Pagado]]</f>
        <v>0</v>
      </c>
    </row>
    <row r="1116" spans="1:8" x14ac:dyDescent="0.25">
      <c r="A1116" s="1" t="s">
        <v>17</v>
      </c>
      <c r="B1116" s="8" t="s">
        <v>1152</v>
      </c>
      <c r="C1116">
        <v>39603</v>
      </c>
      <c r="D1116" s="1" t="s">
        <v>4057</v>
      </c>
      <c r="E1116" s="2">
        <v>5050.3</v>
      </c>
      <c r="F1116" s="9" t="s">
        <v>17</v>
      </c>
      <c r="G1116" s="2">
        <v>5050.3</v>
      </c>
      <c r="H1116" s="4">
        <f>Tabla1[[#This Row],[Importe]]-Tabla1[[#This Row],[Pagado]]</f>
        <v>0</v>
      </c>
    </row>
    <row r="1117" spans="1:8" x14ac:dyDescent="0.25">
      <c r="A1117" s="1" t="s">
        <v>17</v>
      </c>
      <c r="B1117" s="8" t="s">
        <v>1153</v>
      </c>
      <c r="C1117">
        <v>39604</v>
      </c>
      <c r="D1117" s="1" t="s">
        <v>3964</v>
      </c>
      <c r="E1117" s="2">
        <v>7790.8</v>
      </c>
      <c r="F1117" s="9" t="s">
        <v>17</v>
      </c>
      <c r="G1117" s="2">
        <v>7790.8</v>
      </c>
      <c r="H1117" s="4">
        <f>Tabla1[[#This Row],[Importe]]-Tabla1[[#This Row],[Pagado]]</f>
        <v>0</v>
      </c>
    </row>
    <row r="1118" spans="1:8" x14ac:dyDescent="0.25">
      <c r="A1118" s="1" t="s">
        <v>17</v>
      </c>
      <c r="B1118" s="8" t="s">
        <v>1154</v>
      </c>
      <c r="C1118">
        <v>39605</v>
      </c>
      <c r="D1118" s="1" t="s">
        <v>3989</v>
      </c>
      <c r="E1118" s="2">
        <v>847.4</v>
      </c>
      <c r="F1118" s="9" t="s">
        <v>17</v>
      </c>
      <c r="G1118" s="2">
        <v>847.4</v>
      </c>
      <c r="H1118" s="4">
        <f>Tabla1[[#This Row],[Importe]]-Tabla1[[#This Row],[Pagado]]</f>
        <v>0</v>
      </c>
    </row>
    <row r="1119" spans="1:8" x14ac:dyDescent="0.25">
      <c r="A1119" s="1" t="s">
        <v>17</v>
      </c>
      <c r="B1119" s="8" t="s">
        <v>1155</v>
      </c>
      <c r="C1119">
        <v>39606</v>
      </c>
      <c r="D1119" s="1" t="s">
        <v>4097</v>
      </c>
      <c r="E1119" s="2">
        <v>7177</v>
      </c>
      <c r="F1119" s="9" t="s">
        <v>17</v>
      </c>
      <c r="G1119" s="2">
        <v>7177</v>
      </c>
      <c r="H1119" s="4">
        <f>Tabla1[[#This Row],[Importe]]-Tabla1[[#This Row],[Pagado]]</f>
        <v>0</v>
      </c>
    </row>
    <row r="1120" spans="1:8" x14ac:dyDescent="0.25">
      <c r="A1120" s="1" t="s">
        <v>17</v>
      </c>
      <c r="B1120" s="8" t="s">
        <v>1156</v>
      </c>
      <c r="C1120">
        <v>39607</v>
      </c>
      <c r="D1120" s="1" t="s">
        <v>3955</v>
      </c>
      <c r="E1120" s="2">
        <v>400</v>
      </c>
      <c r="F1120" s="9" t="s">
        <v>17</v>
      </c>
      <c r="G1120" s="2">
        <v>400</v>
      </c>
      <c r="H1120" s="4">
        <f>Tabla1[[#This Row],[Importe]]-Tabla1[[#This Row],[Pagado]]</f>
        <v>0</v>
      </c>
    </row>
    <row r="1121" spans="1:8" x14ac:dyDescent="0.25">
      <c r="A1121" s="1" t="s">
        <v>17</v>
      </c>
      <c r="B1121" s="8" t="s">
        <v>1157</v>
      </c>
      <c r="C1121">
        <v>39608</v>
      </c>
      <c r="D1121" s="1" t="s">
        <v>3959</v>
      </c>
      <c r="E1121" s="2">
        <v>12012</v>
      </c>
      <c r="F1121" s="9" t="s">
        <v>25</v>
      </c>
      <c r="G1121" s="2">
        <v>12012</v>
      </c>
      <c r="H1121" s="4">
        <f>Tabla1[[#This Row],[Importe]]-Tabla1[[#This Row],[Pagado]]</f>
        <v>0</v>
      </c>
    </row>
    <row r="1122" spans="1:8" x14ac:dyDescent="0.25">
      <c r="A1122" s="1" t="s">
        <v>17</v>
      </c>
      <c r="B1122" s="8" t="s">
        <v>1158</v>
      </c>
      <c r="C1122">
        <v>39609</v>
      </c>
      <c r="D1122" s="1" t="s">
        <v>3991</v>
      </c>
      <c r="E1122" s="2">
        <v>6185.4</v>
      </c>
      <c r="F1122" s="9" t="s">
        <v>17</v>
      </c>
      <c r="G1122" s="2">
        <v>6185.4</v>
      </c>
      <c r="H1122" s="4">
        <f>Tabla1[[#This Row],[Importe]]-Tabla1[[#This Row],[Pagado]]</f>
        <v>0</v>
      </c>
    </row>
    <row r="1123" spans="1:8" x14ac:dyDescent="0.25">
      <c r="A1123" s="1" t="s">
        <v>17</v>
      </c>
      <c r="B1123" s="8" t="s">
        <v>1159</v>
      </c>
      <c r="C1123">
        <v>39610</v>
      </c>
      <c r="D1123" s="1" t="s">
        <v>3991</v>
      </c>
      <c r="E1123" s="2">
        <v>847</v>
      </c>
      <c r="F1123" s="9" t="s">
        <v>17</v>
      </c>
      <c r="G1123" s="2">
        <v>847</v>
      </c>
      <c r="H1123" s="4">
        <f>Tabla1[[#This Row],[Importe]]-Tabla1[[#This Row],[Pagado]]</f>
        <v>0</v>
      </c>
    </row>
    <row r="1124" spans="1:8" x14ac:dyDescent="0.25">
      <c r="A1124" s="1" t="s">
        <v>17</v>
      </c>
      <c r="B1124" s="8" t="s">
        <v>1160</v>
      </c>
      <c r="C1124">
        <v>39611</v>
      </c>
      <c r="D1124" s="1" t="s">
        <v>3964</v>
      </c>
      <c r="E1124" s="2">
        <v>4894.3999999999996</v>
      </c>
      <c r="F1124" s="9" t="s">
        <v>17</v>
      </c>
      <c r="G1124" s="2">
        <v>4894.3999999999996</v>
      </c>
      <c r="H1124" s="4">
        <f>Tabla1[[#This Row],[Importe]]-Tabla1[[#This Row],[Pagado]]</f>
        <v>0</v>
      </c>
    </row>
    <row r="1125" spans="1:8" x14ac:dyDescent="0.25">
      <c r="A1125" s="1" t="s">
        <v>17</v>
      </c>
      <c r="B1125" s="8" t="s">
        <v>1161</v>
      </c>
      <c r="C1125">
        <v>39612</v>
      </c>
      <c r="D1125" s="1" t="s">
        <v>4002</v>
      </c>
      <c r="E1125" s="2">
        <v>2750</v>
      </c>
      <c r="F1125" s="9" t="s">
        <v>18</v>
      </c>
      <c r="G1125" s="2">
        <v>2750</v>
      </c>
      <c r="H1125" s="4">
        <f>Tabla1[[#This Row],[Importe]]-Tabla1[[#This Row],[Pagado]]</f>
        <v>0</v>
      </c>
    </row>
    <row r="1126" spans="1:8" x14ac:dyDescent="0.25">
      <c r="A1126" s="1" t="s">
        <v>17</v>
      </c>
      <c r="B1126" s="8" t="s">
        <v>1162</v>
      </c>
      <c r="C1126">
        <v>39613</v>
      </c>
      <c r="D1126" s="1" t="s">
        <v>4061</v>
      </c>
      <c r="E1126" s="2">
        <v>7330.5</v>
      </c>
      <c r="F1126" s="9" t="s">
        <v>17</v>
      </c>
      <c r="G1126" s="2">
        <v>7330.5</v>
      </c>
      <c r="H1126" s="4">
        <f>Tabla1[[#This Row],[Importe]]-Tabla1[[#This Row],[Pagado]]</f>
        <v>0</v>
      </c>
    </row>
    <row r="1127" spans="1:8" x14ac:dyDescent="0.25">
      <c r="A1127" s="1" t="s">
        <v>17</v>
      </c>
      <c r="B1127" s="8" t="s">
        <v>1163</v>
      </c>
      <c r="C1127">
        <v>39614</v>
      </c>
      <c r="D1127" s="1" t="s">
        <v>3964</v>
      </c>
      <c r="E1127" s="2">
        <v>872</v>
      </c>
      <c r="F1127" s="9" t="s">
        <v>17</v>
      </c>
      <c r="G1127" s="2">
        <v>872</v>
      </c>
      <c r="H1127" s="4">
        <f>Tabla1[[#This Row],[Importe]]-Tabla1[[#This Row],[Pagado]]</f>
        <v>0</v>
      </c>
    </row>
    <row r="1128" spans="1:8" x14ac:dyDescent="0.25">
      <c r="A1128" s="1" t="s">
        <v>17</v>
      </c>
      <c r="B1128" s="8" t="s">
        <v>1164</v>
      </c>
      <c r="C1128">
        <v>39615</v>
      </c>
      <c r="D1128" s="1" t="s">
        <v>4045</v>
      </c>
      <c r="E1128" s="2">
        <v>3962</v>
      </c>
      <c r="F1128" s="9" t="s">
        <v>18</v>
      </c>
      <c r="G1128" s="2">
        <v>3962</v>
      </c>
      <c r="H1128" s="4">
        <f>Tabla1[[#This Row],[Importe]]-Tabla1[[#This Row],[Pagado]]</f>
        <v>0</v>
      </c>
    </row>
    <row r="1129" spans="1:8" x14ac:dyDescent="0.25">
      <c r="A1129" s="1" t="s">
        <v>17</v>
      </c>
      <c r="B1129" s="8" t="s">
        <v>1165</v>
      </c>
      <c r="C1129">
        <v>39616</v>
      </c>
      <c r="D1129" s="1" t="s">
        <v>4000</v>
      </c>
      <c r="E1129" s="2">
        <v>825</v>
      </c>
      <c r="F1129" s="9" t="s">
        <v>18</v>
      </c>
      <c r="G1129" s="2">
        <v>825</v>
      </c>
      <c r="H1129" s="4">
        <f>Tabla1[[#This Row],[Importe]]-Tabla1[[#This Row],[Pagado]]</f>
        <v>0</v>
      </c>
    </row>
    <row r="1130" spans="1:8" x14ac:dyDescent="0.25">
      <c r="A1130" s="1" t="s">
        <v>17</v>
      </c>
      <c r="B1130" s="8" t="s">
        <v>1166</v>
      </c>
      <c r="C1130">
        <v>39617</v>
      </c>
      <c r="D1130" s="1" t="s">
        <v>4001</v>
      </c>
      <c r="E1130" s="2">
        <v>5500</v>
      </c>
      <c r="F1130" s="9" t="s">
        <v>18</v>
      </c>
      <c r="G1130" s="2">
        <v>5500</v>
      </c>
      <c r="H1130" s="4">
        <f>Tabla1[[#This Row],[Importe]]-Tabla1[[#This Row],[Pagado]]</f>
        <v>0</v>
      </c>
    </row>
    <row r="1131" spans="1:8" x14ac:dyDescent="0.25">
      <c r="A1131" s="1" t="s">
        <v>17</v>
      </c>
      <c r="B1131" s="8" t="s">
        <v>1167</v>
      </c>
      <c r="C1131">
        <v>39618</v>
      </c>
      <c r="D1131" s="1" t="s">
        <v>3965</v>
      </c>
      <c r="E1131" s="2">
        <v>1100</v>
      </c>
      <c r="F1131" s="9" t="s">
        <v>17</v>
      </c>
      <c r="G1131" s="2">
        <v>1100</v>
      </c>
      <c r="H1131" s="4">
        <f>Tabla1[[#This Row],[Importe]]-Tabla1[[#This Row],[Pagado]]</f>
        <v>0</v>
      </c>
    </row>
    <row r="1132" spans="1:8" x14ac:dyDescent="0.25">
      <c r="A1132" s="1" t="s">
        <v>17</v>
      </c>
      <c r="B1132" s="8" t="s">
        <v>1168</v>
      </c>
      <c r="C1132">
        <v>39619</v>
      </c>
      <c r="D1132" s="1" t="s">
        <v>4100</v>
      </c>
      <c r="E1132" s="2">
        <v>825</v>
      </c>
      <c r="F1132" s="9" t="s">
        <v>18</v>
      </c>
      <c r="G1132" s="2">
        <v>825</v>
      </c>
      <c r="H1132" s="4">
        <f>Tabla1[[#This Row],[Importe]]-Tabla1[[#This Row],[Pagado]]</f>
        <v>0</v>
      </c>
    </row>
    <row r="1133" spans="1:8" x14ac:dyDescent="0.25">
      <c r="A1133" s="1" t="s">
        <v>17</v>
      </c>
      <c r="B1133" s="8" t="s">
        <v>1169</v>
      </c>
      <c r="C1133">
        <v>39620</v>
      </c>
      <c r="D1133" s="1" t="s">
        <v>4009</v>
      </c>
      <c r="E1133" s="2">
        <v>825</v>
      </c>
      <c r="F1133" s="9" t="s">
        <v>18</v>
      </c>
      <c r="G1133" s="2">
        <v>825</v>
      </c>
      <c r="H1133" s="4">
        <f>Tabla1[[#This Row],[Importe]]-Tabla1[[#This Row],[Pagado]]</f>
        <v>0</v>
      </c>
    </row>
    <row r="1134" spans="1:8" x14ac:dyDescent="0.25">
      <c r="A1134" s="1" t="s">
        <v>17</v>
      </c>
      <c r="B1134" s="8" t="s">
        <v>1170</v>
      </c>
      <c r="C1134">
        <v>39621</v>
      </c>
      <c r="D1134" s="1" t="s">
        <v>4085</v>
      </c>
      <c r="E1134" s="2">
        <v>30988.1</v>
      </c>
      <c r="F1134" s="9" t="s">
        <v>18</v>
      </c>
      <c r="G1134" s="2">
        <v>30988.1</v>
      </c>
      <c r="H1134" s="4">
        <f>Tabla1[[#This Row],[Importe]]-Tabla1[[#This Row],[Pagado]]</f>
        <v>0</v>
      </c>
    </row>
    <row r="1135" spans="1:8" x14ac:dyDescent="0.25">
      <c r="A1135" s="1" t="s">
        <v>17</v>
      </c>
      <c r="B1135" s="8" t="s">
        <v>1171</v>
      </c>
      <c r="C1135">
        <v>39622</v>
      </c>
      <c r="D1135" s="1" t="s">
        <v>4083</v>
      </c>
      <c r="E1135" s="2">
        <v>13214.4</v>
      </c>
      <c r="F1135" s="9" t="s">
        <v>18</v>
      </c>
      <c r="G1135" s="2">
        <v>13214.4</v>
      </c>
      <c r="H1135" s="4">
        <f>Tabla1[[#This Row],[Importe]]-Tabla1[[#This Row],[Pagado]]</f>
        <v>0</v>
      </c>
    </row>
    <row r="1136" spans="1:8" x14ac:dyDescent="0.25">
      <c r="A1136" s="1" t="s">
        <v>17</v>
      </c>
      <c r="B1136" s="8" t="s">
        <v>1172</v>
      </c>
      <c r="C1136">
        <v>39623</v>
      </c>
      <c r="D1136" s="1" t="s">
        <v>4111</v>
      </c>
      <c r="E1136" s="2">
        <v>1768</v>
      </c>
      <c r="F1136" s="9" t="s">
        <v>18</v>
      </c>
      <c r="G1136" s="2">
        <v>1768</v>
      </c>
      <c r="H1136" s="4">
        <f>Tabla1[[#This Row],[Importe]]-Tabla1[[#This Row],[Pagado]]</f>
        <v>0</v>
      </c>
    </row>
    <row r="1137" spans="1:8" x14ac:dyDescent="0.25">
      <c r="A1137" s="1" t="s">
        <v>17</v>
      </c>
      <c r="B1137" s="8" t="s">
        <v>1173</v>
      </c>
      <c r="C1137">
        <v>39624</v>
      </c>
      <c r="D1137" s="1" t="s">
        <v>3958</v>
      </c>
      <c r="E1137" s="2">
        <v>1815</v>
      </c>
      <c r="F1137" s="9" t="s">
        <v>17</v>
      </c>
      <c r="G1137" s="2">
        <v>1815</v>
      </c>
      <c r="H1137" s="4">
        <f>Tabla1[[#This Row],[Importe]]-Tabla1[[#This Row],[Pagado]]</f>
        <v>0</v>
      </c>
    </row>
    <row r="1138" spans="1:8" x14ac:dyDescent="0.25">
      <c r="A1138" s="1" t="s">
        <v>17</v>
      </c>
      <c r="B1138" s="8" t="s">
        <v>1174</v>
      </c>
      <c r="C1138">
        <v>39625</v>
      </c>
      <c r="D1138" s="1" t="s">
        <v>3962</v>
      </c>
      <c r="E1138" s="2">
        <v>5984.1</v>
      </c>
      <c r="F1138" s="9" t="s">
        <v>17</v>
      </c>
      <c r="G1138" s="2">
        <v>5984.1</v>
      </c>
      <c r="H1138" s="4">
        <f>Tabla1[[#This Row],[Importe]]-Tabla1[[#This Row],[Pagado]]</f>
        <v>0</v>
      </c>
    </row>
    <row r="1139" spans="1:8" x14ac:dyDescent="0.25">
      <c r="A1139" s="1" t="s">
        <v>17</v>
      </c>
      <c r="B1139" s="8" t="s">
        <v>1175</v>
      </c>
      <c r="C1139">
        <v>39626</v>
      </c>
      <c r="D1139" s="1" t="s">
        <v>4157</v>
      </c>
      <c r="E1139" s="2">
        <v>17768.599999999999</v>
      </c>
      <c r="F1139" s="9" t="s">
        <v>18</v>
      </c>
      <c r="G1139" s="2">
        <v>17768.599999999999</v>
      </c>
      <c r="H1139" s="4">
        <f>Tabla1[[#This Row],[Importe]]-Tabla1[[#This Row],[Pagado]]</f>
        <v>0</v>
      </c>
    </row>
    <row r="1140" spans="1:8" x14ac:dyDescent="0.25">
      <c r="A1140" s="1" t="s">
        <v>17</v>
      </c>
      <c r="B1140" s="8" t="s">
        <v>1176</v>
      </c>
      <c r="C1140">
        <v>39627</v>
      </c>
      <c r="D1140" s="1" t="s">
        <v>4007</v>
      </c>
      <c r="E1140" s="2">
        <v>1016</v>
      </c>
      <c r="F1140" s="9" t="s">
        <v>18</v>
      </c>
      <c r="G1140" s="2">
        <v>1016</v>
      </c>
      <c r="H1140" s="4">
        <f>Tabla1[[#This Row],[Importe]]-Tabla1[[#This Row],[Pagado]]</f>
        <v>0</v>
      </c>
    </row>
    <row r="1141" spans="1:8" x14ac:dyDescent="0.25">
      <c r="A1141" s="1" t="s">
        <v>17</v>
      </c>
      <c r="B1141" s="8" t="s">
        <v>1177</v>
      </c>
      <c r="C1141">
        <v>39628</v>
      </c>
      <c r="D1141" s="1" t="s">
        <v>4006</v>
      </c>
      <c r="E1141" s="2">
        <v>7433.3</v>
      </c>
      <c r="F1141" s="9" t="s">
        <v>18</v>
      </c>
      <c r="G1141" s="2">
        <v>7433.3</v>
      </c>
      <c r="H1141" s="4">
        <f>Tabla1[[#This Row],[Importe]]-Tabla1[[#This Row],[Pagado]]</f>
        <v>0</v>
      </c>
    </row>
    <row r="1142" spans="1:8" x14ac:dyDescent="0.25">
      <c r="A1142" s="1" t="s">
        <v>17</v>
      </c>
      <c r="B1142" s="8" t="s">
        <v>1178</v>
      </c>
      <c r="C1142">
        <v>39629</v>
      </c>
      <c r="D1142" s="1" t="s">
        <v>3997</v>
      </c>
      <c r="E1142" s="2">
        <v>2957</v>
      </c>
      <c r="F1142" s="9" t="s">
        <v>17</v>
      </c>
      <c r="G1142" s="2">
        <v>2957</v>
      </c>
      <c r="H1142" s="4">
        <f>Tabla1[[#This Row],[Importe]]-Tabla1[[#This Row],[Pagado]]</f>
        <v>0</v>
      </c>
    </row>
    <row r="1143" spans="1:8" x14ac:dyDescent="0.25">
      <c r="A1143" s="1" t="s">
        <v>17</v>
      </c>
      <c r="B1143" s="8" t="s">
        <v>1179</v>
      </c>
      <c r="C1143">
        <v>39630</v>
      </c>
      <c r="D1143" s="1" t="s">
        <v>4158</v>
      </c>
      <c r="E1143" s="2">
        <v>1485.2</v>
      </c>
      <c r="F1143" s="9" t="s">
        <v>17</v>
      </c>
      <c r="G1143" s="2">
        <v>1485.2</v>
      </c>
      <c r="H1143" s="4">
        <f>Tabla1[[#This Row],[Importe]]-Tabla1[[#This Row],[Pagado]]</f>
        <v>0</v>
      </c>
    </row>
    <row r="1144" spans="1:8" x14ac:dyDescent="0.25">
      <c r="A1144" s="1" t="s">
        <v>17</v>
      </c>
      <c r="B1144" s="8" t="s">
        <v>1180</v>
      </c>
      <c r="C1144">
        <v>39631</v>
      </c>
      <c r="D1144" s="1" t="s">
        <v>4012</v>
      </c>
      <c r="E1144" s="2">
        <v>2217.6</v>
      </c>
      <c r="F1144" s="9" t="s">
        <v>17</v>
      </c>
      <c r="G1144" s="2">
        <v>2217.6</v>
      </c>
      <c r="H1144" s="4">
        <f>Tabla1[[#This Row],[Importe]]-Tabla1[[#This Row],[Pagado]]</f>
        <v>0</v>
      </c>
    </row>
    <row r="1145" spans="1:8" x14ac:dyDescent="0.25">
      <c r="A1145" s="1" t="s">
        <v>17</v>
      </c>
      <c r="B1145" s="8" t="s">
        <v>1181</v>
      </c>
      <c r="C1145">
        <v>39632</v>
      </c>
      <c r="D1145" s="1" t="s">
        <v>3964</v>
      </c>
      <c r="E1145" s="2">
        <v>1681.5</v>
      </c>
      <c r="F1145" s="9" t="s">
        <v>17</v>
      </c>
      <c r="G1145" s="2">
        <v>1681.5</v>
      </c>
      <c r="H1145" s="4">
        <f>Tabla1[[#This Row],[Importe]]-Tabla1[[#This Row],[Pagado]]</f>
        <v>0</v>
      </c>
    </row>
    <row r="1146" spans="1:8" x14ac:dyDescent="0.25">
      <c r="A1146" s="1" t="s">
        <v>17</v>
      </c>
      <c r="B1146" s="8" t="s">
        <v>1182</v>
      </c>
      <c r="C1146">
        <v>39633</v>
      </c>
      <c r="D1146" s="1" t="s">
        <v>4048</v>
      </c>
      <c r="E1146" s="2">
        <v>30840</v>
      </c>
      <c r="F1146" s="9" t="s">
        <v>17</v>
      </c>
      <c r="G1146" s="2">
        <v>30840</v>
      </c>
      <c r="H1146" s="4">
        <f>Tabla1[[#This Row],[Importe]]-Tabla1[[#This Row],[Pagado]]</f>
        <v>0</v>
      </c>
    </row>
    <row r="1147" spans="1:8" x14ac:dyDescent="0.25">
      <c r="A1147" s="1" t="s">
        <v>17</v>
      </c>
      <c r="B1147" s="8" t="s">
        <v>1183</v>
      </c>
      <c r="C1147">
        <v>39634</v>
      </c>
      <c r="D1147" s="1" t="s">
        <v>4059</v>
      </c>
      <c r="E1147" s="2">
        <v>0</v>
      </c>
      <c r="F1147" s="9" t="s">
        <v>4219</v>
      </c>
      <c r="G1147" s="2">
        <v>0</v>
      </c>
      <c r="H1147" s="4">
        <f>Tabla1[[#This Row],[Importe]]-Tabla1[[#This Row],[Pagado]]</f>
        <v>0</v>
      </c>
    </row>
    <row r="1148" spans="1:8" x14ac:dyDescent="0.25">
      <c r="A1148" s="1" t="s">
        <v>17</v>
      </c>
      <c r="B1148" s="8" t="s">
        <v>1184</v>
      </c>
      <c r="C1148">
        <v>39635</v>
      </c>
      <c r="D1148" s="1" t="s">
        <v>4059</v>
      </c>
      <c r="E1148" s="2">
        <v>9900</v>
      </c>
      <c r="F1148" s="9" t="s">
        <v>17</v>
      </c>
      <c r="G1148" s="2">
        <v>9900</v>
      </c>
      <c r="H1148" s="4">
        <f>Tabla1[[#This Row],[Importe]]-Tabla1[[#This Row],[Pagado]]</f>
        <v>0</v>
      </c>
    </row>
    <row r="1149" spans="1:8" x14ac:dyDescent="0.25">
      <c r="A1149" s="1" t="s">
        <v>17</v>
      </c>
      <c r="B1149" s="8" t="s">
        <v>1185</v>
      </c>
      <c r="C1149">
        <v>39636</v>
      </c>
      <c r="D1149" s="1" t="s">
        <v>4053</v>
      </c>
      <c r="E1149" s="2">
        <v>3746.8</v>
      </c>
      <c r="F1149" s="9" t="s">
        <v>17</v>
      </c>
      <c r="G1149" s="2">
        <v>3746.8</v>
      </c>
      <c r="H1149" s="4">
        <f>Tabla1[[#This Row],[Importe]]-Tabla1[[#This Row],[Pagado]]</f>
        <v>0</v>
      </c>
    </row>
    <row r="1150" spans="1:8" x14ac:dyDescent="0.25">
      <c r="A1150" s="1" t="s">
        <v>17</v>
      </c>
      <c r="B1150" s="8" t="s">
        <v>1186</v>
      </c>
      <c r="C1150">
        <v>39637</v>
      </c>
      <c r="D1150" s="1" t="s">
        <v>4053</v>
      </c>
      <c r="E1150" s="2">
        <v>713</v>
      </c>
      <c r="F1150" s="9" t="s">
        <v>17</v>
      </c>
      <c r="G1150" s="2">
        <v>713</v>
      </c>
      <c r="H1150" s="4">
        <f>Tabla1[[#This Row],[Importe]]-Tabla1[[#This Row],[Pagado]]</f>
        <v>0</v>
      </c>
    </row>
    <row r="1151" spans="1:8" x14ac:dyDescent="0.25">
      <c r="A1151" s="1" t="s">
        <v>17</v>
      </c>
      <c r="B1151" s="8" t="s">
        <v>1187</v>
      </c>
      <c r="C1151">
        <v>39638</v>
      </c>
      <c r="D1151" s="1" t="s">
        <v>4067</v>
      </c>
      <c r="E1151" s="2">
        <v>2200</v>
      </c>
      <c r="F1151" s="9" t="s">
        <v>17</v>
      </c>
      <c r="G1151" s="2">
        <v>2200</v>
      </c>
      <c r="H1151" s="4">
        <f>Tabla1[[#This Row],[Importe]]-Tabla1[[#This Row],[Pagado]]</f>
        <v>0</v>
      </c>
    </row>
    <row r="1152" spans="1:8" x14ac:dyDescent="0.25">
      <c r="A1152" s="1" t="s">
        <v>17</v>
      </c>
      <c r="B1152" s="8" t="s">
        <v>1188</v>
      </c>
      <c r="C1152">
        <v>39639</v>
      </c>
      <c r="D1152" s="1" t="s">
        <v>4133</v>
      </c>
      <c r="E1152" s="2">
        <v>990</v>
      </c>
      <c r="F1152" s="9" t="s">
        <v>17</v>
      </c>
      <c r="G1152" s="2">
        <v>990</v>
      </c>
      <c r="H1152" s="4">
        <f>Tabla1[[#This Row],[Importe]]-Tabla1[[#This Row],[Pagado]]</f>
        <v>0</v>
      </c>
    </row>
    <row r="1153" spans="1:8" x14ac:dyDescent="0.25">
      <c r="A1153" s="1" t="s">
        <v>17</v>
      </c>
      <c r="B1153" s="8" t="s">
        <v>1189</v>
      </c>
      <c r="C1153">
        <v>39640</v>
      </c>
      <c r="D1153" s="1" t="s">
        <v>4025</v>
      </c>
      <c r="E1153" s="2">
        <v>2981</v>
      </c>
      <c r="F1153" s="9" t="s">
        <v>17</v>
      </c>
      <c r="G1153" s="2">
        <v>2981</v>
      </c>
      <c r="H1153" s="4">
        <f>Tabla1[[#This Row],[Importe]]-Tabla1[[#This Row],[Pagado]]</f>
        <v>0</v>
      </c>
    </row>
    <row r="1154" spans="1:8" x14ac:dyDescent="0.25">
      <c r="A1154" s="1" t="s">
        <v>17</v>
      </c>
      <c r="B1154" s="8" t="s">
        <v>1190</v>
      </c>
      <c r="C1154">
        <v>39641</v>
      </c>
      <c r="D1154" s="1" t="s">
        <v>3981</v>
      </c>
      <c r="E1154" s="2">
        <v>4319.3599999999997</v>
      </c>
      <c r="F1154" s="9" t="s">
        <v>17</v>
      </c>
      <c r="G1154" s="2">
        <v>4319.3599999999997</v>
      </c>
      <c r="H1154" s="4">
        <f>Tabla1[[#This Row],[Importe]]-Tabla1[[#This Row],[Pagado]]</f>
        <v>0</v>
      </c>
    </row>
    <row r="1155" spans="1:8" x14ac:dyDescent="0.25">
      <c r="A1155" s="1" t="s">
        <v>17</v>
      </c>
      <c r="B1155" s="8" t="s">
        <v>1191</v>
      </c>
      <c r="C1155">
        <v>39642</v>
      </c>
      <c r="D1155" s="1" t="s">
        <v>4127</v>
      </c>
      <c r="E1155" s="2">
        <v>70583.14</v>
      </c>
      <c r="F1155" s="9" t="s">
        <v>18</v>
      </c>
      <c r="G1155" s="2">
        <v>70583.14</v>
      </c>
      <c r="H1155" s="4">
        <f>Tabla1[[#This Row],[Importe]]-Tabla1[[#This Row],[Pagado]]</f>
        <v>0</v>
      </c>
    </row>
    <row r="1156" spans="1:8" x14ac:dyDescent="0.25">
      <c r="A1156" s="1" t="s">
        <v>17</v>
      </c>
      <c r="B1156" s="8" t="s">
        <v>1192</v>
      </c>
      <c r="C1156">
        <v>39643</v>
      </c>
      <c r="D1156" s="1" t="s">
        <v>3964</v>
      </c>
      <c r="E1156" s="2">
        <v>846</v>
      </c>
      <c r="F1156" s="9" t="s">
        <v>17</v>
      </c>
      <c r="G1156" s="2">
        <v>846</v>
      </c>
      <c r="H1156" s="4">
        <f>Tabla1[[#This Row],[Importe]]-Tabla1[[#This Row],[Pagado]]</f>
        <v>0</v>
      </c>
    </row>
    <row r="1157" spans="1:8" x14ac:dyDescent="0.25">
      <c r="A1157" s="1" t="s">
        <v>17</v>
      </c>
      <c r="B1157" s="8" t="s">
        <v>1193</v>
      </c>
      <c r="C1157">
        <v>39644</v>
      </c>
      <c r="D1157" s="1" t="s">
        <v>4113</v>
      </c>
      <c r="E1157" s="2">
        <v>922</v>
      </c>
      <c r="F1157" s="9" t="s">
        <v>17</v>
      </c>
      <c r="G1157" s="2">
        <v>922</v>
      </c>
      <c r="H1157" s="4">
        <f>Tabla1[[#This Row],[Importe]]-Tabla1[[#This Row],[Pagado]]</f>
        <v>0</v>
      </c>
    </row>
    <row r="1158" spans="1:8" x14ac:dyDescent="0.25">
      <c r="A1158" s="1" t="s">
        <v>17</v>
      </c>
      <c r="B1158" s="8" t="s">
        <v>1194</v>
      </c>
      <c r="C1158">
        <v>39645</v>
      </c>
      <c r="D1158" s="1" t="s">
        <v>4127</v>
      </c>
      <c r="E1158" s="2">
        <v>11586.6</v>
      </c>
      <c r="F1158" s="9" t="s">
        <v>18</v>
      </c>
      <c r="G1158" s="2">
        <v>11586.6</v>
      </c>
      <c r="H1158" s="4">
        <f>Tabla1[[#This Row],[Importe]]-Tabla1[[#This Row],[Pagado]]</f>
        <v>0</v>
      </c>
    </row>
    <row r="1159" spans="1:8" x14ac:dyDescent="0.25">
      <c r="A1159" s="1" t="s">
        <v>17</v>
      </c>
      <c r="B1159" s="8" t="s">
        <v>1195</v>
      </c>
      <c r="C1159">
        <v>39646</v>
      </c>
      <c r="D1159" s="1" t="s">
        <v>4159</v>
      </c>
      <c r="E1159" s="2">
        <v>12796</v>
      </c>
      <c r="F1159" s="9" t="s">
        <v>17</v>
      </c>
      <c r="G1159" s="2">
        <v>12796</v>
      </c>
      <c r="H1159" s="4">
        <f>Tabla1[[#This Row],[Importe]]-Tabla1[[#This Row],[Pagado]]</f>
        <v>0</v>
      </c>
    </row>
    <row r="1160" spans="1:8" x14ac:dyDescent="0.25">
      <c r="A1160" s="1" t="s">
        <v>17</v>
      </c>
      <c r="B1160" s="8" t="s">
        <v>1196</v>
      </c>
      <c r="C1160">
        <v>39647</v>
      </c>
      <c r="D1160" s="1" t="s">
        <v>3964</v>
      </c>
      <c r="E1160" s="2">
        <v>469.8</v>
      </c>
      <c r="F1160" s="9" t="s">
        <v>17</v>
      </c>
      <c r="G1160" s="2">
        <v>469.8</v>
      </c>
      <c r="H1160" s="4">
        <f>Tabla1[[#This Row],[Importe]]-Tabla1[[#This Row],[Pagado]]</f>
        <v>0</v>
      </c>
    </row>
    <row r="1161" spans="1:8" x14ac:dyDescent="0.25">
      <c r="A1161" s="1" t="s">
        <v>17</v>
      </c>
      <c r="B1161" s="8" t="s">
        <v>1197</v>
      </c>
      <c r="C1161">
        <v>39648</v>
      </c>
      <c r="D1161" s="1" t="s">
        <v>4130</v>
      </c>
      <c r="E1161" s="2">
        <v>0</v>
      </c>
      <c r="F1161" s="9" t="s">
        <v>4219</v>
      </c>
      <c r="G1161" s="2">
        <v>0</v>
      </c>
      <c r="H1161" s="4">
        <f>Tabla1[[#This Row],[Importe]]-Tabla1[[#This Row],[Pagado]]</f>
        <v>0</v>
      </c>
    </row>
    <row r="1162" spans="1:8" x14ac:dyDescent="0.25">
      <c r="A1162" s="1" t="s">
        <v>17</v>
      </c>
      <c r="B1162" s="8" t="s">
        <v>1198</v>
      </c>
      <c r="C1162">
        <v>39649</v>
      </c>
      <c r="D1162" s="1" t="s">
        <v>4130</v>
      </c>
      <c r="E1162" s="2">
        <v>378266.82</v>
      </c>
      <c r="F1162" s="9" t="s">
        <v>19</v>
      </c>
      <c r="G1162" s="2">
        <v>378266.82</v>
      </c>
      <c r="H1162" s="4">
        <f>Tabla1[[#This Row],[Importe]]-Tabla1[[#This Row],[Pagado]]</f>
        <v>0</v>
      </c>
    </row>
    <row r="1163" spans="1:8" x14ac:dyDescent="0.25">
      <c r="A1163" s="1" t="s">
        <v>17</v>
      </c>
      <c r="B1163" s="8" t="s">
        <v>1199</v>
      </c>
      <c r="C1163">
        <v>39650</v>
      </c>
      <c r="D1163" s="1" t="s">
        <v>3964</v>
      </c>
      <c r="E1163" s="2">
        <v>403.2</v>
      </c>
      <c r="F1163" s="9" t="s">
        <v>17</v>
      </c>
      <c r="G1163" s="2">
        <v>403.2</v>
      </c>
      <c r="H1163" s="4">
        <f>Tabla1[[#This Row],[Importe]]-Tabla1[[#This Row],[Pagado]]</f>
        <v>0</v>
      </c>
    </row>
    <row r="1164" spans="1:8" x14ac:dyDescent="0.25">
      <c r="A1164" s="1" t="s">
        <v>17</v>
      </c>
      <c r="B1164" s="8" t="s">
        <v>1200</v>
      </c>
      <c r="C1164">
        <v>39651</v>
      </c>
      <c r="D1164" s="1" t="s">
        <v>4042</v>
      </c>
      <c r="E1164" s="2">
        <v>30128</v>
      </c>
      <c r="F1164" s="9" t="s">
        <v>17</v>
      </c>
      <c r="G1164" s="2">
        <v>30128</v>
      </c>
      <c r="H1164" s="4">
        <f>Tabla1[[#This Row],[Importe]]-Tabla1[[#This Row],[Pagado]]</f>
        <v>0</v>
      </c>
    </row>
    <row r="1165" spans="1:8" ht="75" x14ac:dyDescent="0.25">
      <c r="A1165" s="1" t="s">
        <v>17</v>
      </c>
      <c r="B1165" s="8" t="s">
        <v>1201</v>
      </c>
      <c r="C1165">
        <v>39652</v>
      </c>
      <c r="D1165" s="1" t="s">
        <v>4076</v>
      </c>
      <c r="E1165" s="2">
        <v>57805.77</v>
      </c>
      <c r="F1165" s="9" t="s">
        <v>18143</v>
      </c>
      <c r="G1165" s="2">
        <f>28370+7000+5000+200+5000+5000</f>
        <v>50570</v>
      </c>
      <c r="H1165" s="4">
        <f>Tabla1[[#This Row],[Importe]]-Tabla1[[#This Row],[Pagado]]</f>
        <v>7235.7699999999968</v>
      </c>
    </row>
    <row r="1166" spans="1:8" x14ac:dyDescent="0.25">
      <c r="A1166" s="1" t="s">
        <v>17</v>
      </c>
      <c r="B1166" s="8" t="s">
        <v>1202</v>
      </c>
      <c r="C1166">
        <v>39653</v>
      </c>
      <c r="D1166" s="1" t="s">
        <v>4101</v>
      </c>
      <c r="E1166" s="2">
        <v>4416.2</v>
      </c>
      <c r="F1166" s="9" t="s">
        <v>17</v>
      </c>
      <c r="G1166" s="2">
        <v>4416.2</v>
      </c>
      <c r="H1166" s="4">
        <f>Tabla1[[#This Row],[Importe]]-Tabla1[[#This Row],[Pagado]]</f>
        <v>0</v>
      </c>
    </row>
    <row r="1167" spans="1:8" x14ac:dyDescent="0.25">
      <c r="A1167" s="1" t="s">
        <v>17</v>
      </c>
      <c r="B1167" s="8" t="s">
        <v>1203</v>
      </c>
      <c r="C1167">
        <v>39654</v>
      </c>
      <c r="D1167" s="1" t="s">
        <v>4098</v>
      </c>
      <c r="E1167" s="2">
        <v>17064</v>
      </c>
      <c r="F1167" s="9" t="s">
        <v>17</v>
      </c>
      <c r="G1167" s="2">
        <v>17064</v>
      </c>
      <c r="H1167" s="4">
        <f>Tabla1[[#This Row],[Importe]]-Tabla1[[#This Row],[Pagado]]</f>
        <v>0</v>
      </c>
    </row>
    <row r="1168" spans="1:8" x14ac:dyDescent="0.25">
      <c r="A1168" s="1" t="s">
        <v>17</v>
      </c>
      <c r="B1168" s="8" t="s">
        <v>1204</v>
      </c>
      <c r="C1168">
        <v>39655</v>
      </c>
      <c r="D1168" s="1" t="s">
        <v>4021</v>
      </c>
      <c r="E1168" s="2">
        <v>13652.4</v>
      </c>
      <c r="F1168" s="9" t="s">
        <v>17</v>
      </c>
      <c r="G1168" s="2">
        <v>13652.4</v>
      </c>
      <c r="H1168" s="4">
        <f>Tabla1[[#This Row],[Importe]]-Tabla1[[#This Row],[Pagado]]</f>
        <v>0</v>
      </c>
    </row>
    <row r="1169" spans="1:8" x14ac:dyDescent="0.25">
      <c r="A1169" s="1" t="s">
        <v>17</v>
      </c>
      <c r="B1169" s="8" t="s">
        <v>1205</v>
      </c>
      <c r="C1169">
        <v>39656</v>
      </c>
      <c r="D1169" s="1" t="s">
        <v>4067</v>
      </c>
      <c r="E1169" s="2">
        <v>2750</v>
      </c>
      <c r="F1169" s="9" t="s">
        <v>17</v>
      </c>
      <c r="G1169" s="2">
        <v>2750</v>
      </c>
      <c r="H1169" s="4">
        <f>Tabla1[[#This Row],[Importe]]-Tabla1[[#This Row],[Pagado]]</f>
        <v>0</v>
      </c>
    </row>
    <row r="1170" spans="1:8" x14ac:dyDescent="0.25">
      <c r="A1170" s="1" t="s">
        <v>17</v>
      </c>
      <c r="B1170" s="8" t="s">
        <v>1206</v>
      </c>
      <c r="C1170">
        <v>39657</v>
      </c>
      <c r="D1170" s="1" t="s">
        <v>3992</v>
      </c>
      <c r="E1170" s="2">
        <v>4175.8999999999996</v>
      </c>
      <c r="F1170" s="9" t="s">
        <v>17</v>
      </c>
      <c r="G1170" s="2">
        <v>4175.8999999999996</v>
      </c>
      <c r="H1170" s="4">
        <f>Tabla1[[#This Row],[Importe]]-Tabla1[[#This Row],[Pagado]]</f>
        <v>0</v>
      </c>
    </row>
    <row r="1171" spans="1:8" x14ac:dyDescent="0.25">
      <c r="A1171" s="1" t="s">
        <v>17</v>
      </c>
      <c r="B1171" s="8" t="s">
        <v>1207</v>
      </c>
      <c r="C1171">
        <v>39658</v>
      </c>
      <c r="D1171" s="1" t="s">
        <v>3992</v>
      </c>
      <c r="E1171" s="2">
        <v>473</v>
      </c>
      <c r="F1171" s="9" t="s">
        <v>17</v>
      </c>
      <c r="G1171" s="2">
        <v>473</v>
      </c>
      <c r="H1171" s="4">
        <f>Tabla1[[#This Row],[Importe]]-Tabla1[[#This Row],[Pagado]]</f>
        <v>0</v>
      </c>
    </row>
    <row r="1172" spans="1:8" x14ac:dyDescent="0.25">
      <c r="A1172" s="1" t="s">
        <v>17</v>
      </c>
      <c r="B1172" s="8" t="s">
        <v>1208</v>
      </c>
      <c r="C1172">
        <v>39659</v>
      </c>
      <c r="D1172" s="1" t="s">
        <v>4104</v>
      </c>
      <c r="E1172" s="2">
        <v>9104</v>
      </c>
      <c r="F1172" s="9" t="s">
        <v>17</v>
      </c>
      <c r="G1172" s="2">
        <v>9104</v>
      </c>
      <c r="H1172" s="4">
        <f>Tabla1[[#This Row],[Importe]]-Tabla1[[#This Row],[Pagado]]</f>
        <v>0</v>
      </c>
    </row>
    <row r="1173" spans="1:8" x14ac:dyDescent="0.25">
      <c r="A1173" s="1" t="s">
        <v>17</v>
      </c>
      <c r="B1173" s="8" t="s">
        <v>1209</v>
      </c>
      <c r="C1173">
        <v>39660</v>
      </c>
      <c r="D1173" s="1" t="s">
        <v>4113</v>
      </c>
      <c r="E1173" s="2">
        <v>327.5</v>
      </c>
      <c r="F1173" s="9" t="s">
        <v>17</v>
      </c>
      <c r="G1173" s="2">
        <v>327.5</v>
      </c>
      <c r="H1173" s="4">
        <f>Tabla1[[#This Row],[Importe]]-Tabla1[[#This Row],[Pagado]]</f>
        <v>0</v>
      </c>
    </row>
    <row r="1174" spans="1:8" x14ac:dyDescent="0.25">
      <c r="A1174" s="1" t="s">
        <v>17</v>
      </c>
      <c r="B1174" s="8" t="s">
        <v>1210</v>
      </c>
      <c r="C1174">
        <v>39661</v>
      </c>
      <c r="D1174" s="1" t="s">
        <v>3964</v>
      </c>
      <c r="E1174" s="2">
        <v>17380</v>
      </c>
      <c r="F1174" s="9" t="s">
        <v>17</v>
      </c>
      <c r="G1174" s="2">
        <v>17380</v>
      </c>
      <c r="H1174" s="4">
        <f>Tabla1[[#This Row],[Importe]]-Tabla1[[#This Row],[Pagado]]</f>
        <v>0</v>
      </c>
    </row>
    <row r="1175" spans="1:8" x14ac:dyDescent="0.25">
      <c r="A1175" s="1" t="s">
        <v>17</v>
      </c>
      <c r="B1175" s="8" t="s">
        <v>1211</v>
      </c>
      <c r="C1175">
        <v>39662</v>
      </c>
      <c r="D1175" s="1" t="s">
        <v>4066</v>
      </c>
      <c r="E1175" s="2">
        <v>2430</v>
      </c>
      <c r="F1175" s="9" t="s">
        <v>17</v>
      </c>
      <c r="G1175" s="2">
        <v>2430</v>
      </c>
      <c r="H1175" s="4">
        <f>Tabla1[[#This Row],[Importe]]-Tabla1[[#This Row],[Pagado]]</f>
        <v>0</v>
      </c>
    </row>
    <row r="1176" spans="1:8" x14ac:dyDescent="0.25">
      <c r="A1176" s="1" t="s">
        <v>17</v>
      </c>
      <c r="B1176" s="8" t="s">
        <v>1212</v>
      </c>
      <c r="C1176">
        <v>39663</v>
      </c>
      <c r="D1176" s="1" t="s">
        <v>4015</v>
      </c>
      <c r="E1176" s="2">
        <v>2261.3000000000002</v>
      </c>
      <c r="F1176" s="9" t="s">
        <v>17</v>
      </c>
      <c r="G1176" s="2">
        <v>2261.3000000000002</v>
      </c>
      <c r="H1176" s="4">
        <f>Tabla1[[#This Row],[Importe]]-Tabla1[[#This Row],[Pagado]]</f>
        <v>0</v>
      </c>
    </row>
    <row r="1177" spans="1:8" x14ac:dyDescent="0.25">
      <c r="A1177" s="1" t="s">
        <v>17</v>
      </c>
      <c r="B1177" s="8" t="s">
        <v>1213</v>
      </c>
      <c r="C1177">
        <v>39664</v>
      </c>
      <c r="D1177" s="1" t="s">
        <v>4013</v>
      </c>
      <c r="E1177" s="2">
        <v>14981.2</v>
      </c>
      <c r="F1177" s="9" t="s">
        <v>18</v>
      </c>
      <c r="G1177" s="2">
        <v>14981.2</v>
      </c>
      <c r="H1177" s="4">
        <f>Tabla1[[#This Row],[Importe]]-Tabla1[[#This Row],[Pagado]]</f>
        <v>0</v>
      </c>
    </row>
    <row r="1178" spans="1:8" x14ac:dyDescent="0.25">
      <c r="A1178" s="1" t="s">
        <v>17</v>
      </c>
      <c r="B1178" s="8" t="s">
        <v>1214</v>
      </c>
      <c r="C1178">
        <v>39665</v>
      </c>
      <c r="D1178" s="1" t="s">
        <v>4160</v>
      </c>
      <c r="E1178" s="2">
        <v>8250</v>
      </c>
      <c r="F1178" s="9" t="s">
        <v>18</v>
      </c>
      <c r="G1178" s="2">
        <v>8250</v>
      </c>
      <c r="H1178" s="4">
        <f>Tabla1[[#This Row],[Importe]]-Tabla1[[#This Row],[Pagado]]</f>
        <v>0</v>
      </c>
    </row>
    <row r="1179" spans="1:8" x14ac:dyDescent="0.25">
      <c r="A1179" s="1" t="s">
        <v>17</v>
      </c>
      <c r="B1179" s="8" t="s">
        <v>1215</v>
      </c>
      <c r="C1179">
        <v>39666</v>
      </c>
      <c r="D1179" s="1" t="s">
        <v>4073</v>
      </c>
      <c r="E1179" s="2">
        <v>9504</v>
      </c>
      <c r="F1179" s="9" t="s">
        <v>17</v>
      </c>
      <c r="G1179" s="2">
        <v>9504</v>
      </c>
      <c r="H1179" s="4">
        <f>Tabla1[[#This Row],[Importe]]-Tabla1[[#This Row],[Pagado]]</f>
        <v>0</v>
      </c>
    </row>
    <row r="1180" spans="1:8" x14ac:dyDescent="0.25">
      <c r="A1180" s="1" t="s">
        <v>17</v>
      </c>
      <c r="B1180" s="8" t="s">
        <v>1216</v>
      </c>
      <c r="C1180">
        <v>39667</v>
      </c>
      <c r="D1180" s="1" t="s">
        <v>3964</v>
      </c>
      <c r="E1180" s="2">
        <v>735</v>
      </c>
      <c r="F1180" s="9" t="s">
        <v>17</v>
      </c>
      <c r="G1180" s="2">
        <v>735</v>
      </c>
      <c r="H1180" s="4">
        <f>Tabla1[[#This Row],[Importe]]-Tabla1[[#This Row],[Pagado]]</f>
        <v>0</v>
      </c>
    </row>
    <row r="1181" spans="1:8" x14ac:dyDescent="0.25">
      <c r="A1181" s="1" t="s">
        <v>17</v>
      </c>
      <c r="B1181" s="8" t="s">
        <v>1217</v>
      </c>
      <c r="C1181">
        <v>39668</v>
      </c>
      <c r="D1181" s="1" t="s">
        <v>4110</v>
      </c>
      <c r="E1181" s="2">
        <v>1785</v>
      </c>
      <c r="F1181" s="9" t="s">
        <v>17</v>
      </c>
      <c r="G1181" s="2">
        <v>1785</v>
      </c>
      <c r="H1181" s="4">
        <f>Tabla1[[#This Row],[Importe]]-Tabla1[[#This Row],[Pagado]]</f>
        <v>0</v>
      </c>
    </row>
    <row r="1182" spans="1:8" x14ac:dyDescent="0.25">
      <c r="A1182" s="1" t="s">
        <v>18</v>
      </c>
      <c r="B1182" s="8" t="s">
        <v>1218</v>
      </c>
      <c r="C1182">
        <v>39669</v>
      </c>
      <c r="D1182" s="1" t="s">
        <v>3973</v>
      </c>
      <c r="E1182" s="2">
        <v>5600</v>
      </c>
      <c r="F1182" s="9" t="s">
        <v>19</v>
      </c>
      <c r="G1182" s="2">
        <v>5600</v>
      </c>
      <c r="H1182" s="4">
        <f>Tabla1[[#This Row],[Importe]]-Tabla1[[#This Row],[Pagado]]</f>
        <v>0</v>
      </c>
    </row>
    <row r="1183" spans="1:8" x14ac:dyDescent="0.25">
      <c r="A1183" s="1" t="s">
        <v>18</v>
      </c>
      <c r="B1183" s="8" t="s">
        <v>1219</v>
      </c>
      <c r="C1183">
        <v>39670</v>
      </c>
      <c r="D1183" s="1" t="s">
        <v>3936</v>
      </c>
      <c r="E1183" s="2">
        <v>8231</v>
      </c>
      <c r="F1183" s="9" t="s">
        <v>22</v>
      </c>
      <c r="G1183" s="2">
        <v>8231</v>
      </c>
      <c r="H1183" s="4">
        <f>Tabla1[[#This Row],[Importe]]-Tabla1[[#This Row],[Pagado]]</f>
        <v>0</v>
      </c>
    </row>
    <row r="1184" spans="1:8" x14ac:dyDescent="0.25">
      <c r="A1184" s="1" t="s">
        <v>18</v>
      </c>
      <c r="B1184" s="8" t="s">
        <v>1220</v>
      </c>
      <c r="C1184">
        <v>39671</v>
      </c>
      <c r="D1184" s="1" t="s">
        <v>4028</v>
      </c>
      <c r="E1184" s="2">
        <v>2984</v>
      </c>
      <c r="F1184" s="9" t="s">
        <v>18</v>
      </c>
      <c r="G1184" s="2">
        <v>2984</v>
      </c>
      <c r="H1184" s="4">
        <f>Tabla1[[#This Row],[Importe]]-Tabla1[[#This Row],[Pagado]]</f>
        <v>0</v>
      </c>
    </row>
    <row r="1185" spans="1:8" x14ac:dyDescent="0.25">
      <c r="A1185" s="1" t="s">
        <v>18</v>
      </c>
      <c r="B1185" s="8" t="s">
        <v>1221</v>
      </c>
      <c r="C1185">
        <v>39672</v>
      </c>
      <c r="D1185" s="1" t="s">
        <v>4152</v>
      </c>
      <c r="E1185" s="2">
        <v>72133.320000000007</v>
      </c>
      <c r="F1185" s="9" t="s">
        <v>18</v>
      </c>
      <c r="G1185" s="2">
        <v>72133.320000000007</v>
      </c>
      <c r="H1185" s="4">
        <f>Tabla1[[#This Row],[Importe]]-Tabla1[[#This Row],[Pagado]]</f>
        <v>0</v>
      </c>
    </row>
    <row r="1186" spans="1:8" x14ac:dyDescent="0.25">
      <c r="A1186" s="1" t="s">
        <v>18</v>
      </c>
      <c r="B1186" s="8" t="s">
        <v>1222</v>
      </c>
      <c r="C1186">
        <v>39673</v>
      </c>
      <c r="D1186" s="1" t="s">
        <v>3956</v>
      </c>
      <c r="E1186" s="2">
        <v>2670</v>
      </c>
      <c r="F1186" s="9" t="s">
        <v>18</v>
      </c>
      <c r="G1186" s="2">
        <v>2670</v>
      </c>
      <c r="H1186" s="4">
        <f>Tabla1[[#This Row],[Importe]]-Tabla1[[#This Row],[Pagado]]</f>
        <v>0</v>
      </c>
    </row>
    <row r="1187" spans="1:8" x14ac:dyDescent="0.25">
      <c r="A1187" s="1" t="s">
        <v>18</v>
      </c>
      <c r="B1187" s="8" t="s">
        <v>1223</v>
      </c>
      <c r="C1187">
        <v>39674</v>
      </c>
      <c r="D1187" s="1" t="s">
        <v>3935</v>
      </c>
      <c r="E1187" s="2">
        <v>106952.2</v>
      </c>
      <c r="F1187" s="9" t="s">
        <v>19</v>
      </c>
      <c r="G1187" s="2">
        <v>106952.2</v>
      </c>
      <c r="H1187" s="4">
        <f>Tabla1[[#This Row],[Importe]]-Tabla1[[#This Row],[Pagado]]</f>
        <v>0</v>
      </c>
    </row>
    <row r="1188" spans="1:8" x14ac:dyDescent="0.25">
      <c r="A1188" s="1" t="s">
        <v>18</v>
      </c>
      <c r="B1188" s="8" t="s">
        <v>1224</v>
      </c>
      <c r="C1188">
        <v>39675</v>
      </c>
      <c r="D1188" s="1" t="s">
        <v>3954</v>
      </c>
      <c r="E1188" s="2">
        <v>7130</v>
      </c>
      <c r="F1188" s="9" t="s">
        <v>18</v>
      </c>
      <c r="G1188" s="2">
        <v>7130</v>
      </c>
      <c r="H1188" s="4">
        <f>Tabla1[[#This Row],[Importe]]-Tabla1[[#This Row],[Pagado]]</f>
        <v>0</v>
      </c>
    </row>
    <row r="1189" spans="1:8" x14ac:dyDescent="0.25">
      <c r="A1189" s="1" t="s">
        <v>18</v>
      </c>
      <c r="B1189" s="8" t="s">
        <v>1225</v>
      </c>
      <c r="C1189">
        <v>39676</v>
      </c>
      <c r="D1189" s="1" t="s">
        <v>3975</v>
      </c>
      <c r="E1189" s="2">
        <v>14750</v>
      </c>
      <c r="F1189" s="9" t="s">
        <v>18</v>
      </c>
      <c r="G1189" s="2">
        <v>14750</v>
      </c>
      <c r="H1189" s="4">
        <f>Tabla1[[#This Row],[Importe]]-Tabla1[[#This Row],[Pagado]]</f>
        <v>0</v>
      </c>
    </row>
    <row r="1190" spans="1:8" x14ac:dyDescent="0.25">
      <c r="A1190" s="1" t="s">
        <v>18</v>
      </c>
      <c r="B1190" s="8" t="s">
        <v>1226</v>
      </c>
      <c r="C1190">
        <v>39677</v>
      </c>
      <c r="D1190" s="1" t="s">
        <v>3975</v>
      </c>
      <c r="E1190" s="2">
        <v>5600</v>
      </c>
      <c r="F1190" s="9" t="s">
        <v>18</v>
      </c>
      <c r="G1190" s="2">
        <v>5600</v>
      </c>
      <c r="H1190" s="4">
        <f>Tabla1[[#This Row],[Importe]]-Tabla1[[#This Row],[Pagado]]</f>
        <v>0</v>
      </c>
    </row>
    <row r="1191" spans="1:8" x14ac:dyDescent="0.25">
      <c r="A1191" s="1" t="s">
        <v>18</v>
      </c>
      <c r="B1191" s="8" t="s">
        <v>1227</v>
      </c>
      <c r="C1191">
        <v>39678</v>
      </c>
      <c r="D1191" s="1" t="s">
        <v>4113</v>
      </c>
      <c r="E1191" s="2">
        <v>775.2</v>
      </c>
      <c r="F1191" s="9" t="s">
        <v>18</v>
      </c>
      <c r="G1191" s="2">
        <v>775.2</v>
      </c>
      <c r="H1191" s="4">
        <f>Tabla1[[#This Row],[Importe]]-Tabla1[[#This Row],[Pagado]]</f>
        <v>0</v>
      </c>
    </row>
    <row r="1192" spans="1:8" x14ac:dyDescent="0.25">
      <c r="A1192" s="1" t="s">
        <v>18</v>
      </c>
      <c r="B1192" s="8" t="s">
        <v>1228</v>
      </c>
      <c r="C1192">
        <v>39679</v>
      </c>
      <c r="D1192" s="1" t="s">
        <v>4017</v>
      </c>
      <c r="E1192" s="2">
        <v>2589.6</v>
      </c>
      <c r="F1192" s="9" t="s">
        <v>18</v>
      </c>
      <c r="G1192" s="2">
        <v>2589.6</v>
      </c>
      <c r="H1192" s="4">
        <f>Tabla1[[#This Row],[Importe]]-Tabla1[[#This Row],[Pagado]]</f>
        <v>0</v>
      </c>
    </row>
    <row r="1193" spans="1:8" x14ac:dyDescent="0.25">
      <c r="A1193" s="1" t="s">
        <v>18</v>
      </c>
      <c r="B1193" s="8" t="s">
        <v>1229</v>
      </c>
      <c r="C1193">
        <v>39680</v>
      </c>
      <c r="D1193" s="1" t="s">
        <v>3985</v>
      </c>
      <c r="E1193" s="2">
        <v>1501.6</v>
      </c>
      <c r="F1193" s="9" t="s">
        <v>18</v>
      </c>
      <c r="G1193" s="2">
        <v>1501.6</v>
      </c>
      <c r="H1193" s="4">
        <f>Tabla1[[#This Row],[Importe]]-Tabla1[[#This Row],[Pagado]]</f>
        <v>0</v>
      </c>
    </row>
    <row r="1194" spans="1:8" x14ac:dyDescent="0.25">
      <c r="A1194" s="1" t="s">
        <v>18</v>
      </c>
      <c r="B1194" s="8" t="s">
        <v>1230</v>
      </c>
      <c r="C1194">
        <v>39681</v>
      </c>
      <c r="D1194" s="1" t="s">
        <v>3968</v>
      </c>
      <c r="E1194" s="2">
        <v>8960</v>
      </c>
      <c r="F1194" s="9" t="s">
        <v>18</v>
      </c>
      <c r="G1194" s="2">
        <v>8960</v>
      </c>
      <c r="H1194" s="4">
        <f>Tabla1[[#This Row],[Importe]]-Tabla1[[#This Row],[Pagado]]</f>
        <v>0</v>
      </c>
    </row>
    <row r="1195" spans="1:8" x14ac:dyDescent="0.25">
      <c r="A1195" s="1" t="s">
        <v>18</v>
      </c>
      <c r="B1195" s="8" t="s">
        <v>1231</v>
      </c>
      <c r="C1195">
        <v>39682</v>
      </c>
      <c r="D1195" s="1" t="s">
        <v>3983</v>
      </c>
      <c r="E1195" s="2">
        <v>10348.200000000001</v>
      </c>
      <c r="F1195" s="9" t="s">
        <v>18</v>
      </c>
      <c r="G1195" s="2">
        <v>10348.200000000001</v>
      </c>
      <c r="H1195" s="4">
        <f>Tabla1[[#This Row],[Importe]]-Tabla1[[#This Row],[Pagado]]</f>
        <v>0</v>
      </c>
    </row>
    <row r="1196" spans="1:8" x14ac:dyDescent="0.25">
      <c r="A1196" s="1" t="s">
        <v>18</v>
      </c>
      <c r="B1196" s="8" t="s">
        <v>1232</v>
      </c>
      <c r="C1196">
        <v>39683</v>
      </c>
      <c r="D1196" s="1" t="s">
        <v>4085</v>
      </c>
      <c r="E1196" s="2">
        <v>660</v>
      </c>
      <c r="F1196" s="9" t="s">
        <v>19</v>
      </c>
      <c r="G1196" s="2">
        <v>660</v>
      </c>
      <c r="H1196" s="4">
        <f>Tabla1[[#This Row],[Importe]]-Tabla1[[#This Row],[Pagado]]</f>
        <v>0</v>
      </c>
    </row>
    <row r="1197" spans="1:8" x14ac:dyDescent="0.25">
      <c r="A1197" s="1" t="s">
        <v>18</v>
      </c>
      <c r="B1197" s="8" t="s">
        <v>1233</v>
      </c>
      <c r="C1197">
        <v>39684</v>
      </c>
      <c r="D1197" s="1" t="s">
        <v>3939</v>
      </c>
      <c r="E1197" s="2">
        <v>8129.1</v>
      </c>
      <c r="F1197" s="9" t="s">
        <v>19</v>
      </c>
      <c r="G1197" s="2">
        <v>8129.1</v>
      </c>
      <c r="H1197" s="4">
        <f>Tabla1[[#This Row],[Importe]]-Tabla1[[#This Row],[Pagado]]</f>
        <v>0</v>
      </c>
    </row>
    <row r="1198" spans="1:8" x14ac:dyDescent="0.25">
      <c r="A1198" s="1" t="s">
        <v>18</v>
      </c>
      <c r="B1198" s="8" t="s">
        <v>1234</v>
      </c>
      <c r="C1198">
        <v>39685</v>
      </c>
      <c r="D1198" s="1" t="s">
        <v>3938</v>
      </c>
      <c r="E1198" s="2">
        <v>9065</v>
      </c>
      <c r="F1198" s="9" t="s">
        <v>19</v>
      </c>
      <c r="G1198" s="2">
        <v>9065</v>
      </c>
      <c r="H1198" s="4">
        <f>Tabla1[[#This Row],[Importe]]-Tabla1[[#This Row],[Pagado]]</f>
        <v>0</v>
      </c>
    </row>
    <row r="1199" spans="1:8" x14ac:dyDescent="0.25">
      <c r="A1199" s="1" t="s">
        <v>18</v>
      </c>
      <c r="B1199" s="8" t="s">
        <v>1235</v>
      </c>
      <c r="C1199">
        <v>39686</v>
      </c>
      <c r="D1199" s="1" t="s">
        <v>3963</v>
      </c>
      <c r="E1199" s="2">
        <v>1631</v>
      </c>
      <c r="F1199" s="9" t="s">
        <v>19</v>
      </c>
      <c r="G1199" s="2">
        <v>1631</v>
      </c>
      <c r="H1199" s="4">
        <f>Tabla1[[#This Row],[Importe]]-Tabla1[[#This Row],[Pagado]]</f>
        <v>0</v>
      </c>
    </row>
    <row r="1200" spans="1:8" x14ac:dyDescent="0.25">
      <c r="A1200" s="1" t="s">
        <v>18</v>
      </c>
      <c r="B1200" s="8" t="s">
        <v>1236</v>
      </c>
      <c r="C1200">
        <v>39687</v>
      </c>
      <c r="D1200" s="1" t="s">
        <v>4016</v>
      </c>
      <c r="E1200" s="2">
        <v>9248.4</v>
      </c>
      <c r="F1200" s="9" t="s">
        <v>18</v>
      </c>
      <c r="G1200" s="2">
        <v>9248.4</v>
      </c>
      <c r="H1200" s="4">
        <f>Tabla1[[#This Row],[Importe]]-Tabla1[[#This Row],[Pagado]]</f>
        <v>0</v>
      </c>
    </row>
    <row r="1201" spans="1:8" x14ac:dyDescent="0.25">
      <c r="A1201" s="1" t="s">
        <v>18</v>
      </c>
      <c r="B1201" s="8" t="s">
        <v>1237</v>
      </c>
      <c r="C1201">
        <v>39688</v>
      </c>
      <c r="D1201" s="1" t="s">
        <v>4029</v>
      </c>
      <c r="E1201" s="2">
        <v>3841.6</v>
      </c>
      <c r="F1201" s="9" t="s">
        <v>18</v>
      </c>
      <c r="G1201" s="2">
        <v>3841.6</v>
      </c>
      <c r="H1201" s="4">
        <f>Tabla1[[#This Row],[Importe]]-Tabla1[[#This Row],[Pagado]]</f>
        <v>0</v>
      </c>
    </row>
    <row r="1202" spans="1:8" x14ac:dyDescent="0.25">
      <c r="A1202" s="1" t="s">
        <v>18</v>
      </c>
      <c r="B1202" s="8" t="s">
        <v>1238</v>
      </c>
      <c r="C1202">
        <v>39689</v>
      </c>
      <c r="D1202" s="1" t="s">
        <v>3942</v>
      </c>
      <c r="E1202" s="2">
        <v>4125</v>
      </c>
      <c r="F1202" s="9" t="s">
        <v>21</v>
      </c>
      <c r="G1202" s="2">
        <v>4125</v>
      </c>
      <c r="H1202" s="4">
        <f>Tabla1[[#This Row],[Importe]]-Tabla1[[#This Row],[Pagado]]</f>
        <v>0</v>
      </c>
    </row>
    <row r="1203" spans="1:8" x14ac:dyDescent="0.25">
      <c r="A1203" s="1" t="s">
        <v>18</v>
      </c>
      <c r="B1203" s="8" t="s">
        <v>1239</v>
      </c>
      <c r="C1203">
        <v>39690</v>
      </c>
      <c r="D1203" s="1" t="s">
        <v>4044</v>
      </c>
      <c r="E1203" s="2">
        <v>8678</v>
      </c>
      <c r="F1203" s="9" t="s">
        <v>19</v>
      </c>
      <c r="G1203" s="2">
        <v>8678</v>
      </c>
      <c r="H1203" s="4">
        <f>Tabla1[[#This Row],[Importe]]-Tabla1[[#This Row],[Pagado]]</f>
        <v>0</v>
      </c>
    </row>
    <row r="1204" spans="1:8" x14ac:dyDescent="0.25">
      <c r="A1204" s="1" t="s">
        <v>18</v>
      </c>
      <c r="B1204" s="8" t="s">
        <v>1240</v>
      </c>
      <c r="C1204">
        <v>39691</v>
      </c>
      <c r="D1204" s="1" t="s">
        <v>4082</v>
      </c>
      <c r="E1204" s="2">
        <v>8330</v>
      </c>
      <c r="F1204" s="9" t="s">
        <v>19</v>
      </c>
      <c r="G1204" s="2">
        <v>8330</v>
      </c>
      <c r="H1204" s="4">
        <f>Tabla1[[#This Row],[Importe]]-Tabla1[[#This Row],[Pagado]]</f>
        <v>0</v>
      </c>
    </row>
    <row r="1205" spans="1:8" x14ac:dyDescent="0.25">
      <c r="A1205" s="1" t="s">
        <v>18</v>
      </c>
      <c r="B1205" s="8" t="s">
        <v>1241</v>
      </c>
      <c r="C1205">
        <v>39692</v>
      </c>
      <c r="D1205" s="1" t="s">
        <v>3980</v>
      </c>
      <c r="E1205" s="2">
        <v>8781.9</v>
      </c>
      <c r="F1205" s="9" t="s">
        <v>18</v>
      </c>
      <c r="G1205" s="2">
        <v>8781.9</v>
      </c>
      <c r="H1205" s="4">
        <f>Tabla1[[#This Row],[Importe]]-Tabla1[[#This Row],[Pagado]]</f>
        <v>0</v>
      </c>
    </row>
    <row r="1206" spans="1:8" x14ac:dyDescent="0.25">
      <c r="A1206" s="1" t="s">
        <v>18</v>
      </c>
      <c r="B1206" s="8" t="s">
        <v>1242</v>
      </c>
      <c r="C1206">
        <v>39693</v>
      </c>
      <c r="D1206" s="1" t="s">
        <v>3948</v>
      </c>
      <c r="E1206" s="2">
        <v>12191.8</v>
      </c>
      <c r="F1206" s="9" t="s">
        <v>21</v>
      </c>
      <c r="G1206" s="2">
        <v>12191.8</v>
      </c>
      <c r="H1206" s="4">
        <f>Tabla1[[#This Row],[Importe]]-Tabla1[[#This Row],[Pagado]]</f>
        <v>0</v>
      </c>
    </row>
    <row r="1207" spans="1:8" x14ac:dyDescent="0.25">
      <c r="A1207" s="1" t="s">
        <v>18</v>
      </c>
      <c r="B1207" s="8" t="s">
        <v>1243</v>
      </c>
      <c r="C1207">
        <v>39694</v>
      </c>
      <c r="D1207" s="1" t="s">
        <v>4045</v>
      </c>
      <c r="E1207" s="2">
        <v>4943.3999999999996</v>
      </c>
      <c r="F1207" s="9" t="s">
        <v>19</v>
      </c>
      <c r="G1207" s="2">
        <v>4943.3999999999996</v>
      </c>
      <c r="H1207" s="4">
        <f>Tabla1[[#This Row],[Importe]]-Tabla1[[#This Row],[Pagado]]</f>
        <v>0</v>
      </c>
    </row>
    <row r="1208" spans="1:8" x14ac:dyDescent="0.25">
      <c r="A1208" s="1" t="s">
        <v>18</v>
      </c>
      <c r="B1208" s="8" t="s">
        <v>1244</v>
      </c>
      <c r="C1208">
        <v>39695</v>
      </c>
      <c r="D1208" s="1" t="s">
        <v>3949</v>
      </c>
      <c r="E1208" s="2">
        <v>29438.9</v>
      </c>
      <c r="F1208" s="9" t="s">
        <v>20</v>
      </c>
      <c r="G1208" s="2">
        <v>29438.9</v>
      </c>
      <c r="H1208" s="4">
        <f>Tabla1[[#This Row],[Importe]]-Tabla1[[#This Row],[Pagado]]</f>
        <v>0</v>
      </c>
    </row>
    <row r="1209" spans="1:8" x14ac:dyDescent="0.25">
      <c r="A1209" s="1" t="s">
        <v>18</v>
      </c>
      <c r="B1209" s="8" t="s">
        <v>1245</v>
      </c>
      <c r="C1209">
        <v>39696</v>
      </c>
      <c r="D1209" s="1" t="s">
        <v>3944</v>
      </c>
      <c r="E1209" s="2">
        <v>5760.82</v>
      </c>
      <c r="F1209" s="9" t="s">
        <v>19</v>
      </c>
      <c r="G1209" s="2">
        <v>5760.82</v>
      </c>
      <c r="H1209" s="4">
        <f>Tabla1[[#This Row],[Importe]]-Tabla1[[#This Row],[Pagado]]</f>
        <v>0</v>
      </c>
    </row>
    <row r="1210" spans="1:8" x14ac:dyDescent="0.25">
      <c r="A1210" s="1" t="s">
        <v>18</v>
      </c>
      <c r="B1210" s="8" t="s">
        <v>1246</v>
      </c>
      <c r="C1210">
        <v>39697</v>
      </c>
      <c r="D1210" s="1" t="s">
        <v>3946</v>
      </c>
      <c r="E1210" s="2">
        <v>4548.1000000000004</v>
      </c>
      <c r="F1210" s="9" t="s">
        <v>19</v>
      </c>
      <c r="G1210" s="2">
        <v>4548.1000000000004</v>
      </c>
      <c r="H1210" s="4">
        <f>Tabla1[[#This Row],[Importe]]-Tabla1[[#This Row],[Pagado]]</f>
        <v>0</v>
      </c>
    </row>
    <row r="1211" spans="1:8" x14ac:dyDescent="0.25">
      <c r="A1211" s="1" t="s">
        <v>18</v>
      </c>
      <c r="B1211" s="8" t="s">
        <v>1247</v>
      </c>
      <c r="C1211">
        <v>39698</v>
      </c>
      <c r="D1211" s="1" t="s">
        <v>4080</v>
      </c>
      <c r="E1211" s="2">
        <v>5264.3</v>
      </c>
      <c r="F1211" s="9" t="s">
        <v>19</v>
      </c>
      <c r="G1211" s="2">
        <v>5264.3</v>
      </c>
      <c r="H1211" s="4">
        <f>Tabla1[[#This Row],[Importe]]-Tabla1[[#This Row],[Pagado]]</f>
        <v>0</v>
      </c>
    </row>
    <row r="1212" spans="1:8" x14ac:dyDescent="0.25">
      <c r="A1212" s="1" t="s">
        <v>18</v>
      </c>
      <c r="B1212" s="8" t="s">
        <v>1248</v>
      </c>
      <c r="C1212">
        <v>39699</v>
      </c>
      <c r="D1212" s="1" t="s">
        <v>3950</v>
      </c>
      <c r="E1212" s="2">
        <v>40379.599999999999</v>
      </c>
      <c r="F1212" s="9" t="s">
        <v>20</v>
      </c>
      <c r="G1212" s="2">
        <v>40379.599999999999</v>
      </c>
      <c r="H1212" s="4">
        <f>Tabla1[[#This Row],[Importe]]-Tabla1[[#This Row],[Pagado]]</f>
        <v>0</v>
      </c>
    </row>
    <row r="1213" spans="1:8" x14ac:dyDescent="0.25">
      <c r="A1213" s="1" t="s">
        <v>18</v>
      </c>
      <c r="B1213" s="8" t="s">
        <v>1249</v>
      </c>
      <c r="C1213">
        <v>39700</v>
      </c>
      <c r="D1213" s="1" t="s">
        <v>3951</v>
      </c>
      <c r="E1213" s="2">
        <v>16739</v>
      </c>
      <c r="F1213" s="9" t="s">
        <v>18</v>
      </c>
      <c r="G1213" s="2">
        <v>16739</v>
      </c>
      <c r="H1213" s="4">
        <f>Tabla1[[#This Row],[Importe]]-Tabla1[[#This Row],[Pagado]]</f>
        <v>0</v>
      </c>
    </row>
    <row r="1214" spans="1:8" x14ac:dyDescent="0.25">
      <c r="A1214" s="1" t="s">
        <v>18</v>
      </c>
      <c r="B1214" s="8" t="s">
        <v>1250</v>
      </c>
      <c r="C1214">
        <v>39701</v>
      </c>
      <c r="D1214" s="1" t="s">
        <v>3945</v>
      </c>
      <c r="E1214" s="2">
        <v>5814.9</v>
      </c>
      <c r="F1214" s="9" t="s">
        <v>19</v>
      </c>
      <c r="G1214" s="2">
        <v>5814.9</v>
      </c>
      <c r="H1214" s="4">
        <f>Tabla1[[#This Row],[Importe]]-Tabla1[[#This Row],[Pagado]]</f>
        <v>0</v>
      </c>
    </row>
    <row r="1215" spans="1:8" x14ac:dyDescent="0.25">
      <c r="A1215" s="1" t="s">
        <v>18</v>
      </c>
      <c r="B1215" s="8" t="s">
        <v>1251</v>
      </c>
      <c r="C1215">
        <v>39702</v>
      </c>
      <c r="D1215" s="1" t="s">
        <v>3947</v>
      </c>
      <c r="E1215" s="2">
        <v>5153.2</v>
      </c>
      <c r="F1215" s="9" t="s">
        <v>19</v>
      </c>
      <c r="G1215" s="2">
        <v>5153.2</v>
      </c>
      <c r="H1215" s="4">
        <f>Tabla1[[#This Row],[Importe]]-Tabla1[[#This Row],[Pagado]]</f>
        <v>0</v>
      </c>
    </row>
    <row r="1216" spans="1:8" x14ac:dyDescent="0.25">
      <c r="A1216" s="1" t="s">
        <v>18</v>
      </c>
      <c r="B1216" s="8" t="s">
        <v>1252</v>
      </c>
      <c r="C1216">
        <v>39703</v>
      </c>
      <c r="D1216" s="1" t="s">
        <v>3941</v>
      </c>
      <c r="E1216" s="2">
        <v>14086.1</v>
      </c>
      <c r="F1216" s="9" t="s">
        <v>19</v>
      </c>
      <c r="G1216" s="2">
        <v>14086.1</v>
      </c>
      <c r="H1216" s="4">
        <f>Tabla1[[#This Row],[Importe]]-Tabla1[[#This Row],[Pagado]]</f>
        <v>0</v>
      </c>
    </row>
    <row r="1217" spans="1:8" x14ac:dyDescent="0.25">
      <c r="A1217" s="1" t="s">
        <v>18</v>
      </c>
      <c r="B1217" s="8" t="s">
        <v>1253</v>
      </c>
      <c r="C1217">
        <v>39704</v>
      </c>
      <c r="D1217" s="1" t="s">
        <v>4093</v>
      </c>
      <c r="E1217" s="2">
        <v>8019.2</v>
      </c>
      <c r="F1217" s="9" t="s">
        <v>18</v>
      </c>
      <c r="G1217" s="2">
        <v>8019.2</v>
      </c>
      <c r="H1217" s="4">
        <f>Tabla1[[#This Row],[Importe]]-Tabla1[[#This Row],[Pagado]]</f>
        <v>0</v>
      </c>
    </row>
    <row r="1218" spans="1:8" x14ac:dyDescent="0.25">
      <c r="A1218" s="1" t="s">
        <v>18</v>
      </c>
      <c r="B1218" s="8" t="s">
        <v>1254</v>
      </c>
      <c r="C1218">
        <v>39705</v>
      </c>
      <c r="D1218" s="1" t="s">
        <v>4092</v>
      </c>
      <c r="E1218" s="2">
        <v>3763.2</v>
      </c>
      <c r="F1218" s="9" t="s">
        <v>18</v>
      </c>
      <c r="G1218" s="2">
        <v>3763.2</v>
      </c>
      <c r="H1218" s="4">
        <f>Tabla1[[#This Row],[Importe]]-Tabla1[[#This Row],[Pagado]]</f>
        <v>0</v>
      </c>
    </row>
    <row r="1219" spans="1:8" x14ac:dyDescent="0.25">
      <c r="A1219" s="1" t="s">
        <v>18</v>
      </c>
      <c r="B1219" s="8" t="s">
        <v>1255</v>
      </c>
      <c r="C1219">
        <v>39706</v>
      </c>
      <c r="D1219" s="1" t="s">
        <v>4046</v>
      </c>
      <c r="E1219" s="2">
        <v>595.79999999999995</v>
      </c>
      <c r="F1219" s="9" t="s">
        <v>19</v>
      </c>
      <c r="G1219" s="2">
        <v>595.79999999999995</v>
      </c>
      <c r="H1219" s="4">
        <f>Tabla1[[#This Row],[Importe]]-Tabla1[[#This Row],[Pagado]]</f>
        <v>0</v>
      </c>
    </row>
    <row r="1220" spans="1:8" x14ac:dyDescent="0.25">
      <c r="A1220" s="1" t="s">
        <v>18</v>
      </c>
      <c r="B1220" s="8" t="s">
        <v>1256</v>
      </c>
      <c r="C1220">
        <v>39707</v>
      </c>
      <c r="D1220" s="1" t="s">
        <v>3974</v>
      </c>
      <c r="E1220" s="2">
        <v>7280</v>
      </c>
      <c r="F1220" s="9" t="s">
        <v>19</v>
      </c>
      <c r="G1220" s="2">
        <v>7280</v>
      </c>
      <c r="H1220" s="4">
        <f>Tabla1[[#This Row],[Importe]]-Tabla1[[#This Row],[Pagado]]</f>
        <v>0</v>
      </c>
    </row>
    <row r="1221" spans="1:8" x14ac:dyDescent="0.25">
      <c r="A1221" s="1" t="s">
        <v>18</v>
      </c>
      <c r="B1221" s="8" t="s">
        <v>1257</v>
      </c>
      <c r="C1221">
        <v>39708</v>
      </c>
      <c r="D1221" s="1" t="s">
        <v>4100</v>
      </c>
      <c r="E1221" s="2">
        <v>1400</v>
      </c>
      <c r="F1221" s="9" t="s">
        <v>19</v>
      </c>
      <c r="G1221" s="2">
        <v>1400</v>
      </c>
      <c r="H1221" s="4">
        <f>Tabla1[[#This Row],[Importe]]-Tabla1[[#This Row],[Pagado]]</f>
        <v>0</v>
      </c>
    </row>
    <row r="1222" spans="1:8" x14ac:dyDescent="0.25">
      <c r="A1222" s="1" t="s">
        <v>18</v>
      </c>
      <c r="B1222" s="8" t="s">
        <v>1258</v>
      </c>
      <c r="C1222">
        <v>39709</v>
      </c>
      <c r="D1222" s="1" t="s">
        <v>4000</v>
      </c>
      <c r="E1222" s="2">
        <v>840</v>
      </c>
      <c r="F1222" s="9" t="s">
        <v>19</v>
      </c>
      <c r="G1222" s="2">
        <v>840</v>
      </c>
      <c r="H1222" s="4">
        <f>Tabla1[[#This Row],[Importe]]-Tabla1[[#This Row],[Pagado]]</f>
        <v>0</v>
      </c>
    </row>
    <row r="1223" spans="1:8" x14ac:dyDescent="0.25">
      <c r="A1223" s="1" t="s">
        <v>18</v>
      </c>
      <c r="B1223" s="8" t="s">
        <v>1259</v>
      </c>
      <c r="C1223">
        <v>39710</v>
      </c>
      <c r="D1223" s="1" t="s">
        <v>4001</v>
      </c>
      <c r="E1223" s="2">
        <v>8400</v>
      </c>
      <c r="F1223" s="9" t="s">
        <v>19</v>
      </c>
      <c r="G1223" s="2">
        <v>8400</v>
      </c>
      <c r="H1223" s="4">
        <f>Tabla1[[#This Row],[Importe]]-Tabla1[[#This Row],[Pagado]]</f>
        <v>0</v>
      </c>
    </row>
    <row r="1224" spans="1:8" x14ac:dyDescent="0.25">
      <c r="A1224" s="1" t="s">
        <v>18</v>
      </c>
      <c r="B1224" s="8" t="s">
        <v>1260</v>
      </c>
      <c r="C1224">
        <v>39711</v>
      </c>
      <c r="D1224" s="1" t="s">
        <v>3967</v>
      </c>
      <c r="E1224" s="2">
        <v>11165</v>
      </c>
      <c r="F1224" s="9" t="s">
        <v>18</v>
      </c>
      <c r="G1224" s="2">
        <v>11165</v>
      </c>
      <c r="H1224" s="4">
        <f>Tabla1[[#This Row],[Importe]]-Tabla1[[#This Row],[Pagado]]</f>
        <v>0</v>
      </c>
    </row>
    <row r="1225" spans="1:8" x14ac:dyDescent="0.25">
      <c r="A1225" s="1" t="s">
        <v>18</v>
      </c>
      <c r="B1225" s="8" t="s">
        <v>1261</v>
      </c>
      <c r="C1225">
        <v>39712</v>
      </c>
      <c r="D1225" s="1" t="s">
        <v>4011</v>
      </c>
      <c r="E1225" s="2">
        <v>5813.6</v>
      </c>
      <c r="F1225" s="9" t="s">
        <v>19</v>
      </c>
      <c r="G1225" s="2">
        <v>5813.6</v>
      </c>
      <c r="H1225" s="4">
        <f>Tabla1[[#This Row],[Importe]]-Tabla1[[#This Row],[Pagado]]</f>
        <v>0</v>
      </c>
    </row>
    <row r="1226" spans="1:8" x14ac:dyDescent="0.25">
      <c r="A1226" s="1" t="s">
        <v>18</v>
      </c>
      <c r="B1226" s="8" t="s">
        <v>1262</v>
      </c>
      <c r="C1226">
        <v>39713</v>
      </c>
      <c r="D1226" s="1" t="s">
        <v>3964</v>
      </c>
      <c r="E1226" s="2">
        <v>22481.1</v>
      </c>
      <c r="F1226" s="9" t="s">
        <v>18</v>
      </c>
      <c r="G1226" s="2">
        <v>22481.1</v>
      </c>
      <c r="H1226" s="4">
        <f>Tabla1[[#This Row],[Importe]]-Tabla1[[#This Row],[Pagado]]</f>
        <v>0</v>
      </c>
    </row>
    <row r="1227" spans="1:8" x14ac:dyDescent="0.25">
      <c r="A1227" s="1" t="s">
        <v>18</v>
      </c>
      <c r="B1227" s="8" t="s">
        <v>1263</v>
      </c>
      <c r="C1227">
        <v>39714</v>
      </c>
      <c r="D1227" s="1" t="s">
        <v>3937</v>
      </c>
      <c r="E1227" s="2">
        <v>0</v>
      </c>
      <c r="F1227" s="9" t="s">
        <v>4219</v>
      </c>
      <c r="G1227" s="2">
        <v>0</v>
      </c>
      <c r="H1227" s="4">
        <f>Tabla1[[#This Row],[Importe]]-Tabla1[[#This Row],[Pagado]]</f>
        <v>0</v>
      </c>
    </row>
    <row r="1228" spans="1:8" x14ac:dyDescent="0.25">
      <c r="A1228" s="1" t="s">
        <v>18</v>
      </c>
      <c r="B1228" s="8" t="s">
        <v>1264</v>
      </c>
      <c r="C1228">
        <v>39715</v>
      </c>
      <c r="D1228" s="1" t="s">
        <v>3937</v>
      </c>
      <c r="E1228" s="2">
        <v>100986.3</v>
      </c>
      <c r="F1228" s="9" t="s">
        <v>19</v>
      </c>
      <c r="G1228" s="2">
        <v>100986.3</v>
      </c>
      <c r="H1228" s="4">
        <f>Tabla1[[#This Row],[Importe]]-Tabla1[[#This Row],[Pagado]]</f>
        <v>0</v>
      </c>
    </row>
    <row r="1229" spans="1:8" x14ac:dyDescent="0.25">
      <c r="A1229" s="1" t="s">
        <v>18</v>
      </c>
      <c r="B1229" s="8" t="s">
        <v>1265</v>
      </c>
      <c r="C1229">
        <v>39716</v>
      </c>
      <c r="D1229" s="1" t="s">
        <v>3957</v>
      </c>
      <c r="E1229" s="2">
        <v>2520</v>
      </c>
      <c r="F1229" s="9" t="s">
        <v>19</v>
      </c>
      <c r="G1229" s="2">
        <v>2520</v>
      </c>
      <c r="H1229" s="4">
        <f>Tabla1[[#This Row],[Importe]]-Tabla1[[#This Row],[Pagado]]</f>
        <v>0</v>
      </c>
    </row>
    <row r="1230" spans="1:8" x14ac:dyDescent="0.25">
      <c r="A1230" s="1" t="s">
        <v>18</v>
      </c>
      <c r="B1230" s="8" t="s">
        <v>1266</v>
      </c>
      <c r="C1230">
        <v>39717</v>
      </c>
      <c r="D1230" s="1" t="s">
        <v>3970</v>
      </c>
      <c r="E1230" s="2">
        <v>2133.6</v>
      </c>
      <c r="F1230" s="9" t="s">
        <v>19</v>
      </c>
      <c r="G1230" s="2">
        <v>2133.6</v>
      </c>
      <c r="H1230" s="4">
        <f>Tabla1[[#This Row],[Importe]]-Tabla1[[#This Row],[Pagado]]</f>
        <v>0</v>
      </c>
    </row>
    <row r="1231" spans="1:8" x14ac:dyDescent="0.25">
      <c r="A1231" s="1" t="s">
        <v>18</v>
      </c>
      <c r="B1231" s="8" t="s">
        <v>1267</v>
      </c>
      <c r="C1231">
        <v>39718</v>
      </c>
      <c r="D1231" s="1" t="s">
        <v>4017</v>
      </c>
      <c r="E1231" s="2">
        <v>58476.38</v>
      </c>
      <c r="F1231" s="9" t="s">
        <v>18</v>
      </c>
      <c r="G1231" s="2">
        <v>58476.38</v>
      </c>
      <c r="H1231" s="4">
        <f>Tabla1[[#This Row],[Importe]]-Tabla1[[#This Row],[Pagado]]</f>
        <v>0</v>
      </c>
    </row>
    <row r="1232" spans="1:8" x14ac:dyDescent="0.25">
      <c r="A1232" s="1" t="s">
        <v>18</v>
      </c>
      <c r="B1232" s="8" t="s">
        <v>1268</v>
      </c>
      <c r="C1232">
        <v>39719</v>
      </c>
      <c r="D1232" s="1" t="s">
        <v>3968</v>
      </c>
      <c r="E1232" s="2">
        <v>8120</v>
      </c>
      <c r="F1232" s="9" t="s">
        <v>18</v>
      </c>
      <c r="G1232" s="2">
        <v>8120</v>
      </c>
      <c r="H1232" s="4">
        <f>Tabla1[[#This Row],[Importe]]-Tabla1[[#This Row],[Pagado]]</f>
        <v>0</v>
      </c>
    </row>
    <row r="1233" spans="1:8" x14ac:dyDescent="0.25">
      <c r="A1233" s="1" t="s">
        <v>18</v>
      </c>
      <c r="B1233" s="8" t="s">
        <v>1269</v>
      </c>
      <c r="C1233">
        <v>39720</v>
      </c>
      <c r="D1233" s="1" t="s">
        <v>4033</v>
      </c>
      <c r="E1233" s="2">
        <v>5914.8</v>
      </c>
      <c r="F1233" s="9" t="s">
        <v>19</v>
      </c>
      <c r="G1233" s="2">
        <v>5914.8</v>
      </c>
      <c r="H1233" s="4">
        <f>Tabla1[[#This Row],[Importe]]-Tabla1[[#This Row],[Pagado]]</f>
        <v>0</v>
      </c>
    </row>
    <row r="1234" spans="1:8" x14ac:dyDescent="0.25">
      <c r="A1234" s="1" t="s">
        <v>18</v>
      </c>
      <c r="B1234" s="8" t="s">
        <v>1270</v>
      </c>
      <c r="C1234">
        <v>39721</v>
      </c>
      <c r="D1234" s="1" t="s">
        <v>4034</v>
      </c>
      <c r="E1234" s="2">
        <v>2308.5</v>
      </c>
      <c r="F1234" s="9" t="s">
        <v>19</v>
      </c>
      <c r="G1234" s="2">
        <v>2308.5</v>
      </c>
      <c r="H1234" s="4">
        <f>Tabla1[[#This Row],[Importe]]-Tabla1[[#This Row],[Pagado]]</f>
        <v>0</v>
      </c>
    </row>
    <row r="1235" spans="1:8" x14ac:dyDescent="0.25">
      <c r="A1235" s="1" t="s">
        <v>18</v>
      </c>
      <c r="B1235" s="8" t="s">
        <v>1271</v>
      </c>
      <c r="C1235">
        <v>39722</v>
      </c>
      <c r="D1235" s="1" t="s">
        <v>4010</v>
      </c>
      <c r="E1235" s="2">
        <v>2028.9</v>
      </c>
      <c r="F1235" s="9" t="s">
        <v>19</v>
      </c>
      <c r="G1235" s="2">
        <v>2028.9</v>
      </c>
      <c r="H1235" s="4">
        <f>Tabla1[[#This Row],[Importe]]-Tabla1[[#This Row],[Pagado]]</f>
        <v>0</v>
      </c>
    </row>
    <row r="1236" spans="1:8" x14ac:dyDescent="0.25">
      <c r="A1236" s="1" t="s">
        <v>18</v>
      </c>
      <c r="B1236" s="8" t="s">
        <v>1272</v>
      </c>
      <c r="C1236">
        <v>39723</v>
      </c>
      <c r="D1236" s="1" t="s">
        <v>4007</v>
      </c>
      <c r="E1236" s="2">
        <v>356.5</v>
      </c>
      <c r="F1236" s="9" t="s">
        <v>19</v>
      </c>
      <c r="G1236" s="2">
        <v>356.5</v>
      </c>
      <c r="H1236" s="4">
        <f>Tabla1[[#This Row],[Importe]]-Tabla1[[#This Row],[Pagado]]</f>
        <v>0</v>
      </c>
    </row>
    <row r="1237" spans="1:8" x14ac:dyDescent="0.25">
      <c r="A1237" s="1" t="s">
        <v>18</v>
      </c>
      <c r="B1237" s="8" t="s">
        <v>1273</v>
      </c>
      <c r="C1237">
        <v>39724</v>
      </c>
      <c r="D1237" s="1" t="s">
        <v>4054</v>
      </c>
      <c r="E1237" s="2">
        <v>38043.599999999999</v>
      </c>
      <c r="F1237" s="9" t="s">
        <v>18</v>
      </c>
      <c r="G1237" s="2">
        <v>38043.599999999999</v>
      </c>
      <c r="H1237" s="4">
        <f>Tabla1[[#This Row],[Importe]]-Tabla1[[#This Row],[Pagado]]</f>
        <v>0</v>
      </c>
    </row>
    <row r="1238" spans="1:8" x14ac:dyDescent="0.25">
      <c r="A1238" s="1" t="s">
        <v>18</v>
      </c>
      <c r="B1238" s="8" t="s">
        <v>1274</v>
      </c>
      <c r="C1238">
        <v>39725</v>
      </c>
      <c r="D1238" s="1" t="s">
        <v>4009</v>
      </c>
      <c r="E1238" s="2">
        <v>672</v>
      </c>
      <c r="F1238" s="9" t="s">
        <v>19</v>
      </c>
      <c r="G1238" s="2">
        <v>672</v>
      </c>
      <c r="H1238" s="4">
        <f>Tabla1[[#This Row],[Importe]]-Tabla1[[#This Row],[Pagado]]</f>
        <v>0</v>
      </c>
    </row>
    <row r="1239" spans="1:8" x14ac:dyDescent="0.25">
      <c r="A1239" s="1" t="s">
        <v>18</v>
      </c>
      <c r="B1239" s="8" t="s">
        <v>1275</v>
      </c>
      <c r="C1239">
        <v>39726</v>
      </c>
      <c r="D1239" s="1" t="s">
        <v>3994</v>
      </c>
      <c r="E1239" s="2">
        <v>561.6</v>
      </c>
      <c r="F1239" s="9" t="s">
        <v>18</v>
      </c>
      <c r="G1239" s="2">
        <v>561.6</v>
      </c>
      <c r="H1239" s="4">
        <f>Tabla1[[#This Row],[Importe]]-Tabla1[[#This Row],[Pagado]]</f>
        <v>0</v>
      </c>
    </row>
    <row r="1240" spans="1:8" x14ac:dyDescent="0.25">
      <c r="A1240" s="1" t="s">
        <v>18</v>
      </c>
      <c r="B1240" s="8" t="s">
        <v>1276</v>
      </c>
      <c r="C1240">
        <v>39727</v>
      </c>
      <c r="D1240" s="1" t="s">
        <v>4161</v>
      </c>
      <c r="E1240" s="2">
        <v>4120</v>
      </c>
      <c r="F1240" s="9" t="s">
        <v>19</v>
      </c>
      <c r="G1240" s="2">
        <v>4120</v>
      </c>
      <c r="H1240" s="4">
        <f>Tabla1[[#This Row],[Importe]]-Tabla1[[#This Row],[Pagado]]</f>
        <v>0</v>
      </c>
    </row>
    <row r="1241" spans="1:8" x14ac:dyDescent="0.25">
      <c r="A1241" s="1" t="s">
        <v>18</v>
      </c>
      <c r="B1241" s="8" t="s">
        <v>1277</v>
      </c>
      <c r="C1241">
        <v>39728</v>
      </c>
      <c r="D1241" s="1" t="s">
        <v>4127</v>
      </c>
      <c r="E1241" s="2">
        <v>41821.160000000003</v>
      </c>
      <c r="F1241" s="9" t="s">
        <v>18</v>
      </c>
      <c r="G1241" s="2">
        <v>41821.160000000003</v>
      </c>
      <c r="H1241" s="4">
        <f>Tabla1[[#This Row],[Importe]]-Tabla1[[#This Row],[Pagado]]</f>
        <v>0</v>
      </c>
    </row>
    <row r="1242" spans="1:8" x14ac:dyDescent="0.25">
      <c r="A1242" s="1" t="s">
        <v>18</v>
      </c>
      <c r="B1242" s="8" t="s">
        <v>1278</v>
      </c>
      <c r="C1242">
        <v>39729</v>
      </c>
      <c r="D1242" s="1" t="s">
        <v>4041</v>
      </c>
      <c r="E1242" s="2">
        <v>985</v>
      </c>
      <c r="F1242" s="9" t="s">
        <v>18</v>
      </c>
      <c r="G1242" s="2">
        <v>985</v>
      </c>
      <c r="H1242" s="4">
        <f>Tabla1[[#This Row],[Importe]]-Tabla1[[#This Row],[Pagado]]</f>
        <v>0</v>
      </c>
    </row>
    <row r="1243" spans="1:8" x14ac:dyDescent="0.25">
      <c r="A1243" s="1" t="s">
        <v>18</v>
      </c>
      <c r="B1243" s="8" t="s">
        <v>1279</v>
      </c>
      <c r="C1243">
        <v>39730</v>
      </c>
      <c r="D1243" s="1" t="s">
        <v>4078</v>
      </c>
      <c r="E1243" s="2">
        <v>855</v>
      </c>
      <c r="F1243" s="9" t="s">
        <v>18</v>
      </c>
      <c r="G1243" s="2">
        <v>855</v>
      </c>
      <c r="H1243" s="4">
        <f>Tabla1[[#This Row],[Importe]]-Tabla1[[#This Row],[Pagado]]</f>
        <v>0</v>
      </c>
    </row>
    <row r="1244" spans="1:8" x14ac:dyDescent="0.25">
      <c r="A1244" s="1" t="s">
        <v>18</v>
      </c>
      <c r="B1244" s="8" t="s">
        <v>1280</v>
      </c>
      <c r="C1244">
        <v>39731</v>
      </c>
      <c r="D1244" s="1" t="s">
        <v>4041</v>
      </c>
      <c r="E1244" s="2">
        <v>172.8</v>
      </c>
      <c r="F1244" s="9" t="s">
        <v>18</v>
      </c>
      <c r="G1244" s="2">
        <v>172.8</v>
      </c>
      <c r="H1244" s="4">
        <f>Tabla1[[#This Row],[Importe]]-Tabla1[[#This Row],[Pagado]]</f>
        <v>0</v>
      </c>
    </row>
    <row r="1245" spans="1:8" x14ac:dyDescent="0.25">
      <c r="A1245" s="1" t="s">
        <v>18</v>
      </c>
      <c r="B1245" s="8" t="s">
        <v>1281</v>
      </c>
      <c r="C1245">
        <v>39732</v>
      </c>
      <c r="D1245" s="1" t="s">
        <v>3964</v>
      </c>
      <c r="E1245" s="2">
        <v>0</v>
      </c>
      <c r="F1245" s="9" t="s">
        <v>4219</v>
      </c>
      <c r="G1245" s="2">
        <v>0</v>
      </c>
      <c r="H1245" s="4">
        <f>Tabla1[[#This Row],[Importe]]-Tabla1[[#This Row],[Pagado]]</f>
        <v>0</v>
      </c>
    </row>
    <row r="1246" spans="1:8" x14ac:dyDescent="0.25">
      <c r="A1246" s="1" t="s">
        <v>18</v>
      </c>
      <c r="B1246" s="8" t="s">
        <v>1282</v>
      </c>
      <c r="C1246">
        <v>39733</v>
      </c>
      <c r="D1246" s="1" t="s">
        <v>3971</v>
      </c>
      <c r="E1246" s="2">
        <v>4289.6000000000004</v>
      </c>
      <c r="F1246" s="9" t="s">
        <v>19</v>
      </c>
      <c r="G1246" s="2">
        <v>4289.6000000000004</v>
      </c>
      <c r="H1246" s="4">
        <f>Tabla1[[#This Row],[Importe]]-Tabla1[[#This Row],[Pagado]]</f>
        <v>0</v>
      </c>
    </row>
    <row r="1247" spans="1:8" x14ac:dyDescent="0.25">
      <c r="A1247" s="1" t="s">
        <v>18</v>
      </c>
      <c r="B1247" s="8" t="s">
        <v>1283</v>
      </c>
      <c r="C1247">
        <v>39734</v>
      </c>
      <c r="D1247" s="1" t="s">
        <v>3972</v>
      </c>
      <c r="E1247" s="2">
        <v>4238.6000000000004</v>
      </c>
      <c r="F1247" s="9" t="s">
        <v>19</v>
      </c>
      <c r="G1247" s="2">
        <v>4238.6000000000004</v>
      </c>
      <c r="H1247" s="4">
        <f>Tabla1[[#This Row],[Importe]]-Tabla1[[#This Row],[Pagado]]</f>
        <v>0</v>
      </c>
    </row>
    <row r="1248" spans="1:8" x14ac:dyDescent="0.25">
      <c r="A1248" s="1" t="s">
        <v>18</v>
      </c>
      <c r="B1248" s="8" t="s">
        <v>1284</v>
      </c>
      <c r="C1248">
        <v>39735</v>
      </c>
      <c r="D1248" s="1" t="s">
        <v>3982</v>
      </c>
      <c r="E1248" s="2">
        <v>1225.5999999999999</v>
      </c>
      <c r="F1248" s="9" t="s">
        <v>19</v>
      </c>
      <c r="G1248" s="2">
        <v>1225.5999999999999</v>
      </c>
      <c r="H1248" s="4">
        <f>Tabla1[[#This Row],[Importe]]-Tabla1[[#This Row],[Pagado]]</f>
        <v>0</v>
      </c>
    </row>
    <row r="1249" spans="1:8" x14ac:dyDescent="0.25">
      <c r="A1249" s="1" t="s">
        <v>18</v>
      </c>
      <c r="B1249" s="8" t="s">
        <v>1285</v>
      </c>
      <c r="C1249">
        <v>39736</v>
      </c>
      <c r="D1249" s="1" t="s">
        <v>3976</v>
      </c>
      <c r="E1249" s="2">
        <v>875.1</v>
      </c>
      <c r="F1249" s="9" t="s">
        <v>19</v>
      </c>
      <c r="G1249" s="2">
        <v>875.1</v>
      </c>
      <c r="H1249" s="4">
        <f>Tabla1[[#This Row],[Importe]]-Tabla1[[#This Row],[Pagado]]</f>
        <v>0</v>
      </c>
    </row>
    <row r="1250" spans="1:8" x14ac:dyDescent="0.25">
      <c r="A1250" s="1" t="s">
        <v>18</v>
      </c>
      <c r="B1250" s="8" t="s">
        <v>1286</v>
      </c>
      <c r="C1250">
        <v>39737</v>
      </c>
      <c r="D1250" s="1" t="s">
        <v>4134</v>
      </c>
      <c r="E1250" s="2">
        <v>1564.88</v>
      </c>
      <c r="F1250" s="9" t="s">
        <v>19</v>
      </c>
      <c r="G1250" s="2">
        <v>1564.88</v>
      </c>
      <c r="H1250" s="4">
        <f>Tabla1[[#This Row],[Importe]]-Tabla1[[#This Row],[Pagado]]</f>
        <v>0</v>
      </c>
    </row>
    <row r="1251" spans="1:8" x14ac:dyDescent="0.25">
      <c r="A1251" s="1" t="s">
        <v>18</v>
      </c>
      <c r="B1251" s="8" t="s">
        <v>1287</v>
      </c>
      <c r="C1251">
        <v>39738</v>
      </c>
      <c r="D1251" s="1" t="s">
        <v>4030</v>
      </c>
      <c r="E1251" s="2">
        <v>3750</v>
      </c>
      <c r="F1251" s="9" t="s">
        <v>19</v>
      </c>
      <c r="G1251" s="2">
        <v>3750</v>
      </c>
      <c r="H1251" s="4">
        <f>Tabla1[[#This Row],[Importe]]-Tabla1[[#This Row],[Pagado]]</f>
        <v>0</v>
      </c>
    </row>
    <row r="1252" spans="1:8" x14ac:dyDescent="0.25">
      <c r="A1252" s="1" t="s">
        <v>18</v>
      </c>
      <c r="B1252" s="8" t="s">
        <v>1288</v>
      </c>
      <c r="C1252">
        <v>39739</v>
      </c>
      <c r="D1252" s="1" t="s">
        <v>4036</v>
      </c>
      <c r="E1252" s="2">
        <v>2019.6</v>
      </c>
      <c r="F1252" s="9" t="s">
        <v>18</v>
      </c>
      <c r="G1252" s="2">
        <v>2019.6</v>
      </c>
      <c r="H1252" s="4">
        <f>Tabla1[[#This Row],[Importe]]-Tabla1[[#This Row],[Pagado]]</f>
        <v>0</v>
      </c>
    </row>
    <row r="1253" spans="1:8" x14ac:dyDescent="0.25">
      <c r="A1253" s="1" t="s">
        <v>18</v>
      </c>
      <c r="B1253" s="8" t="s">
        <v>1289</v>
      </c>
      <c r="C1253">
        <v>39740</v>
      </c>
      <c r="D1253" s="1" t="s">
        <v>3964</v>
      </c>
      <c r="E1253" s="2">
        <v>2274.8000000000002</v>
      </c>
      <c r="F1253" s="9" t="s">
        <v>18</v>
      </c>
      <c r="G1253" s="2">
        <v>2274.8000000000002</v>
      </c>
      <c r="H1253" s="4">
        <f>Tabla1[[#This Row],[Importe]]-Tabla1[[#This Row],[Pagado]]</f>
        <v>0</v>
      </c>
    </row>
    <row r="1254" spans="1:8" x14ac:dyDescent="0.25">
      <c r="A1254" s="1" t="s">
        <v>18</v>
      </c>
      <c r="B1254" s="8" t="s">
        <v>1290</v>
      </c>
      <c r="C1254">
        <v>39741</v>
      </c>
      <c r="D1254" s="1" t="s">
        <v>4040</v>
      </c>
      <c r="E1254" s="2">
        <v>111496.6</v>
      </c>
      <c r="F1254" s="9" t="s">
        <v>22</v>
      </c>
      <c r="G1254" s="2">
        <v>111496.6</v>
      </c>
      <c r="H1254" s="4">
        <f>Tabla1[[#This Row],[Importe]]-Tabla1[[#This Row],[Pagado]]</f>
        <v>0</v>
      </c>
    </row>
    <row r="1255" spans="1:8" x14ac:dyDescent="0.25">
      <c r="A1255" s="1" t="s">
        <v>18</v>
      </c>
      <c r="B1255" s="8" t="s">
        <v>1291</v>
      </c>
      <c r="C1255">
        <v>39742</v>
      </c>
      <c r="D1255" s="1" t="s">
        <v>4059</v>
      </c>
      <c r="E1255" s="2">
        <v>3227.46</v>
      </c>
      <c r="F1255" s="9" t="s">
        <v>18</v>
      </c>
      <c r="G1255" s="2">
        <v>3227.46</v>
      </c>
      <c r="H1255" s="4">
        <f>Tabla1[[#This Row],[Importe]]-Tabla1[[#This Row],[Pagado]]</f>
        <v>0</v>
      </c>
    </row>
    <row r="1256" spans="1:8" x14ac:dyDescent="0.25">
      <c r="A1256" s="1" t="s">
        <v>18</v>
      </c>
      <c r="B1256" s="8" t="s">
        <v>1292</v>
      </c>
      <c r="C1256">
        <v>39743</v>
      </c>
      <c r="D1256" s="1" t="s">
        <v>4043</v>
      </c>
      <c r="E1256" s="2">
        <v>72127.5</v>
      </c>
      <c r="F1256" s="9" t="s">
        <v>22</v>
      </c>
      <c r="G1256" s="2">
        <v>72127.5</v>
      </c>
      <c r="H1256" s="4">
        <f>Tabla1[[#This Row],[Importe]]-Tabla1[[#This Row],[Pagado]]</f>
        <v>0</v>
      </c>
    </row>
    <row r="1257" spans="1:8" x14ac:dyDescent="0.25">
      <c r="A1257" s="1" t="s">
        <v>18</v>
      </c>
      <c r="B1257" s="8" t="s">
        <v>1293</v>
      </c>
      <c r="C1257">
        <v>39744</v>
      </c>
      <c r="D1257" s="1" t="s">
        <v>3978</v>
      </c>
      <c r="E1257" s="2">
        <v>8447.8799999999992</v>
      </c>
      <c r="F1257" s="9" t="s">
        <v>19</v>
      </c>
      <c r="G1257" s="2">
        <v>8447.8799999999992</v>
      </c>
      <c r="H1257" s="4">
        <f>Tabla1[[#This Row],[Importe]]-Tabla1[[#This Row],[Pagado]]</f>
        <v>0</v>
      </c>
    </row>
    <row r="1258" spans="1:8" x14ac:dyDescent="0.25">
      <c r="A1258" s="1" t="s">
        <v>18</v>
      </c>
      <c r="B1258" s="8" t="s">
        <v>1294</v>
      </c>
      <c r="C1258">
        <v>39745</v>
      </c>
      <c r="D1258" s="1" t="s">
        <v>4043</v>
      </c>
      <c r="E1258" s="2">
        <v>0.41</v>
      </c>
      <c r="F1258" s="9" t="s">
        <v>22</v>
      </c>
      <c r="G1258" s="2">
        <v>0.41</v>
      </c>
      <c r="H1258" s="4">
        <f>Tabla1[[#This Row],[Importe]]-Tabla1[[#This Row],[Pagado]]</f>
        <v>0</v>
      </c>
    </row>
    <row r="1259" spans="1:8" x14ac:dyDescent="0.25">
      <c r="A1259" s="1" t="s">
        <v>18</v>
      </c>
      <c r="B1259" s="8" t="s">
        <v>1295</v>
      </c>
      <c r="C1259">
        <v>39746</v>
      </c>
      <c r="D1259" s="1" t="s">
        <v>3969</v>
      </c>
      <c r="E1259" s="2">
        <v>9032.6</v>
      </c>
      <c r="F1259" s="9" t="s">
        <v>18</v>
      </c>
      <c r="G1259" s="2">
        <v>9032.6</v>
      </c>
      <c r="H1259" s="4">
        <f>Tabla1[[#This Row],[Importe]]-Tabla1[[#This Row],[Pagado]]</f>
        <v>0</v>
      </c>
    </row>
    <row r="1260" spans="1:8" x14ac:dyDescent="0.25">
      <c r="A1260" s="1" t="s">
        <v>18</v>
      </c>
      <c r="B1260" s="8" t="s">
        <v>1296</v>
      </c>
      <c r="C1260">
        <v>39747</v>
      </c>
      <c r="D1260" s="1" t="s">
        <v>4049</v>
      </c>
      <c r="E1260" s="2">
        <v>3840.8</v>
      </c>
      <c r="F1260" s="9" t="s">
        <v>18</v>
      </c>
      <c r="G1260" s="2">
        <v>3840.8</v>
      </c>
      <c r="H1260" s="4">
        <f>Tabla1[[#This Row],[Importe]]-Tabla1[[#This Row],[Pagado]]</f>
        <v>0</v>
      </c>
    </row>
    <row r="1261" spans="1:8" x14ac:dyDescent="0.25">
      <c r="A1261" s="1" t="s">
        <v>18</v>
      </c>
      <c r="B1261" s="8" t="s">
        <v>1297</v>
      </c>
      <c r="C1261">
        <v>39748</v>
      </c>
      <c r="D1261" s="1" t="s">
        <v>3964</v>
      </c>
      <c r="E1261" s="2">
        <v>4139.2</v>
      </c>
      <c r="F1261" s="9" t="s">
        <v>18</v>
      </c>
      <c r="G1261" s="2">
        <v>4139.2</v>
      </c>
      <c r="H1261" s="4">
        <f>Tabla1[[#This Row],[Importe]]-Tabla1[[#This Row],[Pagado]]</f>
        <v>0</v>
      </c>
    </row>
    <row r="1262" spans="1:8" x14ac:dyDescent="0.25">
      <c r="A1262" s="1" t="s">
        <v>18</v>
      </c>
      <c r="B1262" s="8" t="s">
        <v>1298</v>
      </c>
      <c r="C1262">
        <v>39749</v>
      </c>
      <c r="D1262" s="1" t="s">
        <v>4112</v>
      </c>
      <c r="E1262" s="2">
        <v>13900.68</v>
      </c>
      <c r="F1262" s="9" t="s">
        <v>18</v>
      </c>
      <c r="G1262" s="2">
        <v>13900.68</v>
      </c>
      <c r="H1262" s="4">
        <f>Tabla1[[#This Row],[Importe]]-Tabla1[[#This Row],[Pagado]]</f>
        <v>0</v>
      </c>
    </row>
    <row r="1263" spans="1:8" x14ac:dyDescent="0.25">
      <c r="A1263" s="1" t="s">
        <v>18</v>
      </c>
      <c r="B1263" s="8" t="s">
        <v>1299</v>
      </c>
      <c r="C1263">
        <v>39750</v>
      </c>
      <c r="D1263" s="1" t="s">
        <v>3962</v>
      </c>
      <c r="E1263" s="2">
        <v>8031.1</v>
      </c>
      <c r="F1263" s="9" t="s">
        <v>18</v>
      </c>
      <c r="G1263" s="2">
        <v>8031.1</v>
      </c>
      <c r="H1263" s="4">
        <f>Tabla1[[#This Row],[Importe]]-Tabla1[[#This Row],[Pagado]]</f>
        <v>0</v>
      </c>
    </row>
    <row r="1264" spans="1:8" x14ac:dyDescent="0.25">
      <c r="A1264" s="1" t="s">
        <v>18</v>
      </c>
      <c r="B1264" s="8" t="s">
        <v>1300</v>
      </c>
      <c r="C1264">
        <v>39751</v>
      </c>
      <c r="D1264" s="1" t="s">
        <v>3943</v>
      </c>
      <c r="E1264" s="2">
        <v>5110.6000000000004</v>
      </c>
      <c r="F1264" s="9" t="s">
        <v>18</v>
      </c>
      <c r="G1264" s="2">
        <v>5110.6000000000004</v>
      </c>
      <c r="H1264" s="4">
        <f>Tabla1[[#This Row],[Importe]]-Tabla1[[#This Row],[Pagado]]</f>
        <v>0</v>
      </c>
    </row>
    <row r="1265" spans="1:8" x14ac:dyDescent="0.25">
      <c r="A1265" s="1" t="s">
        <v>18</v>
      </c>
      <c r="B1265" s="8" t="s">
        <v>1301</v>
      </c>
      <c r="C1265">
        <v>39752</v>
      </c>
      <c r="D1265" s="1" t="s">
        <v>3977</v>
      </c>
      <c r="E1265" s="2">
        <v>3562.6</v>
      </c>
      <c r="F1265" s="9" t="s">
        <v>18</v>
      </c>
      <c r="G1265" s="2">
        <v>3562.6</v>
      </c>
      <c r="H1265" s="4">
        <f>Tabla1[[#This Row],[Importe]]-Tabla1[[#This Row],[Pagado]]</f>
        <v>0</v>
      </c>
    </row>
    <row r="1266" spans="1:8" x14ac:dyDescent="0.25">
      <c r="A1266" s="1" t="s">
        <v>18</v>
      </c>
      <c r="B1266" s="8" t="s">
        <v>1302</v>
      </c>
      <c r="C1266">
        <v>39753</v>
      </c>
      <c r="D1266" s="1" t="s">
        <v>3943</v>
      </c>
      <c r="E1266" s="2">
        <v>1488</v>
      </c>
      <c r="F1266" s="9" t="s">
        <v>18</v>
      </c>
      <c r="G1266" s="2">
        <v>1488</v>
      </c>
      <c r="H1266" s="4">
        <f>Tabla1[[#This Row],[Importe]]-Tabla1[[#This Row],[Pagado]]</f>
        <v>0</v>
      </c>
    </row>
    <row r="1267" spans="1:8" x14ac:dyDescent="0.25">
      <c r="A1267" s="1" t="s">
        <v>18</v>
      </c>
      <c r="B1267" s="8" t="s">
        <v>1303</v>
      </c>
      <c r="C1267">
        <v>39754</v>
      </c>
      <c r="D1267" s="1" t="s">
        <v>4038</v>
      </c>
      <c r="E1267" s="2">
        <v>33632.28</v>
      </c>
      <c r="F1267" s="9" t="s">
        <v>22</v>
      </c>
      <c r="G1267" s="2">
        <v>33632.28</v>
      </c>
      <c r="H1267" s="4">
        <f>Tabla1[[#This Row],[Importe]]-Tabla1[[#This Row],[Pagado]]</f>
        <v>0</v>
      </c>
    </row>
    <row r="1268" spans="1:8" x14ac:dyDescent="0.25">
      <c r="A1268" s="1" t="s">
        <v>18</v>
      </c>
      <c r="B1268" s="8" t="s">
        <v>1304</v>
      </c>
      <c r="C1268">
        <v>39755</v>
      </c>
      <c r="D1268" s="1" t="s">
        <v>4039</v>
      </c>
      <c r="E1268" s="2">
        <v>34417.379999999997</v>
      </c>
      <c r="F1268" s="9" t="s">
        <v>22</v>
      </c>
      <c r="G1268" s="2">
        <v>34417.379999999997</v>
      </c>
      <c r="H1268" s="4">
        <f>Tabla1[[#This Row],[Importe]]-Tabla1[[#This Row],[Pagado]]</f>
        <v>0</v>
      </c>
    </row>
    <row r="1269" spans="1:8" x14ac:dyDescent="0.25">
      <c r="A1269" s="1" t="s">
        <v>18</v>
      </c>
      <c r="B1269" s="8" t="s">
        <v>1305</v>
      </c>
      <c r="C1269">
        <v>39756</v>
      </c>
      <c r="D1269" s="1" t="s">
        <v>4118</v>
      </c>
      <c r="E1269" s="2">
        <v>15937.1</v>
      </c>
      <c r="F1269" s="9" t="s">
        <v>22</v>
      </c>
      <c r="G1269" s="2">
        <v>15937.1</v>
      </c>
      <c r="H1269" s="4">
        <f>Tabla1[[#This Row],[Importe]]-Tabla1[[#This Row],[Pagado]]</f>
        <v>0</v>
      </c>
    </row>
    <row r="1270" spans="1:8" x14ac:dyDescent="0.25">
      <c r="A1270" s="1" t="s">
        <v>18</v>
      </c>
      <c r="B1270" s="8" t="s">
        <v>1306</v>
      </c>
      <c r="C1270">
        <v>39757</v>
      </c>
      <c r="D1270" s="1" t="s">
        <v>4042</v>
      </c>
      <c r="E1270" s="2">
        <v>17374.5</v>
      </c>
      <c r="F1270" s="9" t="s">
        <v>18</v>
      </c>
      <c r="G1270" s="2">
        <v>17374.5</v>
      </c>
      <c r="H1270" s="4">
        <f>Tabla1[[#This Row],[Importe]]-Tabla1[[#This Row],[Pagado]]</f>
        <v>0</v>
      </c>
    </row>
    <row r="1271" spans="1:8" x14ac:dyDescent="0.25">
      <c r="A1271" s="1" t="s">
        <v>18</v>
      </c>
      <c r="B1271" s="8" t="s">
        <v>1307</v>
      </c>
      <c r="C1271">
        <v>39758</v>
      </c>
      <c r="D1271" s="1" t="s">
        <v>3964</v>
      </c>
      <c r="E1271" s="2">
        <v>5055</v>
      </c>
      <c r="F1271" s="9" t="s">
        <v>19</v>
      </c>
      <c r="G1271" s="2">
        <v>5055</v>
      </c>
      <c r="H1271" s="4">
        <f>Tabla1[[#This Row],[Importe]]-Tabla1[[#This Row],[Pagado]]</f>
        <v>0</v>
      </c>
    </row>
    <row r="1272" spans="1:8" x14ac:dyDescent="0.25">
      <c r="A1272" s="1" t="s">
        <v>18</v>
      </c>
      <c r="B1272" s="8" t="s">
        <v>1308</v>
      </c>
      <c r="C1272">
        <v>39759</v>
      </c>
      <c r="D1272" s="1" t="s">
        <v>4047</v>
      </c>
      <c r="E1272" s="2">
        <v>2589.6</v>
      </c>
      <c r="F1272" s="9" t="s">
        <v>18</v>
      </c>
      <c r="G1272" s="2">
        <v>2589.6</v>
      </c>
      <c r="H1272" s="4">
        <f>Tabla1[[#This Row],[Importe]]-Tabla1[[#This Row],[Pagado]]</f>
        <v>0</v>
      </c>
    </row>
    <row r="1273" spans="1:8" x14ac:dyDescent="0.25">
      <c r="A1273" s="1" t="s">
        <v>18</v>
      </c>
      <c r="B1273" s="8" t="s">
        <v>1309</v>
      </c>
      <c r="C1273">
        <v>39760</v>
      </c>
      <c r="D1273" s="1" t="s">
        <v>4109</v>
      </c>
      <c r="E1273" s="2">
        <v>9375.2999999999993</v>
      </c>
      <c r="F1273" s="9" t="s">
        <v>18</v>
      </c>
      <c r="G1273" s="2">
        <v>9375.2999999999993</v>
      </c>
      <c r="H1273" s="4">
        <f>Tabla1[[#This Row],[Importe]]-Tabla1[[#This Row],[Pagado]]</f>
        <v>0</v>
      </c>
    </row>
    <row r="1274" spans="1:8" x14ac:dyDescent="0.25">
      <c r="A1274" s="1" t="s">
        <v>18</v>
      </c>
      <c r="B1274" s="8" t="s">
        <v>1310</v>
      </c>
      <c r="C1274">
        <v>39761</v>
      </c>
      <c r="D1274" s="1" t="s">
        <v>3965</v>
      </c>
      <c r="E1274" s="2">
        <v>840</v>
      </c>
      <c r="F1274" s="9" t="s">
        <v>18</v>
      </c>
      <c r="G1274" s="2">
        <v>840</v>
      </c>
      <c r="H1274" s="4">
        <f>Tabla1[[#This Row],[Importe]]-Tabla1[[#This Row],[Pagado]]</f>
        <v>0</v>
      </c>
    </row>
    <row r="1275" spans="1:8" x14ac:dyDescent="0.25">
      <c r="A1275" s="1" t="s">
        <v>18</v>
      </c>
      <c r="B1275" s="8" t="s">
        <v>1311</v>
      </c>
      <c r="C1275">
        <v>39762</v>
      </c>
      <c r="D1275" s="1" t="s">
        <v>3993</v>
      </c>
      <c r="E1275" s="2">
        <v>4365.1000000000004</v>
      </c>
      <c r="F1275" s="9" t="s">
        <v>18</v>
      </c>
      <c r="G1275" s="2">
        <v>4365.1000000000004</v>
      </c>
      <c r="H1275" s="4">
        <f>Tabla1[[#This Row],[Importe]]-Tabla1[[#This Row],[Pagado]]</f>
        <v>0</v>
      </c>
    </row>
    <row r="1276" spans="1:8" x14ac:dyDescent="0.25">
      <c r="A1276" s="1" t="s">
        <v>18</v>
      </c>
      <c r="B1276" s="8" t="s">
        <v>1312</v>
      </c>
      <c r="C1276">
        <v>39763</v>
      </c>
      <c r="D1276" s="1" t="s">
        <v>3989</v>
      </c>
      <c r="E1276" s="2">
        <v>1083</v>
      </c>
      <c r="F1276" s="9" t="s">
        <v>18</v>
      </c>
      <c r="G1276" s="2">
        <v>1083</v>
      </c>
      <c r="H1276" s="4">
        <f>Tabla1[[#This Row],[Importe]]-Tabla1[[#This Row],[Pagado]]</f>
        <v>0</v>
      </c>
    </row>
    <row r="1277" spans="1:8" x14ac:dyDescent="0.25">
      <c r="A1277" s="1" t="s">
        <v>18</v>
      </c>
      <c r="B1277" s="8" t="s">
        <v>1313</v>
      </c>
      <c r="C1277">
        <v>39764</v>
      </c>
      <c r="D1277" s="1" t="s">
        <v>3950</v>
      </c>
      <c r="E1277" s="2">
        <v>8180.56</v>
      </c>
      <c r="F1277" s="9" t="s">
        <v>18</v>
      </c>
      <c r="G1277" s="2">
        <v>8180.56</v>
      </c>
      <c r="H1277" s="4">
        <f>Tabla1[[#This Row],[Importe]]-Tabla1[[#This Row],[Pagado]]</f>
        <v>0</v>
      </c>
    </row>
    <row r="1278" spans="1:8" x14ac:dyDescent="0.25">
      <c r="A1278" s="1" t="s">
        <v>18</v>
      </c>
      <c r="B1278" s="8" t="s">
        <v>1314</v>
      </c>
      <c r="C1278">
        <v>39765</v>
      </c>
      <c r="D1278" s="1" t="s">
        <v>4074</v>
      </c>
      <c r="E1278" s="2">
        <v>14730.1</v>
      </c>
      <c r="F1278" s="9" t="s">
        <v>18</v>
      </c>
      <c r="G1278" s="2">
        <v>14730.1</v>
      </c>
      <c r="H1278" s="4">
        <f>Tabla1[[#This Row],[Importe]]-Tabla1[[#This Row],[Pagado]]</f>
        <v>0</v>
      </c>
    </row>
    <row r="1279" spans="1:8" x14ac:dyDescent="0.25">
      <c r="A1279" s="1" t="s">
        <v>18</v>
      </c>
      <c r="B1279" s="8" t="s">
        <v>1315</v>
      </c>
      <c r="C1279">
        <v>39766</v>
      </c>
      <c r="D1279" s="1" t="s">
        <v>4121</v>
      </c>
      <c r="E1279" s="2">
        <v>7653.3</v>
      </c>
      <c r="F1279" s="9" t="s">
        <v>18</v>
      </c>
      <c r="G1279" s="2">
        <v>7653.3</v>
      </c>
      <c r="H1279" s="4">
        <f>Tabla1[[#This Row],[Importe]]-Tabla1[[#This Row],[Pagado]]</f>
        <v>0</v>
      </c>
    </row>
    <row r="1280" spans="1:8" x14ac:dyDescent="0.25">
      <c r="A1280" s="1" t="s">
        <v>18</v>
      </c>
      <c r="B1280" s="8" t="s">
        <v>1316</v>
      </c>
      <c r="C1280">
        <v>39767</v>
      </c>
      <c r="D1280" s="1" t="s">
        <v>4088</v>
      </c>
      <c r="E1280" s="2">
        <v>3920</v>
      </c>
      <c r="F1280" s="9" t="s">
        <v>18</v>
      </c>
      <c r="G1280" s="2">
        <v>3920</v>
      </c>
      <c r="H1280" s="4">
        <f>Tabla1[[#This Row],[Importe]]-Tabla1[[#This Row],[Pagado]]</f>
        <v>0</v>
      </c>
    </row>
    <row r="1281" spans="1:8" x14ac:dyDescent="0.25">
      <c r="A1281" s="1" t="s">
        <v>18</v>
      </c>
      <c r="B1281" s="8" t="s">
        <v>1317</v>
      </c>
      <c r="C1281">
        <v>39768</v>
      </c>
      <c r="D1281" s="1" t="s">
        <v>4062</v>
      </c>
      <c r="E1281" s="2">
        <v>49780</v>
      </c>
      <c r="F1281" s="9" t="s">
        <v>22</v>
      </c>
      <c r="G1281" s="2">
        <v>49780</v>
      </c>
      <c r="H1281" s="4">
        <f>Tabla1[[#This Row],[Importe]]-Tabla1[[#This Row],[Pagado]]</f>
        <v>0</v>
      </c>
    </row>
    <row r="1282" spans="1:8" x14ac:dyDescent="0.25">
      <c r="A1282" s="1" t="s">
        <v>18</v>
      </c>
      <c r="B1282" s="8" t="s">
        <v>1318</v>
      </c>
      <c r="C1282">
        <v>39769</v>
      </c>
      <c r="D1282" s="1" t="s">
        <v>4065</v>
      </c>
      <c r="E1282" s="2">
        <v>15802.3</v>
      </c>
      <c r="F1282" s="9" t="s">
        <v>19</v>
      </c>
      <c r="G1282" s="2">
        <v>15802.3</v>
      </c>
      <c r="H1282" s="4">
        <f>Tabla1[[#This Row],[Importe]]-Tabla1[[#This Row],[Pagado]]</f>
        <v>0</v>
      </c>
    </row>
    <row r="1283" spans="1:8" x14ac:dyDescent="0.25">
      <c r="A1283" s="1" t="s">
        <v>18</v>
      </c>
      <c r="B1283" s="8" t="s">
        <v>1319</v>
      </c>
      <c r="C1283">
        <v>39770</v>
      </c>
      <c r="D1283" s="1" t="s">
        <v>4064</v>
      </c>
      <c r="E1283" s="2">
        <v>968</v>
      </c>
      <c r="F1283" s="9" t="s">
        <v>19</v>
      </c>
      <c r="G1283" s="2">
        <v>968</v>
      </c>
      <c r="H1283" s="4">
        <f>Tabla1[[#This Row],[Importe]]-Tabla1[[#This Row],[Pagado]]</f>
        <v>0</v>
      </c>
    </row>
    <row r="1284" spans="1:8" x14ac:dyDescent="0.25">
      <c r="A1284" s="1" t="s">
        <v>18</v>
      </c>
      <c r="B1284" s="8" t="s">
        <v>1320</v>
      </c>
      <c r="C1284">
        <v>39771</v>
      </c>
      <c r="D1284" s="1" t="s">
        <v>3964</v>
      </c>
      <c r="E1284" s="2">
        <v>6822.9</v>
      </c>
      <c r="F1284" s="9" t="s">
        <v>19</v>
      </c>
      <c r="G1284" s="2">
        <v>6822.9</v>
      </c>
      <c r="H1284" s="4">
        <f>Tabla1[[#This Row],[Importe]]-Tabla1[[#This Row],[Pagado]]</f>
        <v>0</v>
      </c>
    </row>
    <row r="1285" spans="1:8" x14ac:dyDescent="0.25">
      <c r="A1285" s="1" t="s">
        <v>18</v>
      </c>
      <c r="B1285" s="8" t="s">
        <v>1321</v>
      </c>
      <c r="C1285">
        <v>39772</v>
      </c>
      <c r="D1285" s="1" t="s">
        <v>4061</v>
      </c>
      <c r="E1285" s="2">
        <v>0</v>
      </c>
      <c r="F1285" s="9" t="s">
        <v>4219</v>
      </c>
      <c r="G1285" s="2">
        <v>0</v>
      </c>
      <c r="H1285" s="4">
        <f>Tabla1[[#This Row],[Importe]]-Tabla1[[#This Row],[Pagado]]</f>
        <v>0</v>
      </c>
    </row>
    <row r="1286" spans="1:8" x14ac:dyDescent="0.25">
      <c r="A1286" s="1" t="s">
        <v>18</v>
      </c>
      <c r="B1286" s="8" t="s">
        <v>1322</v>
      </c>
      <c r="C1286">
        <v>39773</v>
      </c>
      <c r="D1286" s="1" t="s">
        <v>4061</v>
      </c>
      <c r="E1286" s="2">
        <v>3752.2</v>
      </c>
      <c r="F1286" s="9" t="s">
        <v>18</v>
      </c>
      <c r="G1286" s="2">
        <v>3752.2</v>
      </c>
      <c r="H1286" s="4">
        <f>Tabla1[[#This Row],[Importe]]-Tabla1[[#This Row],[Pagado]]</f>
        <v>0</v>
      </c>
    </row>
    <row r="1287" spans="1:8" x14ac:dyDescent="0.25">
      <c r="A1287" s="1" t="s">
        <v>18</v>
      </c>
      <c r="B1287" s="8" t="s">
        <v>1323</v>
      </c>
      <c r="C1287">
        <v>39774</v>
      </c>
      <c r="D1287" s="1" t="s">
        <v>4037</v>
      </c>
      <c r="E1287" s="2">
        <v>2706.6</v>
      </c>
      <c r="F1287" s="9" t="s">
        <v>18</v>
      </c>
      <c r="G1287" s="2">
        <v>2706.6</v>
      </c>
      <c r="H1287" s="4">
        <f>Tabla1[[#This Row],[Importe]]-Tabla1[[#This Row],[Pagado]]</f>
        <v>0</v>
      </c>
    </row>
    <row r="1288" spans="1:8" x14ac:dyDescent="0.25">
      <c r="A1288" s="1" t="s">
        <v>18</v>
      </c>
      <c r="B1288" s="8" t="s">
        <v>1324</v>
      </c>
      <c r="C1288">
        <v>39775</v>
      </c>
      <c r="D1288" s="1" t="s">
        <v>4027</v>
      </c>
      <c r="E1288" s="2">
        <v>5241.6000000000004</v>
      </c>
      <c r="F1288" s="9" t="s">
        <v>18</v>
      </c>
      <c r="G1288" s="2">
        <v>5241.6000000000004</v>
      </c>
      <c r="H1288" s="4">
        <f>Tabla1[[#This Row],[Importe]]-Tabla1[[#This Row],[Pagado]]</f>
        <v>0</v>
      </c>
    </row>
    <row r="1289" spans="1:8" x14ac:dyDescent="0.25">
      <c r="A1289" s="1" t="s">
        <v>18</v>
      </c>
      <c r="B1289" s="8" t="s">
        <v>1325</v>
      </c>
      <c r="C1289">
        <v>39776</v>
      </c>
      <c r="D1289" s="1" t="s">
        <v>3997</v>
      </c>
      <c r="E1289" s="2">
        <v>4558.1000000000004</v>
      </c>
      <c r="F1289" s="9" t="s">
        <v>18</v>
      </c>
      <c r="G1289" s="2">
        <v>4558.1000000000004</v>
      </c>
      <c r="H1289" s="4">
        <f>Tabla1[[#This Row],[Importe]]-Tabla1[[#This Row],[Pagado]]</f>
        <v>0</v>
      </c>
    </row>
    <row r="1290" spans="1:8" x14ac:dyDescent="0.25">
      <c r="A1290" s="1" t="s">
        <v>18</v>
      </c>
      <c r="B1290" s="8" t="s">
        <v>1326</v>
      </c>
      <c r="C1290">
        <v>39777</v>
      </c>
      <c r="D1290" s="1" t="s">
        <v>4119</v>
      </c>
      <c r="E1290" s="2">
        <v>0</v>
      </c>
      <c r="F1290" s="9" t="s">
        <v>4219</v>
      </c>
      <c r="G1290" s="2">
        <v>0</v>
      </c>
      <c r="H1290" s="4">
        <f>Tabla1[[#This Row],[Importe]]-Tabla1[[#This Row],[Pagado]]</f>
        <v>0</v>
      </c>
    </row>
    <row r="1291" spans="1:8" x14ac:dyDescent="0.25">
      <c r="A1291" s="1" t="s">
        <v>18</v>
      </c>
      <c r="B1291" s="8" t="s">
        <v>1327</v>
      </c>
      <c r="C1291">
        <v>39778</v>
      </c>
      <c r="D1291" s="1" t="s">
        <v>3935</v>
      </c>
      <c r="E1291" s="2">
        <v>8450</v>
      </c>
      <c r="F1291" s="9" t="s">
        <v>19</v>
      </c>
      <c r="G1291" s="2">
        <v>8450</v>
      </c>
      <c r="H1291" s="4">
        <f>Tabla1[[#This Row],[Importe]]-Tabla1[[#This Row],[Pagado]]</f>
        <v>0</v>
      </c>
    </row>
    <row r="1292" spans="1:8" x14ac:dyDescent="0.25">
      <c r="A1292" s="1" t="s">
        <v>18</v>
      </c>
      <c r="B1292" s="8" t="s">
        <v>1328</v>
      </c>
      <c r="C1292">
        <v>39779</v>
      </c>
      <c r="D1292" s="1" t="s">
        <v>3991</v>
      </c>
      <c r="E1292" s="2">
        <v>3991.32</v>
      </c>
      <c r="F1292" s="9" t="s">
        <v>18</v>
      </c>
      <c r="G1292" s="2">
        <v>3991.32</v>
      </c>
      <c r="H1292" s="4">
        <f>Tabla1[[#This Row],[Importe]]-Tabla1[[#This Row],[Pagado]]</f>
        <v>0</v>
      </c>
    </row>
    <row r="1293" spans="1:8" x14ac:dyDescent="0.25">
      <c r="A1293" s="1" t="s">
        <v>18</v>
      </c>
      <c r="B1293" s="8" t="s">
        <v>1329</v>
      </c>
      <c r="C1293">
        <v>39780</v>
      </c>
      <c r="D1293" s="1" t="s">
        <v>4119</v>
      </c>
      <c r="E1293" s="2">
        <v>4523.5200000000004</v>
      </c>
      <c r="F1293" s="9" t="s">
        <v>18</v>
      </c>
      <c r="G1293" s="2">
        <v>4523.5200000000004</v>
      </c>
      <c r="H1293" s="4">
        <f>Tabla1[[#This Row],[Importe]]-Tabla1[[#This Row],[Pagado]]</f>
        <v>0</v>
      </c>
    </row>
    <row r="1294" spans="1:8" x14ac:dyDescent="0.25">
      <c r="A1294" s="1" t="s">
        <v>18</v>
      </c>
      <c r="B1294" s="8" t="s">
        <v>1330</v>
      </c>
      <c r="C1294">
        <v>39781</v>
      </c>
      <c r="D1294" s="1" t="s">
        <v>4162</v>
      </c>
      <c r="E1294" s="2">
        <v>567</v>
      </c>
      <c r="F1294" s="9" t="s">
        <v>18</v>
      </c>
      <c r="G1294" s="2">
        <v>567</v>
      </c>
      <c r="H1294" s="4">
        <f>Tabla1[[#This Row],[Importe]]-Tabla1[[#This Row],[Pagado]]</f>
        <v>0</v>
      </c>
    </row>
    <row r="1295" spans="1:8" x14ac:dyDescent="0.25">
      <c r="A1295" s="1" t="s">
        <v>18</v>
      </c>
      <c r="B1295" s="8" t="s">
        <v>1331</v>
      </c>
      <c r="C1295">
        <v>39782</v>
      </c>
      <c r="D1295" s="1" t="s">
        <v>3935</v>
      </c>
      <c r="E1295" s="2">
        <v>5009.5</v>
      </c>
      <c r="F1295" s="9" t="s">
        <v>19</v>
      </c>
      <c r="G1295" s="2">
        <v>5009.5</v>
      </c>
      <c r="H1295" s="4">
        <f>Tabla1[[#This Row],[Importe]]-Tabla1[[#This Row],[Pagado]]</f>
        <v>0</v>
      </c>
    </row>
    <row r="1296" spans="1:8" x14ac:dyDescent="0.25">
      <c r="A1296" s="1" t="s">
        <v>18</v>
      </c>
      <c r="B1296" s="8" t="s">
        <v>1332</v>
      </c>
      <c r="C1296">
        <v>39783</v>
      </c>
      <c r="D1296" s="1" t="s">
        <v>3935</v>
      </c>
      <c r="E1296" s="2">
        <v>364</v>
      </c>
      <c r="F1296" s="9" t="s">
        <v>19</v>
      </c>
      <c r="G1296" s="2">
        <v>364</v>
      </c>
      <c r="H1296" s="4">
        <f>Tabla1[[#This Row],[Importe]]-Tabla1[[#This Row],[Pagado]]</f>
        <v>0</v>
      </c>
    </row>
    <row r="1297" spans="1:8" x14ac:dyDescent="0.25">
      <c r="A1297" s="1" t="s">
        <v>18</v>
      </c>
      <c r="B1297" s="8" t="s">
        <v>1333</v>
      </c>
      <c r="C1297">
        <v>39784</v>
      </c>
      <c r="D1297" s="1" t="s">
        <v>4020</v>
      </c>
      <c r="E1297" s="2">
        <v>34912.199999999997</v>
      </c>
      <c r="F1297" s="9" t="s">
        <v>21</v>
      </c>
      <c r="G1297" s="2">
        <v>34912.199999999997</v>
      </c>
      <c r="H1297" s="4">
        <f>Tabla1[[#This Row],[Importe]]-Tabla1[[#This Row],[Pagado]]</f>
        <v>0</v>
      </c>
    </row>
    <row r="1298" spans="1:8" x14ac:dyDescent="0.25">
      <c r="A1298" s="1" t="s">
        <v>18</v>
      </c>
      <c r="B1298" s="8" t="s">
        <v>1334</v>
      </c>
      <c r="C1298">
        <v>39785</v>
      </c>
      <c r="D1298" s="1" t="s">
        <v>3953</v>
      </c>
      <c r="E1298" s="2">
        <v>2520</v>
      </c>
      <c r="F1298" s="9" t="s">
        <v>18</v>
      </c>
      <c r="G1298" s="2">
        <v>2520</v>
      </c>
      <c r="H1298" s="4">
        <f>Tabla1[[#This Row],[Importe]]-Tabla1[[#This Row],[Pagado]]</f>
        <v>0</v>
      </c>
    </row>
    <row r="1299" spans="1:8" x14ac:dyDescent="0.25">
      <c r="A1299" s="1" t="s">
        <v>18</v>
      </c>
      <c r="B1299" s="8" t="s">
        <v>1335</v>
      </c>
      <c r="C1299">
        <v>39786</v>
      </c>
      <c r="D1299" s="1" t="s">
        <v>3964</v>
      </c>
      <c r="E1299" s="2">
        <v>560</v>
      </c>
      <c r="F1299" s="9" t="s">
        <v>18</v>
      </c>
      <c r="G1299" s="2">
        <v>560</v>
      </c>
      <c r="H1299" s="4">
        <f>Tabla1[[#This Row],[Importe]]-Tabla1[[#This Row],[Pagado]]</f>
        <v>0</v>
      </c>
    </row>
    <row r="1300" spans="1:8" x14ac:dyDescent="0.25">
      <c r="A1300" s="1" t="s">
        <v>18</v>
      </c>
      <c r="B1300" s="8" t="s">
        <v>1336</v>
      </c>
      <c r="C1300">
        <v>39787</v>
      </c>
      <c r="D1300" s="1" t="s">
        <v>3964</v>
      </c>
      <c r="E1300" s="2">
        <v>1064</v>
      </c>
      <c r="F1300" s="9" t="s">
        <v>18</v>
      </c>
      <c r="G1300" s="2">
        <v>1064</v>
      </c>
      <c r="H1300" s="4">
        <f>Tabla1[[#This Row],[Importe]]-Tabla1[[#This Row],[Pagado]]</f>
        <v>0</v>
      </c>
    </row>
    <row r="1301" spans="1:8" x14ac:dyDescent="0.25">
      <c r="A1301" s="1" t="s">
        <v>18</v>
      </c>
      <c r="B1301" s="8" t="s">
        <v>1337</v>
      </c>
      <c r="C1301">
        <v>39788</v>
      </c>
      <c r="D1301" s="1" t="s">
        <v>3964</v>
      </c>
      <c r="E1301" s="2">
        <v>151.32</v>
      </c>
      <c r="F1301" s="9" t="s">
        <v>18</v>
      </c>
      <c r="G1301" s="2">
        <v>151.32</v>
      </c>
      <c r="H1301" s="4">
        <f>Tabla1[[#This Row],[Importe]]-Tabla1[[#This Row],[Pagado]]</f>
        <v>0</v>
      </c>
    </row>
    <row r="1302" spans="1:8" x14ac:dyDescent="0.25">
      <c r="A1302" s="1" t="s">
        <v>18</v>
      </c>
      <c r="B1302" s="8" t="s">
        <v>1338</v>
      </c>
      <c r="C1302">
        <v>39789</v>
      </c>
      <c r="D1302" s="1" t="s">
        <v>4028</v>
      </c>
      <c r="E1302" s="2">
        <v>78</v>
      </c>
      <c r="F1302" s="9" t="s">
        <v>18</v>
      </c>
      <c r="G1302" s="2">
        <v>78</v>
      </c>
      <c r="H1302" s="4">
        <f>Tabla1[[#This Row],[Importe]]-Tabla1[[#This Row],[Pagado]]</f>
        <v>0</v>
      </c>
    </row>
    <row r="1303" spans="1:8" x14ac:dyDescent="0.25">
      <c r="A1303" s="1" t="s">
        <v>18</v>
      </c>
      <c r="B1303" s="8" t="s">
        <v>1339</v>
      </c>
      <c r="C1303">
        <v>39790</v>
      </c>
      <c r="D1303" s="1" t="s">
        <v>4066</v>
      </c>
      <c r="E1303" s="2">
        <v>3594</v>
      </c>
      <c r="F1303" s="9" t="s">
        <v>18</v>
      </c>
      <c r="G1303" s="2">
        <v>3594</v>
      </c>
      <c r="H1303" s="4">
        <f>Tabla1[[#This Row],[Importe]]-Tabla1[[#This Row],[Pagado]]</f>
        <v>0</v>
      </c>
    </row>
    <row r="1304" spans="1:8" x14ac:dyDescent="0.25">
      <c r="A1304" s="1" t="s">
        <v>18</v>
      </c>
      <c r="B1304" s="8" t="s">
        <v>1340</v>
      </c>
      <c r="C1304">
        <v>39791</v>
      </c>
      <c r="D1304" s="1" t="s">
        <v>4015</v>
      </c>
      <c r="E1304" s="2">
        <v>2115.6</v>
      </c>
      <c r="F1304" s="9" t="s">
        <v>18</v>
      </c>
      <c r="G1304" s="2">
        <v>2115.6</v>
      </c>
      <c r="H1304" s="4">
        <f>Tabla1[[#This Row],[Importe]]-Tabla1[[#This Row],[Pagado]]</f>
        <v>0</v>
      </c>
    </row>
    <row r="1305" spans="1:8" x14ac:dyDescent="0.25">
      <c r="A1305" s="1" t="s">
        <v>18</v>
      </c>
      <c r="B1305" s="8" t="s">
        <v>1341</v>
      </c>
      <c r="C1305">
        <v>39792</v>
      </c>
      <c r="D1305" s="1" t="s">
        <v>4097</v>
      </c>
      <c r="E1305" s="2">
        <v>800</v>
      </c>
      <c r="F1305" s="9" t="s">
        <v>18</v>
      </c>
      <c r="G1305" s="2">
        <v>800</v>
      </c>
      <c r="H1305" s="4">
        <f>Tabla1[[#This Row],[Importe]]-Tabla1[[#This Row],[Pagado]]</f>
        <v>0</v>
      </c>
    </row>
    <row r="1306" spans="1:8" x14ac:dyDescent="0.25">
      <c r="A1306" s="1" t="s">
        <v>18</v>
      </c>
      <c r="B1306" s="8" t="s">
        <v>1342</v>
      </c>
      <c r="C1306">
        <v>39793</v>
      </c>
      <c r="D1306" s="1" t="s">
        <v>3999</v>
      </c>
      <c r="E1306" s="2">
        <v>6097.6</v>
      </c>
      <c r="F1306" s="9" t="s">
        <v>18</v>
      </c>
      <c r="G1306" s="2">
        <v>6097.6</v>
      </c>
      <c r="H1306" s="4">
        <f>Tabla1[[#This Row],[Importe]]-Tabla1[[#This Row],[Pagado]]</f>
        <v>0</v>
      </c>
    </row>
    <row r="1307" spans="1:8" x14ac:dyDescent="0.25">
      <c r="A1307" s="1" t="s">
        <v>18</v>
      </c>
      <c r="B1307" s="8" t="s">
        <v>1343</v>
      </c>
      <c r="C1307">
        <v>39794</v>
      </c>
      <c r="D1307" s="1" t="s">
        <v>4054</v>
      </c>
      <c r="E1307" s="2">
        <v>38330.800000000003</v>
      </c>
      <c r="F1307" s="9" t="s">
        <v>19</v>
      </c>
      <c r="G1307" s="2">
        <v>38330.800000000003</v>
      </c>
      <c r="H1307" s="4">
        <f>Tabla1[[#This Row],[Importe]]-Tabla1[[#This Row],[Pagado]]</f>
        <v>0</v>
      </c>
    </row>
    <row r="1308" spans="1:8" x14ac:dyDescent="0.25">
      <c r="A1308" s="1" t="s">
        <v>18</v>
      </c>
      <c r="B1308" s="8" t="s">
        <v>1344</v>
      </c>
      <c r="C1308">
        <v>39795</v>
      </c>
      <c r="D1308" s="1" t="s">
        <v>3964</v>
      </c>
      <c r="E1308" s="2">
        <v>1287</v>
      </c>
      <c r="F1308" s="9" t="s">
        <v>18</v>
      </c>
      <c r="G1308" s="2">
        <v>1287</v>
      </c>
      <c r="H1308" s="4">
        <f>Tabla1[[#This Row],[Importe]]-Tabla1[[#This Row],[Pagado]]</f>
        <v>0</v>
      </c>
    </row>
    <row r="1309" spans="1:8" x14ac:dyDescent="0.25">
      <c r="A1309" s="1" t="s">
        <v>18</v>
      </c>
      <c r="B1309" s="8" t="s">
        <v>1345</v>
      </c>
      <c r="C1309">
        <v>39796</v>
      </c>
      <c r="D1309" s="1" t="s">
        <v>3964</v>
      </c>
      <c r="E1309" s="2">
        <v>3736.1</v>
      </c>
      <c r="F1309" s="9" t="s">
        <v>18</v>
      </c>
      <c r="G1309" s="2">
        <v>3736.1</v>
      </c>
      <c r="H1309" s="4">
        <f>Tabla1[[#This Row],[Importe]]-Tabla1[[#This Row],[Pagado]]</f>
        <v>0</v>
      </c>
    </row>
    <row r="1310" spans="1:8" x14ac:dyDescent="0.25">
      <c r="A1310" s="1" t="s">
        <v>18</v>
      </c>
      <c r="B1310" s="8" t="s">
        <v>1346</v>
      </c>
      <c r="C1310">
        <v>39797</v>
      </c>
      <c r="D1310" s="1" t="s">
        <v>4048</v>
      </c>
      <c r="E1310" s="2">
        <v>28800</v>
      </c>
      <c r="F1310" s="9" t="s">
        <v>19</v>
      </c>
      <c r="G1310" s="2">
        <v>28800</v>
      </c>
      <c r="H1310" s="4">
        <f>Tabla1[[#This Row],[Importe]]-Tabla1[[#This Row],[Pagado]]</f>
        <v>0</v>
      </c>
    </row>
    <row r="1311" spans="1:8" x14ac:dyDescent="0.25">
      <c r="A1311" s="1" t="s">
        <v>18</v>
      </c>
      <c r="B1311" s="8" t="s">
        <v>1347</v>
      </c>
      <c r="C1311">
        <v>39798</v>
      </c>
      <c r="D1311" s="1" t="s">
        <v>3986</v>
      </c>
      <c r="E1311" s="2">
        <v>4709.2</v>
      </c>
      <c r="F1311" s="9" t="s">
        <v>19</v>
      </c>
      <c r="G1311" s="2">
        <v>4709.2</v>
      </c>
      <c r="H1311" s="4">
        <f>Tabla1[[#This Row],[Importe]]-Tabla1[[#This Row],[Pagado]]</f>
        <v>0</v>
      </c>
    </row>
    <row r="1312" spans="1:8" x14ac:dyDescent="0.25">
      <c r="A1312" s="1" t="s">
        <v>18</v>
      </c>
      <c r="B1312" s="8" t="s">
        <v>1348</v>
      </c>
      <c r="C1312">
        <v>39799</v>
      </c>
      <c r="D1312" s="1" t="s">
        <v>3964</v>
      </c>
      <c r="E1312" s="2">
        <v>300</v>
      </c>
      <c r="F1312" s="9" t="s">
        <v>18</v>
      </c>
      <c r="G1312" s="2">
        <v>300</v>
      </c>
      <c r="H1312" s="4">
        <f>Tabla1[[#This Row],[Importe]]-Tabla1[[#This Row],[Pagado]]</f>
        <v>0</v>
      </c>
    </row>
    <row r="1313" spans="1:8" x14ac:dyDescent="0.25">
      <c r="A1313" s="1" t="s">
        <v>18</v>
      </c>
      <c r="B1313" s="8" t="s">
        <v>1349</v>
      </c>
      <c r="C1313">
        <v>39800</v>
      </c>
      <c r="D1313" s="1" t="s">
        <v>3966</v>
      </c>
      <c r="E1313" s="2">
        <v>706.8</v>
      </c>
      <c r="F1313" s="9" t="s">
        <v>18</v>
      </c>
      <c r="G1313" s="2">
        <v>706.8</v>
      </c>
      <c r="H1313" s="4">
        <f>Tabla1[[#This Row],[Importe]]-Tabla1[[#This Row],[Pagado]]</f>
        <v>0</v>
      </c>
    </row>
    <row r="1314" spans="1:8" x14ac:dyDescent="0.25">
      <c r="A1314" s="1" t="s">
        <v>18</v>
      </c>
      <c r="B1314" s="8" t="s">
        <v>1350</v>
      </c>
      <c r="C1314">
        <v>39801</v>
      </c>
      <c r="D1314" s="1" t="s">
        <v>4163</v>
      </c>
      <c r="E1314" s="2">
        <v>519.70000000000005</v>
      </c>
      <c r="F1314" s="9" t="s">
        <v>19</v>
      </c>
      <c r="G1314" s="2">
        <v>519.70000000000005</v>
      </c>
      <c r="H1314" s="4">
        <f>Tabla1[[#This Row],[Importe]]-Tabla1[[#This Row],[Pagado]]</f>
        <v>0</v>
      </c>
    </row>
    <row r="1315" spans="1:8" x14ac:dyDescent="0.25">
      <c r="A1315" s="1" t="s">
        <v>18</v>
      </c>
      <c r="B1315" s="8" t="s">
        <v>1351</v>
      </c>
      <c r="C1315">
        <v>39802</v>
      </c>
      <c r="D1315" s="1" t="s">
        <v>4013</v>
      </c>
      <c r="E1315" s="2">
        <v>29841.119999999999</v>
      </c>
      <c r="F1315" s="9" t="s">
        <v>19</v>
      </c>
      <c r="G1315" s="2">
        <v>29841.119999999999</v>
      </c>
      <c r="H1315" s="4">
        <f>Tabla1[[#This Row],[Importe]]-Tabla1[[#This Row],[Pagado]]</f>
        <v>0</v>
      </c>
    </row>
    <row r="1316" spans="1:8" x14ac:dyDescent="0.25">
      <c r="A1316" s="1" t="s">
        <v>18</v>
      </c>
      <c r="B1316" s="8" t="s">
        <v>1352</v>
      </c>
      <c r="C1316">
        <v>39803</v>
      </c>
      <c r="D1316" s="1" t="s">
        <v>4016</v>
      </c>
      <c r="E1316" s="2">
        <v>4972.8</v>
      </c>
      <c r="F1316" s="9" t="s">
        <v>19</v>
      </c>
      <c r="G1316" s="2">
        <v>4972.8</v>
      </c>
      <c r="H1316" s="4">
        <f>Tabla1[[#This Row],[Importe]]-Tabla1[[#This Row],[Pagado]]</f>
        <v>0</v>
      </c>
    </row>
    <row r="1317" spans="1:8" x14ac:dyDescent="0.25">
      <c r="A1317" s="1" t="s">
        <v>18</v>
      </c>
      <c r="B1317" s="8" t="s">
        <v>1353</v>
      </c>
      <c r="C1317">
        <v>39804</v>
      </c>
      <c r="D1317" s="1" t="s">
        <v>3964</v>
      </c>
      <c r="E1317" s="2">
        <v>1121.4000000000001</v>
      </c>
      <c r="F1317" s="9" t="s">
        <v>18</v>
      </c>
      <c r="G1317" s="2">
        <v>1121.4000000000001</v>
      </c>
      <c r="H1317" s="4">
        <f>Tabla1[[#This Row],[Importe]]-Tabla1[[#This Row],[Pagado]]</f>
        <v>0</v>
      </c>
    </row>
    <row r="1318" spans="1:8" x14ac:dyDescent="0.25">
      <c r="A1318" s="1" t="s">
        <v>18</v>
      </c>
      <c r="B1318" s="8" t="s">
        <v>1354</v>
      </c>
      <c r="C1318">
        <v>39805</v>
      </c>
      <c r="D1318" s="1" t="s">
        <v>4164</v>
      </c>
      <c r="E1318" s="2">
        <v>17085.599999999999</v>
      </c>
      <c r="F1318" s="9" t="s">
        <v>18</v>
      </c>
      <c r="G1318" s="2">
        <v>17085.599999999999</v>
      </c>
      <c r="H1318" s="4">
        <f>Tabla1[[#This Row],[Importe]]-Tabla1[[#This Row],[Pagado]]</f>
        <v>0</v>
      </c>
    </row>
    <row r="1319" spans="1:8" x14ac:dyDescent="0.25">
      <c r="A1319" s="1" t="s">
        <v>18</v>
      </c>
      <c r="B1319" s="8" t="s">
        <v>1355</v>
      </c>
      <c r="C1319">
        <v>39806</v>
      </c>
      <c r="D1319" s="1" t="s">
        <v>4017</v>
      </c>
      <c r="E1319" s="2">
        <v>43765.5</v>
      </c>
      <c r="F1319" s="9" t="s">
        <v>18</v>
      </c>
      <c r="G1319" s="2">
        <v>43765.5</v>
      </c>
      <c r="H1319" s="4">
        <f>Tabla1[[#This Row],[Importe]]-Tabla1[[#This Row],[Pagado]]</f>
        <v>0</v>
      </c>
    </row>
    <row r="1320" spans="1:8" x14ac:dyDescent="0.25">
      <c r="A1320" s="1" t="s">
        <v>18</v>
      </c>
      <c r="B1320" s="8" t="s">
        <v>1356</v>
      </c>
      <c r="C1320">
        <v>39807</v>
      </c>
      <c r="D1320" s="1" t="s">
        <v>4052</v>
      </c>
      <c r="E1320" s="2">
        <v>0</v>
      </c>
      <c r="F1320" s="9" t="s">
        <v>4219</v>
      </c>
      <c r="G1320" s="2">
        <v>0</v>
      </c>
      <c r="H1320" s="4">
        <f>Tabla1[[#This Row],[Importe]]-Tabla1[[#This Row],[Pagado]]</f>
        <v>0</v>
      </c>
    </row>
    <row r="1321" spans="1:8" x14ac:dyDescent="0.25">
      <c r="A1321" s="1" t="s">
        <v>18</v>
      </c>
      <c r="B1321" s="8" t="s">
        <v>1357</v>
      </c>
      <c r="C1321">
        <v>39808</v>
      </c>
      <c r="D1321" s="1" t="s">
        <v>3968</v>
      </c>
      <c r="E1321" s="2">
        <v>19040</v>
      </c>
      <c r="F1321" s="9" t="s">
        <v>18</v>
      </c>
      <c r="G1321" s="2">
        <v>19040</v>
      </c>
      <c r="H1321" s="4">
        <f>Tabla1[[#This Row],[Importe]]-Tabla1[[#This Row],[Pagado]]</f>
        <v>0</v>
      </c>
    </row>
    <row r="1322" spans="1:8" x14ac:dyDescent="0.25">
      <c r="A1322" s="1" t="s">
        <v>18</v>
      </c>
      <c r="B1322" s="8" t="s">
        <v>1358</v>
      </c>
      <c r="C1322">
        <v>39809</v>
      </c>
      <c r="D1322" s="1" t="s">
        <v>4078</v>
      </c>
      <c r="E1322" s="2">
        <v>185</v>
      </c>
      <c r="F1322" s="9" t="s">
        <v>18</v>
      </c>
      <c r="G1322" s="2">
        <v>185</v>
      </c>
      <c r="H1322" s="4">
        <f>Tabla1[[#This Row],[Importe]]-Tabla1[[#This Row],[Pagado]]</f>
        <v>0</v>
      </c>
    </row>
    <row r="1323" spans="1:8" x14ac:dyDescent="0.25">
      <c r="A1323" s="1" t="s">
        <v>18</v>
      </c>
      <c r="B1323" s="8" t="s">
        <v>1359</v>
      </c>
      <c r="C1323">
        <v>39810</v>
      </c>
      <c r="D1323" s="1" t="s">
        <v>4123</v>
      </c>
      <c r="E1323" s="2">
        <v>4204.2</v>
      </c>
      <c r="F1323" s="9" t="s">
        <v>18</v>
      </c>
      <c r="G1323" s="2">
        <v>4204.2</v>
      </c>
      <c r="H1323" s="4">
        <f>Tabla1[[#This Row],[Importe]]-Tabla1[[#This Row],[Pagado]]</f>
        <v>0</v>
      </c>
    </row>
    <row r="1324" spans="1:8" x14ac:dyDescent="0.25">
      <c r="A1324" s="1" t="s">
        <v>18</v>
      </c>
      <c r="B1324" s="8" t="s">
        <v>1360</v>
      </c>
      <c r="C1324">
        <v>39811</v>
      </c>
      <c r="D1324" s="1" t="s">
        <v>4108</v>
      </c>
      <c r="E1324" s="2">
        <v>30000</v>
      </c>
      <c r="F1324" s="9" t="s">
        <v>18</v>
      </c>
      <c r="G1324" s="2">
        <v>30000</v>
      </c>
      <c r="H1324" s="4">
        <f>Tabla1[[#This Row],[Importe]]-Tabla1[[#This Row],[Pagado]]</f>
        <v>0</v>
      </c>
    </row>
    <row r="1325" spans="1:8" x14ac:dyDescent="0.25">
      <c r="A1325" s="1" t="s">
        <v>18</v>
      </c>
      <c r="B1325" s="8" t="s">
        <v>1361</v>
      </c>
      <c r="C1325">
        <v>39812</v>
      </c>
      <c r="D1325" s="1" t="s">
        <v>4124</v>
      </c>
      <c r="E1325" s="2">
        <v>60000.36</v>
      </c>
      <c r="F1325" s="9" t="s">
        <v>19</v>
      </c>
      <c r="G1325" s="2">
        <v>60000.36</v>
      </c>
      <c r="H1325" s="4">
        <f>Tabla1[[#This Row],[Importe]]-Tabla1[[#This Row],[Pagado]]</f>
        <v>0</v>
      </c>
    </row>
    <row r="1326" spans="1:8" x14ac:dyDescent="0.25">
      <c r="A1326" s="1" t="s">
        <v>18</v>
      </c>
      <c r="B1326" s="8" t="s">
        <v>1362</v>
      </c>
      <c r="C1326">
        <v>39813</v>
      </c>
      <c r="D1326" s="1" t="s">
        <v>3964</v>
      </c>
      <c r="E1326" s="2">
        <v>128.80000000000001</v>
      </c>
      <c r="F1326" s="9" t="s">
        <v>18</v>
      </c>
      <c r="G1326" s="2">
        <v>128.80000000000001</v>
      </c>
      <c r="H1326" s="4">
        <f>Tabla1[[#This Row],[Importe]]-Tabla1[[#This Row],[Pagado]]</f>
        <v>0</v>
      </c>
    </row>
    <row r="1327" spans="1:8" x14ac:dyDescent="0.25">
      <c r="A1327" s="1" t="s">
        <v>18</v>
      </c>
      <c r="B1327" s="8" t="s">
        <v>1363</v>
      </c>
      <c r="C1327">
        <v>39814</v>
      </c>
      <c r="D1327" s="1" t="s">
        <v>3935</v>
      </c>
      <c r="E1327" s="2">
        <v>19550</v>
      </c>
      <c r="F1327" s="9" t="s">
        <v>19</v>
      </c>
      <c r="G1327" s="2">
        <v>19550</v>
      </c>
      <c r="H1327" s="4">
        <f>Tabla1[[#This Row],[Importe]]-Tabla1[[#This Row],[Pagado]]</f>
        <v>0</v>
      </c>
    </row>
    <row r="1328" spans="1:8" x14ac:dyDescent="0.25">
      <c r="A1328" s="1" t="s">
        <v>18</v>
      </c>
      <c r="B1328" s="8" t="s">
        <v>1364</v>
      </c>
      <c r="C1328">
        <v>39815</v>
      </c>
      <c r="D1328" s="1" t="s">
        <v>4073</v>
      </c>
      <c r="E1328" s="2">
        <v>9191</v>
      </c>
      <c r="F1328" s="9" t="s">
        <v>18</v>
      </c>
      <c r="G1328" s="2">
        <v>9191</v>
      </c>
      <c r="H1328" s="4">
        <f>Tabla1[[#This Row],[Importe]]-Tabla1[[#This Row],[Pagado]]</f>
        <v>0</v>
      </c>
    </row>
    <row r="1329" spans="1:8" x14ac:dyDescent="0.25">
      <c r="A1329" s="1" t="s">
        <v>18</v>
      </c>
      <c r="B1329" s="8" t="s">
        <v>1365</v>
      </c>
      <c r="C1329">
        <v>39816</v>
      </c>
      <c r="D1329" s="1" t="s">
        <v>3964</v>
      </c>
      <c r="E1329" s="2">
        <v>3536.79</v>
      </c>
      <c r="F1329" s="9" t="s">
        <v>19</v>
      </c>
      <c r="G1329" s="2">
        <v>3536.79</v>
      </c>
      <c r="H1329" s="4">
        <f>Tabla1[[#This Row],[Importe]]-Tabla1[[#This Row],[Pagado]]</f>
        <v>0</v>
      </c>
    </row>
    <row r="1330" spans="1:8" x14ac:dyDescent="0.25">
      <c r="A1330" s="1" t="s">
        <v>18</v>
      </c>
      <c r="B1330" s="8" t="s">
        <v>1366</v>
      </c>
      <c r="C1330">
        <v>39817</v>
      </c>
      <c r="D1330" s="1" t="s">
        <v>4076</v>
      </c>
      <c r="E1330" s="2">
        <v>23786.400000000001</v>
      </c>
      <c r="F1330" s="9" t="s">
        <v>19</v>
      </c>
      <c r="G1330" s="2">
        <v>23786.400000000001</v>
      </c>
      <c r="H1330" s="4">
        <f>Tabla1[[#This Row],[Importe]]-Tabla1[[#This Row],[Pagado]]</f>
        <v>0</v>
      </c>
    </row>
    <row r="1331" spans="1:8" x14ac:dyDescent="0.25">
      <c r="A1331" s="1" t="s">
        <v>18</v>
      </c>
      <c r="B1331" s="8" t="s">
        <v>1367</v>
      </c>
      <c r="C1331">
        <v>39818</v>
      </c>
      <c r="D1331" s="1" t="s">
        <v>3964</v>
      </c>
      <c r="E1331" s="2">
        <v>432</v>
      </c>
      <c r="F1331" s="9" t="s">
        <v>19</v>
      </c>
      <c r="G1331" s="2">
        <v>432</v>
      </c>
      <c r="H1331" s="4">
        <f>Tabla1[[#This Row],[Importe]]-Tabla1[[#This Row],[Pagado]]</f>
        <v>0</v>
      </c>
    </row>
    <row r="1332" spans="1:8" x14ac:dyDescent="0.25">
      <c r="A1332" s="1" t="s">
        <v>18</v>
      </c>
      <c r="B1332" s="8" t="s">
        <v>1368</v>
      </c>
      <c r="C1332">
        <v>39819</v>
      </c>
      <c r="D1332" s="1" t="s">
        <v>4165</v>
      </c>
      <c r="E1332" s="2">
        <v>545.6</v>
      </c>
      <c r="F1332" s="9" t="s">
        <v>19</v>
      </c>
      <c r="G1332" s="2">
        <v>545.6</v>
      </c>
      <c r="H1332" s="4">
        <f>Tabla1[[#This Row],[Importe]]-Tabla1[[#This Row],[Pagado]]</f>
        <v>0</v>
      </c>
    </row>
    <row r="1333" spans="1:8" x14ac:dyDescent="0.25">
      <c r="A1333" s="1" t="s">
        <v>18</v>
      </c>
      <c r="B1333" s="8" t="s">
        <v>1369</v>
      </c>
      <c r="C1333">
        <v>39820</v>
      </c>
      <c r="D1333" s="1" t="s">
        <v>3964</v>
      </c>
      <c r="E1333" s="2">
        <v>31</v>
      </c>
      <c r="F1333" s="9" t="s">
        <v>20</v>
      </c>
      <c r="G1333" s="2">
        <v>31</v>
      </c>
      <c r="H1333" s="4">
        <f>Tabla1[[#This Row],[Importe]]-Tabla1[[#This Row],[Pagado]]</f>
        <v>0</v>
      </c>
    </row>
    <row r="1334" spans="1:8" x14ac:dyDescent="0.25">
      <c r="A1334" s="1" t="s">
        <v>19</v>
      </c>
      <c r="B1334" s="8" t="s">
        <v>1370</v>
      </c>
      <c r="C1334">
        <v>39821</v>
      </c>
      <c r="D1334" s="1" t="s">
        <v>4031</v>
      </c>
      <c r="E1334" s="2">
        <v>6160</v>
      </c>
      <c r="F1334" s="9" t="s">
        <v>19</v>
      </c>
      <c r="G1334" s="2">
        <v>6160</v>
      </c>
      <c r="H1334" s="4">
        <f>Tabla1[[#This Row],[Importe]]-Tabla1[[#This Row],[Pagado]]</f>
        <v>0</v>
      </c>
    </row>
    <row r="1335" spans="1:8" x14ac:dyDescent="0.25">
      <c r="A1335" s="1" t="s">
        <v>19</v>
      </c>
      <c r="B1335" s="8" t="s">
        <v>1371</v>
      </c>
      <c r="C1335">
        <v>39822</v>
      </c>
      <c r="D1335" s="1" t="s">
        <v>3954</v>
      </c>
      <c r="E1335" s="2">
        <v>6820</v>
      </c>
      <c r="F1335" s="9" t="s">
        <v>19</v>
      </c>
      <c r="G1335" s="2">
        <v>6820</v>
      </c>
      <c r="H1335" s="4">
        <f>Tabla1[[#This Row],[Importe]]-Tabla1[[#This Row],[Pagado]]</f>
        <v>0</v>
      </c>
    </row>
    <row r="1336" spans="1:8" x14ac:dyDescent="0.25">
      <c r="A1336" s="1" t="s">
        <v>19</v>
      </c>
      <c r="B1336" s="8" t="s">
        <v>1372</v>
      </c>
      <c r="C1336">
        <v>39823</v>
      </c>
      <c r="D1336" s="1" t="s">
        <v>3936</v>
      </c>
      <c r="E1336" s="2">
        <v>15190</v>
      </c>
      <c r="F1336" s="9" t="s">
        <v>22</v>
      </c>
      <c r="G1336" s="2">
        <v>15190</v>
      </c>
      <c r="H1336" s="4">
        <f>Tabla1[[#This Row],[Importe]]-Tabla1[[#This Row],[Pagado]]</f>
        <v>0</v>
      </c>
    </row>
    <row r="1337" spans="1:8" x14ac:dyDescent="0.25">
      <c r="A1337" s="1" t="s">
        <v>19</v>
      </c>
      <c r="B1337" s="8" t="s">
        <v>1373</v>
      </c>
      <c r="C1337">
        <v>39824</v>
      </c>
      <c r="D1337" s="1" t="s">
        <v>3968</v>
      </c>
      <c r="E1337" s="2">
        <v>12320</v>
      </c>
      <c r="F1337" s="9" t="s">
        <v>22</v>
      </c>
      <c r="G1337" s="2">
        <v>12320</v>
      </c>
      <c r="H1337" s="4">
        <f>Tabla1[[#This Row],[Importe]]-Tabla1[[#This Row],[Pagado]]</f>
        <v>0</v>
      </c>
    </row>
    <row r="1338" spans="1:8" x14ac:dyDescent="0.25">
      <c r="A1338" s="1" t="s">
        <v>19</v>
      </c>
      <c r="B1338" s="8" t="s">
        <v>1374</v>
      </c>
      <c r="C1338">
        <v>39825</v>
      </c>
      <c r="D1338" s="1" t="s">
        <v>3974</v>
      </c>
      <c r="E1338" s="2">
        <v>16800</v>
      </c>
      <c r="F1338" s="9" t="s">
        <v>19</v>
      </c>
      <c r="G1338" s="2">
        <v>16800</v>
      </c>
      <c r="H1338" s="4">
        <f>Tabla1[[#This Row],[Importe]]-Tabla1[[#This Row],[Pagado]]</f>
        <v>0</v>
      </c>
    </row>
    <row r="1339" spans="1:8" x14ac:dyDescent="0.25">
      <c r="A1339" s="1" t="s">
        <v>19</v>
      </c>
      <c r="B1339" s="8" t="s">
        <v>1375</v>
      </c>
      <c r="C1339">
        <v>39826</v>
      </c>
      <c r="D1339" s="1" t="s">
        <v>4152</v>
      </c>
      <c r="E1339" s="2">
        <v>77860.44</v>
      </c>
      <c r="F1339" s="9" t="s">
        <v>19</v>
      </c>
      <c r="G1339" s="2">
        <v>77860.44</v>
      </c>
      <c r="H1339" s="4">
        <f>Tabla1[[#This Row],[Importe]]-Tabla1[[#This Row],[Pagado]]</f>
        <v>0</v>
      </c>
    </row>
    <row r="1340" spans="1:8" x14ac:dyDescent="0.25">
      <c r="A1340" s="1" t="s">
        <v>19</v>
      </c>
      <c r="B1340" s="8" t="s">
        <v>1376</v>
      </c>
      <c r="C1340">
        <v>39827</v>
      </c>
      <c r="D1340" s="1" t="s">
        <v>3956</v>
      </c>
      <c r="E1340" s="2">
        <v>4160</v>
      </c>
      <c r="F1340" s="9" t="s">
        <v>19</v>
      </c>
      <c r="G1340" s="2">
        <v>4160</v>
      </c>
      <c r="H1340" s="4">
        <f>Tabla1[[#This Row],[Importe]]-Tabla1[[#This Row],[Pagado]]</f>
        <v>0</v>
      </c>
    </row>
    <row r="1341" spans="1:8" x14ac:dyDescent="0.25">
      <c r="A1341" s="1" t="s">
        <v>19</v>
      </c>
      <c r="B1341" s="8" t="s">
        <v>1377</v>
      </c>
      <c r="C1341">
        <v>39828</v>
      </c>
      <c r="D1341" s="1" t="s">
        <v>3957</v>
      </c>
      <c r="E1341" s="2">
        <v>5040</v>
      </c>
      <c r="F1341" s="9" t="s">
        <v>19</v>
      </c>
      <c r="G1341" s="2">
        <v>5040</v>
      </c>
      <c r="H1341" s="4">
        <f>Tabla1[[#This Row],[Importe]]-Tabla1[[#This Row],[Pagado]]</f>
        <v>0</v>
      </c>
    </row>
    <row r="1342" spans="1:8" x14ac:dyDescent="0.25">
      <c r="A1342" s="1" t="s">
        <v>19</v>
      </c>
      <c r="B1342" s="8" t="s">
        <v>1378</v>
      </c>
      <c r="C1342">
        <v>39829</v>
      </c>
      <c r="D1342" s="1" t="s">
        <v>4017</v>
      </c>
      <c r="E1342" s="2">
        <v>50809.29</v>
      </c>
      <c r="F1342" s="9" t="s">
        <v>26</v>
      </c>
      <c r="G1342" s="2">
        <v>50809.29</v>
      </c>
      <c r="H1342" s="4">
        <f>Tabla1[[#This Row],[Importe]]-Tabla1[[#This Row],[Pagado]]</f>
        <v>0</v>
      </c>
    </row>
    <row r="1343" spans="1:8" x14ac:dyDescent="0.25">
      <c r="A1343" s="1" t="s">
        <v>19</v>
      </c>
      <c r="B1343" s="8" t="s">
        <v>1379</v>
      </c>
      <c r="C1343">
        <v>39830</v>
      </c>
      <c r="D1343" s="1" t="s">
        <v>3963</v>
      </c>
      <c r="E1343" s="2">
        <v>1413.6</v>
      </c>
      <c r="F1343" s="9" t="s">
        <v>19</v>
      </c>
      <c r="G1343" s="2">
        <v>1413.6</v>
      </c>
      <c r="H1343" s="4">
        <f>Tabla1[[#This Row],[Importe]]-Tabla1[[#This Row],[Pagado]]</f>
        <v>0</v>
      </c>
    </row>
    <row r="1344" spans="1:8" x14ac:dyDescent="0.25">
      <c r="A1344" s="1" t="s">
        <v>19</v>
      </c>
      <c r="B1344" s="8" t="s">
        <v>1380</v>
      </c>
      <c r="C1344">
        <v>39831</v>
      </c>
      <c r="D1344" s="1" t="s">
        <v>3935</v>
      </c>
      <c r="E1344" s="2">
        <v>64906</v>
      </c>
      <c r="F1344" s="9" t="s">
        <v>20</v>
      </c>
      <c r="G1344" s="2">
        <v>64906</v>
      </c>
      <c r="H1344" s="4">
        <f>Tabla1[[#This Row],[Importe]]-Tabla1[[#This Row],[Pagado]]</f>
        <v>0</v>
      </c>
    </row>
    <row r="1345" spans="1:8" x14ac:dyDescent="0.25">
      <c r="A1345" s="1" t="s">
        <v>19</v>
      </c>
      <c r="B1345" s="8" t="s">
        <v>1381</v>
      </c>
      <c r="C1345">
        <v>39832</v>
      </c>
      <c r="D1345" s="1" t="s">
        <v>4033</v>
      </c>
      <c r="E1345" s="2">
        <v>1240</v>
      </c>
      <c r="F1345" s="9" t="s">
        <v>19</v>
      </c>
      <c r="G1345" s="2">
        <v>1240</v>
      </c>
      <c r="H1345" s="4">
        <f>Tabla1[[#This Row],[Importe]]-Tabla1[[#This Row],[Pagado]]</f>
        <v>0</v>
      </c>
    </row>
    <row r="1346" spans="1:8" x14ac:dyDescent="0.25">
      <c r="A1346" s="1" t="s">
        <v>19</v>
      </c>
      <c r="B1346" s="8" t="s">
        <v>1382</v>
      </c>
      <c r="C1346">
        <v>39833</v>
      </c>
      <c r="D1346" s="1" t="s">
        <v>3973</v>
      </c>
      <c r="E1346" s="2">
        <v>4168</v>
      </c>
      <c r="F1346" s="9" t="s">
        <v>19</v>
      </c>
      <c r="G1346" s="2">
        <v>4168</v>
      </c>
      <c r="H1346" s="4">
        <f>Tabla1[[#This Row],[Importe]]-Tabla1[[#This Row],[Pagado]]</f>
        <v>0</v>
      </c>
    </row>
    <row r="1347" spans="1:8" x14ac:dyDescent="0.25">
      <c r="A1347" s="1" t="s">
        <v>19</v>
      </c>
      <c r="B1347" s="8" t="s">
        <v>1383</v>
      </c>
      <c r="C1347">
        <v>39834</v>
      </c>
      <c r="D1347" s="1" t="s">
        <v>3978</v>
      </c>
      <c r="E1347" s="2">
        <v>18346.2</v>
      </c>
      <c r="F1347" s="9" t="s">
        <v>19</v>
      </c>
      <c r="G1347" s="2">
        <v>18346.2</v>
      </c>
      <c r="H1347" s="4">
        <f>Tabla1[[#This Row],[Importe]]-Tabla1[[#This Row],[Pagado]]</f>
        <v>0</v>
      </c>
    </row>
    <row r="1348" spans="1:8" x14ac:dyDescent="0.25">
      <c r="A1348" s="1" t="s">
        <v>19</v>
      </c>
      <c r="B1348" s="8" t="s">
        <v>1384</v>
      </c>
      <c r="C1348">
        <v>39835</v>
      </c>
      <c r="D1348" s="1" t="s">
        <v>4100</v>
      </c>
      <c r="E1348" s="2">
        <v>1120</v>
      </c>
      <c r="F1348" s="9" t="s">
        <v>19</v>
      </c>
      <c r="G1348" s="2">
        <v>1120</v>
      </c>
      <c r="H1348" s="4">
        <f>Tabla1[[#This Row],[Importe]]-Tabla1[[#This Row],[Pagado]]</f>
        <v>0</v>
      </c>
    </row>
    <row r="1349" spans="1:8" x14ac:dyDescent="0.25">
      <c r="A1349" s="1" t="s">
        <v>19</v>
      </c>
      <c r="B1349" s="8" t="s">
        <v>1385</v>
      </c>
      <c r="C1349">
        <v>39836</v>
      </c>
      <c r="D1349" s="1" t="s">
        <v>4000</v>
      </c>
      <c r="E1349" s="2">
        <v>840</v>
      </c>
      <c r="F1349" s="9" t="s">
        <v>19</v>
      </c>
      <c r="G1349" s="2">
        <v>840</v>
      </c>
      <c r="H1349" s="4">
        <f>Tabla1[[#This Row],[Importe]]-Tabla1[[#This Row],[Pagado]]</f>
        <v>0</v>
      </c>
    </row>
    <row r="1350" spans="1:8" x14ac:dyDescent="0.25">
      <c r="A1350" s="1" t="s">
        <v>19</v>
      </c>
      <c r="B1350" s="8" t="s">
        <v>1386</v>
      </c>
      <c r="C1350">
        <v>39837</v>
      </c>
      <c r="D1350" s="1" t="s">
        <v>4001</v>
      </c>
      <c r="E1350" s="2">
        <v>7840</v>
      </c>
      <c r="F1350" s="9" t="s">
        <v>19</v>
      </c>
      <c r="G1350" s="2">
        <v>7840</v>
      </c>
      <c r="H1350" s="4">
        <f>Tabla1[[#This Row],[Importe]]-Tabla1[[#This Row],[Pagado]]</f>
        <v>0</v>
      </c>
    </row>
    <row r="1351" spans="1:8" x14ac:dyDescent="0.25">
      <c r="A1351" s="1" t="s">
        <v>19</v>
      </c>
      <c r="B1351" s="8" t="s">
        <v>1387</v>
      </c>
      <c r="C1351">
        <v>39838</v>
      </c>
      <c r="D1351" s="1" t="s">
        <v>3944</v>
      </c>
      <c r="E1351" s="2">
        <v>12623.66</v>
      </c>
      <c r="F1351" s="9" t="s">
        <v>21</v>
      </c>
      <c r="G1351" s="2">
        <v>12623.66</v>
      </c>
      <c r="H1351" s="4">
        <f>Tabla1[[#This Row],[Importe]]-Tabla1[[#This Row],[Pagado]]</f>
        <v>0</v>
      </c>
    </row>
    <row r="1352" spans="1:8" x14ac:dyDescent="0.25">
      <c r="A1352" s="1" t="s">
        <v>19</v>
      </c>
      <c r="B1352" s="8" t="s">
        <v>1388</v>
      </c>
      <c r="C1352">
        <v>39839</v>
      </c>
      <c r="D1352" s="1" t="s">
        <v>4080</v>
      </c>
      <c r="E1352" s="2">
        <v>7051.1</v>
      </c>
      <c r="F1352" s="9" t="s">
        <v>22</v>
      </c>
      <c r="G1352" s="2">
        <v>7051.1</v>
      </c>
      <c r="H1352" s="4">
        <f>Tabla1[[#This Row],[Importe]]-Tabla1[[#This Row],[Pagado]]</f>
        <v>0</v>
      </c>
    </row>
    <row r="1353" spans="1:8" x14ac:dyDescent="0.25">
      <c r="A1353" s="1" t="s">
        <v>19</v>
      </c>
      <c r="B1353" s="8" t="s">
        <v>1389</v>
      </c>
      <c r="C1353">
        <v>39840</v>
      </c>
      <c r="D1353" s="1" t="s">
        <v>4035</v>
      </c>
      <c r="E1353" s="2">
        <v>13675.7</v>
      </c>
      <c r="F1353" s="9" t="s">
        <v>19</v>
      </c>
      <c r="G1353" s="2">
        <v>13675.7</v>
      </c>
      <c r="H1353" s="4">
        <f>Tabla1[[#This Row],[Importe]]-Tabla1[[#This Row],[Pagado]]</f>
        <v>0</v>
      </c>
    </row>
    <row r="1354" spans="1:8" x14ac:dyDescent="0.25">
      <c r="A1354" s="1" t="s">
        <v>19</v>
      </c>
      <c r="B1354" s="8" t="s">
        <v>1390</v>
      </c>
      <c r="C1354">
        <v>39841</v>
      </c>
      <c r="D1354" s="1" t="s">
        <v>4082</v>
      </c>
      <c r="E1354" s="2">
        <v>7715</v>
      </c>
      <c r="F1354" s="9" t="s">
        <v>22</v>
      </c>
      <c r="G1354" s="2">
        <v>7715</v>
      </c>
      <c r="H1354" s="4">
        <f>Tabla1[[#This Row],[Importe]]-Tabla1[[#This Row],[Pagado]]</f>
        <v>0</v>
      </c>
    </row>
    <row r="1355" spans="1:8" x14ac:dyDescent="0.25">
      <c r="A1355" s="1" t="s">
        <v>19</v>
      </c>
      <c r="B1355" s="8" t="s">
        <v>1391</v>
      </c>
      <c r="C1355">
        <v>39842</v>
      </c>
      <c r="D1355" s="1" t="s">
        <v>3948</v>
      </c>
      <c r="E1355" s="2">
        <v>19739</v>
      </c>
      <c r="F1355" s="9" t="s">
        <v>21</v>
      </c>
      <c r="G1355" s="2">
        <v>19739</v>
      </c>
      <c r="H1355" s="4">
        <f>Tabla1[[#This Row],[Importe]]-Tabla1[[#This Row],[Pagado]]</f>
        <v>0</v>
      </c>
    </row>
    <row r="1356" spans="1:8" x14ac:dyDescent="0.25">
      <c r="A1356" s="1" t="s">
        <v>19</v>
      </c>
      <c r="B1356" s="8" t="s">
        <v>1392</v>
      </c>
      <c r="C1356">
        <v>39843</v>
      </c>
      <c r="D1356" s="1" t="s">
        <v>4085</v>
      </c>
      <c r="E1356" s="2">
        <v>8445.4</v>
      </c>
      <c r="F1356" s="9" t="s">
        <v>19</v>
      </c>
      <c r="G1356" s="2">
        <v>8445.4</v>
      </c>
      <c r="H1356" s="4">
        <f>Tabla1[[#This Row],[Importe]]-Tabla1[[#This Row],[Pagado]]</f>
        <v>0</v>
      </c>
    </row>
    <row r="1357" spans="1:8" x14ac:dyDescent="0.25">
      <c r="A1357" s="1" t="s">
        <v>19</v>
      </c>
      <c r="B1357" s="8" t="s">
        <v>1393</v>
      </c>
      <c r="C1357">
        <v>39844</v>
      </c>
      <c r="D1357" s="1" t="s">
        <v>3945</v>
      </c>
      <c r="E1357" s="2">
        <v>13660.22</v>
      </c>
      <c r="F1357" s="9" t="s">
        <v>22</v>
      </c>
      <c r="G1357" s="2">
        <v>13660.22</v>
      </c>
      <c r="H1357" s="4">
        <f>Tabla1[[#This Row],[Importe]]-Tabla1[[#This Row],[Pagado]]</f>
        <v>0</v>
      </c>
    </row>
    <row r="1358" spans="1:8" x14ac:dyDescent="0.25">
      <c r="A1358" s="1" t="s">
        <v>19</v>
      </c>
      <c r="B1358" s="8" t="s">
        <v>1394</v>
      </c>
      <c r="C1358">
        <v>39845</v>
      </c>
      <c r="D1358" s="1" t="s">
        <v>3942</v>
      </c>
      <c r="E1358" s="2">
        <v>4473.04</v>
      </c>
      <c r="F1358" s="9" t="s">
        <v>21</v>
      </c>
      <c r="G1358" s="2">
        <v>4473.04</v>
      </c>
      <c r="H1358" s="4">
        <f>Tabla1[[#This Row],[Importe]]-Tabla1[[#This Row],[Pagado]]</f>
        <v>0</v>
      </c>
    </row>
    <row r="1359" spans="1:8" x14ac:dyDescent="0.25">
      <c r="A1359" s="1" t="s">
        <v>19</v>
      </c>
      <c r="B1359" s="8" t="s">
        <v>1395</v>
      </c>
      <c r="C1359">
        <v>39846</v>
      </c>
      <c r="D1359" s="1" t="s">
        <v>3940</v>
      </c>
      <c r="E1359" s="2">
        <v>4370</v>
      </c>
      <c r="F1359" s="9" t="s">
        <v>21</v>
      </c>
      <c r="G1359" s="2">
        <v>4370</v>
      </c>
      <c r="H1359" s="4">
        <f>Tabla1[[#This Row],[Importe]]-Tabla1[[#This Row],[Pagado]]</f>
        <v>0</v>
      </c>
    </row>
    <row r="1360" spans="1:8" x14ac:dyDescent="0.25">
      <c r="A1360" s="1" t="s">
        <v>19</v>
      </c>
      <c r="B1360" s="8" t="s">
        <v>1396</v>
      </c>
      <c r="C1360">
        <v>39847</v>
      </c>
      <c r="D1360" s="1" t="s">
        <v>4041</v>
      </c>
      <c r="E1360" s="2">
        <v>1067.5999999999999</v>
      </c>
      <c r="F1360" s="9" t="s">
        <v>19</v>
      </c>
      <c r="G1360" s="2">
        <v>1067.5999999999999</v>
      </c>
      <c r="H1360" s="4">
        <f>Tabla1[[#This Row],[Importe]]-Tabla1[[#This Row],[Pagado]]</f>
        <v>0</v>
      </c>
    </row>
    <row r="1361" spans="1:8" x14ac:dyDescent="0.25">
      <c r="A1361" s="1" t="s">
        <v>19</v>
      </c>
      <c r="B1361" s="8" t="s">
        <v>1397</v>
      </c>
      <c r="C1361">
        <v>39848</v>
      </c>
      <c r="D1361" s="1" t="s">
        <v>3939</v>
      </c>
      <c r="E1361" s="2">
        <v>12475.4</v>
      </c>
      <c r="F1361" s="9" t="s">
        <v>22</v>
      </c>
      <c r="G1361" s="2">
        <v>12475.4</v>
      </c>
      <c r="H1361" s="4">
        <f>Tabla1[[#This Row],[Importe]]-Tabla1[[#This Row],[Pagado]]</f>
        <v>0</v>
      </c>
    </row>
    <row r="1362" spans="1:8" x14ac:dyDescent="0.25">
      <c r="A1362" s="1" t="s">
        <v>19</v>
      </c>
      <c r="B1362" s="8" t="s">
        <v>1398</v>
      </c>
      <c r="C1362">
        <v>39849</v>
      </c>
      <c r="D1362" s="1" t="s">
        <v>3938</v>
      </c>
      <c r="E1362" s="2">
        <v>11755.6</v>
      </c>
      <c r="F1362" s="9" t="s">
        <v>21</v>
      </c>
      <c r="G1362" s="2">
        <v>11755.6</v>
      </c>
      <c r="H1362" s="4">
        <f>Tabla1[[#This Row],[Importe]]-Tabla1[[#This Row],[Pagado]]</f>
        <v>0</v>
      </c>
    </row>
    <row r="1363" spans="1:8" x14ac:dyDescent="0.25">
      <c r="A1363" s="1" t="s">
        <v>19</v>
      </c>
      <c r="B1363" s="8" t="s">
        <v>1399</v>
      </c>
      <c r="C1363">
        <v>39850</v>
      </c>
      <c r="D1363" s="1" t="s">
        <v>3937</v>
      </c>
      <c r="E1363" s="2">
        <v>71718.7</v>
      </c>
      <c r="F1363" s="9" t="s">
        <v>20</v>
      </c>
      <c r="G1363" s="2">
        <v>71718.7</v>
      </c>
      <c r="H1363" s="4">
        <f>Tabla1[[#This Row],[Importe]]-Tabla1[[#This Row],[Pagado]]</f>
        <v>0</v>
      </c>
    </row>
    <row r="1364" spans="1:8" x14ac:dyDescent="0.25">
      <c r="A1364" s="1" t="s">
        <v>19</v>
      </c>
      <c r="B1364" s="8" t="s">
        <v>1400</v>
      </c>
      <c r="C1364">
        <v>39851</v>
      </c>
      <c r="D1364" s="1" t="s">
        <v>4030</v>
      </c>
      <c r="E1364" s="2">
        <v>855</v>
      </c>
      <c r="F1364" s="9" t="s">
        <v>19</v>
      </c>
      <c r="G1364" s="2">
        <v>855</v>
      </c>
      <c r="H1364" s="4">
        <f>Tabla1[[#This Row],[Importe]]-Tabla1[[#This Row],[Pagado]]</f>
        <v>0</v>
      </c>
    </row>
    <row r="1365" spans="1:8" x14ac:dyDescent="0.25">
      <c r="A1365" s="1" t="s">
        <v>19</v>
      </c>
      <c r="B1365" s="8" t="s">
        <v>1401</v>
      </c>
      <c r="C1365">
        <v>39852</v>
      </c>
      <c r="D1365" s="1" t="s">
        <v>3972</v>
      </c>
      <c r="E1365" s="2">
        <v>1664.4</v>
      </c>
      <c r="F1365" s="9" t="s">
        <v>19</v>
      </c>
      <c r="G1365" s="2">
        <v>1664.4</v>
      </c>
      <c r="H1365" s="4">
        <f>Tabla1[[#This Row],[Importe]]-Tabla1[[#This Row],[Pagado]]</f>
        <v>0</v>
      </c>
    </row>
    <row r="1366" spans="1:8" x14ac:dyDescent="0.25">
      <c r="A1366" s="1" t="s">
        <v>19</v>
      </c>
      <c r="B1366" s="8" t="s">
        <v>1402</v>
      </c>
      <c r="C1366">
        <v>39853</v>
      </c>
      <c r="D1366" s="1" t="s">
        <v>3941</v>
      </c>
      <c r="E1366" s="2">
        <v>4400.2</v>
      </c>
      <c r="F1366" s="9" t="s">
        <v>22</v>
      </c>
      <c r="G1366" s="2">
        <v>4400.2</v>
      </c>
      <c r="H1366" s="4">
        <f>Tabla1[[#This Row],[Importe]]-Tabla1[[#This Row],[Pagado]]</f>
        <v>0</v>
      </c>
    </row>
    <row r="1367" spans="1:8" x14ac:dyDescent="0.25">
      <c r="A1367" s="1" t="s">
        <v>19</v>
      </c>
      <c r="B1367" s="8" t="s">
        <v>1403</v>
      </c>
      <c r="C1367">
        <v>39854</v>
      </c>
      <c r="D1367" s="1" t="s">
        <v>4126</v>
      </c>
      <c r="E1367" s="2">
        <v>2098.7399999999998</v>
      </c>
      <c r="F1367" s="9" t="s">
        <v>19</v>
      </c>
      <c r="G1367" s="2">
        <v>2098.7399999999998</v>
      </c>
      <c r="H1367" s="4">
        <f>Tabla1[[#This Row],[Importe]]-Tabla1[[#This Row],[Pagado]]</f>
        <v>0</v>
      </c>
    </row>
    <row r="1368" spans="1:8" x14ac:dyDescent="0.25">
      <c r="A1368" s="1" t="s">
        <v>19</v>
      </c>
      <c r="B1368" s="8" t="s">
        <v>1404</v>
      </c>
      <c r="C1368">
        <v>39855</v>
      </c>
      <c r="D1368" s="1" t="s">
        <v>3947</v>
      </c>
      <c r="E1368" s="2">
        <v>10190.459999999999</v>
      </c>
      <c r="F1368" s="9" t="s">
        <v>22</v>
      </c>
      <c r="G1368" s="2">
        <v>10190.459999999999</v>
      </c>
      <c r="H1368" s="4">
        <f>Tabla1[[#This Row],[Importe]]-Tabla1[[#This Row],[Pagado]]</f>
        <v>0</v>
      </c>
    </row>
    <row r="1369" spans="1:8" x14ac:dyDescent="0.25">
      <c r="A1369" s="1" t="s">
        <v>19</v>
      </c>
      <c r="B1369" s="8" t="s">
        <v>1405</v>
      </c>
      <c r="C1369">
        <v>39856</v>
      </c>
      <c r="D1369" s="1" t="s">
        <v>3949</v>
      </c>
      <c r="E1369" s="2">
        <v>66030.52</v>
      </c>
      <c r="F1369" s="9" t="s">
        <v>21</v>
      </c>
      <c r="G1369" s="2">
        <v>66030.52</v>
      </c>
      <c r="H1369" s="4">
        <f>Tabla1[[#This Row],[Importe]]-Tabla1[[#This Row],[Pagado]]</f>
        <v>0</v>
      </c>
    </row>
    <row r="1370" spans="1:8" x14ac:dyDescent="0.25">
      <c r="A1370" s="1" t="s">
        <v>19</v>
      </c>
      <c r="B1370" s="8" t="s">
        <v>1406</v>
      </c>
      <c r="C1370">
        <v>39857</v>
      </c>
      <c r="D1370" s="1" t="s">
        <v>3987</v>
      </c>
      <c r="E1370" s="2">
        <v>3016.02</v>
      </c>
      <c r="F1370" s="9" t="s">
        <v>19</v>
      </c>
      <c r="G1370" s="2">
        <v>3016.02</v>
      </c>
      <c r="H1370" s="4">
        <f>Tabla1[[#This Row],[Importe]]-Tabla1[[#This Row],[Pagado]]</f>
        <v>0</v>
      </c>
    </row>
    <row r="1371" spans="1:8" x14ac:dyDescent="0.25">
      <c r="A1371" s="1" t="s">
        <v>19</v>
      </c>
      <c r="B1371" s="8" t="s">
        <v>1407</v>
      </c>
      <c r="C1371">
        <v>39858</v>
      </c>
      <c r="D1371" s="1" t="s">
        <v>3970</v>
      </c>
      <c r="E1371" s="2">
        <v>2027.2</v>
      </c>
      <c r="F1371" s="9" t="s">
        <v>19</v>
      </c>
      <c r="G1371" s="2">
        <v>2027.2</v>
      </c>
      <c r="H1371" s="4">
        <f>Tabla1[[#This Row],[Importe]]-Tabla1[[#This Row],[Pagado]]</f>
        <v>0</v>
      </c>
    </row>
    <row r="1372" spans="1:8" x14ac:dyDescent="0.25">
      <c r="A1372" s="1" t="s">
        <v>19</v>
      </c>
      <c r="B1372" s="8" t="s">
        <v>1408</v>
      </c>
      <c r="C1372">
        <v>39859</v>
      </c>
      <c r="D1372" s="1" t="s">
        <v>3985</v>
      </c>
      <c r="E1372" s="2">
        <v>1581</v>
      </c>
      <c r="F1372" s="9" t="s">
        <v>19</v>
      </c>
      <c r="G1372" s="2">
        <v>1581</v>
      </c>
      <c r="H1372" s="4">
        <f>Tabla1[[#This Row],[Importe]]-Tabla1[[#This Row],[Pagado]]</f>
        <v>0</v>
      </c>
    </row>
    <row r="1373" spans="1:8" x14ac:dyDescent="0.25">
      <c r="A1373" s="1" t="s">
        <v>19</v>
      </c>
      <c r="B1373" s="8" t="s">
        <v>1409</v>
      </c>
      <c r="C1373">
        <v>39860</v>
      </c>
      <c r="D1373" s="1" t="s">
        <v>3950</v>
      </c>
      <c r="E1373" s="2">
        <v>64574</v>
      </c>
      <c r="F1373" s="9" t="s">
        <v>22</v>
      </c>
      <c r="G1373" s="2">
        <v>64574</v>
      </c>
      <c r="H1373" s="4">
        <f>Tabla1[[#This Row],[Importe]]-Tabla1[[#This Row],[Pagado]]</f>
        <v>0</v>
      </c>
    </row>
    <row r="1374" spans="1:8" x14ac:dyDescent="0.25">
      <c r="A1374" s="1" t="s">
        <v>19</v>
      </c>
      <c r="B1374" s="8" t="s">
        <v>1410</v>
      </c>
      <c r="C1374">
        <v>39861</v>
      </c>
      <c r="D1374" s="1" t="s">
        <v>3975</v>
      </c>
      <c r="E1374" s="2">
        <v>8850</v>
      </c>
      <c r="F1374" s="9" t="s">
        <v>19</v>
      </c>
      <c r="G1374" s="2">
        <v>8850</v>
      </c>
      <c r="H1374" s="4">
        <f>Tabla1[[#This Row],[Importe]]-Tabla1[[#This Row],[Pagado]]</f>
        <v>0</v>
      </c>
    </row>
    <row r="1375" spans="1:8" x14ac:dyDescent="0.25">
      <c r="A1375" s="1" t="s">
        <v>19</v>
      </c>
      <c r="B1375" s="8" t="s">
        <v>1411</v>
      </c>
      <c r="C1375">
        <v>39862</v>
      </c>
      <c r="D1375" s="1" t="s">
        <v>3946</v>
      </c>
      <c r="E1375" s="2">
        <v>8391.4500000000007</v>
      </c>
      <c r="F1375" s="9" t="s">
        <v>22</v>
      </c>
      <c r="G1375" s="2">
        <v>8391.4500000000007</v>
      </c>
      <c r="H1375" s="4">
        <f>Tabla1[[#This Row],[Importe]]-Tabla1[[#This Row],[Pagado]]</f>
        <v>0</v>
      </c>
    </row>
    <row r="1376" spans="1:8" x14ac:dyDescent="0.25">
      <c r="A1376" s="1" t="s">
        <v>19</v>
      </c>
      <c r="B1376" s="8" t="s">
        <v>1412</v>
      </c>
      <c r="C1376">
        <v>39863</v>
      </c>
      <c r="D1376" s="1" t="s">
        <v>3951</v>
      </c>
      <c r="E1376" s="2">
        <v>16755.740000000002</v>
      </c>
      <c r="F1376" s="9" t="s">
        <v>19</v>
      </c>
      <c r="G1376" s="2">
        <v>16755.740000000002</v>
      </c>
      <c r="H1376" s="4">
        <f>Tabla1[[#This Row],[Importe]]-Tabla1[[#This Row],[Pagado]]</f>
        <v>0</v>
      </c>
    </row>
    <row r="1377" spans="1:8" x14ac:dyDescent="0.25">
      <c r="A1377" s="1" t="s">
        <v>19</v>
      </c>
      <c r="B1377" s="8" t="s">
        <v>1413</v>
      </c>
      <c r="C1377">
        <v>39864</v>
      </c>
      <c r="D1377" s="1" t="s">
        <v>4113</v>
      </c>
      <c r="E1377" s="2">
        <v>1755.6</v>
      </c>
      <c r="F1377" s="9" t="s">
        <v>19</v>
      </c>
      <c r="G1377" s="2">
        <v>1755.6</v>
      </c>
      <c r="H1377" s="4">
        <f>Tabla1[[#This Row],[Importe]]-Tabla1[[#This Row],[Pagado]]</f>
        <v>0</v>
      </c>
    </row>
    <row r="1378" spans="1:8" x14ac:dyDescent="0.25">
      <c r="A1378" s="1" t="s">
        <v>19</v>
      </c>
      <c r="B1378" s="8" t="s">
        <v>1414</v>
      </c>
      <c r="C1378">
        <v>39865</v>
      </c>
      <c r="D1378" s="1" t="s">
        <v>4012</v>
      </c>
      <c r="E1378" s="2">
        <v>2482</v>
      </c>
      <c r="F1378" s="9" t="s">
        <v>19</v>
      </c>
      <c r="G1378" s="2">
        <v>2482</v>
      </c>
      <c r="H1378" s="4">
        <f>Tabla1[[#This Row],[Importe]]-Tabla1[[#This Row],[Pagado]]</f>
        <v>0</v>
      </c>
    </row>
    <row r="1379" spans="1:8" x14ac:dyDescent="0.25">
      <c r="A1379" s="1" t="s">
        <v>19</v>
      </c>
      <c r="B1379" s="8" t="s">
        <v>1415</v>
      </c>
      <c r="C1379">
        <v>39866</v>
      </c>
      <c r="D1379" s="1" t="s">
        <v>4045</v>
      </c>
      <c r="E1379" s="2">
        <v>449.16</v>
      </c>
      <c r="F1379" s="9" t="s">
        <v>19</v>
      </c>
      <c r="G1379" s="2">
        <v>449.16</v>
      </c>
      <c r="H1379" s="4">
        <f>Tabla1[[#This Row],[Importe]]-Tabla1[[#This Row],[Pagado]]</f>
        <v>0</v>
      </c>
    </row>
    <row r="1380" spans="1:8" x14ac:dyDescent="0.25">
      <c r="A1380" s="1" t="s">
        <v>19</v>
      </c>
      <c r="B1380" s="8" t="s">
        <v>1416</v>
      </c>
      <c r="C1380">
        <v>39867</v>
      </c>
      <c r="D1380" s="1" t="s">
        <v>3980</v>
      </c>
      <c r="E1380" s="2">
        <v>0</v>
      </c>
      <c r="F1380" s="9" t="s">
        <v>4219</v>
      </c>
      <c r="G1380" s="2">
        <v>0</v>
      </c>
      <c r="H1380" s="4">
        <f>Tabla1[[#This Row],[Importe]]-Tabla1[[#This Row],[Pagado]]</f>
        <v>0</v>
      </c>
    </row>
    <row r="1381" spans="1:8" x14ac:dyDescent="0.25">
      <c r="A1381" s="1" t="s">
        <v>19</v>
      </c>
      <c r="B1381" s="8" t="s">
        <v>1417</v>
      </c>
      <c r="C1381">
        <v>39868</v>
      </c>
      <c r="D1381" s="1" t="s">
        <v>4010</v>
      </c>
      <c r="E1381" s="2">
        <v>2649.8</v>
      </c>
      <c r="F1381" s="9" t="s">
        <v>19</v>
      </c>
      <c r="G1381" s="2">
        <v>2649.8</v>
      </c>
      <c r="H1381" s="4">
        <f>Tabla1[[#This Row],[Importe]]-Tabla1[[#This Row],[Pagado]]</f>
        <v>0</v>
      </c>
    </row>
    <row r="1382" spans="1:8" x14ac:dyDescent="0.25">
      <c r="A1382" s="1" t="s">
        <v>19</v>
      </c>
      <c r="B1382" s="8" t="s">
        <v>1418</v>
      </c>
      <c r="C1382">
        <v>39869</v>
      </c>
      <c r="D1382" s="1" t="s">
        <v>3983</v>
      </c>
      <c r="E1382" s="2">
        <v>5665.5</v>
      </c>
      <c r="F1382" s="9" t="s">
        <v>19</v>
      </c>
      <c r="G1382" s="2">
        <v>5665.5</v>
      </c>
      <c r="H1382" s="4">
        <f>Tabla1[[#This Row],[Importe]]-Tabla1[[#This Row],[Pagado]]</f>
        <v>0</v>
      </c>
    </row>
    <row r="1383" spans="1:8" x14ac:dyDescent="0.25">
      <c r="A1383" s="1" t="s">
        <v>19</v>
      </c>
      <c r="B1383" s="8" t="s">
        <v>1419</v>
      </c>
      <c r="C1383">
        <v>39870</v>
      </c>
      <c r="D1383" s="1" t="s">
        <v>3980</v>
      </c>
      <c r="E1383" s="2">
        <v>0</v>
      </c>
      <c r="F1383" s="9" t="s">
        <v>4219</v>
      </c>
      <c r="G1383" s="2">
        <v>0</v>
      </c>
      <c r="H1383" s="4">
        <f>Tabla1[[#This Row],[Importe]]-Tabla1[[#This Row],[Pagado]]</f>
        <v>0</v>
      </c>
    </row>
    <row r="1384" spans="1:8" x14ac:dyDescent="0.25">
      <c r="A1384" s="1" t="s">
        <v>19</v>
      </c>
      <c r="B1384" s="8" t="s">
        <v>1420</v>
      </c>
      <c r="C1384">
        <v>39871</v>
      </c>
      <c r="D1384" s="1" t="s">
        <v>4056</v>
      </c>
      <c r="E1384" s="2">
        <v>1904.6</v>
      </c>
      <c r="F1384" s="9" t="s">
        <v>19</v>
      </c>
      <c r="G1384" s="2">
        <v>1904.6</v>
      </c>
      <c r="H1384" s="4">
        <f>Tabla1[[#This Row],[Importe]]-Tabla1[[#This Row],[Pagado]]</f>
        <v>0</v>
      </c>
    </row>
    <row r="1385" spans="1:8" x14ac:dyDescent="0.25">
      <c r="A1385" s="1" t="s">
        <v>19</v>
      </c>
      <c r="B1385" s="8" t="s">
        <v>1421</v>
      </c>
      <c r="C1385">
        <v>39872</v>
      </c>
      <c r="D1385" s="1" t="s">
        <v>4113</v>
      </c>
      <c r="E1385" s="2">
        <v>4074</v>
      </c>
      <c r="F1385" s="9" t="s">
        <v>19</v>
      </c>
      <c r="G1385" s="2">
        <v>4074</v>
      </c>
      <c r="H1385" s="4">
        <f>Tabla1[[#This Row],[Importe]]-Tabla1[[#This Row],[Pagado]]</f>
        <v>0</v>
      </c>
    </row>
    <row r="1386" spans="1:8" x14ac:dyDescent="0.25">
      <c r="A1386" s="1" t="s">
        <v>19</v>
      </c>
      <c r="B1386" s="8" t="s">
        <v>1422</v>
      </c>
      <c r="C1386">
        <v>39873</v>
      </c>
      <c r="D1386" s="1" t="s">
        <v>3967</v>
      </c>
      <c r="E1386" s="2">
        <v>8775</v>
      </c>
      <c r="F1386" s="9" t="s">
        <v>19</v>
      </c>
      <c r="G1386" s="2">
        <v>8775</v>
      </c>
      <c r="H1386" s="4">
        <f>Tabla1[[#This Row],[Importe]]-Tabla1[[#This Row],[Pagado]]</f>
        <v>0</v>
      </c>
    </row>
    <row r="1387" spans="1:8" x14ac:dyDescent="0.25">
      <c r="A1387" s="1" t="s">
        <v>19</v>
      </c>
      <c r="B1387" s="8" t="s">
        <v>1423</v>
      </c>
      <c r="C1387">
        <v>39874</v>
      </c>
      <c r="D1387" s="1" t="s">
        <v>3971</v>
      </c>
      <c r="E1387" s="2">
        <v>4704.96</v>
      </c>
      <c r="F1387" s="9" t="s">
        <v>19</v>
      </c>
      <c r="G1387" s="2">
        <v>4704.96</v>
      </c>
      <c r="H1387" s="4">
        <f>Tabla1[[#This Row],[Importe]]-Tabla1[[#This Row],[Pagado]]</f>
        <v>0</v>
      </c>
    </row>
    <row r="1388" spans="1:8" x14ac:dyDescent="0.25">
      <c r="A1388" s="1" t="s">
        <v>19</v>
      </c>
      <c r="B1388" s="8" t="s">
        <v>1424</v>
      </c>
      <c r="C1388">
        <v>39875</v>
      </c>
      <c r="D1388" s="1" t="s">
        <v>4046</v>
      </c>
      <c r="E1388" s="2">
        <v>4803.3599999999997</v>
      </c>
      <c r="F1388" s="9" t="s">
        <v>19</v>
      </c>
      <c r="G1388" s="2">
        <v>4803.3599999999997</v>
      </c>
      <c r="H1388" s="4">
        <f>Tabla1[[#This Row],[Importe]]-Tabla1[[#This Row],[Pagado]]</f>
        <v>0</v>
      </c>
    </row>
    <row r="1389" spans="1:8" x14ac:dyDescent="0.25">
      <c r="A1389" s="1" t="s">
        <v>19</v>
      </c>
      <c r="B1389" s="8" t="s">
        <v>1425</v>
      </c>
      <c r="C1389">
        <v>39876</v>
      </c>
      <c r="D1389" s="1" t="s">
        <v>4044</v>
      </c>
      <c r="E1389" s="2">
        <v>8346.24</v>
      </c>
      <c r="F1389" s="9" t="s">
        <v>19</v>
      </c>
      <c r="G1389" s="2">
        <v>8346.24</v>
      </c>
      <c r="H1389" s="4">
        <f>Tabla1[[#This Row],[Importe]]-Tabla1[[#This Row],[Pagado]]</f>
        <v>0</v>
      </c>
    </row>
    <row r="1390" spans="1:8" x14ac:dyDescent="0.25">
      <c r="A1390" s="1" t="s">
        <v>19</v>
      </c>
      <c r="B1390" s="8" t="s">
        <v>1426</v>
      </c>
      <c r="C1390">
        <v>39877</v>
      </c>
      <c r="D1390" s="1" t="s">
        <v>4007</v>
      </c>
      <c r="E1390" s="2">
        <v>4685.2</v>
      </c>
      <c r="F1390" s="9" t="s">
        <v>19</v>
      </c>
      <c r="G1390" s="2">
        <v>4685.2</v>
      </c>
      <c r="H1390" s="4">
        <f>Tabla1[[#This Row],[Importe]]-Tabla1[[#This Row],[Pagado]]</f>
        <v>0</v>
      </c>
    </row>
    <row r="1391" spans="1:8" x14ac:dyDescent="0.25">
      <c r="A1391" s="1" t="s">
        <v>19</v>
      </c>
      <c r="B1391" s="8" t="s">
        <v>1427</v>
      </c>
      <c r="C1391">
        <v>39878</v>
      </c>
      <c r="D1391" s="1" t="s">
        <v>3982</v>
      </c>
      <c r="E1391" s="2">
        <v>4146</v>
      </c>
      <c r="F1391" s="9" t="s">
        <v>19</v>
      </c>
      <c r="G1391" s="2">
        <v>4146</v>
      </c>
      <c r="H1391" s="4">
        <f>Tabla1[[#This Row],[Importe]]-Tabla1[[#This Row],[Pagado]]</f>
        <v>0</v>
      </c>
    </row>
    <row r="1392" spans="1:8" x14ac:dyDescent="0.25">
      <c r="A1392" s="1" t="s">
        <v>19</v>
      </c>
      <c r="B1392" s="8" t="s">
        <v>1428</v>
      </c>
      <c r="C1392">
        <v>39879</v>
      </c>
      <c r="D1392" s="1" t="s">
        <v>4036</v>
      </c>
      <c r="E1392" s="2">
        <v>4202</v>
      </c>
      <c r="F1392" s="9" t="s">
        <v>19</v>
      </c>
      <c r="G1392" s="2">
        <v>4202</v>
      </c>
      <c r="H1392" s="4">
        <f>Tabla1[[#This Row],[Importe]]-Tabla1[[#This Row],[Pagado]]</f>
        <v>0</v>
      </c>
    </row>
    <row r="1393" spans="1:8" x14ac:dyDescent="0.25">
      <c r="A1393" s="1" t="s">
        <v>19</v>
      </c>
      <c r="B1393" s="8" t="s">
        <v>1429</v>
      </c>
      <c r="C1393">
        <v>39880</v>
      </c>
      <c r="D1393" s="1" t="s">
        <v>3958</v>
      </c>
      <c r="E1393" s="2">
        <v>2466</v>
      </c>
      <c r="F1393" s="9" t="s">
        <v>19</v>
      </c>
      <c r="G1393" s="2">
        <v>2466</v>
      </c>
      <c r="H1393" s="4">
        <f>Tabla1[[#This Row],[Importe]]-Tabla1[[#This Row],[Pagado]]</f>
        <v>0</v>
      </c>
    </row>
    <row r="1394" spans="1:8" x14ac:dyDescent="0.25">
      <c r="A1394" s="1" t="s">
        <v>19</v>
      </c>
      <c r="B1394" s="8" t="s">
        <v>1430</v>
      </c>
      <c r="C1394">
        <v>39881</v>
      </c>
      <c r="D1394" s="1" t="s">
        <v>3964</v>
      </c>
      <c r="E1394" s="2">
        <v>974.7</v>
      </c>
      <c r="F1394" s="9" t="s">
        <v>19</v>
      </c>
      <c r="G1394" s="2">
        <v>974.7</v>
      </c>
      <c r="H1394" s="4">
        <f>Tabla1[[#This Row],[Importe]]-Tabla1[[#This Row],[Pagado]]</f>
        <v>0</v>
      </c>
    </row>
    <row r="1395" spans="1:8" x14ac:dyDescent="0.25">
      <c r="A1395" s="1" t="s">
        <v>19</v>
      </c>
      <c r="B1395" s="8" t="s">
        <v>1431</v>
      </c>
      <c r="C1395">
        <v>39882</v>
      </c>
      <c r="D1395" s="1" t="s">
        <v>3964</v>
      </c>
      <c r="E1395" s="2">
        <v>445.12</v>
      </c>
      <c r="F1395" s="9" t="s">
        <v>19</v>
      </c>
      <c r="G1395" s="2">
        <v>445.12</v>
      </c>
      <c r="H1395" s="4">
        <f>Tabla1[[#This Row],[Importe]]-Tabla1[[#This Row],[Pagado]]</f>
        <v>0</v>
      </c>
    </row>
    <row r="1396" spans="1:8" x14ac:dyDescent="0.25">
      <c r="A1396" s="1" t="s">
        <v>19</v>
      </c>
      <c r="B1396" s="8" t="s">
        <v>1432</v>
      </c>
      <c r="C1396">
        <v>39883</v>
      </c>
      <c r="D1396" s="1" t="s">
        <v>4054</v>
      </c>
      <c r="E1396" s="2">
        <v>37796.639999999999</v>
      </c>
      <c r="F1396" s="9" t="s">
        <v>19</v>
      </c>
      <c r="G1396" s="2">
        <v>37796.639999999999</v>
      </c>
      <c r="H1396" s="4">
        <f>Tabla1[[#This Row],[Importe]]-Tabla1[[#This Row],[Pagado]]</f>
        <v>0</v>
      </c>
    </row>
    <row r="1397" spans="1:8" x14ac:dyDescent="0.25">
      <c r="A1397" s="1" t="s">
        <v>19</v>
      </c>
      <c r="B1397" s="8" t="s">
        <v>1433</v>
      </c>
      <c r="C1397">
        <v>39884</v>
      </c>
      <c r="D1397" s="1" t="s">
        <v>3962</v>
      </c>
      <c r="E1397" s="2">
        <v>9699</v>
      </c>
      <c r="F1397" s="9" t="s">
        <v>19</v>
      </c>
      <c r="G1397" s="2">
        <v>9699</v>
      </c>
      <c r="H1397" s="4">
        <f>Tabla1[[#This Row],[Importe]]-Tabla1[[#This Row],[Pagado]]</f>
        <v>0</v>
      </c>
    </row>
    <row r="1398" spans="1:8" x14ac:dyDescent="0.25">
      <c r="A1398" s="1" t="s">
        <v>19</v>
      </c>
      <c r="B1398" s="8" t="s">
        <v>1434</v>
      </c>
      <c r="C1398">
        <v>39885</v>
      </c>
      <c r="D1398" s="1" t="s">
        <v>4008</v>
      </c>
      <c r="E1398" s="2">
        <v>39957.760000000002</v>
      </c>
      <c r="F1398" s="9" t="s">
        <v>19</v>
      </c>
      <c r="G1398" s="2">
        <v>39957.760000000002</v>
      </c>
      <c r="H1398" s="4">
        <f>Tabla1[[#This Row],[Importe]]-Tabla1[[#This Row],[Pagado]]</f>
        <v>0</v>
      </c>
    </row>
    <row r="1399" spans="1:8" x14ac:dyDescent="0.25">
      <c r="A1399" s="1" t="s">
        <v>19</v>
      </c>
      <c r="B1399" s="8" t="s">
        <v>1435</v>
      </c>
      <c r="C1399">
        <v>39886</v>
      </c>
      <c r="D1399" s="1" t="s">
        <v>4154</v>
      </c>
      <c r="E1399" s="2">
        <v>4720</v>
      </c>
      <c r="F1399" s="9" t="s">
        <v>19</v>
      </c>
      <c r="G1399" s="2">
        <v>4720</v>
      </c>
      <c r="H1399" s="4">
        <f>Tabla1[[#This Row],[Importe]]-Tabla1[[#This Row],[Pagado]]</f>
        <v>0</v>
      </c>
    </row>
    <row r="1400" spans="1:8" x14ac:dyDescent="0.25">
      <c r="A1400" s="1" t="s">
        <v>19</v>
      </c>
      <c r="B1400" s="8" t="s">
        <v>1436</v>
      </c>
      <c r="C1400">
        <v>39887</v>
      </c>
      <c r="D1400" s="1" t="s">
        <v>3937</v>
      </c>
      <c r="E1400" s="2">
        <v>11419.2</v>
      </c>
      <c r="F1400" s="9" t="s">
        <v>20</v>
      </c>
      <c r="G1400" s="2">
        <v>11419.2</v>
      </c>
      <c r="H1400" s="4">
        <f>Tabla1[[#This Row],[Importe]]-Tabla1[[#This Row],[Pagado]]</f>
        <v>0</v>
      </c>
    </row>
    <row r="1401" spans="1:8" x14ac:dyDescent="0.25">
      <c r="A1401" s="1" t="s">
        <v>19</v>
      </c>
      <c r="B1401" s="8" t="s">
        <v>1437</v>
      </c>
      <c r="C1401">
        <v>39888</v>
      </c>
      <c r="D1401" s="1" t="s">
        <v>3979</v>
      </c>
      <c r="E1401" s="2">
        <v>10041.6</v>
      </c>
      <c r="F1401" s="9" t="s">
        <v>19</v>
      </c>
      <c r="G1401" s="2">
        <v>10041.6</v>
      </c>
      <c r="H1401" s="4">
        <f>Tabla1[[#This Row],[Importe]]-Tabla1[[#This Row],[Pagado]]</f>
        <v>0</v>
      </c>
    </row>
    <row r="1402" spans="1:8" x14ac:dyDescent="0.25">
      <c r="A1402" s="1" t="s">
        <v>19</v>
      </c>
      <c r="B1402" s="8" t="s">
        <v>1438</v>
      </c>
      <c r="C1402">
        <v>39889</v>
      </c>
      <c r="D1402" s="1" t="s">
        <v>3960</v>
      </c>
      <c r="E1402" s="2">
        <v>20237</v>
      </c>
      <c r="F1402" s="9" t="s">
        <v>19</v>
      </c>
      <c r="G1402" s="2">
        <v>20237</v>
      </c>
      <c r="H1402" s="4">
        <f>Tabla1[[#This Row],[Importe]]-Tabla1[[#This Row],[Pagado]]</f>
        <v>0</v>
      </c>
    </row>
    <row r="1403" spans="1:8" x14ac:dyDescent="0.25">
      <c r="A1403" s="1" t="s">
        <v>19</v>
      </c>
      <c r="B1403" s="8" t="s">
        <v>1439</v>
      </c>
      <c r="C1403">
        <v>39890</v>
      </c>
      <c r="D1403" s="1" t="s">
        <v>4017</v>
      </c>
      <c r="E1403" s="2">
        <v>38367.1</v>
      </c>
      <c r="F1403" s="9" t="s">
        <v>26</v>
      </c>
      <c r="G1403" s="2">
        <v>38367.1</v>
      </c>
      <c r="H1403" s="4">
        <f>Tabla1[[#This Row],[Importe]]-Tabla1[[#This Row],[Pagado]]</f>
        <v>0</v>
      </c>
    </row>
    <row r="1404" spans="1:8" x14ac:dyDescent="0.25">
      <c r="A1404" s="1" t="s">
        <v>19</v>
      </c>
      <c r="B1404" s="8" t="s">
        <v>1440</v>
      </c>
      <c r="C1404">
        <v>39891</v>
      </c>
      <c r="D1404" s="1" t="s">
        <v>4127</v>
      </c>
      <c r="E1404" s="2">
        <v>77579.28</v>
      </c>
      <c r="F1404" s="9" t="s">
        <v>19</v>
      </c>
      <c r="G1404" s="2">
        <v>77579.28</v>
      </c>
      <c r="H1404" s="4">
        <f>Tabla1[[#This Row],[Importe]]-Tabla1[[#This Row],[Pagado]]</f>
        <v>0</v>
      </c>
    </row>
    <row r="1405" spans="1:8" x14ac:dyDescent="0.25">
      <c r="A1405" s="1" t="s">
        <v>19</v>
      </c>
      <c r="B1405" s="8" t="s">
        <v>1441</v>
      </c>
      <c r="C1405">
        <v>39892</v>
      </c>
      <c r="D1405" s="1" t="s">
        <v>3996</v>
      </c>
      <c r="E1405" s="2">
        <v>22109.599999999999</v>
      </c>
      <c r="F1405" s="9" t="s">
        <v>19</v>
      </c>
      <c r="G1405" s="2">
        <v>22109.599999999999</v>
      </c>
      <c r="H1405" s="4">
        <f>Tabla1[[#This Row],[Importe]]-Tabla1[[#This Row],[Pagado]]</f>
        <v>0</v>
      </c>
    </row>
    <row r="1406" spans="1:8" x14ac:dyDescent="0.25">
      <c r="A1406" s="1" t="s">
        <v>19</v>
      </c>
      <c r="B1406" s="8" t="s">
        <v>1442</v>
      </c>
      <c r="C1406">
        <v>39893</v>
      </c>
      <c r="D1406" s="1" t="s">
        <v>4016</v>
      </c>
      <c r="E1406" s="2">
        <v>39416.160000000003</v>
      </c>
      <c r="F1406" s="9" t="s">
        <v>19</v>
      </c>
      <c r="G1406" s="2">
        <v>39416.160000000003</v>
      </c>
      <c r="H1406" s="4">
        <f>Tabla1[[#This Row],[Importe]]-Tabla1[[#This Row],[Pagado]]</f>
        <v>0</v>
      </c>
    </row>
    <row r="1407" spans="1:8" x14ac:dyDescent="0.25">
      <c r="A1407" s="1" t="s">
        <v>19</v>
      </c>
      <c r="B1407" s="8" t="s">
        <v>1443</v>
      </c>
      <c r="C1407">
        <v>39894</v>
      </c>
      <c r="D1407" s="1" t="s">
        <v>3937</v>
      </c>
      <c r="E1407" s="2">
        <v>12389.1</v>
      </c>
      <c r="F1407" s="9" t="s">
        <v>20</v>
      </c>
      <c r="G1407" s="2">
        <v>12389.1</v>
      </c>
      <c r="H1407" s="4">
        <f>Tabla1[[#This Row],[Importe]]-Tabla1[[#This Row],[Pagado]]</f>
        <v>0</v>
      </c>
    </row>
    <row r="1408" spans="1:8" x14ac:dyDescent="0.25">
      <c r="A1408" s="1" t="s">
        <v>19</v>
      </c>
      <c r="B1408" s="8" t="s">
        <v>1444</v>
      </c>
      <c r="C1408">
        <v>39895</v>
      </c>
      <c r="D1408" s="1" t="s">
        <v>4067</v>
      </c>
      <c r="E1408" s="2">
        <v>5040</v>
      </c>
      <c r="F1408" s="9" t="s">
        <v>19</v>
      </c>
      <c r="G1408" s="2">
        <v>5040</v>
      </c>
      <c r="H1408" s="4">
        <f>Tabla1[[#This Row],[Importe]]-Tabla1[[#This Row],[Pagado]]</f>
        <v>0</v>
      </c>
    </row>
    <row r="1409" spans="1:8" x14ac:dyDescent="0.25">
      <c r="A1409" s="1" t="s">
        <v>19</v>
      </c>
      <c r="B1409" s="8" t="s">
        <v>1445</v>
      </c>
      <c r="C1409">
        <v>39896</v>
      </c>
      <c r="D1409" s="1" t="s">
        <v>4048</v>
      </c>
      <c r="E1409" s="2">
        <v>47269.599999999999</v>
      </c>
      <c r="F1409" s="9" t="s">
        <v>19</v>
      </c>
      <c r="G1409" s="2">
        <v>47269.599999999999</v>
      </c>
      <c r="H1409" s="4">
        <f>Tabla1[[#This Row],[Importe]]-Tabla1[[#This Row],[Pagado]]</f>
        <v>0</v>
      </c>
    </row>
    <row r="1410" spans="1:8" x14ac:dyDescent="0.25">
      <c r="A1410" s="1" t="s">
        <v>19</v>
      </c>
      <c r="B1410" s="8" t="s">
        <v>1446</v>
      </c>
      <c r="C1410">
        <v>39897</v>
      </c>
      <c r="D1410" s="1" t="s">
        <v>3937</v>
      </c>
      <c r="E1410" s="2">
        <v>40492.300000000003</v>
      </c>
      <c r="F1410" s="9" t="s">
        <v>20</v>
      </c>
      <c r="G1410" s="2">
        <v>40492.300000000003</v>
      </c>
      <c r="H1410" s="4">
        <f>Tabla1[[#This Row],[Importe]]-Tabla1[[#This Row],[Pagado]]</f>
        <v>0</v>
      </c>
    </row>
    <row r="1411" spans="1:8" x14ac:dyDescent="0.25">
      <c r="A1411" s="1" t="s">
        <v>19</v>
      </c>
      <c r="B1411" s="8" t="s">
        <v>1447</v>
      </c>
      <c r="C1411">
        <v>39898</v>
      </c>
      <c r="D1411" s="1" t="s">
        <v>3969</v>
      </c>
      <c r="E1411" s="2">
        <v>11088.8</v>
      </c>
      <c r="F1411" s="9" t="s">
        <v>19</v>
      </c>
      <c r="G1411" s="2">
        <v>11088.8</v>
      </c>
      <c r="H1411" s="4">
        <f>Tabla1[[#This Row],[Importe]]-Tabla1[[#This Row],[Pagado]]</f>
        <v>0</v>
      </c>
    </row>
    <row r="1412" spans="1:8" x14ac:dyDescent="0.25">
      <c r="A1412" s="1" t="s">
        <v>19</v>
      </c>
      <c r="B1412" s="8" t="s">
        <v>1448</v>
      </c>
      <c r="C1412">
        <v>39899</v>
      </c>
      <c r="D1412" s="1" t="s">
        <v>4037</v>
      </c>
      <c r="E1412" s="2">
        <v>1757.2</v>
      </c>
      <c r="F1412" s="9" t="s">
        <v>19</v>
      </c>
      <c r="G1412" s="2">
        <v>1757.2</v>
      </c>
      <c r="H1412" s="4">
        <f>Tabla1[[#This Row],[Importe]]-Tabla1[[#This Row],[Pagado]]</f>
        <v>0</v>
      </c>
    </row>
    <row r="1413" spans="1:8" x14ac:dyDescent="0.25">
      <c r="A1413" s="1" t="s">
        <v>19</v>
      </c>
      <c r="B1413" s="8" t="s">
        <v>1449</v>
      </c>
      <c r="C1413">
        <v>39900</v>
      </c>
      <c r="D1413" s="1" t="s">
        <v>3937</v>
      </c>
      <c r="E1413" s="2">
        <v>3056.1</v>
      </c>
      <c r="F1413" s="9" t="s">
        <v>20</v>
      </c>
      <c r="G1413" s="2">
        <v>3056.1</v>
      </c>
      <c r="H1413" s="4">
        <f>Tabla1[[#This Row],[Importe]]-Tabla1[[#This Row],[Pagado]]</f>
        <v>0</v>
      </c>
    </row>
    <row r="1414" spans="1:8" x14ac:dyDescent="0.25">
      <c r="A1414" s="1" t="s">
        <v>19</v>
      </c>
      <c r="B1414" s="8" t="s">
        <v>1450</v>
      </c>
      <c r="C1414">
        <v>39901</v>
      </c>
      <c r="D1414" s="1" t="s">
        <v>3980</v>
      </c>
      <c r="E1414" s="2">
        <v>15230.1</v>
      </c>
      <c r="F1414" s="9" t="s">
        <v>32</v>
      </c>
      <c r="G1414" s="2">
        <v>15230.1</v>
      </c>
      <c r="H1414" s="4">
        <f>Tabla1[[#This Row],[Importe]]-Tabla1[[#This Row],[Pagado]]</f>
        <v>0</v>
      </c>
    </row>
    <row r="1415" spans="1:8" x14ac:dyDescent="0.25">
      <c r="A1415" s="1" t="s">
        <v>19</v>
      </c>
      <c r="B1415" s="8" t="s">
        <v>1451</v>
      </c>
      <c r="C1415">
        <v>39902</v>
      </c>
      <c r="D1415" s="1" t="s">
        <v>3994</v>
      </c>
      <c r="E1415" s="2">
        <v>3275.7</v>
      </c>
      <c r="F1415" s="9" t="s">
        <v>19</v>
      </c>
      <c r="G1415" s="2">
        <v>3275.7</v>
      </c>
      <c r="H1415" s="4">
        <f>Tabla1[[#This Row],[Importe]]-Tabla1[[#This Row],[Pagado]]</f>
        <v>0</v>
      </c>
    </row>
    <row r="1416" spans="1:8" x14ac:dyDescent="0.25">
      <c r="A1416" s="1" t="s">
        <v>19</v>
      </c>
      <c r="B1416" s="8" t="s">
        <v>1452</v>
      </c>
      <c r="C1416">
        <v>39903</v>
      </c>
      <c r="D1416" s="1" t="s">
        <v>3994</v>
      </c>
      <c r="E1416" s="2">
        <v>450</v>
      </c>
      <c r="F1416" s="9" t="s">
        <v>19</v>
      </c>
      <c r="G1416" s="2">
        <v>450</v>
      </c>
      <c r="H1416" s="4">
        <f>Tabla1[[#This Row],[Importe]]-Tabla1[[#This Row],[Pagado]]</f>
        <v>0</v>
      </c>
    </row>
    <row r="1417" spans="1:8" x14ac:dyDescent="0.25">
      <c r="A1417" s="1" t="s">
        <v>19</v>
      </c>
      <c r="B1417" s="8" t="s">
        <v>1453</v>
      </c>
      <c r="C1417">
        <v>39904</v>
      </c>
      <c r="D1417" s="1" t="s">
        <v>3994</v>
      </c>
      <c r="E1417" s="2">
        <v>140</v>
      </c>
      <c r="F1417" s="9" t="s">
        <v>19</v>
      </c>
      <c r="G1417" s="2">
        <v>140</v>
      </c>
      <c r="H1417" s="4">
        <f>Tabla1[[#This Row],[Importe]]-Tabla1[[#This Row],[Pagado]]</f>
        <v>0</v>
      </c>
    </row>
    <row r="1418" spans="1:8" x14ac:dyDescent="0.25">
      <c r="A1418" s="1" t="s">
        <v>19</v>
      </c>
      <c r="B1418" s="8" t="s">
        <v>1454</v>
      </c>
      <c r="C1418">
        <v>39905</v>
      </c>
      <c r="D1418" s="1" t="s">
        <v>3977</v>
      </c>
      <c r="E1418" s="2">
        <v>3718.8</v>
      </c>
      <c r="F1418" s="9" t="s">
        <v>19</v>
      </c>
      <c r="G1418" s="2">
        <v>3718.8</v>
      </c>
      <c r="H1418" s="4">
        <f>Tabla1[[#This Row],[Importe]]-Tabla1[[#This Row],[Pagado]]</f>
        <v>0</v>
      </c>
    </row>
    <row r="1419" spans="1:8" x14ac:dyDescent="0.25">
      <c r="A1419" s="1" t="s">
        <v>19</v>
      </c>
      <c r="B1419" s="8" t="s">
        <v>1455</v>
      </c>
      <c r="C1419">
        <v>39906</v>
      </c>
      <c r="D1419" s="1" t="s">
        <v>3964</v>
      </c>
      <c r="E1419" s="2">
        <v>3018</v>
      </c>
      <c r="F1419" s="9" t="s">
        <v>19</v>
      </c>
      <c r="G1419" s="2">
        <v>3018</v>
      </c>
      <c r="H1419" s="4">
        <f>Tabla1[[#This Row],[Importe]]-Tabla1[[#This Row],[Pagado]]</f>
        <v>0</v>
      </c>
    </row>
    <row r="1420" spans="1:8" x14ac:dyDescent="0.25">
      <c r="A1420" s="1" t="s">
        <v>19</v>
      </c>
      <c r="B1420" s="8" t="s">
        <v>1456</v>
      </c>
      <c r="C1420">
        <v>39907</v>
      </c>
      <c r="D1420" s="1" t="s">
        <v>3964</v>
      </c>
      <c r="E1420" s="2">
        <v>923</v>
      </c>
      <c r="F1420" s="9" t="s">
        <v>19</v>
      </c>
      <c r="G1420" s="2">
        <v>923</v>
      </c>
      <c r="H1420" s="4">
        <f>Tabla1[[#This Row],[Importe]]-Tabla1[[#This Row],[Pagado]]</f>
        <v>0</v>
      </c>
    </row>
    <row r="1421" spans="1:8" x14ac:dyDescent="0.25">
      <c r="A1421" s="1" t="s">
        <v>19</v>
      </c>
      <c r="B1421" s="8" t="s">
        <v>1457</v>
      </c>
      <c r="C1421">
        <v>39908</v>
      </c>
      <c r="D1421" s="1" t="s">
        <v>4113</v>
      </c>
      <c r="E1421" s="2">
        <v>1510.6</v>
      </c>
      <c r="F1421" s="9" t="s">
        <v>19</v>
      </c>
      <c r="G1421" s="2">
        <v>1510.6</v>
      </c>
      <c r="H1421" s="4">
        <f>Tabla1[[#This Row],[Importe]]-Tabla1[[#This Row],[Pagado]]</f>
        <v>0</v>
      </c>
    </row>
    <row r="1422" spans="1:8" x14ac:dyDescent="0.25">
      <c r="A1422" s="1" t="s">
        <v>19</v>
      </c>
      <c r="B1422" s="8" t="s">
        <v>1458</v>
      </c>
      <c r="C1422">
        <v>39909</v>
      </c>
      <c r="D1422" s="1" t="s">
        <v>3998</v>
      </c>
      <c r="E1422" s="2">
        <v>32259.599999999999</v>
      </c>
      <c r="F1422" s="9" t="s">
        <v>19</v>
      </c>
      <c r="G1422" s="2">
        <v>32259.599999999999</v>
      </c>
      <c r="H1422" s="4">
        <f>Tabla1[[#This Row],[Importe]]-Tabla1[[#This Row],[Pagado]]</f>
        <v>0</v>
      </c>
    </row>
    <row r="1423" spans="1:8" x14ac:dyDescent="0.25">
      <c r="A1423" s="1" t="s">
        <v>19</v>
      </c>
      <c r="B1423" s="8" t="s">
        <v>1459</v>
      </c>
      <c r="C1423">
        <v>39910</v>
      </c>
      <c r="D1423" s="1" t="s">
        <v>4141</v>
      </c>
      <c r="E1423" s="2">
        <v>2155.4</v>
      </c>
      <c r="F1423" s="9" t="s">
        <v>19</v>
      </c>
      <c r="G1423" s="2">
        <v>2155.4</v>
      </c>
      <c r="H1423" s="4">
        <f>Tabla1[[#This Row],[Importe]]-Tabla1[[#This Row],[Pagado]]</f>
        <v>0</v>
      </c>
    </row>
    <row r="1424" spans="1:8" x14ac:dyDescent="0.25">
      <c r="A1424" s="1" t="s">
        <v>19</v>
      </c>
      <c r="B1424" s="8" t="s">
        <v>1460</v>
      </c>
      <c r="C1424">
        <v>39911</v>
      </c>
      <c r="D1424" s="1" t="s">
        <v>4057</v>
      </c>
      <c r="E1424" s="2">
        <v>2787.7</v>
      </c>
      <c r="F1424" s="9" t="s">
        <v>19</v>
      </c>
      <c r="G1424" s="2">
        <v>2787.7</v>
      </c>
      <c r="H1424" s="4">
        <f>Tabla1[[#This Row],[Importe]]-Tabla1[[#This Row],[Pagado]]</f>
        <v>0</v>
      </c>
    </row>
    <row r="1425" spans="1:8" x14ac:dyDescent="0.25">
      <c r="A1425" s="1" t="s">
        <v>19</v>
      </c>
      <c r="B1425" s="8" t="s">
        <v>1461</v>
      </c>
      <c r="C1425">
        <v>39912</v>
      </c>
      <c r="D1425" s="1" t="s">
        <v>4166</v>
      </c>
      <c r="E1425" s="2">
        <v>5060</v>
      </c>
      <c r="F1425" s="9" t="s">
        <v>19</v>
      </c>
      <c r="G1425" s="2">
        <v>5060</v>
      </c>
      <c r="H1425" s="4">
        <f>Tabla1[[#This Row],[Importe]]-Tabla1[[#This Row],[Pagado]]</f>
        <v>0</v>
      </c>
    </row>
    <row r="1426" spans="1:8" x14ac:dyDescent="0.25">
      <c r="A1426" s="1" t="s">
        <v>19</v>
      </c>
      <c r="B1426" s="8" t="s">
        <v>1462</v>
      </c>
      <c r="C1426">
        <v>39913</v>
      </c>
      <c r="D1426" s="1" t="s">
        <v>3989</v>
      </c>
      <c r="E1426" s="2">
        <v>0</v>
      </c>
      <c r="F1426" s="9" t="s">
        <v>4219</v>
      </c>
      <c r="G1426" s="2">
        <v>0</v>
      </c>
      <c r="H1426" s="4">
        <f>Tabla1[[#This Row],[Importe]]-Tabla1[[#This Row],[Pagado]]</f>
        <v>0</v>
      </c>
    </row>
    <row r="1427" spans="1:8" x14ac:dyDescent="0.25">
      <c r="A1427" s="1" t="s">
        <v>19</v>
      </c>
      <c r="B1427" s="8" t="s">
        <v>1463</v>
      </c>
      <c r="C1427">
        <v>39914</v>
      </c>
      <c r="D1427" s="1" t="s">
        <v>3989</v>
      </c>
      <c r="E1427" s="2">
        <v>1256.2</v>
      </c>
      <c r="F1427" s="9" t="s">
        <v>19</v>
      </c>
      <c r="G1427" s="2">
        <v>1256.2</v>
      </c>
      <c r="H1427" s="4">
        <f>Tabla1[[#This Row],[Importe]]-Tabla1[[#This Row],[Pagado]]</f>
        <v>0</v>
      </c>
    </row>
    <row r="1428" spans="1:8" x14ac:dyDescent="0.25">
      <c r="A1428" s="1" t="s">
        <v>19</v>
      </c>
      <c r="B1428" s="8" t="s">
        <v>1464</v>
      </c>
      <c r="C1428">
        <v>39915</v>
      </c>
      <c r="D1428" s="1" t="s">
        <v>3997</v>
      </c>
      <c r="E1428" s="2">
        <v>3198.8</v>
      </c>
      <c r="F1428" s="9" t="s">
        <v>19</v>
      </c>
      <c r="G1428" s="2">
        <v>3198.8</v>
      </c>
      <c r="H1428" s="4">
        <f>Tabla1[[#This Row],[Importe]]-Tabla1[[#This Row],[Pagado]]</f>
        <v>0</v>
      </c>
    </row>
    <row r="1429" spans="1:8" x14ac:dyDescent="0.25">
      <c r="A1429" s="1" t="s">
        <v>19</v>
      </c>
      <c r="B1429" s="8" t="s">
        <v>1465</v>
      </c>
      <c r="C1429">
        <v>39916</v>
      </c>
      <c r="D1429" s="1" t="s">
        <v>3991</v>
      </c>
      <c r="E1429" s="2">
        <v>2903.6</v>
      </c>
      <c r="F1429" s="9" t="s">
        <v>19</v>
      </c>
      <c r="G1429" s="2">
        <v>2903.6</v>
      </c>
      <c r="H1429" s="4">
        <f>Tabla1[[#This Row],[Importe]]-Tabla1[[#This Row],[Pagado]]</f>
        <v>0</v>
      </c>
    </row>
    <row r="1430" spans="1:8" x14ac:dyDescent="0.25">
      <c r="A1430" s="1" t="s">
        <v>19</v>
      </c>
      <c r="B1430" s="8" t="s">
        <v>1466</v>
      </c>
      <c r="C1430">
        <v>39917</v>
      </c>
      <c r="D1430" s="1" t="s">
        <v>4095</v>
      </c>
      <c r="E1430" s="2">
        <v>4490.6000000000004</v>
      </c>
      <c r="F1430" s="9" t="s">
        <v>19</v>
      </c>
      <c r="G1430" s="2">
        <v>4490.6000000000004</v>
      </c>
      <c r="H1430" s="4">
        <f>Tabla1[[#This Row],[Importe]]-Tabla1[[#This Row],[Pagado]]</f>
        <v>0</v>
      </c>
    </row>
    <row r="1431" spans="1:8" x14ac:dyDescent="0.25">
      <c r="A1431" s="1" t="s">
        <v>19</v>
      </c>
      <c r="B1431" s="8" t="s">
        <v>1467</v>
      </c>
      <c r="C1431">
        <v>39918</v>
      </c>
      <c r="D1431" s="1" t="s">
        <v>4049</v>
      </c>
      <c r="E1431" s="2">
        <v>1132.8800000000001</v>
      </c>
      <c r="F1431" s="9" t="s">
        <v>19</v>
      </c>
      <c r="G1431" s="2">
        <v>1132.8800000000001</v>
      </c>
      <c r="H1431" s="4">
        <f>Tabla1[[#This Row],[Importe]]-Tabla1[[#This Row],[Pagado]]</f>
        <v>0</v>
      </c>
    </row>
    <row r="1432" spans="1:8" x14ac:dyDescent="0.25">
      <c r="A1432" s="1" t="s">
        <v>19</v>
      </c>
      <c r="B1432" s="8" t="s">
        <v>1468</v>
      </c>
      <c r="C1432">
        <v>39919</v>
      </c>
      <c r="D1432" s="1" t="s">
        <v>3964</v>
      </c>
      <c r="E1432" s="2">
        <v>840</v>
      </c>
      <c r="F1432" s="9" t="s">
        <v>19</v>
      </c>
      <c r="G1432" s="2">
        <v>840</v>
      </c>
      <c r="H1432" s="4">
        <f>Tabla1[[#This Row],[Importe]]-Tabla1[[#This Row],[Pagado]]</f>
        <v>0</v>
      </c>
    </row>
    <row r="1433" spans="1:8" x14ac:dyDescent="0.25">
      <c r="A1433" s="1" t="s">
        <v>19</v>
      </c>
      <c r="B1433" s="8" t="s">
        <v>1469</v>
      </c>
      <c r="C1433">
        <v>39920</v>
      </c>
      <c r="D1433" s="1" t="s">
        <v>3964</v>
      </c>
      <c r="E1433" s="2">
        <v>599.67999999999995</v>
      </c>
      <c r="F1433" s="9" t="s">
        <v>19</v>
      </c>
      <c r="G1433" s="2">
        <v>599.67999999999995</v>
      </c>
      <c r="H1433" s="4">
        <f>Tabla1[[#This Row],[Importe]]-Tabla1[[#This Row],[Pagado]]</f>
        <v>0</v>
      </c>
    </row>
    <row r="1434" spans="1:8" x14ac:dyDescent="0.25">
      <c r="A1434" s="1" t="s">
        <v>19</v>
      </c>
      <c r="B1434" s="8" t="s">
        <v>1470</v>
      </c>
      <c r="C1434">
        <v>39921</v>
      </c>
      <c r="D1434" s="1" t="s">
        <v>4055</v>
      </c>
      <c r="E1434" s="2">
        <v>40000</v>
      </c>
      <c r="F1434" s="9" t="s">
        <v>19</v>
      </c>
      <c r="G1434" s="2">
        <v>40000</v>
      </c>
      <c r="H1434" s="4">
        <f>Tabla1[[#This Row],[Importe]]-Tabla1[[#This Row],[Pagado]]</f>
        <v>0</v>
      </c>
    </row>
    <row r="1435" spans="1:8" x14ac:dyDescent="0.25">
      <c r="A1435" s="1" t="s">
        <v>19</v>
      </c>
      <c r="B1435" s="8" t="s">
        <v>1471</v>
      </c>
      <c r="C1435">
        <v>39922</v>
      </c>
      <c r="D1435" s="1" t="s">
        <v>4024</v>
      </c>
      <c r="E1435" s="2">
        <v>42159.6</v>
      </c>
      <c r="F1435" s="9" t="s">
        <v>19</v>
      </c>
      <c r="G1435" s="2">
        <v>42159.6</v>
      </c>
      <c r="H1435" s="4">
        <f>Tabla1[[#This Row],[Importe]]-Tabla1[[#This Row],[Pagado]]</f>
        <v>0</v>
      </c>
    </row>
    <row r="1436" spans="1:8" x14ac:dyDescent="0.25">
      <c r="A1436" s="1" t="s">
        <v>19</v>
      </c>
      <c r="B1436" s="8" t="s">
        <v>1472</v>
      </c>
      <c r="C1436">
        <v>39923</v>
      </c>
      <c r="D1436" s="1" t="s">
        <v>4020</v>
      </c>
      <c r="E1436" s="2">
        <v>21675.200000000001</v>
      </c>
      <c r="F1436" s="9" t="s">
        <v>21</v>
      </c>
      <c r="G1436" s="2">
        <v>21675.200000000001</v>
      </c>
      <c r="H1436" s="4">
        <f>Tabla1[[#This Row],[Importe]]-Tabla1[[#This Row],[Pagado]]</f>
        <v>0</v>
      </c>
    </row>
    <row r="1437" spans="1:8" x14ac:dyDescent="0.25">
      <c r="A1437" s="1" t="s">
        <v>19</v>
      </c>
      <c r="B1437" s="8" t="s">
        <v>1473</v>
      </c>
      <c r="C1437">
        <v>39924</v>
      </c>
      <c r="D1437" s="1" t="s">
        <v>4121</v>
      </c>
      <c r="E1437" s="2">
        <v>4293.9799999999996</v>
      </c>
      <c r="F1437" s="9" t="s">
        <v>19</v>
      </c>
      <c r="G1437" s="2">
        <v>4293.9799999999996</v>
      </c>
      <c r="H1437" s="4">
        <f>Tabla1[[#This Row],[Importe]]-Tabla1[[#This Row],[Pagado]]</f>
        <v>0</v>
      </c>
    </row>
    <row r="1438" spans="1:8" x14ac:dyDescent="0.25">
      <c r="A1438" s="1" t="s">
        <v>19</v>
      </c>
      <c r="B1438" s="8" t="s">
        <v>1474</v>
      </c>
      <c r="C1438">
        <v>39925</v>
      </c>
      <c r="D1438" s="1" t="s">
        <v>3965</v>
      </c>
      <c r="E1438" s="2">
        <v>1400</v>
      </c>
      <c r="F1438" s="9" t="s">
        <v>19</v>
      </c>
      <c r="G1438" s="2">
        <v>1400</v>
      </c>
      <c r="H1438" s="4">
        <f>Tabla1[[#This Row],[Importe]]-Tabla1[[#This Row],[Pagado]]</f>
        <v>0</v>
      </c>
    </row>
    <row r="1439" spans="1:8" x14ac:dyDescent="0.25">
      <c r="A1439" s="1" t="s">
        <v>19</v>
      </c>
      <c r="B1439" s="8" t="s">
        <v>1475</v>
      </c>
      <c r="C1439">
        <v>39926</v>
      </c>
      <c r="D1439" s="1" t="s">
        <v>3992</v>
      </c>
      <c r="E1439" s="2">
        <v>4124.1000000000004</v>
      </c>
      <c r="F1439" s="9" t="s">
        <v>19</v>
      </c>
      <c r="G1439" s="2">
        <v>4124.1000000000004</v>
      </c>
      <c r="H1439" s="4">
        <f>Tabla1[[#This Row],[Importe]]-Tabla1[[#This Row],[Pagado]]</f>
        <v>0</v>
      </c>
    </row>
    <row r="1440" spans="1:8" x14ac:dyDescent="0.25">
      <c r="A1440" s="1" t="s">
        <v>19</v>
      </c>
      <c r="B1440" s="8" t="s">
        <v>1476</v>
      </c>
      <c r="C1440">
        <v>39927</v>
      </c>
      <c r="D1440" s="1" t="s">
        <v>3992</v>
      </c>
      <c r="E1440" s="2">
        <v>935.56</v>
      </c>
      <c r="F1440" s="9" t="s">
        <v>19</v>
      </c>
      <c r="G1440" s="2">
        <v>935.56</v>
      </c>
      <c r="H1440" s="4">
        <f>Tabla1[[#This Row],[Importe]]-Tabla1[[#This Row],[Pagado]]</f>
        <v>0</v>
      </c>
    </row>
    <row r="1441" spans="1:8" x14ac:dyDescent="0.25">
      <c r="A1441" s="1" t="s">
        <v>19</v>
      </c>
      <c r="B1441" s="8" t="s">
        <v>1477</v>
      </c>
      <c r="C1441">
        <v>39928</v>
      </c>
      <c r="D1441" s="1" t="s">
        <v>4017</v>
      </c>
      <c r="E1441" s="2">
        <v>166347.4</v>
      </c>
      <c r="F1441" s="9" t="s">
        <v>26</v>
      </c>
      <c r="G1441" s="2">
        <v>166347.4</v>
      </c>
      <c r="H1441" s="4">
        <f>Tabla1[[#This Row],[Importe]]-Tabla1[[#This Row],[Pagado]]</f>
        <v>0</v>
      </c>
    </row>
    <row r="1442" spans="1:8" x14ac:dyDescent="0.25">
      <c r="A1442" s="1" t="s">
        <v>19</v>
      </c>
      <c r="B1442" s="8" t="s">
        <v>1478</v>
      </c>
      <c r="C1442">
        <v>39929</v>
      </c>
      <c r="D1442" s="1" t="s">
        <v>4017</v>
      </c>
      <c r="E1442" s="2">
        <v>50816.5</v>
      </c>
      <c r="F1442" s="9" t="s">
        <v>26</v>
      </c>
      <c r="G1442" s="2">
        <v>50816.5</v>
      </c>
      <c r="H1442" s="4">
        <f>Tabla1[[#This Row],[Importe]]-Tabla1[[#This Row],[Pagado]]</f>
        <v>0</v>
      </c>
    </row>
    <row r="1443" spans="1:8" x14ac:dyDescent="0.25">
      <c r="A1443" s="1" t="s">
        <v>19</v>
      </c>
      <c r="B1443" s="8" t="s">
        <v>1479</v>
      </c>
      <c r="C1443">
        <v>39930</v>
      </c>
      <c r="D1443" s="1" t="s">
        <v>4108</v>
      </c>
      <c r="E1443" s="2">
        <v>20000</v>
      </c>
      <c r="F1443" s="9" t="s">
        <v>19</v>
      </c>
      <c r="G1443" s="2">
        <v>20000</v>
      </c>
      <c r="H1443" s="4">
        <f>Tabla1[[#This Row],[Importe]]-Tabla1[[#This Row],[Pagado]]</f>
        <v>0</v>
      </c>
    </row>
    <row r="1444" spans="1:8" x14ac:dyDescent="0.25">
      <c r="A1444" s="1" t="s">
        <v>19</v>
      </c>
      <c r="B1444" s="8" t="s">
        <v>1480</v>
      </c>
      <c r="C1444">
        <v>39931</v>
      </c>
      <c r="D1444" s="1" t="s">
        <v>4047</v>
      </c>
      <c r="E1444" s="2">
        <v>4355.6000000000004</v>
      </c>
      <c r="F1444" s="9" t="s">
        <v>19</v>
      </c>
      <c r="G1444" s="2">
        <v>4355.6000000000004</v>
      </c>
      <c r="H1444" s="4">
        <f>Tabla1[[#This Row],[Importe]]-Tabla1[[#This Row],[Pagado]]</f>
        <v>0</v>
      </c>
    </row>
    <row r="1445" spans="1:8" x14ac:dyDescent="0.25">
      <c r="A1445" s="1" t="s">
        <v>19</v>
      </c>
      <c r="B1445" s="8" t="s">
        <v>1481</v>
      </c>
      <c r="C1445">
        <v>39932</v>
      </c>
      <c r="D1445" s="1" t="s">
        <v>3952</v>
      </c>
      <c r="E1445" s="2">
        <v>5910.68</v>
      </c>
      <c r="F1445" s="9" t="s">
        <v>19</v>
      </c>
      <c r="G1445" s="2">
        <v>5910.68</v>
      </c>
      <c r="H1445" s="4">
        <f>Tabla1[[#This Row],[Importe]]-Tabla1[[#This Row],[Pagado]]</f>
        <v>0</v>
      </c>
    </row>
    <row r="1446" spans="1:8" x14ac:dyDescent="0.25">
      <c r="A1446" s="1" t="s">
        <v>19</v>
      </c>
      <c r="B1446" s="8" t="s">
        <v>1482</v>
      </c>
      <c r="C1446">
        <v>39933</v>
      </c>
      <c r="D1446" s="1" t="s">
        <v>4105</v>
      </c>
      <c r="E1446" s="2">
        <v>840</v>
      </c>
      <c r="F1446" s="9" t="s">
        <v>19</v>
      </c>
      <c r="G1446" s="2">
        <v>840</v>
      </c>
      <c r="H1446" s="4">
        <f>Tabla1[[#This Row],[Importe]]-Tabla1[[#This Row],[Pagado]]</f>
        <v>0</v>
      </c>
    </row>
    <row r="1447" spans="1:8" x14ac:dyDescent="0.25">
      <c r="A1447" s="1" t="s">
        <v>19</v>
      </c>
      <c r="B1447" s="8" t="s">
        <v>1483</v>
      </c>
      <c r="C1447">
        <v>39934</v>
      </c>
      <c r="D1447" s="1" t="s">
        <v>3998</v>
      </c>
      <c r="E1447" s="2">
        <v>481.6</v>
      </c>
      <c r="F1447" s="9" t="s">
        <v>27</v>
      </c>
      <c r="G1447" s="2">
        <v>481.6</v>
      </c>
      <c r="H1447" s="4">
        <f>Tabla1[[#This Row],[Importe]]-Tabla1[[#This Row],[Pagado]]</f>
        <v>0</v>
      </c>
    </row>
    <row r="1448" spans="1:8" x14ac:dyDescent="0.25">
      <c r="A1448" s="1" t="s">
        <v>19</v>
      </c>
      <c r="B1448" s="8" t="s">
        <v>1484</v>
      </c>
      <c r="C1448">
        <v>39935</v>
      </c>
      <c r="D1448" s="1" t="s">
        <v>4105</v>
      </c>
      <c r="E1448" s="2">
        <v>49098.5</v>
      </c>
      <c r="F1448" s="9" t="s">
        <v>19</v>
      </c>
      <c r="G1448" s="2">
        <v>49098.5</v>
      </c>
      <c r="H1448" s="4">
        <f>Tabla1[[#This Row],[Importe]]-Tabla1[[#This Row],[Pagado]]</f>
        <v>0</v>
      </c>
    </row>
    <row r="1449" spans="1:8" x14ac:dyDescent="0.25">
      <c r="A1449" s="1" t="s">
        <v>19</v>
      </c>
      <c r="B1449" s="8" t="s">
        <v>1485</v>
      </c>
      <c r="C1449">
        <v>39936</v>
      </c>
      <c r="D1449" s="1" t="s">
        <v>4167</v>
      </c>
      <c r="E1449" s="2">
        <v>8980</v>
      </c>
      <c r="F1449" s="9" t="s">
        <v>19</v>
      </c>
      <c r="G1449" s="2">
        <v>8980</v>
      </c>
      <c r="H1449" s="4">
        <f>Tabla1[[#This Row],[Importe]]-Tabla1[[#This Row],[Pagado]]</f>
        <v>0</v>
      </c>
    </row>
    <row r="1450" spans="1:8" x14ac:dyDescent="0.25">
      <c r="A1450" s="1" t="s">
        <v>19</v>
      </c>
      <c r="B1450" s="8" t="s">
        <v>1486</v>
      </c>
      <c r="C1450">
        <v>39937</v>
      </c>
      <c r="D1450" s="1" t="s">
        <v>3959</v>
      </c>
      <c r="E1450" s="2">
        <v>1.86</v>
      </c>
      <c r="F1450" s="9" t="s">
        <v>27</v>
      </c>
      <c r="G1450" s="2">
        <v>1.86</v>
      </c>
      <c r="H1450" s="4">
        <f>Tabla1[[#This Row],[Importe]]-Tabla1[[#This Row],[Pagado]]</f>
        <v>0</v>
      </c>
    </row>
    <row r="1451" spans="1:8" x14ac:dyDescent="0.25">
      <c r="A1451" s="1" t="s">
        <v>19</v>
      </c>
      <c r="B1451" s="8" t="s">
        <v>1487</v>
      </c>
      <c r="C1451">
        <v>39938</v>
      </c>
      <c r="D1451" s="1" t="s">
        <v>3964</v>
      </c>
      <c r="E1451" s="2">
        <v>1295.48</v>
      </c>
      <c r="F1451" s="9" t="s">
        <v>19</v>
      </c>
      <c r="G1451" s="2">
        <v>1295.48</v>
      </c>
      <c r="H1451" s="4">
        <f>Tabla1[[#This Row],[Importe]]-Tabla1[[#This Row],[Pagado]]</f>
        <v>0</v>
      </c>
    </row>
    <row r="1452" spans="1:8" x14ac:dyDescent="0.25">
      <c r="A1452" s="1" t="s">
        <v>19</v>
      </c>
      <c r="B1452" s="8" t="s">
        <v>1488</v>
      </c>
      <c r="C1452">
        <v>39939</v>
      </c>
      <c r="D1452" s="1" t="s">
        <v>4042</v>
      </c>
      <c r="E1452" s="2">
        <v>26504.5</v>
      </c>
      <c r="F1452" s="9" t="s">
        <v>19</v>
      </c>
      <c r="G1452" s="2">
        <v>26504.5</v>
      </c>
      <c r="H1452" s="4">
        <f>Tabla1[[#This Row],[Importe]]-Tabla1[[#This Row],[Pagado]]</f>
        <v>0</v>
      </c>
    </row>
    <row r="1453" spans="1:8" x14ac:dyDescent="0.25">
      <c r="A1453" s="1" t="s">
        <v>19</v>
      </c>
      <c r="B1453" s="8" t="s">
        <v>1489</v>
      </c>
      <c r="C1453">
        <v>39940</v>
      </c>
      <c r="D1453" s="1" t="s">
        <v>4069</v>
      </c>
      <c r="E1453" s="2">
        <v>32562.5</v>
      </c>
      <c r="F1453" s="9" t="s">
        <v>26</v>
      </c>
      <c r="G1453" s="2">
        <v>32562.5</v>
      </c>
      <c r="H1453" s="4">
        <f>Tabla1[[#This Row],[Importe]]-Tabla1[[#This Row],[Pagado]]</f>
        <v>0</v>
      </c>
    </row>
    <row r="1454" spans="1:8" x14ac:dyDescent="0.25">
      <c r="A1454" s="1" t="s">
        <v>19</v>
      </c>
      <c r="B1454" s="8" t="s">
        <v>1490</v>
      </c>
      <c r="C1454">
        <v>39941</v>
      </c>
      <c r="D1454" s="1" t="s">
        <v>4023</v>
      </c>
      <c r="E1454" s="2">
        <v>18249.599999999999</v>
      </c>
      <c r="F1454" s="9" t="s">
        <v>19</v>
      </c>
      <c r="G1454" s="2">
        <v>18249.599999999999</v>
      </c>
      <c r="H1454" s="4">
        <f>Tabla1[[#This Row],[Importe]]-Tabla1[[#This Row],[Pagado]]</f>
        <v>0</v>
      </c>
    </row>
    <row r="1455" spans="1:8" x14ac:dyDescent="0.25">
      <c r="A1455" s="1" t="s">
        <v>19</v>
      </c>
      <c r="B1455" s="8" t="s">
        <v>1491</v>
      </c>
      <c r="C1455">
        <v>39942</v>
      </c>
      <c r="D1455" s="1" t="s">
        <v>3953</v>
      </c>
      <c r="E1455" s="2">
        <v>4760</v>
      </c>
      <c r="F1455" s="9" t="s">
        <v>19</v>
      </c>
      <c r="G1455" s="2">
        <v>4760</v>
      </c>
      <c r="H1455" s="4">
        <f>Tabla1[[#This Row],[Importe]]-Tabla1[[#This Row],[Pagado]]</f>
        <v>0</v>
      </c>
    </row>
    <row r="1456" spans="1:8" x14ac:dyDescent="0.25">
      <c r="A1456" s="1" t="s">
        <v>19</v>
      </c>
      <c r="B1456" s="8" t="s">
        <v>1492</v>
      </c>
      <c r="C1456">
        <v>39943</v>
      </c>
      <c r="D1456" s="1" t="s">
        <v>4102</v>
      </c>
      <c r="E1456" s="2">
        <v>4429.3</v>
      </c>
      <c r="F1456" s="9" t="s">
        <v>19</v>
      </c>
      <c r="G1456" s="2">
        <v>4429.3</v>
      </c>
      <c r="H1456" s="4">
        <f>Tabla1[[#This Row],[Importe]]-Tabla1[[#This Row],[Pagado]]</f>
        <v>0</v>
      </c>
    </row>
    <row r="1457" spans="1:8" x14ac:dyDescent="0.25">
      <c r="A1457" s="1" t="s">
        <v>19</v>
      </c>
      <c r="B1457" s="8" t="s">
        <v>1493</v>
      </c>
      <c r="C1457">
        <v>39944</v>
      </c>
      <c r="D1457" s="1" t="s">
        <v>4066</v>
      </c>
      <c r="E1457" s="2">
        <v>4770</v>
      </c>
      <c r="F1457" s="9" t="s">
        <v>19</v>
      </c>
      <c r="G1457" s="2">
        <v>4770</v>
      </c>
      <c r="H1457" s="4">
        <f>Tabla1[[#This Row],[Importe]]-Tabla1[[#This Row],[Pagado]]</f>
        <v>0</v>
      </c>
    </row>
    <row r="1458" spans="1:8" x14ac:dyDescent="0.25">
      <c r="A1458" s="1" t="s">
        <v>19</v>
      </c>
      <c r="B1458" s="8" t="s">
        <v>1494</v>
      </c>
      <c r="C1458">
        <v>39945</v>
      </c>
      <c r="D1458" s="1" t="s">
        <v>4097</v>
      </c>
      <c r="E1458" s="2">
        <v>1200</v>
      </c>
      <c r="F1458" s="9" t="s">
        <v>19</v>
      </c>
      <c r="G1458" s="2">
        <v>1200</v>
      </c>
      <c r="H1458" s="4">
        <f>Tabla1[[#This Row],[Importe]]-Tabla1[[#This Row],[Pagado]]</f>
        <v>0</v>
      </c>
    </row>
    <row r="1459" spans="1:8" x14ac:dyDescent="0.25">
      <c r="A1459" s="1" t="s">
        <v>19</v>
      </c>
      <c r="B1459" s="8" t="s">
        <v>1495</v>
      </c>
      <c r="C1459">
        <v>39946</v>
      </c>
      <c r="D1459" s="1" t="s">
        <v>4097</v>
      </c>
      <c r="E1459" s="2">
        <v>70</v>
      </c>
      <c r="F1459" s="9" t="s">
        <v>19</v>
      </c>
      <c r="G1459" s="2">
        <v>70</v>
      </c>
      <c r="H1459" s="4">
        <f>Tabla1[[#This Row],[Importe]]-Tabla1[[#This Row],[Pagado]]</f>
        <v>0</v>
      </c>
    </row>
    <row r="1460" spans="1:8" x14ac:dyDescent="0.25">
      <c r="A1460" s="1" t="s">
        <v>19</v>
      </c>
      <c r="B1460" s="8" t="s">
        <v>1496</v>
      </c>
      <c r="C1460">
        <v>39947</v>
      </c>
      <c r="D1460" s="1" t="s">
        <v>4097</v>
      </c>
      <c r="E1460" s="2">
        <v>70</v>
      </c>
      <c r="F1460" s="9" t="s">
        <v>19</v>
      </c>
      <c r="G1460" s="2">
        <v>70</v>
      </c>
      <c r="H1460" s="4">
        <f>Tabla1[[#This Row],[Importe]]-Tabla1[[#This Row],[Pagado]]</f>
        <v>0</v>
      </c>
    </row>
    <row r="1461" spans="1:8" x14ac:dyDescent="0.25">
      <c r="A1461" s="1" t="s">
        <v>19</v>
      </c>
      <c r="B1461" s="8" t="s">
        <v>1497</v>
      </c>
      <c r="C1461">
        <v>39948</v>
      </c>
      <c r="D1461" s="1" t="s">
        <v>3961</v>
      </c>
      <c r="E1461" s="2">
        <v>62553.599999999999</v>
      </c>
      <c r="F1461" s="9" t="s">
        <v>21</v>
      </c>
      <c r="G1461" s="2">
        <v>62553.599999999999</v>
      </c>
      <c r="H1461" s="4">
        <f>Tabla1[[#This Row],[Importe]]-Tabla1[[#This Row],[Pagado]]</f>
        <v>0</v>
      </c>
    </row>
    <row r="1462" spans="1:8" x14ac:dyDescent="0.25">
      <c r="A1462" s="1" t="s">
        <v>19</v>
      </c>
      <c r="B1462" s="8" t="s">
        <v>1498</v>
      </c>
      <c r="C1462">
        <v>39949</v>
      </c>
      <c r="D1462" s="1" t="s">
        <v>4168</v>
      </c>
      <c r="E1462" s="2">
        <v>32064</v>
      </c>
      <c r="F1462" s="9" t="s">
        <v>19</v>
      </c>
      <c r="G1462" s="2">
        <v>32064</v>
      </c>
      <c r="H1462" s="4">
        <f>Tabla1[[#This Row],[Importe]]-Tabla1[[#This Row],[Pagado]]</f>
        <v>0</v>
      </c>
    </row>
    <row r="1463" spans="1:8" x14ac:dyDescent="0.25">
      <c r="A1463" s="1" t="s">
        <v>19</v>
      </c>
      <c r="B1463" s="8" t="s">
        <v>1499</v>
      </c>
      <c r="C1463">
        <v>39950</v>
      </c>
      <c r="D1463" s="1" t="s">
        <v>4054</v>
      </c>
      <c r="E1463" s="2">
        <v>39930.239999999998</v>
      </c>
      <c r="F1463" s="9" t="s">
        <v>21</v>
      </c>
      <c r="G1463" s="2">
        <v>39930.239999999998</v>
      </c>
      <c r="H1463" s="4">
        <f>Tabla1[[#This Row],[Importe]]-Tabla1[[#This Row],[Pagado]]</f>
        <v>0</v>
      </c>
    </row>
    <row r="1464" spans="1:8" x14ac:dyDescent="0.25">
      <c r="A1464" s="1" t="s">
        <v>19</v>
      </c>
      <c r="B1464" s="8" t="s">
        <v>1500</v>
      </c>
      <c r="C1464">
        <v>39951</v>
      </c>
      <c r="D1464" s="1" t="s">
        <v>4146</v>
      </c>
      <c r="E1464" s="2">
        <v>16100</v>
      </c>
      <c r="F1464" s="9" t="s">
        <v>19</v>
      </c>
      <c r="G1464" s="2">
        <v>16100</v>
      </c>
      <c r="H1464" s="4">
        <f>Tabla1[[#This Row],[Importe]]-Tabla1[[#This Row],[Pagado]]</f>
        <v>0</v>
      </c>
    </row>
    <row r="1465" spans="1:8" x14ac:dyDescent="0.25">
      <c r="A1465" s="1" t="s">
        <v>19</v>
      </c>
      <c r="B1465" s="8" t="s">
        <v>1501</v>
      </c>
      <c r="C1465">
        <v>39952</v>
      </c>
      <c r="D1465" s="1" t="s">
        <v>3968</v>
      </c>
      <c r="E1465" s="2">
        <v>12320</v>
      </c>
      <c r="F1465" s="9" t="s">
        <v>22</v>
      </c>
      <c r="G1465" s="2">
        <v>12320</v>
      </c>
      <c r="H1465" s="4">
        <f>Tabla1[[#This Row],[Importe]]-Tabla1[[#This Row],[Pagado]]</f>
        <v>0</v>
      </c>
    </row>
    <row r="1466" spans="1:8" x14ac:dyDescent="0.25">
      <c r="A1466" s="1" t="s">
        <v>19</v>
      </c>
      <c r="B1466" s="8" t="s">
        <v>1502</v>
      </c>
      <c r="C1466">
        <v>39953</v>
      </c>
      <c r="D1466" s="1" t="s">
        <v>4169</v>
      </c>
      <c r="E1466" s="2">
        <v>372</v>
      </c>
      <c r="F1466" s="9" t="s">
        <v>19</v>
      </c>
      <c r="G1466" s="2">
        <v>372</v>
      </c>
      <c r="H1466" s="4">
        <f>Tabla1[[#This Row],[Importe]]-Tabla1[[#This Row],[Pagado]]</f>
        <v>0</v>
      </c>
    </row>
    <row r="1467" spans="1:8" x14ac:dyDescent="0.25">
      <c r="A1467" s="1" t="s">
        <v>19</v>
      </c>
      <c r="B1467" s="8" t="s">
        <v>1503</v>
      </c>
      <c r="C1467">
        <v>39954</v>
      </c>
      <c r="D1467" s="1" t="s">
        <v>4109</v>
      </c>
      <c r="E1467" s="2">
        <v>1638.8</v>
      </c>
      <c r="F1467" s="9" t="s">
        <v>19</v>
      </c>
      <c r="G1467" s="2">
        <v>1638.8</v>
      </c>
      <c r="H1467" s="4">
        <f>Tabla1[[#This Row],[Importe]]-Tabla1[[#This Row],[Pagado]]</f>
        <v>0</v>
      </c>
    </row>
    <row r="1468" spans="1:8" x14ac:dyDescent="0.25">
      <c r="A1468" s="1" t="s">
        <v>19</v>
      </c>
      <c r="B1468" s="8" t="s">
        <v>1504</v>
      </c>
      <c r="C1468">
        <v>39955</v>
      </c>
      <c r="D1468" s="1" t="s">
        <v>4060</v>
      </c>
      <c r="E1468" s="2">
        <v>11.47</v>
      </c>
      <c r="F1468" s="9" t="s">
        <v>27</v>
      </c>
      <c r="G1468" s="2">
        <v>11.47</v>
      </c>
      <c r="H1468" s="4">
        <f>Tabla1[[#This Row],[Importe]]-Tabla1[[#This Row],[Pagado]]</f>
        <v>0</v>
      </c>
    </row>
    <row r="1469" spans="1:8" x14ac:dyDescent="0.25">
      <c r="A1469" s="1" t="s">
        <v>19</v>
      </c>
      <c r="B1469" s="8" t="s">
        <v>1505</v>
      </c>
      <c r="C1469">
        <v>39956</v>
      </c>
      <c r="D1469" s="1" t="s">
        <v>3998</v>
      </c>
      <c r="E1469" s="2">
        <v>0.05</v>
      </c>
      <c r="F1469" s="9">
        <v>44216</v>
      </c>
      <c r="G1469" s="2">
        <v>0.05</v>
      </c>
      <c r="H1469" s="4">
        <f>Tabla1[[#This Row],[Importe]]-Tabla1[[#This Row],[Pagado]]</f>
        <v>0</v>
      </c>
    </row>
    <row r="1470" spans="1:8" x14ac:dyDescent="0.25">
      <c r="A1470" s="1" t="s">
        <v>19</v>
      </c>
      <c r="B1470" s="8" t="s">
        <v>1506</v>
      </c>
      <c r="C1470">
        <v>39957</v>
      </c>
      <c r="D1470" s="1" t="s">
        <v>3998</v>
      </c>
      <c r="E1470" s="2">
        <v>24918</v>
      </c>
      <c r="F1470" s="9" t="s">
        <v>21</v>
      </c>
      <c r="G1470" s="2">
        <v>24918</v>
      </c>
      <c r="H1470" s="4">
        <f>Tabla1[[#This Row],[Importe]]-Tabla1[[#This Row],[Pagado]]</f>
        <v>0</v>
      </c>
    </row>
    <row r="1471" spans="1:8" x14ac:dyDescent="0.25">
      <c r="A1471" s="1" t="s">
        <v>20</v>
      </c>
      <c r="B1471" s="8" t="s">
        <v>1507</v>
      </c>
      <c r="C1471">
        <v>39958</v>
      </c>
      <c r="D1471" s="1" t="s">
        <v>3936</v>
      </c>
      <c r="E1471" s="2">
        <v>4380</v>
      </c>
      <c r="F1471" s="9" t="s">
        <v>23</v>
      </c>
      <c r="G1471" s="2">
        <v>4380</v>
      </c>
      <c r="H1471" s="4">
        <f>Tabla1[[#This Row],[Importe]]-Tabla1[[#This Row],[Pagado]]</f>
        <v>0</v>
      </c>
    </row>
    <row r="1472" spans="1:8" x14ac:dyDescent="0.25">
      <c r="A1472" s="1" t="s">
        <v>20</v>
      </c>
      <c r="B1472" s="8" t="s">
        <v>1508</v>
      </c>
      <c r="C1472">
        <v>39959</v>
      </c>
      <c r="D1472" s="1" t="s">
        <v>3935</v>
      </c>
      <c r="E1472" s="2">
        <v>54003.199999999997</v>
      </c>
      <c r="F1472" s="9" t="s">
        <v>22</v>
      </c>
      <c r="G1472" s="2">
        <v>54003.199999999997</v>
      </c>
      <c r="H1472" s="4">
        <f>Tabla1[[#This Row],[Importe]]-Tabla1[[#This Row],[Pagado]]</f>
        <v>0</v>
      </c>
    </row>
    <row r="1473" spans="1:8" x14ac:dyDescent="0.25">
      <c r="A1473" s="1" t="s">
        <v>20</v>
      </c>
      <c r="B1473" s="8" t="s">
        <v>1509</v>
      </c>
      <c r="C1473">
        <v>39960</v>
      </c>
      <c r="D1473" s="1" t="s">
        <v>3935</v>
      </c>
      <c r="E1473" s="2">
        <v>21650</v>
      </c>
      <c r="F1473" s="9" t="s">
        <v>22</v>
      </c>
      <c r="G1473" s="2">
        <v>21650</v>
      </c>
      <c r="H1473" s="4">
        <f>Tabla1[[#This Row],[Importe]]-Tabla1[[#This Row],[Pagado]]</f>
        <v>0</v>
      </c>
    </row>
    <row r="1474" spans="1:8" x14ac:dyDescent="0.25">
      <c r="A1474" s="1" t="s">
        <v>20</v>
      </c>
      <c r="B1474" s="8" t="s">
        <v>1510</v>
      </c>
      <c r="C1474">
        <v>39961</v>
      </c>
      <c r="D1474" s="1" t="s">
        <v>4037</v>
      </c>
      <c r="E1474" s="2">
        <v>4822.8</v>
      </c>
      <c r="F1474" s="9" t="s">
        <v>20</v>
      </c>
      <c r="G1474" s="2">
        <v>4822.8</v>
      </c>
      <c r="H1474" s="4">
        <f>Tabla1[[#This Row],[Importe]]-Tabla1[[#This Row],[Pagado]]</f>
        <v>0</v>
      </c>
    </row>
    <row r="1475" spans="1:8" x14ac:dyDescent="0.25">
      <c r="A1475" s="1" t="s">
        <v>20</v>
      </c>
      <c r="B1475" s="8" t="s">
        <v>1511</v>
      </c>
      <c r="C1475">
        <v>39962</v>
      </c>
      <c r="D1475" s="1" t="s">
        <v>4028</v>
      </c>
      <c r="E1475" s="2">
        <v>3960</v>
      </c>
      <c r="F1475" s="9" t="s">
        <v>20</v>
      </c>
      <c r="G1475" s="2">
        <v>3960</v>
      </c>
      <c r="H1475" s="4">
        <f>Tabla1[[#This Row],[Importe]]-Tabla1[[#This Row],[Pagado]]</f>
        <v>0</v>
      </c>
    </row>
    <row r="1476" spans="1:8" x14ac:dyDescent="0.25">
      <c r="A1476" s="1" t="s">
        <v>20</v>
      </c>
      <c r="B1476" s="8" t="s">
        <v>1512</v>
      </c>
      <c r="C1476">
        <v>39963</v>
      </c>
      <c r="D1476" s="1" t="s">
        <v>3951</v>
      </c>
      <c r="E1476" s="2">
        <v>12028.66</v>
      </c>
      <c r="F1476" s="9" t="s">
        <v>20</v>
      </c>
      <c r="G1476" s="2">
        <v>12028.66</v>
      </c>
      <c r="H1476" s="4">
        <f>Tabla1[[#This Row],[Importe]]-Tabla1[[#This Row],[Pagado]]</f>
        <v>0</v>
      </c>
    </row>
    <row r="1477" spans="1:8" x14ac:dyDescent="0.25">
      <c r="A1477" s="1" t="s">
        <v>20</v>
      </c>
      <c r="B1477" s="8" t="s">
        <v>1513</v>
      </c>
      <c r="C1477">
        <v>39964</v>
      </c>
      <c r="D1477" s="1" t="s">
        <v>3964</v>
      </c>
      <c r="E1477" s="2">
        <v>3012</v>
      </c>
      <c r="F1477" s="9" t="s">
        <v>20</v>
      </c>
      <c r="G1477" s="2">
        <v>3012</v>
      </c>
      <c r="H1477" s="4">
        <f>Tabla1[[#This Row],[Importe]]-Tabla1[[#This Row],[Pagado]]</f>
        <v>0</v>
      </c>
    </row>
    <row r="1478" spans="1:8" x14ac:dyDescent="0.25">
      <c r="A1478" s="1" t="s">
        <v>20</v>
      </c>
      <c r="B1478" s="8" t="s">
        <v>1514</v>
      </c>
      <c r="C1478">
        <v>39965</v>
      </c>
      <c r="D1478" s="1" t="s">
        <v>3952</v>
      </c>
      <c r="E1478" s="2">
        <v>10456.6</v>
      </c>
      <c r="F1478" s="9" t="s">
        <v>20</v>
      </c>
      <c r="G1478" s="2">
        <v>10456.6</v>
      </c>
      <c r="H1478" s="4">
        <f>Tabla1[[#This Row],[Importe]]-Tabla1[[#This Row],[Pagado]]</f>
        <v>0</v>
      </c>
    </row>
    <row r="1479" spans="1:8" x14ac:dyDescent="0.25">
      <c r="A1479" s="1" t="s">
        <v>20</v>
      </c>
      <c r="B1479" s="8" t="s">
        <v>1515</v>
      </c>
      <c r="C1479">
        <v>39966</v>
      </c>
      <c r="D1479" s="1" t="s">
        <v>4012</v>
      </c>
      <c r="E1479" s="2">
        <v>3379.96</v>
      </c>
      <c r="F1479" s="9" t="s">
        <v>20</v>
      </c>
      <c r="G1479" s="2">
        <v>3379.96</v>
      </c>
      <c r="H1479" s="4">
        <f>Tabla1[[#This Row],[Importe]]-Tabla1[[#This Row],[Pagado]]</f>
        <v>0</v>
      </c>
    </row>
    <row r="1480" spans="1:8" x14ac:dyDescent="0.25">
      <c r="A1480" s="1" t="s">
        <v>20</v>
      </c>
      <c r="B1480" s="8" t="s">
        <v>1516</v>
      </c>
      <c r="C1480">
        <v>39967</v>
      </c>
      <c r="D1480" s="1" t="s">
        <v>3958</v>
      </c>
      <c r="E1480" s="2">
        <v>3683.6</v>
      </c>
      <c r="F1480" s="9" t="s">
        <v>20</v>
      </c>
      <c r="G1480" s="2">
        <v>3683.6</v>
      </c>
      <c r="H1480" s="4">
        <f>Tabla1[[#This Row],[Importe]]-Tabla1[[#This Row],[Pagado]]</f>
        <v>0</v>
      </c>
    </row>
    <row r="1481" spans="1:8" x14ac:dyDescent="0.25">
      <c r="A1481" s="1" t="s">
        <v>20</v>
      </c>
      <c r="B1481" s="8" t="s">
        <v>1517</v>
      </c>
      <c r="C1481">
        <v>39968</v>
      </c>
      <c r="D1481" s="1" t="s">
        <v>3950</v>
      </c>
      <c r="E1481" s="2">
        <v>658</v>
      </c>
      <c r="F1481" s="9" t="s">
        <v>20</v>
      </c>
      <c r="G1481" s="2">
        <v>658</v>
      </c>
      <c r="H1481" s="4">
        <f>Tabla1[[#This Row],[Importe]]-Tabla1[[#This Row],[Pagado]]</f>
        <v>0</v>
      </c>
    </row>
    <row r="1482" spans="1:8" x14ac:dyDescent="0.25">
      <c r="A1482" s="1" t="s">
        <v>20</v>
      </c>
      <c r="B1482" s="8" t="s">
        <v>1518</v>
      </c>
      <c r="C1482">
        <v>39969</v>
      </c>
      <c r="D1482" s="1" t="s">
        <v>3950</v>
      </c>
      <c r="E1482" s="2">
        <v>52160</v>
      </c>
      <c r="F1482" s="9" t="s">
        <v>22</v>
      </c>
      <c r="G1482" s="2">
        <v>52160</v>
      </c>
      <c r="H1482" s="4">
        <f>Tabla1[[#This Row],[Importe]]-Tabla1[[#This Row],[Pagado]]</f>
        <v>0</v>
      </c>
    </row>
    <row r="1483" spans="1:8" x14ac:dyDescent="0.25">
      <c r="A1483" s="1" t="s">
        <v>20</v>
      </c>
      <c r="B1483" s="8" t="s">
        <v>1519</v>
      </c>
      <c r="C1483">
        <v>39970</v>
      </c>
      <c r="D1483" s="1" t="s">
        <v>3993</v>
      </c>
      <c r="E1483" s="2">
        <v>0</v>
      </c>
      <c r="F1483" s="9" t="s">
        <v>4219</v>
      </c>
      <c r="G1483" s="2">
        <v>0</v>
      </c>
      <c r="H1483" s="4">
        <f>Tabla1[[#This Row],[Importe]]-Tabla1[[#This Row],[Pagado]]</f>
        <v>0</v>
      </c>
    </row>
    <row r="1484" spans="1:8" x14ac:dyDescent="0.25">
      <c r="A1484" s="1" t="s">
        <v>20</v>
      </c>
      <c r="B1484" s="8" t="s">
        <v>1520</v>
      </c>
      <c r="C1484">
        <v>39971</v>
      </c>
      <c r="D1484" s="1" t="s">
        <v>3962</v>
      </c>
      <c r="E1484" s="2">
        <v>11537.4</v>
      </c>
      <c r="F1484" s="9" t="s">
        <v>20</v>
      </c>
      <c r="G1484" s="2">
        <v>11537.4</v>
      </c>
      <c r="H1484" s="4">
        <f>Tabla1[[#This Row],[Importe]]-Tabla1[[#This Row],[Pagado]]</f>
        <v>0</v>
      </c>
    </row>
    <row r="1485" spans="1:8" x14ac:dyDescent="0.25">
      <c r="A1485" s="1" t="s">
        <v>20</v>
      </c>
      <c r="B1485" s="8" t="s">
        <v>1521</v>
      </c>
      <c r="C1485">
        <v>39972</v>
      </c>
      <c r="D1485" s="1" t="s">
        <v>3993</v>
      </c>
      <c r="E1485" s="2">
        <v>4448.6000000000004</v>
      </c>
      <c r="F1485" s="9" t="s">
        <v>20</v>
      </c>
      <c r="G1485" s="2">
        <v>4448.6000000000004</v>
      </c>
      <c r="H1485" s="4">
        <f>Tabla1[[#This Row],[Importe]]-Tabla1[[#This Row],[Pagado]]</f>
        <v>0</v>
      </c>
    </row>
    <row r="1486" spans="1:8" x14ac:dyDescent="0.25">
      <c r="A1486" s="1" t="s">
        <v>20</v>
      </c>
      <c r="B1486" s="8" t="s">
        <v>1522</v>
      </c>
      <c r="C1486">
        <v>39973</v>
      </c>
      <c r="D1486" s="1" t="s">
        <v>4132</v>
      </c>
      <c r="E1486" s="2">
        <v>2868.8</v>
      </c>
      <c r="F1486" s="9" t="s">
        <v>20</v>
      </c>
      <c r="G1486" s="2">
        <v>2868.8</v>
      </c>
      <c r="H1486" s="4">
        <f>Tabla1[[#This Row],[Importe]]-Tabla1[[#This Row],[Pagado]]</f>
        <v>0</v>
      </c>
    </row>
    <row r="1487" spans="1:8" x14ac:dyDescent="0.25">
      <c r="A1487" s="1" t="s">
        <v>20</v>
      </c>
      <c r="B1487" s="8" t="s">
        <v>1523</v>
      </c>
      <c r="C1487">
        <v>39974</v>
      </c>
      <c r="D1487" s="1" t="s">
        <v>3962</v>
      </c>
      <c r="E1487" s="2">
        <v>538.16</v>
      </c>
      <c r="F1487" s="9" t="s">
        <v>20</v>
      </c>
      <c r="G1487" s="2">
        <v>538.16</v>
      </c>
      <c r="H1487" s="4">
        <f>Tabla1[[#This Row],[Importe]]-Tabla1[[#This Row],[Pagado]]</f>
        <v>0</v>
      </c>
    </row>
    <row r="1488" spans="1:8" x14ac:dyDescent="0.25">
      <c r="A1488" s="1" t="s">
        <v>20</v>
      </c>
      <c r="B1488" s="8" t="s">
        <v>1524</v>
      </c>
      <c r="C1488">
        <v>39975</v>
      </c>
      <c r="D1488" s="1" t="s">
        <v>3994</v>
      </c>
      <c r="E1488" s="2">
        <v>3767.28</v>
      </c>
      <c r="F1488" s="9" t="s">
        <v>20</v>
      </c>
      <c r="G1488" s="2">
        <v>3767.28</v>
      </c>
      <c r="H1488" s="4">
        <f>Tabla1[[#This Row],[Importe]]-Tabla1[[#This Row],[Pagado]]</f>
        <v>0</v>
      </c>
    </row>
    <row r="1489" spans="1:8" x14ac:dyDescent="0.25">
      <c r="A1489" s="1" t="s">
        <v>20</v>
      </c>
      <c r="B1489" s="8" t="s">
        <v>1525</v>
      </c>
      <c r="C1489">
        <v>39976</v>
      </c>
      <c r="D1489" s="1" t="s">
        <v>3995</v>
      </c>
      <c r="E1489" s="2">
        <v>50479.6</v>
      </c>
      <c r="F1489" s="9" t="s">
        <v>20</v>
      </c>
      <c r="G1489" s="2">
        <v>50479.6</v>
      </c>
      <c r="H1489" s="4">
        <f>Tabla1[[#This Row],[Importe]]-Tabla1[[#This Row],[Pagado]]</f>
        <v>0</v>
      </c>
    </row>
    <row r="1490" spans="1:8" x14ac:dyDescent="0.25">
      <c r="A1490" s="1" t="s">
        <v>20</v>
      </c>
      <c r="B1490" s="8" t="s">
        <v>1526</v>
      </c>
      <c r="C1490">
        <v>39977</v>
      </c>
      <c r="D1490" s="1" t="s">
        <v>4036</v>
      </c>
      <c r="E1490" s="2">
        <v>2670.8</v>
      </c>
      <c r="F1490" s="9" t="s">
        <v>20</v>
      </c>
      <c r="G1490" s="2">
        <v>2670.8</v>
      </c>
      <c r="H1490" s="4">
        <f>Tabla1[[#This Row],[Importe]]-Tabla1[[#This Row],[Pagado]]</f>
        <v>0</v>
      </c>
    </row>
    <row r="1491" spans="1:8" x14ac:dyDescent="0.25">
      <c r="A1491" s="1" t="s">
        <v>20</v>
      </c>
      <c r="B1491" s="8" t="s">
        <v>1527</v>
      </c>
      <c r="C1491">
        <v>39978</v>
      </c>
      <c r="D1491" s="1" t="s">
        <v>3995</v>
      </c>
      <c r="E1491" s="2">
        <v>1579.92</v>
      </c>
      <c r="F1491" s="9" t="s">
        <v>20</v>
      </c>
      <c r="G1491" s="2">
        <v>1579.92</v>
      </c>
      <c r="H1491" s="4">
        <f>Tabla1[[#This Row],[Importe]]-Tabla1[[#This Row],[Pagado]]</f>
        <v>0</v>
      </c>
    </row>
    <row r="1492" spans="1:8" x14ac:dyDescent="0.25">
      <c r="A1492" s="1" t="s">
        <v>20</v>
      </c>
      <c r="B1492" s="8" t="s">
        <v>1528</v>
      </c>
      <c r="C1492">
        <v>39979</v>
      </c>
      <c r="D1492" s="1" t="s">
        <v>3937</v>
      </c>
      <c r="E1492" s="2">
        <v>122920.8</v>
      </c>
      <c r="F1492" s="9" t="s">
        <v>20</v>
      </c>
      <c r="G1492" s="2">
        <v>122920.8</v>
      </c>
      <c r="H1492" s="4">
        <f>Tabla1[[#This Row],[Importe]]-Tabla1[[#This Row],[Pagado]]</f>
        <v>0</v>
      </c>
    </row>
    <row r="1493" spans="1:8" x14ac:dyDescent="0.25">
      <c r="A1493" s="1" t="s">
        <v>20</v>
      </c>
      <c r="B1493" s="8" t="s">
        <v>1529</v>
      </c>
      <c r="C1493">
        <v>39980</v>
      </c>
      <c r="D1493" s="1" t="s">
        <v>3949</v>
      </c>
      <c r="E1493" s="2">
        <v>2571.4</v>
      </c>
      <c r="F1493" s="9" t="s">
        <v>21</v>
      </c>
      <c r="G1493" s="2">
        <v>2571.4</v>
      </c>
      <c r="H1493" s="4">
        <f>Tabla1[[#This Row],[Importe]]-Tabla1[[#This Row],[Pagado]]</f>
        <v>0</v>
      </c>
    </row>
    <row r="1494" spans="1:8" x14ac:dyDescent="0.25">
      <c r="A1494" s="1" t="s">
        <v>20</v>
      </c>
      <c r="B1494" s="8" t="s">
        <v>1530</v>
      </c>
      <c r="C1494">
        <v>39981</v>
      </c>
      <c r="D1494" s="1" t="s">
        <v>4170</v>
      </c>
      <c r="E1494" s="2">
        <v>2240</v>
      </c>
      <c r="F1494" s="9" t="s">
        <v>20</v>
      </c>
      <c r="G1494" s="2">
        <v>2240</v>
      </c>
      <c r="H1494" s="4">
        <f>Tabla1[[#This Row],[Importe]]-Tabla1[[#This Row],[Pagado]]</f>
        <v>0</v>
      </c>
    </row>
    <row r="1495" spans="1:8" x14ac:dyDescent="0.25">
      <c r="A1495" s="1" t="s">
        <v>20</v>
      </c>
      <c r="B1495" s="8" t="s">
        <v>1531</v>
      </c>
      <c r="C1495">
        <v>39982</v>
      </c>
      <c r="D1495" s="1" t="s">
        <v>3954</v>
      </c>
      <c r="E1495" s="2">
        <v>5580</v>
      </c>
      <c r="F1495" s="9" t="s">
        <v>20</v>
      </c>
      <c r="G1495" s="2">
        <v>5580</v>
      </c>
      <c r="H1495" s="4">
        <f>Tabla1[[#This Row],[Importe]]-Tabla1[[#This Row],[Pagado]]</f>
        <v>0</v>
      </c>
    </row>
    <row r="1496" spans="1:8" x14ac:dyDescent="0.25">
      <c r="A1496" s="1" t="s">
        <v>20</v>
      </c>
      <c r="B1496" s="8" t="s">
        <v>1532</v>
      </c>
      <c r="C1496">
        <v>39983</v>
      </c>
      <c r="D1496" s="1" t="s">
        <v>3969</v>
      </c>
      <c r="E1496" s="2">
        <v>11434.6</v>
      </c>
      <c r="F1496" s="9" t="s">
        <v>20</v>
      </c>
      <c r="G1496" s="2">
        <v>11434.6</v>
      </c>
      <c r="H1496" s="4">
        <f>Tabla1[[#This Row],[Importe]]-Tabla1[[#This Row],[Pagado]]</f>
        <v>0</v>
      </c>
    </row>
    <row r="1497" spans="1:8" x14ac:dyDescent="0.25">
      <c r="A1497" s="1" t="s">
        <v>20</v>
      </c>
      <c r="B1497" s="8" t="s">
        <v>1533</v>
      </c>
      <c r="C1497">
        <v>39984</v>
      </c>
      <c r="D1497" s="1" t="s">
        <v>3964</v>
      </c>
      <c r="E1497" s="2">
        <v>3920</v>
      </c>
      <c r="F1497" s="9" t="s">
        <v>20</v>
      </c>
      <c r="G1497" s="2">
        <v>3920</v>
      </c>
      <c r="H1497" s="4">
        <f>Tabla1[[#This Row],[Importe]]-Tabla1[[#This Row],[Pagado]]</f>
        <v>0</v>
      </c>
    </row>
    <row r="1498" spans="1:8" x14ac:dyDescent="0.25">
      <c r="A1498" s="1" t="s">
        <v>20</v>
      </c>
      <c r="B1498" s="8" t="s">
        <v>1534</v>
      </c>
      <c r="C1498">
        <v>39985</v>
      </c>
      <c r="D1498" s="1" t="s">
        <v>3937</v>
      </c>
      <c r="E1498" s="2">
        <v>518.4</v>
      </c>
      <c r="F1498" s="9" t="s">
        <v>25</v>
      </c>
      <c r="G1498" s="2">
        <v>518.4</v>
      </c>
      <c r="H1498" s="4">
        <f>Tabla1[[#This Row],[Importe]]-Tabla1[[#This Row],[Pagado]]</f>
        <v>0</v>
      </c>
    </row>
    <row r="1499" spans="1:8" x14ac:dyDescent="0.25">
      <c r="A1499" s="1" t="s">
        <v>20</v>
      </c>
      <c r="B1499" s="8" t="s">
        <v>1535</v>
      </c>
      <c r="C1499">
        <v>39986</v>
      </c>
      <c r="D1499" s="1" t="s">
        <v>4049</v>
      </c>
      <c r="E1499" s="2">
        <v>3031.8</v>
      </c>
      <c r="F1499" s="9" t="s">
        <v>20</v>
      </c>
      <c r="G1499" s="2">
        <v>3031.8</v>
      </c>
      <c r="H1499" s="4">
        <f>Tabla1[[#This Row],[Importe]]-Tabla1[[#This Row],[Pagado]]</f>
        <v>0</v>
      </c>
    </row>
    <row r="1500" spans="1:8" x14ac:dyDescent="0.25">
      <c r="A1500" s="1" t="s">
        <v>20</v>
      </c>
      <c r="B1500" s="8" t="s">
        <v>1536</v>
      </c>
      <c r="C1500">
        <v>39987</v>
      </c>
      <c r="D1500" s="1" t="s">
        <v>4049</v>
      </c>
      <c r="E1500" s="2">
        <v>553.5</v>
      </c>
      <c r="F1500" s="9" t="s">
        <v>20</v>
      </c>
      <c r="G1500" s="2">
        <v>553.5</v>
      </c>
      <c r="H1500" s="4">
        <f>Tabla1[[#This Row],[Importe]]-Tabla1[[#This Row],[Pagado]]</f>
        <v>0</v>
      </c>
    </row>
    <row r="1501" spans="1:8" x14ac:dyDescent="0.25">
      <c r="A1501" s="1" t="s">
        <v>20</v>
      </c>
      <c r="B1501" s="8" t="s">
        <v>1537</v>
      </c>
      <c r="C1501">
        <v>39988</v>
      </c>
      <c r="D1501" s="1" t="s">
        <v>3964</v>
      </c>
      <c r="E1501" s="2">
        <v>3264</v>
      </c>
      <c r="F1501" s="9" t="s">
        <v>20</v>
      </c>
      <c r="G1501" s="2">
        <v>3264</v>
      </c>
      <c r="H1501" s="4">
        <f>Tabla1[[#This Row],[Importe]]-Tabla1[[#This Row],[Pagado]]</f>
        <v>0</v>
      </c>
    </row>
    <row r="1502" spans="1:8" x14ac:dyDescent="0.25">
      <c r="A1502" s="1" t="s">
        <v>20</v>
      </c>
      <c r="B1502" s="8" t="s">
        <v>1538</v>
      </c>
      <c r="C1502">
        <v>39989</v>
      </c>
      <c r="D1502" s="1" t="s">
        <v>4113</v>
      </c>
      <c r="E1502" s="2">
        <v>1308.2</v>
      </c>
      <c r="F1502" s="9" t="s">
        <v>20</v>
      </c>
      <c r="G1502" s="2">
        <v>1308.2</v>
      </c>
      <c r="H1502" s="4">
        <f>Tabla1[[#This Row],[Importe]]-Tabla1[[#This Row],[Pagado]]</f>
        <v>0</v>
      </c>
    </row>
    <row r="1503" spans="1:8" x14ac:dyDescent="0.25">
      <c r="A1503" s="1" t="s">
        <v>20</v>
      </c>
      <c r="B1503" s="8" t="s">
        <v>1539</v>
      </c>
      <c r="C1503">
        <v>39990</v>
      </c>
      <c r="D1503" s="1" t="s">
        <v>3991</v>
      </c>
      <c r="E1503" s="2">
        <v>2873.3</v>
      </c>
      <c r="F1503" s="9" t="s">
        <v>20</v>
      </c>
      <c r="G1503" s="2">
        <v>2873.3</v>
      </c>
      <c r="H1503" s="4">
        <f>Tabla1[[#This Row],[Importe]]-Tabla1[[#This Row],[Pagado]]</f>
        <v>0</v>
      </c>
    </row>
    <row r="1504" spans="1:8" x14ac:dyDescent="0.25">
      <c r="A1504" s="1" t="s">
        <v>20</v>
      </c>
      <c r="B1504" s="8" t="s">
        <v>1540</v>
      </c>
      <c r="C1504">
        <v>39991</v>
      </c>
      <c r="D1504" s="1" t="s">
        <v>4067</v>
      </c>
      <c r="E1504" s="2">
        <v>5040</v>
      </c>
      <c r="F1504" s="9" t="s">
        <v>20</v>
      </c>
      <c r="G1504" s="2">
        <v>5040</v>
      </c>
      <c r="H1504" s="4">
        <f>Tabla1[[#This Row],[Importe]]-Tabla1[[#This Row],[Pagado]]</f>
        <v>0</v>
      </c>
    </row>
    <row r="1505" spans="1:8" x14ac:dyDescent="0.25">
      <c r="A1505" s="1" t="s">
        <v>20</v>
      </c>
      <c r="B1505" s="8" t="s">
        <v>1541</v>
      </c>
      <c r="C1505">
        <v>39992</v>
      </c>
      <c r="D1505" s="1" t="s">
        <v>3964</v>
      </c>
      <c r="E1505" s="2">
        <v>699</v>
      </c>
      <c r="F1505" s="9" t="s">
        <v>20</v>
      </c>
      <c r="G1505" s="2">
        <v>699</v>
      </c>
      <c r="H1505" s="4">
        <f>Tabla1[[#This Row],[Importe]]-Tabla1[[#This Row],[Pagado]]</f>
        <v>0</v>
      </c>
    </row>
    <row r="1506" spans="1:8" x14ac:dyDescent="0.25">
      <c r="A1506" s="1" t="s">
        <v>20</v>
      </c>
      <c r="B1506" s="8" t="s">
        <v>1542</v>
      </c>
      <c r="C1506">
        <v>39993</v>
      </c>
      <c r="D1506" s="1" t="s">
        <v>3964</v>
      </c>
      <c r="E1506" s="2">
        <v>1075.5999999999999</v>
      </c>
      <c r="F1506" s="9" t="s">
        <v>20</v>
      </c>
      <c r="G1506" s="2">
        <v>1075.5999999999999</v>
      </c>
      <c r="H1506" s="4">
        <f>Tabla1[[#This Row],[Importe]]-Tabla1[[#This Row],[Pagado]]</f>
        <v>0</v>
      </c>
    </row>
    <row r="1507" spans="1:8" x14ac:dyDescent="0.25">
      <c r="A1507" s="1" t="s">
        <v>20</v>
      </c>
      <c r="B1507" s="8" t="s">
        <v>1543</v>
      </c>
      <c r="C1507">
        <v>39994</v>
      </c>
      <c r="D1507" s="1" t="s">
        <v>4133</v>
      </c>
      <c r="E1507" s="2">
        <v>784</v>
      </c>
      <c r="F1507" s="9" t="s">
        <v>20</v>
      </c>
      <c r="G1507" s="2">
        <v>784</v>
      </c>
      <c r="H1507" s="4">
        <f>Tabla1[[#This Row],[Importe]]-Tabla1[[#This Row],[Pagado]]</f>
        <v>0</v>
      </c>
    </row>
    <row r="1508" spans="1:8" x14ac:dyDescent="0.25">
      <c r="A1508" s="1" t="s">
        <v>20</v>
      </c>
      <c r="B1508" s="8" t="s">
        <v>1544</v>
      </c>
      <c r="C1508">
        <v>39995</v>
      </c>
      <c r="D1508" s="1" t="s">
        <v>3964</v>
      </c>
      <c r="E1508" s="2">
        <v>2587.8000000000002</v>
      </c>
      <c r="F1508" s="9" t="s">
        <v>20</v>
      </c>
      <c r="G1508" s="2">
        <v>2587.8000000000002</v>
      </c>
      <c r="H1508" s="4">
        <f>Tabla1[[#This Row],[Importe]]-Tabla1[[#This Row],[Pagado]]</f>
        <v>0</v>
      </c>
    </row>
    <row r="1509" spans="1:8" x14ac:dyDescent="0.25">
      <c r="A1509" s="1" t="s">
        <v>20</v>
      </c>
      <c r="B1509" s="8" t="s">
        <v>1545</v>
      </c>
      <c r="C1509">
        <v>39996</v>
      </c>
      <c r="D1509" s="1" t="s">
        <v>3964</v>
      </c>
      <c r="E1509" s="2">
        <v>1008</v>
      </c>
      <c r="F1509" s="9" t="s">
        <v>20</v>
      </c>
      <c r="G1509" s="2">
        <v>1008</v>
      </c>
      <c r="H1509" s="4">
        <f>Tabla1[[#This Row],[Importe]]-Tabla1[[#This Row],[Pagado]]</f>
        <v>0</v>
      </c>
    </row>
    <row r="1510" spans="1:8" x14ac:dyDescent="0.25">
      <c r="A1510" s="1" t="s">
        <v>20</v>
      </c>
      <c r="B1510" s="8" t="s">
        <v>1546</v>
      </c>
      <c r="C1510">
        <v>39997</v>
      </c>
      <c r="D1510" s="1" t="s">
        <v>4099</v>
      </c>
      <c r="E1510" s="2">
        <v>2659.6</v>
      </c>
      <c r="F1510" s="9" t="s">
        <v>20</v>
      </c>
      <c r="G1510" s="2">
        <v>2659.6</v>
      </c>
      <c r="H1510" s="4">
        <f>Tabla1[[#This Row],[Importe]]-Tabla1[[#This Row],[Pagado]]</f>
        <v>0</v>
      </c>
    </row>
    <row r="1511" spans="1:8" x14ac:dyDescent="0.25">
      <c r="A1511" s="1" t="s">
        <v>20</v>
      </c>
      <c r="B1511" s="8" t="s">
        <v>1547</v>
      </c>
      <c r="C1511">
        <v>39998</v>
      </c>
      <c r="D1511" s="1" t="s">
        <v>3935</v>
      </c>
      <c r="E1511" s="2">
        <v>4265</v>
      </c>
      <c r="F1511" s="9" t="s">
        <v>22</v>
      </c>
      <c r="G1511" s="2">
        <v>4265</v>
      </c>
      <c r="H1511" s="4">
        <f>Tabla1[[#This Row],[Importe]]-Tabla1[[#This Row],[Pagado]]</f>
        <v>0</v>
      </c>
    </row>
    <row r="1512" spans="1:8" x14ac:dyDescent="0.25">
      <c r="A1512" s="1" t="s">
        <v>20</v>
      </c>
      <c r="B1512" s="8" t="s">
        <v>1548</v>
      </c>
      <c r="C1512">
        <v>39999</v>
      </c>
      <c r="D1512" s="1" t="s">
        <v>3964</v>
      </c>
      <c r="E1512" s="2">
        <v>1536</v>
      </c>
      <c r="F1512" s="9" t="s">
        <v>20</v>
      </c>
      <c r="G1512" s="2">
        <v>1536</v>
      </c>
      <c r="H1512" s="4">
        <f>Tabla1[[#This Row],[Importe]]-Tabla1[[#This Row],[Pagado]]</f>
        <v>0</v>
      </c>
    </row>
    <row r="1513" spans="1:8" x14ac:dyDescent="0.25">
      <c r="A1513" s="1" t="s">
        <v>20</v>
      </c>
      <c r="B1513" s="8" t="s">
        <v>1549</v>
      </c>
      <c r="C1513">
        <v>40000</v>
      </c>
      <c r="D1513" s="1" t="s">
        <v>4121</v>
      </c>
      <c r="E1513" s="2">
        <v>4128</v>
      </c>
      <c r="F1513" s="9" t="s">
        <v>20</v>
      </c>
      <c r="G1513" s="2">
        <v>4128</v>
      </c>
      <c r="H1513" s="4">
        <f>Tabla1[[#This Row],[Importe]]-Tabla1[[#This Row],[Pagado]]</f>
        <v>0</v>
      </c>
    </row>
    <row r="1514" spans="1:8" x14ac:dyDescent="0.25">
      <c r="A1514" s="1" t="s">
        <v>20</v>
      </c>
      <c r="B1514" s="8" t="s">
        <v>1550</v>
      </c>
      <c r="C1514">
        <v>40001</v>
      </c>
      <c r="D1514" s="1" t="s">
        <v>4066</v>
      </c>
      <c r="E1514" s="2">
        <v>4154</v>
      </c>
      <c r="F1514" s="9" t="s">
        <v>20</v>
      </c>
      <c r="G1514" s="2">
        <v>4154</v>
      </c>
      <c r="H1514" s="4">
        <f>Tabla1[[#This Row],[Importe]]-Tabla1[[#This Row],[Pagado]]</f>
        <v>0</v>
      </c>
    </row>
    <row r="1515" spans="1:8" x14ac:dyDescent="0.25">
      <c r="A1515" s="1" t="s">
        <v>20</v>
      </c>
      <c r="B1515" s="8" t="s">
        <v>1551</v>
      </c>
      <c r="C1515">
        <v>40002</v>
      </c>
      <c r="D1515" s="1" t="s">
        <v>3964</v>
      </c>
      <c r="E1515" s="2">
        <v>7250.4</v>
      </c>
      <c r="F1515" s="9" t="s">
        <v>20</v>
      </c>
      <c r="G1515" s="2">
        <v>7250.4</v>
      </c>
      <c r="H1515" s="4">
        <f>Tabla1[[#This Row],[Importe]]-Tabla1[[#This Row],[Pagado]]</f>
        <v>0</v>
      </c>
    </row>
    <row r="1516" spans="1:8" x14ac:dyDescent="0.25">
      <c r="A1516" s="1" t="s">
        <v>20</v>
      </c>
      <c r="B1516" s="8" t="s">
        <v>1552</v>
      </c>
      <c r="C1516">
        <v>40003</v>
      </c>
      <c r="D1516" s="1" t="s">
        <v>3958</v>
      </c>
      <c r="E1516" s="2">
        <v>538.55999999999995</v>
      </c>
      <c r="F1516" s="9" t="s">
        <v>20</v>
      </c>
      <c r="G1516" s="2">
        <v>538.55999999999995</v>
      </c>
      <c r="H1516" s="4">
        <f>Tabla1[[#This Row],[Importe]]-Tabla1[[#This Row],[Pagado]]</f>
        <v>0</v>
      </c>
    </row>
    <row r="1517" spans="1:8" x14ac:dyDescent="0.25">
      <c r="A1517" s="1" t="s">
        <v>20</v>
      </c>
      <c r="B1517" s="8" t="s">
        <v>1553</v>
      </c>
      <c r="C1517">
        <v>40004</v>
      </c>
      <c r="D1517" s="1" t="s">
        <v>4073</v>
      </c>
      <c r="E1517" s="2">
        <v>9214.0300000000007</v>
      </c>
      <c r="F1517" s="9" t="s">
        <v>20</v>
      </c>
      <c r="G1517" s="2">
        <v>9214.0300000000007</v>
      </c>
      <c r="H1517" s="4">
        <f>Tabla1[[#This Row],[Importe]]-Tabla1[[#This Row],[Pagado]]</f>
        <v>0</v>
      </c>
    </row>
    <row r="1518" spans="1:8" x14ac:dyDescent="0.25">
      <c r="A1518" s="1" t="s">
        <v>20</v>
      </c>
      <c r="B1518" s="8" t="s">
        <v>1554</v>
      </c>
      <c r="C1518">
        <v>40005</v>
      </c>
      <c r="D1518" s="1" t="s">
        <v>4022</v>
      </c>
      <c r="E1518" s="2">
        <v>2228.6999999999998</v>
      </c>
      <c r="F1518" s="9" t="s">
        <v>20</v>
      </c>
      <c r="G1518" s="2">
        <v>2228.6999999999998</v>
      </c>
      <c r="H1518" s="4">
        <f>Tabla1[[#This Row],[Importe]]-Tabla1[[#This Row],[Pagado]]</f>
        <v>0</v>
      </c>
    </row>
    <row r="1519" spans="1:8" x14ac:dyDescent="0.25">
      <c r="A1519" s="1" t="s">
        <v>20</v>
      </c>
      <c r="B1519" s="8" t="s">
        <v>1555</v>
      </c>
      <c r="C1519">
        <v>40006</v>
      </c>
      <c r="D1519" s="1" t="s">
        <v>4166</v>
      </c>
      <c r="E1519" s="2">
        <v>1076</v>
      </c>
      <c r="F1519" s="9" t="s">
        <v>20</v>
      </c>
      <c r="G1519" s="2">
        <v>1076</v>
      </c>
      <c r="H1519" s="4">
        <f>Tabla1[[#This Row],[Importe]]-Tabla1[[#This Row],[Pagado]]</f>
        <v>0</v>
      </c>
    </row>
    <row r="1520" spans="1:8" x14ac:dyDescent="0.25">
      <c r="A1520" s="1" t="s">
        <v>20</v>
      </c>
      <c r="B1520" s="8" t="s">
        <v>1556</v>
      </c>
      <c r="C1520">
        <v>40007</v>
      </c>
      <c r="D1520" s="1" t="s">
        <v>4124</v>
      </c>
      <c r="E1520" s="2">
        <v>71842.259999999995</v>
      </c>
      <c r="F1520" s="9" t="s">
        <v>20</v>
      </c>
      <c r="G1520" s="2">
        <v>71842.259999999995</v>
      </c>
      <c r="H1520" s="4">
        <f>Tabla1[[#This Row],[Importe]]-Tabla1[[#This Row],[Pagado]]</f>
        <v>0</v>
      </c>
    </row>
    <row r="1521" spans="1:8" x14ac:dyDescent="0.25">
      <c r="A1521" s="1" t="s">
        <v>20</v>
      </c>
      <c r="B1521" s="8" t="s">
        <v>1557</v>
      </c>
      <c r="C1521">
        <v>40008</v>
      </c>
      <c r="D1521" s="1" t="s">
        <v>4049</v>
      </c>
      <c r="E1521" s="2">
        <v>1693.9</v>
      </c>
      <c r="F1521" s="9" t="s">
        <v>20</v>
      </c>
      <c r="G1521" s="2">
        <v>1693.9</v>
      </c>
      <c r="H1521" s="4">
        <f>Tabla1[[#This Row],[Importe]]-Tabla1[[#This Row],[Pagado]]</f>
        <v>0</v>
      </c>
    </row>
    <row r="1522" spans="1:8" x14ac:dyDescent="0.25">
      <c r="A1522" s="1" t="s">
        <v>20</v>
      </c>
      <c r="B1522" s="8" t="s">
        <v>1558</v>
      </c>
      <c r="C1522">
        <v>40009</v>
      </c>
      <c r="D1522" s="1" t="s">
        <v>3964</v>
      </c>
      <c r="E1522" s="2">
        <v>30</v>
      </c>
      <c r="F1522" s="9" t="s">
        <v>21</v>
      </c>
      <c r="G1522" s="2">
        <v>30</v>
      </c>
      <c r="H1522" s="4">
        <f>Tabla1[[#This Row],[Importe]]-Tabla1[[#This Row],[Pagado]]</f>
        <v>0</v>
      </c>
    </row>
    <row r="1523" spans="1:8" x14ac:dyDescent="0.25">
      <c r="A1523" s="1" t="s">
        <v>21</v>
      </c>
      <c r="B1523" s="8" t="s">
        <v>1559</v>
      </c>
      <c r="C1523">
        <v>40010</v>
      </c>
      <c r="D1523" s="1" t="s">
        <v>3963</v>
      </c>
      <c r="E1523" s="2">
        <v>4415</v>
      </c>
      <c r="F1523" s="9" t="s">
        <v>21</v>
      </c>
      <c r="G1523" s="2">
        <v>4415</v>
      </c>
      <c r="H1523" s="4">
        <f>Tabla1[[#This Row],[Importe]]-Tabla1[[#This Row],[Pagado]]</f>
        <v>0</v>
      </c>
    </row>
    <row r="1524" spans="1:8" x14ac:dyDescent="0.25">
      <c r="A1524" s="1" t="s">
        <v>21</v>
      </c>
      <c r="B1524" s="8" t="s">
        <v>1560</v>
      </c>
      <c r="C1524">
        <v>40011</v>
      </c>
      <c r="D1524" s="1" t="s">
        <v>3935</v>
      </c>
      <c r="E1524" s="2">
        <v>68855.8</v>
      </c>
      <c r="F1524" s="9" t="s">
        <v>23</v>
      </c>
      <c r="G1524" s="2">
        <v>68855.8</v>
      </c>
      <c r="H1524" s="4">
        <f>Tabla1[[#This Row],[Importe]]-Tabla1[[#This Row],[Pagado]]</f>
        <v>0</v>
      </c>
    </row>
    <row r="1525" spans="1:8" x14ac:dyDescent="0.25">
      <c r="A1525" s="1" t="s">
        <v>21</v>
      </c>
      <c r="B1525" s="8" t="s">
        <v>1561</v>
      </c>
      <c r="C1525">
        <v>40012</v>
      </c>
      <c r="D1525" s="1" t="s">
        <v>3942</v>
      </c>
      <c r="E1525" s="2">
        <v>3950</v>
      </c>
      <c r="F1525" s="9" t="s">
        <v>23</v>
      </c>
      <c r="G1525" s="2">
        <v>3950</v>
      </c>
      <c r="H1525" s="4">
        <f>Tabla1[[#This Row],[Importe]]-Tabla1[[#This Row],[Pagado]]</f>
        <v>0</v>
      </c>
    </row>
    <row r="1526" spans="1:8" x14ac:dyDescent="0.25">
      <c r="A1526" s="1" t="s">
        <v>21</v>
      </c>
      <c r="B1526" s="8" t="s">
        <v>1562</v>
      </c>
      <c r="C1526">
        <v>40013</v>
      </c>
      <c r="D1526" s="1" t="s">
        <v>4081</v>
      </c>
      <c r="E1526" s="2">
        <v>2857.5</v>
      </c>
      <c r="F1526" s="9" t="s">
        <v>21</v>
      </c>
      <c r="G1526" s="2">
        <v>2857.5</v>
      </c>
      <c r="H1526" s="4">
        <f>Tabla1[[#This Row],[Importe]]-Tabla1[[#This Row],[Pagado]]</f>
        <v>0</v>
      </c>
    </row>
    <row r="1527" spans="1:8" x14ac:dyDescent="0.25">
      <c r="A1527" s="1" t="s">
        <v>21</v>
      </c>
      <c r="B1527" s="8" t="s">
        <v>1563</v>
      </c>
      <c r="C1527">
        <v>40014</v>
      </c>
      <c r="D1527" s="1" t="s">
        <v>3940</v>
      </c>
      <c r="E1527" s="2">
        <v>3525</v>
      </c>
      <c r="F1527" s="9" t="s">
        <v>22</v>
      </c>
      <c r="G1527" s="2">
        <v>3525</v>
      </c>
      <c r="H1527" s="4">
        <f>Tabla1[[#This Row],[Importe]]-Tabla1[[#This Row],[Pagado]]</f>
        <v>0</v>
      </c>
    </row>
    <row r="1528" spans="1:8" x14ac:dyDescent="0.25">
      <c r="A1528" s="1" t="s">
        <v>21</v>
      </c>
      <c r="B1528" s="8" t="s">
        <v>1564</v>
      </c>
      <c r="C1528">
        <v>40015</v>
      </c>
      <c r="D1528" s="1" t="s">
        <v>3944</v>
      </c>
      <c r="E1528" s="2">
        <v>4079.04</v>
      </c>
      <c r="F1528" s="9" t="s">
        <v>22</v>
      </c>
      <c r="G1528" s="2">
        <v>4079.04</v>
      </c>
      <c r="H1528" s="4">
        <f>Tabla1[[#This Row],[Importe]]-Tabla1[[#This Row],[Pagado]]</f>
        <v>0</v>
      </c>
    </row>
    <row r="1529" spans="1:8" x14ac:dyDescent="0.25">
      <c r="A1529" s="1" t="s">
        <v>21</v>
      </c>
      <c r="B1529" s="8" t="s">
        <v>1565</v>
      </c>
      <c r="C1529">
        <v>40016</v>
      </c>
      <c r="D1529" s="1" t="s">
        <v>3945</v>
      </c>
      <c r="E1529" s="2">
        <v>0</v>
      </c>
      <c r="F1529" s="9" t="s">
        <v>4219</v>
      </c>
      <c r="G1529" s="2">
        <v>0</v>
      </c>
      <c r="H1529" s="4">
        <f>Tabla1[[#This Row],[Importe]]-Tabla1[[#This Row],[Pagado]]</f>
        <v>0</v>
      </c>
    </row>
    <row r="1530" spans="1:8" x14ac:dyDescent="0.25">
      <c r="A1530" s="1" t="s">
        <v>21</v>
      </c>
      <c r="B1530" s="8" t="s">
        <v>1566</v>
      </c>
      <c r="C1530">
        <v>40017</v>
      </c>
      <c r="D1530" s="1" t="s">
        <v>3938</v>
      </c>
      <c r="E1530" s="2">
        <v>3964.1</v>
      </c>
      <c r="F1530" s="9" t="s">
        <v>23</v>
      </c>
      <c r="G1530" s="2">
        <v>3964.1</v>
      </c>
      <c r="H1530" s="4">
        <f>Tabla1[[#This Row],[Importe]]-Tabla1[[#This Row],[Pagado]]</f>
        <v>0</v>
      </c>
    </row>
    <row r="1531" spans="1:8" x14ac:dyDescent="0.25">
      <c r="A1531" s="1" t="s">
        <v>21</v>
      </c>
      <c r="B1531" s="8" t="s">
        <v>1567</v>
      </c>
      <c r="C1531">
        <v>40018</v>
      </c>
      <c r="D1531" s="1" t="s">
        <v>4029</v>
      </c>
      <c r="E1531" s="2">
        <v>3753.4</v>
      </c>
      <c r="F1531" s="9" t="s">
        <v>21</v>
      </c>
      <c r="G1531" s="2">
        <v>3753.4</v>
      </c>
      <c r="H1531" s="4">
        <f>Tabla1[[#This Row],[Importe]]-Tabla1[[#This Row],[Pagado]]</f>
        <v>0</v>
      </c>
    </row>
    <row r="1532" spans="1:8" x14ac:dyDescent="0.25">
      <c r="A1532" s="1" t="s">
        <v>21</v>
      </c>
      <c r="B1532" s="8" t="s">
        <v>1568</v>
      </c>
      <c r="C1532">
        <v>40019</v>
      </c>
      <c r="D1532" s="1" t="s">
        <v>3946</v>
      </c>
      <c r="E1532" s="2">
        <v>4940.7</v>
      </c>
      <c r="F1532" s="9" t="s">
        <v>22</v>
      </c>
      <c r="G1532" s="2">
        <v>4940.7</v>
      </c>
      <c r="H1532" s="4">
        <f>Tabla1[[#This Row],[Importe]]-Tabla1[[#This Row],[Pagado]]</f>
        <v>0</v>
      </c>
    </row>
    <row r="1533" spans="1:8" x14ac:dyDescent="0.25">
      <c r="A1533" s="1" t="s">
        <v>21</v>
      </c>
      <c r="B1533" s="8" t="s">
        <v>1569</v>
      </c>
      <c r="C1533">
        <v>40020</v>
      </c>
      <c r="D1533" s="1" t="s">
        <v>3948</v>
      </c>
      <c r="E1533" s="2">
        <v>8206.8799999999992</v>
      </c>
      <c r="F1533" s="9" t="s">
        <v>23</v>
      </c>
      <c r="G1533" s="2">
        <v>8206.8799999999992</v>
      </c>
      <c r="H1533" s="4">
        <f>Tabla1[[#This Row],[Importe]]-Tabla1[[#This Row],[Pagado]]</f>
        <v>0</v>
      </c>
    </row>
    <row r="1534" spans="1:8" x14ac:dyDescent="0.25">
      <c r="A1534" s="1" t="s">
        <v>21</v>
      </c>
      <c r="B1534" s="8" t="s">
        <v>1570</v>
      </c>
      <c r="C1534">
        <v>40021</v>
      </c>
      <c r="D1534" s="1" t="s">
        <v>4080</v>
      </c>
      <c r="E1534" s="2">
        <v>1606.08</v>
      </c>
      <c r="F1534" s="9" t="s">
        <v>22</v>
      </c>
      <c r="G1534" s="2">
        <v>1606.08</v>
      </c>
      <c r="H1534" s="4">
        <f>Tabla1[[#This Row],[Importe]]-Tabla1[[#This Row],[Pagado]]</f>
        <v>0</v>
      </c>
    </row>
    <row r="1535" spans="1:8" x14ac:dyDescent="0.25">
      <c r="A1535" s="1" t="s">
        <v>21</v>
      </c>
      <c r="B1535" s="8" t="s">
        <v>1571</v>
      </c>
      <c r="C1535">
        <v>40022</v>
      </c>
      <c r="D1535" s="1" t="s">
        <v>3943</v>
      </c>
      <c r="E1535" s="2">
        <v>5599.2</v>
      </c>
      <c r="F1535" s="9" t="s">
        <v>21</v>
      </c>
      <c r="G1535" s="2">
        <v>5599.2</v>
      </c>
      <c r="H1535" s="4">
        <f>Tabla1[[#This Row],[Importe]]-Tabla1[[#This Row],[Pagado]]</f>
        <v>0</v>
      </c>
    </row>
    <row r="1536" spans="1:8" x14ac:dyDescent="0.25">
      <c r="A1536" s="1" t="s">
        <v>21</v>
      </c>
      <c r="B1536" s="8" t="s">
        <v>1572</v>
      </c>
      <c r="C1536">
        <v>40023</v>
      </c>
      <c r="D1536" s="1" t="s">
        <v>4080</v>
      </c>
      <c r="E1536" s="2">
        <v>3934.7</v>
      </c>
      <c r="F1536" s="9" t="s">
        <v>23</v>
      </c>
      <c r="G1536" s="2">
        <v>3934.7</v>
      </c>
      <c r="H1536" s="4">
        <f>Tabla1[[#This Row],[Importe]]-Tabla1[[#This Row],[Pagado]]</f>
        <v>0</v>
      </c>
    </row>
    <row r="1537" spans="1:8" x14ac:dyDescent="0.25">
      <c r="A1537" s="1" t="s">
        <v>21</v>
      </c>
      <c r="B1537" s="8" t="s">
        <v>1573</v>
      </c>
      <c r="C1537">
        <v>40024</v>
      </c>
      <c r="D1537" s="1" t="s">
        <v>3947</v>
      </c>
      <c r="E1537" s="2">
        <v>719.04</v>
      </c>
      <c r="F1537" s="9" t="s">
        <v>22</v>
      </c>
      <c r="G1537" s="2">
        <v>719.04</v>
      </c>
      <c r="H1537" s="4">
        <f>Tabla1[[#This Row],[Importe]]-Tabla1[[#This Row],[Pagado]]</f>
        <v>0</v>
      </c>
    </row>
    <row r="1538" spans="1:8" x14ac:dyDescent="0.25">
      <c r="A1538" s="1" t="s">
        <v>21</v>
      </c>
      <c r="B1538" s="8" t="s">
        <v>1574</v>
      </c>
      <c r="C1538">
        <v>40025</v>
      </c>
      <c r="D1538" s="1" t="s">
        <v>3964</v>
      </c>
      <c r="E1538" s="2">
        <v>495.9</v>
      </c>
      <c r="F1538" s="9" t="s">
        <v>22</v>
      </c>
      <c r="G1538" s="2">
        <v>495.9</v>
      </c>
      <c r="H1538" s="4">
        <f>Tabla1[[#This Row],[Importe]]-Tabla1[[#This Row],[Pagado]]</f>
        <v>0</v>
      </c>
    </row>
    <row r="1539" spans="1:8" x14ac:dyDescent="0.25">
      <c r="A1539" s="1" t="s">
        <v>21</v>
      </c>
      <c r="B1539" s="8" t="s">
        <v>1575</v>
      </c>
      <c r="C1539">
        <v>40026</v>
      </c>
      <c r="D1539" s="1" t="s">
        <v>3949</v>
      </c>
      <c r="E1539" s="2">
        <v>28068.68</v>
      </c>
      <c r="F1539" s="9" t="s">
        <v>22</v>
      </c>
      <c r="G1539" s="2">
        <v>28068.68</v>
      </c>
      <c r="H1539" s="4">
        <f>Tabla1[[#This Row],[Importe]]-Tabla1[[#This Row],[Pagado]]</f>
        <v>0</v>
      </c>
    </row>
    <row r="1540" spans="1:8" x14ac:dyDescent="0.25">
      <c r="A1540" s="1" t="s">
        <v>21</v>
      </c>
      <c r="B1540" s="8" t="s">
        <v>1576</v>
      </c>
      <c r="C1540">
        <v>40027</v>
      </c>
      <c r="D1540" s="1" t="s">
        <v>3939</v>
      </c>
      <c r="E1540" s="2">
        <v>4174.8</v>
      </c>
      <c r="F1540" s="9" t="s">
        <v>22</v>
      </c>
      <c r="G1540" s="2">
        <v>4174.8</v>
      </c>
      <c r="H1540" s="4">
        <f>Tabla1[[#This Row],[Importe]]-Tabla1[[#This Row],[Pagado]]</f>
        <v>0</v>
      </c>
    </row>
    <row r="1541" spans="1:8" x14ac:dyDescent="0.25">
      <c r="A1541" s="1" t="s">
        <v>21</v>
      </c>
      <c r="B1541" s="8" t="s">
        <v>1577</v>
      </c>
      <c r="C1541">
        <v>40028</v>
      </c>
      <c r="D1541" s="1" t="s">
        <v>3968</v>
      </c>
      <c r="E1541" s="2">
        <v>5600</v>
      </c>
      <c r="F1541" s="9" t="s">
        <v>22</v>
      </c>
      <c r="G1541" s="2">
        <v>5600</v>
      </c>
      <c r="H1541" s="4">
        <f>Tabla1[[#This Row],[Importe]]-Tabla1[[#This Row],[Pagado]]</f>
        <v>0</v>
      </c>
    </row>
    <row r="1542" spans="1:8" x14ac:dyDescent="0.25">
      <c r="A1542" s="1" t="s">
        <v>21</v>
      </c>
      <c r="B1542" s="8" t="s">
        <v>1578</v>
      </c>
      <c r="C1542">
        <v>40029</v>
      </c>
      <c r="D1542" s="1" t="s">
        <v>4017</v>
      </c>
      <c r="E1542" s="2">
        <v>193472.26</v>
      </c>
      <c r="F1542" s="9" t="s">
        <v>26</v>
      </c>
      <c r="G1542" s="2">
        <v>193472.26</v>
      </c>
      <c r="H1542" s="4">
        <f>Tabla1[[#This Row],[Importe]]-Tabla1[[#This Row],[Pagado]]</f>
        <v>0</v>
      </c>
    </row>
    <row r="1543" spans="1:8" x14ac:dyDescent="0.25">
      <c r="A1543" s="1" t="s">
        <v>21</v>
      </c>
      <c r="B1543" s="8" t="s">
        <v>1579</v>
      </c>
      <c r="C1543">
        <v>40030</v>
      </c>
      <c r="D1543" s="1" t="s">
        <v>3950</v>
      </c>
      <c r="E1543" s="2">
        <v>45042.44</v>
      </c>
      <c r="F1543" s="9" t="s">
        <v>23</v>
      </c>
      <c r="G1543" s="2">
        <v>45042.44</v>
      </c>
      <c r="H1543" s="4">
        <f>Tabla1[[#This Row],[Importe]]-Tabla1[[#This Row],[Pagado]]</f>
        <v>0</v>
      </c>
    </row>
    <row r="1544" spans="1:8" x14ac:dyDescent="0.25">
      <c r="A1544" s="1" t="s">
        <v>21</v>
      </c>
      <c r="B1544" s="8" t="s">
        <v>1580</v>
      </c>
      <c r="C1544">
        <v>40031</v>
      </c>
      <c r="D1544" s="1" t="s">
        <v>4142</v>
      </c>
      <c r="E1544" s="2">
        <v>4549.6000000000004</v>
      </c>
      <c r="F1544" s="9" t="s">
        <v>21</v>
      </c>
      <c r="G1544" s="2">
        <v>4549.6000000000004</v>
      </c>
      <c r="H1544" s="4">
        <f>Tabla1[[#This Row],[Importe]]-Tabla1[[#This Row],[Pagado]]</f>
        <v>0</v>
      </c>
    </row>
    <row r="1545" spans="1:8" x14ac:dyDescent="0.25">
      <c r="A1545" s="1" t="s">
        <v>21</v>
      </c>
      <c r="B1545" s="8" t="s">
        <v>1581</v>
      </c>
      <c r="C1545">
        <v>40032</v>
      </c>
      <c r="D1545" s="1" t="s">
        <v>4142</v>
      </c>
      <c r="E1545" s="2">
        <v>7691.2</v>
      </c>
      <c r="F1545" s="9" t="s">
        <v>21</v>
      </c>
      <c r="G1545" s="2">
        <v>7691.2</v>
      </c>
      <c r="H1545" s="4">
        <f>Tabla1[[#This Row],[Importe]]-Tabla1[[#This Row],[Pagado]]</f>
        <v>0</v>
      </c>
    </row>
    <row r="1546" spans="1:8" x14ac:dyDescent="0.25">
      <c r="A1546" s="1" t="s">
        <v>21</v>
      </c>
      <c r="B1546" s="8" t="s">
        <v>1582</v>
      </c>
      <c r="C1546">
        <v>40033</v>
      </c>
      <c r="D1546" s="1" t="s">
        <v>4142</v>
      </c>
      <c r="E1546" s="2">
        <v>16244.8</v>
      </c>
      <c r="F1546" s="9" t="s">
        <v>21</v>
      </c>
      <c r="G1546" s="2">
        <v>16244.8</v>
      </c>
      <c r="H1546" s="4">
        <f>Tabla1[[#This Row],[Importe]]-Tabla1[[#This Row],[Pagado]]</f>
        <v>0</v>
      </c>
    </row>
    <row r="1547" spans="1:8" x14ac:dyDescent="0.25">
      <c r="A1547" s="1" t="s">
        <v>21</v>
      </c>
      <c r="B1547" s="8" t="s">
        <v>1583</v>
      </c>
      <c r="C1547">
        <v>40034</v>
      </c>
      <c r="D1547" s="1" t="s">
        <v>4142</v>
      </c>
      <c r="E1547" s="2">
        <v>3042</v>
      </c>
      <c r="F1547" s="9" t="s">
        <v>21</v>
      </c>
      <c r="G1547" s="2">
        <v>3042</v>
      </c>
      <c r="H1547" s="4">
        <f>Tabla1[[#This Row],[Importe]]-Tabla1[[#This Row],[Pagado]]</f>
        <v>0</v>
      </c>
    </row>
    <row r="1548" spans="1:8" x14ac:dyDescent="0.25">
      <c r="A1548" s="1" t="s">
        <v>21</v>
      </c>
      <c r="B1548" s="8" t="s">
        <v>1584</v>
      </c>
      <c r="C1548">
        <v>40035</v>
      </c>
      <c r="D1548" s="1" t="s">
        <v>3967</v>
      </c>
      <c r="E1548" s="2">
        <v>11075.4</v>
      </c>
      <c r="F1548" s="9" t="s">
        <v>21</v>
      </c>
      <c r="G1548" s="2">
        <v>11075.4</v>
      </c>
      <c r="H1548" s="4">
        <f>Tabla1[[#This Row],[Importe]]-Tabla1[[#This Row],[Pagado]]</f>
        <v>0</v>
      </c>
    </row>
    <row r="1549" spans="1:8" x14ac:dyDescent="0.25">
      <c r="A1549" s="1" t="s">
        <v>21</v>
      </c>
      <c r="B1549" s="8" t="s">
        <v>1585</v>
      </c>
      <c r="C1549">
        <v>40036</v>
      </c>
      <c r="D1549" s="1" t="s">
        <v>4079</v>
      </c>
      <c r="E1549" s="2">
        <v>3162</v>
      </c>
      <c r="F1549" s="9" t="s">
        <v>21</v>
      </c>
      <c r="G1549" s="2">
        <v>3162</v>
      </c>
      <c r="H1549" s="4">
        <f>Tabla1[[#This Row],[Importe]]-Tabla1[[#This Row],[Pagado]]</f>
        <v>0</v>
      </c>
    </row>
    <row r="1550" spans="1:8" x14ac:dyDescent="0.25">
      <c r="A1550" s="1" t="s">
        <v>21</v>
      </c>
      <c r="B1550" s="8" t="s">
        <v>1586</v>
      </c>
      <c r="C1550">
        <v>40037</v>
      </c>
      <c r="D1550" s="1" t="s">
        <v>4031</v>
      </c>
      <c r="E1550" s="2">
        <v>3080</v>
      </c>
      <c r="F1550" s="9" t="s">
        <v>21</v>
      </c>
      <c r="G1550" s="2">
        <v>3080</v>
      </c>
      <c r="H1550" s="4">
        <f>Tabla1[[#This Row],[Importe]]-Tabla1[[#This Row],[Pagado]]</f>
        <v>0</v>
      </c>
    </row>
    <row r="1551" spans="1:8" x14ac:dyDescent="0.25">
      <c r="A1551" s="1" t="s">
        <v>21</v>
      </c>
      <c r="B1551" s="8" t="s">
        <v>1587</v>
      </c>
      <c r="C1551">
        <v>40038</v>
      </c>
      <c r="D1551" s="1" t="s">
        <v>3951</v>
      </c>
      <c r="E1551" s="2">
        <v>12200.44</v>
      </c>
      <c r="F1551" s="9" t="s">
        <v>21</v>
      </c>
      <c r="G1551" s="2">
        <v>12200.44</v>
      </c>
      <c r="H1551" s="4">
        <f>Tabla1[[#This Row],[Importe]]-Tabla1[[#This Row],[Pagado]]</f>
        <v>0</v>
      </c>
    </row>
    <row r="1552" spans="1:8" x14ac:dyDescent="0.25">
      <c r="A1552" s="1" t="s">
        <v>21</v>
      </c>
      <c r="B1552" s="8" t="s">
        <v>1588</v>
      </c>
      <c r="C1552">
        <v>40039</v>
      </c>
      <c r="D1552" s="1" t="s">
        <v>4012</v>
      </c>
      <c r="E1552" s="2">
        <v>37052.400000000001</v>
      </c>
      <c r="F1552" s="9" t="s">
        <v>21</v>
      </c>
      <c r="G1552" s="2">
        <v>37052.400000000001</v>
      </c>
      <c r="H1552" s="4">
        <f>Tabla1[[#This Row],[Importe]]-Tabla1[[#This Row],[Pagado]]</f>
        <v>0</v>
      </c>
    </row>
    <row r="1553" spans="1:8" x14ac:dyDescent="0.25">
      <c r="A1553" s="1" t="s">
        <v>21</v>
      </c>
      <c r="B1553" s="8" t="s">
        <v>1589</v>
      </c>
      <c r="C1553">
        <v>40040</v>
      </c>
      <c r="D1553" s="1" t="s">
        <v>3971</v>
      </c>
      <c r="E1553" s="2">
        <v>4021</v>
      </c>
      <c r="F1553" s="9" t="s">
        <v>21</v>
      </c>
      <c r="G1553" s="2">
        <v>4021</v>
      </c>
      <c r="H1553" s="4">
        <f>Tabla1[[#This Row],[Importe]]-Tabla1[[#This Row],[Pagado]]</f>
        <v>0</v>
      </c>
    </row>
    <row r="1554" spans="1:8" x14ac:dyDescent="0.25">
      <c r="A1554" s="1" t="s">
        <v>21</v>
      </c>
      <c r="B1554" s="8" t="s">
        <v>1590</v>
      </c>
      <c r="C1554">
        <v>40041</v>
      </c>
      <c r="D1554" s="1" t="s">
        <v>3972</v>
      </c>
      <c r="E1554" s="2">
        <v>3712.8</v>
      </c>
      <c r="F1554" s="9" t="s">
        <v>21</v>
      </c>
      <c r="G1554" s="2">
        <v>3712.8</v>
      </c>
      <c r="H1554" s="4">
        <f>Tabla1[[#This Row],[Importe]]-Tabla1[[#This Row],[Pagado]]</f>
        <v>0</v>
      </c>
    </row>
    <row r="1555" spans="1:8" x14ac:dyDescent="0.25">
      <c r="A1555" s="1" t="s">
        <v>21</v>
      </c>
      <c r="B1555" s="8" t="s">
        <v>1591</v>
      </c>
      <c r="C1555">
        <v>40042</v>
      </c>
      <c r="D1555" s="1" t="s">
        <v>3954</v>
      </c>
      <c r="E1555" s="2">
        <v>10850</v>
      </c>
      <c r="F1555" s="9" t="s">
        <v>21</v>
      </c>
      <c r="G1555" s="2">
        <v>10850</v>
      </c>
      <c r="H1555" s="4">
        <f>Tabla1[[#This Row],[Importe]]-Tabla1[[#This Row],[Pagado]]</f>
        <v>0</v>
      </c>
    </row>
    <row r="1556" spans="1:8" x14ac:dyDescent="0.25">
      <c r="A1556" s="1" t="s">
        <v>21</v>
      </c>
      <c r="B1556" s="8" t="s">
        <v>1592</v>
      </c>
      <c r="C1556">
        <v>40043</v>
      </c>
      <c r="D1556" s="1" t="s">
        <v>4030</v>
      </c>
      <c r="E1556" s="2">
        <v>3670</v>
      </c>
      <c r="F1556" s="9" t="s">
        <v>21</v>
      </c>
      <c r="G1556" s="2">
        <v>3670</v>
      </c>
      <c r="H1556" s="4">
        <f>Tabla1[[#This Row],[Importe]]-Tabla1[[#This Row],[Pagado]]</f>
        <v>0</v>
      </c>
    </row>
    <row r="1557" spans="1:8" x14ac:dyDescent="0.25">
      <c r="A1557" s="1" t="s">
        <v>21</v>
      </c>
      <c r="B1557" s="8" t="s">
        <v>1593</v>
      </c>
      <c r="C1557">
        <v>40044</v>
      </c>
      <c r="D1557" s="1" t="s">
        <v>3982</v>
      </c>
      <c r="E1557" s="2">
        <v>0</v>
      </c>
      <c r="F1557" s="9" t="s">
        <v>4219</v>
      </c>
      <c r="G1557" s="2">
        <v>0</v>
      </c>
      <c r="H1557" s="4">
        <f>Tabla1[[#This Row],[Importe]]-Tabla1[[#This Row],[Pagado]]</f>
        <v>0</v>
      </c>
    </row>
    <row r="1558" spans="1:8" x14ac:dyDescent="0.25">
      <c r="A1558" s="1" t="s">
        <v>21</v>
      </c>
      <c r="B1558" s="8" t="s">
        <v>1594</v>
      </c>
      <c r="C1558">
        <v>40045</v>
      </c>
      <c r="D1558" s="1" t="s">
        <v>3956</v>
      </c>
      <c r="E1558" s="2">
        <v>2670</v>
      </c>
      <c r="F1558" s="9" t="s">
        <v>21</v>
      </c>
      <c r="G1558" s="2">
        <v>2670</v>
      </c>
      <c r="H1558" s="4">
        <f>Tabla1[[#This Row],[Importe]]-Tabla1[[#This Row],[Pagado]]</f>
        <v>0</v>
      </c>
    </row>
    <row r="1559" spans="1:8" x14ac:dyDescent="0.25">
      <c r="A1559" s="1" t="s">
        <v>21</v>
      </c>
      <c r="B1559" s="8" t="s">
        <v>1595</v>
      </c>
      <c r="C1559">
        <v>40046</v>
      </c>
      <c r="D1559" s="1" t="s">
        <v>3982</v>
      </c>
      <c r="E1559" s="2">
        <v>1022.7</v>
      </c>
      <c r="F1559" s="9" t="s">
        <v>21</v>
      </c>
      <c r="G1559" s="2">
        <v>1022.7</v>
      </c>
      <c r="H1559" s="4">
        <f>Tabla1[[#This Row],[Importe]]-Tabla1[[#This Row],[Pagado]]</f>
        <v>0</v>
      </c>
    </row>
    <row r="1560" spans="1:8" x14ac:dyDescent="0.25">
      <c r="A1560" s="1" t="s">
        <v>21</v>
      </c>
      <c r="B1560" s="8" t="s">
        <v>1596</v>
      </c>
      <c r="C1560">
        <v>40047</v>
      </c>
      <c r="D1560" s="1" t="s">
        <v>3962</v>
      </c>
      <c r="E1560" s="2">
        <v>7153.8</v>
      </c>
      <c r="F1560" s="9" t="s">
        <v>21</v>
      </c>
      <c r="G1560" s="2">
        <v>7153.8</v>
      </c>
      <c r="H1560" s="4">
        <f>Tabla1[[#This Row],[Importe]]-Tabla1[[#This Row],[Pagado]]</f>
        <v>0</v>
      </c>
    </row>
    <row r="1561" spans="1:8" x14ac:dyDescent="0.25">
      <c r="A1561" s="1" t="s">
        <v>21</v>
      </c>
      <c r="B1561" s="8" t="s">
        <v>1597</v>
      </c>
      <c r="C1561">
        <v>40048</v>
      </c>
      <c r="D1561" s="1" t="s">
        <v>4010</v>
      </c>
      <c r="E1561" s="2">
        <v>0</v>
      </c>
      <c r="F1561" s="9" t="s">
        <v>4219</v>
      </c>
      <c r="G1561" s="2">
        <v>0</v>
      </c>
      <c r="H1561" s="4">
        <f>Tabla1[[#This Row],[Importe]]-Tabla1[[#This Row],[Pagado]]</f>
        <v>0</v>
      </c>
    </row>
    <row r="1562" spans="1:8" x14ac:dyDescent="0.25">
      <c r="A1562" s="1" t="s">
        <v>21</v>
      </c>
      <c r="B1562" s="8" t="s">
        <v>1598</v>
      </c>
      <c r="C1562">
        <v>40049</v>
      </c>
      <c r="D1562" s="1" t="s">
        <v>4109</v>
      </c>
      <c r="E1562" s="2">
        <v>3100</v>
      </c>
      <c r="F1562" s="9" t="s">
        <v>21</v>
      </c>
      <c r="G1562" s="2">
        <v>3100</v>
      </c>
      <c r="H1562" s="4">
        <f>Tabla1[[#This Row],[Importe]]-Tabla1[[#This Row],[Pagado]]</f>
        <v>0</v>
      </c>
    </row>
    <row r="1563" spans="1:8" x14ac:dyDescent="0.25">
      <c r="A1563" s="1" t="s">
        <v>21</v>
      </c>
      <c r="B1563" s="8" t="s">
        <v>1599</v>
      </c>
      <c r="C1563">
        <v>40050</v>
      </c>
      <c r="D1563" s="1" t="s">
        <v>3952</v>
      </c>
      <c r="E1563" s="2">
        <v>9160.4</v>
      </c>
      <c r="F1563" s="9" t="s">
        <v>21</v>
      </c>
      <c r="G1563" s="2">
        <v>9160.4</v>
      </c>
      <c r="H1563" s="4">
        <f>Tabla1[[#This Row],[Importe]]-Tabla1[[#This Row],[Pagado]]</f>
        <v>0</v>
      </c>
    </row>
    <row r="1564" spans="1:8" x14ac:dyDescent="0.25">
      <c r="A1564" s="1" t="s">
        <v>21</v>
      </c>
      <c r="B1564" s="8" t="s">
        <v>1600</v>
      </c>
      <c r="C1564">
        <v>40051</v>
      </c>
      <c r="D1564" s="1" t="s">
        <v>4042</v>
      </c>
      <c r="E1564" s="2">
        <v>100661.95</v>
      </c>
      <c r="F1564" s="9" t="s">
        <v>21</v>
      </c>
      <c r="G1564" s="2">
        <v>100661.95</v>
      </c>
      <c r="H1564" s="4">
        <f>Tabla1[[#This Row],[Importe]]-Tabla1[[#This Row],[Pagado]]</f>
        <v>0</v>
      </c>
    </row>
    <row r="1565" spans="1:8" x14ac:dyDescent="0.25">
      <c r="A1565" s="1" t="s">
        <v>21</v>
      </c>
      <c r="B1565" s="8" t="s">
        <v>1601</v>
      </c>
      <c r="C1565">
        <v>40052</v>
      </c>
      <c r="D1565" s="1" t="s">
        <v>3968</v>
      </c>
      <c r="E1565" s="2">
        <v>2240</v>
      </c>
      <c r="F1565" s="9" t="s">
        <v>22</v>
      </c>
      <c r="G1565" s="2">
        <v>2240</v>
      </c>
      <c r="H1565" s="4">
        <f>Tabla1[[#This Row],[Importe]]-Tabla1[[#This Row],[Pagado]]</f>
        <v>0</v>
      </c>
    </row>
    <row r="1566" spans="1:8" x14ac:dyDescent="0.25">
      <c r="A1566" s="1" t="s">
        <v>21</v>
      </c>
      <c r="B1566" s="8" t="s">
        <v>1602</v>
      </c>
      <c r="C1566">
        <v>40053</v>
      </c>
      <c r="D1566" s="1" t="s">
        <v>3978</v>
      </c>
      <c r="E1566" s="2">
        <v>8743.7199999999993</v>
      </c>
      <c r="F1566" s="9" t="s">
        <v>21</v>
      </c>
      <c r="G1566" s="2">
        <v>8743.7199999999993</v>
      </c>
      <c r="H1566" s="4">
        <f>Tabla1[[#This Row],[Importe]]-Tabla1[[#This Row],[Pagado]]</f>
        <v>0</v>
      </c>
    </row>
    <row r="1567" spans="1:8" x14ac:dyDescent="0.25">
      <c r="A1567" s="1" t="s">
        <v>21</v>
      </c>
      <c r="B1567" s="8" t="s">
        <v>1603</v>
      </c>
      <c r="C1567">
        <v>40054</v>
      </c>
      <c r="D1567" s="1" t="s">
        <v>3994</v>
      </c>
      <c r="E1567" s="2">
        <v>3437.6</v>
      </c>
      <c r="F1567" s="9" t="s">
        <v>21</v>
      </c>
      <c r="G1567" s="2">
        <v>3437.6</v>
      </c>
      <c r="H1567" s="4">
        <f>Tabla1[[#This Row],[Importe]]-Tabla1[[#This Row],[Pagado]]</f>
        <v>0</v>
      </c>
    </row>
    <row r="1568" spans="1:8" x14ac:dyDescent="0.25">
      <c r="A1568" s="1" t="s">
        <v>21</v>
      </c>
      <c r="B1568" s="8" t="s">
        <v>1604</v>
      </c>
      <c r="C1568">
        <v>40055</v>
      </c>
      <c r="D1568" s="1" t="s">
        <v>4034</v>
      </c>
      <c r="E1568" s="2">
        <v>4366.2</v>
      </c>
      <c r="F1568" s="9" t="s">
        <v>21</v>
      </c>
      <c r="G1568" s="2">
        <v>4366.2</v>
      </c>
      <c r="H1568" s="4">
        <f>Tabla1[[#This Row],[Importe]]-Tabla1[[#This Row],[Pagado]]</f>
        <v>0</v>
      </c>
    </row>
    <row r="1569" spans="1:8" x14ac:dyDescent="0.25">
      <c r="A1569" s="1" t="s">
        <v>21</v>
      </c>
      <c r="B1569" s="8" t="s">
        <v>1605</v>
      </c>
      <c r="C1569">
        <v>40056</v>
      </c>
      <c r="D1569" s="1" t="s">
        <v>3970</v>
      </c>
      <c r="E1569" s="2">
        <v>2027.2</v>
      </c>
      <c r="F1569" s="9" t="s">
        <v>21</v>
      </c>
      <c r="G1569" s="2">
        <v>2027.2</v>
      </c>
      <c r="H1569" s="4">
        <f>Tabla1[[#This Row],[Importe]]-Tabla1[[#This Row],[Pagado]]</f>
        <v>0</v>
      </c>
    </row>
    <row r="1570" spans="1:8" x14ac:dyDescent="0.25">
      <c r="A1570" s="1" t="s">
        <v>21</v>
      </c>
      <c r="B1570" s="8" t="s">
        <v>1606</v>
      </c>
      <c r="C1570">
        <v>40057</v>
      </c>
      <c r="D1570" s="1" t="s">
        <v>4142</v>
      </c>
      <c r="E1570" s="2">
        <v>158.26</v>
      </c>
      <c r="F1570" s="9" t="s">
        <v>21</v>
      </c>
      <c r="G1570" s="2">
        <v>158.26</v>
      </c>
      <c r="H1570" s="4">
        <f>Tabla1[[#This Row],[Importe]]-Tabla1[[#This Row],[Pagado]]</f>
        <v>0</v>
      </c>
    </row>
    <row r="1571" spans="1:8" x14ac:dyDescent="0.25">
      <c r="A1571" s="1" t="s">
        <v>21</v>
      </c>
      <c r="B1571" s="8" t="s">
        <v>1607</v>
      </c>
      <c r="C1571">
        <v>40058</v>
      </c>
      <c r="D1571" s="1" t="s">
        <v>4017</v>
      </c>
      <c r="E1571" s="2">
        <v>12789</v>
      </c>
      <c r="F1571" s="9" t="s">
        <v>26</v>
      </c>
      <c r="G1571" s="2">
        <v>12789</v>
      </c>
      <c r="H1571" s="4">
        <f>Tabla1[[#This Row],[Importe]]-Tabla1[[#This Row],[Pagado]]</f>
        <v>0</v>
      </c>
    </row>
    <row r="1572" spans="1:8" x14ac:dyDescent="0.25">
      <c r="A1572" s="1" t="s">
        <v>21</v>
      </c>
      <c r="B1572" s="8" t="s">
        <v>1608</v>
      </c>
      <c r="C1572">
        <v>40059</v>
      </c>
      <c r="D1572" s="1" t="s">
        <v>3973</v>
      </c>
      <c r="E1572" s="2">
        <v>840</v>
      </c>
      <c r="F1572" s="9" t="s">
        <v>21</v>
      </c>
      <c r="G1572" s="2">
        <v>840</v>
      </c>
      <c r="H1572" s="4">
        <f>Tabla1[[#This Row],[Importe]]-Tabla1[[#This Row],[Pagado]]</f>
        <v>0</v>
      </c>
    </row>
    <row r="1573" spans="1:8" x14ac:dyDescent="0.25">
      <c r="A1573" s="1" t="s">
        <v>21</v>
      </c>
      <c r="B1573" s="8" t="s">
        <v>1609</v>
      </c>
      <c r="C1573">
        <v>40060</v>
      </c>
      <c r="D1573" s="1" t="s">
        <v>3957</v>
      </c>
      <c r="E1573" s="2">
        <v>1120</v>
      </c>
      <c r="F1573" s="9" t="s">
        <v>21</v>
      </c>
      <c r="G1573" s="2">
        <v>1120</v>
      </c>
      <c r="H1573" s="4">
        <f>Tabla1[[#This Row],[Importe]]-Tabla1[[#This Row],[Pagado]]</f>
        <v>0</v>
      </c>
    </row>
    <row r="1574" spans="1:8" x14ac:dyDescent="0.25">
      <c r="A1574" s="1" t="s">
        <v>21</v>
      </c>
      <c r="B1574" s="8" t="s">
        <v>1610</v>
      </c>
      <c r="C1574">
        <v>40061</v>
      </c>
      <c r="D1574" s="1" t="s">
        <v>3958</v>
      </c>
      <c r="E1574" s="2">
        <v>2906.1</v>
      </c>
      <c r="F1574" s="9" t="s">
        <v>21</v>
      </c>
      <c r="G1574" s="2">
        <v>2906.1</v>
      </c>
      <c r="H1574" s="4">
        <f>Tabla1[[#This Row],[Importe]]-Tabla1[[#This Row],[Pagado]]</f>
        <v>0</v>
      </c>
    </row>
    <row r="1575" spans="1:8" x14ac:dyDescent="0.25">
      <c r="A1575" s="1" t="s">
        <v>21</v>
      </c>
      <c r="B1575" s="8" t="s">
        <v>1611</v>
      </c>
      <c r="C1575">
        <v>40062</v>
      </c>
      <c r="D1575" s="1" t="s">
        <v>3974</v>
      </c>
      <c r="E1575" s="2">
        <v>6720</v>
      </c>
      <c r="F1575" s="9" t="s">
        <v>22</v>
      </c>
      <c r="G1575" s="2">
        <v>6720</v>
      </c>
      <c r="H1575" s="4">
        <f>Tabla1[[#This Row],[Importe]]-Tabla1[[#This Row],[Pagado]]</f>
        <v>0</v>
      </c>
    </row>
    <row r="1576" spans="1:8" x14ac:dyDescent="0.25">
      <c r="A1576" s="1" t="s">
        <v>21</v>
      </c>
      <c r="B1576" s="8" t="s">
        <v>1612</v>
      </c>
      <c r="C1576">
        <v>40063</v>
      </c>
      <c r="D1576" s="1" t="s">
        <v>4086</v>
      </c>
      <c r="E1576" s="2">
        <v>1711.2</v>
      </c>
      <c r="F1576" s="9" t="s">
        <v>21</v>
      </c>
      <c r="G1576" s="2">
        <v>1711.2</v>
      </c>
      <c r="H1576" s="4">
        <f>Tabla1[[#This Row],[Importe]]-Tabla1[[#This Row],[Pagado]]</f>
        <v>0</v>
      </c>
    </row>
    <row r="1577" spans="1:8" x14ac:dyDescent="0.25">
      <c r="A1577" s="1" t="s">
        <v>21</v>
      </c>
      <c r="B1577" s="8" t="s">
        <v>1613</v>
      </c>
      <c r="C1577">
        <v>40064</v>
      </c>
      <c r="D1577" s="1" t="s">
        <v>4085</v>
      </c>
      <c r="E1577" s="2">
        <v>16678.080000000002</v>
      </c>
      <c r="F1577" s="9" t="s">
        <v>22</v>
      </c>
      <c r="G1577" s="2">
        <v>16678.080000000002</v>
      </c>
      <c r="H1577" s="4">
        <f>Tabla1[[#This Row],[Importe]]-Tabla1[[#This Row],[Pagado]]</f>
        <v>0</v>
      </c>
    </row>
    <row r="1578" spans="1:8" x14ac:dyDescent="0.25">
      <c r="A1578" s="1" t="s">
        <v>21</v>
      </c>
      <c r="B1578" s="8" t="s">
        <v>1614</v>
      </c>
      <c r="C1578">
        <v>40065</v>
      </c>
      <c r="D1578" s="1" t="s">
        <v>4006</v>
      </c>
      <c r="E1578" s="2">
        <v>5382.8</v>
      </c>
      <c r="F1578" s="9" t="s">
        <v>21</v>
      </c>
      <c r="G1578" s="2">
        <v>5382.8</v>
      </c>
      <c r="H1578" s="4">
        <f>Tabla1[[#This Row],[Importe]]-Tabla1[[#This Row],[Pagado]]</f>
        <v>0</v>
      </c>
    </row>
    <row r="1579" spans="1:8" x14ac:dyDescent="0.25">
      <c r="A1579" s="1" t="s">
        <v>21</v>
      </c>
      <c r="B1579" s="8" t="s">
        <v>1615</v>
      </c>
      <c r="C1579">
        <v>40066</v>
      </c>
      <c r="D1579" s="1" t="s">
        <v>4010</v>
      </c>
      <c r="E1579" s="2">
        <v>2491</v>
      </c>
      <c r="F1579" s="9" t="s">
        <v>22</v>
      </c>
      <c r="G1579" s="2">
        <v>2491</v>
      </c>
      <c r="H1579" s="4">
        <f>Tabla1[[#This Row],[Importe]]-Tabla1[[#This Row],[Pagado]]</f>
        <v>0</v>
      </c>
    </row>
    <row r="1580" spans="1:8" x14ac:dyDescent="0.25">
      <c r="A1580" s="1" t="s">
        <v>21</v>
      </c>
      <c r="B1580" s="8" t="s">
        <v>1616</v>
      </c>
      <c r="C1580">
        <v>40067</v>
      </c>
      <c r="D1580" s="1" t="s">
        <v>4046</v>
      </c>
      <c r="E1580" s="2">
        <v>994.42</v>
      </c>
      <c r="F1580" s="9" t="s">
        <v>22</v>
      </c>
      <c r="G1580" s="2">
        <v>994.42</v>
      </c>
      <c r="H1580" s="4">
        <f>Tabla1[[#This Row],[Importe]]-Tabla1[[#This Row],[Pagado]]</f>
        <v>0</v>
      </c>
    </row>
    <row r="1581" spans="1:8" x14ac:dyDescent="0.25">
      <c r="A1581" s="1" t="s">
        <v>21</v>
      </c>
      <c r="B1581" s="8" t="s">
        <v>1617</v>
      </c>
      <c r="C1581">
        <v>40068</v>
      </c>
      <c r="D1581" s="1" t="s">
        <v>4037</v>
      </c>
      <c r="E1581" s="2">
        <v>10674.4</v>
      </c>
      <c r="F1581" s="9" t="s">
        <v>28</v>
      </c>
      <c r="G1581" s="2">
        <v>10674.4</v>
      </c>
      <c r="H1581" s="4">
        <f>Tabla1[[#This Row],[Importe]]-Tabla1[[#This Row],[Pagado]]</f>
        <v>0</v>
      </c>
    </row>
    <row r="1582" spans="1:8" x14ac:dyDescent="0.25">
      <c r="A1582" s="1" t="s">
        <v>21</v>
      </c>
      <c r="B1582" s="8" t="s">
        <v>1618</v>
      </c>
      <c r="C1582">
        <v>40069</v>
      </c>
      <c r="D1582" s="1" t="s">
        <v>4045</v>
      </c>
      <c r="E1582" s="2">
        <v>3900</v>
      </c>
      <c r="F1582" s="9" t="s">
        <v>22</v>
      </c>
      <c r="G1582" s="2">
        <v>3900</v>
      </c>
      <c r="H1582" s="4">
        <f>Tabla1[[#This Row],[Importe]]-Tabla1[[#This Row],[Pagado]]</f>
        <v>0</v>
      </c>
    </row>
    <row r="1583" spans="1:8" x14ac:dyDescent="0.25">
      <c r="A1583" s="1" t="s">
        <v>21</v>
      </c>
      <c r="B1583" s="8" t="s">
        <v>1619</v>
      </c>
      <c r="C1583">
        <v>40070</v>
      </c>
      <c r="D1583" s="1" t="s">
        <v>4005</v>
      </c>
      <c r="E1583" s="2">
        <v>5788.74</v>
      </c>
      <c r="F1583" s="9" t="s">
        <v>22</v>
      </c>
      <c r="G1583" s="2">
        <v>5788.74</v>
      </c>
      <c r="H1583" s="4">
        <f>Tabla1[[#This Row],[Importe]]-Tabla1[[#This Row],[Pagado]]</f>
        <v>0</v>
      </c>
    </row>
    <row r="1584" spans="1:8" x14ac:dyDescent="0.25">
      <c r="A1584" s="1" t="s">
        <v>21</v>
      </c>
      <c r="B1584" s="8" t="s">
        <v>1620</v>
      </c>
      <c r="C1584">
        <v>40071</v>
      </c>
      <c r="D1584" s="1" t="s">
        <v>4036</v>
      </c>
      <c r="E1584" s="2">
        <v>1993.2</v>
      </c>
      <c r="F1584" s="9" t="s">
        <v>21</v>
      </c>
      <c r="G1584" s="2">
        <v>1993.2</v>
      </c>
      <c r="H1584" s="4">
        <f>Tabla1[[#This Row],[Importe]]-Tabla1[[#This Row],[Pagado]]</f>
        <v>0</v>
      </c>
    </row>
    <row r="1585" spans="1:8" x14ac:dyDescent="0.25">
      <c r="A1585" s="1" t="s">
        <v>21</v>
      </c>
      <c r="B1585" s="8" t="s">
        <v>1621</v>
      </c>
      <c r="C1585">
        <v>40072</v>
      </c>
      <c r="D1585" s="1" t="s">
        <v>4044</v>
      </c>
      <c r="E1585" s="2">
        <v>8626</v>
      </c>
      <c r="F1585" s="9" t="s">
        <v>22</v>
      </c>
      <c r="G1585" s="2">
        <v>8626</v>
      </c>
      <c r="H1585" s="4">
        <f>Tabla1[[#This Row],[Importe]]-Tabla1[[#This Row],[Pagado]]</f>
        <v>0</v>
      </c>
    </row>
    <row r="1586" spans="1:8" x14ac:dyDescent="0.25">
      <c r="A1586" s="1" t="s">
        <v>21</v>
      </c>
      <c r="B1586" s="8" t="s">
        <v>1622</v>
      </c>
      <c r="C1586">
        <v>40073</v>
      </c>
      <c r="D1586" s="1" t="s">
        <v>4049</v>
      </c>
      <c r="E1586" s="2">
        <v>3546.4</v>
      </c>
      <c r="F1586" s="9" t="s">
        <v>21</v>
      </c>
      <c r="G1586" s="2">
        <v>3546.4</v>
      </c>
      <c r="H1586" s="4">
        <f>Tabla1[[#This Row],[Importe]]-Tabla1[[#This Row],[Pagado]]</f>
        <v>0</v>
      </c>
    </row>
    <row r="1587" spans="1:8" x14ac:dyDescent="0.25">
      <c r="A1587" s="1" t="s">
        <v>21</v>
      </c>
      <c r="B1587" s="8" t="s">
        <v>1623</v>
      </c>
      <c r="C1587">
        <v>40074</v>
      </c>
      <c r="D1587" s="1" t="s">
        <v>4059</v>
      </c>
      <c r="E1587" s="2">
        <v>1947.9</v>
      </c>
      <c r="F1587" s="9" t="s">
        <v>21</v>
      </c>
      <c r="G1587" s="2">
        <v>1947.9</v>
      </c>
      <c r="H1587" s="4">
        <f>Tabla1[[#This Row],[Importe]]-Tabla1[[#This Row],[Pagado]]</f>
        <v>0</v>
      </c>
    </row>
    <row r="1588" spans="1:8" x14ac:dyDescent="0.25">
      <c r="A1588" s="1" t="s">
        <v>21</v>
      </c>
      <c r="B1588" s="8" t="s">
        <v>1624</v>
      </c>
      <c r="C1588">
        <v>40075</v>
      </c>
      <c r="D1588" s="1" t="s">
        <v>3964</v>
      </c>
      <c r="E1588" s="2">
        <v>536</v>
      </c>
      <c r="F1588" s="9" t="s">
        <v>21</v>
      </c>
      <c r="G1588" s="2">
        <v>536</v>
      </c>
      <c r="H1588" s="4">
        <f>Tabla1[[#This Row],[Importe]]-Tabla1[[#This Row],[Pagado]]</f>
        <v>0</v>
      </c>
    </row>
    <row r="1589" spans="1:8" x14ac:dyDescent="0.25">
      <c r="A1589" s="1" t="s">
        <v>21</v>
      </c>
      <c r="B1589" s="8" t="s">
        <v>1625</v>
      </c>
      <c r="C1589">
        <v>40076</v>
      </c>
      <c r="D1589" s="1" t="s">
        <v>4089</v>
      </c>
      <c r="E1589" s="2">
        <v>483.6</v>
      </c>
      <c r="F1589" s="9" t="s">
        <v>21</v>
      </c>
      <c r="G1589" s="2">
        <v>483.6</v>
      </c>
      <c r="H1589" s="4">
        <f>Tabla1[[#This Row],[Importe]]-Tabla1[[#This Row],[Pagado]]</f>
        <v>0</v>
      </c>
    </row>
    <row r="1590" spans="1:8" x14ac:dyDescent="0.25">
      <c r="A1590" s="1" t="s">
        <v>21</v>
      </c>
      <c r="B1590" s="8" t="s">
        <v>1626</v>
      </c>
      <c r="C1590">
        <v>40077</v>
      </c>
      <c r="D1590" s="1" t="s">
        <v>4041</v>
      </c>
      <c r="E1590" s="2">
        <v>891.4</v>
      </c>
      <c r="F1590" s="9" t="s">
        <v>21</v>
      </c>
      <c r="G1590" s="2">
        <v>891.4</v>
      </c>
      <c r="H1590" s="4">
        <f>Tabla1[[#This Row],[Importe]]-Tabla1[[#This Row],[Pagado]]</f>
        <v>0</v>
      </c>
    </row>
    <row r="1591" spans="1:8" x14ac:dyDescent="0.25">
      <c r="A1591" s="1" t="s">
        <v>21</v>
      </c>
      <c r="B1591" s="8" t="s">
        <v>1627</v>
      </c>
      <c r="C1591">
        <v>40078</v>
      </c>
      <c r="D1591" s="1" t="s">
        <v>3960</v>
      </c>
      <c r="E1591" s="2">
        <v>17231.7</v>
      </c>
      <c r="F1591" s="9" t="s">
        <v>21</v>
      </c>
      <c r="G1591" s="2">
        <v>17231.7</v>
      </c>
      <c r="H1591" s="4">
        <f>Tabla1[[#This Row],[Importe]]-Tabla1[[#This Row],[Pagado]]</f>
        <v>0</v>
      </c>
    </row>
    <row r="1592" spans="1:8" x14ac:dyDescent="0.25">
      <c r="A1592" s="1" t="s">
        <v>21</v>
      </c>
      <c r="B1592" s="8" t="s">
        <v>1628</v>
      </c>
      <c r="C1592">
        <v>40079</v>
      </c>
      <c r="D1592" s="1" t="s">
        <v>4043</v>
      </c>
      <c r="E1592" s="2">
        <v>0</v>
      </c>
      <c r="F1592" s="9" t="s">
        <v>4219</v>
      </c>
      <c r="G1592" s="2">
        <v>0</v>
      </c>
      <c r="H1592" s="4">
        <f>Tabla1[[#This Row],[Importe]]-Tabla1[[#This Row],[Pagado]]</f>
        <v>0</v>
      </c>
    </row>
    <row r="1593" spans="1:8" x14ac:dyDescent="0.25">
      <c r="A1593" s="1" t="s">
        <v>21</v>
      </c>
      <c r="B1593" s="8" t="s">
        <v>1629</v>
      </c>
      <c r="C1593">
        <v>40080</v>
      </c>
      <c r="D1593" s="1" t="s">
        <v>4009</v>
      </c>
      <c r="E1593" s="2">
        <v>784</v>
      </c>
      <c r="F1593" s="9" t="s">
        <v>22</v>
      </c>
      <c r="G1593" s="2">
        <v>784</v>
      </c>
      <c r="H1593" s="4">
        <f>Tabla1[[#This Row],[Importe]]-Tabla1[[#This Row],[Pagado]]</f>
        <v>0</v>
      </c>
    </row>
    <row r="1594" spans="1:8" x14ac:dyDescent="0.25">
      <c r="A1594" s="1" t="s">
        <v>21</v>
      </c>
      <c r="B1594" s="8" t="s">
        <v>1630</v>
      </c>
      <c r="C1594">
        <v>40081</v>
      </c>
      <c r="D1594" s="1" t="s">
        <v>4007</v>
      </c>
      <c r="E1594" s="2">
        <v>4264</v>
      </c>
      <c r="F1594" s="9" t="s">
        <v>22</v>
      </c>
      <c r="G1594" s="2">
        <v>4264</v>
      </c>
      <c r="H1594" s="4">
        <f>Tabla1[[#This Row],[Importe]]-Tabla1[[#This Row],[Pagado]]</f>
        <v>0</v>
      </c>
    </row>
    <row r="1595" spans="1:8" x14ac:dyDescent="0.25">
      <c r="A1595" s="1" t="s">
        <v>21</v>
      </c>
      <c r="B1595" s="8" t="s">
        <v>1631</v>
      </c>
      <c r="C1595">
        <v>40082</v>
      </c>
      <c r="D1595" s="1" t="s">
        <v>4001</v>
      </c>
      <c r="E1595" s="2">
        <v>7280</v>
      </c>
      <c r="F1595" s="9" t="s">
        <v>22</v>
      </c>
      <c r="G1595" s="2">
        <v>7280</v>
      </c>
      <c r="H1595" s="4">
        <f>Tabla1[[#This Row],[Importe]]-Tabla1[[#This Row],[Pagado]]</f>
        <v>0</v>
      </c>
    </row>
    <row r="1596" spans="1:8" x14ac:dyDescent="0.25">
      <c r="A1596" s="1" t="s">
        <v>21</v>
      </c>
      <c r="B1596" s="8" t="s">
        <v>1632</v>
      </c>
      <c r="C1596">
        <v>40083</v>
      </c>
      <c r="D1596" s="1" t="s">
        <v>4171</v>
      </c>
      <c r="E1596" s="2">
        <v>4988.8999999999996</v>
      </c>
      <c r="F1596" s="9" t="s">
        <v>21</v>
      </c>
      <c r="G1596" s="2">
        <v>4988.8999999999996</v>
      </c>
      <c r="H1596" s="4">
        <f>Tabla1[[#This Row],[Importe]]-Tabla1[[#This Row],[Pagado]]</f>
        <v>0</v>
      </c>
    </row>
    <row r="1597" spans="1:8" x14ac:dyDescent="0.25">
      <c r="A1597" s="1" t="s">
        <v>21</v>
      </c>
      <c r="B1597" s="8" t="s">
        <v>1633</v>
      </c>
      <c r="C1597">
        <v>40084</v>
      </c>
      <c r="D1597" s="1" t="s">
        <v>4002</v>
      </c>
      <c r="E1597" s="2">
        <v>2240</v>
      </c>
      <c r="F1597" s="9" t="s">
        <v>22</v>
      </c>
      <c r="G1597" s="2">
        <v>2240</v>
      </c>
      <c r="H1597" s="4">
        <f>Tabla1[[#This Row],[Importe]]-Tabla1[[#This Row],[Pagado]]</f>
        <v>0</v>
      </c>
    </row>
    <row r="1598" spans="1:8" x14ac:dyDescent="0.25">
      <c r="A1598" s="1" t="s">
        <v>21</v>
      </c>
      <c r="B1598" s="8" t="s">
        <v>1634</v>
      </c>
      <c r="C1598">
        <v>40085</v>
      </c>
      <c r="D1598" s="1" t="s">
        <v>3998</v>
      </c>
      <c r="E1598" s="2">
        <v>31800</v>
      </c>
      <c r="F1598" s="9" t="s">
        <v>21</v>
      </c>
      <c r="G1598" s="2">
        <v>31800</v>
      </c>
      <c r="H1598" s="4">
        <f>Tabla1[[#This Row],[Importe]]-Tabla1[[#This Row],[Pagado]]</f>
        <v>0</v>
      </c>
    </row>
    <row r="1599" spans="1:8" x14ac:dyDescent="0.25">
      <c r="A1599" s="1" t="s">
        <v>21</v>
      </c>
      <c r="B1599" s="8" t="s">
        <v>1635</v>
      </c>
      <c r="C1599">
        <v>40086</v>
      </c>
      <c r="D1599" s="1" t="s">
        <v>4100</v>
      </c>
      <c r="E1599" s="2">
        <v>560</v>
      </c>
      <c r="F1599" s="9" t="s">
        <v>22</v>
      </c>
      <c r="G1599" s="2">
        <v>560</v>
      </c>
      <c r="H1599" s="4">
        <f>Tabla1[[#This Row],[Importe]]-Tabla1[[#This Row],[Pagado]]</f>
        <v>0</v>
      </c>
    </row>
    <row r="1600" spans="1:8" x14ac:dyDescent="0.25">
      <c r="A1600" s="1" t="s">
        <v>21</v>
      </c>
      <c r="B1600" s="8" t="s">
        <v>1636</v>
      </c>
      <c r="C1600">
        <v>40087</v>
      </c>
      <c r="D1600" s="1" t="s">
        <v>4129</v>
      </c>
      <c r="E1600" s="2">
        <v>24740.7</v>
      </c>
      <c r="F1600" s="9" t="s">
        <v>21</v>
      </c>
      <c r="G1600" s="2">
        <v>24740.7</v>
      </c>
      <c r="H1600" s="4">
        <f>Tabla1[[#This Row],[Importe]]-Tabla1[[#This Row],[Pagado]]</f>
        <v>0</v>
      </c>
    </row>
    <row r="1601" spans="1:8" x14ac:dyDescent="0.25">
      <c r="A1601" s="1" t="s">
        <v>21</v>
      </c>
      <c r="B1601" s="8" t="s">
        <v>1637</v>
      </c>
      <c r="C1601">
        <v>40088</v>
      </c>
      <c r="D1601" s="1" t="s">
        <v>4078</v>
      </c>
      <c r="E1601" s="2">
        <v>1858.5</v>
      </c>
      <c r="F1601" s="9" t="s">
        <v>21</v>
      </c>
      <c r="G1601" s="2">
        <v>1858.5</v>
      </c>
      <c r="H1601" s="4">
        <f>Tabla1[[#This Row],[Importe]]-Tabla1[[#This Row],[Pagado]]</f>
        <v>0</v>
      </c>
    </row>
    <row r="1602" spans="1:8" x14ac:dyDescent="0.25">
      <c r="A1602" s="1" t="s">
        <v>21</v>
      </c>
      <c r="B1602" s="8" t="s">
        <v>1638</v>
      </c>
      <c r="C1602">
        <v>40089</v>
      </c>
      <c r="D1602" s="1" t="s">
        <v>3969</v>
      </c>
      <c r="E1602" s="2">
        <v>8545.4</v>
      </c>
      <c r="F1602" s="9" t="s">
        <v>21</v>
      </c>
      <c r="G1602" s="2">
        <v>8545.4</v>
      </c>
      <c r="H1602" s="4">
        <f>Tabla1[[#This Row],[Importe]]-Tabla1[[#This Row],[Pagado]]</f>
        <v>0</v>
      </c>
    </row>
    <row r="1603" spans="1:8" x14ac:dyDescent="0.25">
      <c r="A1603" s="1" t="s">
        <v>21</v>
      </c>
      <c r="B1603" s="8" t="s">
        <v>1639</v>
      </c>
      <c r="C1603">
        <v>40090</v>
      </c>
      <c r="D1603" s="1" t="s">
        <v>4043</v>
      </c>
      <c r="E1603" s="2">
        <v>0</v>
      </c>
      <c r="F1603" s="9" t="s">
        <v>4219</v>
      </c>
      <c r="G1603" s="2">
        <v>0</v>
      </c>
      <c r="H1603" s="4">
        <f>Tabla1[[#This Row],[Importe]]-Tabla1[[#This Row],[Pagado]]</f>
        <v>0</v>
      </c>
    </row>
    <row r="1604" spans="1:8" x14ac:dyDescent="0.25">
      <c r="A1604" s="1" t="s">
        <v>21</v>
      </c>
      <c r="B1604" s="8" t="s">
        <v>1640</v>
      </c>
      <c r="C1604">
        <v>40091</v>
      </c>
      <c r="D1604" s="1" t="s">
        <v>4091</v>
      </c>
      <c r="E1604" s="2">
        <v>8308.2999999999993</v>
      </c>
      <c r="F1604" s="9" t="s">
        <v>21</v>
      </c>
      <c r="G1604" s="2">
        <v>8308.2999999999993</v>
      </c>
      <c r="H1604" s="4">
        <f>Tabla1[[#This Row],[Importe]]-Tabla1[[#This Row],[Pagado]]</f>
        <v>0</v>
      </c>
    </row>
    <row r="1605" spans="1:8" x14ac:dyDescent="0.25">
      <c r="A1605" s="1" t="s">
        <v>21</v>
      </c>
      <c r="B1605" s="8" t="s">
        <v>1641</v>
      </c>
      <c r="C1605">
        <v>40092</v>
      </c>
      <c r="D1605" s="1" t="s">
        <v>4011</v>
      </c>
      <c r="E1605" s="2">
        <v>11529.3</v>
      </c>
      <c r="F1605" s="9" t="s">
        <v>22</v>
      </c>
      <c r="G1605" s="2">
        <v>11529.3</v>
      </c>
      <c r="H1605" s="4">
        <f>Tabla1[[#This Row],[Importe]]-Tabla1[[#This Row],[Pagado]]</f>
        <v>0</v>
      </c>
    </row>
    <row r="1606" spans="1:8" x14ac:dyDescent="0.25">
      <c r="A1606" s="1" t="s">
        <v>21</v>
      </c>
      <c r="B1606" s="8" t="s">
        <v>1642</v>
      </c>
      <c r="C1606">
        <v>40093</v>
      </c>
      <c r="D1606" s="1" t="s">
        <v>3993</v>
      </c>
      <c r="E1606" s="2">
        <v>3835</v>
      </c>
      <c r="F1606" s="9" t="s">
        <v>21</v>
      </c>
      <c r="G1606" s="2">
        <v>3835</v>
      </c>
      <c r="H1606" s="4">
        <f>Tabla1[[#This Row],[Importe]]-Tabla1[[#This Row],[Pagado]]</f>
        <v>0</v>
      </c>
    </row>
    <row r="1607" spans="1:8" x14ac:dyDescent="0.25">
      <c r="A1607" s="1" t="s">
        <v>21</v>
      </c>
      <c r="B1607" s="8" t="s">
        <v>1643</v>
      </c>
      <c r="C1607">
        <v>40094</v>
      </c>
      <c r="D1607" s="1" t="s">
        <v>3977</v>
      </c>
      <c r="E1607" s="2">
        <v>4874.38</v>
      </c>
      <c r="F1607" s="9" t="s">
        <v>21</v>
      </c>
      <c r="G1607" s="2">
        <v>4874.38</v>
      </c>
      <c r="H1607" s="4">
        <f>Tabla1[[#This Row],[Importe]]-Tabla1[[#This Row],[Pagado]]</f>
        <v>0</v>
      </c>
    </row>
    <row r="1608" spans="1:8" x14ac:dyDescent="0.25">
      <c r="A1608" s="1" t="s">
        <v>21</v>
      </c>
      <c r="B1608" s="8" t="s">
        <v>1644</v>
      </c>
      <c r="C1608">
        <v>40095</v>
      </c>
      <c r="D1608" s="1" t="s">
        <v>4043</v>
      </c>
      <c r="E1608" s="2">
        <v>89954.3</v>
      </c>
      <c r="F1608" s="9" t="s">
        <v>24</v>
      </c>
      <c r="G1608" s="2">
        <v>89954.3</v>
      </c>
      <c r="H1608" s="4">
        <f>Tabla1[[#This Row],[Importe]]-Tabla1[[#This Row],[Pagado]]</f>
        <v>0</v>
      </c>
    </row>
    <row r="1609" spans="1:8" x14ac:dyDescent="0.25">
      <c r="A1609" s="1" t="s">
        <v>21</v>
      </c>
      <c r="B1609" s="8" t="s">
        <v>1645</v>
      </c>
      <c r="C1609">
        <v>40096</v>
      </c>
      <c r="D1609" s="1" t="s">
        <v>4040</v>
      </c>
      <c r="E1609" s="2">
        <v>29204.9</v>
      </c>
      <c r="F1609" s="9" t="s">
        <v>24</v>
      </c>
      <c r="G1609" s="2">
        <v>29204.9</v>
      </c>
      <c r="H1609" s="4">
        <f>Tabla1[[#This Row],[Importe]]-Tabla1[[#This Row],[Pagado]]</f>
        <v>0</v>
      </c>
    </row>
    <row r="1610" spans="1:8" x14ac:dyDescent="0.25">
      <c r="A1610" s="1" t="s">
        <v>21</v>
      </c>
      <c r="B1610" s="8" t="s">
        <v>1646</v>
      </c>
      <c r="C1610">
        <v>40097</v>
      </c>
      <c r="D1610" s="1" t="s">
        <v>3953</v>
      </c>
      <c r="E1610" s="2">
        <v>2800</v>
      </c>
      <c r="F1610" s="9" t="s">
        <v>21</v>
      </c>
      <c r="G1610" s="2">
        <v>2800</v>
      </c>
      <c r="H1610" s="4">
        <f>Tabla1[[#This Row],[Importe]]-Tabla1[[#This Row],[Pagado]]</f>
        <v>0</v>
      </c>
    </row>
    <row r="1611" spans="1:8" x14ac:dyDescent="0.25">
      <c r="A1611" s="1" t="s">
        <v>21</v>
      </c>
      <c r="B1611" s="8" t="s">
        <v>1647</v>
      </c>
      <c r="C1611">
        <v>40098</v>
      </c>
      <c r="D1611" s="1" t="s">
        <v>3965</v>
      </c>
      <c r="E1611" s="2">
        <v>1120</v>
      </c>
      <c r="F1611" s="9" t="s">
        <v>21</v>
      </c>
      <c r="G1611" s="2">
        <v>1120</v>
      </c>
      <c r="H1611" s="4">
        <f>Tabla1[[#This Row],[Importe]]-Tabla1[[#This Row],[Pagado]]</f>
        <v>0</v>
      </c>
    </row>
    <row r="1612" spans="1:8" x14ac:dyDescent="0.25">
      <c r="A1612" s="1" t="s">
        <v>21</v>
      </c>
      <c r="B1612" s="8" t="s">
        <v>1648</v>
      </c>
      <c r="C1612">
        <v>40099</v>
      </c>
      <c r="D1612" s="1" t="s">
        <v>4043</v>
      </c>
      <c r="E1612" s="2">
        <v>0.99</v>
      </c>
      <c r="F1612" s="9" t="s">
        <v>22</v>
      </c>
      <c r="G1612" s="2">
        <v>0.99</v>
      </c>
      <c r="H1612" s="4">
        <f>Tabla1[[#This Row],[Importe]]-Tabla1[[#This Row],[Pagado]]</f>
        <v>0</v>
      </c>
    </row>
    <row r="1613" spans="1:8" x14ac:dyDescent="0.25">
      <c r="A1613" s="1" t="s">
        <v>21</v>
      </c>
      <c r="B1613" s="8" t="s">
        <v>1649</v>
      </c>
      <c r="C1613">
        <v>40100</v>
      </c>
      <c r="D1613" s="1" t="s">
        <v>4039</v>
      </c>
      <c r="E1613" s="2">
        <v>19741.7</v>
      </c>
      <c r="F1613" s="9" t="s">
        <v>24</v>
      </c>
      <c r="G1613" s="2">
        <v>19741.7</v>
      </c>
      <c r="H1613" s="4">
        <f>Tabla1[[#This Row],[Importe]]-Tabla1[[#This Row],[Pagado]]</f>
        <v>0</v>
      </c>
    </row>
    <row r="1614" spans="1:8" x14ac:dyDescent="0.25">
      <c r="A1614" s="1" t="s">
        <v>21</v>
      </c>
      <c r="B1614" s="8" t="s">
        <v>1650</v>
      </c>
      <c r="C1614">
        <v>40101</v>
      </c>
      <c r="D1614" s="1" t="s">
        <v>3975</v>
      </c>
      <c r="E1614" s="2">
        <v>7060.3</v>
      </c>
      <c r="F1614" s="9" t="s">
        <v>21</v>
      </c>
      <c r="G1614" s="2">
        <v>7060.3</v>
      </c>
      <c r="H1614" s="4">
        <f>Tabla1[[#This Row],[Importe]]-Tabla1[[#This Row],[Pagado]]</f>
        <v>0</v>
      </c>
    </row>
    <row r="1615" spans="1:8" x14ac:dyDescent="0.25">
      <c r="A1615" s="1" t="s">
        <v>21</v>
      </c>
      <c r="B1615" s="8" t="s">
        <v>1651</v>
      </c>
      <c r="C1615">
        <v>40102</v>
      </c>
      <c r="D1615" s="1" t="s">
        <v>4121</v>
      </c>
      <c r="E1615" s="2">
        <v>5859.56</v>
      </c>
      <c r="F1615" s="9" t="s">
        <v>21</v>
      </c>
      <c r="G1615" s="2">
        <v>5859.56</v>
      </c>
      <c r="H1615" s="4">
        <f>Tabla1[[#This Row],[Importe]]-Tabla1[[#This Row],[Pagado]]</f>
        <v>0</v>
      </c>
    </row>
    <row r="1616" spans="1:8" x14ac:dyDescent="0.25">
      <c r="A1616" s="1" t="s">
        <v>21</v>
      </c>
      <c r="B1616" s="8" t="s">
        <v>1652</v>
      </c>
      <c r="C1616">
        <v>40103</v>
      </c>
      <c r="D1616" s="1" t="s">
        <v>3989</v>
      </c>
      <c r="E1616" s="2">
        <v>473.1</v>
      </c>
      <c r="F1616" s="9" t="s">
        <v>21</v>
      </c>
      <c r="G1616" s="2">
        <v>473.1</v>
      </c>
      <c r="H1616" s="4">
        <f>Tabla1[[#This Row],[Importe]]-Tabla1[[#This Row],[Pagado]]</f>
        <v>0</v>
      </c>
    </row>
    <row r="1617" spans="1:8" x14ac:dyDescent="0.25">
      <c r="A1617" s="1" t="s">
        <v>21</v>
      </c>
      <c r="B1617" s="8" t="s">
        <v>1653</v>
      </c>
      <c r="C1617">
        <v>40104</v>
      </c>
      <c r="D1617" s="1" t="s">
        <v>3975</v>
      </c>
      <c r="E1617" s="2">
        <v>9849.4</v>
      </c>
      <c r="F1617" s="9" t="s">
        <v>21</v>
      </c>
      <c r="G1617" s="2">
        <v>9849.4</v>
      </c>
      <c r="H1617" s="4">
        <f>Tabla1[[#This Row],[Importe]]-Tabla1[[#This Row],[Pagado]]</f>
        <v>0</v>
      </c>
    </row>
    <row r="1618" spans="1:8" x14ac:dyDescent="0.25">
      <c r="A1618" s="1" t="s">
        <v>21</v>
      </c>
      <c r="B1618" s="8" t="s">
        <v>1654</v>
      </c>
      <c r="C1618">
        <v>40105</v>
      </c>
      <c r="D1618" s="1" t="s">
        <v>3959</v>
      </c>
      <c r="E1618" s="2">
        <v>11844</v>
      </c>
      <c r="F1618" s="9" t="s">
        <v>25</v>
      </c>
      <c r="G1618" s="2">
        <v>11844</v>
      </c>
      <c r="H1618" s="4">
        <f>Tabla1[[#This Row],[Importe]]-Tabla1[[#This Row],[Pagado]]</f>
        <v>0</v>
      </c>
    </row>
    <row r="1619" spans="1:8" x14ac:dyDescent="0.25">
      <c r="A1619" s="1" t="s">
        <v>21</v>
      </c>
      <c r="B1619" s="8" t="s">
        <v>1655</v>
      </c>
      <c r="C1619">
        <v>40106</v>
      </c>
      <c r="D1619" s="1" t="s">
        <v>4067</v>
      </c>
      <c r="E1619" s="2">
        <v>1680</v>
      </c>
      <c r="F1619" s="9" t="s">
        <v>21</v>
      </c>
      <c r="G1619" s="2">
        <v>1680</v>
      </c>
      <c r="H1619" s="4">
        <f>Tabla1[[#This Row],[Importe]]-Tabla1[[#This Row],[Pagado]]</f>
        <v>0</v>
      </c>
    </row>
    <row r="1620" spans="1:8" x14ac:dyDescent="0.25">
      <c r="A1620" s="1" t="s">
        <v>21</v>
      </c>
      <c r="B1620" s="8" t="s">
        <v>1656</v>
      </c>
      <c r="C1620">
        <v>40107</v>
      </c>
      <c r="D1620" s="1" t="s">
        <v>4065</v>
      </c>
      <c r="E1620" s="2">
        <v>8392.6</v>
      </c>
      <c r="F1620" s="9" t="s">
        <v>22</v>
      </c>
      <c r="G1620" s="2">
        <v>8392.6</v>
      </c>
      <c r="H1620" s="4">
        <f>Tabla1[[#This Row],[Importe]]-Tabla1[[#This Row],[Pagado]]</f>
        <v>0</v>
      </c>
    </row>
    <row r="1621" spans="1:8" x14ac:dyDescent="0.25">
      <c r="A1621" s="1" t="s">
        <v>21</v>
      </c>
      <c r="B1621" s="8" t="s">
        <v>1657</v>
      </c>
      <c r="C1621">
        <v>40108</v>
      </c>
      <c r="D1621" s="1" t="s">
        <v>3966</v>
      </c>
      <c r="E1621" s="2">
        <v>862.98</v>
      </c>
      <c r="F1621" s="9" t="s">
        <v>21</v>
      </c>
      <c r="G1621" s="2">
        <v>862.98</v>
      </c>
      <c r="H1621" s="4">
        <f>Tabla1[[#This Row],[Importe]]-Tabla1[[#This Row],[Pagado]]</f>
        <v>0</v>
      </c>
    </row>
    <row r="1622" spans="1:8" x14ac:dyDescent="0.25">
      <c r="A1622" s="1" t="s">
        <v>21</v>
      </c>
      <c r="B1622" s="8" t="s">
        <v>1658</v>
      </c>
      <c r="C1622">
        <v>40109</v>
      </c>
      <c r="D1622" s="1" t="s">
        <v>4038</v>
      </c>
      <c r="E1622" s="2">
        <v>28536.7</v>
      </c>
      <c r="F1622" s="9" t="s">
        <v>24</v>
      </c>
      <c r="G1622" s="2">
        <v>28536.7</v>
      </c>
      <c r="H1622" s="4">
        <f>Tabla1[[#This Row],[Importe]]-Tabla1[[#This Row],[Pagado]]</f>
        <v>0</v>
      </c>
    </row>
    <row r="1623" spans="1:8" x14ac:dyDescent="0.25">
      <c r="A1623" s="1" t="s">
        <v>21</v>
      </c>
      <c r="B1623" s="8" t="s">
        <v>1659</v>
      </c>
      <c r="C1623">
        <v>40110</v>
      </c>
      <c r="D1623" s="1" t="s">
        <v>4057</v>
      </c>
      <c r="E1623" s="2">
        <v>17433.5</v>
      </c>
      <c r="F1623" s="9" t="s">
        <v>21</v>
      </c>
      <c r="G1623" s="2">
        <v>17433.5</v>
      </c>
      <c r="H1623" s="4">
        <f>Tabla1[[#This Row],[Importe]]-Tabla1[[#This Row],[Pagado]]</f>
        <v>0</v>
      </c>
    </row>
    <row r="1624" spans="1:8" x14ac:dyDescent="0.25">
      <c r="A1624" s="1" t="s">
        <v>21</v>
      </c>
      <c r="B1624" s="8" t="s">
        <v>1660</v>
      </c>
      <c r="C1624">
        <v>40111</v>
      </c>
      <c r="D1624" s="1" t="s">
        <v>4084</v>
      </c>
      <c r="E1624" s="2">
        <v>896.7</v>
      </c>
      <c r="F1624" s="9" t="s">
        <v>21</v>
      </c>
      <c r="G1624" s="2">
        <v>896.7</v>
      </c>
      <c r="H1624" s="4">
        <f>Tabla1[[#This Row],[Importe]]-Tabla1[[#This Row],[Pagado]]</f>
        <v>0</v>
      </c>
    </row>
    <row r="1625" spans="1:8" x14ac:dyDescent="0.25">
      <c r="A1625" s="1" t="s">
        <v>21</v>
      </c>
      <c r="B1625" s="8" t="s">
        <v>1661</v>
      </c>
      <c r="C1625">
        <v>40112</v>
      </c>
      <c r="D1625" s="1" t="s">
        <v>4061</v>
      </c>
      <c r="E1625" s="2">
        <v>9583.84</v>
      </c>
      <c r="F1625" s="9" t="s">
        <v>21</v>
      </c>
      <c r="G1625" s="2">
        <v>9583.84</v>
      </c>
      <c r="H1625" s="4">
        <f>Tabla1[[#This Row],[Importe]]-Tabla1[[#This Row],[Pagado]]</f>
        <v>0</v>
      </c>
    </row>
    <row r="1626" spans="1:8" x14ac:dyDescent="0.25">
      <c r="A1626" s="1" t="s">
        <v>21</v>
      </c>
      <c r="B1626" s="8" t="s">
        <v>1662</v>
      </c>
      <c r="C1626">
        <v>40113</v>
      </c>
      <c r="D1626" s="1" t="s">
        <v>3999</v>
      </c>
      <c r="E1626" s="2">
        <v>4421.04</v>
      </c>
      <c r="F1626" s="9" t="s">
        <v>21</v>
      </c>
      <c r="G1626" s="2">
        <v>4421.04</v>
      </c>
      <c r="H1626" s="4">
        <f>Tabla1[[#This Row],[Importe]]-Tabla1[[#This Row],[Pagado]]</f>
        <v>0</v>
      </c>
    </row>
    <row r="1627" spans="1:8" x14ac:dyDescent="0.25">
      <c r="A1627" s="1" t="s">
        <v>21</v>
      </c>
      <c r="B1627" s="8" t="s">
        <v>1663</v>
      </c>
      <c r="C1627">
        <v>40114</v>
      </c>
      <c r="D1627" s="1" t="s">
        <v>3945</v>
      </c>
      <c r="E1627" s="2">
        <v>4145.3999999999996</v>
      </c>
      <c r="F1627" s="9" t="s">
        <v>22</v>
      </c>
      <c r="G1627" s="2">
        <v>4145.3999999999996</v>
      </c>
      <c r="H1627" s="4">
        <f>Tabla1[[#This Row],[Importe]]-Tabla1[[#This Row],[Pagado]]</f>
        <v>0</v>
      </c>
    </row>
    <row r="1628" spans="1:8" x14ac:dyDescent="0.25">
      <c r="A1628" s="1" t="s">
        <v>21</v>
      </c>
      <c r="B1628" s="8" t="s">
        <v>1664</v>
      </c>
      <c r="C1628">
        <v>40115</v>
      </c>
      <c r="D1628" s="1" t="s">
        <v>4129</v>
      </c>
      <c r="E1628" s="2">
        <v>0</v>
      </c>
      <c r="F1628" s="9" t="s">
        <v>4219</v>
      </c>
      <c r="G1628" s="2">
        <v>0</v>
      </c>
      <c r="H1628" s="4">
        <f>Tabla1[[#This Row],[Importe]]-Tabla1[[#This Row],[Pagado]]</f>
        <v>0</v>
      </c>
    </row>
    <row r="1629" spans="1:8" x14ac:dyDescent="0.25">
      <c r="A1629" s="1" t="s">
        <v>21</v>
      </c>
      <c r="B1629" s="8" t="s">
        <v>1665</v>
      </c>
      <c r="C1629">
        <v>40116</v>
      </c>
      <c r="D1629" s="1" t="s">
        <v>4172</v>
      </c>
      <c r="E1629" s="2">
        <v>5296.2</v>
      </c>
      <c r="F1629" s="9" t="s">
        <v>21</v>
      </c>
      <c r="G1629" s="2">
        <v>5296.2</v>
      </c>
      <c r="H1629" s="4">
        <f>Tabla1[[#This Row],[Importe]]-Tabla1[[#This Row],[Pagado]]</f>
        <v>0</v>
      </c>
    </row>
    <row r="1630" spans="1:8" x14ac:dyDescent="0.25">
      <c r="A1630" s="1" t="s">
        <v>21</v>
      </c>
      <c r="B1630" s="8" t="s">
        <v>1666</v>
      </c>
      <c r="C1630">
        <v>40117</v>
      </c>
      <c r="D1630" s="1" t="s">
        <v>4062</v>
      </c>
      <c r="E1630" s="2">
        <v>18600</v>
      </c>
      <c r="F1630" s="9" t="s">
        <v>22</v>
      </c>
      <c r="G1630" s="2">
        <v>18600</v>
      </c>
      <c r="H1630" s="4">
        <f>Tabla1[[#This Row],[Importe]]-Tabla1[[#This Row],[Pagado]]</f>
        <v>0</v>
      </c>
    </row>
    <row r="1631" spans="1:8" x14ac:dyDescent="0.25">
      <c r="A1631" s="1" t="s">
        <v>21</v>
      </c>
      <c r="B1631" s="8" t="s">
        <v>1667</v>
      </c>
      <c r="C1631">
        <v>40118</v>
      </c>
      <c r="D1631" s="1" t="s">
        <v>4064</v>
      </c>
      <c r="E1631" s="2">
        <v>33906</v>
      </c>
      <c r="F1631" s="9" t="s">
        <v>22</v>
      </c>
      <c r="G1631" s="2">
        <v>33906</v>
      </c>
      <c r="H1631" s="4">
        <f>Tabla1[[#This Row],[Importe]]-Tabla1[[#This Row],[Pagado]]</f>
        <v>0</v>
      </c>
    </row>
    <row r="1632" spans="1:8" x14ac:dyDescent="0.25">
      <c r="A1632" s="1" t="s">
        <v>21</v>
      </c>
      <c r="B1632" s="8" t="s">
        <v>1668</v>
      </c>
      <c r="C1632">
        <v>40119</v>
      </c>
      <c r="D1632" s="1" t="s">
        <v>3958</v>
      </c>
      <c r="E1632" s="2">
        <v>472</v>
      </c>
      <c r="F1632" s="9" t="s">
        <v>21</v>
      </c>
      <c r="G1632" s="2">
        <v>472</v>
      </c>
      <c r="H1632" s="4">
        <f>Tabla1[[#This Row],[Importe]]-Tabla1[[#This Row],[Pagado]]</f>
        <v>0</v>
      </c>
    </row>
    <row r="1633" spans="1:8" x14ac:dyDescent="0.25">
      <c r="A1633" s="1" t="s">
        <v>21</v>
      </c>
      <c r="B1633" s="8" t="s">
        <v>1669</v>
      </c>
      <c r="C1633">
        <v>40120</v>
      </c>
      <c r="D1633" s="1" t="s">
        <v>3964</v>
      </c>
      <c r="E1633" s="2">
        <v>840</v>
      </c>
      <c r="F1633" s="9" t="s">
        <v>21</v>
      </c>
      <c r="G1633" s="2">
        <v>840</v>
      </c>
      <c r="H1633" s="4">
        <f>Tabla1[[#This Row],[Importe]]-Tabla1[[#This Row],[Pagado]]</f>
        <v>0</v>
      </c>
    </row>
    <row r="1634" spans="1:8" x14ac:dyDescent="0.25">
      <c r="A1634" s="1" t="s">
        <v>21</v>
      </c>
      <c r="B1634" s="8" t="s">
        <v>1670</v>
      </c>
      <c r="C1634">
        <v>40121</v>
      </c>
      <c r="D1634" s="1" t="s">
        <v>4004</v>
      </c>
      <c r="E1634" s="2">
        <v>4263.6000000000004</v>
      </c>
      <c r="F1634" s="9" t="s">
        <v>22</v>
      </c>
      <c r="G1634" s="2">
        <v>4263.6000000000004</v>
      </c>
      <c r="H1634" s="4">
        <f>Tabla1[[#This Row],[Importe]]-Tabla1[[#This Row],[Pagado]]</f>
        <v>0</v>
      </c>
    </row>
    <row r="1635" spans="1:8" x14ac:dyDescent="0.25">
      <c r="A1635" s="1" t="s">
        <v>21</v>
      </c>
      <c r="B1635" s="8" t="s">
        <v>1671</v>
      </c>
      <c r="C1635">
        <v>40122</v>
      </c>
      <c r="D1635" s="1" t="s">
        <v>4111</v>
      </c>
      <c r="E1635" s="2">
        <v>1847.04</v>
      </c>
      <c r="F1635" s="9" t="s">
        <v>22</v>
      </c>
      <c r="G1635" s="2">
        <v>1847.04</v>
      </c>
      <c r="H1635" s="4">
        <f>Tabla1[[#This Row],[Importe]]-Tabla1[[#This Row],[Pagado]]</f>
        <v>0</v>
      </c>
    </row>
    <row r="1636" spans="1:8" x14ac:dyDescent="0.25">
      <c r="A1636" s="1" t="s">
        <v>21</v>
      </c>
      <c r="B1636" s="8" t="s">
        <v>1672</v>
      </c>
      <c r="C1636">
        <v>40123</v>
      </c>
      <c r="D1636" s="1" t="s">
        <v>3962</v>
      </c>
      <c r="E1636" s="2">
        <v>4123.6000000000004</v>
      </c>
      <c r="F1636" s="9" t="s">
        <v>21</v>
      </c>
      <c r="G1636" s="2">
        <v>4123.6000000000004</v>
      </c>
      <c r="H1636" s="4">
        <f>Tabla1[[#This Row],[Importe]]-Tabla1[[#This Row],[Pagado]]</f>
        <v>0</v>
      </c>
    </row>
    <row r="1637" spans="1:8" x14ac:dyDescent="0.25">
      <c r="A1637" s="1" t="s">
        <v>21</v>
      </c>
      <c r="B1637" s="8" t="s">
        <v>1673</v>
      </c>
      <c r="C1637">
        <v>40124</v>
      </c>
      <c r="D1637" s="1" t="s">
        <v>4127</v>
      </c>
      <c r="E1637" s="2">
        <v>84427.199999999997</v>
      </c>
      <c r="F1637" s="9" t="s">
        <v>21</v>
      </c>
      <c r="G1637" s="2">
        <v>84427.199999999997</v>
      </c>
      <c r="H1637" s="4">
        <f>Tabla1[[#This Row],[Importe]]-Tabla1[[#This Row],[Pagado]]</f>
        <v>0</v>
      </c>
    </row>
    <row r="1638" spans="1:8" x14ac:dyDescent="0.25">
      <c r="A1638" s="1" t="s">
        <v>21</v>
      </c>
      <c r="B1638" s="8" t="s">
        <v>1674</v>
      </c>
      <c r="C1638">
        <v>40125</v>
      </c>
      <c r="D1638" s="1" t="s">
        <v>4146</v>
      </c>
      <c r="E1638" s="2">
        <v>8625.1</v>
      </c>
      <c r="F1638" s="9" t="s">
        <v>21</v>
      </c>
      <c r="G1638" s="2">
        <v>8625.1</v>
      </c>
      <c r="H1638" s="4">
        <f>Tabla1[[#This Row],[Importe]]-Tabla1[[#This Row],[Pagado]]</f>
        <v>0</v>
      </c>
    </row>
    <row r="1639" spans="1:8" x14ac:dyDescent="0.25">
      <c r="A1639" s="1" t="s">
        <v>21</v>
      </c>
      <c r="B1639" s="8" t="s">
        <v>1675</v>
      </c>
      <c r="C1639">
        <v>40126</v>
      </c>
      <c r="D1639" s="1" t="s">
        <v>4003</v>
      </c>
      <c r="E1639" s="2">
        <v>32686.84</v>
      </c>
      <c r="F1639" s="9" t="s">
        <v>35</v>
      </c>
      <c r="G1639" s="2">
        <v>32686.84</v>
      </c>
      <c r="H1639" s="4">
        <f>Tabla1[[#This Row],[Importe]]-Tabla1[[#This Row],[Pagado]]</f>
        <v>0</v>
      </c>
    </row>
    <row r="1640" spans="1:8" x14ac:dyDescent="0.25">
      <c r="A1640" s="1" t="s">
        <v>21</v>
      </c>
      <c r="B1640" s="8" t="s">
        <v>1676</v>
      </c>
      <c r="C1640">
        <v>40127</v>
      </c>
      <c r="D1640" s="1" t="s">
        <v>3991</v>
      </c>
      <c r="E1640" s="2">
        <v>4968.8999999999996</v>
      </c>
      <c r="F1640" s="9" t="s">
        <v>21</v>
      </c>
      <c r="G1640" s="2">
        <v>4968.8999999999996</v>
      </c>
      <c r="H1640" s="4">
        <f>Tabla1[[#This Row],[Importe]]-Tabla1[[#This Row],[Pagado]]</f>
        <v>0</v>
      </c>
    </row>
    <row r="1641" spans="1:8" x14ac:dyDescent="0.25">
      <c r="A1641" s="1" t="s">
        <v>21</v>
      </c>
      <c r="B1641" s="8" t="s">
        <v>1677</v>
      </c>
      <c r="C1641">
        <v>40128</v>
      </c>
      <c r="D1641" s="1" t="s">
        <v>4059</v>
      </c>
      <c r="E1641" s="2">
        <v>10000</v>
      </c>
      <c r="F1641" s="9" t="s">
        <v>21</v>
      </c>
      <c r="G1641" s="2">
        <v>10000</v>
      </c>
      <c r="H1641" s="4">
        <f>Tabla1[[#This Row],[Importe]]-Tabla1[[#This Row],[Pagado]]</f>
        <v>0</v>
      </c>
    </row>
    <row r="1642" spans="1:8" x14ac:dyDescent="0.25">
      <c r="A1642" s="1" t="s">
        <v>21</v>
      </c>
      <c r="B1642" s="8" t="s">
        <v>1678</v>
      </c>
      <c r="C1642">
        <v>40129</v>
      </c>
      <c r="D1642" s="1" t="s">
        <v>4020</v>
      </c>
      <c r="E1642" s="2">
        <v>23305.8</v>
      </c>
      <c r="F1642" s="9" t="s">
        <v>26</v>
      </c>
      <c r="G1642" s="2">
        <v>23305.8</v>
      </c>
      <c r="H1642" s="4">
        <f>Tabla1[[#This Row],[Importe]]-Tabla1[[#This Row],[Pagado]]</f>
        <v>0</v>
      </c>
    </row>
    <row r="1643" spans="1:8" x14ac:dyDescent="0.25">
      <c r="A1643" s="1" t="s">
        <v>21</v>
      </c>
      <c r="B1643" s="8" t="s">
        <v>1679</v>
      </c>
      <c r="C1643">
        <v>40130</v>
      </c>
      <c r="D1643" s="1" t="s">
        <v>3991</v>
      </c>
      <c r="E1643" s="2">
        <v>196</v>
      </c>
      <c r="F1643" s="9" t="s">
        <v>21</v>
      </c>
      <c r="G1643" s="2">
        <v>196</v>
      </c>
      <c r="H1643" s="4">
        <f>Tabla1[[#This Row],[Importe]]-Tabla1[[#This Row],[Pagado]]</f>
        <v>0</v>
      </c>
    </row>
    <row r="1644" spans="1:8" x14ac:dyDescent="0.25">
      <c r="A1644" s="1" t="s">
        <v>21</v>
      </c>
      <c r="B1644" s="8" t="s">
        <v>1680</v>
      </c>
      <c r="C1644">
        <v>40131</v>
      </c>
      <c r="D1644" s="1" t="s">
        <v>4097</v>
      </c>
      <c r="E1644" s="2">
        <v>3650</v>
      </c>
      <c r="F1644" s="9" t="s">
        <v>21</v>
      </c>
      <c r="G1644" s="2">
        <v>3650</v>
      </c>
      <c r="H1644" s="4">
        <f>Tabla1[[#This Row],[Importe]]-Tabla1[[#This Row],[Pagado]]</f>
        <v>0</v>
      </c>
    </row>
    <row r="1645" spans="1:8" x14ac:dyDescent="0.25">
      <c r="A1645" s="1" t="s">
        <v>21</v>
      </c>
      <c r="B1645" s="8" t="s">
        <v>1681</v>
      </c>
      <c r="C1645">
        <v>40132</v>
      </c>
      <c r="D1645" s="1" t="s">
        <v>4143</v>
      </c>
      <c r="E1645" s="2">
        <v>19459</v>
      </c>
      <c r="F1645" s="9" t="s">
        <v>22</v>
      </c>
      <c r="G1645" s="2">
        <v>19459</v>
      </c>
      <c r="H1645" s="4">
        <f>Tabla1[[#This Row],[Importe]]-Tabla1[[#This Row],[Pagado]]</f>
        <v>0</v>
      </c>
    </row>
    <row r="1646" spans="1:8" x14ac:dyDescent="0.25">
      <c r="A1646" s="1" t="s">
        <v>21</v>
      </c>
      <c r="B1646" s="8" t="s">
        <v>1682</v>
      </c>
      <c r="C1646">
        <v>40133</v>
      </c>
      <c r="D1646" s="1" t="s">
        <v>4120</v>
      </c>
      <c r="E1646" s="2">
        <v>13253.4</v>
      </c>
      <c r="F1646" s="9" t="s">
        <v>22</v>
      </c>
      <c r="G1646" s="2">
        <v>13253.4</v>
      </c>
      <c r="H1646" s="4">
        <f>Tabla1[[#This Row],[Importe]]-Tabla1[[#This Row],[Pagado]]</f>
        <v>0</v>
      </c>
    </row>
    <row r="1647" spans="1:8" x14ac:dyDescent="0.25">
      <c r="A1647" s="1" t="s">
        <v>21</v>
      </c>
      <c r="B1647" s="8" t="s">
        <v>1683</v>
      </c>
      <c r="C1647">
        <v>40134</v>
      </c>
      <c r="D1647" s="1" t="s">
        <v>3985</v>
      </c>
      <c r="E1647" s="2">
        <v>2477.5</v>
      </c>
      <c r="F1647" s="9" t="s">
        <v>22</v>
      </c>
      <c r="G1647" s="2">
        <v>2477.5</v>
      </c>
      <c r="H1647" s="4">
        <f>Tabla1[[#This Row],[Importe]]-Tabla1[[#This Row],[Pagado]]</f>
        <v>0</v>
      </c>
    </row>
    <row r="1648" spans="1:8" x14ac:dyDescent="0.25">
      <c r="A1648" s="1" t="s">
        <v>21</v>
      </c>
      <c r="B1648" s="8" t="s">
        <v>1684</v>
      </c>
      <c r="C1648">
        <v>40135</v>
      </c>
      <c r="D1648" s="1" t="s">
        <v>3980</v>
      </c>
      <c r="E1648" s="2">
        <v>7314.9</v>
      </c>
      <c r="F1648" s="9" t="s">
        <v>22</v>
      </c>
      <c r="G1648" s="2">
        <v>7314.9</v>
      </c>
      <c r="H1648" s="4">
        <f>Tabla1[[#This Row],[Importe]]-Tabla1[[#This Row],[Pagado]]</f>
        <v>0</v>
      </c>
    </row>
    <row r="1649" spans="1:8" x14ac:dyDescent="0.25">
      <c r="A1649" s="1" t="s">
        <v>21</v>
      </c>
      <c r="B1649" s="8" t="s">
        <v>1685</v>
      </c>
      <c r="C1649">
        <v>40136</v>
      </c>
      <c r="D1649" s="1" t="s">
        <v>4072</v>
      </c>
      <c r="E1649" s="2">
        <v>560</v>
      </c>
      <c r="F1649" s="9" t="s">
        <v>21</v>
      </c>
      <c r="G1649" s="2">
        <v>560</v>
      </c>
      <c r="H1649" s="4">
        <f>Tabla1[[#This Row],[Importe]]-Tabla1[[#This Row],[Pagado]]</f>
        <v>0</v>
      </c>
    </row>
    <row r="1650" spans="1:8" x14ac:dyDescent="0.25">
      <c r="A1650" s="1" t="s">
        <v>21</v>
      </c>
      <c r="B1650" s="8" t="s">
        <v>1686</v>
      </c>
      <c r="C1650">
        <v>40137</v>
      </c>
      <c r="D1650" s="1" t="s">
        <v>3988</v>
      </c>
      <c r="E1650" s="2">
        <v>9749.26</v>
      </c>
      <c r="F1650" s="9" t="s">
        <v>22</v>
      </c>
      <c r="G1650" s="2">
        <v>9749.26</v>
      </c>
      <c r="H1650" s="4">
        <f>Tabla1[[#This Row],[Importe]]-Tabla1[[#This Row],[Pagado]]</f>
        <v>0</v>
      </c>
    </row>
    <row r="1651" spans="1:8" x14ac:dyDescent="0.25">
      <c r="A1651" s="1" t="s">
        <v>21</v>
      </c>
      <c r="B1651" s="8" t="s">
        <v>1687</v>
      </c>
      <c r="C1651">
        <v>40138</v>
      </c>
      <c r="D1651" s="1" t="s">
        <v>3986</v>
      </c>
      <c r="E1651" s="2">
        <v>4659.8</v>
      </c>
      <c r="F1651" s="9" t="s">
        <v>22</v>
      </c>
      <c r="G1651" s="2">
        <v>4659.8</v>
      </c>
      <c r="H1651" s="4">
        <f>Tabla1[[#This Row],[Importe]]-Tabla1[[#This Row],[Pagado]]</f>
        <v>0</v>
      </c>
    </row>
    <row r="1652" spans="1:8" x14ac:dyDescent="0.25">
      <c r="A1652" s="1" t="s">
        <v>21</v>
      </c>
      <c r="B1652" s="8" t="s">
        <v>1688</v>
      </c>
      <c r="C1652">
        <v>40139</v>
      </c>
      <c r="D1652" s="1" t="s">
        <v>3981</v>
      </c>
      <c r="E1652" s="2">
        <v>2644.5</v>
      </c>
      <c r="F1652" s="9" t="s">
        <v>22</v>
      </c>
      <c r="G1652" s="2">
        <v>2644.5</v>
      </c>
      <c r="H1652" s="4">
        <f>Tabla1[[#This Row],[Importe]]-Tabla1[[#This Row],[Pagado]]</f>
        <v>0</v>
      </c>
    </row>
    <row r="1653" spans="1:8" x14ac:dyDescent="0.25">
      <c r="A1653" s="1" t="s">
        <v>21</v>
      </c>
      <c r="B1653" s="8" t="s">
        <v>1689</v>
      </c>
      <c r="C1653">
        <v>40140</v>
      </c>
      <c r="D1653" s="1" t="s">
        <v>4098</v>
      </c>
      <c r="E1653" s="2">
        <v>40080</v>
      </c>
      <c r="F1653" s="9" t="s">
        <v>21</v>
      </c>
      <c r="G1653" s="2">
        <v>40080</v>
      </c>
      <c r="H1653" s="4">
        <f>Tabla1[[#This Row],[Importe]]-Tabla1[[#This Row],[Pagado]]</f>
        <v>0</v>
      </c>
    </row>
    <row r="1654" spans="1:8" x14ac:dyDescent="0.25">
      <c r="A1654" s="1" t="s">
        <v>21</v>
      </c>
      <c r="B1654" s="8" t="s">
        <v>1690</v>
      </c>
      <c r="C1654">
        <v>40141</v>
      </c>
      <c r="D1654" s="1" t="s">
        <v>4099</v>
      </c>
      <c r="E1654" s="2">
        <v>4240</v>
      </c>
      <c r="F1654" s="9" t="s">
        <v>21</v>
      </c>
      <c r="G1654" s="2">
        <v>4240</v>
      </c>
      <c r="H1654" s="4">
        <f>Tabla1[[#This Row],[Importe]]-Tabla1[[#This Row],[Pagado]]</f>
        <v>0</v>
      </c>
    </row>
    <row r="1655" spans="1:8" x14ac:dyDescent="0.25">
      <c r="A1655" s="1" t="s">
        <v>21</v>
      </c>
      <c r="B1655" s="8" t="s">
        <v>1691</v>
      </c>
      <c r="C1655">
        <v>40142</v>
      </c>
      <c r="D1655" s="1" t="s">
        <v>4025</v>
      </c>
      <c r="E1655" s="2">
        <v>888</v>
      </c>
      <c r="F1655" s="9" t="s">
        <v>21</v>
      </c>
      <c r="G1655" s="2">
        <v>888</v>
      </c>
      <c r="H1655" s="4">
        <f>Tabla1[[#This Row],[Importe]]-Tabla1[[#This Row],[Pagado]]</f>
        <v>0</v>
      </c>
    </row>
    <row r="1656" spans="1:8" x14ac:dyDescent="0.25">
      <c r="A1656" s="1" t="s">
        <v>21</v>
      </c>
      <c r="B1656" s="8" t="s">
        <v>1692</v>
      </c>
      <c r="C1656">
        <v>40143</v>
      </c>
      <c r="D1656" s="1" t="s">
        <v>4015</v>
      </c>
      <c r="E1656" s="2">
        <v>1899.12</v>
      </c>
      <c r="F1656" s="9" t="s">
        <v>21</v>
      </c>
      <c r="G1656" s="2">
        <v>1899.12</v>
      </c>
      <c r="H1656" s="4">
        <f>Tabla1[[#This Row],[Importe]]-Tabla1[[#This Row],[Pagado]]</f>
        <v>0</v>
      </c>
    </row>
    <row r="1657" spans="1:8" x14ac:dyDescent="0.25">
      <c r="A1657" s="1" t="s">
        <v>21</v>
      </c>
      <c r="B1657" s="8" t="s">
        <v>1693</v>
      </c>
      <c r="C1657">
        <v>40144</v>
      </c>
      <c r="D1657" s="1" t="s">
        <v>4140</v>
      </c>
      <c r="E1657" s="2">
        <v>15773.4</v>
      </c>
      <c r="F1657" s="9" t="s">
        <v>21</v>
      </c>
      <c r="G1657" s="2">
        <v>15773.4</v>
      </c>
      <c r="H1657" s="4">
        <f>Tabla1[[#This Row],[Importe]]-Tabla1[[#This Row],[Pagado]]</f>
        <v>0</v>
      </c>
    </row>
    <row r="1658" spans="1:8" x14ac:dyDescent="0.25">
      <c r="A1658" s="1" t="s">
        <v>21</v>
      </c>
      <c r="B1658" s="8" t="s">
        <v>1694</v>
      </c>
      <c r="C1658">
        <v>40145</v>
      </c>
      <c r="D1658" s="1" t="s">
        <v>3964</v>
      </c>
      <c r="E1658" s="2">
        <v>0</v>
      </c>
      <c r="F1658" s="9" t="s">
        <v>4219</v>
      </c>
      <c r="G1658" s="2">
        <v>0</v>
      </c>
      <c r="H1658" s="4">
        <f>Tabla1[[#This Row],[Importe]]-Tabla1[[#This Row],[Pagado]]</f>
        <v>0</v>
      </c>
    </row>
    <row r="1659" spans="1:8" x14ac:dyDescent="0.25">
      <c r="A1659" s="1" t="s">
        <v>21</v>
      </c>
      <c r="B1659" s="8" t="s">
        <v>1695</v>
      </c>
      <c r="C1659">
        <v>40146</v>
      </c>
      <c r="D1659" s="1" t="s">
        <v>4071</v>
      </c>
      <c r="E1659" s="2">
        <v>13088.8</v>
      </c>
      <c r="F1659" s="9" t="s">
        <v>29</v>
      </c>
      <c r="G1659" s="2">
        <v>13088.8</v>
      </c>
      <c r="H1659" s="4">
        <f>Tabla1[[#This Row],[Importe]]-Tabla1[[#This Row],[Pagado]]</f>
        <v>0</v>
      </c>
    </row>
    <row r="1660" spans="1:8" x14ac:dyDescent="0.25">
      <c r="A1660" s="1" t="s">
        <v>21</v>
      </c>
      <c r="B1660" s="8" t="s">
        <v>1696</v>
      </c>
      <c r="C1660">
        <v>40147</v>
      </c>
      <c r="D1660" s="1" t="s">
        <v>3964</v>
      </c>
      <c r="E1660" s="2">
        <v>36750</v>
      </c>
      <c r="F1660" s="9" t="s">
        <v>21</v>
      </c>
      <c r="G1660" s="2">
        <v>36750</v>
      </c>
      <c r="H1660" s="4">
        <f>Tabla1[[#This Row],[Importe]]-Tabla1[[#This Row],[Pagado]]</f>
        <v>0</v>
      </c>
    </row>
    <row r="1661" spans="1:8" x14ac:dyDescent="0.25">
      <c r="A1661" s="1" t="s">
        <v>21</v>
      </c>
      <c r="B1661" s="8" t="s">
        <v>1697</v>
      </c>
      <c r="C1661">
        <v>40148</v>
      </c>
      <c r="D1661" s="1" t="s">
        <v>4136</v>
      </c>
      <c r="E1661" s="2">
        <v>7792.8</v>
      </c>
      <c r="F1661" s="9" t="s">
        <v>21</v>
      </c>
      <c r="G1661" s="2">
        <v>7792.8</v>
      </c>
      <c r="H1661" s="4">
        <f>Tabla1[[#This Row],[Importe]]-Tabla1[[#This Row],[Pagado]]</f>
        <v>0</v>
      </c>
    </row>
    <row r="1662" spans="1:8" x14ac:dyDescent="0.25">
      <c r="A1662" s="1" t="s">
        <v>21</v>
      </c>
      <c r="B1662" s="8" t="s">
        <v>1698</v>
      </c>
      <c r="C1662">
        <v>40149</v>
      </c>
      <c r="D1662" s="1" t="s">
        <v>3953</v>
      </c>
      <c r="E1662" s="2">
        <v>2800</v>
      </c>
      <c r="F1662" s="9" t="s">
        <v>22</v>
      </c>
      <c r="G1662" s="2">
        <v>2800</v>
      </c>
      <c r="H1662" s="4">
        <f>Tabla1[[#This Row],[Importe]]-Tabla1[[#This Row],[Pagado]]</f>
        <v>0</v>
      </c>
    </row>
    <row r="1663" spans="1:8" x14ac:dyDescent="0.25">
      <c r="A1663" s="1" t="s">
        <v>21</v>
      </c>
      <c r="B1663" s="8" t="s">
        <v>1699</v>
      </c>
      <c r="C1663">
        <v>40150</v>
      </c>
      <c r="D1663" s="1" t="s">
        <v>3999</v>
      </c>
      <c r="E1663" s="2">
        <v>7307.4</v>
      </c>
      <c r="F1663" s="9" t="s">
        <v>21</v>
      </c>
      <c r="G1663" s="2">
        <v>7307.4</v>
      </c>
      <c r="H1663" s="4">
        <f>Tabla1[[#This Row],[Importe]]-Tabla1[[#This Row],[Pagado]]</f>
        <v>0</v>
      </c>
    </row>
    <row r="1664" spans="1:8" x14ac:dyDescent="0.25">
      <c r="A1664" s="1" t="s">
        <v>21</v>
      </c>
      <c r="B1664" s="8" t="s">
        <v>1700</v>
      </c>
      <c r="C1664">
        <v>40151</v>
      </c>
      <c r="D1664" s="1" t="s">
        <v>4073</v>
      </c>
      <c r="E1664" s="2">
        <v>8398</v>
      </c>
      <c r="F1664" s="9" t="s">
        <v>21</v>
      </c>
      <c r="G1664" s="2">
        <v>8398</v>
      </c>
      <c r="H1664" s="4">
        <f>Tabla1[[#This Row],[Importe]]-Tabla1[[#This Row],[Pagado]]</f>
        <v>0</v>
      </c>
    </row>
    <row r="1665" spans="1:8" x14ac:dyDescent="0.25">
      <c r="A1665" s="1" t="s">
        <v>21</v>
      </c>
      <c r="B1665" s="8" t="s">
        <v>1701</v>
      </c>
      <c r="C1665">
        <v>40152</v>
      </c>
      <c r="D1665" s="1" t="s">
        <v>3964</v>
      </c>
      <c r="E1665" s="2">
        <v>280</v>
      </c>
      <c r="F1665" s="9" t="s">
        <v>21</v>
      </c>
      <c r="G1665" s="2">
        <v>280</v>
      </c>
      <c r="H1665" s="4">
        <f>Tabla1[[#This Row],[Importe]]-Tabla1[[#This Row],[Pagado]]</f>
        <v>0</v>
      </c>
    </row>
    <row r="1666" spans="1:8" x14ac:dyDescent="0.25">
      <c r="A1666" s="1" t="s">
        <v>21</v>
      </c>
      <c r="B1666" s="8" t="s">
        <v>1702</v>
      </c>
      <c r="C1666">
        <v>40153</v>
      </c>
      <c r="D1666" s="1" t="s">
        <v>4130</v>
      </c>
      <c r="E1666" s="2">
        <v>72021.399999999994</v>
      </c>
      <c r="F1666" s="9" t="s">
        <v>22</v>
      </c>
      <c r="G1666" s="2">
        <v>72021.399999999994</v>
      </c>
      <c r="H1666" s="4">
        <f>Tabla1[[#This Row],[Importe]]-Tabla1[[#This Row],[Pagado]]</f>
        <v>0</v>
      </c>
    </row>
    <row r="1667" spans="1:8" x14ac:dyDescent="0.25">
      <c r="A1667" s="1" t="s">
        <v>21</v>
      </c>
      <c r="B1667" s="8" t="s">
        <v>1703</v>
      </c>
      <c r="C1667">
        <v>40154</v>
      </c>
      <c r="D1667" s="1" t="s">
        <v>3948</v>
      </c>
      <c r="E1667" s="2">
        <v>5695.78</v>
      </c>
      <c r="F1667" s="9" t="s">
        <v>23</v>
      </c>
      <c r="G1667" s="2">
        <v>5695.78</v>
      </c>
      <c r="H1667" s="4">
        <f>Tabla1[[#This Row],[Importe]]-Tabla1[[#This Row],[Pagado]]</f>
        <v>0</v>
      </c>
    </row>
    <row r="1668" spans="1:8" x14ac:dyDescent="0.25">
      <c r="A1668" s="1" t="s">
        <v>21</v>
      </c>
      <c r="B1668" s="8" t="s">
        <v>1704</v>
      </c>
      <c r="C1668">
        <v>40155</v>
      </c>
      <c r="D1668" s="1" t="s">
        <v>4135</v>
      </c>
      <c r="E1668" s="2">
        <v>8054.8</v>
      </c>
      <c r="F1668" s="9" t="s">
        <v>21</v>
      </c>
      <c r="G1668" s="2">
        <v>8054.8</v>
      </c>
      <c r="H1668" s="4">
        <f>Tabla1[[#This Row],[Importe]]-Tabla1[[#This Row],[Pagado]]</f>
        <v>0</v>
      </c>
    </row>
    <row r="1669" spans="1:8" x14ac:dyDescent="0.25">
      <c r="A1669" s="1" t="s">
        <v>21</v>
      </c>
      <c r="B1669" s="8" t="s">
        <v>1705</v>
      </c>
      <c r="C1669">
        <v>40156</v>
      </c>
      <c r="D1669" s="1" t="s">
        <v>3964</v>
      </c>
      <c r="E1669" s="2">
        <v>725.6</v>
      </c>
      <c r="F1669" s="9" t="s">
        <v>21</v>
      </c>
      <c r="G1669" s="2">
        <v>725.6</v>
      </c>
      <c r="H1669" s="4">
        <f>Tabla1[[#This Row],[Importe]]-Tabla1[[#This Row],[Pagado]]</f>
        <v>0</v>
      </c>
    </row>
    <row r="1670" spans="1:8" x14ac:dyDescent="0.25">
      <c r="A1670" s="1" t="s">
        <v>21</v>
      </c>
      <c r="B1670" s="8" t="s">
        <v>1706</v>
      </c>
      <c r="C1670">
        <v>40157</v>
      </c>
      <c r="D1670" s="1" t="s">
        <v>4129</v>
      </c>
      <c r="E1670" s="2">
        <v>1300</v>
      </c>
      <c r="F1670" s="9" t="s">
        <v>21</v>
      </c>
      <c r="G1670" s="2">
        <v>1300</v>
      </c>
      <c r="H1670" s="4">
        <f>Tabla1[[#This Row],[Importe]]-Tabla1[[#This Row],[Pagado]]</f>
        <v>0</v>
      </c>
    </row>
    <row r="1671" spans="1:8" x14ac:dyDescent="0.25">
      <c r="A1671" s="1" t="s">
        <v>21</v>
      </c>
      <c r="B1671" s="8" t="s">
        <v>1707</v>
      </c>
      <c r="C1671">
        <v>40158</v>
      </c>
      <c r="D1671" s="1" t="s">
        <v>4068</v>
      </c>
      <c r="E1671" s="2">
        <v>21514.6</v>
      </c>
      <c r="F1671" s="9" t="s">
        <v>29</v>
      </c>
      <c r="G1671" s="2">
        <v>21514.6</v>
      </c>
      <c r="H1671" s="4">
        <f>Tabla1[[#This Row],[Importe]]-Tabla1[[#This Row],[Pagado]]</f>
        <v>0</v>
      </c>
    </row>
    <row r="1672" spans="1:8" x14ac:dyDescent="0.25">
      <c r="A1672" s="1" t="s">
        <v>21</v>
      </c>
      <c r="B1672" s="8" t="s">
        <v>1708</v>
      </c>
      <c r="C1672">
        <v>40159</v>
      </c>
      <c r="D1672" s="1" t="s">
        <v>4135</v>
      </c>
      <c r="E1672" s="2">
        <v>1134.5999999999999</v>
      </c>
      <c r="F1672" s="9" t="s">
        <v>21</v>
      </c>
      <c r="G1672" s="2">
        <v>1134.5999999999999</v>
      </c>
      <c r="H1672" s="4">
        <f>Tabla1[[#This Row],[Importe]]-Tabla1[[#This Row],[Pagado]]</f>
        <v>0</v>
      </c>
    </row>
    <row r="1673" spans="1:8" x14ac:dyDescent="0.25">
      <c r="A1673" s="1" t="s">
        <v>21</v>
      </c>
      <c r="B1673" s="8" t="s">
        <v>1709</v>
      </c>
      <c r="C1673">
        <v>40160</v>
      </c>
      <c r="D1673" s="1" t="s">
        <v>4124</v>
      </c>
      <c r="E1673" s="2">
        <v>95982.6</v>
      </c>
      <c r="F1673" s="9" t="s">
        <v>21</v>
      </c>
      <c r="G1673" s="2">
        <v>95982.6</v>
      </c>
      <c r="H1673" s="4">
        <f>Tabla1[[#This Row],[Importe]]-Tabla1[[#This Row],[Pagado]]</f>
        <v>0</v>
      </c>
    </row>
    <row r="1674" spans="1:8" x14ac:dyDescent="0.25">
      <c r="A1674" s="1" t="s">
        <v>21</v>
      </c>
      <c r="B1674" s="8" t="s">
        <v>1710</v>
      </c>
      <c r="C1674">
        <v>40161</v>
      </c>
      <c r="D1674" s="1" t="s">
        <v>4054</v>
      </c>
      <c r="E1674" s="2">
        <v>58329.599999999999</v>
      </c>
      <c r="F1674" s="9" t="s">
        <v>22</v>
      </c>
      <c r="G1674" s="2">
        <v>58329.599999999999</v>
      </c>
      <c r="H1674" s="4">
        <f>Tabla1[[#This Row],[Importe]]-Tabla1[[#This Row],[Pagado]]</f>
        <v>0</v>
      </c>
    </row>
    <row r="1675" spans="1:8" x14ac:dyDescent="0.25">
      <c r="A1675" s="1" t="s">
        <v>21</v>
      </c>
      <c r="B1675" s="8" t="s">
        <v>1711</v>
      </c>
      <c r="C1675">
        <v>40162</v>
      </c>
      <c r="D1675" s="1" t="s">
        <v>4042</v>
      </c>
      <c r="E1675" s="2">
        <v>12000.6</v>
      </c>
      <c r="F1675" s="9" t="s">
        <v>32</v>
      </c>
      <c r="G1675" s="2">
        <v>12000.6</v>
      </c>
      <c r="H1675" s="4">
        <f>Tabla1[[#This Row],[Importe]]-Tabla1[[#This Row],[Pagado]]</f>
        <v>0</v>
      </c>
    </row>
    <row r="1676" spans="1:8" x14ac:dyDescent="0.25">
      <c r="A1676" s="1" t="s">
        <v>22</v>
      </c>
      <c r="B1676" s="8" t="s">
        <v>1712</v>
      </c>
      <c r="C1676">
        <v>40163</v>
      </c>
      <c r="D1676" s="1" t="s">
        <v>3936</v>
      </c>
      <c r="E1676" s="2">
        <v>7905</v>
      </c>
      <c r="F1676" s="9" t="s">
        <v>23</v>
      </c>
      <c r="G1676" s="2">
        <v>7905</v>
      </c>
      <c r="H1676" s="4">
        <f>Tabla1[[#This Row],[Importe]]-Tabla1[[#This Row],[Pagado]]</f>
        <v>0</v>
      </c>
    </row>
    <row r="1677" spans="1:8" x14ac:dyDescent="0.25">
      <c r="A1677" s="1" t="s">
        <v>22</v>
      </c>
      <c r="B1677" s="8" t="s">
        <v>1713</v>
      </c>
      <c r="C1677">
        <v>40164</v>
      </c>
      <c r="D1677" s="1" t="s">
        <v>3935</v>
      </c>
      <c r="E1677" s="2">
        <v>78103.399999999994</v>
      </c>
      <c r="F1677" s="9" t="s">
        <v>24</v>
      </c>
      <c r="G1677" s="2">
        <v>78103.399999999994</v>
      </c>
      <c r="H1677" s="4">
        <f>Tabla1[[#This Row],[Importe]]-Tabla1[[#This Row],[Pagado]]</f>
        <v>0</v>
      </c>
    </row>
    <row r="1678" spans="1:8" x14ac:dyDescent="0.25">
      <c r="A1678" s="1" t="s">
        <v>22</v>
      </c>
      <c r="B1678" s="8" t="s">
        <v>1714</v>
      </c>
      <c r="C1678">
        <v>40165</v>
      </c>
      <c r="D1678" s="1" t="s">
        <v>3973</v>
      </c>
      <c r="E1678" s="2">
        <v>1182</v>
      </c>
      <c r="F1678" s="9" t="s">
        <v>22</v>
      </c>
      <c r="G1678" s="2">
        <v>1182</v>
      </c>
      <c r="H1678" s="4">
        <f>Tabla1[[#This Row],[Importe]]-Tabla1[[#This Row],[Pagado]]</f>
        <v>0</v>
      </c>
    </row>
    <row r="1679" spans="1:8" x14ac:dyDescent="0.25">
      <c r="A1679" s="1" t="s">
        <v>22</v>
      </c>
      <c r="B1679" s="8" t="s">
        <v>1715</v>
      </c>
      <c r="C1679">
        <v>40166</v>
      </c>
      <c r="D1679" s="1" t="s">
        <v>4035</v>
      </c>
      <c r="E1679" s="2">
        <v>17613.900000000001</v>
      </c>
      <c r="F1679" s="9" t="s">
        <v>22</v>
      </c>
      <c r="G1679" s="2">
        <v>17613.900000000001</v>
      </c>
      <c r="H1679" s="4">
        <f>Tabla1[[#This Row],[Importe]]-Tabla1[[#This Row],[Pagado]]</f>
        <v>0</v>
      </c>
    </row>
    <row r="1680" spans="1:8" x14ac:dyDescent="0.25">
      <c r="A1680" s="1" t="s">
        <v>22</v>
      </c>
      <c r="B1680" s="8" t="s">
        <v>1716</v>
      </c>
      <c r="C1680">
        <v>40167</v>
      </c>
      <c r="D1680" s="1" t="s">
        <v>3952</v>
      </c>
      <c r="E1680" s="2">
        <v>39183.9</v>
      </c>
      <c r="F1680" s="9" t="s">
        <v>29</v>
      </c>
      <c r="G1680" s="2">
        <v>39183.9</v>
      </c>
      <c r="H1680" s="4">
        <f>Tabla1[[#This Row],[Importe]]-Tabla1[[#This Row],[Pagado]]</f>
        <v>0</v>
      </c>
    </row>
    <row r="1681" spans="1:8" x14ac:dyDescent="0.25">
      <c r="A1681" s="1" t="s">
        <v>22</v>
      </c>
      <c r="B1681" s="8" t="s">
        <v>1717</v>
      </c>
      <c r="C1681">
        <v>40168</v>
      </c>
      <c r="D1681" s="1" t="s">
        <v>4031</v>
      </c>
      <c r="E1681" s="2">
        <v>1960</v>
      </c>
      <c r="F1681" s="9" t="s">
        <v>22</v>
      </c>
      <c r="G1681" s="2">
        <v>1960</v>
      </c>
      <c r="H1681" s="4">
        <f>Tabla1[[#This Row],[Importe]]-Tabla1[[#This Row],[Pagado]]</f>
        <v>0</v>
      </c>
    </row>
    <row r="1682" spans="1:8" x14ac:dyDescent="0.25">
      <c r="A1682" s="1" t="s">
        <v>22</v>
      </c>
      <c r="B1682" s="8" t="s">
        <v>1718</v>
      </c>
      <c r="C1682">
        <v>40169</v>
      </c>
      <c r="D1682" s="1" t="s">
        <v>3948</v>
      </c>
      <c r="E1682" s="2">
        <v>7111.04</v>
      </c>
      <c r="F1682" s="9" t="s">
        <v>23</v>
      </c>
      <c r="G1682" s="2">
        <v>7111.04</v>
      </c>
      <c r="H1682" s="4">
        <f>Tabla1[[#This Row],[Importe]]-Tabla1[[#This Row],[Pagado]]</f>
        <v>0</v>
      </c>
    </row>
    <row r="1683" spans="1:8" x14ac:dyDescent="0.25">
      <c r="A1683" s="1" t="s">
        <v>22</v>
      </c>
      <c r="B1683" s="8" t="s">
        <v>1719</v>
      </c>
      <c r="C1683">
        <v>40170</v>
      </c>
      <c r="D1683" s="1" t="s">
        <v>3949</v>
      </c>
      <c r="E1683" s="2">
        <v>27640</v>
      </c>
      <c r="F1683" s="9" t="s">
        <v>23</v>
      </c>
      <c r="G1683" s="2">
        <v>27640</v>
      </c>
      <c r="H1683" s="4">
        <f>Tabla1[[#This Row],[Importe]]-Tabla1[[#This Row],[Pagado]]</f>
        <v>0</v>
      </c>
    </row>
    <row r="1684" spans="1:8" x14ac:dyDescent="0.25">
      <c r="A1684" s="1" t="s">
        <v>22</v>
      </c>
      <c r="B1684" s="8" t="s">
        <v>1720</v>
      </c>
      <c r="C1684">
        <v>40171</v>
      </c>
      <c r="D1684" s="1" t="s">
        <v>3945</v>
      </c>
      <c r="E1684" s="2">
        <v>5835.2</v>
      </c>
      <c r="F1684" s="9" t="s">
        <v>23</v>
      </c>
      <c r="G1684" s="2">
        <v>5835.2</v>
      </c>
      <c r="H1684" s="4">
        <f>Tabla1[[#This Row],[Importe]]-Tabla1[[#This Row],[Pagado]]</f>
        <v>0</v>
      </c>
    </row>
    <row r="1685" spans="1:8" x14ac:dyDescent="0.25">
      <c r="A1685" s="1" t="s">
        <v>22</v>
      </c>
      <c r="B1685" s="8" t="s">
        <v>1721</v>
      </c>
      <c r="C1685">
        <v>40172</v>
      </c>
      <c r="D1685" s="1" t="s">
        <v>4080</v>
      </c>
      <c r="E1685" s="2">
        <v>3993.5</v>
      </c>
      <c r="F1685" s="9" t="s">
        <v>23</v>
      </c>
      <c r="G1685" s="2">
        <v>3993.5</v>
      </c>
      <c r="H1685" s="4">
        <f>Tabla1[[#This Row],[Importe]]-Tabla1[[#This Row],[Pagado]]</f>
        <v>0</v>
      </c>
    </row>
    <row r="1686" spans="1:8" x14ac:dyDescent="0.25">
      <c r="A1686" s="1" t="s">
        <v>22</v>
      </c>
      <c r="B1686" s="8" t="s">
        <v>1722</v>
      </c>
      <c r="C1686">
        <v>40173</v>
      </c>
      <c r="D1686" s="1" t="s">
        <v>3941</v>
      </c>
      <c r="E1686" s="2">
        <v>5831.42</v>
      </c>
      <c r="F1686" s="9" t="s">
        <v>23</v>
      </c>
      <c r="G1686" s="2">
        <v>5831.42</v>
      </c>
      <c r="H1686" s="4">
        <f>Tabla1[[#This Row],[Importe]]-Tabla1[[#This Row],[Pagado]]</f>
        <v>0</v>
      </c>
    </row>
    <row r="1687" spans="1:8" x14ac:dyDescent="0.25">
      <c r="A1687" s="1" t="s">
        <v>22</v>
      </c>
      <c r="B1687" s="8" t="s">
        <v>1723</v>
      </c>
      <c r="C1687">
        <v>40174</v>
      </c>
      <c r="D1687" s="1" t="s">
        <v>3944</v>
      </c>
      <c r="E1687" s="2">
        <v>9376.5</v>
      </c>
      <c r="F1687" s="9" t="s">
        <v>23</v>
      </c>
      <c r="G1687" s="2">
        <v>9376.5</v>
      </c>
      <c r="H1687" s="4">
        <f>Tabla1[[#This Row],[Importe]]-Tabla1[[#This Row],[Pagado]]</f>
        <v>0</v>
      </c>
    </row>
    <row r="1688" spans="1:8" x14ac:dyDescent="0.25">
      <c r="A1688" s="1" t="s">
        <v>22</v>
      </c>
      <c r="B1688" s="8" t="s">
        <v>1724</v>
      </c>
      <c r="C1688">
        <v>40175</v>
      </c>
      <c r="D1688" s="1" t="s">
        <v>3938</v>
      </c>
      <c r="E1688" s="2">
        <v>4189.5</v>
      </c>
      <c r="F1688" s="9" t="s">
        <v>24</v>
      </c>
      <c r="G1688" s="2">
        <v>4189.5</v>
      </c>
      <c r="H1688" s="4">
        <f>Tabla1[[#This Row],[Importe]]-Tabla1[[#This Row],[Pagado]]</f>
        <v>0</v>
      </c>
    </row>
    <row r="1689" spans="1:8" x14ac:dyDescent="0.25">
      <c r="A1689" s="1" t="s">
        <v>22</v>
      </c>
      <c r="B1689" s="8" t="s">
        <v>1725</v>
      </c>
      <c r="C1689">
        <v>40176</v>
      </c>
      <c r="D1689" s="1" t="s">
        <v>3942</v>
      </c>
      <c r="E1689" s="2">
        <v>3670</v>
      </c>
      <c r="F1689" s="9" t="s">
        <v>24</v>
      </c>
      <c r="G1689" s="2">
        <v>3670</v>
      </c>
      <c r="H1689" s="4">
        <f>Tabla1[[#This Row],[Importe]]-Tabla1[[#This Row],[Pagado]]</f>
        <v>0</v>
      </c>
    </row>
    <row r="1690" spans="1:8" x14ac:dyDescent="0.25">
      <c r="A1690" s="1" t="s">
        <v>22</v>
      </c>
      <c r="B1690" s="8" t="s">
        <v>1726</v>
      </c>
      <c r="C1690">
        <v>40177</v>
      </c>
      <c r="D1690" s="1" t="s">
        <v>3939</v>
      </c>
      <c r="E1690" s="2">
        <v>3900.4</v>
      </c>
      <c r="F1690" s="9" t="s">
        <v>23</v>
      </c>
      <c r="G1690" s="2">
        <v>3900.4</v>
      </c>
      <c r="H1690" s="4">
        <f>Tabla1[[#This Row],[Importe]]-Tabla1[[#This Row],[Pagado]]</f>
        <v>0</v>
      </c>
    </row>
    <row r="1691" spans="1:8" x14ac:dyDescent="0.25">
      <c r="A1691" s="1" t="s">
        <v>22</v>
      </c>
      <c r="B1691" s="8" t="s">
        <v>1727</v>
      </c>
      <c r="C1691">
        <v>40178</v>
      </c>
      <c r="D1691" s="1" t="s">
        <v>3946</v>
      </c>
      <c r="E1691" s="2">
        <v>7653.14</v>
      </c>
      <c r="F1691" s="9" t="s">
        <v>23</v>
      </c>
      <c r="G1691" s="2">
        <v>7653.14</v>
      </c>
      <c r="H1691" s="4">
        <f>Tabla1[[#This Row],[Importe]]-Tabla1[[#This Row],[Pagado]]</f>
        <v>0</v>
      </c>
    </row>
    <row r="1692" spans="1:8" x14ac:dyDescent="0.25">
      <c r="A1692" s="1" t="s">
        <v>22</v>
      </c>
      <c r="B1692" s="8" t="s">
        <v>1728</v>
      </c>
      <c r="C1692">
        <v>40179</v>
      </c>
      <c r="D1692" s="1" t="s">
        <v>3954</v>
      </c>
      <c r="E1692" s="2">
        <v>10850</v>
      </c>
      <c r="F1692" s="9" t="s">
        <v>22</v>
      </c>
      <c r="G1692" s="2">
        <v>10850</v>
      </c>
      <c r="H1692" s="4">
        <f>Tabla1[[#This Row],[Importe]]-Tabla1[[#This Row],[Pagado]]</f>
        <v>0</v>
      </c>
    </row>
    <row r="1693" spans="1:8" x14ac:dyDescent="0.25">
      <c r="A1693" s="1" t="s">
        <v>22</v>
      </c>
      <c r="B1693" s="8" t="s">
        <v>1729</v>
      </c>
      <c r="C1693">
        <v>40180</v>
      </c>
      <c r="D1693" s="1" t="s">
        <v>3947</v>
      </c>
      <c r="E1693" s="2">
        <v>757.68</v>
      </c>
      <c r="F1693" s="9" t="s">
        <v>22</v>
      </c>
      <c r="G1693" s="2">
        <v>757.68</v>
      </c>
      <c r="H1693" s="4">
        <f>Tabla1[[#This Row],[Importe]]-Tabla1[[#This Row],[Pagado]]</f>
        <v>0</v>
      </c>
    </row>
    <row r="1694" spans="1:8" x14ac:dyDescent="0.25">
      <c r="A1694" s="1" t="s">
        <v>22</v>
      </c>
      <c r="B1694" s="8" t="s">
        <v>1730</v>
      </c>
      <c r="C1694">
        <v>40181</v>
      </c>
      <c r="D1694" s="1" t="s">
        <v>3950</v>
      </c>
      <c r="E1694" s="2">
        <v>33351.480000000003</v>
      </c>
      <c r="F1694" s="9" t="s">
        <v>23</v>
      </c>
      <c r="G1694" s="2">
        <v>33351.480000000003</v>
      </c>
      <c r="H1694" s="4">
        <f>Tabla1[[#This Row],[Importe]]-Tabla1[[#This Row],[Pagado]]</f>
        <v>0</v>
      </c>
    </row>
    <row r="1695" spans="1:8" x14ac:dyDescent="0.25">
      <c r="A1695" s="1" t="s">
        <v>22</v>
      </c>
      <c r="B1695" s="8" t="s">
        <v>1731</v>
      </c>
      <c r="C1695">
        <v>40182</v>
      </c>
      <c r="D1695" s="1" t="s">
        <v>3968</v>
      </c>
      <c r="E1695" s="2">
        <v>7280</v>
      </c>
      <c r="F1695" s="9" t="s">
        <v>24</v>
      </c>
      <c r="G1695" s="2">
        <v>7280</v>
      </c>
      <c r="H1695" s="4">
        <f>Tabla1[[#This Row],[Importe]]-Tabla1[[#This Row],[Pagado]]</f>
        <v>0</v>
      </c>
    </row>
    <row r="1696" spans="1:8" x14ac:dyDescent="0.25">
      <c r="A1696" s="1" t="s">
        <v>22</v>
      </c>
      <c r="B1696" s="8" t="s">
        <v>1732</v>
      </c>
      <c r="C1696">
        <v>40183</v>
      </c>
      <c r="D1696" s="1" t="s">
        <v>4012</v>
      </c>
      <c r="E1696" s="2">
        <v>2820.28</v>
      </c>
      <c r="F1696" s="9" t="s">
        <v>22</v>
      </c>
      <c r="G1696" s="2">
        <v>2820.28</v>
      </c>
      <c r="H1696" s="4">
        <f>Tabla1[[#This Row],[Importe]]-Tabla1[[#This Row],[Pagado]]</f>
        <v>0</v>
      </c>
    </row>
    <row r="1697" spans="1:8" x14ac:dyDescent="0.25">
      <c r="A1697" s="1" t="s">
        <v>22</v>
      </c>
      <c r="B1697" s="8" t="s">
        <v>1733</v>
      </c>
      <c r="C1697">
        <v>40184</v>
      </c>
      <c r="D1697" s="1" t="s">
        <v>3975</v>
      </c>
      <c r="E1697" s="2">
        <v>7080</v>
      </c>
      <c r="F1697" s="9" t="s">
        <v>22</v>
      </c>
      <c r="G1697" s="2">
        <v>7080</v>
      </c>
      <c r="H1697" s="4">
        <f>Tabla1[[#This Row],[Importe]]-Tabla1[[#This Row],[Pagado]]</f>
        <v>0</v>
      </c>
    </row>
    <row r="1698" spans="1:8" x14ac:dyDescent="0.25">
      <c r="A1698" s="1" t="s">
        <v>22</v>
      </c>
      <c r="B1698" s="8" t="s">
        <v>1734</v>
      </c>
      <c r="C1698">
        <v>40185</v>
      </c>
      <c r="D1698" s="1" t="s">
        <v>4089</v>
      </c>
      <c r="E1698" s="2">
        <v>1010.6</v>
      </c>
      <c r="F1698" s="9" t="s">
        <v>22</v>
      </c>
      <c r="G1698" s="2">
        <v>1010.6</v>
      </c>
      <c r="H1698" s="4">
        <f>Tabla1[[#This Row],[Importe]]-Tabla1[[#This Row],[Pagado]]</f>
        <v>0</v>
      </c>
    </row>
    <row r="1699" spans="1:8" x14ac:dyDescent="0.25">
      <c r="A1699" s="1" t="s">
        <v>22</v>
      </c>
      <c r="B1699" s="8" t="s">
        <v>1735</v>
      </c>
      <c r="C1699">
        <v>40186</v>
      </c>
      <c r="D1699" s="1" t="s">
        <v>4041</v>
      </c>
      <c r="E1699" s="2">
        <v>1276.68</v>
      </c>
      <c r="F1699" s="9" t="s">
        <v>22</v>
      </c>
      <c r="G1699" s="2">
        <v>1276.68</v>
      </c>
      <c r="H1699" s="4">
        <f>Tabla1[[#This Row],[Importe]]-Tabla1[[#This Row],[Pagado]]</f>
        <v>0</v>
      </c>
    </row>
    <row r="1700" spans="1:8" x14ac:dyDescent="0.25">
      <c r="A1700" s="1" t="s">
        <v>22</v>
      </c>
      <c r="B1700" s="8" t="s">
        <v>1736</v>
      </c>
      <c r="C1700">
        <v>40187</v>
      </c>
      <c r="D1700" s="1" t="s">
        <v>3951</v>
      </c>
      <c r="E1700" s="2">
        <v>9570.82</v>
      </c>
      <c r="F1700" s="9" t="s">
        <v>22</v>
      </c>
      <c r="G1700" s="2">
        <v>9570.82</v>
      </c>
      <c r="H1700" s="4">
        <f>Tabla1[[#This Row],[Importe]]-Tabla1[[#This Row],[Pagado]]</f>
        <v>0</v>
      </c>
    </row>
    <row r="1701" spans="1:8" x14ac:dyDescent="0.25">
      <c r="A1701" s="1" t="s">
        <v>22</v>
      </c>
      <c r="B1701" s="8" t="s">
        <v>1737</v>
      </c>
      <c r="C1701">
        <v>40188</v>
      </c>
      <c r="D1701" s="1" t="s">
        <v>3995</v>
      </c>
      <c r="E1701" s="2">
        <v>63436.1</v>
      </c>
      <c r="F1701" s="9" t="s">
        <v>22</v>
      </c>
      <c r="G1701" s="2">
        <v>63436.1</v>
      </c>
      <c r="H1701" s="4">
        <f>Tabla1[[#This Row],[Importe]]-Tabla1[[#This Row],[Pagado]]</f>
        <v>0</v>
      </c>
    </row>
    <row r="1702" spans="1:8" x14ac:dyDescent="0.25">
      <c r="A1702" s="1" t="s">
        <v>22</v>
      </c>
      <c r="B1702" s="8" t="s">
        <v>1738</v>
      </c>
      <c r="C1702">
        <v>40189</v>
      </c>
      <c r="D1702" s="1" t="s">
        <v>3980</v>
      </c>
      <c r="E1702" s="2">
        <v>9939.02</v>
      </c>
      <c r="F1702" s="9" t="s">
        <v>22</v>
      </c>
      <c r="G1702" s="2">
        <v>9939.02</v>
      </c>
      <c r="H1702" s="4">
        <f>Tabla1[[#This Row],[Importe]]-Tabla1[[#This Row],[Pagado]]</f>
        <v>0</v>
      </c>
    </row>
    <row r="1703" spans="1:8" x14ac:dyDescent="0.25">
      <c r="A1703" s="1" t="s">
        <v>22</v>
      </c>
      <c r="B1703" s="8" t="s">
        <v>1739</v>
      </c>
      <c r="C1703">
        <v>40190</v>
      </c>
      <c r="D1703" s="1" t="s">
        <v>3985</v>
      </c>
      <c r="E1703" s="2">
        <v>2787.1</v>
      </c>
      <c r="F1703" s="9" t="s">
        <v>22</v>
      </c>
      <c r="G1703" s="2">
        <v>2787.1</v>
      </c>
      <c r="H1703" s="4">
        <f>Tabla1[[#This Row],[Importe]]-Tabla1[[#This Row],[Pagado]]</f>
        <v>0</v>
      </c>
    </row>
    <row r="1704" spans="1:8" x14ac:dyDescent="0.25">
      <c r="A1704" s="1" t="s">
        <v>22</v>
      </c>
      <c r="B1704" s="8" t="s">
        <v>1740</v>
      </c>
      <c r="C1704">
        <v>40191</v>
      </c>
      <c r="D1704" s="1" t="s">
        <v>3967</v>
      </c>
      <c r="E1704" s="2">
        <v>11132</v>
      </c>
      <c r="F1704" s="9" t="s">
        <v>23</v>
      </c>
      <c r="G1704" s="2">
        <v>11132</v>
      </c>
      <c r="H1704" s="4">
        <f>Tabla1[[#This Row],[Importe]]-Tabla1[[#This Row],[Pagado]]</f>
        <v>0</v>
      </c>
    </row>
    <row r="1705" spans="1:8" x14ac:dyDescent="0.25">
      <c r="A1705" s="1" t="s">
        <v>22</v>
      </c>
      <c r="B1705" s="8" t="s">
        <v>1741</v>
      </c>
      <c r="C1705">
        <v>40192</v>
      </c>
      <c r="D1705" s="1" t="s">
        <v>3963</v>
      </c>
      <c r="E1705" s="2">
        <v>2422.5</v>
      </c>
      <c r="F1705" s="9" t="s">
        <v>22</v>
      </c>
      <c r="G1705" s="2">
        <v>2422.5</v>
      </c>
      <c r="H1705" s="4">
        <f>Tabla1[[#This Row],[Importe]]-Tabla1[[#This Row],[Pagado]]</f>
        <v>0</v>
      </c>
    </row>
    <row r="1706" spans="1:8" x14ac:dyDescent="0.25">
      <c r="A1706" s="1" t="s">
        <v>22</v>
      </c>
      <c r="B1706" s="8" t="s">
        <v>1742</v>
      </c>
      <c r="C1706">
        <v>40193</v>
      </c>
      <c r="D1706" s="1" t="s">
        <v>4129</v>
      </c>
      <c r="E1706" s="2">
        <v>15898.3</v>
      </c>
      <c r="F1706" s="9" t="s">
        <v>22</v>
      </c>
      <c r="G1706" s="2">
        <v>15898.3</v>
      </c>
      <c r="H1706" s="4">
        <f>Tabla1[[#This Row],[Importe]]-Tabla1[[#This Row],[Pagado]]</f>
        <v>0</v>
      </c>
    </row>
    <row r="1707" spans="1:8" x14ac:dyDescent="0.25">
      <c r="A1707" s="1" t="s">
        <v>22</v>
      </c>
      <c r="B1707" s="8" t="s">
        <v>1743</v>
      </c>
      <c r="C1707">
        <v>40194</v>
      </c>
      <c r="D1707" s="1" t="s">
        <v>3983</v>
      </c>
      <c r="E1707" s="2">
        <v>9176</v>
      </c>
      <c r="F1707" s="9" t="s">
        <v>22</v>
      </c>
      <c r="G1707" s="2">
        <v>9176</v>
      </c>
      <c r="H1707" s="4">
        <f>Tabla1[[#This Row],[Importe]]-Tabla1[[#This Row],[Pagado]]</f>
        <v>0</v>
      </c>
    </row>
    <row r="1708" spans="1:8" x14ac:dyDescent="0.25">
      <c r="A1708" s="1" t="s">
        <v>22</v>
      </c>
      <c r="B1708" s="8" t="s">
        <v>1744</v>
      </c>
      <c r="C1708">
        <v>40195</v>
      </c>
      <c r="D1708" s="1" t="s">
        <v>3956</v>
      </c>
      <c r="E1708" s="2">
        <v>2670</v>
      </c>
      <c r="F1708" s="9" t="s">
        <v>22</v>
      </c>
      <c r="G1708" s="2">
        <v>2670</v>
      </c>
      <c r="H1708" s="4">
        <f>Tabla1[[#This Row],[Importe]]-Tabla1[[#This Row],[Pagado]]</f>
        <v>0</v>
      </c>
    </row>
    <row r="1709" spans="1:8" x14ac:dyDescent="0.25">
      <c r="A1709" s="1" t="s">
        <v>22</v>
      </c>
      <c r="B1709" s="8" t="s">
        <v>1745</v>
      </c>
      <c r="C1709">
        <v>40196</v>
      </c>
      <c r="D1709" s="1" t="s">
        <v>3957</v>
      </c>
      <c r="E1709" s="2">
        <v>0</v>
      </c>
      <c r="F1709" s="9" t="s">
        <v>4219</v>
      </c>
      <c r="G1709" s="2">
        <v>0</v>
      </c>
      <c r="H1709" s="4">
        <f>Tabla1[[#This Row],[Importe]]-Tabla1[[#This Row],[Pagado]]</f>
        <v>0</v>
      </c>
    </row>
    <row r="1710" spans="1:8" x14ac:dyDescent="0.25">
      <c r="A1710" s="1" t="s">
        <v>22</v>
      </c>
      <c r="B1710" s="8" t="s">
        <v>1746</v>
      </c>
      <c r="C1710">
        <v>40197</v>
      </c>
      <c r="D1710" s="1" t="s">
        <v>4173</v>
      </c>
      <c r="E1710" s="2">
        <v>15809.7</v>
      </c>
      <c r="F1710" s="9" t="s">
        <v>22</v>
      </c>
      <c r="G1710" s="2">
        <v>15809.7</v>
      </c>
      <c r="H1710" s="4">
        <f>Tabla1[[#This Row],[Importe]]-Tabla1[[#This Row],[Pagado]]</f>
        <v>0</v>
      </c>
    </row>
    <row r="1711" spans="1:8" x14ac:dyDescent="0.25">
      <c r="A1711" s="1" t="s">
        <v>22</v>
      </c>
      <c r="B1711" s="8" t="s">
        <v>1747</v>
      </c>
      <c r="C1711">
        <v>40198</v>
      </c>
      <c r="D1711" s="1" t="s">
        <v>3974</v>
      </c>
      <c r="E1711" s="2">
        <v>6720</v>
      </c>
      <c r="F1711" s="9" t="s">
        <v>22</v>
      </c>
      <c r="G1711" s="2">
        <v>6720</v>
      </c>
      <c r="H1711" s="4">
        <f>Tabla1[[#This Row],[Importe]]-Tabla1[[#This Row],[Pagado]]</f>
        <v>0</v>
      </c>
    </row>
    <row r="1712" spans="1:8" x14ac:dyDescent="0.25">
      <c r="A1712" s="1" t="s">
        <v>22</v>
      </c>
      <c r="B1712" s="8" t="s">
        <v>1748</v>
      </c>
      <c r="C1712">
        <v>40199</v>
      </c>
      <c r="D1712" s="1" t="s">
        <v>3957</v>
      </c>
      <c r="E1712" s="2">
        <v>1960</v>
      </c>
      <c r="F1712" s="9" t="s">
        <v>22</v>
      </c>
      <c r="G1712" s="2">
        <v>1960</v>
      </c>
      <c r="H1712" s="4">
        <f>Tabla1[[#This Row],[Importe]]-Tabla1[[#This Row],[Pagado]]</f>
        <v>0</v>
      </c>
    </row>
    <row r="1713" spans="1:8" x14ac:dyDescent="0.25">
      <c r="A1713" s="1" t="s">
        <v>22</v>
      </c>
      <c r="B1713" s="8" t="s">
        <v>1749</v>
      </c>
      <c r="C1713">
        <v>40200</v>
      </c>
      <c r="D1713" s="1" t="s">
        <v>4083</v>
      </c>
      <c r="E1713" s="2">
        <v>4336.8</v>
      </c>
      <c r="F1713" s="9" t="s">
        <v>22</v>
      </c>
      <c r="G1713" s="2">
        <v>4336.8</v>
      </c>
      <c r="H1713" s="4">
        <f>Tabla1[[#This Row],[Importe]]-Tabla1[[#This Row],[Pagado]]</f>
        <v>0</v>
      </c>
    </row>
    <row r="1714" spans="1:8" x14ac:dyDescent="0.25">
      <c r="A1714" s="1" t="s">
        <v>22</v>
      </c>
      <c r="B1714" s="8" t="s">
        <v>1750</v>
      </c>
      <c r="C1714">
        <v>40201</v>
      </c>
      <c r="D1714" s="1" t="s">
        <v>3987</v>
      </c>
      <c r="E1714" s="2">
        <v>997.6</v>
      </c>
      <c r="F1714" s="9" t="s">
        <v>22</v>
      </c>
      <c r="G1714" s="2">
        <v>997.6</v>
      </c>
      <c r="H1714" s="4">
        <f>Tabla1[[#This Row],[Importe]]-Tabla1[[#This Row],[Pagado]]</f>
        <v>0</v>
      </c>
    </row>
    <row r="1715" spans="1:8" x14ac:dyDescent="0.25">
      <c r="A1715" s="1" t="s">
        <v>22</v>
      </c>
      <c r="B1715" s="8" t="s">
        <v>1751</v>
      </c>
      <c r="C1715">
        <v>40202</v>
      </c>
      <c r="D1715" s="1" t="s">
        <v>4154</v>
      </c>
      <c r="E1715" s="2">
        <v>4700</v>
      </c>
      <c r="F1715" s="9" t="s">
        <v>22</v>
      </c>
      <c r="G1715" s="2">
        <v>4700</v>
      </c>
      <c r="H1715" s="4">
        <f>Tabla1[[#This Row],[Importe]]-Tabla1[[#This Row],[Pagado]]</f>
        <v>0</v>
      </c>
    </row>
    <row r="1716" spans="1:8" x14ac:dyDescent="0.25">
      <c r="A1716" s="1" t="s">
        <v>22</v>
      </c>
      <c r="B1716" s="8" t="s">
        <v>1752</v>
      </c>
      <c r="C1716">
        <v>40203</v>
      </c>
      <c r="D1716" s="1" t="s">
        <v>4174</v>
      </c>
      <c r="E1716" s="2">
        <v>840</v>
      </c>
      <c r="F1716" s="9" t="s">
        <v>22</v>
      </c>
      <c r="G1716" s="2">
        <v>840</v>
      </c>
      <c r="H1716" s="4">
        <f>Tabla1[[#This Row],[Importe]]-Tabla1[[#This Row],[Pagado]]</f>
        <v>0</v>
      </c>
    </row>
    <row r="1717" spans="1:8" x14ac:dyDescent="0.25">
      <c r="A1717" s="1" t="s">
        <v>22</v>
      </c>
      <c r="B1717" s="8" t="s">
        <v>1753</v>
      </c>
      <c r="C1717">
        <v>40204</v>
      </c>
      <c r="D1717" s="1" t="s">
        <v>4045</v>
      </c>
      <c r="E1717" s="2">
        <v>4930.5</v>
      </c>
      <c r="F1717" s="9" t="s">
        <v>22</v>
      </c>
      <c r="G1717" s="2">
        <v>4930.5</v>
      </c>
      <c r="H1717" s="4">
        <f>Tabla1[[#This Row],[Importe]]-Tabla1[[#This Row],[Pagado]]</f>
        <v>0</v>
      </c>
    </row>
    <row r="1718" spans="1:8" x14ac:dyDescent="0.25">
      <c r="A1718" s="1" t="s">
        <v>22</v>
      </c>
      <c r="B1718" s="8" t="s">
        <v>1754</v>
      </c>
      <c r="C1718">
        <v>40205</v>
      </c>
      <c r="D1718" s="1" t="s">
        <v>3968</v>
      </c>
      <c r="E1718" s="2">
        <v>5320</v>
      </c>
      <c r="F1718" s="9" t="s">
        <v>22</v>
      </c>
      <c r="G1718" s="2">
        <v>5320</v>
      </c>
      <c r="H1718" s="4">
        <f>Tabla1[[#This Row],[Importe]]-Tabla1[[#This Row],[Pagado]]</f>
        <v>0</v>
      </c>
    </row>
    <row r="1719" spans="1:8" x14ac:dyDescent="0.25">
      <c r="A1719" s="1" t="s">
        <v>22</v>
      </c>
      <c r="B1719" s="8" t="s">
        <v>1755</v>
      </c>
      <c r="C1719">
        <v>40206</v>
      </c>
      <c r="D1719" s="1" t="s">
        <v>4007</v>
      </c>
      <c r="E1719" s="2">
        <v>4763.2</v>
      </c>
      <c r="F1719" s="9" t="s">
        <v>22</v>
      </c>
      <c r="G1719" s="2">
        <v>4763.2</v>
      </c>
      <c r="H1719" s="4">
        <f>Tabla1[[#This Row],[Importe]]-Tabla1[[#This Row],[Pagado]]</f>
        <v>0</v>
      </c>
    </row>
    <row r="1720" spans="1:8" x14ac:dyDescent="0.25">
      <c r="A1720" s="1" t="s">
        <v>22</v>
      </c>
      <c r="B1720" s="8" t="s">
        <v>1756</v>
      </c>
      <c r="C1720">
        <v>40207</v>
      </c>
      <c r="D1720" s="1" t="s">
        <v>4004</v>
      </c>
      <c r="E1720" s="2">
        <v>2118.6</v>
      </c>
      <c r="F1720" s="9" t="s">
        <v>22</v>
      </c>
      <c r="G1720" s="2">
        <v>2118.6</v>
      </c>
      <c r="H1720" s="4">
        <f>Tabla1[[#This Row],[Importe]]-Tabla1[[#This Row],[Pagado]]</f>
        <v>0</v>
      </c>
    </row>
    <row r="1721" spans="1:8" x14ac:dyDescent="0.25">
      <c r="A1721" s="1" t="s">
        <v>22</v>
      </c>
      <c r="B1721" s="8" t="s">
        <v>1757</v>
      </c>
      <c r="C1721">
        <v>40208</v>
      </c>
      <c r="D1721" s="1" t="s">
        <v>3994</v>
      </c>
      <c r="E1721" s="2">
        <v>4352.2</v>
      </c>
      <c r="F1721" s="9" t="s">
        <v>22</v>
      </c>
      <c r="G1721" s="2">
        <v>4352.2</v>
      </c>
      <c r="H1721" s="4">
        <f>Tabla1[[#This Row],[Importe]]-Tabla1[[#This Row],[Pagado]]</f>
        <v>0</v>
      </c>
    </row>
    <row r="1722" spans="1:8" x14ac:dyDescent="0.25">
      <c r="A1722" s="1" t="s">
        <v>22</v>
      </c>
      <c r="B1722" s="8" t="s">
        <v>1758</v>
      </c>
      <c r="C1722">
        <v>40209</v>
      </c>
      <c r="D1722" s="1" t="s">
        <v>4046</v>
      </c>
      <c r="E1722" s="2">
        <v>3240</v>
      </c>
      <c r="F1722" s="9" t="s">
        <v>22</v>
      </c>
      <c r="G1722" s="2">
        <v>3240</v>
      </c>
      <c r="H1722" s="4">
        <f>Tabla1[[#This Row],[Importe]]-Tabla1[[#This Row],[Pagado]]</f>
        <v>0</v>
      </c>
    </row>
    <row r="1723" spans="1:8" x14ac:dyDescent="0.25">
      <c r="A1723" s="1" t="s">
        <v>22</v>
      </c>
      <c r="B1723" s="8" t="s">
        <v>1759</v>
      </c>
      <c r="C1723">
        <v>40210</v>
      </c>
      <c r="D1723" s="1" t="s">
        <v>3970</v>
      </c>
      <c r="E1723" s="2">
        <v>1372</v>
      </c>
      <c r="F1723" s="9" t="s">
        <v>22</v>
      </c>
      <c r="G1723" s="2">
        <v>1372</v>
      </c>
      <c r="H1723" s="4">
        <f>Tabla1[[#This Row],[Importe]]-Tabla1[[#This Row],[Pagado]]</f>
        <v>0</v>
      </c>
    </row>
    <row r="1724" spans="1:8" x14ac:dyDescent="0.25">
      <c r="A1724" s="1" t="s">
        <v>22</v>
      </c>
      <c r="B1724" s="8" t="s">
        <v>1760</v>
      </c>
      <c r="C1724">
        <v>40211</v>
      </c>
      <c r="D1724" s="1" t="s">
        <v>4033</v>
      </c>
      <c r="E1724" s="2">
        <v>2831</v>
      </c>
      <c r="F1724" s="9" t="s">
        <v>22</v>
      </c>
      <c r="G1724" s="2">
        <v>2831</v>
      </c>
      <c r="H1724" s="4">
        <f>Tabla1[[#This Row],[Importe]]-Tabla1[[#This Row],[Pagado]]</f>
        <v>0</v>
      </c>
    </row>
    <row r="1725" spans="1:8" x14ac:dyDescent="0.25">
      <c r="A1725" s="1" t="s">
        <v>22</v>
      </c>
      <c r="B1725" s="8" t="s">
        <v>1761</v>
      </c>
      <c r="C1725">
        <v>40212</v>
      </c>
      <c r="D1725" s="1" t="s">
        <v>3958</v>
      </c>
      <c r="E1725" s="2">
        <v>3260.76</v>
      </c>
      <c r="F1725" s="9" t="s">
        <v>22</v>
      </c>
      <c r="G1725" s="2">
        <v>3260.76</v>
      </c>
      <c r="H1725" s="4">
        <f>Tabla1[[#This Row],[Importe]]-Tabla1[[#This Row],[Pagado]]</f>
        <v>0</v>
      </c>
    </row>
    <row r="1726" spans="1:8" x14ac:dyDescent="0.25">
      <c r="A1726" s="1" t="s">
        <v>22</v>
      </c>
      <c r="B1726" s="8" t="s">
        <v>1762</v>
      </c>
      <c r="C1726">
        <v>40213</v>
      </c>
      <c r="D1726" s="1" t="s">
        <v>4078</v>
      </c>
      <c r="E1726" s="2">
        <v>688</v>
      </c>
      <c r="F1726" s="9" t="s">
        <v>22</v>
      </c>
      <c r="G1726" s="2">
        <v>688</v>
      </c>
      <c r="H1726" s="4">
        <f>Tabla1[[#This Row],[Importe]]-Tabla1[[#This Row],[Pagado]]</f>
        <v>0</v>
      </c>
    </row>
    <row r="1727" spans="1:8" x14ac:dyDescent="0.25">
      <c r="A1727" s="1" t="s">
        <v>22</v>
      </c>
      <c r="B1727" s="8" t="s">
        <v>1763</v>
      </c>
      <c r="C1727">
        <v>40214</v>
      </c>
      <c r="D1727" s="1" t="s">
        <v>3987</v>
      </c>
      <c r="E1727" s="2">
        <v>4843.8</v>
      </c>
      <c r="F1727" s="9" t="s">
        <v>22</v>
      </c>
      <c r="G1727" s="2">
        <v>4843.8</v>
      </c>
      <c r="H1727" s="4">
        <f>Tabla1[[#This Row],[Importe]]-Tabla1[[#This Row],[Pagado]]</f>
        <v>0</v>
      </c>
    </row>
    <row r="1728" spans="1:8" x14ac:dyDescent="0.25">
      <c r="A1728" s="1" t="s">
        <v>22</v>
      </c>
      <c r="B1728" s="8" t="s">
        <v>1764</v>
      </c>
      <c r="C1728">
        <v>40215</v>
      </c>
      <c r="D1728" s="1" t="s">
        <v>4036</v>
      </c>
      <c r="E1728" s="2">
        <v>2177.12</v>
      </c>
      <c r="F1728" s="9" t="s">
        <v>22</v>
      </c>
      <c r="G1728" s="2">
        <v>2177.12</v>
      </c>
      <c r="H1728" s="4">
        <f>Tabla1[[#This Row],[Importe]]-Tabla1[[#This Row],[Pagado]]</f>
        <v>0</v>
      </c>
    </row>
    <row r="1729" spans="1:8" x14ac:dyDescent="0.25">
      <c r="A1729" s="1" t="s">
        <v>22</v>
      </c>
      <c r="B1729" s="8" t="s">
        <v>1765</v>
      </c>
      <c r="C1729">
        <v>40216</v>
      </c>
      <c r="D1729" s="1" t="s">
        <v>3981</v>
      </c>
      <c r="E1729" s="2">
        <v>9680</v>
      </c>
      <c r="F1729" s="9" t="s">
        <v>22</v>
      </c>
      <c r="G1729" s="2">
        <v>9680</v>
      </c>
      <c r="H1729" s="4">
        <f>Tabla1[[#This Row],[Importe]]-Tabla1[[#This Row],[Pagado]]</f>
        <v>0</v>
      </c>
    </row>
    <row r="1730" spans="1:8" x14ac:dyDescent="0.25">
      <c r="A1730" s="1" t="s">
        <v>22</v>
      </c>
      <c r="B1730" s="8" t="s">
        <v>1766</v>
      </c>
      <c r="C1730">
        <v>40217</v>
      </c>
      <c r="D1730" s="1" t="s">
        <v>3976</v>
      </c>
      <c r="E1730" s="2">
        <v>1722</v>
      </c>
      <c r="F1730" s="9" t="s">
        <v>22</v>
      </c>
      <c r="G1730" s="2">
        <v>1722</v>
      </c>
      <c r="H1730" s="4">
        <f>Tabla1[[#This Row],[Importe]]-Tabla1[[#This Row],[Pagado]]</f>
        <v>0</v>
      </c>
    </row>
    <row r="1731" spans="1:8" x14ac:dyDescent="0.25">
      <c r="A1731" s="1" t="s">
        <v>22</v>
      </c>
      <c r="B1731" s="8" t="s">
        <v>1767</v>
      </c>
      <c r="C1731">
        <v>40218</v>
      </c>
      <c r="D1731" s="1" t="s">
        <v>3965</v>
      </c>
      <c r="E1731" s="2">
        <v>1875</v>
      </c>
      <c r="F1731" s="9" t="s">
        <v>22</v>
      </c>
      <c r="G1731" s="2">
        <v>1875</v>
      </c>
      <c r="H1731" s="4">
        <f>Tabla1[[#This Row],[Importe]]-Tabla1[[#This Row],[Pagado]]</f>
        <v>0</v>
      </c>
    </row>
    <row r="1732" spans="1:8" x14ac:dyDescent="0.25">
      <c r="A1732" s="1" t="s">
        <v>22</v>
      </c>
      <c r="B1732" s="8" t="s">
        <v>1768</v>
      </c>
      <c r="C1732">
        <v>40219</v>
      </c>
      <c r="D1732" s="1" t="s">
        <v>3978</v>
      </c>
      <c r="E1732" s="2">
        <v>9742.2999999999993</v>
      </c>
      <c r="F1732" s="9" t="s">
        <v>22</v>
      </c>
      <c r="G1732" s="2">
        <v>9742.2999999999993</v>
      </c>
      <c r="H1732" s="4">
        <f>Tabla1[[#This Row],[Importe]]-Tabla1[[#This Row],[Pagado]]</f>
        <v>0</v>
      </c>
    </row>
    <row r="1733" spans="1:8" x14ac:dyDescent="0.25">
      <c r="A1733" s="1" t="s">
        <v>22</v>
      </c>
      <c r="B1733" s="8" t="s">
        <v>1769</v>
      </c>
      <c r="C1733">
        <v>40220</v>
      </c>
      <c r="D1733" s="1" t="s">
        <v>4175</v>
      </c>
      <c r="E1733" s="2">
        <v>4739.76</v>
      </c>
      <c r="F1733" s="9" t="s">
        <v>22</v>
      </c>
      <c r="G1733" s="2">
        <v>4739.76</v>
      </c>
      <c r="H1733" s="4">
        <f>Tabla1[[#This Row],[Importe]]-Tabla1[[#This Row],[Pagado]]</f>
        <v>0</v>
      </c>
    </row>
    <row r="1734" spans="1:8" x14ac:dyDescent="0.25">
      <c r="A1734" s="1" t="s">
        <v>22</v>
      </c>
      <c r="B1734" s="8" t="s">
        <v>1770</v>
      </c>
      <c r="C1734">
        <v>40221</v>
      </c>
      <c r="D1734" s="1" t="s">
        <v>3987</v>
      </c>
      <c r="E1734" s="2">
        <v>3866.1</v>
      </c>
      <c r="F1734" s="9" t="s">
        <v>22</v>
      </c>
      <c r="G1734" s="2">
        <v>3866.1</v>
      </c>
      <c r="H1734" s="4">
        <f>Tabla1[[#This Row],[Importe]]-Tabla1[[#This Row],[Pagado]]</f>
        <v>0</v>
      </c>
    </row>
    <row r="1735" spans="1:8" x14ac:dyDescent="0.25">
      <c r="A1735" s="1" t="s">
        <v>22</v>
      </c>
      <c r="B1735" s="8" t="s">
        <v>1771</v>
      </c>
      <c r="C1735">
        <v>40222</v>
      </c>
      <c r="D1735" s="1" t="s">
        <v>3972</v>
      </c>
      <c r="E1735" s="2">
        <v>986.1</v>
      </c>
      <c r="F1735" s="9" t="s">
        <v>22</v>
      </c>
      <c r="G1735" s="2">
        <v>986.1</v>
      </c>
      <c r="H1735" s="4">
        <f>Tabla1[[#This Row],[Importe]]-Tabla1[[#This Row],[Pagado]]</f>
        <v>0</v>
      </c>
    </row>
    <row r="1736" spans="1:8" x14ac:dyDescent="0.25">
      <c r="A1736" s="1" t="s">
        <v>22</v>
      </c>
      <c r="B1736" s="8" t="s">
        <v>1772</v>
      </c>
      <c r="C1736">
        <v>40223</v>
      </c>
      <c r="D1736" s="1" t="s">
        <v>3971</v>
      </c>
      <c r="E1736" s="2">
        <v>4465.1000000000004</v>
      </c>
      <c r="F1736" s="9" t="s">
        <v>22</v>
      </c>
      <c r="G1736" s="2">
        <v>4465.1000000000004</v>
      </c>
      <c r="H1736" s="4">
        <f>Tabla1[[#This Row],[Importe]]-Tabla1[[#This Row],[Pagado]]</f>
        <v>0</v>
      </c>
    </row>
    <row r="1737" spans="1:8" x14ac:dyDescent="0.25">
      <c r="A1737" s="1" t="s">
        <v>22</v>
      </c>
      <c r="B1737" s="8" t="s">
        <v>1773</v>
      </c>
      <c r="C1737">
        <v>40224</v>
      </c>
      <c r="D1737" s="1" t="s">
        <v>3982</v>
      </c>
      <c r="E1737" s="2">
        <v>3886</v>
      </c>
      <c r="F1737" s="9" t="s">
        <v>22</v>
      </c>
      <c r="G1737" s="2">
        <v>3886</v>
      </c>
      <c r="H1737" s="4">
        <f>Tabla1[[#This Row],[Importe]]-Tabla1[[#This Row],[Pagado]]</f>
        <v>0</v>
      </c>
    </row>
    <row r="1738" spans="1:8" x14ac:dyDescent="0.25">
      <c r="A1738" s="1" t="s">
        <v>22</v>
      </c>
      <c r="B1738" s="8" t="s">
        <v>1774</v>
      </c>
      <c r="C1738">
        <v>40225</v>
      </c>
      <c r="D1738" s="1" t="s">
        <v>3969</v>
      </c>
      <c r="E1738" s="2">
        <v>11237.3</v>
      </c>
      <c r="F1738" s="9" t="s">
        <v>22</v>
      </c>
      <c r="G1738" s="2">
        <v>11237.3</v>
      </c>
      <c r="H1738" s="4">
        <f>Tabla1[[#This Row],[Importe]]-Tabla1[[#This Row],[Pagado]]</f>
        <v>0</v>
      </c>
    </row>
    <row r="1739" spans="1:8" x14ac:dyDescent="0.25">
      <c r="A1739" s="1" t="s">
        <v>22</v>
      </c>
      <c r="B1739" s="8" t="s">
        <v>1775</v>
      </c>
      <c r="C1739">
        <v>40226</v>
      </c>
      <c r="D1739" s="1" t="s">
        <v>4055</v>
      </c>
      <c r="E1739" s="2">
        <v>39127.199999999997</v>
      </c>
      <c r="F1739" s="9" t="s">
        <v>22</v>
      </c>
      <c r="G1739" s="2">
        <v>39127.199999999997</v>
      </c>
      <c r="H1739" s="4">
        <f>Tabla1[[#This Row],[Importe]]-Tabla1[[#This Row],[Pagado]]</f>
        <v>0</v>
      </c>
    </row>
    <row r="1740" spans="1:8" x14ac:dyDescent="0.25">
      <c r="A1740" s="1" t="s">
        <v>22</v>
      </c>
      <c r="B1740" s="8" t="s">
        <v>1776</v>
      </c>
      <c r="C1740">
        <v>40227</v>
      </c>
      <c r="D1740" s="1" t="s">
        <v>4017</v>
      </c>
      <c r="E1740" s="2">
        <v>1280</v>
      </c>
      <c r="F1740" s="9" t="s">
        <v>26</v>
      </c>
      <c r="G1740" s="2">
        <v>1280</v>
      </c>
      <c r="H1740" s="4">
        <f>Tabla1[[#This Row],[Importe]]-Tabla1[[#This Row],[Pagado]]</f>
        <v>0</v>
      </c>
    </row>
    <row r="1741" spans="1:8" x14ac:dyDescent="0.25">
      <c r="A1741" s="1" t="s">
        <v>22</v>
      </c>
      <c r="B1741" s="8" t="s">
        <v>1777</v>
      </c>
      <c r="C1741">
        <v>40228</v>
      </c>
      <c r="D1741" s="1" t="s">
        <v>3964</v>
      </c>
      <c r="E1741" s="2">
        <v>6243.4</v>
      </c>
      <c r="F1741" s="9" t="s">
        <v>22</v>
      </c>
      <c r="G1741" s="2">
        <v>6243.4</v>
      </c>
      <c r="H1741" s="4">
        <f>Tabla1[[#This Row],[Importe]]-Tabla1[[#This Row],[Pagado]]</f>
        <v>0</v>
      </c>
    </row>
    <row r="1742" spans="1:8" x14ac:dyDescent="0.25">
      <c r="A1742" s="1" t="s">
        <v>22</v>
      </c>
      <c r="B1742" s="8" t="s">
        <v>1778</v>
      </c>
      <c r="C1742">
        <v>40229</v>
      </c>
      <c r="D1742" s="1" t="s">
        <v>3964</v>
      </c>
      <c r="E1742" s="2">
        <v>4264</v>
      </c>
      <c r="F1742" s="9" t="s">
        <v>22</v>
      </c>
      <c r="G1742" s="2">
        <v>4264</v>
      </c>
      <c r="H1742" s="4">
        <f>Tabla1[[#This Row],[Importe]]-Tabla1[[#This Row],[Pagado]]</f>
        <v>0</v>
      </c>
    </row>
    <row r="1743" spans="1:8" x14ac:dyDescent="0.25">
      <c r="A1743" s="1" t="s">
        <v>22</v>
      </c>
      <c r="B1743" s="8" t="s">
        <v>1779</v>
      </c>
      <c r="C1743">
        <v>40230</v>
      </c>
      <c r="D1743" s="1" t="s">
        <v>3964</v>
      </c>
      <c r="E1743" s="2">
        <v>3360</v>
      </c>
      <c r="F1743" s="9" t="s">
        <v>22</v>
      </c>
      <c r="G1743" s="2">
        <v>3360</v>
      </c>
      <c r="H1743" s="4">
        <f>Tabla1[[#This Row],[Importe]]-Tabla1[[#This Row],[Pagado]]</f>
        <v>0</v>
      </c>
    </row>
    <row r="1744" spans="1:8" x14ac:dyDescent="0.25">
      <c r="A1744" s="1" t="s">
        <v>22</v>
      </c>
      <c r="B1744" s="8" t="s">
        <v>1780</v>
      </c>
      <c r="C1744">
        <v>40231</v>
      </c>
      <c r="D1744" s="1" t="s">
        <v>4055</v>
      </c>
      <c r="E1744" s="2">
        <v>4158</v>
      </c>
      <c r="F1744" s="9" t="s">
        <v>22</v>
      </c>
      <c r="G1744" s="2">
        <v>4158</v>
      </c>
      <c r="H1744" s="4">
        <f>Tabla1[[#This Row],[Importe]]-Tabla1[[#This Row],[Pagado]]</f>
        <v>0</v>
      </c>
    </row>
    <row r="1745" spans="1:8" x14ac:dyDescent="0.25">
      <c r="A1745" s="1" t="s">
        <v>22</v>
      </c>
      <c r="B1745" s="8" t="s">
        <v>1781</v>
      </c>
      <c r="C1745">
        <v>40232</v>
      </c>
      <c r="D1745" s="1" t="s">
        <v>4059</v>
      </c>
      <c r="E1745" s="2">
        <v>0</v>
      </c>
      <c r="F1745" s="9" t="s">
        <v>4219</v>
      </c>
      <c r="G1745" s="2">
        <v>0</v>
      </c>
      <c r="H1745" s="4">
        <f>Tabla1[[#This Row],[Importe]]-Tabla1[[#This Row],[Pagado]]</f>
        <v>0</v>
      </c>
    </row>
    <row r="1746" spans="1:8" x14ac:dyDescent="0.25">
      <c r="A1746" s="1" t="s">
        <v>22</v>
      </c>
      <c r="B1746" s="8" t="s">
        <v>1782</v>
      </c>
      <c r="C1746">
        <v>40233</v>
      </c>
      <c r="D1746" s="1" t="s">
        <v>4059</v>
      </c>
      <c r="E1746" s="2">
        <v>2154.3000000000002</v>
      </c>
      <c r="F1746" s="9" t="s">
        <v>22</v>
      </c>
      <c r="G1746" s="2">
        <v>2154.3000000000002</v>
      </c>
      <c r="H1746" s="4">
        <f>Tabla1[[#This Row],[Importe]]-Tabla1[[#This Row],[Pagado]]</f>
        <v>0</v>
      </c>
    </row>
    <row r="1747" spans="1:8" x14ac:dyDescent="0.25">
      <c r="A1747" s="1" t="s">
        <v>22</v>
      </c>
      <c r="B1747" s="8" t="s">
        <v>1783</v>
      </c>
      <c r="C1747">
        <v>40234</v>
      </c>
      <c r="D1747" s="1" t="s">
        <v>4109</v>
      </c>
      <c r="E1747" s="2">
        <v>3000</v>
      </c>
      <c r="F1747" s="9" t="s">
        <v>22</v>
      </c>
      <c r="G1747" s="2">
        <v>3000</v>
      </c>
      <c r="H1747" s="4">
        <f>Tabla1[[#This Row],[Importe]]-Tabla1[[#This Row],[Pagado]]</f>
        <v>0</v>
      </c>
    </row>
    <row r="1748" spans="1:8" x14ac:dyDescent="0.25">
      <c r="A1748" s="1" t="s">
        <v>22</v>
      </c>
      <c r="B1748" s="8" t="s">
        <v>1784</v>
      </c>
      <c r="C1748">
        <v>40235</v>
      </c>
      <c r="D1748" s="1" t="s">
        <v>3989</v>
      </c>
      <c r="E1748" s="2">
        <v>1467.18</v>
      </c>
      <c r="F1748" s="9" t="s">
        <v>22</v>
      </c>
      <c r="G1748" s="2">
        <v>1467.18</v>
      </c>
      <c r="H1748" s="4">
        <f>Tabla1[[#This Row],[Importe]]-Tabla1[[#This Row],[Pagado]]</f>
        <v>0</v>
      </c>
    </row>
    <row r="1749" spans="1:8" x14ac:dyDescent="0.25">
      <c r="A1749" s="1" t="s">
        <v>22</v>
      </c>
      <c r="B1749" s="8" t="s">
        <v>1785</v>
      </c>
      <c r="C1749">
        <v>40236</v>
      </c>
      <c r="D1749" s="1" t="s">
        <v>3991</v>
      </c>
      <c r="E1749" s="2">
        <v>4589.8</v>
      </c>
      <c r="F1749" s="9" t="s">
        <v>22</v>
      </c>
      <c r="G1749" s="2">
        <v>4589.8</v>
      </c>
      <c r="H1749" s="4">
        <f>Tabla1[[#This Row],[Importe]]-Tabla1[[#This Row],[Pagado]]</f>
        <v>0</v>
      </c>
    </row>
    <row r="1750" spans="1:8" x14ac:dyDescent="0.25">
      <c r="A1750" s="1" t="s">
        <v>22</v>
      </c>
      <c r="B1750" s="8" t="s">
        <v>1786</v>
      </c>
      <c r="C1750">
        <v>40237</v>
      </c>
      <c r="D1750" s="1" t="s">
        <v>4061</v>
      </c>
      <c r="E1750" s="2">
        <v>6021.24</v>
      </c>
      <c r="F1750" s="9" t="s">
        <v>22</v>
      </c>
      <c r="G1750" s="2">
        <v>6021.24</v>
      </c>
      <c r="H1750" s="4">
        <f>Tabla1[[#This Row],[Importe]]-Tabla1[[#This Row],[Pagado]]</f>
        <v>0</v>
      </c>
    </row>
    <row r="1751" spans="1:8" x14ac:dyDescent="0.25">
      <c r="A1751" s="1" t="s">
        <v>22</v>
      </c>
      <c r="B1751" s="8" t="s">
        <v>1787</v>
      </c>
      <c r="C1751">
        <v>40238</v>
      </c>
      <c r="D1751" s="1" t="s">
        <v>4049</v>
      </c>
      <c r="E1751" s="2">
        <v>1816.16</v>
      </c>
      <c r="F1751" s="9" t="s">
        <v>22</v>
      </c>
      <c r="G1751" s="2">
        <v>1816.16</v>
      </c>
      <c r="H1751" s="4">
        <f>Tabla1[[#This Row],[Importe]]-Tabla1[[#This Row],[Pagado]]</f>
        <v>0</v>
      </c>
    </row>
    <row r="1752" spans="1:8" x14ac:dyDescent="0.25">
      <c r="A1752" s="1" t="s">
        <v>22</v>
      </c>
      <c r="B1752" s="8" t="s">
        <v>1788</v>
      </c>
      <c r="C1752">
        <v>40239</v>
      </c>
      <c r="D1752" s="1" t="s">
        <v>3996</v>
      </c>
      <c r="E1752" s="2">
        <v>19584.22</v>
      </c>
      <c r="F1752" s="9" t="s">
        <v>22</v>
      </c>
      <c r="G1752" s="2">
        <v>19584.22</v>
      </c>
      <c r="H1752" s="4">
        <f>Tabla1[[#This Row],[Importe]]-Tabla1[[#This Row],[Pagado]]</f>
        <v>0</v>
      </c>
    </row>
    <row r="1753" spans="1:8" x14ac:dyDescent="0.25">
      <c r="A1753" s="1" t="s">
        <v>22</v>
      </c>
      <c r="B1753" s="8" t="s">
        <v>1789</v>
      </c>
      <c r="C1753">
        <v>40240</v>
      </c>
      <c r="D1753" s="1" t="s">
        <v>4053</v>
      </c>
      <c r="E1753" s="2">
        <v>3824.7</v>
      </c>
      <c r="F1753" s="9" t="s">
        <v>22</v>
      </c>
      <c r="G1753" s="2">
        <v>3824.7</v>
      </c>
      <c r="H1753" s="4">
        <f>Tabla1[[#This Row],[Importe]]-Tabla1[[#This Row],[Pagado]]</f>
        <v>0</v>
      </c>
    </row>
    <row r="1754" spans="1:8" x14ac:dyDescent="0.25">
      <c r="A1754" s="1" t="s">
        <v>22</v>
      </c>
      <c r="B1754" s="8" t="s">
        <v>1790</v>
      </c>
      <c r="C1754">
        <v>40241</v>
      </c>
      <c r="D1754" s="1" t="s">
        <v>4105</v>
      </c>
      <c r="E1754" s="2">
        <v>62975.4</v>
      </c>
      <c r="F1754" s="9" t="s">
        <v>22</v>
      </c>
      <c r="G1754" s="2">
        <v>62975.4</v>
      </c>
      <c r="H1754" s="4">
        <f>Tabla1[[#This Row],[Importe]]-Tabla1[[#This Row],[Pagado]]</f>
        <v>0</v>
      </c>
    </row>
    <row r="1755" spans="1:8" x14ac:dyDescent="0.25">
      <c r="A1755" s="1" t="s">
        <v>22</v>
      </c>
      <c r="B1755" s="8" t="s">
        <v>1791</v>
      </c>
      <c r="C1755">
        <v>40242</v>
      </c>
      <c r="D1755" s="1" t="s">
        <v>3935</v>
      </c>
      <c r="E1755" s="2">
        <v>7930</v>
      </c>
      <c r="F1755" s="9" t="s">
        <v>23</v>
      </c>
      <c r="G1755" s="2">
        <v>7930</v>
      </c>
      <c r="H1755" s="4">
        <f>Tabla1[[#This Row],[Importe]]-Tabla1[[#This Row],[Pagado]]</f>
        <v>0</v>
      </c>
    </row>
    <row r="1756" spans="1:8" x14ac:dyDescent="0.25">
      <c r="A1756" s="1" t="s">
        <v>22</v>
      </c>
      <c r="B1756" s="8" t="s">
        <v>1792</v>
      </c>
      <c r="C1756">
        <v>40243</v>
      </c>
      <c r="D1756" s="1" t="s">
        <v>4097</v>
      </c>
      <c r="E1756" s="2">
        <v>6472</v>
      </c>
      <c r="F1756" s="9" t="s">
        <v>22</v>
      </c>
      <c r="G1756" s="2">
        <v>6472</v>
      </c>
      <c r="H1756" s="4">
        <f>Tabla1[[#This Row],[Importe]]-Tabla1[[#This Row],[Pagado]]</f>
        <v>0</v>
      </c>
    </row>
    <row r="1757" spans="1:8" x14ac:dyDescent="0.25">
      <c r="A1757" s="1" t="s">
        <v>22</v>
      </c>
      <c r="B1757" s="8" t="s">
        <v>1793</v>
      </c>
      <c r="C1757">
        <v>40244</v>
      </c>
      <c r="D1757" s="1" t="s">
        <v>4021</v>
      </c>
      <c r="E1757" s="2">
        <v>14707.92</v>
      </c>
      <c r="F1757" s="9" t="s">
        <v>22</v>
      </c>
      <c r="G1757" s="2">
        <v>14707.92</v>
      </c>
      <c r="H1757" s="4">
        <f>Tabla1[[#This Row],[Importe]]-Tabla1[[#This Row],[Pagado]]</f>
        <v>0</v>
      </c>
    </row>
    <row r="1758" spans="1:8" x14ac:dyDescent="0.25">
      <c r="A1758" s="1" t="s">
        <v>22</v>
      </c>
      <c r="B1758" s="8" t="s">
        <v>1794</v>
      </c>
      <c r="C1758">
        <v>40245</v>
      </c>
      <c r="D1758" s="1" t="s">
        <v>4097</v>
      </c>
      <c r="E1758" s="2">
        <v>650</v>
      </c>
      <c r="F1758" s="9" t="s">
        <v>22</v>
      </c>
      <c r="G1758" s="2">
        <v>650</v>
      </c>
      <c r="H1758" s="4">
        <f>Tabla1[[#This Row],[Importe]]-Tabla1[[#This Row],[Pagado]]</f>
        <v>0</v>
      </c>
    </row>
    <row r="1759" spans="1:8" x14ac:dyDescent="0.25">
      <c r="A1759" s="1" t="s">
        <v>22</v>
      </c>
      <c r="B1759" s="8" t="s">
        <v>1795</v>
      </c>
      <c r="C1759">
        <v>40246</v>
      </c>
      <c r="D1759" s="1" t="s">
        <v>3964</v>
      </c>
      <c r="E1759" s="2">
        <v>2285.6999999999998</v>
      </c>
      <c r="F1759" s="9" t="s">
        <v>22</v>
      </c>
      <c r="G1759" s="2">
        <v>2285.6999999999998</v>
      </c>
      <c r="H1759" s="4">
        <f>Tabla1[[#This Row],[Importe]]-Tabla1[[#This Row],[Pagado]]</f>
        <v>0</v>
      </c>
    </row>
    <row r="1760" spans="1:8" x14ac:dyDescent="0.25">
      <c r="A1760" s="1" t="s">
        <v>22</v>
      </c>
      <c r="B1760" s="8" t="s">
        <v>1796</v>
      </c>
      <c r="C1760">
        <v>40247</v>
      </c>
      <c r="D1760" s="1" t="s">
        <v>4023</v>
      </c>
      <c r="E1760" s="2">
        <v>13375.6</v>
      </c>
      <c r="F1760" s="9" t="s">
        <v>22</v>
      </c>
      <c r="G1760" s="2">
        <v>13375.6</v>
      </c>
      <c r="H1760" s="4">
        <f>Tabla1[[#This Row],[Importe]]-Tabla1[[#This Row],[Pagado]]</f>
        <v>0</v>
      </c>
    </row>
    <row r="1761" spans="1:8" x14ac:dyDescent="0.25">
      <c r="A1761" s="1" t="s">
        <v>22</v>
      </c>
      <c r="B1761" s="8" t="s">
        <v>1797</v>
      </c>
      <c r="C1761">
        <v>40248</v>
      </c>
      <c r="D1761" s="1" t="s">
        <v>4133</v>
      </c>
      <c r="E1761" s="2">
        <v>728</v>
      </c>
      <c r="F1761" s="9" t="s">
        <v>22</v>
      </c>
      <c r="G1761" s="2">
        <v>728</v>
      </c>
      <c r="H1761" s="4">
        <f>Tabla1[[#This Row],[Importe]]-Tabla1[[#This Row],[Pagado]]</f>
        <v>0</v>
      </c>
    </row>
    <row r="1762" spans="1:8" x14ac:dyDescent="0.25">
      <c r="A1762" s="1" t="s">
        <v>22</v>
      </c>
      <c r="B1762" s="8" t="s">
        <v>1798</v>
      </c>
      <c r="C1762">
        <v>40249</v>
      </c>
      <c r="D1762" s="1" t="s">
        <v>4146</v>
      </c>
      <c r="E1762" s="2">
        <v>8841.2199999999993</v>
      </c>
      <c r="F1762" s="9" t="s">
        <v>22</v>
      </c>
      <c r="G1762" s="2">
        <v>8841.2199999999993</v>
      </c>
      <c r="H1762" s="4">
        <f>Tabla1[[#This Row],[Importe]]-Tabla1[[#This Row],[Pagado]]</f>
        <v>0</v>
      </c>
    </row>
    <row r="1763" spans="1:8" x14ac:dyDescent="0.25">
      <c r="A1763" s="1" t="s">
        <v>22</v>
      </c>
      <c r="B1763" s="8" t="s">
        <v>1799</v>
      </c>
      <c r="C1763">
        <v>40250</v>
      </c>
      <c r="D1763" s="1" t="s">
        <v>3962</v>
      </c>
      <c r="E1763" s="2">
        <v>4155.8999999999996</v>
      </c>
      <c r="F1763" s="9" t="s">
        <v>22</v>
      </c>
      <c r="G1763" s="2">
        <v>4155.8999999999996</v>
      </c>
      <c r="H1763" s="4">
        <f>Tabla1[[#This Row],[Importe]]-Tabla1[[#This Row],[Pagado]]</f>
        <v>0</v>
      </c>
    </row>
    <row r="1764" spans="1:8" x14ac:dyDescent="0.25">
      <c r="A1764" s="1" t="s">
        <v>22</v>
      </c>
      <c r="B1764" s="8" t="s">
        <v>1800</v>
      </c>
      <c r="C1764">
        <v>40251</v>
      </c>
      <c r="D1764" s="1" t="s">
        <v>3997</v>
      </c>
      <c r="E1764" s="2">
        <v>1552</v>
      </c>
      <c r="F1764" s="9" t="s">
        <v>22</v>
      </c>
      <c r="G1764" s="2">
        <v>1552</v>
      </c>
      <c r="H1764" s="4">
        <f>Tabla1[[#This Row],[Importe]]-Tabla1[[#This Row],[Pagado]]</f>
        <v>0</v>
      </c>
    </row>
    <row r="1765" spans="1:8" x14ac:dyDescent="0.25">
      <c r="A1765" s="1" t="s">
        <v>22</v>
      </c>
      <c r="B1765" s="8" t="s">
        <v>1801</v>
      </c>
      <c r="C1765">
        <v>40252</v>
      </c>
      <c r="D1765" s="1" t="s">
        <v>4146</v>
      </c>
      <c r="E1765" s="2">
        <v>1068.8800000000001</v>
      </c>
      <c r="F1765" s="9" t="s">
        <v>22</v>
      </c>
      <c r="G1765" s="2">
        <v>1068.8800000000001</v>
      </c>
      <c r="H1765" s="4">
        <f>Tabla1[[#This Row],[Importe]]-Tabla1[[#This Row],[Pagado]]</f>
        <v>0</v>
      </c>
    </row>
    <row r="1766" spans="1:8" x14ac:dyDescent="0.25">
      <c r="A1766" s="1" t="s">
        <v>22</v>
      </c>
      <c r="B1766" s="8" t="s">
        <v>1802</v>
      </c>
      <c r="C1766">
        <v>40253</v>
      </c>
      <c r="D1766" s="1" t="s">
        <v>4118</v>
      </c>
      <c r="E1766" s="2">
        <v>17073.7</v>
      </c>
      <c r="F1766" s="9" t="s">
        <v>31</v>
      </c>
      <c r="G1766" s="2">
        <v>17073.7</v>
      </c>
      <c r="H1766" s="4">
        <f>Tabla1[[#This Row],[Importe]]-Tabla1[[#This Row],[Pagado]]</f>
        <v>0</v>
      </c>
    </row>
    <row r="1767" spans="1:8" x14ac:dyDescent="0.25">
      <c r="A1767" s="1" t="s">
        <v>22</v>
      </c>
      <c r="B1767" s="8" t="s">
        <v>1803</v>
      </c>
      <c r="C1767">
        <v>40254</v>
      </c>
      <c r="D1767" s="1" t="s">
        <v>4065</v>
      </c>
      <c r="E1767" s="2">
        <v>5649.6</v>
      </c>
      <c r="F1767" s="9" t="s">
        <v>23</v>
      </c>
      <c r="G1767" s="2">
        <v>5649.6</v>
      </c>
      <c r="H1767" s="4">
        <f>Tabla1[[#This Row],[Importe]]-Tabla1[[#This Row],[Pagado]]</f>
        <v>0</v>
      </c>
    </row>
    <row r="1768" spans="1:8" x14ac:dyDescent="0.25">
      <c r="A1768" s="1" t="s">
        <v>22</v>
      </c>
      <c r="B1768" s="8" t="s">
        <v>1804</v>
      </c>
      <c r="C1768">
        <v>40255</v>
      </c>
      <c r="D1768" s="1" t="s">
        <v>3998</v>
      </c>
      <c r="E1768" s="2">
        <v>41779</v>
      </c>
      <c r="F1768" s="9" t="s">
        <v>27</v>
      </c>
      <c r="G1768" s="2">
        <v>41779</v>
      </c>
      <c r="H1768" s="4">
        <f>Tabla1[[#This Row],[Importe]]-Tabla1[[#This Row],[Pagado]]</f>
        <v>0</v>
      </c>
    </row>
    <row r="1769" spans="1:8" x14ac:dyDescent="0.25">
      <c r="A1769" s="1" t="s">
        <v>22</v>
      </c>
      <c r="B1769" s="8" t="s">
        <v>1805</v>
      </c>
      <c r="C1769">
        <v>40256</v>
      </c>
      <c r="D1769" s="1" t="s">
        <v>4022</v>
      </c>
      <c r="E1769" s="2">
        <v>1881</v>
      </c>
      <c r="F1769" s="9" t="s">
        <v>22</v>
      </c>
      <c r="G1769" s="2">
        <v>1881</v>
      </c>
      <c r="H1769" s="4">
        <f>Tabla1[[#This Row],[Importe]]-Tabla1[[#This Row],[Pagado]]</f>
        <v>0</v>
      </c>
    </row>
    <row r="1770" spans="1:8" x14ac:dyDescent="0.25">
      <c r="A1770" s="1" t="s">
        <v>22</v>
      </c>
      <c r="B1770" s="8" t="s">
        <v>1806</v>
      </c>
      <c r="C1770">
        <v>40257</v>
      </c>
      <c r="D1770" s="1" t="s">
        <v>4104</v>
      </c>
      <c r="E1770" s="2">
        <v>12332</v>
      </c>
      <c r="F1770" s="9" t="s">
        <v>22</v>
      </c>
      <c r="G1770" s="2">
        <v>12332</v>
      </c>
      <c r="H1770" s="4">
        <f>Tabla1[[#This Row],[Importe]]-Tabla1[[#This Row],[Pagado]]</f>
        <v>0</v>
      </c>
    </row>
    <row r="1771" spans="1:8" x14ac:dyDescent="0.25">
      <c r="A1771" s="1" t="s">
        <v>22</v>
      </c>
      <c r="B1771" s="8" t="s">
        <v>1807</v>
      </c>
      <c r="C1771">
        <v>40258</v>
      </c>
      <c r="D1771" s="1" t="s">
        <v>4104</v>
      </c>
      <c r="E1771" s="2">
        <v>280</v>
      </c>
      <c r="F1771" s="9" t="s">
        <v>22</v>
      </c>
      <c r="G1771" s="2">
        <v>280</v>
      </c>
      <c r="H1771" s="4">
        <f>Tabla1[[#This Row],[Importe]]-Tabla1[[#This Row],[Pagado]]</f>
        <v>0</v>
      </c>
    </row>
    <row r="1772" spans="1:8" x14ac:dyDescent="0.25">
      <c r="A1772" s="1" t="s">
        <v>22</v>
      </c>
      <c r="B1772" s="8" t="s">
        <v>1808</v>
      </c>
      <c r="C1772">
        <v>40259</v>
      </c>
      <c r="D1772" s="1" t="s">
        <v>3964</v>
      </c>
      <c r="E1772" s="2">
        <v>9196.1200000000008</v>
      </c>
      <c r="F1772" s="9" t="s">
        <v>22</v>
      </c>
      <c r="G1772" s="2">
        <v>9196.1200000000008</v>
      </c>
      <c r="H1772" s="4">
        <f>Tabla1[[#This Row],[Importe]]-Tabla1[[#This Row],[Pagado]]</f>
        <v>0</v>
      </c>
    </row>
    <row r="1773" spans="1:8" x14ac:dyDescent="0.25">
      <c r="A1773" s="1" t="s">
        <v>22</v>
      </c>
      <c r="B1773" s="8" t="s">
        <v>1809</v>
      </c>
      <c r="C1773">
        <v>40260</v>
      </c>
      <c r="D1773" s="1" t="s">
        <v>4060</v>
      </c>
      <c r="E1773" s="2">
        <v>8.2799999999999994</v>
      </c>
      <c r="F1773" s="9" t="s">
        <v>28</v>
      </c>
      <c r="G1773" s="2">
        <v>8.2799999999999994</v>
      </c>
      <c r="H1773" s="4">
        <f>Tabla1[[#This Row],[Importe]]-Tabla1[[#This Row],[Pagado]]</f>
        <v>0</v>
      </c>
    </row>
    <row r="1774" spans="1:8" x14ac:dyDescent="0.25">
      <c r="A1774" s="1" t="s">
        <v>22</v>
      </c>
      <c r="B1774" s="8" t="s">
        <v>1810</v>
      </c>
      <c r="C1774">
        <v>40261</v>
      </c>
      <c r="D1774" s="1" t="s">
        <v>4018</v>
      </c>
      <c r="E1774" s="2">
        <v>44754.400000000001</v>
      </c>
      <c r="F1774" s="9" t="s">
        <v>22</v>
      </c>
      <c r="G1774" s="2">
        <v>44754.400000000001</v>
      </c>
      <c r="H1774" s="4">
        <f>Tabla1[[#This Row],[Importe]]-Tabla1[[#This Row],[Pagado]]</f>
        <v>0</v>
      </c>
    </row>
    <row r="1775" spans="1:8" x14ac:dyDescent="0.25">
      <c r="A1775" s="1" t="s">
        <v>22</v>
      </c>
      <c r="B1775" s="8" t="s">
        <v>1811</v>
      </c>
      <c r="C1775">
        <v>40262</v>
      </c>
      <c r="D1775" s="1" t="s">
        <v>4015</v>
      </c>
      <c r="E1775" s="2">
        <v>1013.6</v>
      </c>
      <c r="F1775" s="9" t="s">
        <v>22</v>
      </c>
      <c r="G1775" s="2">
        <v>1013.6</v>
      </c>
      <c r="H1775" s="4">
        <f>Tabla1[[#This Row],[Importe]]-Tabla1[[#This Row],[Pagado]]</f>
        <v>0</v>
      </c>
    </row>
    <row r="1776" spans="1:8" x14ac:dyDescent="0.25">
      <c r="A1776" s="1" t="s">
        <v>22</v>
      </c>
      <c r="B1776" s="8" t="s">
        <v>1812</v>
      </c>
      <c r="C1776">
        <v>40263</v>
      </c>
      <c r="D1776" s="1" t="s">
        <v>4016</v>
      </c>
      <c r="E1776" s="2">
        <v>37321.199999999997</v>
      </c>
      <c r="F1776" s="9" t="s">
        <v>23</v>
      </c>
      <c r="G1776" s="2">
        <v>37321.199999999997</v>
      </c>
      <c r="H1776" s="4">
        <f>Tabla1[[#This Row],[Importe]]-Tabla1[[#This Row],[Pagado]]</f>
        <v>0</v>
      </c>
    </row>
    <row r="1777" spans="1:8" x14ac:dyDescent="0.25">
      <c r="A1777" s="1" t="s">
        <v>22</v>
      </c>
      <c r="B1777" s="8" t="s">
        <v>1813</v>
      </c>
      <c r="C1777">
        <v>40264</v>
      </c>
      <c r="D1777" s="1" t="s">
        <v>3986</v>
      </c>
      <c r="E1777" s="2">
        <v>1685.6</v>
      </c>
      <c r="F1777" s="9" t="s">
        <v>23</v>
      </c>
      <c r="G1777" s="2">
        <v>1685.6</v>
      </c>
      <c r="H1777" s="4">
        <f>Tabla1[[#This Row],[Importe]]-Tabla1[[#This Row],[Pagado]]</f>
        <v>0</v>
      </c>
    </row>
    <row r="1778" spans="1:8" x14ac:dyDescent="0.25">
      <c r="A1778" s="1" t="s">
        <v>22</v>
      </c>
      <c r="B1778" s="8" t="s">
        <v>1814</v>
      </c>
      <c r="C1778">
        <v>40265</v>
      </c>
      <c r="D1778" s="1" t="s">
        <v>3981</v>
      </c>
      <c r="E1778" s="2">
        <v>2226.96</v>
      </c>
      <c r="F1778" s="9" t="s">
        <v>23</v>
      </c>
      <c r="G1778" s="2">
        <v>2226.96</v>
      </c>
      <c r="H1778" s="4">
        <f>Tabla1[[#This Row],[Importe]]-Tabla1[[#This Row],[Pagado]]</f>
        <v>0</v>
      </c>
    </row>
    <row r="1779" spans="1:8" x14ac:dyDescent="0.25">
      <c r="A1779" s="1" t="s">
        <v>22</v>
      </c>
      <c r="B1779" s="8" t="s">
        <v>1815</v>
      </c>
      <c r="C1779">
        <v>40266</v>
      </c>
      <c r="D1779" s="1" t="s">
        <v>4050</v>
      </c>
      <c r="E1779" s="2">
        <v>2987</v>
      </c>
      <c r="F1779" s="9" t="s">
        <v>23</v>
      </c>
      <c r="G1779" s="2">
        <v>2987</v>
      </c>
      <c r="H1779" s="4">
        <f>Tabla1[[#This Row],[Importe]]-Tabla1[[#This Row],[Pagado]]</f>
        <v>0</v>
      </c>
    </row>
    <row r="1780" spans="1:8" x14ac:dyDescent="0.25">
      <c r="A1780" s="1" t="s">
        <v>22</v>
      </c>
      <c r="B1780" s="8" t="s">
        <v>1816</v>
      </c>
      <c r="C1780">
        <v>40267</v>
      </c>
      <c r="D1780" s="1" t="s">
        <v>4009</v>
      </c>
      <c r="E1780" s="2">
        <v>700</v>
      </c>
      <c r="F1780" s="9" t="s">
        <v>23</v>
      </c>
      <c r="G1780" s="2">
        <v>700</v>
      </c>
      <c r="H1780" s="4">
        <f>Tabla1[[#This Row],[Importe]]-Tabla1[[#This Row],[Pagado]]</f>
        <v>0</v>
      </c>
    </row>
    <row r="1781" spans="1:8" x14ac:dyDescent="0.25">
      <c r="A1781" s="1" t="s">
        <v>22</v>
      </c>
      <c r="B1781" s="8" t="s">
        <v>1817</v>
      </c>
      <c r="C1781">
        <v>40268</v>
      </c>
      <c r="D1781" s="1" t="s">
        <v>4001</v>
      </c>
      <c r="E1781" s="2">
        <v>7840</v>
      </c>
      <c r="F1781" s="9" t="s">
        <v>23</v>
      </c>
      <c r="G1781" s="2">
        <v>7840</v>
      </c>
      <c r="H1781" s="4">
        <f>Tabla1[[#This Row],[Importe]]-Tabla1[[#This Row],[Pagado]]</f>
        <v>0</v>
      </c>
    </row>
    <row r="1782" spans="1:8" x14ac:dyDescent="0.25">
      <c r="A1782" s="1" t="s">
        <v>22</v>
      </c>
      <c r="B1782" s="8" t="s">
        <v>1818</v>
      </c>
      <c r="C1782">
        <v>40269</v>
      </c>
      <c r="D1782" s="1" t="s">
        <v>4100</v>
      </c>
      <c r="E1782" s="2">
        <v>560</v>
      </c>
      <c r="F1782" s="9" t="s">
        <v>23</v>
      </c>
      <c r="G1782" s="2">
        <v>560</v>
      </c>
      <c r="H1782" s="4">
        <f>Tabla1[[#This Row],[Importe]]-Tabla1[[#This Row],[Pagado]]</f>
        <v>0</v>
      </c>
    </row>
    <row r="1783" spans="1:8" x14ac:dyDescent="0.25">
      <c r="A1783" s="1" t="s">
        <v>22</v>
      </c>
      <c r="B1783" s="8" t="s">
        <v>1819</v>
      </c>
      <c r="C1783">
        <v>40270</v>
      </c>
      <c r="D1783" s="1" t="s">
        <v>4121</v>
      </c>
      <c r="E1783" s="2">
        <v>5902.1</v>
      </c>
      <c r="F1783" s="9" t="s">
        <v>22</v>
      </c>
      <c r="G1783" s="2">
        <v>5902.1</v>
      </c>
      <c r="H1783" s="4">
        <f>Tabla1[[#This Row],[Importe]]-Tabla1[[#This Row],[Pagado]]</f>
        <v>0</v>
      </c>
    </row>
    <row r="1784" spans="1:8" x14ac:dyDescent="0.25">
      <c r="A1784" s="1" t="s">
        <v>22</v>
      </c>
      <c r="B1784" s="8" t="s">
        <v>1820</v>
      </c>
      <c r="C1784">
        <v>40271</v>
      </c>
      <c r="D1784" s="1" t="s">
        <v>4150</v>
      </c>
      <c r="E1784" s="2">
        <v>48004.800000000003</v>
      </c>
      <c r="F1784" s="9">
        <v>44230</v>
      </c>
      <c r="G1784" s="2">
        <v>48004.800000000003</v>
      </c>
      <c r="H1784" s="4">
        <f>Tabla1[[#This Row],[Importe]]-Tabla1[[#This Row],[Pagado]]</f>
        <v>0</v>
      </c>
    </row>
    <row r="1785" spans="1:8" x14ac:dyDescent="0.25">
      <c r="A1785" s="1" t="s">
        <v>22</v>
      </c>
      <c r="B1785" s="8" t="s">
        <v>1821</v>
      </c>
      <c r="C1785">
        <v>40272</v>
      </c>
      <c r="D1785" s="1" t="s">
        <v>3962</v>
      </c>
      <c r="E1785" s="2">
        <v>3178.1</v>
      </c>
      <c r="F1785" s="9" t="s">
        <v>22</v>
      </c>
      <c r="G1785" s="2">
        <v>3178.1</v>
      </c>
      <c r="H1785" s="4">
        <f>Tabla1[[#This Row],[Importe]]-Tabla1[[#This Row],[Pagado]]</f>
        <v>0</v>
      </c>
    </row>
    <row r="1786" spans="1:8" x14ac:dyDescent="0.25">
      <c r="A1786" s="1" t="s">
        <v>22</v>
      </c>
      <c r="B1786" s="8" t="s">
        <v>1822</v>
      </c>
      <c r="C1786">
        <v>40273</v>
      </c>
      <c r="D1786" s="1" t="s">
        <v>4049</v>
      </c>
      <c r="E1786" s="2">
        <v>1065.4000000000001</v>
      </c>
      <c r="F1786" s="9" t="s">
        <v>22</v>
      </c>
      <c r="G1786" s="2">
        <v>1065.4000000000001</v>
      </c>
      <c r="H1786" s="4">
        <f>Tabla1[[#This Row],[Importe]]-Tabla1[[#This Row],[Pagado]]</f>
        <v>0</v>
      </c>
    </row>
    <row r="1787" spans="1:8" x14ac:dyDescent="0.25">
      <c r="A1787" s="1" t="s">
        <v>22</v>
      </c>
      <c r="B1787" s="8" t="s">
        <v>1823</v>
      </c>
      <c r="C1787">
        <v>40274</v>
      </c>
      <c r="D1787" s="1" t="s">
        <v>4127</v>
      </c>
      <c r="E1787" s="2">
        <v>76049.399999999994</v>
      </c>
      <c r="F1787" s="9" t="s">
        <v>23</v>
      </c>
      <c r="G1787" s="2">
        <v>76049.399999999994</v>
      </c>
      <c r="H1787" s="4">
        <f>Tabla1[[#This Row],[Importe]]-Tabla1[[#This Row],[Pagado]]</f>
        <v>0</v>
      </c>
    </row>
    <row r="1788" spans="1:8" x14ac:dyDescent="0.25">
      <c r="A1788" s="1" t="s">
        <v>22</v>
      </c>
      <c r="B1788" s="8" t="s">
        <v>1824</v>
      </c>
      <c r="C1788">
        <v>40275</v>
      </c>
      <c r="D1788" s="1" t="s">
        <v>4073</v>
      </c>
      <c r="E1788" s="2">
        <v>9503.6</v>
      </c>
      <c r="F1788" s="9" t="s">
        <v>22</v>
      </c>
      <c r="G1788" s="2">
        <v>9503.6</v>
      </c>
      <c r="H1788" s="4">
        <f>Tabla1[[#This Row],[Importe]]-Tabla1[[#This Row],[Pagado]]</f>
        <v>0</v>
      </c>
    </row>
    <row r="1789" spans="1:8" x14ac:dyDescent="0.25">
      <c r="A1789" s="1" t="s">
        <v>22</v>
      </c>
      <c r="B1789" s="8" t="s">
        <v>1825</v>
      </c>
      <c r="C1789">
        <v>40276</v>
      </c>
      <c r="D1789" s="1" t="s">
        <v>3964</v>
      </c>
      <c r="E1789" s="2">
        <v>199.2</v>
      </c>
      <c r="F1789" s="9" t="s">
        <v>22</v>
      </c>
      <c r="G1789" s="2">
        <v>199.2</v>
      </c>
      <c r="H1789" s="4">
        <f>Tabla1[[#This Row],[Importe]]-Tabla1[[#This Row],[Pagado]]</f>
        <v>0</v>
      </c>
    </row>
    <row r="1790" spans="1:8" x14ac:dyDescent="0.25">
      <c r="A1790" s="1" t="s">
        <v>22</v>
      </c>
      <c r="B1790" s="8" t="s">
        <v>1826</v>
      </c>
      <c r="C1790">
        <v>40277</v>
      </c>
      <c r="D1790" s="1" t="s">
        <v>3959</v>
      </c>
      <c r="E1790" s="2">
        <v>133186.6</v>
      </c>
      <c r="F1790" s="9" t="s">
        <v>34</v>
      </c>
      <c r="G1790" s="2">
        <v>133186.6</v>
      </c>
      <c r="H1790" s="4">
        <f>Tabla1[[#This Row],[Importe]]-Tabla1[[#This Row],[Pagado]]</f>
        <v>0</v>
      </c>
    </row>
    <row r="1791" spans="1:8" x14ac:dyDescent="0.25">
      <c r="A1791" s="1" t="s">
        <v>22</v>
      </c>
      <c r="B1791" s="8" t="s">
        <v>1827</v>
      </c>
      <c r="C1791">
        <v>40278</v>
      </c>
      <c r="D1791" s="1" t="s">
        <v>3964</v>
      </c>
      <c r="E1791" s="2">
        <v>164.36</v>
      </c>
      <c r="F1791" s="9" t="s">
        <v>35</v>
      </c>
      <c r="G1791" s="2">
        <v>164.36</v>
      </c>
      <c r="H1791" s="4">
        <f>Tabla1[[#This Row],[Importe]]-Tabla1[[#This Row],[Pagado]]</f>
        <v>0</v>
      </c>
    </row>
    <row r="1792" spans="1:8" x14ac:dyDescent="0.25">
      <c r="A1792" s="1" t="s">
        <v>23</v>
      </c>
      <c r="B1792" s="8" t="s">
        <v>1828</v>
      </c>
      <c r="C1792">
        <v>40279</v>
      </c>
      <c r="D1792" s="1" t="s">
        <v>3936</v>
      </c>
      <c r="E1792" s="2">
        <v>7835.1</v>
      </c>
      <c r="F1792" s="9" t="s">
        <v>24</v>
      </c>
      <c r="G1792" s="2">
        <v>7835.1</v>
      </c>
      <c r="H1792" s="4">
        <f>Tabla1[[#This Row],[Importe]]-Tabla1[[#This Row],[Pagado]]</f>
        <v>0</v>
      </c>
    </row>
    <row r="1793" spans="1:8" x14ac:dyDescent="0.25">
      <c r="A1793" s="1" t="s">
        <v>23</v>
      </c>
      <c r="B1793" s="8" t="s">
        <v>1829</v>
      </c>
      <c r="C1793">
        <v>40280</v>
      </c>
      <c r="D1793" s="1" t="s">
        <v>3935</v>
      </c>
      <c r="E1793" s="2">
        <v>32016.6</v>
      </c>
      <c r="F1793" s="9" t="s">
        <v>24</v>
      </c>
      <c r="G1793" s="2">
        <v>32016.6</v>
      </c>
      <c r="H1793" s="4">
        <f>Tabla1[[#This Row],[Importe]]-Tabla1[[#This Row],[Pagado]]</f>
        <v>0</v>
      </c>
    </row>
    <row r="1794" spans="1:8" x14ac:dyDescent="0.25">
      <c r="A1794" s="1" t="s">
        <v>23</v>
      </c>
      <c r="B1794" s="8" t="s">
        <v>1830</v>
      </c>
      <c r="C1794">
        <v>40281</v>
      </c>
      <c r="D1794" s="1" t="s">
        <v>4028</v>
      </c>
      <c r="E1794" s="2">
        <v>2831.5</v>
      </c>
      <c r="F1794" s="9" t="s">
        <v>23</v>
      </c>
      <c r="G1794" s="2">
        <v>2831.5</v>
      </c>
      <c r="H1794" s="4">
        <f>Tabla1[[#This Row],[Importe]]-Tabla1[[#This Row],[Pagado]]</f>
        <v>0</v>
      </c>
    </row>
    <row r="1795" spans="1:8" x14ac:dyDescent="0.25">
      <c r="A1795" s="1" t="s">
        <v>23</v>
      </c>
      <c r="B1795" s="8" t="s">
        <v>1831</v>
      </c>
      <c r="C1795">
        <v>40282</v>
      </c>
      <c r="D1795" s="1" t="s">
        <v>3935</v>
      </c>
      <c r="E1795" s="2">
        <v>33943</v>
      </c>
      <c r="F1795" s="9" t="s">
        <v>24</v>
      </c>
      <c r="G1795" s="2">
        <v>33943</v>
      </c>
      <c r="H1795" s="4">
        <f>Tabla1[[#This Row],[Importe]]-Tabla1[[#This Row],[Pagado]]</f>
        <v>0</v>
      </c>
    </row>
    <row r="1796" spans="1:8" x14ac:dyDescent="0.25">
      <c r="A1796" s="1" t="s">
        <v>23</v>
      </c>
      <c r="B1796" s="8" t="s">
        <v>1832</v>
      </c>
      <c r="C1796">
        <v>40283</v>
      </c>
      <c r="D1796" s="1" t="s">
        <v>4062</v>
      </c>
      <c r="E1796" s="2">
        <v>24500</v>
      </c>
      <c r="F1796" s="9" t="s">
        <v>23</v>
      </c>
      <c r="G1796" s="2">
        <v>24500</v>
      </c>
      <c r="H1796" s="4">
        <f>Tabla1[[#This Row],[Importe]]-Tabla1[[#This Row],[Pagado]]</f>
        <v>0</v>
      </c>
    </row>
    <row r="1797" spans="1:8" x14ac:dyDescent="0.25">
      <c r="A1797" s="1" t="s">
        <v>23</v>
      </c>
      <c r="B1797" s="8" t="s">
        <v>1833</v>
      </c>
      <c r="C1797">
        <v>40284</v>
      </c>
      <c r="D1797" s="1" t="s">
        <v>3968</v>
      </c>
      <c r="E1797" s="2">
        <v>7280</v>
      </c>
      <c r="F1797" s="9" t="s">
        <v>24</v>
      </c>
      <c r="G1797" s="2">
        <v>7280</v>
      </c>
      <c r="H1797" s="4">
        <f>Tabla1[[#This Row],[Importe]]-Tabla1[[#This Row],[Pagado]]</f>
        <v>0</v>
      </c>
    </row>
    <row r="1798" spans="1:8" x14ac:dyDescent="0.25">
      <c r="A1798" s="1" t="s">
        <v>23</v>
      </c>
      <c r="B1798" s="8" t="s">
        <v>1834</v>
      </c>
      <c r="C1798">
        <v>40285</v>
      </c>
      <c r="D1798" s="1" t="s">
        <v>3948</v>
      </c>
      <c r="E1798" s="2">
        <v>7713.3</v>
      </c>
      <c r="F1798" s="9" t="s">
        <v>24</v>
      </c>
      <c r="G1798" s="2">
        <v>7713.3</v>
      </c>
      <c r="H1798" s="4">
        <f>Tabla1[[#This Row],[Importe]]-Tabla1[[#This Row],[Pagado]]</f>
        <v>0</v>
      </c>
    </row>
    <row r="1799" spans="1:8" x14ac:dyDescent="0.25">
      <c r="A1799" s="1" t="s">
        <v>23</v>
      </c>
      <c r="B1799" s="8" t="s">
        <v>1835</v>
      </c>
      <c r="C1799">
        <v>40286</v>
      </c>
      <c r="D1799" s="1" t="s">
        <v>3968</v>
      </c>
      <c r="E1799" s="2">
        <v>5320</v>
      </c>
      <c r="F1799" s="9" t="s">
        <v>24</v>
      </c>
      <c r="G1799" s="2">
        <v>5320</v>
      </c>
      <c r="H1799" s="4">
        <f>Tabla1[[#This Row],[Importe]]-Tabla1[[#This Row],[Pagado]]</f>
        <v>0</v>
      </c>
    </row>
    <row r="1800" spans="1:8" x14ac:dyDescent="0.25">
      <c r="A1800" s="1" t="s">
        <v>23</v>
      </c>
      <c r="B1800" s="8" t="s">
        <v>1836</v>
      </c>
      <c r="C1800">
        <v>40287</v>
      </c>
      <c r="D1800" s="1" t="s">
        <v>3949</v>
      </c>
      <c r="E1800" s="2">
        <v>18606.419999999998</v>
      </c>
      <c r="F1800" s="9" t="s">
        <v>24</v>
      </c>
      <c r="G1800" s="2">
        <v>18606.419999999998</v>
      </c>
      <c r="H1800" s="4">
        <f>Tabla1[[#This Row],[Importe]]-Tabla1[[#This Row],[Pagado]]</f>
        <v>0</v>
      </c>
    </row>
    <row r="1801" spans="1:8" x14ac:dyDescent="0.25">
      <c r="A1801" s="1" t="s">
        <v>23</v>
      </c>
      <c r="B1801" s="8" t="s">
        <v>1837</v>
      </c>
      <c r="C1801">
        <v>40288</v>
      </c>
      <c r="D1801" s="1" t="s">
        <v>3945</v>
      </c>
      <c r="E1801" s="2">
        <v>4108.8</v>
      </c>
      <c r="F1801" s="9" t="s">
        <v>24</v>
      </c>
      <c r="G1801" s="2">
        <v>4108.8</v>
      </c>
      <c r="H1801" s="4">
        <f>Tabla1[[#This Row],[Importe]]-Tabla1[[#This Row],[Pagado]]</f>
        <v>0</v>
      </c>
    </row>
    <row r="1802" spans="1:8" x14ac:dyDescent="0.25">
      <c r="A1802" s="1" t="s">
        <v>23</v>
      </c>
      <c r="B1802" s="8" t="s">
        <v>1838</v>
      </c>
      <c r="C1802">
        <v>40289</v>
      </c>
      <c r="D1802" s="1" t="s">
        <v>4080</v>
      </c>
      <c r="E1802" s="2">
        <v>3508.4</v>
      </c>
      <c r="F1802" s="9" t="s">
        <v>25</v>
      </c>
      <c r="G1802" s="2">
        <v>3508.4</v>
      </c>
      <c r="H1802" s="4">
        <f>Tabla1[[#This Row],[Importe]]-Tabla1[[#This Row],[Pagado]]</f>
        <v>0</v>
      </c>
    </row>
    <row r="1803" spans="1:8" x14ac:dyDescent="0.25">
      <c r="A1803" s="1" t="s">
        <v>23</v>
      </c>
      <c r="B1803" s="8" t="s">
        <v>1839</v>
      </c>
      <c r="C1803">
        <v>40290</v>
      </c>
      <c r="D1803" s="1" t="s">
        <v>3939</v>
      </c>
      <c r="E1803" s="2">
        <v>3897.6</v>
      </c>
      <c r="F1803" s="9" t="s">
        <v>24</v>
      </c>
      <c r="G1803" s="2">
        <v>3897.6</v>
      </c>
      <c r="H1803" s="4">
        <f>Tabla1[[#This Row],[Importe]]-Tabla1[[#This Row],[Pagado]]</f>
        <v>0</v>
      </c>
    </row>
    <row r="1804" spans="1:8" x14ac:dyDescent="0.25">
      <c r="A1804" s="1" t="s">
        <v>23</v>
      </c>
      <c r="B1804" s="8" t="s">
        <v>1840</v>
      </c>
      <c r="C1804">
        <v>40291</v>
      </c>
      <c r="D1804" s="1" t="s">
        <v>3938</v>
      </c>
      <c r="E1804" s="2">
        <v>3974.4</v>
      </c>
      <c r="F1804" s="9" t="s">
        <v>24</v>
      </c>
      <c r="G1804" s="2">
        <v>3974.4</v>
      </c>
      <c r="H1804" s="4">
        <f>Tabla1[[#This Row],[Importe]]-Tabla1[[#This Row],[Pagado]]</f>
        <v>0</v>
      </c>
    </row>
    <row r="1805" spans="1:8" x14ac:dyDescent="0.25">
      <c r="A1805" s="1" t="s">
        <v>23</v>
      </c>
      <c r="B1805" s="8" t="s">
        <v>1841</v>
      </c>
      <c r="C1805">
        <v>40292</v>
      </c>
      <c r="D1805" s="1" t="s">
        <v>3942</v>
      </c>
      <c r="E1805" s="2">
        <v>3675</v>
      </c>
      <c r="F1805" s="9" t="s">
        <v>26</v>
      </c>
      <c r="G1805" s="2">
        <v>3675</v>
      </c>
      <c r="H1805" s="4">
        <f>Tabla1[[#This Row],[Importe]]-Tabla1[[#This Row],[Pagado]]</f>
        <v>0</v>
      </c>
    </row>
    <row r="1806" spans="1:8" x14ac:dyDescent="0.25">
      <c r="A1806" s="1" t="s">
        <v>23</v>
      </c>
      <c r="B1806" s="8" t="s">
        <v>1842</v>
      </c>
      <c r="C1806">
        <v>40293</v>
      </c>
      <c r="D1806" s="1" t="s">
        <v>3940</v>
      </c>
      <c r="E1806" s="2">
        <v>3915.1</v>
      </c>
      <c r="F1806" s="9" t="s">
        <v>24</v>
      </c>
      <c r="G1806" s="2">
        <v>3915.1</v>
      </c>
      <c r="H1806" s="4">
        <f>Tabla1[[#This Row],[Importe]]-Tabla1[[#This Row],[Pagado]]</f>
        <v>0</v>
      </c>
    </row>
    <row r="1807" spans="1:8" x14ac:dyDescent="0.25">
      <c r="A1807" s="1" t="s">
        <v>23</v>
      </c>
      <c r="B1807" s="8" t="s">
        <v>1843</v>
      </c>
      <c r="C1807">
        <v>40294</v>
      </c>
      <c r="D1807" s="1" t="s">
        <v>3941</v>
      </c>
      <c r="E1807" s="2">
        <v>4286.3999999999996</v>
      </c>
      <c r="F1807" s="9" t="s">
        <v>25</v>
      </c>
      <c r="G1807" s="2">
        <v>4286.3999999999996</v>
      </c>
      <c r="H1807" s="4">
        <f>Tabla1[[#This Row],[Importe]]-Tabla1[[#This Row],[Pagado]]</f>
        <v>0</v>
      </c>
    </row>
    <row r="1808" spans="1:8" x14ac:dyDescent="0.25">
      <c r="A1808" s="1" t="s">
        <v>23</v>
      </c>
      <c r="B1808" s="8" t="s">
        <v>1844</v>
      </c>
      <c r="C1808">
        <v>40295</v>
      </c>
      <c r="D1808" s="1" t="s">
        <v>4029</v>
      </c>
      <c r="E1808" s="2">
        <v>3710.4</v>
      </c>
      <c r="F1808" s="9" t="s">
        <v>23</v>
      </c>
      <c r="G1808" s="2">
        <v>3710.4</v>
      </c>
      <c r="H1808" s="4">
        <f>Tabla1[[#This Row],[Importe]]-Tabla1[[#This Row],[Pagado]]</f>
        <v>0</v>
      </c>
    </row>
    <row r="1809" spans="1:8" x14ac:dyDescent="0.25">
      <c r="A1809" s="1" t="s">
        <v>23</v>
      </c>
      <c r="B1809" s="8" t="s">
        <v>1845</v>
      </c>
      <c r="C1809">
        <v>40296</v>
      </c>
      <c r="D1809" s="1" t="s">
        <v>4176</v>
      </c>
      <c r="E1809" s="2">
        <v>8635</v>
      </c>
      <c r="F1809" s="9" t="s">
        <v>23</v>
      </c>
      <c r="G1809" s="2">
        <v>8635</v>
      </c>
      <c r="H1809" s="4">
        <f>Tabla1[[#This Row],[Importe]]-Tabla1[[#This Row],[Pagado]]</f>
        <v>0</v>
      </c>
    </row>
    <row r="1810" spans="1:8" x14ac:dyDescent="0.25">
      <c r="A1810" s="1" t="s">
        <v>23</v>
      </c>
      <c r="B1810" s="8" t="s">
        <v>1846</v>
      </c>
      <c r="C1810">
        <v>40297</v>
      </c>
      <c r="D1810" s="1" t="s">
        <v>3964</v>
      </c>
      <c r="E1810" s="2">
        <v>36675.800000000003</v>
      </c>
      <c r="F1810" s="9" t="s">
        <v>23</v>
      </c>
      <c r="G1810" s="2">
        <v>36675.800000000003</v>
      </c>
      <c r="H1810" s="4">
        <f>Tabla1[[#This Row],[Importe]]-Tabla1[[#This Row],[Pagado]]</f>
        <v>0</v>
      </c>
    </row>
    <row r="1811" spans="1:8" x14ac:dyDescent="0.25">
      <c r="A1811" s="1" t="s">
        <v>23</v>
      </c>
      <c r="B1811" s="8" t="s">
        <v>1847</v>
      </c>
      <c r="C1811">
        <v>40298</v>
      </c>
      <c r="D1811" s="1" t="s">
        <v>4065</v>
      </c>
      <c r="E1811" s="2">
        <v>47764</v>
      </c>
      <c r="F1811" s="9" t="s">
        <v>31</v>
      </c>
      <c r="G1811" s="2">
        <v>47764</v>
      </c>
      <c r="H1811" s="4">
        <f>Tabla1[[#This Row],[Importe]]-Tabla1[[#This Row],[Pagado]]</f>
        <v>0</v>
      </c>
    </row>
    <row r="1812" spans="1:8" x14ac:dyDescent="0.25">
      <c r="A1812" s="1" t="s">
        <v>23</v>
      </c>
      <c r="B1812" s="8" t="s">
        <v>1848</v>
      </c>
      <c r="C1812">
        <v>40299</v>
      </c>
      <c r="D1812" s="1" t="s">
        <v>3950</v>
      </c>
      <c r="E1812" s="2">
        <v>40491.5</v>
      </c>
      <c r="F1812" s="9" t="s">
        <v>25</v>
      </c>
      <c r="G1812" s="2">
        <v>40491.5</v>
      </c>
      <c r="H1812" s="4">
        <f>Tabla1[[#This Row],[Importe]]-Tabla1[[#This Row],[Pagado]]</f>
        <v>0</v>
      </c>
    </row>
    <row r="1813" spans="1:8" x14ac:dyDescent="0.25">
      <c r="A1813" s="1" t="s">
        <v>23</v>
      </c>
      <c r="B1813" s="8" t="s">
        <v>1849</v>
      </c>
      <c r="C1813">
        <v>40300</v>
      </c>
      <c r="D1813" s="1" t="s">
        <v>3964</v>
      </c>
      <c r="E1813" s="2">
        <v>413.7</v>
      </c>
      <c r="F1813" s="9" t="s">
        <v>23</v>
      </c>
      <c r="G1813" s="2">
        <v>413.7</v>
      </c>
      <c r="H1813" s="4">
        <f>Tabla1[[#This Row],[Importe]]-Tabla1[[#This Row],[Pagado]]</f>
        <v>0</v>
      </c>
    </row>
    <row r="1814" spans="1:8" x14ac:dyDescent="0.25">
      <c r="A1814" s="1" t="s">
        <v>23</v>
      </c>
      <c r="B1814" s="8" t="s">
        <v>1850</v>
      </c>
      <c r="C1814">
        <v>40301</v>
      </c>
      <c r="D1814" s="1" t="s">
        <v>3938</v>
      </c>
      <c r="E1814" s="2">
        <v>3765</v>
      </c>
      <c r="F1814" s="9" t="s">
        <v>24</v>
      </c>
      <c r="G1814" s="2">
        <v>3765</v>
      </c>
      <c r="H1814" s="4">
        <f>Tabla1[[#This Row],[Importe]]-Tabla1[[#This Row],[Pagado]]</f>
        <v>0</v>
      </c>
    </row>
    <row r="1815" spans="1:8" x14ac:dyDescent="0.25">
      <c r="A1815" s="1" t="s">
        <v>23</v>
      </c>
      <c r="B1815" s="8" t="s">
        <v>1851</v>
      </c>
      <c r="C1815">
        <v>40302</v>
      </c>
      <c r="D1815" s="1" t="s">
        <v>3946</v>
      </c>
      <c r="E1815" s="2">
        <v>4730</v>
      </c>
      <c r="F1815" s="9" t="s">
        <v>24</v>
      </c>
      <c r="G1815" s="2">
        <v>4730</v>
      </c>
      <c r="H1815" s="4">
        <f>Tabla1[[#This Row],[Importe]]-Tabla1[[#This Row],[Pagado]]</f>
        <v>0</v>
      </c>
    </row>
    <row r="1816" spans="1:8" x14ac:dyDescent="0.25">
      <c r="A1816" s="1" t="s">
        <v>23</v>
      </c>
      <c r="B1816" s="8" t="s">
        <v>1852</v>
      </c>
      <c r="C1816">
        <v>40303</v>
      </c>
      <c r="D1816" s="1" t="s">
        <v>3963</v>
      </c>
      <c r="E1816" s="2">
        <v>1845.2</v>
      </c>
      <c r="F1816" s="9" t="s">
        <v>23</v>
      </c>
      <c r="G1816" s="2">
        <v>1845.2</v>
      </c>
      <c r="H1816" s="4">
        <f>Tabla1[[#This Row],[Importe]]-Tabla1[[#This Row],[Pagado]]</f>
        <v>0</v>
      </c>
    </row>
    <row r="1817" spans="1:8" x14ac:dyDescent="0.25">
      <c r="A1817" s="1" t="s">
        <v>23</v>
      </c>
      <c r="B1817" s="8" t="s">
        <v>1853</v>
      </c>
      <c r="C1817">
        <v>40304</v>
      </c>
      <c r="D1817" s="1" t="s">
        <v>3964</v>
      </c>
      <c r="E1817" s="2">
        <v>4561.5200000000004</v>
      </c>
      <c r="F1817" s="9" t="s">
        <v>23</v>
      </c>
      <c r="G1817" s="2">
        <v>4561.5200000000004</v>
      </c>
      <c r="H1817" s="4">
        <f>Tabla1[[#This Row],[Importe]]-Tabla1[[#This Row],[Pagado]]</f>
        <v>0</v>
      </c>
    </row>
    <row r="1818" spans="1:8" x14ac:dyDescent="0.25">
      <c r="A1818" s="1" t="s">
        <v>23</v>
      </c>
      <c r="B1818" s="8" t="s">
        <v>1854</v>
      </c>
      <c r="C1818">
        <v>40305</v>
      </c>
      <c r="D1818" s="1" t="s">
        <v>3964</v>
      </c>
      <c r="E1818" s="2">
        <v>1550.4</v>
      </c>
      <c r="F1818" s="9" t="s">
        <v>23</v>
      </c>
      <c r="G1818" s="2">
        <v>1550.4</v>
      </c>
      <c r="H1818" s="4">
        <f>Tabla1[[#This Row],[Importe]]-Tabla1[[#This Row],[Pagado]]</f>
        <v>0</v>
      </c>
    </row>
    <row r="1819" spans="1:8" x14ac:dyDescent="0.25">
      <c r="A1819" s="1" t="s">
        <v>23</v>
      </c>
      <c r="B1819" s="8" t="s">
        <v>1855</v>
      </c>
      <c r="C1819">
        <v>40306</v>
      </c>
      <c r="D1819" s="1" t="s">
        <v>4013</v>
      </c>
      <c r="E1819" s="2">
        <v>0</v>
      </c>
      <c r="F1819" s="9" t="s">
        <v>4219</v>
      </c>
      <c r="G1819" s="2">
        <v>0</v>
      </c>
      <c r="H1819" s="4">
        <f>Tabla1[[#This Row],[Importe]]-Tabla1[[#This Row],[Pagado]]</f>
        <v>0</v>
      </c>
    </row>
    <row r="1820" spans="1:8" x14ac:dyDescent="0.25">
      <c r="A1820" s="1" t="s">
        <v>23</v>
      </c>
      <c r="B1820" s="8" t="s">
        <v>1856</v>
      </c>
      <c r="C1820">
        <v>40307</v>
      </c>
      <c r="D1820" s="1" t="s">
        <v>3951</v>
      </c>
      <c r="E1820" s="2">
        <v>11000</v>
      </c>
      <c r="F1820" s="9" t="s">
        <v>23</v>
      </c>
      <c r="G1820" s="2">
        <v>11000</v>
      </c>
      <c r="H1820" s="4">
        <f>Tabla1[[#This Row],[Importe]]-Tabla1[[#This Row],[Pagado]]</f>
        <v>0</v>
      </c>
    </row>
    <row r="1821" spans="1:8" x14ac:dyDescent="0.25">
      <c r="A1821" s="1" t="s">
        <v>23</v>
      </c>
      <c r="B1821" s="8" t="s">
        <v>1857</v>
      </c>
      <c r="C1821">
        <v>40308</v>
      </c>
      <c r="D1821" s="1" t="s">
        <v>3951</v>
      </c>
      <c r="E1821" s="2">
        <v>156.80000000000001</v>
      </c>
      <c r="F1821" s="9" t="s">
        <v>23</v>
      </c>
      <c r="G1821" s="2">
        <v>156.80000000000001</v>
      </c>
      <c r="H1821" s="4">
        <f>Tabla1[[#This Row],[Importe]]-Tabla1[[#This Row],[Pagado]]</f>
        <v>0</v>
      </c>
    </row>
    <row r="1822" spans="1:8" x14ac:dyDescent="0.25">
      <c r="A1822" s="1" t="s">
        <v>23</v>
      </c>
      <c r="B1822" s="8" t="s">
        <v>1858</v>
      </c>
      <c r="C1822">
        <v>40309</v>
      </c>
      <c r="D1822" s="1" t="s">
        <v>4013</v>
      </c>
      <c r="E1822" s="2">
        <v>14919.36</v>
      </c>
      <c r="F1822" s="9" t="s">
        <v>23</v>
      </c>
      <c r="G1822" s="2">
        <v>14919.36</v>
      </c>
      <c r="H1822" s="4">
        <f>Tabla1[[#This Row],[Importe]]-Tabla1[[#This Row],[Pagado]]</f>
        <v>0</v>
      </c>
    </row>
    <row r="1823" spans="1:8" x14ac:dyDescent="0.25">
      <c r="A1823" s="1" t="s">
        <v>23</v>
      </c>
      <c r="B1823" s="8" t="s">
        <v>1859</v>
      </c>
      <c r="C1823">
        <v>40310</v>
      </c>
      <c r="D1823" s="1" t="s">
        <v>3958</v>
      </c>
      <c r="E1823" s="2">
        <v>2814.6</v>
      </c>
      <c r="F1823" s="9" t="s">
        <v>23</v>
      </c>
      <c r="G1823" s="2">
        <v>2814.6</v>
      </c>
      <c r="H1823" s="4">
        <f>Tabla1[[#This Row],[Importe]]-Tabla1[[#This Row],[Pagado]]</f>
        <v>0</v>
      </c>
    </row>
    <row r="1824" spans="1:8" x14ac:dyDescent="0.25">
      <c r="A1824" s="1" t="s">
        <v>23</v>
      </c>
      <c r="B1824" s="8" t="s">
        <v>1860</v>
      </c>
      <c r="C1824">
        <v>40311</v>
      </c>
      <c r="D1824" s="1" t="s">
        <v>4042</v>
      </c>
      <c r="E1824" s="2">
        <v>37719</v>
      </c>
      <c r="F1824" s="9" t="s">
        <v>32</v>
      </c>
      <c r="G1824" s="2">
        <v>37719</v>
      </c>
      <c r="H1824" s="4">
        <f>Tabla1[[#This Row],[Importe]]-Tabla1[[#This Row],[Pagado]]</f>
        <v>0</v>
      </c>
    </row>
    <row r="1825" spans="1:8" x14ac:dyDescent="0.25">
      <c r="A1825" s="1" t="s">
        <v>23</v>
      </c>
      <c r="B1825" s="8" t="s">
        <v>1861</v>
      </c>
      <c r="C1825">
        <v>40312</v>
      </c>
      <c r="D1825" s="1" t="s">
        <v>3954</v>
      </c>
      <c r="E1825" s="2">
        <v>10850</v>
      </c>
      <c r="F1825" s="9" t="s">
        <v>23</v>
      </c>
      <c r="G1825" s="2">
        <v>10850</v>
      </c>
      <c r="H1825" s="4">
        <f>Tabla1[[#This Row],[Importe]]-Tabla1[[#This Row],[Pagado]]</f>
        <v>0</v>
      </c>
    </row>
    <row r="1826" spans="1:8" x14ac:dyDescent="0.25">
      <c r="A1826" s="1" t="s">
        <v>23</v>
      </c>
      <c r="B1826" s="8" t="s">
        <v>1862</v>
      </c>
      <c r="C1826">
        <v>40313</v>
      </c>
      <c r="D1826" s="1" t="s">
        <v>3967</v>
      </c>
      <c r="E1826" s="2">
        <v>12263.4</v>
      </c>
      <c r="F1826" s="9" t="s">
        <v>23</v>
      </c>
      <c r="G1826" s="2">
        <v>12263.4</v>
      </c>
      <c r="H1826" s="4">
        <f>Tabla1[[#This Row],[Importe]]-Tabla1[[#This Row],[Pagado]]</f>
        <v>0</v>
      </c>
    </row>
    <row r="1827" spans="1:8" x14ac:dyDescent="0.25">
      <c r="A1827" s="1" t="s">
        <v>23</v>
      </c>
      <c r="B1827" s="8" t="s">
        <v>1863</v>
      </c>
      <c r="C1827">
        <v>40314</v>
      </c>
      <c r="D1827" s="1" t="s">
        <v>4059</v>
      </c>
      <c r="E1827" s="2">
        <v>2125.6</v>
      </c>
      <c r="F1827" s="9" t="s">
        <v>23</v>
      </c>
      <c r="G1827" s="2">
        <v>2125.6</v>
      </c>
      <c r="H1827" s="4">
        <f>Tabla1[[#This Row],[Importe]]-Tabla1[[#This Row],[Pagado]]</f>
        <v>0</v>
      </c>
    </row>
    <row r="1828" spans="1:8" x14ac:dyDescent="0.25">
      <c r="A1828" s="1" t="s">
        <v>23</v>
      </c>
      <c r="B1828" s="8" t="s">
        <v>1864</v>
      </c>
      <c r="C1828">
        <v>40315</v>
      </c>
      <c r="D1828" s="1" t="s">
        <v>3985</v>
      </c>
      <c r="E1828" s="2">
        <v>3594</v>
      </c>
      <c r="F1828" s="9" t="s">
        <v>23</v>
      </c>
      <c r="G1828" s="2">
        <v>3594</v>
      </c>
      <c r="H1828" s="4">
        <f>Tabla1[[#This Row],[Importe]]-Tabla1[[#This Row],[Pagado]]</f>
        <v>0</v>
      </c>
    </row>
    <row r="1829" spans="1:8" x14ac:dyDescent="0.25">
      <c r="A1829" s="1" t="s">
        <v>23</v>
      </c>
      <c r="B1829" s="8" t="s">
        <v>1865</v>
      </c>
      <c r="C1829">
        <v>40316</v>
      </c>
      <c r="D1829" s="1" t="s">
        <v>4109</v>
      </c>
      <c r="E1829" s="2">
        <v>1320</v>
      </c>
      <c r="F1829" s="9" t="s">
        <v>23</v>
      </c>
      <c r="G1829" s="2">
        <v>1320</v>
      </c>
      <c r="H1829" s="4">
        <f>Tabla1[[#This Row],[Importe]]-Tabla1[[#This Row],[Pagado]]</f>
        <v>0</v>
      </c>
    </row>
    <row r="1830" spans="1:8" x14ac:dyDescent="0.25">
      <c r="A1830" s="1" t="s">
        <v>23</v>
      </c>
      <c r="B1830" s="8" t="s">
        <v>1866</v>
      </c>
      <c r="C1830">
        <v>40317</v>
      </c>
      <c r="D1830" s="1" t="s">
        <v>3981</v>
      </c>
      <c r="E1830" s="2">
        <v>7067</v>
      </c>
      <c r="F1830" s="9" t="s">
        <v>23</v>
      </c>
      <c r="G1830" s="2">
        <v>7067</v>
      </c>
      <c r="H1830" s="4">
        <f>Tabla1[[#This Row],[Importe]]-Tabla1[[#This Row],[Pagado]]</f>
        <v>0</v>
      </c>
    </row>
    <row r="1831" spans="1:8" x14ac:dyDescent="0.25">
      <c r="A1831" s="1" t="s">
        <v>23</v>
      </c>
      <c r="B1831" s="8" t="s">
        <v>1867</v>
      </c>
      <c r="C1831">
        <v>40318</v>
      </c>
      <c r="D1831" s="1" t="s">
        <v>3980</v>
      </c>
      <c r="E1831" s="2">
        <v>5295.9</v>
      </c>
      <c r="F1831" s="9" t="s">
        <v>23</v>
      </c>
      <c r="G1831" s="2">
        <v>5295.9</v>
      </c>
      <c r="H1831" s="4">
        <f>Tabla1[[#This Row],[Importe]]-Tabla1[[#This Row],[Pagado]]</f>
        <v>0</v>
      </c>
    </row>
    <row r="1832" spans="1:8" x14ac:dyDescent="0.25">
      <c r="A1832" s="1" t="s">
        <v>23</v>
      </c>
      <c r="B1832" s="8" t="s">
        <v>1868</v>
      </c>
      <c r="C1832">
        <v>40319</v>
      </c>
      <c r="D1832" s="1" t="s">
        <v>4043</v>
      </c>
      <c r="E1832" s="2">
        <v>16319.4</v>
      </c>
      <c r="F1832" s="9" t="s">
        <v>25</v>
      </c>
      <c r="G1832" s="2">
        <v>16319.4</v>
      </c>
      <c r="H1832" s="4">
        <f>Tabla1[[#This Row],[Importe]]-Tabla1[[#This Row],[Pagado]]</f>
        <v>0</v>
      </c>
    </row>
    <row r="1833" spans="1:8" x14ac:dyDescent="0.25">
      <c r="A1833" s="1" t="s">
        <v>23</v>
      </c>
      <c r="B1833" s="8" t="s">
        <v>1869</v>
      </c>
      <c r="C1833">
        <v>40320</v>
      </c>
      <c r="D1833" s="1" t="s">
        <v>3983</v>
      </c>
      <c r="E1833" s="2">
        <v>6454.6</v>
      </c>
      <c r="F1833" s="9" t="s">
        <v>23</v>
      </c>
      <c r="G1833" s="2">
        <v>6454.6</v>
      </c>
      <c r="H1833" s="4">
        <f>Tabla1[[#This Row],[Importe]]-Tabla1[[#This Row],[Pagado]]</f>
        <v>0</v>
      </c>
    </row>
    <row r="1834" spans="1:8" x14ac:dyDescent="0.25">
      <c r="A1834" s="1" t="s">
        <v>23</v>
      </c>
      <c r="B1834" s="8" t="s">
        <v>1870</v>
      </c>
      <c r="C1834">
        <v>40321</v>
      </c>
      <c r="D1834" s="1" t="s">
        <v>3987</v>
      </c>
      <c r="E1834" s="2">
        <v>5152.5</v>
      </c>
      <c r="F1834" s="9" t="s">
        <v>23</v>
      </c>
      <c r="G1834" s="2">
        <v>5152.5</v>
      </c>
      <c r="H1834" s="4">
        <f>Tabla1[[#This Row],[Importe]]-Tabla1[[#This Row],[Pagado]]</f>
        <v>0</v>
      </c>
    </row>
    <row r="1835" spans="1:8" x14ac:dyDescent="0.25">
      <c r="A1835" s="1" t="s">
        <v>23</v>
      </c>
      <c r="B1835" s="8" t="s">
        <v>1871</v>
      </c>
      <c r="C1835">
        <v>40322</v>
      </c>
      <c r="D1835" s="1" t="s">
        <v>3975</v>
      </c>
      <c r="E1835" s="2">
        <v>0</v>
      </c>
      <c r="F1835" s="9" t="s">
        <v>4219</v>
      </c>
      <c r="G1835" s="2">
        <v>0</v>
      </c>
      <c r="H1835" s="4">
        <f>Tabla1[[#This Row],[Importe]]-Tabla1[[#This Row],[Pagado]]</f>
        <v>0</v>
      </c>
    </row>
    <row r="1836" spans="1:8" x14ac:dyDescent="0.25">
      <c r="A1836" s="1" t="s">
        <v>23</v>
      </c>
      <c r="B1836" s="8" t="s">
        <v>1872</v>
      </c>
      <c r="C1836">
        <v>40323</v>
      </c>
      <c r="D1836" s="1" t="s">
        <v>4034</v>
      </c>
      <c r="E1836" s="2">
        <v>3843.7</v>
      </c>
      <c r="F1836" s="9" t="s">
        <v>23</v>
      </c>
      <c r="G1836" s="2">
        <v>3843.7</v>
      </c>
      <c r="H1836" s="4">
        <f>Tabla1[[#This Row],[Importe]]-Tabla1[[#This Row],[Pagado]]</f>
        <v>0</v>
      </c>
    </row>
    <row r="1837" spans="1:8" x14ac:dyDescent="0.25">
      <c r="A1837" s="1" t="s">
        <v>23</v>
      </c>
      <c r="B1837" s="8" t="s">
        <v>1873</v>
      </c>
      <c r="C1837">
        <v>40324</v>
      </c>
      <c r="D1837" s="1" t="s">
        <v>3960</v>
      </c>
      <c r="E1837" s="2">
        <v>17533.8</v>
      </c>
      <c r="F1837" s="9" t="s">
        <v>23</v>
      </c>
      <c r="G1837" s="2">
        <v>17533.8</v>
      </c>
      <c r="H1837" s="4">
        <f>Tabla1[[#This Row],[Importe]]-Tabla1[[#This Row],[Pagado]]</f>
        <v>0</v>
      </c>
    </row>
    <row r="1838" spans="1:8" x14ac:dyDescent="0.25">
      <c r="A1838" s="1" t="s">
        <v>23</v>
      </c>
      <c r="B1838" s="8" t="s">
        <v>1874</v>
      </c>
      <c r="C1838">
        <v>40325</v>
      </c>
      <c r="D1838" s="1" t="s">
        <v>3956</v>
      </c>
      <c r="E1838" s="2">
        <v>2390</v>
      </c>
      <c r="F1838" s="9" t="s">
        <v>23</v>
      </c>
      <c r="G1838" s="2">
        <v>2390</v>
      </c>
      <c r="H1838" s="4">
        <f>Tabla1[[#This Row],[Importe]]-Tabla1[[#This Row],[Pagado]]</f>
        <v>0</v>
      </c>
    </row>
    <row r="1839" spans="1:8" x14ac:dyDescent="0.25">
      <c r="A1839" s="1" t="s">
        <v>23</v>
      </c>
      <c r="B1839" s="8" t="s">
        <v>1875</v>
      </c>
      <c r="C1839">
        <v>40326</v>
      </c>
      <c r="D1839" s="1" t="s">
        <v>4036</v>
      </c>
      <c r="E1839" s="2">
        <v>2068</v>
      </c>
      <c r="F1839" s="9" t="s">
        <v>23</v>
      </c>
      <c r="G1839" s="2">
        <v>2068</v>
      </c>
      <c r="H1839" s="4">
        <f>Tabla1[[#This Row],[Importe]]-Tabla1[[#This Row],[Pagado]]</f>
        <v>0</v>
      </c>
    </row>
    <row r="1840" spans="1:8" x14ac:dyDescent="0.25">
      <c r="A1840" s="1" t="s">
        <v>23</v>
      </c>
      <c r="B1840" s="8" t="s">
        <v>1876</v>
      </c>
      <c r="C1840">
        <v>40327</v>
      </c>
      <c r="D1840" s="1" t="s">
        <v>4177</v>
      </c>
      <c r="E1840" s="2">
        <v>655.5</v>
      </c>
      <c r="F1840" s="9" t="s">
        <v>23</v>
      </c>
      <c r="G1840" s="2">
        <v>655.5</v>
      </c>
      <c r="H1840" s="4">
        <f>Tabla1[[#This Row],[Importe]]-Tabla1[[#This Row],[Pagado]]</f>
        <v>0</v>
      </c>
    </row>
    <row r="1841" spans="1:8" x14ac:dyDescent="0.25">
      <c r="A1841" s="1" t="s">
        <v>23</v>
      </c>
      <c r="B1841" s="8" t="s">
        <v>1877</v>
      </c>
      <c r="C1841">
        <v>40328</v>
      </c>
      <c r="D1841" s="1" t="s">
        <v>3994</v>
      </c>
      <c r="E1841" s="2">
        <v>3150.6</v>
      </c>
      <c r="F1841" s="9" t="s">
        <v>23</v>
      </c>
      <c r="G1841" s="2">
        <v>3150.6</v>
      </c>
      <c r="H1841" s="4">
        <f>Tabla1[[#This Row],[Importe]]-Tabla1[[#This Row],[Pagado]]</f>
        <v>0</v>
      </c>
    </row>
    <row r="1842" spans="1:8" x14ac:dyDescent="0.25">
      <c r="A1842" s="1" t="s">
        <v>23</v>
      </c>
      <c r="B1842" s="8" t="s">
        <v>1878</v>
      </c>
      <c r="C1842">
        <v>40329</v>
      </c>
      <c r="D1842" s="1" t="s">
        <v>4041</v>
      </c>
      <c r="E1842" s="2">
        <v>641.20000000000005</v>
      </c>
      <c r="F1842" s="9" t="s">
        <v>23</v>
      </c>
      <c r="G1842" s="2">
        <v>641.20000000000005</v>
      </c>
      <c r="H1842" s="4">
        <f>Tabla1[[#This Row],[Importe]]-Tabla1[[#This Row],[Pagado]]</f>
        <v>0</v>
      </c>
    </row>
    <row r="1843" spans="1:8" x14ac:dyDescent="0.25">
      <c r="A1843" s="1" t="s">
        <v>23</v>
      </c>
      <c r="B1843" s="8" t="s">
        <v>1879</v>
      </c>
      <c r="C1843">
        <v>40330</v>
      </c>
      <c r="D1843" s="1" t="s">
        <v>4016</v>
      </c>
      <c r="E1843" s="2">
        <v>7710.2</v>
      </c>
      <c r="F1843" s="9" t="s">
        <v>23</v>
      </c>
      <c r="G1843" s="2">
        <v>7710.2</v>
      </c>
      <c r="H1843" s="4">
        <f>Tabla1[[#This Row],[Importe]]-Tabla1[[#This Row],[Pagado]]</f>
        <v>0</v>
      </c>
    </row>
    <row r="1844" spans="1:8" x14ac:dyDescent="0.25">
      <c r="A1844" s="1" t="s">
        <v>23</v>
      </c>
      <c r="B1844" s="8" t="s">
        <v>1880</v>
      </c>
      <c r="C1844">
        <v>40331</v>
      </c>
      <c r="D1844" s="1" t="s">
        <v>4120</v>
      </c>
      <c r="E1844" s="2">
        <v>11967.2</v>
      </c>
      <c r="F1844" s="9" t="s">
        <v>23</v>
      </c>
      <c r="G1844" s="2">
        <v>11967.2</v>
      </c>
      <c r="H1844" s="4">
        <f>Tabla1[[#This Row],[Importe]]-Tabla1[[#This Row],[Pagado]]</f>
        <v>0</v>
      </c>
    </row>
    <row r="1845" spans="1:8" x14ac:dyDescent="0.25">
      <c r="A1845" s="1" t="s">
        <v>23</v>
      </c>
      <c r="B1845" s="8" t="s">
        <v>1881</v>
      </c>
      <c r="C1845">
        <v>40332</v>
      </c>
      <c r="D1845" s="1" t="s">
        <v>4017</v>
      </c>
      <c r="E1845" s="2">
        <v>12722.6</v>
      </c>
      <c r="F1845" s="9" t="s">
        <v>26</v>
      </c>
      <c r="G1845" s="2">
        <v>12722.6</v>
      </c>
      <c r="H1845" s="4">
        <f>Tabla1[[#This Row],[Importe]]-Tabla1[[#This Row],[Pagado]]</f>
        <v>0</v>
      </c>
    </row>
    <row r="1846" spans="1:8" x14ac:dyDescent="0.25">
      <c r="A1846" s="1" t="s">
        <v>23</v>
      </c>
      <c r="B1846" s="8" t="s">
        <v>1882</v>
      </c>
      <c r="C1846">
        <v>40333</v>
      </c>
      <c r="D1846" s="1" t="s">
        <v>3993</v>
      </c>
      <c r="E1846" s="2">
        <v>4044</v>
      </c>
      <c r="F1846" s="9" t="s">
        <v>23</v>
      </c>
      <c r="G1846" s="2">
        <v>4044</v>
      </c>
      <c r="H1846" s="4">
        <f>Tabla1[[#This Row],[Importe]]-Tabla1[[#This Row],[Pagado]]</f>
        <v>0</v>
      </c>
    </row>
    <row r="1847" spans="1:8" x14ac:dyDescent="0.25">
      <c r="A1847" s="1" t="s">
        <v>23</v>
      </c>
      <c r="B1847" s="8" t="s">
        <v>1883</v>
      </c>
      <c r="C1847">
        <v>40334</v>
      </c>
      <c r="D1847" s="1" t="s">
        <v>3986</v>
      </c>
      <c r="E1847" s="2">
        <v>1943.64</v>
      </c>
      <c r="F1847" s="9" t="s">
        <v>23</v>
      </c>
      <c r="G1847" s="2">
        <v>1943.64</v>
      </c>
      <c r="H1847" s="4">
        <f>Tabla1[[#This Row],[Importe]]-Tabla1[[#This Row],[Pagado]]</f>
        <v>0</v>
      </c>
    </row>
    <row r="1848" spans="1:8" x14ac:dyDescent="0.25">
      <c r="A1848" s="1" t="s">
        <v>23</v>
      </c>
      <c r="B1848" s="8" t="s">
        <v>1884</v>
      </c>
      <c r="C1848">
        <v>40335</v>
      </c>
      <c r="D1848" s="1" t="s">
        <v>4078</v>
      </c>
      <c r="E1848" s="2">
        <v>1927.6</v>
      </c>
      <c r="F1848" s="9" t="s">
        <v>23</v>
      </c>
      <c r="G1848" s="2">
        <v>1927.6</v>
      </c>
      <c r="H1848" s="4">
        <f>Tabla1[[#This Row],[Importe]]-Tabla1[[#This Row],[Pagado]]</f>
        <v>0</v>
      </c>
    </row>
    <row r="1849" spans="1:8" x14ac:dyDescent="0.25">
      <c r="A1849" s="1" t="s">
        <v>23</v>
      </c>
      <c r="B1849" s="8" t="s">
        <v>1885</v>
      </c>
      <c r="C1849">
        <v>40336</v>
      </c>
      <c r="D1849" s="1" t="s">
        <v>4129</v>
      </c>
      <c r="E1849" s="2">
        <v>9018.4</v>
      </c>
      <c r="F1849" s="9" t="s">
        <v>35</v>
      </c>
      <c r="G1849" s="2">
        <v>9018.4</v>
      </c>
      <c r="H1849" s="4">
        <f>Tabla1[[#This Row],[Importe]]-Tabla1[[#This Row],[Pagado]]</f>
        <v>0</v>
      </c>
    </row>
    <row r="1850" spans="1:8" x14ac:dyDescent="0.25">
      <c r="A1850" s="1" t="s">
        <v>23</v>
      </c>
      <c r="B1850" s="8" t="s">
        <v>1886</v>
      </c>
      <c r="C1850">
        <v>40337</v>
      </c>
      <c r="D1850" s="1" t="s">
        <v>4132</v>
      </c>
      <c r="E1850" s="2">
        <v>2318.8000000000002</v>
      </c>
      <c r="F1850" s="9" t="s">
        <v>23</v>
      </c>
      <c r="G1850" s="2">
        <v>2318.8000000000002</v>
      </c>
      <c r="H1850" s="4">
        <f>Tabla1[[#This Row],[Importe]]-Tabla1[[#This Row],[Pagado]]</f>
        <v>0</v>
      </c>
    </row>
    <row r="1851" spans="1:8" x14ac:dyDescent="0.25">
      <c r="A1851" s="1" t="s">
        <v>23</v>
      </c>
      <c r="B1851" s="8" t="s">
        <v>1887</v>
      </c>
      <c r="C1851">
        <v>40338</v>
      </c>
      <c r="D1851" s="1" t="s">
        <v>3972</v>
      </c>
      <c r="E1851" s="2">
        <v>4876.6000000000004</v>
      </c>
      <c r="F1851" s="9" t="s">
        <v>23</v>
      </c>
      <c r="G1851" s="2">
        <v>4876.6000000000004</v>
      </c>
      <c r="H1851" s="4">
        <f>Tabla1[[#This Row],[Importe]]-Tabla1[[#This Row],[Pagado]]</f>
        <v>0</v>
      </c>
    </row>
    <row r="1852" spans="1:8" x14ac:dyDescent="0.25">
      <c r="A1852" s="1" t="s">
        <v>23</v>
      </c>
      <c r="B1852" s="8" t="s">
        <v>1888</v>
      </c>
      <c r="C1852">
        <v>40339</v>
      </c>
      <c r="D1852" s="1" t="s">
        <v>4037</v>
      </c>
      <c r="E1852" s="2">
        <v>2558.1999999999998</v>
      </c>
      <c r="F1852" s="9" t="s">
        <v>23</v>
      </c>
      <c r="G1852" s="2">
        <v>2558.1999999999998</v>
      </c>
      <c r="H1852" s="4">
        <f>Tabla1[[#This Row],[Importe]]-Tabla1[[#This Row],[Pagado]]</f>
        <v>0</v>
      </c>
    </row>
    <row r="1853" spans="1:8" x14ac:dyDescent="0.25">
      <c r="A1853" s="1" t="s">
        <v>23</v>
      </c>
      <c r="B1853" s="8" t="s">
        <v>1889</v>
      </c>
      <c r="C1853">
        <v>40340</v>
      </c>
      <c r="D1853" s="1" t="s">
        <v>4009</v>
      </c>
      <c r="E1853" s="2">
        <v>1094.4000000000001</v>
      </c>
      <c r="F1853" s="9" t="s">
        <v>23</v>
      </c>
      <c r="G1853" s="2">
        <v>1094.4000000000001</v>
      </c>
      <c r="H1853" s="4">
        <f>Tabla1[[#This Row],[Importe]]-Tabla1[[#This Row],[Pagado]]</f>
        <v>0</v>
      </c>
    </row>
    <row r="1854" spans="1:8" x14ac:dyDescent="0.25">
      <c r="A1854" s="1" t="s">
        <v>23</v>
      </c>
      <c r="B1854" s="8" t="s">
        <v>1890</v>
      </c>
      <c r="C1854">
        <v>40341</v>
      </c>
      <c r="D1854" s="1" t="s">
        <v>3971</v>
      </c>
      <c r="E1854" s="2">
        <v>1934.4</v>
      </c>
      <c r="F1854" s="9" t="s">
        <v>23</v>
      </c>
      <c r="G1854" s="2">
        <v>1934.4</v>
      </c>
      <c r="H1854" s="4">
        <f>Tabla1[[#This Row],[Importe]]-Tabla1[[#This Row],[Pagado]]</f>
        <v>0</v>
      </c>
    </row>
    <row r="1855" spans="1:8" x14ac:dyDescent="0.25">
      <c r="A1855" s="1" t="s">
        <v>23</v>
      </c>
      <c r="B1855" s="8" t="s">
        <v>1891</v>
      </c>
      <c r="C1855">
        <v>40342</v>
      </c>
      <c r="D1855" s="1" t="s">
        <v>4134</v>
      </c>
      <c r="E1855" s="2">
        <v>0</v>
      </c>
      <c r="F1855" s="9" t="s">
        <v>4219</v>
      </c>
      <c r="G1855" s="2">
        <v>0</v>
      </c>
      <c r="H1855" s="4">
        <f>Tabla1[[#This Row],[Importe]]-Tabla1[[#This Row],[Pagado]]</f>
        <v>0</v>
      </c>
    </row>
    <row r="1856" spans="1:8" x14ac:dyDescent="0.25">
      <c r="A1856" s="1" t="s">
        <v>23</v>
      </c>
      <c r="B1856" s="8" t="s">
        <v>1892</v>
      </c>
      <c r="C1856">
        <v>40343</v>
      </c>
      <c r="D1856" s="1" t="s">
        <v>4030</v>
      </c>
      <c r="E1856" s="2">
        <v>828.8</v>
      </c>
      <c r="F1856" s="9" t="s">
        <v>23</v>
      </c>
      <c r="G1856" s="2">
        <v>828.8</v>
      </c>
      <c r="H1856" s="4">
        <f>Tabla1[[#This Row],[Importe]]-Tabla1[[#This Row],[Pagado]]</f>
        <v>0</v>
      </c>
    </row>
    <row r="1857" spans="1:8" x14ac:dyDescent="0.25">
      <c r="A1857" s="1" t="s">
        <v>23</v>
      </c>
      <c r="B1857" s="8" t="s">
        <v>1893</v>
      </c>
      <c r="C1857">
        <v>40344</v>
      </c>
      <c r="D1857" s="1" t="s">
        <v>3982</v>
      </c>
      <c r="E1857" s="2">
        <v>924</v>
      </c>
      <c r="F1857" s="9" t="s">
        <v>23</v>
      </c>
      <c r="G1857" s="2">
        <v>924</v>
      </c>
      <c r="H1857" s="4">
        <f>Tabla1[[#This Row],[Importe]]-Tabla1[[#This Row],[Pagado]]</f>
        <v>0</v>
      </c>
    </row>
    <row r="1858" spans="1:8" x14ac:dyDescent="0.25">
      <c r="A1858" s="1" t="s">
        <v>23</v>
      </c>
      <c r="B1858" s="8" t="s">
        <v>1894</v>
      </c>
      <c r="C1858">
        <v>40345</v>
      </c>
      <c r="D1858" s="1" t="s">
        <v>3978</v>
      </c>
      <c r="E1858" s="2">
        <v>9387.4</v>
      </c>
      <c r="F1858" s="9" t="s">
        <v>23</v>
      </c>
      <c r="G1858" s="2">
        <v>9387.4</v>
      </c>
      <c r="H1858" s="4">
        <f>Tabla1[[#This Row],[Importe]]-Tabla1[[#This Row],[Pagado]]</f>
        <v>0</v>
      </c>
    </row>
    <row r="1859" spans="1:8" x14ac:dyDescent="0.25">
      <c r="A1859" s="1" t="s">
        <v>23</v>
      </c>
      <c r="B1859" s="8" t="s">
        <v>1895</v>
      </c>
      <c r="C1859">
        <v>40346</v>
      </c>
      <c r="D1859" s="1" t="s">
        <v>4051</v>
      </c>
      <c r="E1859" s="2">
        <v>994.1</v>
      </c>
      <c r="F1859" s="9" t="s">
        <v>23</v>
      </c>
      <c r="G1859" s="2">
        <v>994.1</v>
      </c>
      <c r="H1859" s="4">
        <f>Tabla1[[#This Row],[Importe]]-Tabla1[[#This Row],[Pagado]]</f>
        <v>0</v>
      </c>
    </row>
    <row r="1860" spans="1:8" x14ac:dyDescent="0.25">
      <c r="A1860" s="1" t="s">
        <v>23</v>
      </c>
      <c r="B1860" s="8" t="s">
        <v>1896</v>
      </c>
      <c r="C1860">
        <v>40347</v>
      </c>
      <c r="D1860" s="1" t="s">
        <v>3973</v>
      </c>
      <c r="E1860" s="2">
        <v>1182</v>
      </c>
      <c r="F1860" s="9" t="s">
        <v>23</v>
      </c>
      <c r="G1860" s="2">
        <v>1182</v>
      </c>
      <c r="H1860" s="4">
        <f>Tabla1[[#This Row],[Importe]]-Tabla1[[#This Row],[Pagado]]</f>
        <v>0</v>
      </c>
    </row>
    <row r="1861" spans="1:8" x14ac:dyDescent="0.25">
      <c r="A1861" s="1" t="s">
        <v>23</v>
      </c>
      <c r="B1861" s="8" t="s">
        <v>1897</v>
      </c>
      <c r="C1861">
        <v>40348</v>
      </c>
      <c r="D1861" s="1" t="s">
        <v>3969</v>
      </c>
      <c r="E1861" s="2">
        <v>11900.9</v>
      </c>
      <c r="F1861" s="9" t="s">
        <v>23</v>
      </c>
      <c r="G1861" s="2">
        <v>11900.9</v>
      </c>
      <c r="H1861" s="4">
        <f>Tabla1[[#This Row],[Importe]]-Tabla1[[#This Row],[Pagado]]</f>
        <v>0</v>
      </c>
    </row>
    <row r="1862" spans="1:8" x14ac:dyDescent="0.25">
      <c r="A1862" s="1" t="s">
        <v>23</v>
      </c>
      <c r="B1862" s="8" t="s">
        <v>1898</v>
      </c>
      <c r="C1862">
        <v>40349</v>
      </c>
      <c r="D1862" s="1" t="s">
        <v>3966</v>
      </c>
      <c r="E1862" s="2">
        <v>1270</v>
      </c>
      <c r="F1862" s="9" t="s">
        <v>23</v>
      </c>
      <c r="G1862" s="2">
        <v>1270</v>
      </c>
      <c r="H1862" s="4">
        <f>Tabla1[[#This Row],[Importe]]-Tabla1[[#This Row],[Pagado]]</f>
        <v>0</v>
      </c>
    </row>
    <row r="1863" spans="1:8" x14ac:dyDescent="0.25">
      <c r="A1863" s="1" t="s">
        <v>23</v>
      </c>
      <c r="B1863" s="8" t="s">
        <v>1899</v>
      </c>
      <c r="C1863">
        <v>40350</v>
      </c>
      <c r="D1863" s="1" t="s">
        <v>3977</v>
      </c>
      <c r="E1863" s="2">
        <v>4113.2</v>
      </c>
      <c r="F1863" s="9" t="s">
        <v>23</v>
      </c>
      <c r="G1863" s="2">
        <v>4113.2</v>
      </c>
      <c r="H1863" s="4">
        <f>Tabla1[[#This Row],[Importe]]-Tabla1[[#This Row],[Pagado]]</f>
        <v>0</v>
      </c>
    </row>
    <row r="1864" spans="1:8" x14ac:dyDescent="0.25">
      <c r="A1864" s="1" t="s">
        <v>23</v>
      </c>
      <c r="B1864" s="8" t="s">
        <v>1900</v>
      </c>
      <c r="C1864">
        <v>40351</v>
      </c>
      <c r="D1864" s="1" t="s">
        <v>3970</v>
      </c>
      <c r="E1864" s="2">
        <v>1915.2</v>
      </c>
      <c r="F1864" s="9" t="s">
        <v>24</v>
      </c>
      <c r="G1864" s="2">
        <v>1915.2</v>
      </c>
      <c r="H1864" s="4">
        <f>Tabla1[[#This Row],[Importe]]-Tabla1[[#This Row],[Pagado]]</f>
        <v>0</v>
      </c>
    </row>
    <row r="1865" spans="1:8" x14ac:dyDescent="0.25">
      <c r="A1865" s="1" t="s">
        <v>23</v>
      </c>
      <c r="B1865" s="8" t="s">
        <v>1901</v>
      </c>
      <c r="C1865">
        <v>40352</v>
      </c>
      <c r="D1865" s="1" t="s">
        <v>3953</v>
      </c>
      <c r="E1865" s="2">
        <v>2800</v>
      </c>
      <c r="F1865" s="9" t="s">
        <v>23</v>
      </c>
      <c r="G1865" s="2">
        <v>2800</v>
      </c>
      <c r="H1865" s="4">
        <f>Tabla1[[#This Row],[Importe]]-Tabla1[[#This Row],[Pagado]]</f>
        <v>0</v>
      </c>
    </row>
    <row r="1866" spans="1:8" x14ac:dyDescent="0.25">
      <c r="A1866" s="1" t="s">
        <v>23</v>
      </c>
      <c r="B1866" s="8" t="s">
        <v>1902</v>
      </c>
      <c r="C1866">
        <v>40353</v>
      </c>
      <c r="D1866" s="1" t="s">
        <v>4040</v>
      </c>
      <c r="E1866" s="2">
        <v>0</v>
      </c>
      <c r="F1866" s="9" t="s">
        <v>4219</v>
      </c>
      <c r="G1866" s="2">
        <v>0</v>
      </c>
      <c r="H1866" s="4">
        <f>Tabla1[[#This Row],[Importe]]-Tabla1[[#This Row],[Pagado]]</f>
        <v>0</v>
      </c>
    </row>
    <row r="1867" spans="1:8" x14ac:dyDescent="0.25">
      <c r="A1867" s="1" t="s">
        <v>23</v>
      </c>
      <c r="B1867" s="8" t="s">
        <v>1903</v>
      </c>
      <c r="C1867">
        <v>40354</v>
      </c>
      <c r="D1867" s="1" t="s">
        <v>4040</v>
      </c>
      <c r="E1867" s="2">
        <v>36346.36</v>
      </c>
      <c r="F1867" s="9" t="s">
        <v>25</v>
      </c>
      <c r="G1867" s="2">
        <v>36346.36</v>
      </c>
      <c r="H1867" s="4">
        <f>Tabla1[[#This Row],[Importe]]-Tabla1[[#This Row],[Pagado]]</f>
        <v>0</v>
      </c>
    </row>
    <row r="1868" spans="1:8" x14ac:dyDescent="0.25">
      <c r="A1868" s="1" t="s">
        <v>23</v>
      </c>
      <c r="B1868" s="8" t="s">
        <v>1904</v>
      </c>
      <c r="C1868">
        <v>40355</v>
      </c>
      <c r="D1868" s="1" t="s">
        <v>3959</v>
      </c>
      <c r="E1868" s="2">
        <v>39550.300000000003</v>
      </c>
      <c r="F1868" s="9" t="s">
        <v>33</v>
      </c>
      <c r="G1868" s="2">
        <v>39550.300000000003</v>
      </c>
      <c r="H1868" s="4">
        <f>Tabla1[[#This Row],[Importe]]-Tabla1[[#This Row],[Pagado]]</f>
        <v>0</v>
      </c>
    </row>
    <row r="1869" spans="1:8" x14ac:dyDescent="0.25">
      <c r="A1869" s="1" t="s">
        <v>23</v>
      </c>
      <c r="B1869" s="8" t="s">
        <v>1905</v>
      </c>
      <c r="C1869">
        <v>40356</v>
      </c>
      <c r="D1869" s="1" t="s">
        <v>4048</v>
      </c>
      <c r="E1869" s="2">
        <v>27200</v>
      </c>
      <c r="F1869" s="9" t="s">
        <v>23</v>
      </c>
      <c r="G1869" s="2">
        <v>27200</v>
      </c>
      <c r="H1869" s="4">
        <f>Tabla1[[#This Row],[Importe]]-Tabla1[[#This Row],[Pagado]]</f>
        <v>0</v>
      </c>
    </row>
    <row r="1870" spans="1:8" x14ac:dyDescent="0.25">
      <c r="A1870" s="1" t="s">
        <v>23</v>
      </c>
      <c r="B1870" s="8" t="s">
        <v>1906</v>
      </c>
      <c r="C1870">
        <v>40357</v>
      </c>
      <c r="D1870" s="1" t="s">
        <v>4049</v>
      </c>
      <c r="E1870" s="2">
        <v>2992.3</v>
      </c>
      <c r="F1870" s="9" t="s">
        <v>23</v>
      </c>
      <c r="G1870" s="2">
        <v>2992.3</v>
      </c>
      <c r="H1870" s="4">
        <f>Tabla1[[#This Row],[Importe]]-Tabla1[[#This Row],[Pagado]]</f>
        <v>0</v>
      </c>
    </row>
    <row r="1871" spans="1:8" x14ac:dyDescent="0.25">
      <c r="A1871" s="1" t="s">
        <v>23</v>
      </c>
      <c r="B1871" s="8" t="s">
        <v>1907</v>
      </c>
      <c r="C1871">
        <v>40358</v>
      </c>
      <c r="D1871" s="1" t="s">
        <v>4039</v>
      </c>
      <c r="E1871" s="2">
        <v>14998.8</v>
      </c>
      <c r="F1871" s="9" t="s">
        <v>25</v>
      </c>
      <c r="G1871" s="2">
        <v>14998.8</v>
      </c>
      <c r="H1871" s="4">
        <f>Tabla1[[#This Row],[Importe]]-Tabla1[[#This Row],[Pagado]]</f>
        <v>0</v>
      </c>
    </row>
    <row r="1872" spans="1:8" x14ac:dyDescent="0.25">
      <c r="A1872" s="1" t="s">
        <v>23</v>
      </c>
      <c r="B1872" s="8" t="s">
        <v>1908</v>
      </c>
      <c r="C1872">
        <v>40359</v>
      </c>
      <c r="D1872" s="1" t="s">
        <v>4038</v>
      </c>
      <c r="E1872" s="2">
        <v>35654.94</v>
      </c>
      <c r="F1872" s="9" t="s">
        <v>25</v>
      </c>
      <c r="G1872" s="2">
        <v>35654.94</v>
      </c>
      <c r="H1872" s="4">
        <f>Tabla1[[#This Row],[Importe]]-Tabla1[[#This Row],[Pagado]]</f>
        <v>0</v>
      </c>
    </row>
    <row r="1873" spans="1:8" x14ac:dyDescent="0.25">
      <c r="A1873" s="1" t="s">
        <v>23</v>
      </c>
      <c r="B1873" s="8" t="s">
        <v>1909</v>
      </c>
      <c r="C1873">
        <v>40360</v>
      </c>
      <c r="D1873" s="1" t="s">
        <v>4095</v>
      </c>
      <c r="E1873" s="2">
        <v>4984</v>
      </c>
      <c r="F1873" s="9" t="s">
        <v>23</v>
      </c>
      <c r="G1873" s="2">
        <v>4984</v>
      </c>
      <c r="H1873" s="4">
        <f>Tabla1[[#This Row],[Importe]]-Tabla1[[#This Row],[Pagado]]</f>
        <v>0</v>
      </c>
    </row>
    <row r="1874" spans="1:8" x14ac:dyDescent="0.25">
      <c r="A1874" s="1" t="s">
        <v>23</v>
      </c>
      <c r="B1874" s="8" t="s">
        <v>1910</v>
      </c>
      <c r="C1874">
        <v>40361</v>
      </c>
      <c r="D1874" s="1" t="s">
        <v>4055</v>
      </c>
      <c r="E1874" s="2">
        <v>43436.4</v>
      </c>
      <c r="F1874" s="9" t="s">
        <v>23</v>
      </c>
      <c r="G1874" s="2">
        <v>43436.4</v>
      </c>
      <c r="H1874" s="4">
        <f>Tabla1[[#This Row],[Importe]]-Tabla1[[#This Row],[Pagado]]</f>
        <v>0</v>
      </c>
    </row>
    <row r="1875" spans="1:8" x14ac:dyDescent="0.25">
      <c r="A1875" s="1" t="s">
        <v>23</v>
      </c>
      <c r="B1875" s="8" t="s">
        <v>1911</v>
      </c>
      <c r="C1875">
        <v>40362</v>
      </c>
      <c r="D1875" s="1" t="s">
        <v>4105</v>
      </c>
      <c r="E1875" s="2">
        <v>55385</v>
      </c>
      <c r="F1875" s="9" t="s">
        <v>23</v>
      </c>
      <c r="G1875" s="2">
        <v>55385</v>
      </c>
      <c r="H1875" s="4">
        <f>Tabla1[[#This Row],[Importe]]-Tabla1[[#This Row],[Pagado]]</f>
        <v>0</v>
      </c>
    </row>
    <row r="1876" spans="1:8" x14ac:dyDescent="0.25">
      <c r="A1876" s="1" t="s">
        <v>23</v>
      </c>
      <c r="B1876" s="8" t="s">
        <v>1912</v>
      </c>
      <c r="C1876">
        <v>40363</v>
      </c>
      <c r="D1876" s="1" t="s">
        <v>3989</v>
      </c>
      <c r="E1876" s="2">
        <v>682.68</v>
      </c>
      <c r="F1876" s="9" t="s">
        <v>23</v>
      </c>
      <c r="G1876" s="2">
        <v>682.68</v>
      </c>
      <c r="H1876" s="4">
        <f>Tabla1[[#This Row],[Importe]]-Tabla1[[#This Row],[Pagado]]</f>
        <v>0</v>
      </c>
    </row>
    <row r="1877" spans="1:8" x14ac:dyDescent="0.25">
      <c r="A1877" s="1" t="s">
        <v>23</v>
      </c>
      <c r="B1877" s="8" t="s">
        <v>1913</v>
      </c>
      <c r="C1877">
        <v>40364</v>
      </c>
      <c r="D1877" s="1" t="s">
        <v>4057</v>
      </c>
      <c r="E1877" s="2">
        <v>4563.6000000000004</v>
      </c>
      <c r="F1877" s="9" t="s">
        <v>23</v>
      </c>
      <c r="G1877" s="2">
        <v>4563.6000000000004</v>
      </c>
      <c r="H1877" s="4">
        <f>Tabla1[[#This Row],[Importe]]-Tabla1[[#This Row],[Pagado]]</f>
        <v>0</v>
      </c>
    </row>
    <row r="1878" spans="1:8" x14ac:dyDescent="0.25">
      <c r="A1878" s="1" t="s">
        <v>23</v>
      </c>
      <c r="B1878" s="8" t="s">
        <v>1914</v>
      </c>
      <c r="C1878">
        <v>40365</v>
      </c>
      <c r="D1878" s="1" t="s">
        <v>3975</v>
      </c>
      <c r="E1878" s="2">
        <v>0</v>
      </c>
      <c r="F1878" s="9" t="s">
        <v>4219</v>
      </c>
      <c r="G1878" s="2">
        <v>0</v>
      </c>
      <c r="H1878" s="4">
        <f>Tabla1[[#This Row],[Importe]]-Tabla1[[#This Row],[Pagado]]</f>
        <v>0</v>
      </c>
    </row>
    <row r="1879" spans="1:8" x14ac:dyDescent="0.25">
      <c r="A1879" s="1" t="s">
        <v>23</v>
      </c>
      <c r="B1879" s="8" t="s">
        <v>1915</v>
      </c>
      <c r="C1879">
        <v>40366</v>
      </c>
      <c r="D1879" s="1" t="s">
        <v>4178</v>
      </c>
      <c r="E1879" s="2">
        <v>18668.52</v>
      </c>
      <c r="F1879" s="9" t="s">
        <v>23</v>
      </c>
      <c r="G1879" s="2">
        <v>18668.52</v>
      </c>
      <c r="H1879" s="4">
        <f>Tabla1[[#This Row],[Importe]]-Tabla1[[#This Row],[Pagado]]</f>
        <v>0</v>
      </c>
    </row>
    <row r="1880" spans="1:8" x14ac:dyDescent="0.25">
      <c r="A1880" s="1" t="s">
        <v>23</v>
      </c>
      <c r="B1880" s="8" t="s">
        <v>1916</v>
      </c>
      <c r="C1880">
        <v>40367</v>
      </c>
      <c r="D1880" s="1" t="s">
        <v>4053</v>
      </c>
      <c r="E1880" s="2">
        <v>4165.3999999999996</v>
      </c>
      <c r="F1880" s="9" t="s">
        <v>23</v>
      </c>
      <c r="G1880" s="2">
        <v>4165.3999999999996</v>
      </c>
      <c r="H1880" s="4">
        <f>Tabla1[[#This Row],[Importe]]-Tabla1[[#This Row],[Pagado]]</f>
        <v>0</v>
      </c>
    </row>
    <row r="1881" spans="1:8" x14ac:dyDescent="0.25">
      <c r="A1881" s="1" t="s">
        <v>23</v>
      </c>
      <c r="B1881" s="8" t="s">
        <v>1917</v>
      </c>
      <c r="C1881">
        <v>40368</v>
      </c>
      <c r="D1881" s="1" t="s">
        <v>3962</v>
      </c>
      <c r="E1881" s="2">
        <v>7554</v>
      </c>
      <c r="F1881" s="9" t="s">
        <v>23</v>
      </c>
      <c r="G1881" s="2">
        <v>7554</v>
      </c>
      <c r="H1881" s="4">
        <f>Tabla1[[#This Row],[Importe]]-Tabla1[[#This Row],[Pagado]]</f>
        <v>0</v>
      </c>
    </row>
    <row r="1882" spans="1:8" x14ac:dyDescent="0.25">
      <c r="A1882" s="1" t="s">
        <v>23</v>
      </c>
      <c r="B1882" s="8" t="s">
        <v>1918</v>
      </c>
      <c r="C1882">
        <v>40369</v>
      </c>
      <c r="D1882" s="1" t="s">
        <v>3991</v>
      </c>
      <c r="E1882" s="2">
        <v>4948.08</v>
      </c>
      <c r="F1882" s="9" t="s">
        <v>23</v>
      </c>
      <c r="G1882" s="2">
        <v>4948.08</v>
      </c>
      <c r="H1882" s="4">
        <f>Tabla1[[#This Row],[Importe]]-Tabla1[[#This Row],[Pagado]]</f>
        <v>0</v>
      </c>
    </row>
    <row r="1883" spans="1:8" x14ac:dyDescent="0.25">
      <c r="A1883" s="1" t="s">
        <v>23</v>
      </c>
      <c r="B1883" s="8" t="s">
        <v>1919</v>
      </c>
      <c r="C1883">
        <v>40370</v>
      </c>
      <c r="D1883" s="1" t="s">
        <v>4053</v>
      </c>
      <c r="E1883" s="2">
        <v>545.6</v>
      </c>
      <c r="F1883" s="9" t="s">
        <v>23</v>
      </c>
      <c r="G1883" s="2">
        <v>545.6</v>
      </c>
      <c r="H1883" s="4">
        <f>Tabla1[[#This Row],[Importe]]-Tabla1[[#This Row],[Pagado]]</f>
        <v>0</v>
      </c>
    </row>
    <row r="1884" spans="1:8" x14ac:dyDescent="0.25">
      <c r="A1884" s="1" t="s">
        <v>23</v>
      </c>
      <c r="B1884" s="8" t="s">
        <v>1920</v>
      </c>
      <c r="C1884">
        <v>40371</v>
      </c>
      <c r="D1884" s="1" t="s">
        <v>4059</v>
      </c>
      <c r="E1884" s="2">
        <v>990</v>
      </c>
      <c r="F1884" s="9" t="s">
        <v>23</v>
      </c>
      <c r="G1884" s="2">
        <v>990</v>
      </c>
      <c r="H1884" s="4">
        <f>Tabla1[[#This Row],[Importe]]-Tabla1[[#This Row],[Pagado]]</f>
        <v>0</v>
      </c>
    </row>
    <row r="1885" spans="1:8" x14ac:dyDescent="0.25">
      <c r="A1885" s="1" t="s">
        <v>23</v>
      </c>
      <c r="B1885" s="8" t="s">
        <v>1921</v>
      </c>
      <c r="C1885">
        <v>40372</v>
      </c>
      <c r="D1885" s="1" t="s">
        <v>4017</v>
      </c>
      <c r="E1885" s="2">
        <v>73381.8</v>
      </c>
      <c r="F1885" s="9" t="s">
        <v>26</v>
      </c>
      <c r="G1885" s="2">
        <v>73381.8</v>
      </c>
      <c r="H1885" s="4">
        <f>Tabla1[[#This Row],[Importe]]-Tabla1[[#This Row],[Pagado]]</f>
        <v>0</v>
      </c>
    </row>
    <row r="1886" spans="1:8" x14ac:dyDescent="0.25">
      <c r="A1886" s="1" t="s">
        <v>23</v>
      </c>
      <c r="B1886" s="8" t="s">
        <v>1922</v>
      </c>
      <c r="C1886">
        <v>40373</v>
      </c>
      <c r="D1886" s="1" t="s">
        <v>4178</v>
      </c>
      <c r="E1886" s="2">
        <v>10264.799999999999</v>
      </c>
      <c r="F1886" s="9" t="s">
        <v>23</v>
      </c>
      <c r="G1886" s="2">
        <v>10264.799999999999</v>
      </c>
      <c r="H1886" s="4">
        <f>Tabla1[[#This Row],[Importe]]-Tabla1[[#This Row],[Pagado]]</f>
        <v>0</v>
      </c>
    </row>
    <row r="1887" spans="1:8" x14ac:dyDescent="0.25">
      <c r="A1887" s="1" t="s">
        <v>23</v>
      </c>
      <c r="B1887" s="8" t="s">
        <v>1923</v>
      </c>
      <c r="C1887">
        <v>40374</v>
      </c>
      <c r="D1887" s="1" t="s">
        <v>4058</v>
      </c>
      <c r="E1887" s="2">
        <v>4019.4</v>
      </c>
      <c r="F1887" s="9" t="s">
        <v>23</v>
      </c>
      <c r="G1887" s="2">
        <v>4019.4</v>
      </c>
      <c r="H1887" s="4">
        <f>Tabla1[[#This Row],[Importe]]-Tabla1[[#This Row],[Pagado]]</f>
        <v>0</v>
      </c>
    </row>
    <row r="1888" spans="1:8" x14ac:dyDescent="0.25">
      <c r="A1888" s="1" t="s">
        <v>23</v>
      </c>
      <c r="B1888" s="8" t="s">
        <v>1924</v>
      </c>
      <c r="C1888">
        <v>40375</v>
      </c>
      <c r="D1888" s="1" t="s">
        <v>3988</v>
      </c>
      <c r="E1888" s="2">
        <v>10440.4</v>
      </c>
      <c r="F1888" s="9" t="s">
        <v>23</v>
      </c>
      <c r="G1888" s="2">
        <v>10440.4</v>
      </c>
      <c r="H1888" s="4">
        <f>Tabla1[[#This Row],[Importe]]-Tabla1[[#This Row],[Pagado]]</f>
        <v>0</v>
      </c>
    </row>
    <row r="1889" spans="1:8" x14ac:dyDescent="0.25">
      <c r="A1889" s="1" t="s">
        <v>23</v>
      </c>
      <c r="B1889" s="8" t="s">
        <v>1925</v>
      </c>
      <c r="C1889">
        <v>40376</v>
      </c>
      <c r="D1889" s="1" t="s">
        <v>4067</v>
      </c>
      <c r="E1889" s="2">
        <v>5040</v>
      </c>
      <c r="F1889" s="9" t="s">
        <v>23</v>
      </c>
      <c r="G1889" s="2">
        <v>5040</v>
      </c>
      <c r="H1889" s="4">
        <f>Tabla1[[#This Row],[Importe]]-Tabla1[[#This Row],[Pagado]]</f>
        <v>0</v>
      </c>
    </row>
    <row r="1890" spans="1:8" x14ac:dyDescent="0.25">
      <c r="A1890" s="1" t="s">
        <v>23</v>
      </c>
      <c r="B1890" s="8" t="s">
        <v>1926</v>
      </c>
      <c r="C1890">
        <v>40377</v>
      </c>
      <c r="D1890" s="1" t="s">
        <v>4016</v>
      </c>
      <c r="E1890" s="2">
        <v>39034.800000000003</v>
      </c>
      <c r="F1890" s="9" t="s">
        <v>23</v>
      </c>
      <c r="G1890" s="2">
        <v>39034.800000000003</v>
      </c>
      <c r="H1890" s="4">
        <f>Tabla1[[#This Row],[Importe]]-Tabla1[[#This Row],[Pagado]]</f>
        <v>0</v>
      </c>
    </row>
    <row r="1891" spans="1:8" x14ac:dyDescent="0.25">
      <c r="A1891" s="1" t="s">
        <v>23</v>
      </c>
      <c r="B1891" s="8" t="s">
        <v>1927</v>
      </c>
      <c r="C1891">
        <v>40378</v>
      </c>
      <c r="D1891" s="1" t="s">
        <v>4082</v>
      </c>
      <c r="E1891" s="2">
        <v>1495</v>
      </c>
      <c r="F1891" s="9" t="s">
        <v>23</v>
      </c>
      <c r="G1891" s="2">
        <v>1495</v>
      </c>
      <c r="H1891" s="4">
        <f>Tabla1[[#This Row],[Importe]]-Tabla1[[#This Row],[Pagado]]</f>
        <v>0</v>
      </c>
    </row>
    <row r="1892" spans="1:8" x14ac:dyDescent="0.25">
      <c r="A1892" s="1" t="s">
        <v>23</v>
      </c>
      <c r="B1892" s="8" t="s">
        <v>1928</v>
      </c>
      <c r="C1892">
        <v>40379</v>
      </c>
      <c r="D1892" s="1" t="s">
        <v>4082</v>
      </c>
      <c r="E1892" s="2">
        <v>504</v>
      </c>
      <c r="F1892" s="9" t="s">
        <v>23</v>
      </c>
      <c r="G1892" s="2">
        <v>504</v>
      </c>
      <c r="H1892" s="4">
        <f>Tabla1[[#This Row],[Importe]]-Tabla1[[#This Row],[Pagado]]</f>
        <v>0</v>
      </c>
    </row>
    <row r="1893" spans="1:8" x14ac:dyDescent="0.25">
      <c r="A1893" s="1" t="s">
        <v>23</v>
      </c>
      <c r="B1893" s="8" t="s">
        <v>1929</v>
      </c>
      <c r="C1893">
        <v>40380</v>
      </c>
      <c r="D1893" s="1" t="s">
        <v>4005</v>
      </c>
      <c r="E1893" s="2">
        <v>3288</v>
      </c>
      <c r="F1893" s="9" t="s">
        <v>23</v>
      </c>
      <c r="G1893" s="2">
        <v>3288</v>
      </c>
      <c r="H1893" s="4">
        <f>Tabla1[[#This Row],[Importe]]-Tabla1[[#This Row],[Pagado]]</f>
        <v>0</v>
      </c>
    </row>
    <row r="1894" spans="1:8" x14ac:dyDescent="0.25">
      <c r="A1894" s="1" t="s">
        <v>23</v>
      </c>
      <c r="B1894" s="8" t="s">
        <v>1930</v>
      </c>
      <c r="C1894">
        <v>40381</v>
      </c>
      <c r="D1894" s="1" t="s">
        <v>4085</v>
      </c>
      <c r="E1894" s="2">
        <v>13178</v>
      </c>
      <c r="F1894" s="9" t="s">
        <v>23</v>
      </c>
      <c r="G1894" s="2">
        <v>13178</v>
      </c>
      <c r="H1894" s="4">
        <f>Tabla1[[#This Row],[Importe]]-Tabla1[[#This Row],[Pagado]]</f>
        <v>0</v>
      </c>
    </row>
    <row r="1895" spans="1:8" x14ac:dyDescent="0.25">
      <c r="A1895" s="1" t="s">
        <v>23</v>
      </c>
      <c r="B1895" s="8" t="s">
        <v>1931</v>
      </c>
      <c r="C1895">
        <v>40382</v>
      </c>
      <c r="D1895" s="1" t="s">
        <v>4007</v>
      </c>
      <c r="E1895" s="2">
        <v>5723.2</v>
      </c>
      <c r="F1895" s="9" t="s">
        <v>23</v>
      </c>
      <c r="G1895" s="2">
        <v>5723.2</v>
      </c>
      <c r="H1895" s="4">
        <f>Tabla1[[#This Row],[Importe]]-Tabla1[[#This Row],[Pagado]]</f>
        <v>0</v>
      </c>
    </row>
    <row r="1896" spans="1:8" x14ac:dyDescent="0.25">
      <c r="A1896" s="1" t="s">
        <v>23</v>
      </c>
      <c r="B1896" s="8" t="s">
        <v>1932</v>
      </c>
      <c r="C1896">
        <v>40383</v>
      </c>
      <c r="D1896" s="1" t="s">
        <v>3998</v>
      </c>
      <c r="E1896" s="2">
        <v>7632</v>
      </c>
      <c r="F1896" s="9" t="s">
        <v>23</v>
      </c>
      <c r="G1896" s="2">
        <v>7632</v>
      </c>
      <c r="H1896" s="4">
        <f>Tabla1[[#This Row],[Importe]]-Tabla1[[#This Row],[Pagado]]</f>
        <v>0</v>
      </c>
    </row>
    <row r="1897" spans="1:8" x14ac:dyDescent="0.25">
      <c r="A1897" s="1" t="s">
        <v>23</v>
      </c>
      <c r="B1897" s="8" t="s">
        <v>1933</v>
      </c>
      <c r="C1897">
        <v>40384</v>
      </c>
      <c r="D1897" s="1" t="s">
        <v>3999</v>
      </c>
      <c r="E1897" s="2">
        <v>17005.3</v>
      </c>
      <c r="F1897" s="9" t="s">
        <v>23</v>
      </c>
      <c r="G1897" s="2">
        <v>17005.3</v>
      </c>
      <c r="H1897" s="4">
        <f>Tabla1[[#This Row],[Importe]]-Tabla1[[#This Row],[Pagado]]</f>
        <v>0</v>
      </c>
    </row>
    <row r="1898" spans="1:8" x14ac:dyDescent="0.25">
      <c r="A1898" s="1" t="s">
        <v>23</v>
      </c>
      <c r="B1898" s="8" t="s">
        <v>1934</v>
      </c>
      <c r="C1898">
        <v>40385</v>
      </c>
      <c r="D1898" s="1" t="s">
        <v>3979</v>
      </c>
      <c r="E1898" s="2">
        <v>15489.9</v>
      </c>
      <c r="F1898" s="9" t="s">
        <v>23</v>
      </c>
      <c r="G1898" s="2">
        <v>15489.9</v>
      </c>
      <c r="H1898" s="4">
        <f>Tabla1[[#This Row],[Importe]]-Tabla1[[#This Row],[Pagado]]</f>
        <v>0</v>
      </c>
    </row>
    <row r="1899" spans="1:8" x14ac:dyDescent="0.25">
      <c r="A1899" s="1" t="s">
        <v>23</v>
      </c>
      <c r="B1899" s="8" t="s">
        <v>1935</v>
      </c>
      <c r="C1899">
        <v>40386</v>
      </c>
      <c r="D1899" s="1" t="s">
        <v>3964</v>
      </c>
      <c r="E1899" s="2">
        <v>2878.72</v>
      </c>
      <c r="F1899" s="9" t="s">
        <v>23</v>
      </c>
      <c r="G1899" s="2">
        <v>2878.72</v>
      </c>
      <c r="H1899" s="4">
        <f>Tabla1[[#This Row],[Importe]]-Tabla1[[#This Row],[Pagado]]</f>
        <v>0</v>
      </c>
    </row>
    <row r="1900" spans="1:8" x14ac:dyDescent="0.25">
      <c r="A1900" s="1" t="s">
        <v>23</v>
      </c>
      <c r="B1900" s="8" t="s">
        <v>1936</v>
      </c>
      <c r="C1900">
        <v>40387</v>
      </c>
      <c r="D1900" s="1" t="s">
        <v>4093</v>
      </c>
      <c r="E1900" s="2">
        <v>3820.85</v>
      </c>
      <c r="F1900" s="9" t="s">
        <v>23</v>
      </c>
      <c r="G1900" s="2">
        <v>3820.85</v>
      </c>
      <c r="H1900" s="4">
        <f>Tabla1[[#This Row],[Importe]]-Tabla1[[#This Row],[Pagado]]</f>
        <v>0</v>
      </c>
    </row>
    <row r="1901" spans="1:8" x14ac:dyDescent="0.25">
      <c r="A1901" s="1" t="s">
        <v>23</v>
      </c>
      <c r="B1901" s="8" t="s">
        <v>1937</v>
      </c>
      <c r="C1901">
        <v>40388</v>
      </c>
      <c r="D1901" s="1" t="s">
        <v>4102</v>
      </c>
      <c r="E1901" s="2">
        <v>37892.400000000001</v>
      </c>
      <c r="F1901" s="9" t="s">
        <v>23</v>
      </c>
      <c r="G1901" s="2">
        <v>37892.400000000001</v>
      </c>
      <c r="H1901" s="4">
        <f>Tabla1[[#This Row],[Importe]]-Tabla1[[#This Row],[Pagado]]</f>
        <v>0</v>
      </c>
    </row>
    <row r="1902" spans="1:8" x14ac:dyDescent="0.25">
      <c r="A1902" s="1" t="s">
        <v>23</v>
      </c>
      <c r="B1902" s="8" t="s">
        <v>1938</v>
      </c>
      <c r="C1902">
        <v>40389</v>
      </c>
      <c r="D1902" s="1" t="s">
        <v>4092</v>
      </c>
      <c r="E1902" s="2">
        <v>3646.5</v>
      </c>
      <c r="F1902" s="9" t="s">
        <v>23</v>
      </c>
      <c r="G1902" s="2">
        <v>3646.5</v>
      </c>
      <c r="H1902" s="4">
        <f>Tabla1[[#This Row],[Importe]]-Tabla1[[#This Row],[Pagado]]</f>
        <v>0</v>
      </c>
    </row>
    <row r="1903" spans="1:8" x14ac:dyDescent="0.25">
      <c r="A1903" s="1" t="s">
        <v>23</v>
      </c>
      <c r="B1903" s="8" t="s">
        <v>1939</v>
      </c>
      <c r="C1903">
        <v>40390</v>
      </c>
      <c r="D1903" s="1" t="s">
        <v>3964</v>
      </c>
      <c r="E1903" s="2">
        <v>492.48</v>
      </c>
      <c r="F1903" s="9" t="s">
        <v>23</v>
      </c>
      <c r="G1903" s="2">
        <v>492.48</v>
      </c>
      <c r="H1903" s="4">
        <f>Tabla1[[#This Row],[Importe]]-Tabla1[[#This Row],[Pagado]]</f>
        <v>0</v>
      </c>
    </row>
    <row r="1904" spans="1:8" x14ac:dyDescent="0.25">
      <c r="A1904" s="1" t="s">
        <v>23</v>
      </c>
      <c r="B1904" s="8" t="s">
        <v>1940</v>
      </c>
      <c r="C1904">
        <v>40391</v>
      </c>
      <c r="D1904" s="1" t="s">
        <v>4102</v>
      </c>
      <c r="E1904" s="2">
        <v>0</v>
      </c>
      <c r="F1904" s="9" t="s">
        <v>4219</v>
      </c>
      <c r="G1904" s="2">
        <v>0</v>
      </c>
      <c r="H1904" s="4">
        <f>Tabla1[[#This Row],[Importe]]-Tabla1[[#This Row],[Pagado]]</f>
        <v>0</v>
      </c>
    </row>
    <row r="1905" spans="1:8" x14ac:dyDescent="0.25">
      <c r="A1905" s="1" t="s">
        <v>23</v>
      </c>
      <c r="B1905" s="8" t="s">
        <v>1941</v>
      </c>
      <c r="C1905">
        <v>40392</v>
      </c>
      <c r="D1905" s="1" t="s">
        <v>4102</v>
      </c>
      <c r="E1905" s="2">
        <v>5948.4</v>
      </c>
      <c r="F1905" s="9" t="s">
        <v>23</v>
      </c>
      <c r="G1905" s="2">
        <v>5948.4</v>
      </c>
      <c r="H1905" s="4">
        <f>Tabla1[[#This Row],[Importe]]-Tabla1[[#This Row],[Pagado]]</f>
        <v>0</v>
      </c>
    </row>
    <row r="1906" spans="1:8" x14ac:dyDescent="0.25">
      <c r="A1906" s="1" t="s">
        <v>23</v>
      </c>
      <c r="B1906" s="8" t="s">
        <v>1942</v>
      </c>
      <c r="C1906">
        <v>40393</v>
      </c>
      <c r="D1906" s="1" t="s">
        <v>3964</v>
      </c>
      <c r="E1906" s="2">
        <v>14610</v>
      </c>
      <c r="F1906" s="9" t="s">
        <v>23</v>
      </c>
      <c r="G1906" s="2">
        <v>14610</v>
      </c>
      <c r="H1906" s="4">
        <f>Tabla1[[#This Row],[Importe]]-Tabla1[[#This Row],[Pagado]]</f>
        <v>0</v>
      </c>
    </row>
    <row r="1907" spans="1:8" x14ac:dyDescent="0.25">
      <c r="A1907" s="1" t="s">
        <v>23</v>
      </c>
      <c r="B1907" s="8" t="s">
        <v>1943</v>
      </c>
      <c r="C1907">
        <v>40394</v>
      </c>
      <c r="D1907" s="1" t="s">
        <v>3964</v>
      </c>
      <c r="E1907" s="2">
        <v>38388</v>
      </c>
      <c r="F1907" s="9" t="s">
        <v>24</v>
      </c>
      <c r="G1907" s="2">
        <v>38388</v>
      </c>
      <c r="H1907" s="4">
        <f>Tabla1[[#This Row],[Importe]]-Tabla1[[#This Row],[Pagado]]</f>
        <v>0</v>
      </c>
    </row>
    <row r="1908" spans="1:8" x14ac:dyDescent="0.25">
      <c r="A1908" s="1" t="s">
        <v>23</v>
      </c>
      <c r="B1908" s="8" t="s">
        <v>1944</v>
      </c>
      <c r="C1908">
        <v>40395</v>
      </c>
      <c r="D1908" s="1" t="s">
        <v>4025</v>
      </c>
      <c r="E1908" s="2">
        <v>1000</v>
      </c>
      <c r="F1908" s="9" t="s">
        <v>23</v>
      </c>
      <c r="G1908" s="2">
        <v>1000</v>
      </c>
      <c r="H1908" s="4">
        <f>Tabla1[[#This Row],[Importe]]-Tabla1[[#This Row],[Pagado]]</f>
        <v>0</v>
      </c>
    </row>
    <row r="1909" spans="1:8" x14ac:dyDescent="0.25">
      <c r="A1909" s="1" t="s">
        <v>23</v>
      </c>
      <c r="B1909" s="8" t="s">
        <v>1945</v>
      </c>
      <c r="C1909">
        <v>40396</v>
      </c>
      <c r="D1909" s="1" t="s">
        <v>4101</v>
      </c>
      <c r="E1909" s="2">
        <v>4592.3999999999996</v>
      </c>
      <c r="F1909" s="9" t="s">
        <v>23</v>
      </c>
      <c r="G1909" s="2">
        <v>4592.3999999999996</v>
      </c>
      <c r="H1909" s="4">
        <f>Tabla1[[#This Row],[Importe]]-Tabla1[[#This Row],[Pagado]]</f>
        <v>0</v>
      </c>
    </row>
    <row r="1910" spans="1:8" x14ac:dyDescent="0.25">
      <c r="A1910" s="1" t="s">
        <v>23</v>
      </c>
      <c r="B1910" s="8" t="s">
        <v>1946</v>
      </c>
      <c r="C1910">
        <v>40397</v>
      </c>
      <c r="D1910" s="1" t="s">
        <v>4072</v>
      </c>
      <c r="E1910" s="2">
        <v>1329.8</v>
      </c>
      <c r="F1910" s="9" t="s">
        <v>23</v>
      </c>
      <c r="G1910" s="2">
        <v>1329.8</v>
      </c>
      <c r="H1910" s="4">
        <f>Tabla1[[#This Row],[Importe]]-Tabla1[[#This Row],[Pagado]]</f>
        <v>0</v>
      </c>
    </row>
    <row r="1911" spans="1:8" x14ac:dyDescent="0.25">
      <c r="A1911" s="1" t="s">
        <v>23</v>
      </c>
      <c r="B1911" s="8" t="s">
        <v>1947</v>
      </c>
      <c r="C1911">
        <v>40398</v>
      </c>
      <c r="D1911" s="1" t="s">
        <v>4072</v>
      </c>
      <c r="E1911" s="2">
        <v>426.24</v>
      </c>
      <c r="F1911" s="9" t="s">
        <v>23</v>
      </c>
      <c r="G1911" s="2">
        <v>426.24</v>
      </c>
      <c r="H1911" s="4">
        <f>Tabla1[[#This Row],[Importe]]-Tabla1[[#This Row],[Pagado]]</f>
        <v>0</v>
      </c>
    </row>
    <row r="1912" spans="1:8" x14ac:dyDescent="0.25">
      <c r="A1912" s="1" t="s">
        <v>23</v>
      </c>
      <c r="B1912" s="8" t="s">
        <v>1948</v>
      </c>
      <c r="C1912">
        <v>40399</v>
      </c>
      <c r="D1912" s="1" t="s">
        <v>3955</v>
      </c>
      <c r="E1912" s="2">
        <v>3829.26</v>
      </c>
      <c r="F1912" s="9" t="s">
        <v>23</v>
      </c>
      <c r="G1912" s="2">
        <v>3829.26</v>
      </c>
      <c r="H1912" s="4">
        <f>Tabla1[[#This Row],[Importe]]-Tabla1[[#This Row],[Pagado]]</f>
        <v>0</v>
      </c>
    </row>
    <row r="1913" spans="1:8" x14ac:dyDescent="0.25">
      <c r="A1913" s="1" t="s">
        <v>23</v>
      </c>
      <c r="B1913" s="8" t="s">
        <v>1949</v>
      </c>
      <c r="C1913">
        <v>40400</v>
      </c>
      <c r="D1913" s="1" t="s">
        <v>4076</v>
      </c>
      <c r="E1913" s="2">
        <v>17715.2</v>
      </c>
      <c r="F1913" s="9" t="s">
        <v>24</v>
      </c>
      <c r="G1913" s="2">
        <v>17715.2</v>
      </c>
      <c r="H1913" s="4">
        <f>Tabla1[[#This Row],[Importe]]-Tabla1[[#This Row],[Pagado]]</f>
        <v>0</v>
      </c>
    </row>
    <row r="1914" spans="1:8" x14ac:dyDescent="0.25">
      <c r="A1914" s="1" t="s">
        <v>23</v>
      </c>
      <c r="B1914" s="8" t="s">
        <v>1950</v>
      </c>
      <c r="C1914">
        <v>40401</v>
      </c>
      <c r="D1914" s="1" t="s">
        <v>3964</v>
      </c>
      <c r="E1914" s="2">
        <v>8379</v>
      </c>
      <c r="F1914" s="9" t="s">
        <v>23</v>
      </c>
      <c r="G1914" s="2">
        <v>8379</v>
      </c>
      <c r="H1914" s="4">
        <f>Tabla1[[#This Row],[Importe]]-Tabla1[[#This Row],[Pagado]]</f>
        <v>0</v>
      </c>
    </row>
    <row r="1915" spans="1:8" x14ac:dyDescent="0.25">
      <c r="A1915" s="1" t="s">
        <v>23</v>
      </c>
      <c r="B1915" s="8" t="s">
        <v>1951</v>
      </c>
      <c r="C1915">
        <v>40402</v>
      </c>
      <c r="D1915" s="1" t="s">
        <v>4069</v>
      </c>
      <c r="E1915" s="2">
        <v>22450</v>
      </c>
      <c r="F1915" s="9" t="s">
        <v>23</v>
      </c>
      <c r="G1915" s="2">
        <v>22450</v>
      </c>
      <c r="H1915" s="4">
        <f>Tabla1[[#This Row],[Importe]]-Tabla1[[#This Row],[Pagado]]</f>
        <v>0</v>
      </c>
    </row>
    <row r="1916" spans="1:8" x14ac:dyDescent="0.25">
      <c r="A1916" s="1" t="s">
        <v>23</v>
      </c>
      <c r="B1916" s="8" t="s">
        <v>1952</v>
      </c>
      <c r="C1916">
        <v>40403</v>
      </c>
      <c r="D1916" s="1" t="s">
        <v>3953</v>
      </c>
      <c r="E1916" s="2">
        <v>2800</v>
      </c>
      <c r="F1916" s="9" t="s">
        <v>24</v>
      </c>
      <c r="G1916" s="2">
        <v>2800</v>
      </c>
      <c r="H1916" s="4">
        <f>Tabla1[[#This Row],[Importe]]-Tabla1[[#This Row],[Pagado]]</f>
        <v>0</v>
      </c>
    </row>
    <row r="1917" spans="1:8" x14ac:dyDescent="0.25">
      <c r="A1917" s="1" t="s">
        <v>23</v>
      </c>
      <c r="B1917" s="8" t="s">
        <v>1953</v>
      </c>
      <c r="C1917">
        <v>40404</v>
      </c>
      <c r="D1917" s="1" t="s">
        <v>4069</v>
      </c>
      <c r="E1917" s="2">
        <v>3665</v>
      </c>
      <c r="F1917" s="9" t="s">
        <v>23</v>
      </c>
      <c r="G1917" s="2">
        <v>3665</v>
      </c>
      <c r="H1917" s="4">
        <f>Tabla1[[#This Row],[Importe]]-Tabla1[[#This Row],[Pagado]]</f>
        <v>0</v>
      </c>
    </row>
    <row r="1918" spans="1:8" x14ac:dyDescent="0.25">
      <c r="A1918" s="1" t="s">
        <v>23</v>
      </c>
      <c r="B1918" s="8" t="s">
        <v>1954</v>
      </c>
      <c r="C1918">
        <v>40405</v>
      </c>
      <c r="D1918" s="1" t="s">
        <v>4073</v>
      </c>
      <c r="E1918" s="2">
        <v>9066.6</v>
      </c>
      <c r="F1918" s="9" t="s">
        <v>23</v>
      </c>
      <c r="G1918" s="2">
        <v>9066.6</v>
      </c>
      <c r="H1918" s="4">
        <f>Tabla1[[#This Row],[Importe]]-Tabla1[[#This Row],[Pagado]]</f>
        <v>0</v>
      </c>
    </row>
    <row r="1919" spans="1:8" x14ac:dyDescent="0.25">
      <c r="A1919" s="1" t="s">
        <v>23</v>
      </c>
      <c r="B1919" s="8" t="s">
        <v>1955</v>
      </c>
      <c r="C1919">
        <v>40406</v>
      </c>
      <c r="D1919" s="1" t="s">
        <v>3935</v>
      </c>
      <c r="E1919" s="2">
        <v>22299.9</v>
      </c>
      <c r="F1919" s="9" t="s">
        <v>25</v>
      </c>
      <c r="G1919" s="2">
        <v>22299.9</v>
      </c>
      <c r="H1919" s="4">
        <f>Tabla1[[#This Row],[Importe]]-Tabla1[[#This Row],[Pagado]]</f>
        <v>0</v>
      </c>
    </row>
    <row r="1920" spans="1:8" x14ac:dyDescent="0.25">
      <c r="A1920" s="1" t="s">
        <v>23</v>
      </c>
      <c r="B1920" s="8" t="s">
        <v>1956</v>
      </c>
      <c r="C1920">
        <v>40407</v>
      </c>
      <c r="D1920" s="1" t="s">
        <v>4024</v>
      </c>
      <c r="E1920" s="2">
        <v>41609.4</v>
      </c>
      <c r="F1920" s="9" t="s">
        <v>23</v>
      </c>
      <c r="G1920" s="2">
        <v>41609.4</v>
      </c>
      <c r="H1920" s="4">
        <f>Tabla1[[#This Row],[Importe]]-Tabla1[[#This Row],[Pagado]]</f>
        <v>0</v>
      </c>
    </row>
    <row r="1921" spans="1:8" x14ac:dyDescent="0.25">
      <c r="A1921" s="1" t="s">
        <v>23</v>
      </c>
      <c r="B1921" s="8" t="s">
        <v>1957</v>
      </c>
      <c r="C1921">
        <v>40408</v>
      </c>
      <c r="D1921" s="1" t="s">
        <v>4060</v>
      </c>
      <c r="E1921" s="2">
        <v>2.25</v>
      </c>
      <c r="F1921" s="9" t="s">
        <v>32</v>
      </c>
      <c r="G1921" s="2">
        <v>2.25</v>
      </c>
      <c r="H1921" s="4">
        <f>Tabla1[[#This Row],[Importe]]-Tabla1[[#This Row],[Pagado]]</f>
        <v>0</v>
      </c>
    </row>
    <row r="1922" spans="1:8" x14ac:dyDescent="0.25">
      <c r="A1922" s="1" t="s">
        <v>23</v>
      </c>
      <c r="B1922" s="8" t="s">
        <v>1958</v>
      </c>
      <c r="C1922">
        <v>40409</v>
      </c>
      <c r="D1922" s="1" t="s">
        <v>3975</v>
      </c>
      <c r="E1922" s="2">
        <v>10309.200000000001</v>
      </c>
      <c r="F1922" s="9" t="s">
        <v>23</v>
      </c>
      <c r="G1922" s="2">
        <v>10309.200000000001</v>
      </c>
      <c r="H1922" s="4">
        <f>Tabla1[[#This Row],[Importe]]-Tabla1[[#This Row],[Pagado]]</f>
        <v>0</v>
      </c>
    </row>
    <row r="1923" spans="1:8" x14ac:dyDescent="0.25">
      <c r="A1923" s="1" t="s">
        <v>23</v>
      </c>
      <c r="B1923" s="8" t="s">
        <v>1959</v>
      </c>
      <c r="C1923">
        <v>40410</v>
      </c>
      <c r="D1923" s="1" t="s">
        <v>4173</v>
      </c>
      <c r="E1923" s="2">
        <v>13862.4</v>
      </c>
      <c r="F1923" s="9" t="s">
        <v>25</v>
      </c>
      <c r="G1923" s="2">
        <v>13862.4</v>
      </c>
      <c r="H1923" s="4">
        <f>Tabla1[[#This Row],[Importe]]-Tabla1[[#This Row],[Pagado]]</f>
        <v>0</v>
      </c>
    </row>
    <row r="1924" spans="1:8" x14ac:dyDescent="0.25">
      <c r="A1924" s="1" t="s">
        <v>23</v>
      </c>
      <c r="B1924" s="8" t="s">
        <v>1960</v>
      </c>
      <c r="C1924">
        <v>40411</v>
      </c>
      <c r="D1924" s="1" t="s">
        <v>3959</v>
      </c>
      <c r="E1924" s="2">
        <v>0</v>
      </c>
      <c r="F1924" s="9" t="s">
        <v>4219</v>
      </c>
      <c r="G1924" s="2">
        <v>0</v>
      </c>
      <c r="H1924" s="4">
        <f>Tabla1[[#This Row],[Importe]]-Tabla1[[#This Row],[Pagado]]</f>
        <v>0</v>
      </c>
    </row>
    <row r="1925" spans="1:8" x14ac:dyDescent="0.25">
      <c r="A1925" s="1" t="s">
        <v>23</v>
      </c>
      <c r="B1925" s="8" t="s">
        <v>1961</v>
      </c>
      <c r="C1925">
        <v>40412</v>
      </c>
      <c r="D1925" s="1" t="s">
        <v>3959</v>
      </c>
      <c r="E1925" s="2">
        <v>160576</v>
      </c>
      <c r="F1925" s="9">
        <v>44203</v>
      </c>
      <c r="G1925" s="2">
        <v>160576</v>
      </c>
      <c r="H1925" s="4">
        <f>Tabla1[[#This Row],[Importe]]-Tabla1[[#This Row],[Pagado]]</f>
        <v>0</v>
      </c>
    </row>
    <row r="1926" spans="1:8" x14ac:dyDescent="0.25">
      <c r="A1926" s="1" t="s">
        <v>23</v>
      </c>
      <c r="B1926" s="8" t="s">
        <v>1962</v>
      </c>
      <c r="C1926">
        <v>40413</v>
      </c>
      <c r="D1926" s="1" t="s">
        <v>3959</v>
      </c>
      <c r="E1926" s="2">
        <v>19760</v>
      </c>
      <c r="F1926" s="9" t="s">
        <v>33</v>
      </c>
      <c r="G1926" s="2">
        <v>19760</v>
      </c>
      <c r="H1926" s="4">
        <f>Tabla1[[#This Row],[Importe]]-Tabla1[[#This Row],[Pagado]]</f>
        <v>0</v>
      </c>
    </row>
    <row r="1927" spans="1:8" x14ac:dyDescent="0.25">
      <c r="A1927" s="1" t="s">
        <v>23</v>
      </c>
      <c r="B1927" s="8" t="s">
        <v>1963</v>
      </c>
      <c r="C1927">
        <v>40414</v>
      </c>
      <c r="D1927" s="1" t="s">
        <v>4163</v>
      </c>
      <c r="E1927" s="2">
        <v>635.4</v>
      </c>
      <c r="F1927" s="9" t="s">
        <v>24</v>
      </c>
      <c r="G1927" s="2">
        <v>635.4</v>
      </c>
      <c r="H1927" s="4">
        <f>Tabla1[[#This Row],[Importe]]-Tabla1[[#This Row],[Pagado]]</f>
        <v>0</v>
      </c>
    </row>
    <row r="1928" spans="1:8" x14ac:dyDescent="0.25">
      <c r="A1928" s="1" t="s">
        <v>23</v>
      </c>
      <c r="B1928" s="8" t="s">
        <v>1964</v>
      </c>
      <c r="C1928">
        <v>40415</v>
      </c>
      <c r="D1928" s="1" t="s">
        <v>3964</v>
      </c>
      <c r="E1928" s="2">
        <v>85.8</v>
      </c>
      <c r="F1928" s="9" t="s">
        <v>24</v>
      </c>
      <c r="G1928" s="2">
        <v>85.8</v>
      </c>
      <c r="H1928" s="4">
        <f>Tabla1[[#This Row],[Importe]]-Tabla1[[#This Row],[Pagado]]</f>
        <v>0</v>
      </c>
    </row>
    <row r="1929" spans="1:8" x14ac:dyDescent="0.25">
      <c r="A1929" s="1" t="s">
        <v>23</v>
      </c>
      <c r="B1929" s="8" t="s">
        <v>1965</v>
      </c>
      <c r="C1929">
        <v>40416</v>
      </c>
      <c r="D1929" s="1" t="s">
        <v>3964</v>
      </c>
      <c r="E1929" s="2">
        <v>39</v>
      </c>
      <c r="F1929" s="9" t="s">
        <v>35</v>
      </c>
      <c r="G1929" s="2">
        <v>39</v>
      </c>
      <c r="H1929" s="4">
        <f>Tabla1[[#This Row],[Importe]]-Tabla1[[#This Row],[Pagado]]</f>
        <v>0</v>
      </c>
    </row>
    <row r="1930" spans="1:8" x14ac:dyDescent="0.25">
      <c r="A1930" s="1" t="s">
        <v>23</v>
      </c>
      <c r="B1930" s="8" t="s">
        <v>1966</v>
      </c>
      <c r="C1930">
        <v>40417</v>
      </c>
      <c r="D1930" s="1" t="s">
        <v>3964</v>
      </c>
      <c r="E1930" s="2">
        <v>82</v>
      </c>
      <c r="F1930" s="9" t="s">
        <v>24</v>
      </c>
      <c r="G1930" s="2">
        <v>82</v>
      </c>
      <c r="H1930" s="4">
        <f>Tabla1[[#This Row],[Importe]]-Tabla1[[#This Row],[Pagado]]</f>
        <v>0</v>
      </c>
    </row>
    <row r="1931" spans="1:8" x14ac:dyDescent="0.25">
      <c r="A1931" s="1" t="s">
        <v>24</v>
      </c>
      <c r="B1931" s="8" t="s">
        <v>1967</v>
      </c>
      <c r="C1931">
        <v>40418</v>
      </c>
      <c r="D1931" s="1" t="s">
        <v>3936</v>
      </c>
      <c r="E1931" s="2">
        <v>7100.1</v>
      </c>
      <c r="F1931" s="9" t="s">
        <v>27</v>
      </c>
      <c r="G1931" s="2">
        <v>7100.1</v>
      </c>
      <c r="H1931" s="4">
        <f>Tabla1[[#This Row],[Importe]]-Tabla1[[#This Row],[Pagado]]</f>
        <v>0</v>
      </c>
    </row>
    <row r="1932" spans="1:8" x14ac:dyDescent="0.25">
      <c r="A1932" s="1" t="s">
        <v>24</v>
      </c>
      <c r="B1932" s="8" t="s">
        <v>1968</v>
      </c>
      <c r="C1932">
        <v>40419</v>
      </c>
      <c r="D1932" s="1" t="s">
        <v>3935</v>
      </c>
      <c r="E1932" s="2">
        <v>0</v>
      </c>
      <c r="F1932" s="9" t="s">
        <v>4219</v>
      </c>
      <c r="G1932" s="2">
        <v>0</v>
      </c>
      <c r="H1932" s="4">
        <f>Tabla1[[#This Row],[Importe]]-Tabla1[[#This Row],[Pagado]]</f>
        <v>0</v>
      </c>
    </row>
    <row r="1933" spans="1:8" x14ac:dyDescent="0.25">
      <c r="A1933" s="1" t="s">
        <v>24</v>
      </c>
      <c r="B1933" s="8" t="s">
        <v>1969</v>
      </c>
      <c r="C1933">
        <v>40420</v>
      </c>
      <c r="D1933" s="1" t="s">
        <v>3935</v>
      </c>
      <c r="E1933" s="2">
        <v>78381.3</v>
      </c>
      <c r="F1933" s="9" t="s">
        <v>26</v>
      </c>
      <c r="G1933" s="2">
        <v>78381.3</v>
      </c>
      <c r="H1933" s="4">
        <f>Tabla1[[#This Row],[Importe]]-Tabla1[[#This Row],[Pagado]]</f>
        <v>0</v>
      </c>
    </row>
    <row r="1934" spans="1:8" x14ac:dyDescent="0.25">
      <c r="A1934" s="1" t="s">
        <v>24</v>
      </c>
      <c r="B1934" s="8" t="s">
        <v>1970</v>
      </c>
      <c r="C1934">
        <v>40421</v>
      </c>
      <c r="D1934" s="1" t="s">
        <v>3964</v>
      </c>
      <c r="E1934" s="2">
        <v>21892.799999999999</v>
      </c>
      <c r="F1934" s="9" t="s">
        <v>24</v>
      </c>
      <c r="G1934" s="2">
        <v>21892.799999999999</v>
      </c>
      <c r="H1934" s="4">
        <f>Tabla1[[#This Row],[Importe]]-Tabla1[[#This Row],[Pagado]]</f>
        <v>0</v>
      </c>
    </row>
    <row r="1935" spans="1:8" x14ac:dyDescent="0.25">
      <c r="A1935" s="1" t="s">
        <v>24</v>
      </c>
      <c r="B1935" s="8" t="s">
        <v>1971</v>
      </c>
      <c r="C1935">
        <v>40422</v>
      </c>
      <c r="D1935" s="1" t="s">
        <v>3981</v>
      </c>
      <c r="E1935" s="2">
        <v>5600</v>
      </c>
      <c r="F1935" s="9" t="s">
        <v>24</v>
      </c>
      <c r="G1935" s="2">
        <v>5600</v>
      </c>
      <c r="H1935" s="4">
        <f>Tabla1[[#This Row],[Importe]]-Tabla1[[#This Row],[Pagado]]</f>
        <v>0</v>
      </c>
    </row>
    <row r="1936" spans="1:8" x14ac:dyDescent="0.25">
      <c r="A1936" s="1" t="s">
        <v>24</v>
      </c>
      <c r="B1936" s="8" t="s">
        <v>1972</v>
      </c>
      <c r="C1936">
        <v>40423</v>
      </c>
      <c r="D1936" s="1" t="s">
        <v>3973</v>
      </c>
      <c r="E1936" s="2">
        <v>1120</v>
      </c>
      <c r="F1936" s="9" t="s">
        <v>24</v>
      </c>
      <c r="G1936" s="2">
        <v>1120</v>
      </c>
      <c r="H1936" s="4">
        <f>Tabla1[[#This Row],[Importe]]-Tabla1[[#This Row],[Pagado]]</f>
        <v>0</v>
      </c>
    </row>
    <row r="1937" spans="1:8" x14ac:dyDescent="0.25">
      <c r="A1937" s="1" t="s">
        <v>24</v>
      </c>
      <c r="B1937" s="8" t="s">
        <v>1973</v>
      </c>
      <c r="C1937">
        <v>40424</v>
      </c>
      <c r="D1937" s="1" t="s">
        <v>4029</v>
      </c>
      <c r="E1937" s="2">
        <v>3974.4</v>
      </c>
      <c r="F1937" s="9" t="s">
        <v>24</v>
      </c>
      <c r="G1937" s="2">
        <v>3974.4</v>
      </c>
      <c r="H1937" s="4">
        <f>Tabla1[[#This Row],[Importe]]-Tabla1[[#This Row],[Pagado]]</f>
        <v>0</v>
      </c>
    </row>
    <row r="1938" spans="1:8" x14ac:dyDescent="0.25">
      <c r="A1938" s="1" t="s">
        <v>24</v>
      </c>
      <c r="B1938" s="8" t="s">
        <v>1974</v>
      </c>
      <c r="C1938">
        <v>40425</v>
      </c>
      <c r="D1938" s="1" t="s">
        <v>3938</v>
      </c>
      <c r="E1938" s="2">
        <v>4320</v>
      </c>
      <c r="F1938" s="9" t="s">
        <v>25</v>
      </c>
      <c r="G1938" s="2">
        <v>4320</v>
      </c>
      <c r="H1938" s="4">
        <f>Tabla1[[#This Row],[Importe]]-Tabla1[[#This Row],[Pagado]]</f>
        <v>0</v>
      </c>
    </row>
    <row r="1939" spans="1:8" x14ac:dyDescent="0.25">
      <c r="A1939" s="1" t="s">
        <v>24</v>
      </c>
      <c r="B1939" s="8" t="s">
        <v>1975</v>
      </c>
      <c r="C1939">
        <v>40426</v>
      </c>
      <c r="D1939" s="1" t="s">
        <v>3939</v>
      </c>
      <c r="E1939" s="2">
        <v>3590.4</v>
      </c>
      <c r="F1939" s="9" t="s">
        <v>25</v>
      </c>
      <c r="G1939" s="2">
        <v>3590.4</v>
      </c>
      <c r="H1939" s="4">
        <f>Tabla1[[#This Row],[Importe]]-Tabla1[[#This Row],[Pagado]]</f>
        <v>0</v>
      </c>
    </row>
    <row r="1940" spans="1:8" x14ac:dyDescent="0.25">
      <c r="A1940" s="1" t="s">
        <v>24</v>
      </c>
      <c r="B1940" s="8" t="s">
        <v>1976</v>
      </c>
      <c r="C1940">
        <v>40427</v>
      </c>
      <c r="D1940" s="1" t="s">
        <v>4079</v>
      </c>
      <c r="E1940" s="2">
        <v>3468.9</v>
      </c>
      <c r="F1940" s="9" t="s">
        <v>24</v>
      </c>
      <c r="G1940" s="2">
        <v>3468.9</v>
      </c>
      <c r="H1940" s="4">
        <f>Tabla1[[#This Row],[Importe]]-Tabla1[[#This Row],[Pagado]]</f>
        <v>0</v>
      </c>
    </row>
    <row r="1941" spans="1:8" x14ac:dyDescent="0.25">
      <c r="A1941" s="1" t="s">
        <v>24</v>
      </c>
      <c r="B1941" s="8" t="s">
        <v>1977</v>
      </c>
      <c r="C1941">
        <v>40428</v>
      </c>
      <c r="D1941" s="1" t="s">
        <v>3942</v>
      </c>
      <c r="E1941" s="2">
        <v>3474.1</v>
      </c>
      <c r="F1941" s="9" t="s">
        <v>26</v>
      </c>
      <c r="G1941" s="2">
        <v>3474.1</v>
      </c>
      <c r="H1941" s="4">
        <f>Tabla1[[#This Row],[Importe]]-Tabla1[[#This Row],[Pagado]]</f>
        <v>0</v>
      </c>
    </row>
    <row r="1942" spans="1:8" x14ac:dyDescent="0.25">
      <c r="A1942" s="1" t="s">
        <v>24</v>
      </c>
      <c r="B1942" s="8" t="s">
        <v>1978</v>
      </c>
      <c r="C1942">
        <v>40429</v>
      </c>
      <c r="D1942" s="1" t="s">
        <v>3948</v>
      </c>
      <c r="E1942" s="2">
        <v>7373.38</v>
      </c>
      <c r="F1942" s="9" t="s">
        <v>26</v>
      </c>
      <c r="G1942" s="2">
        <v>7373.38</v>
      </c>
      <c r="H1942" s="4">
        <f>Tabla1[[#This Row],[Importe]]-Tabla1[[#This Row],[Pagado]]</f>
        <v>0</v>
      </c>
    </row>
    <row r="1943" spans="1:8" x14ac:dyDescent="0.25">
      <c r="A1943" s="1" t="s">
        <v>24</v>
      </c>
      <c r="B1943" s="8" t="s">
        <v>1979</v>
      </c>
      <c r="C1943">
        <v>40430</v>
      </c>
      <c r="D1943" s="1" t="s">
        <v>3941</v>
      </c>
      <c r="E1943" s="2">
        <v>878.08</v>
      </c>
      <c r="F1943" s="9" t="s">
        <v>24</v>
      </c>
      <c r="G1943" s="2">
        <v>878.08</v>
      </c>
      <c r="H1943" s="4">
        <f>Tabla1[[#This Row],[Importe]]-Tabla1[[#This Row],[Pagado]]</f>
        <v>0</v>
      </c>
    </row>
    <row r="1944" spans="1:8" x14ac:dyDescent="0.25">
      <c r="A1944" s="1" t="s">
        <v>24</v>
      </c>
      <c r="B1944" s="8" t="s">
        <v>1980</v>
      </c>
      <c r="C1944">
        <v>40431</v>
      </c>
      <c r="D1944" s="1" t="s">
        <v>3949</v>
      </c>
      <c r="E1944" s="2">
        <v>29193.22</v>
      </c>
      <c r="F1944" s="9" t="s">
        <v>25</v>
      </c>
      <c r="G1944" s="2">
        <v>29193.22</v>
      </c>
      <c r="H1944" s="4">
        <f>Tabla1[[#This Row],[Importe]]-Tabla1[[#This Row],[Pagado]]</f>
        <v>0</v>
      </c>
    </row>
    <row r="1945" spans="1:8" x14ac:dyDescent="0.25">
      <c r="A1945" s="1" t="s">
        <v>24</v>
      </c>
      <c r="B1945" s="8" t="s">
        <v>1981</v>
      </c>
      <c r="C1945">
        <v>40432</v>
      </c>
      <c r="D1945" s="1" t="s">
        <v>4083</v>
      </c>
      <c r="E1945" s="2">
        <v>6507.4</v>
      </c>
      <c r="F1945" s="9" t="s">
        <v>24</v>
      </c>
      <c r="G1945" s="2">
        <v>6507.4</v>
      </c>
      <c r="H1945" s="4">
        <f>Tabla1[[#This Row],[Importe]]-Tabla1[[#This Row],[Pagado]]</f>
        <v>0</v>
      </c>
    </row>
    <row r="1946" spans="1:8" x14ac:dyDescent="0.25">
      <c r="A1946" s="1" t="s">
        <v>24</v>
      </c>
      <c r="B1946" s="8" t="s">
        <v>1982</v>
      </c>
      <c r="C1946">
        <v>40433</v>
      </c>
      <c r="D1946" s="1" t="s">
        <v>3950</v>
      </c>
      <c r="E1946" s="2">
        <v>42879.9</v>
      </c>
      <c r="F1946" s="9" t="s">
        <v>26</v>
      </c>
      <c r="G1946" s="2">
        <v>42879.9</v>
      </c>
      <c r="H1946" s="4">
        <f>Tabla1[[#This Row],[Importe]]-Tabla1[[#This Row],[Pagado]]</f>
        <v>0</v>
      </c>
    </row>
    <row r="1947" spans="1:8" x14ac:dyDescent="0.25">
      <c r="A1947" s="1" t="s">
        <v>24</v>
      </c>
      <c r="B1947" s="8" t="s">
        <v>1983</v>
      </c>
      <c r="C1947">
        <v>40434</v>
      </c>
      <c r="D1947" s="1" t="s">
        <v>3954</v>
      </c>
      <c r="E1947" s="2">
        <v>7564</v>
      </c>
      <c r="F1947" s="9" t="s">
        <v>24</v>
      </c>
      <c r="G1947" s="2">
        <v>7564</v>
      </c>
      <c r="H1947" s="4">
        <f>Tabla1[[#This Row],[Importe]]-Tabla1[[#This Row],[Pagado]]</f>
        <v>0</v>
      </c>
    </row>
    <row r="1948" spans="1:8" x14ac:dyDescent="0.25">
      <c r="A1948" s="1" t="s">
        <v>24</v>
      </c>
      <c r="B1948" s="8" t="s">
        <v>1984</v>
      </c>
      <c r="C1948">
        <v>40435</v>
      </c>
      <c r="D1948" s="1" t="s">
        <v>3945</v>
      </c>
      <c r="E1948" s="2">
        <v>3782.4</v>
      </c>
      <c r="F1948" s="9" t="s">
        <v>25</v>
      </c>
      <c r="G1948" s="2">
        <v>3782.4</v>
      </c>
      <c r="H1948" s="4">
        <f>Tabla1[[#This Row],[Importe]]-Tabla1[[#This Row],[Pagado]]</f>
        <v>0</v>
      </c>
    </row>
    <row r="1949" spans="1:8" x14ac:dyDescent="0.25">
      <c r="A1949" s="1" t="s">
        <v>23</v>
      </c>
      <c r="B1949" s="8" t="s">
        <v>1985</v>
      </c>
      <c r="C1949">
        <v>40436</v>
      </c>
      <c r="D1949" s="1" t="s">
        <v>4017</v>
      </c>
      <c r="E1949" s="2">
        <v>146143.25</v>
      </c>
      <c r="F1949" s="9" t="s">
        <v>26</v>
      </c>
      <c r="G1949" s="2">
        <v>146143.25</v>
      </c>
      <c r="H1949" s="4">
        <f>Tabla1[[#This Row],[Importe]]-Tabla1[[#This Row],[Pagado]]</f>
        <v>0</v>
      </c>
    </row>
    <row r="1950" spans="1:8" x14ac:dyDescent="0.25">
      <c r="A1950" s="1" t="s">
        <v>24</v>
      </c>
      <c r="B1950" s="8" t="s">
        <v>1986</v>
      </c>
      <c r="C1950">
        <v>40437</v>
      </c>
      <c r="D1950" s="1" t="s">
        <v>3944</v>
      </c>
      <c r="E1950" s="2">
        <v>5491.78</v>
      </c>
      <c r="F1950" s="9" t="s">
        <v>25</v>
      </c>
      <c r="G1950" s="2">
        <v>5491.78</v>
      </c>
      <c r="H1950" s="4">
        <f>Tabla1[[#This Row],[Importe]]-Tabla1[[#This Row],[Pagado]]</f>
        <v>0</v>
      </c>
    </row>
    <row r="1951" spans="1:8" x14ac:dyDescent="0.25">
      <c r="A1951" s="1" t="s">
        <v>24</v>
      </c>
      <c r="B1951" s="8" t="s">
        <v>1987</v>
      </c>
      <c r="C1951">
        <v>40438</v>
      </c>
      <c r="D1951" s="1" t="s">
        <v>4006</v>
      </c>
      <c r="E1951" s="2">
        <v>9728</v>
      </c>
      <c r="F1951" s="9" t="s">
        <v>24</v>
      </c>
      <c r="G1951" s="2">
        <v>9728</v>
      </c>
      <c r="H1951" s="4">
        <f>Tabla1[[#This Row],[Importe]]-Tabla1[[#This Row],[Pagado]]</f>
        <v>0</v>
      </c>
    </row>
    <row r="1952" spans="1:8" x14ac:dyDescent="0.25">
      <c r="A1952" s="1" t="s">
        <v>24</v>
      </c>
      <c r="B1952" s="8" t="s">
        <v>1988</v>
      </c>
      <c r="C1952">
        <v>40439</v>
      </c>
      <c r="D1952" s="1" t="s">
        <v>3947</v>
      </c>
      <c r="E1952" s="2">
        <v>2644.32</v>
      </c>
      <c r="F1952" s="9" t="s">
        <v>25</v>
      </c>
      <c r="G1952" s="2">
        <v>2644.32</v>
      </c>
      <c r="H1952" s="4">
        <f>Tabla1[[#This Row],[Importe]]-Tabla1[[#This Row],[Pagado]]</f>
        <v>0</v>
      </c>
    </row>
    <row r="1953" spans="1:8" x14ac:dyDescent="0.25">
      <c r="A1953" s="1" t="s">
        <v>24</v>
      </c>
      <c r="B1953" s="8" t="s">
        <v>1989</v>
      </c>
      <c r="C1953">
        <v>40440</v>
      </c>
      <c r="D1953" s="1" t="s">
        <v>4031</v>
      </c>
      <c r="E1953" s="2">
        <v>3080</v>
      </c>
      <c r="F1953" s="9" t="s">
        <v>24</v>
      </c>
      <c r="G1953" s="2">
        <v>3080</v>
      </c>
      <c r="H1953" s="4">
        <f>Tabla1[[#This Row],[Importe]]-Tabla1[[#This Row],[Pagado]]</f>
        <v>0</v>
      </c>
    </row>
    <row r="1954" spans="1:8" x14ac:dyDescent="0.25">
      <c r="A1954" s="1" t="s">
        <v>24</v>
      </c>
      <c r="B1954" s="8" t="s">
        <v>1990</v>
      </c>
      <c r="C1954">
        <v>40441</v>
      </c>
      <c r="D1954" s="1" t="s">
        <v>3946</v>
      </c>
      <c r="E1954" s="2">
        <v>7998</v>
      </c>
      <c r="F1954" s="9" t="s">
        <v>25</v>
      </c>
      <c r="G1954" s="2">
        <v>7998</v>
      </c>
      <c r="H1954" s="4">
        <f>Tabla1[[#This Row],[Importe]]-Tabla1[[#This Row],[Pagado]]</f>
        <v>0</v>
      </c>
    </row>
    <row r="1955" spans="1:8" x14ac:dyDescent="0.25">
      <c r="A1955" s="1" t="s">
        <v>24</v>
      </c>
      <c r="B1955" s="8" t="s">
        <v>1991</v>
      </c>
      <c r="C1955">
        <v>40442</v>
      </c>
      <c r="D1955" s="1" t="s">
        <v>4042</v>
      </c>
      <c r="E1955" s="2">
        <v>56617</v>
      </c>
      <c r="F1955" s="9" t="s">
        <v>32</v>
      </c>
      <c r="G1955" s="2">
        <v>56617</v>
      </c>
      <c r="H1955" s="4">
        <f>Tabla1[[#This Row],[Importe]]-Tabla1[[#This Row],[Pagado]]</f>
        <v>0</v>
      </c>
    </row>
    <row r="1956" spans="1:8" x14ac:dyDescent="0.25">
      <c r="A1956" s="1" t="s">
        <v>24</v>
      </c>
      <c r="B1956" s="8" t="s">
        <v>1992</v>
      </c>
      <c r="C1956">
        <v>40443</v>
      </c>
      <c r="D1956" s="1" t="s">
        <v>4044</v>
      </c>
      <c r="E1956" s="2">
        <v>8894.7999999999993</v>
      </c>
      <c r="F1956" s="9" t="s">
        <v>24</v>
      </c>
      <c r="G1956" s="2">
        <v>8894.7999999999993</v>
      </c>
      <c r="H1956" s="4">
        <f>Tabla1[[#This Row],[Importe]]-Tabla1[[#This Row],[Pagado]]</f>
        <v>0</v>
      </c>
    </row>
    <row r="1957" spans="1:8" x14ac:dyDescent="0.25">
      <c r="A1957" s="1" t="s">
        <v>24</v>
      </c>
      <c r="B1957" s="8" t="s">
        <v>1993</v>
      </c>
      <c r="C1957">
        <v>40444</v>
      </c>
      <c r="D1957" s="1" t="s">
        <v>4005</v>
      </c>
      <c r="E1957" s="2">
        <v>1430.7</v>
      </c>
      <c r="F1957" s="9" t="s">
        <v>24</v>
      </c>
      <c r="G1957" s="2">
        <v>1430.7</v>
      </c>
      <c r="H1957" s="4">
        <f>Tabla1[[#This Row],[Importe]]-Tabla1[[#This Row],[Pagado]]</f>
        <v>0</v>
      </c>
    </row>
    <row r="1958" spans="1:8" x14ac:dyDescent="0.25">
      <c r="A1958" s="1" t="s">
        <v>24</v>
      </c>
      <c r="B1958" s="8" t="s">
        <v>1994</v>
      </c>
      <c r="C1958">
        <v>40445</v>
      </c>
      <c r="D1958" s="1" t="s">
        <v>3951</v>
      </c>
      <c r="E1958" s="2">
        <v>11974.72</v>
      </c>
      <c r="F1958" s="9" t="s">
        <v>24</v>
      </c>
      <c r="G1958" s="2">
        <v>11974.72</v>
      </c>
      <c r="H1958" s="4">
        <f>Tabla1[[#This Row],[Importe]]-Tabla1[[#This Row],[Pagado]]</f>
        <v>0</v>
      </c>
    </row>
    <row r="1959" spans="1:8" x14ac:dyDescent="0.25">
      <c r="A1959" s="1" t="s">
        <v>24</v>
      </c>
      <c r="B1959" s="8" t="s">
        <v>1995</v>
      </c>
      <c r="C1959">
        <v>40446</v>
      </c>
      <c r="D1959" s="1" t="s">
        <v>4045</v>
      </c>
      <c r="E1959" s="2">
        <v>5053.8</v>
      </c>
      <c r="F1959" s="9" t="s">
        <v>24</v>
      </c>
      <c r="G1959" s="2">
        <v>5053.8</v>
      </c>
      <c r="H1959" s="4">
        <f>Tabla1[[#This Row],[Importe]]-Tabla1[[#This Row],[Pagado]]</f>
        <v>0</v>
      </c>
    </row>
    <row r="1960" spans="1:8" x14ac:dyDescent="0.25">
      <c r="A1960" s="1" t="s">
        <v>24</v>
      </c>
      <c r="B1960" s="8" t="s">
        <v>1996</v>
      </c>
      <c r="C1960">
        <v>40447</v>
      </c>
      <c r="D1960" s="1" t="s">
        <v>4012</v>
      </c>
      <c r="E1960" s="2">
        <v>2694.76</v>
      </c>
      <c r="F1960" s="9" t="s">
        <v>24</v>
      </c>
      <c r="G1960" s="2">
        <v>2694.76</v>
      </c>
      <c r="H1960" s="4">
        <f>Tabla1[[#This Row],[Importe]]-Tabla1[[#This Row],[Pagado]]</f>
        <v>0</v>
      </c>
    </row>
    <row r="1961" spans="1:8" x14ac:dyDescent="0.25">
      <c r="A1961" s="1" t="s">
        <v>24</v>
      </c>
      <c r="B1961" s="8" t="s">
        <v>1997</v>
      </c>
      <c r="C1961">
        <v>40448</v>
      </c>
      <c r="D1961" s="1" t="s">
        <v>4041</v>
      </c>
      <c r="E1961" s="2">
        <v>2833.7</v>
      </c>
      <c r="F1961" s="9" t="s">
        <v>24</v>
      </c>
      <c r="G1961" s="2">
        <v>2833.7</v>
      </c>
      <c r="H1961" s="4">
        <f>Tabla1[[#This Row],[Importe]]-Tabla1[[#This Row],[Pagado]]</f>
        <v>0</v>
      </c>
    </row>
    <row r="1962" spans="1:8" x14ac:dyDescent="0.25">
      <c r="A1962" s="1" t="s">
        <v>24</v>
      </c>
      <c r="B1962" s="8" t="s">
        <v>1998</v>
      </c>
      <c r="C1962">
        <v>40449</v>
      </c>
      <c r="D1962" s="1" t="s">
        <v>4046</v>
      </c>
      <c r="E1962" s="2">
        <v>3427.9</v>
      </c>
      <c r="F1962" s="9" t="s">
        <v>24</v>
      </c>
      <c r="G1962" s="2">
        <v>3427.9</v>
      </c>
      <c r="H1962" s="4">
        <f>Tabla1[[#This Row],[Importe]]-Tabla1[[#This Row],[Pagado]]</f>
        <v>0</v>
      </c>
    </row>
    <row r="1963" spans="1:8" x14ac:dyDescent="0.25">
      <c r="A1963" s="1" t="s">
        <v>24</v>
      </c>
      <c r="B1963" s="8" t="s">
        <v>1999</v>
      </c>
      <c r="C1963">
        <v>40450</v>
      </c>
      <c r="D1963" s="1" t="s">
        <v>3967</v>
      </c>
      <c r="E1963" s="2">
        <v>11599.2</v>
      </c>
      <c r="F1963" s="9" t="s">
        <v>24</v>
      </c>
      <c r="G1963" s="2">
        <v>11599.2</v>
      </c>
      <c r="H1963" s="4">
        <f>Tabla1[[#This Row],[Importe]]-Tabla1[[#This Row],[Pagado]]</f>
        <v>0</v>
      </c>
    </row>
    <row r="1964" spans="1:8" x14ac:dyDescent="0.25">
      <c r="A1964" s="1" t="s">
        <v>24</v>
      </c>
      <c r="B1964" s="8" t="s">
        <v>2000</v>
      </c>
      <c r="C1964">
        <v>40451</v>
      </c>
      <c r="D1964" s="1" t="s">
        <v>4179</v>
      </c>
      <c r="E1964" s="2">
        <v>5378</v>
      </c>
      <c r="F1964" s="9" t="s">
        <v>24</v>
      </c>
      <c r="G1964" s="2">
        <v>5378</v>
      </c>
      <c r="H1964" s="4">
        <f>Tabla1[[#This Row],[Importe]]-Tabla1[[#This Row],[Pagado]]</f>
        <v>0</v>
      </c>
    </row>
    <row r="1965" spans="1:8" x14ac:dyDescent="0.25">
      <c r="A1965" s="1" t="s">
        <v>24</v>
      </c>
      <c r="B1965" s="8" t="s">
        <v>2001</v>
      </c>
      <c r="C1965">
        <v>40452</v>
      </c>
      <c r="D1965" s="1" t="s">
        <v>4010</v>
      </c>
      <c r="E1965" s="2">
        <v>2306.8000000000002</v>
      </c>
      <c r="F1965" s="9" t="s">
        <v>24</v>
      </c>
      <c r="G1965" s="2">
        <v>2306.8000000000002</v>
      </c>
      <c r="H1965" s="4">
        <f>Tabla1[[#This Row],[Importe]]-Tabla1[[#This Row],[Pagado]]</f>
        <v>0</v>
      </c>
    </row>
    <row r="1966" spans="1:8" x14ac:dyDescent="0.25">
      <c r="A1966" s="1" t="s">
        <v>24</v>
      </c>
      <c r="B1966" s="8" t="s">
        <v>2002</v>
      </c>
      <c r="C1966">
        <v>40453</v>
      </c>
      <c r="D1966" s="1" t="s">
        <v>4085</v>
      </c>
      <c r="E1966" s="2">
        <v>10420</v>
      </c>
      <c r="F1966" s="9" t="s">
        <v>24</v>
      </c>
      <c r="G1966" s="2">
        <v>10420</v>
      </c>
      <c r="H1966" s="4">
        <f>Tabla1[[#This Row],[Importe]]-Tabla1[[#This Row],[Pagado]]</f>
        <v>0</v>
      </c>
    </row>
    <row r="1967" spans="1:8" x14ac:dyDescent="0.25">
      <c r="A1967" s="1" t="s">
        <v>24</v>
      </c>
      <c r="B1967" s="8" t="s">
        <v>2003</v>
      </c>
      <c r="C1967">
        <v>40454</v>
      </c>
      <c r="D1967" s="1" t="s">
        <v>4013</v>
      </c>
      <c r="E1967" s="2">
        <v>13431.6</v>
      </c>
      <c r="F1967" s="9" t="s">
        <v>24</v>
      </c>
      <c r="G1967" s="2">
        <v>13431.6</v>
      </c>
      <c r="H1967" s="4">
        <f>Tabla1[[#This Row],[Importe]]-Tabla1[[#This Row],[Pagado]]</f>
        <v>0</v>
      </c>
    </row>
    <row r="1968" spans="1:8" x14ac:dyDescent="0.25">
      <c r="A1968" s="1" t="s">
        <v>24</v>
      </c>
      <c r="B1968" s="8" t="s">
        <v>2004</v>
      </c>
      <c r="C1968">
        <v>40455</v>
      </c>
      <c r="D1968" s="1" t="s">
        <v>4157</v>
      </c>
      <c r="E1968" s="2">
        <v>19611</v>
      </c>
      <c r="F1968" s="9" t="s">
        <v>24</v>
      </c>
      <c r="G1968" s="2">
        <v>19611</v>
      </c>
      <c r="H1968" s="4">
        <f>Tabla1[[#This Row],[Importe]]-Tabla1[[#This Row],[Pagado]]</f>
        <v>0</v>
      </c>
    </row>
    <row r="1969" spans="1:8" x14ac:dyDescent="0.25">
      <c r="A1969" s="1" t="s">
        <v>24</v>
      </c>
      <c r="B1969" s="8" t="s">
        <v>2005</v>
      </c>
      <c r="C1969">
        <v>40456</v>
      </c>
      <c r="D1969" s="1" t="s">
        <v>4007</v>
      </c>
      <c r="E1969" s="2">
        <v>10642</v>
      </c>
      <c r="F1969" s="9" t="s">
        <v>24</v>
      </c>
      <c r="G1969" s="2">
        <v>10642</v>
      </c>
      <c r="H1969" s="4">
        <f>Tabla1[[#This Row],[Importe]]-Tabla1[[#This Row],[Pagado]]</f>
        <v>0</v>
      </c>
    </row>
    <row r="1970" spans="1:8" x14ac:dyDescent="0.25">
      <c r="A1970" s="1" t="s">
        <v>24</v>
      </c>
      <c r="B1970" s="8" t="s">
        <v>2006</v>
      </c>
      <c r="C1970">
        <v>40457</v>
      </c>
      <c r="D1970" s="1" t="s">
        <v>3964</v>
      </c>
      <c r="E1970" s="2">
        <v>8802.7999999999993</v>
      </c>
      <c r="F1970" s="9" t="s">
        <v>24</v>
      </c>
      <c r="G1970" s="2">
        <v>8802.7999999999993</v>
      </c>
      <c r="H1970" s="4">
        <f>Tabla1[[#This Row],[Importe]]-Tabla1[[#This Row],[Pagado]]</f>
        <v>0</v>
      </c>
    </row>
    <row r="1971" spans="1:8" x14ac:dyDescent="0.25">
      <c r="A1971" s="1" t="s">
        <v>24</v>
      </c>
      <c r="B1971" s="8" t="s">
        <v>2007</v>
      </c>
      <c r="C1971">
        <v>40458</v>
      </c>
      <c r="D1971" s="1" t="s">
        <v>4037</v>
      </c>
      <c r="E1971" s="2">
        <v>2388.44</v>
      </c>
      <c r="F1971" s="9" t="s">
        <v>24</v>
      </c>
      <c r="G1971" s="2">
        <v>2388.44</v>
      </c>
      <c r="H1971" s="4">
        <f>Tabla1[[#This Row],[Importe]]-Tabla1[[#This Row],[Pagado]]</f>
        <v>0</v>
      </c>
    </row>
    <row r="1972" spans="1:8" x14ac:dyDescent="0.25">
      <c r="A1972" s="1" t="s">
        <v>24</v>
      </c>
      <c r="B1972" s="8" t="s">
        <v>2008</v>
      </c>
      <c r="C1972">
        <v>40459</v>
      </c>
      <c r="D1972" s="1" t="s">
        <v>3964</v>
      </c>
      <c r="E1972" s="2">
        <v>3010.8</v>
      </c>
      <c r="F1972" s="9" t="s">
        <v>24</v>
      </c>
      <c r="G1972" s="2">
        <v>3010.8</v>
      </c>
      <c r="H1972" s="4">
        <f>Tabla1[[#This Row],[Importe]]-Tabla1[[#This Row],[Pagado]]</f>
        <v>0</v>
      </c>
    </row>
    <row r="1973" spans="1:8" x14ac:dyDescent="0.25">
      <c r="A1973" s="1" t="s">
        <v>24</v>
      </c>
      <c r="B1973" s="8" t="s">
        <v>2009</v>
      </c>
      <c r="C1973">
        <v>40460</v>
      </c>
      <c r="D1973" s="1" t="s">
        <v>3978</v>
      </c>
      <c r="E1973" s="2">
        <v>9733.5</v>
      </c>
      <c r="F1973" s="9" t="s">
        <v>24</v>
      </c>
      <c r="G1973" s="2">
        <v>9733.5</v>
      </c>
      <c r="H1973" s="4">
        <f>Tabla1[[#This Row],[Importe]]-Tabla1[[#This Row],[Pagado]]</f>
        <v>0</v>
      </c>
    </row>
    <row r="1974" spans="1:8" x14ac:dyDescent="0.25">
      <c r="A1974" s="1" t="s">
        <v>24</v>
      </c>
      <c r="B1974" s="8" t="s">
        <v>2010</v>
      </c>
      <c r="C1974">
        <v>40461</v>
      </c>
      <c r="D1974" s="1" t="s">
        <v>4084</v>
      </c>
      <c r="E1974" s="2">
        <v>2932.1</v>
      </c>
      <c r="F1974" s="9" t="s">
        <v>24</v>
      </c>
      <c r="G1974" s="2">
        <v>2932.1</v>
      </c>
      <c r="H1974" s="4">
        <f>Tabla1[[#This Row],[Importe]]-Tabla1[[#This Row],[Pagado]]</f>
        <v>0</v>
      </c>
    </row>
    <row r="1975" spans="1:8" x14ac:dyDescent="0.25">
      <c r="A1975" s="1" t="s">
        <v>24</v>
      </c>
      <c r="B1975" s="8" t="s">
        <v>2011</v>
      </c>
      <c r="C1975">
        <v>40462</v>
      </c>
      <c r="D1975" s="1" t="s">
        <v>3968</v>
      </c>
      <c r="E1975" s="2">
        <v>5040</v>
      </c>
      <c r="F1975" s="9" t="s">
        <v>25</v>
      </c>
      <c r="G1975" s="2">
        <v>5040</v>
      </c>
      <c r="H1975" s="4">
        <f>Tabla1[[#This Row],[Importe]]-Tabla1[[#This Row],[Pagado]]</f>
        <v>0</v>
      </c>
    </row>
    <row r="1976" spans="1:8" x14ac:dyDescent="0.25">
      <c r="A1976" s="1" t="s">
        <v>24</v>
      </c>
      <c r="B1976" s="8" t="s">
        <v>2012</v>
      </c>
      <c r="C1976">
        <v>40463</v>
      </c>
      <c r="D1976" s="1" t="s">
        <v>4154</v>
      </c>
      <c r="E1976" s="2">
        <v>3366</v>
      </c>
      <c r="F1976" s="9" t="s">
        <v>24</v>
      </c>
      <c r="G1976" s="2">
        <v>3366</v>
      </c>
      <c r="H1976" s="4">
        <f>Tabla1[[#This Row],[Importe]]-Tabla1[[#This Row],[Pagado]]</f>
        <v>0</v>
      </c>
    </row>
    <row r="1977" spans="1:8" x14ac:dyDescent="0.25">
      <c r="A1977" s="1" t="s">
        <v>24</v>
      </c>
      <c r="B1977" s="8" t="s">
        <v>2013</v>
      </c>
      <c r="C1977">
        <v>40464</v>
      </c>
      <c r="D1977" s="1" t="s">
        <v>4033</v>
      </c>
      <c r="E1977" s="2">
        <v>2876.8</v>
      </c>
      <c r="F1977" s="9" t="s">
        <v>24</v>
      </c>
      <c r="G1977" s="2">
        <v>2876.8</v>
      </c>
      <c r="H1977" s="4">
        <f>Tabla1[[#This Row],[Importe]]-Tabla1[[#This Row],[Pagado]]</f>
        <v>0</v>
      </c>
    </row>
    <row r="1978" spans="1:8" x14ac:dyDescent="0.25">
      <c r="A1978" s="1" t="s">
        <v>24</v>
      </c>
      <c r="B1978" s="8" t="s">
        <v>2014</v>
      </c>
      <c r="C1978">
        <v>40465</v>
      </c>
      <c r="D1978" s="1" t="s">
        <v>3966</v>
      </c>
      <c r="E1978" s="2">
        <v>1098.96</v>
      </c>
      <c r="F1978" s="9" t="s">
        <v>24</v>
      </c>
      <c r="G1978" s="2">
        <v>1098.96</v>
      </c>
      <c r="H1978" s="4">
        <f>Tabla1[[#This Row],[Importe]]-Tabla1[[#This Row],[Pagado]]</f>
        <v>0</v>
      </c>
    </row>
    <row r="1979" spans="1:8" x14ac:dyDescent="0.25">
      <c r="A1979" s="1" t="s">
        <v>24</v>
      </c>
      <c r="B1979" s="8" t="s">
        <v>2015</v>
      </c>
      <c r="C1979">
        <v>40466</v>
      </c>
      <c r="D1979" s="1" t="s">
        <v>3971</v>
      </c>
      <c r="E1979" s="2">
        <v>4161.2</v>
      </c>
      <c r="F1979" s="9" t="s">
        <v>24</v>
      </c>
      <c r="G1979" s="2">
        <v>4161.2</v>
      </c>
      <c r="H1979" s="4">
        <f>Tabla1[[#This Row],[Importe]]-Tabla1[[#This Row],[Pagado]]</f>
        <v>0</v>
      </c>
    </row>
    <row r="1980" spans="1:8" x14ac:dyDescent="0.25">
      <c r="A1980" s="1" t="s">
        <v>24</v>
      </c>
      <c r="B1980" s="8" t="s">
        <v>2016</v>
      </c>
      <c r="C1980">
        <v>40467</v>
      </c>
      <c r="D1980" s="1" t="s">
        <v>3972</v>
      </c>
      <c r="E1980" s="2">
        <v>5069.5</v>
      </c>
      <c r="F1980" s="9" t="s">
        <v>24</v>
      </c>
      <c r="G1980" s="2">
        <v>5069.5</v>
      </c>
      <c r="H1980" s="4">
        <f>Tabla1[[#This Row],[Importe]]-Tabla1[[#This Row],[Pagado]]</f>
        <v>0</v>
      </c>
    </row>
    <row r="1981" spans="1:8" x14ac:dyDescent="0.25">
      <c r="A1981" s="1" t="s">
        <v>24</v>
      </c>
      <c r="B1981" s="8" t="s">
        <v>2017</v>
      </c>
      <c r="C1981">
        <v>40468</v>
      </c>
      <c r="D1981" s="1" t="s">
        <v>4030</v>
      </c>
      <c r="E1981" s="2">
        <v>4107.3999999999996</v>
      </c>
      <c r="F1981" s="9" t="s">
        <v>24</v>
      </c>
      <c r="G1981" s="2">
        <v>4107.3999999999996</v>
      </c>
      <c r="H1981" s="4">
        <f>Tabla1[[#This Row],[Importe]]-Tabla1[[#This Row],[Pagado]]</f>
        <v>0</v>
      </c>
    </row>
    <row r="1982" spans="1:8" x14ac:dyDescent="0.25">
      <c r="A1982" s="1" t="s">
        <v>24</v>
      </c>
      <c r="B1982" s="8" t="s">
        <v>2018</v>
      </c>
      <c r="C1982">
        <v>40469</v>
      </c>
      <c r="D1982" s="1" t="s">
        <v>3993</v>
      </c>
      <c r="E1982" s="2">
        <v>4320.6000000000004</v>
      </c>
      <c r="F1982" s="9" t="s">
        <v>24</v>
      </c>
      <c r="G1982" s="2">
        <v>4320.6000000000004</v>
      </c>
      <c r="H1982" s="4">
        <f>Tabla1[[#This Row],[Importe]]-Tabla1[[#This Row],[Pagado]]</f>
        <v>0</v>
      </c>
    </row>
    <row r="1983" spans="1:8" x14ac:dyDescent="0.25">
      <c r="A1983" s="1" t="s">
        <v>24</v>
      </c>
      <c r="B1983" s="8" t="s">
        <v>2019</v>
      </c>
      <c r="C1983">
        <v>40470</v>
      </c>
      <c r="D1983" s="1" t="s">
        <v>3982</v>
      </c>
      <c r="E1983" s="2">
        <v>3839.2</v>
      </c>
      <c r="F1983" s="9" t="s">
        <v>24</v>
      </c>
      <c r="G1983" s="2">
        <v>3839.2</v>
      </c>
      <c r="H1983" s="4">
        <f>Tabla1[[#This Row],[Importe]]-Tabla1[[#This Row],[Pagado]]</f>
        <v>0</v>
      </c>
    </row>
    <row r="1984" spans="1:8" x14ac:dyDescent="0.25">
      <c r="A1984" s="1" t="s">
        <v>24</v>
      </c>
      <c r="B1984" s="8" t="s">
        <v>2020</v>
      </c>
      <c r="C1984">
        <v>40471</v>
      </c>
      <c r="D1984" s="1" t="s">
        <v>3956</v>
      </c>
      <c r="E1984" s="2">
        <v>2390</v>
      </c>
      <c r="F1984" s="9" t="s">
        <v>24</v>
      </c>
      <c r="G1984" s="2">
        <v>2390</v>
      </c>
      <c r="H1984" s="4">
        <f>Tabla1[[#This Row],[Importe]]-Tabla1[[#This Row],[Pagado]]</f>
        <v>0</v>
      </c>
    </row>
    <row r="1985" spans="1:8" x14ac:dyDescent="0.25">
      <c r="A1985" s="1" t="s">
        <v>24</v>
      </c>
      <c r="B1985" s="8" t="s">
        <v>2021</v>
      </c>
      <c r="C1985">
        <v>40472</v>
      </c>
      <c r="D1985" s="1" t="s">
        <v>4087</v>
      </c>
      <c r="E1985" s="2">
        <v>5454.4</v>
      </c>
      <c r="F1985" s="9" t="s">
        <v>24</v>
      </c>
      <c r="G1985" s="2">
        <v>5454.4</v>
      </c>
      <c r="H1985" s="4">
        <f>Tabla1[[#This Row],[Importe]]-Tabla1[[#This Row],[Pagado]]</f>
        <v>0</v>
      </c>
    </row>
    <row r="1986" spans="1:8" x14ac:dyDescent="0.25">
      <c r="A1986" s="1" t="s">
        <v>24</v>
      </c>
      <c r="B1986" s="8" t="s">
        <v>2022</v>
      </c>
      <c r="C1986">
        <v>40473</v>
      </c>
      <c r="D1986" s="1" t="s">
        <v>4036</v>
      </c>
      <c r="E1986" s="2">
        <v>2491.2800000000002</v>
      </c>
      <c r="F1986" s="9" t="s">
        <v>24</v>
      </c>
      <c r="G1986" s="2">
        <v>2491.2800000000002</v>
      </c>
      <c r="H1986" s="4">
        <f>Tabla1[[#This Row],[Importe]]-Tabla1[[#This Row],[Pagado]]</f>
        <v>0</v>
      </c>
    </row>
    <row r="1987" spans="1:8" x14ac:dyDescent="0.25">
      <c r="A1987" s="1" t="s">
        <v>24</v>
      </c>
      <c r="B1987" s="8" t="s">
        <v>2023</v>
      </c>
      <c r="C1987">
        <v>40474</v>
      </c>
      <c r="D1987" s="1" t="s">
        <v>3969</v>
      </c>
      <c r="E1987" s="2">
        <v>11661.6</v>
      </c>
      <c r="F1987" s="9" t="s">
        <v>24</v>
      </c>
      <c r="G1987" s="2">
        <v>11661.6</v>
      </c>
      <c r="H1987" s="4">
        <f>Tabla1[[#This Row],[Importe]]-Tabla1[[#This Row],[Pagado]]</f>
        <v>0</v>
      </c>
    </row>
    <row r="1988" spans="1:8" x14ac:dyDescent="0.25">
      <c r="A1988" s="1" t="s">
        <v>24</v>
      </c>
      <c r="B1988" s="8" t="s">
        <v>2024</v>
      </c>
      <c r="C1988">
        <v>40475</v>
      </c>
      <c r="D1988" s="1" t="s">
        <v>4104</v>
      </c>
      <c r="E1988" s="2">
        <v>2800</v>
      </c>
      <c r="F1988" s="9" t="s">
        <v>24</v>
      </c>
      <c r="G1988" s="2">
        <v>2800</v>
      </c>
      <c r="H1988" s="4">
        <f>Tabla1[[#This Row],[Importe]]-Tabla1[[#This Row],[Pagado]]</f>
        <v>0</v>
      </c>
    </row>
    <row r="1989" spans="1:8" x14ac:dyDescent="0.25">
      <c r="A1989" s="1" t="s">
        <v>24</v>
      </c>
      <c r="B1989" s="8" t="s">
        <v>2025</v>
      </c>
      <c r="C1989">
        <v>40476</v>
      </c>
      <c r="D1989" s="1" t="s">
        <v>3959</v>
      </c>
      <c r="E1989" s="2">
        <v>5571.4</v>
      </c>
      <c r="F1989" s="9" t="s">
        <v>24</v>
      </c>
      <c r="G1989" s="2">
        <v>5571.4</v>
      </c>
      <c r="H1989" s="4">
        <f>Tabla1[[#This Row],[Importe]]-Tabla1[[#This Row],[Pagado]]</f>
        <v>0</v>
      </c>
    </row>
    <row r="1990" spans="1:8" x14ac:dyDescent="0.25">
      <c r="A1990" s="1" t="s">
        <v>24</v>
      </c>
      <c r="B1990" s="8" t="s">
        <v>2026</v>
      </c>
      <c r="C1990">
        <v>40477</v>
      </c>
      <c r="D1990" s="1" t="s">
        <v>3975</v>
      </c>
      <c r="E1990" s="2">
        <v>7670</v>
      </c>
      <c r="F1990" s="9" t="s">
        <v>24</v>
      </c>
      <c r="G1990" s="2">
        <v>7670</v>
      </c>
      <c r="H1990" s="4">
        <f>Tabla1[[#This Row],[Importe]]-Tabla1[[#This Row],[Pagado]]</f>
        <v>0</v>
      </c>
    </row>
    <row r="1991" spans="1:8" x14ac:dyDescent="0.25">
      <c r="A1991" s="1" t="s">
        <v>24</v>
      </c>
      <c r="B1991" s="8" t="s">
        <v>2027</v>
      </c>
      <c r="C1991">
        <v>40478</v>
      </c>
      <c r="D1991" s="1" t="s">
        <v>4171</v>
      </c>
      <c r="E1991" s="2">
        <v>4525.2</v>
      </c>
      <c r="F1991" s="9" t="s">
        <v>24</v>
      </c>
      <c r="G1991" s="2">
        <v>4525.2</v>
      </c>
      <c r="H1991" s="4">
        <f>Tabla1[[#This Row],[Importe]]-Tabla1[[#This Row],[Pagado]]</f>
        <v>0</v>
      </c>
    </row>
    <row r="1992" spans="1:8" x14ac:dyDescent="0.25">
      <c r="A1992" s="1" t="s">
        <v>24</v>
      </c>
      <c r="B1992" s="8" t="s">
        <v>2028</v>
      </c>
      <c r="C1992">
        <v>40479</v>
      </c>
      <c r="D1992" s="1" t="s">
        <v>3977</v>
      </c>
      <c r="E1992" s="2">
        <v>4927.9799999999996</v>
      </c>
      <c r="F1992" s="9" t="s">
        <v>24</v>
      </c>
      <c r="G1992" s="2">
        <v>4927.9799999999996</v>
      </c>
      <c r="H1992" s="4">
        <f>Tabla1[[#This Row],[Importe]]-Tabla1[[#This Row],[Pagado]]</f>
        <v>0</v>
      </c>
    </row>
    <row r="1993" spans="1:8" x14ac:dyDescent="0.25">
      <c r="A1993" s="1" t="s">
        <v>24</v>
      </c>
      <c r="B1993" s="8" t="s">
        <v>2029</v>
      </c>
      <c r="C1993">
        <v>40480</v>
      </c>
      <c r="D1993" s="1" t="s">
        <v>4112</v>
      </c>
      <c r="E1993" s="2">
        <v>6660.6</v>
      </c>
      <c r="F1993" s="9" t="s">
        <v>24</v>
      </c>
      <c r="G1993" s="2">
        <v>6660.6</v>
      </c>
      <c r="H1993" s="4">
        <f>Tabla1[[#This Row],[Importe]]-Tabla1[[#This Row],[Pagado]]</f>
        <v>0</v>
      </c>
    </row>
    <row r="1994" spans="1:8" x14ac:dyDescent="0.25">
      <c r="A1994" s="1" t="s">
        <v>24</v>
      </c>
      <c r="B1994" s="8" t="s">
        <v>2030</v>
      </c>
      <c r="C1994">
        <v>40481</v>
      </c>
      <c r="D1994" s="1" t="s">
        <v>4055</v>
      </c>
      <c r="E1994" s="2">
        <v>40796.699999999997</v>
      </c>
      <c r="F1994" s="9" t="s">
        <v>24</v>
      </c>
      <c r="G1994" s="2">
        <v>40796.699999999997</v>
      </c>
      <c r="H1994" s="4">
        <f>Tabla1[[#This Row],[Importe]]-Tabla1[[#This Row],[Pagado]]</f>
        <v>0</v>
      </c>
    </row>
    <row r="1995" spans="1:8" x14ac:dyDescent="0.25">
      <c r="A1995" s="1" t="s">
        <v>24</v>
      </c>
      <c r="B1995" s="8" t="s">
        <v>2031</v>
      </c>
      <c r="C1995">
        <v>40482</v>
      </c>
      <c r="D1995" s="1" t="s">
        <v>3989</v>
      </c>
      <c r="E1995" s="2">
        <v>1485</v>
      </c>
      <c r="F1995" s="9" t="s">
        <v>24</v>
      </c>
      <c r="G1995" s="2">
        <v>1485</v>
      </c>
      <c r="H1995" s="4">
        <f>Tabla1[[#This Row],[Importe]]-Tabla1[[#This Row],[Pagado]]</f>
        <v>0</v>
      </c>
    </row>
    <row r="1996" spans="1:8" x14ac:dyDescent="0.25">
      <c r="A1996" s="1" t="s">
        <v>24</v>
      </c>
      <c r="B1996" s="8" t="s">
        <v>2032</v>
      </c>
      <c r="C1996">
        <v>40483</v>
      </c>
      <c r="D1996" s="1" t="s">
        <v>4180</v>
      </c>
      <c r="E1996" s="2">
        <v>10044.799999999999</v>
      </c>
      <c r="F1996" s="9" t="s">
        <v>24</v>
      </c>
      <c r="G1996" s="2">
        <v>10044.799999999999</v>
      </c>
      <c r="H1996" s="4">
        <f>Tabla1[[#This Row],[Importe]]-Tabla1[[#This Row],[Pagado]]</f>
        <v>0</v>
      </c>
    </row>
    <row r="1997" spans="1:8" x14ac:dyDescent="0.25">
      <c r="A1997" s="1" t="s">
        <v>24</v>
      </c>
      <c r="B1997" s="8" t="s">
        <v>2033</v>
      </c>
      <c r="C1997">
        <v>40484</v>
      </c>
      <c r="D1997" s="1" t="s">
        <v>4091</v>
      </c>
      <c r="E1997" s="2">
        <v>7784.8</v>
      </c>
      <c r="F1997" s="9" t="s">
        <v>24</v>
      </c>
      <c r="G1997" s="2">
        <v>7784.8</v>
      </c>
      <c r="H1997" s="4">
        <f>Tabla1[[#This Row],[Importe]]-Tabla1[[#This Row],[Pagado]]</f>
        <v>0</v>
      </c>
    </row>
    <row r="1998" spans="1:8" x14ac:dyDescent="0.25">
      <c r="A1998" s="1" t="s">
        <v>24</v>
      </c>
      <c r="B1998" s="8" t="s">
        <v>2034</v>
      </c>
      <c r="C1998">
        <v>40485</v>
      </c>
      <c r="D1998" s="1" t="s">
        <v>4091</v>
      </c>
      <c r="E1998" s="2">
        <v>456</v>
      </c>
      <c r="F1998" s="9" t="s">
        <v>24</v>
      </c>
      <c r="G1998" s="2">
        <v>456</v>
      </c>
      <c r="H1998" s="4">
        <f>Tabla1[[#This Row],[Importe]]-Tabla1[[#This Row],[Pagado]]</f>
        <v>0</v>
      </c>
    </row>
    <row r="1999" spans="1:8" x14ac:dyDescent="0.25">
      <c r="A1999" s="1" t="s">
        <v>24</v>
      </c>
      <c r="B1999" s="8" t="s">
        <v>2035</v>
      </c>
      <c r="C1999">
        <v>40486</v>
      </c>
      <c r="D1999" s="1" t="s">
        <v>4091</v>
      </c>
      <c r="E1999" s="2">
        <v>512</v>
      </c>
      <c r="F1999" s="9" t="s">
        <v>24</v>
      </c>
      <c r="G1999" s="2">
        <v>512</v>
      </c>
      <c r="H1999" s="4">
        <f>Tabla1[[#This Row],[Importe]]-Tabla1[[#This Row],[Pagado]]</f>
        <v>0</v>
      </c>
    </row>
    <row r="2000" spans="1:8" x14ac:dyDescent="0.25">
      <c r="A2000" s="1" t="s">
        <v>24</v>
      </c>
      <c r="B2000" s="8" t="s">
        <v>2036</v>
      </c>
      <c r="C2000">
        <v>40487</v>
      </c>
      <c r="D2000" s="1" t="s">
        <v>4109</v>
      </c>
      <c r="E2000" s="2">
        <v>2760</v>
      </c>
      <c r="F2000" s="9" t="s">
        <v>24</v>
      </c>
      <c r="G2000" s="2">
        <v>2760</v>
      </c>
      <c r="H2000" s="4">
        <f>Tabla1[[#This Row],[Importe]]-Tabla1[[#This Row],[Pagado]]</f>
        <v>0</v>
      </c>
    </row>
    <row r="2001" spans="1:8" x14ac:dyDescent="0.25">
      <c r="A2001" s="1" t="s">
        <v>24</v>
      </c>
      <c r="B2001" s="8" t="s">
        <v>2037</v>
      </c>
      <c r="C2001">
        <v>40488</v>
      </c>
      <c r="D2001" s="1" t="s">
        <v>3997</v>
      </c>
      <c r="E2001" s="2">
        <v>5012.2</v>
      </c>
      <c r="F2001" s="9" t="s">
        <v>24</v>
      </c>
      <c r="G2001" s="2">
        <v>5012.2</v>
      </c>
      <c r="H2001" s="4">
        <f>Tabla1[[#This Row],[Importe]]-Tabla1[[#This Row],[Pagado]]</f>
        <v>0</v>
      </c>
    </row>
    <row r="2002" spans="1:8" x14ac:dyDescent="0.25">
      <c r="A2002" s="1" t="s">
        <v>24</v>
      </c>
      <c r="B2002" s="8" t="s">
        <v>2038</v>
      </c>
      <c r="C2002">
        <v>40489</v>
      </c>
      <c r="D2002" s="1" t="s">
        <v>3962</v>
      </c>
      <c r="E2002" s="2">
        <v>7172.8</v>
      </c>
      <c r="F2002" s="9" t="s">
        <v>24</v>
      </c>
      <c r="G2002" s="2">
        <v>7172.8</v>
      </c>
      <c r="H2002" s="4">
        <f>Tabla1[[#This Row],[Importe]]-Tabla1[[#This Row],[Pagado]]</f>
        <v>0</v>
      </c>
    </row>
    <row r="2003" spans="1:8" x14ac:dyDescent="0.25">
      <c r="A2003" s="1" t="s">
        <v>24</v>
      </c>
      <c r="B2003" s="8" t="s">
        <v>2039</v>
      </c>
      <c r="C2003">
        <v>40490</v>
      </c>
      <c r="D2003" s="1" t="s">
        <v>3997</v>
      </c>
      <c r="E2003" s="2">
        <v>2901.3</v>
      </c>
      <c r="F2003" s="9" t="s">
        <v>24</v>
      </c>
      <c r="G2003" s="2">
        <v>2901.3</v>
      </c>
      <c r="H2003" s="4">
        <f>Tabla1[[#This Row],[Importe]]-Tabla1[[#This Row],[Pagado]]</f>
        <v>0</v>
      </c>
    </row>
    <row r="2004" spans="1:8" x14ac:dyDescent="0.25">
      <c r="A2004" s="1" t="s">
        <v>24</v>
      </c>
      <c r="B2004" s="8" t="s">
        <v>2040</v>
      </c>
      <c r="C2004">
        <v>40491</v>
      </c>
      <c r="D2004" s="1" t="s">
        <v>3955</v>
      </c>
      <c r="E2004" s="2">
        <v>659.75</v>
      </c>
      <c r="F2004" s="9" t="s">
        <v>24</v>
      </c>
      <c r="G2004" s="2">
        <v>659.75</v>
      </c>
      <c r="H2004" s="4">
        <f>Tabla1[[#This Row],[Importe]]-Tabla1[[#This Row],[Pagado]]</f>
        <v>0</v>
      </c>
    </row>
    <row r="2005" spans="1:8" x14ac:dyDescent="0.25">
      <c r="A2005" s="1" t="s">
        <v>24</v>
      </c>
      <c r="B2005" s="8" t="s">
        <v>2041</v>
      </c>
      <c r="C2005">
        <v>40492</v>
      </c>
      <c r="D2005" s="1" t="s">
        <v>3968</v>
      </c>
      <c r="E2005" s="2">
        <v>6720</v>
      </c>
      <c r="F2005" s="9" t="s">
        <v>25</v>
      </c>
      <c r="G2005" s="2">
        <v>6720</v>
      </c>
      <c r="H2005" s="4">
        <f>Tabla1[[#This Row],[Importe]]-Tabla1[[#This Row],[Pagado]]</f>
        <v>0</v>
      </c>
    </row>
    <row r="2006" spans="1:8" x14ac:dyDescent="0.25">
      <c r="A2006" s="1" t="s">
        <v>24</v>
      </c>
      <c r="B2006" s="8" t="s">
        <v>2042</v>
      </c>
      <c r="C2006">
        <v>40493</v>
      </c>
      <c r="D2006" s="1" t="s">
        <v>3965</v>
      </c>
      <c r="E2006" s="2">
        <v>1400</v>
      </c>
      <c r="F2006" s="9" t="s">
        <v>24</v>
      </c>
      <c r="G2006" s="2">
        <v>1400</v>
      </c>
      <c r="H2006" s="4">
        <f>Tabla1[[#This Row],[Importe]]-Tabla1[[#This Row],[Pagado]]</f>
        <v>0</v>
      </c>
    </row>
    <row r="2007" spans="1:8" x14ac:dyDescent="0.25">
      <c r="A2007" s="1" t="s">
        <v>24</v>
      </c>
      <c r="B2007" s="8" t="s">
        <v>2043</v>
      </c>
      <c r="C2007">
        <v>40494</v>
      </c>
      <c r="D2007" s="1" t="s">
        <v>3964</v>
      </c>
      <c r="E2007" s="2">
        <v>669.6</v>
      </c>
      <c r="F2007" s="9" t="s">
        <v>24</v>
      </c>
      <c r="G2007" s="2">
        <v>669.6</v>
      </c>
      <c r="H2007" s="4">
        <f>Tabla1[[#This Row],[Importe]]-Tabla1[[#This Row],[Pagado]]</f>
        <v>0</v>
      </c>
    </row>
    <row r="2008" spans="1:8" x14ac:dyDescent="0.25">
      <c r="A2008" s="1" t="s">
        <v>24</v>
      </c>
      <c r="B2008" s="8" t="s">
        <v>2044</v>
      </c>
      <c r="C2008">
        <v>40495</v>
      </c>
      <c r="D2008" s="1" t="s">
        <v>4049</v>
      </c>
      <c r="E2008" s="2">
        <v>2342.4</v>
      </c>
      <c r="F2008" s="9" t="s">
        <v>24</v>
      </c>
      <c r="G2008" s="2">
        <v>2342.4</v>
      </c>
      <c r="H2008" s="4">
        <f>Tabla1[[#This Row],[Importe]]-Tabla1[[#This Row],[Pagado]]</f>
        <v>0</v>
      </c>
    </row>
    <row r="2009" spans="1:8" x14ac:dyDescent="0.25">
      <c r="A2009" s="1" t="s">
        <v>24</v>
      </c>
      <c r="B2009" s="8" t="s">
        <v>2045</v>
      </c>
      <c r="C2009">
        <v>40496</v>
      </c>
      <c r="D2009" s="1" t="s">
        <v>4098</v>
      </c>
      <c r="E2009" s="2">
        <v>19416</v>
      </c>
      <c r="F2009" s="9" t="s">
        <v>24</v>
      </c>
      <c r="G2009" s="2">
        <v>19416</v>
      </c>
      <c r="H2009" s="4">
        <f>Tabla1[[#This Row],[Importe]]-Tabla1[[#This Row],[Pagado]]</f>
        <v>0</v>
      </c>
    </row>
    <row r="2010" spans="1:8" x14ac:dyDescent="0.25">
      <c r="A2010" s="1" t="s">
        <v>24</v>
      </c>
      <c r="B2010" s="8" t="s">
        <v>2046</v>
      </c>
      <c r="C2010">
        <v>40497</v>
      </c>
      <c r="D2010" s="1" t="s">
        <v>4084</v>
      </c>
      <c r="E2010" s="2">
        <v>563.20000000000005</v>
      </c>
      <c r="F2010" s="9" t="s">
        <v>24</v>
      </c>
      <c r="G2010" s="2">
        <v>563.20000000000005</v>
      </c>
      <c r="H2010" s="4">
        <f>Tabla1[[#This Row],[Importe]]-Tabla1[[#This Row],[Pagado]]</f>
        <v>0</v>
      </c>
    </row>
    <row r="2011" spans="1:8" x14ac:dyDescent="0.25">
      <c r="A2011" s="1" t="s">
        <v>24</v>
      </c>
      <c r="B2011" s="8" t="s">
        <v>2047</v>
      </c>
      <c r="C2011">
        <v>40498</v>
      </c>
      <c r="D2011" s="1" t="s">
        <v>3964</v>
      </c>
      <c r="E2011" s="2">
        <v>4447.1400000000003</v>
      </c>
      <c r="F2011" s="9" t="s">
        <v>24</v>
      </c>
      <c r="G2011" s="2">
        <v>4447.1400000000003</v>
      </c>
      <c r="H2011" s="4">
        <f>Tabla1[[#This Row],[Importe]]-Tabla1[[#This Row],[Pagado]]</f>
        <v>0</v>
      </c>
    </row>
    <row r="2012" spans="1:8" x14ac:dyDescent="0.25">
      <c r="A2012" s="1" t="s">
        <v>24</v>
      </c>
      <c r="B2012" s="8" t="s">
        <v>2048</v>
      </c>
      <c r="C2012">
        <v>40499</v>
      </c>
      <c r="D2012" s="1" t="s">
        <v>4061</v>
      </c>
      <c r="E2012" s="2">
        <v>3659.1</v>
      </c>
      <c r="F2012" s="9" t="s">
        <v>24</v>
      </c>
      <c r="G2012" s="2">
        <v>3659.1</v>
      </c>
      <c r="H2012" s="4">
        <f>Tabla1[[#This Row],[Importe]]-Tabla1[[#This Row],[Pagado]]</f>
        <v>0</v>
      </c>
    </row>
    <row r="2013" spans="1:8" x14ac:dyDescent="0.25">
      <c r="A2013" s="1" t="s">
        <v>24</v>
      </c>
      <c r="B2013" s="8" t="s">
        <v>2049</v>
      </c>
      <c r="C2013">
        <v>40500</v>
      </c>
      <c r="D2013" s="1" t="s">
        <v>3935</v>
      </c>
      <c r="E2013" s="2">
        <v>8138.9</v>
      </c>
      <c r="F2013" s="9" t="s">
        <v>25</v>
      </c>
      <c r="G2013" s="2">
        <v>8138.9</v>
      </c>
      <c r="H2013" s="4">
        <f>Tabla1[[#This Row],[Importe]]-Tabla1[[#This Row],[Pagado]]</f>
        <v>0</v>
      </c>
    </row>
    <row r="2014" spans="1:8" x14ac:dyDescent="0.25">
      <c r="A2014" s="1" t="s">
        <v>24</v>
      </c>
      <c r="B2014" s="8" t="s">
        <v>2050</v>
      </c>
      <c r="C2014">
        <v>40501</v>
      </c>
      <c r="D2014" s="1" t="s">
        <v>4138</v>
      </c>
      <c r="E2014" s="2">
        <v>842.4</v>
      </c>
      <c r="F2014" s="9" t="s">
        <v>25</v>
      </c>
      <c r="G2014" s="2">
        <v>842.4</v>
      </c>
      <c r="H2014" s="4">
        <f>Tabla1[[#This Row],[Importe]]-Tabla1[[#This Row],[Pagado]]</f>
        <v>0</v>
      </c>
    </row>
    <row r="2015" spans="1:8" x14ac:dyDescent="0.25">
      <c r="A2015" s="1" t="s">
        <v>24</v>
      </c>
      <c r="B2015" s="8" t="s">
        <v>2051</v>
      </c>
      <c r="C2015">
        <v>40502</v>
      </c>
      <c r="D2015" s="1" t="s">
        <v>3964</v>
      </c>
      <c r="E2015" s="2">
        <v>3920</v>
      </c>
      <c r="F2015" s="9" t="s">
        <v>24</v>
      </c>
      <c r="G2015" s="2">
        <v>3920</v>
      </c>
      <c r="H2015" s="4">
        <f>Tabla1[[#This Row],[Importe]]-Tabla1[[#This Row],[Pagado]]</f>
        <v>0</v>
      </c>
    </row>
    <row r="2016" spans="1:8" x14ac:dyDescent="0.25">
      <c r="A2016" s="1" t="s">
        <v>24</v>
      </c>
      <c r="B2016" s="8" t="s">
        <v>2052</v>
      </c>
      <c r="C2016">
        <v>40503</v>
      </c>
      <c r="D2016" s="1" t="s">
        <v>3980</v>
      </c>
      <c r="E2016" s="2">
        <v>6640.5</v>
      </c>
      <c r="F2016" s="9" t="s">
        <v>25</v>
      </c>
      <c r="G2016" s="2">
        <v>6640.5</v>
      </c>
      <c r="H2016" s="4">
        <f>Tabla1[[#This Row],[Importe]]-Tabla1[[#This Row],[Pagado]]</f>
        <v>0</v>
      </c>
    </row>
    <row r="2017" spans="1:8" x14ac:dyDescent="0.25">
      <c r="A2017" s="1" t="s">
        <v>24</v>
      </c>
      <c r="B2017" s="8" t="s">
        <v>2053</v>
      </c>
      <c r="C2017">
        <v>40504</v>
      </c>
      <c r="D2017" s="1" t="s">
        <v>3985</v>
      </c>
      <c r="E2017" s="2">
        <v>3482.6</v>
      </c>
      <c r="F2017" s="9" t="s">
        <v>25</v>
      </c>
      <c r="G2017" s="2">
        <v>3482.6</v>
      </c>
      <c r="H2017" s="4">
        <f>Tabla1[[#This Row],[Importe]]-Tabla1[[#This Row],[Pagado]]</f>
        <v>0</v>
      </c>
    </row>
    <row r="2018" spans="1:8" x14ac:dyDescent="0.25">
      <c r="A2018" s="1" t="s">
        <v>24</v>
      </c>
      <c r="B2018" s="8" t="s">
        <v>2054</v>
      </c>
      <c r="C2018">
        <v>40505</v>
      </c>
      <c r="D2018" s="1" t="s">
        <v>3984</v>
      </c>
      <c r="E2018" s="2">
        <v>3591</v>
      </c>
      <c r="F2018" s="9" t="s">
        <v>25</v>
      </c>
      <c r="G2018" s="2">
        <v>3591</v>
      </c>
      <c r="H2018" s="4">
        <f>Tabla1[[#This Row],[Importe]]-Tabla1[[#This Row],[Pagado]]</f>
        <v>0</v>
      </c>
    </row>
    <row r="2019" spans="1:8" x14ac:dyDescent="0.25">
      <c r="A2019" s="1" t="s">
        <v>24</v>
      </c>
      <c r="B2019" s="8" t="s">
        <v>2055</v>
      </c>
      <c r="C2019">
        <v>40506</v>
      </c>
      <c r="D2019" s="1" t="s">
        <v>3987</v>
      </c>
      <c r="E2019" s="2">
        <v>1689.9</v>
      </c>
      <c r="F2019" s="9" t="s">
        <v>25</v>
      </c>
      <c r="G2019" s="2">
        <v>1689.9</v>
      </c>
      <c r="H2019" s="4">
        <f>Tabla1[[#This Row],[Importe]]-Tabla1[[#This Row],[Pagado]]</f>
        <v>0</v>
      </c>
    </row>
    <row r="2020" spans="1:8" x14ac:dyDescent="0.25">
      <c r="A2020" s="1" t="s">
        <v>24</v>
      </c>
      <c r="B2020" s="8" t="s">
        <v>2056</v>
      </c>
      <c r="C2020">
        <v>40507</v>
      </c>
      <c r="D2020" s="1" t="s">
        <v>3986</v>
      </c>
      <c r="E2020" s="2">
        <v>1131.2</v>
      </c>
      <c r="F2020" s="9" t="s">
        <v>25</v>
      </c>
      <c r="G2020" s="2">
        <v>1131.2</v>
      </c>
      <c r="H2020" s="4">
        <f>Tabla1[[#This Row],[Importe]]-Tabla1[[#This Row],[Pagado]]</f>
        <v>0</v>
      </c>
    </row>
    <row r="2021" spans="1:8" x14ac:dyDescent="0.25">
      <c r="A2021" s="1" t="s">
        <v>24</v>
      </c>
      <c r="B2021" s="8" t="s">
        <v>2057</v>
      </c>
      <c r="C2021">
        <v>40508</v>
      </c>
      <c r="D2021" s="1" t="s">
        <v>4120</v>
      </c>
      <c r="E2021" s="2">
        <v>17688.16</v>
      </c>
      <c r="F2021" s="9" t="s">
        <v>25</v>
      </c>
      <c r="G2021" s="2">
        <v>17688.16</v>
      </c>
      <c r="H2021" s="4">
        <f>Tabla1[[#This Row],[Importe]]-Tabla1[[#This Row],[Pagado]]</f>
        <v>0</v>
      </c>
    </row>
    <row r="2022" spans="1:8" x14ac:dyDescent="0.25">
      <c r="A2022" s="1" t="s">
        <v>24</v>
      </c>
      <c r="B2022" s="8" t="s">
        <v>2058</v>
      </c>
      <c r="C2022">
        <v>40509</v>
      </c>
      <c r="D2022" s="1" t="s">
        <v>3991</v>
      </c>
      <c r="E2022" s="2">
        <v>6642</v>
      </c>
      <c r="F2022" s="9" t="s">
        <v>24</v>
      </c>
      <c r="G2022" s="2">
        <v>6642</v>
      </c>
      <c r="H2022" s="4">
        <f>Tabla1[[#This Row],[Importe]]-Tabla1[[#This Row],[Pagado]]</f>
        <v>0</v>
      </c>
    </row>
    <row r="2023" spans="1:8" x14ac:dyDescent="0.25">
      <c r="A2023" s="1" t="s">
        <v>24</v>
      </c>
      <c r="B2023" s="8" t="s">
        <v>2059</v>
      </c>
      <c r="C2023">
        <v>40510</v>
      </c>
      <c r="D2023" s="1" t="s">
        <v>3964</v>
      </c>
      <c r="E2023" s="2">
        <v>316</v>
      </c>
      <c r="F2023" s="9" t="s">
        <v>24</v>
      </c>
      <c r="G2023" s="2">
        <v>316</v>
      </c>
      <c r="H2023" s="4">
        <f>Tabla1[[#This Row],[Importe]]-Tabla1[[#This Row],[Pagado]]</f>
        <v>0</v>
      </c>
    </row>
    <row r="2024" spans="1:8" x14ac:dyDescent="0.25">
      <c r="A2024" s="1" t="s">
        <v>24</v>
      </c>
      <c r="B2024" s="8" t="s">
        <v>2060</v>
      </c>
      <c r="C2024">
        <v>40511</v>
      </c>
      <c r="D2024" s="1" t="s">
        <v>3988</v>
      </c>
      <c r="E2024" s="2">
        <v>7380</v>
      </c>
      <c r="F2024" s="9" t="s">
        <v>25</v>
      </c>
      <c r="G2024" s="2">
        <v>7380</v>
      </c>
      <c r="H2024" s="4">
        <f>Tabla1[[#This Row],[Importe]]-Tabla1[[#This Row],[Pagado]]</f>
        <v>0</v>
      </c>
    </row>
    <row r="2025" spans="1:8" x14ac:dyDescent="0.25">
      <c r="A2025" s="1" t="s">
        <v>24</v>
      </c>
      <c r="B2025" s="8" t="s">
        <v>2061</v>
      </c>
      <c r="C2025">
        <v>40512</v>
      </c>
      <c r="D2025" s="1" t="s">
        <v>3981</v>
      </c>
      <c r="E2025" s="2">
        <v>5203</v>
      </c>
      <c r="F2025" s="9" t="s">
        <v>25</v>
      </c>
      <c r="G2025" s="2">
        <v>5203</v>
      </c>
      <c r="H2025" s="4">
        <f>Tabla1[[#This Row],[Importe]]-Tabla1[[#This Row],[Pagado]]</f>
        <v>0</v>
      </c>
    </row>
    <row r="2026" spans="1:8" x14ac:dyDescent="0.25">
      <c r="A2026" s="1" t="s">
        <v>24</v>
      </c>
      <c r="B2026" s="8" t="s">
        <v>2062</v>
      </c>
      <c r="C2026">
        <v>40513</v>
      </c>
      <c r="D2026" s="1" t="s">
        <v>4050</v>
      </c>
      <c r="E2026" s="2">
        <v>3905.8</v>
      </c>
      <c r="F2026" s="9" t="s">
        <v>25</v>
      </c>
      <c r="G2026" s="2">
        <v>3905.8</v>
      </c>
      <c r="H2026" s="4">
        <f>Tabla1[[#This Row],[Importe]]-Tabla1[[#This Row],[Pagado]]</f>
        <v>0</v>
      </c>
    </row>
    <row r="2027" spans="1:8" x14ac:dyDescent="0.25">
      <c r="A2027" s="1" t="s">
        <v>24</v>
      </c>
      <c r="B2027" s="8" t="s">
        <v>2063</v>
      </c>
      <c r="C2027">
        <v>40514</v>
      </c>
      <c r="D2027" s="1" t="s">
        <v>3964</v>
      </c>
      <c r="E2027" s="2">
        <v>560</v>
      </c>
      <c r="F2027" s="9" t="s">
        <v>24</v>
      </c>
      <c r="G2027" s="2">
        <v>560</v>
      </c>
      <c r="H2027" s="4">
        <f>Tabla1[[#This Row],[Importe]]-Tabla1[[#This Row],[Pagado]]</f>
        <v>0</v>
      </c>
    </row>
    <row r="2028" spans="1:8" x14ac:dyDescent="0.25">
      <c r="A2028" s="1" t="s">
        <v>24</v>
      </c>
      <c r="B2028" s="8" t="s">
        <v>2064</v>
      </c>
      <c r="C2028">
        <v>40515</v>
      </c>
      <c r="D2028" s="1" t="s">
        <v>3994</v>
      </c>
      <c r="E2028" s="2">
        <v>1417.36</v>
      </c>
      <c r="F2028" s="9" t="s">
        <v>24</v>
      </c>
      <c r="G2028" s="2">
        <v>1417.36</v>
      </c>
      <c r="H2028" s="4">
        <f>Tabla1[[#This Row],[Importe]]-Tabla1[[#This Row],[Pagado]]</f>
        <v>0</v>
      </c>
    </row>
    <row r="2029" spans="1:8" x14ac:dyDescent="0.25">
      <c r="A2029" s="1" t="s">
        <v>24</v>
      </c>
      <c r="B2029" s="8" t="s">
        <v>2065</v>
      </c>
      <c r="C2029">
        <v>40516</v>
      </c>
      <c r="D2029" s="1" t="s">
        <v>4181</v>
      </c>
      <c r="E2029" s="2">
        <v>7940</v>
      </c>
      <c r="F2029" s="9" t="s">
        <v>24</v>
      </c>
      <c r="G2029" s="2">
        <v>7940</v>
      </c>
      <c r="H2029" s="4">
        <f>Tabla1[[#This Row],[Importe]]-Tabla1[[#This Row],[Pagado]]</f>
        <v>0</v>
      </c>
    </row>
    <row r="2030" spans="1:8" x14ac:dyDescent="0.25">
      <c r="A2030" s="1" t="s">
        <v>24</v>
      </c>
      <c r="B2030" s="8" t="s">
        <v>2066</v>
      </c>
      <c r="C2030">
        <v>40517</v>
      </c>
      <c r="D2030" s="1" t="s">
        <v>4109</v>
      </c>
      <c r="E2030" s="2">
        <v>10312.66</v>
      </c>
      <c r="F2030" s="9" t="s">
        <v>24</v>
      </c>
      <c r="G2030" s="2">
        <v>10312.66</v>
      </c>
      <c r="H2030" s="4">
        <f>Tabla1[[#This Row],[Importe]]-Tabla1[[#This Row],[Pagado]]</f>
        <v>0</v>
      </c>
    </row>
    <row r="2031" spans="1:8" x14ac:dyDescent="0.25">
      <c r="A2031" s="1" t="s">
        <v>24</v>
      </c>
      <c r="B2031" s="8" t="s">
        <v>2067</v>
      </c>
      <c r="C2031">
        <v>40518</v>
      </c>
      <c r="D2031" s="1" t="s">
        <v>3964</v>
      </c>
      <c r="E2031" s="2">
        <v>1082.4000000000001</v>
      </c>
      <c r="F2031" s="9" t="s">
        <v>24</v>
      </c>
      <c r="G2031" s="2">
        <v>1082.4000000000001</v>
      </c>
      <c r="H2031" s="4">
        <f>Tabla1[[#This Row],[Importe]]-Tabla1[[#This Row],[Pagado]]</f>
        <v>0</v>
      </c>
    </row>
    <row r="2032" spans="1:8" x14ac:dyDescent="0.25">
      <c r="A2032" s="1" t="s">
        <v>24</v>
      </c>
      <c r="B2032" s="8" t="s">
        <v>2068</v>
      </c>
      <c r="C2032">
        <v>40519</v>
      </c>
      <c r="D2032" s="1" t="s">
        <v>4158</v>
      </c>
      <c r="E2032" s="2">
        <v>1112.2</v>
      </c>
      <c r="F2032" s="9" t="s">
        <v>24</v>
      </c>
      <c r="G2032" s="2">
        <v>1112.2</v>
      </c>
      <c r="H2032" s="4">
        <f>Tabla1[[#This Row],[Importe]]-Tabla1[[#This Row],[Pagado]]</f>
        <v>0</v>
      </c>
    </row>
    <row r="2033" spans="1:8" x14ac:dyDescent="0.25">
      <c r="A2033" s="1" t="s">
        <v>24</v>
      </c>
      <c r="B2033" s="8" t="s">
        <v>2069</v>
      </c>
      <c r="C2033">
        <v>40520</v>
      </c>
      <c r="D2033" s="1" t="s">
        <v>3979</v>
      </c>
      <c r="E2033" s="2">
        <v>904.8</v>
      </c>
      <c r="F2033" s="9" t="s">
        <v>24</v>
      </c>
      <c r="G2033" s="2">
        <v>904.8</v>
      </c>
      <c r="H2033" s="4">
        <f>Tabla1[[#This Row],[Importe]]-Tabla1[[#This Row],[Pagado]]</f>
        <v>0</v>
      </c>
    </row>
    <row r="2034" spans="1:8" x14ac:dyDescent="0.25">
      <c r="A2034" s="1" t="s">
        <v>24</v>
      </c>
      <c r="B2034" s="8" t="s">
        <v>2070</v>
      </c>
      <c r="C2034">
        <v>40521</v>
      </c>
      <c r="D2034" s="1" t="s">
        <v>3964</v>
      </c>
      <c r="E2034" s="2">
        <v>187.6</v>
      </c>
      <c r="F2034" s="9" t="s">
        <v>24</v>
      </c>
      <c r="G2034" s="2">
        <v>187.6</v>
      </c>
      <c r="H2034" s="4">
        <f>Tabla1[[#This Row],[Importe]]-Tabla1[[#This Row],[Pagado]]</f>
        <v>0</v>
      </c>
    </row>
    <row r="2035" spans="1:8" x14ac:dyDescent="0.25">
      <c r="A2035" s="1" t="s">
        <v>24</v>
      </c>
      <c r="B2035" s="8" t="s">
        <v>2071</v>
      </c>
      <c r="C2035">
        <v>40522</v>
      </c>
      <c r="D2035" s="1" t="s">
        <v>3964</v>
      </c>
      <c r="E2035" s="2">
        <v>0</v>
      </c>
      <c r="F2035" s="9" t="s">
        <v>4219</v>
      </c>
      <c r="G2035" s="2">
        <v>0</v>
      </c>
      <c r="H2035" s="4">
        <f>Tabla1[[#This Row],[Importe]]-Tabla1[[#This Row],[Pagado]]</f>
        <v>0</v>
      </c>
    </row>
    <row r="2036" spans="1:8" x14ac:dyDescent="0.25">
      <c r="A2036" s="1" t="s">
        <v>24</v>
      </c>
      <c r="B2036" s="8" t="s">
        <v>2072</v>
      </c>
      <c r="C2036">
        <v>40523</v>
      </c>
      <c r="D2036" s="1" t="s">
        <v>3964</v>
      </c>
      <c r="E2036" s="2">
        <v>1191</v>
      </c>
      <c r="F2036" s="9" t="s">
        <v>24</v>
      </c>
      <c r="G2036" s="2">
        <v>1191</v>
      </c>
      <c r="H2036" s="4">
        <f>Tabla1[[#This Row],[Importe]]-Tabla1[[#This Row],[Pagado]]</f>
        <v>0</v>
      </c>
    </row>
    <row r="2037" spans="1:8" x14ac:dyDescent="0.25">
      <c r="A2037" s="1" t="s">
        <v>24</v>
      </c>
      <c r="B2037" s="8" t="s">
        <v>2073</v>
      </c>
      <c r="C2037">
        <v>40524</v>
      </c>
      <c r="D2037" s="1" t="s">
        <v>4059</v>
      </c>
      <c r="E2037" s="2">
        <v>23085.8</v>
      </c>
      <c r="F2037" s="9">
        <v>44207</v>
      </c>
      <c r="G2037" s="2">
        <v>23085.8</v>
      </c>
      <c r="H2037" s="4">
        <f>Tabla1[[#This Row],[Importe]]-Tabla1[[#This Row],[Pagado]]</f>
        <v>0</v>
      </c>
    </row>
    <row r="2038" spans="1:8" x14ac:dyDescent="0.25">
      <c r="A2038" s="1" t="s">
        <v>24</v>
      </c>
      <c r="B2038" s="8" t="s">
        <v>2074</v>
      </c>
      <c r="C2038">
        <v>40525</v>
      </c>
      <c r="D2038" s="1" t="s">
        <v>4108</v>
      </c>
      <c r="E2038" s="2">
        <v>35335</v>
      </c>
      <c r="F2038" s="9" t="s">
        <v>24</v>
      </c>
      <c r="G2038" s="2">
        <v>35335</v>
      </c>
      <c r="H2038" s="4">
        <f>Tabla1[[#This Row],[Importe]]-Tabla1[[#This Row],[Pagado]]</f>
        <v>0</v>
      </c>
    </row>
    <row r="2039" spans="1:8" x14ac:dyDescent="0.25">
      <c r="A2039" s="1" t="s">
        <v>24</v>
      </c>
      <c r="B2039" s="8" t="s">
        <v>2075</v>
      </c>
      <c r="C2039">
        <v>40526</v>
      </c>
      <c r="D2039" s="1" t="s">
        <v>4017</v>
      </c>
      <c r="E2039" s="2">
        <v>65269.1</v>
      </c>
      <c r="F2039" s="9" t="s">
        <v>30</v>
      </c>
      <c r="G2039" s="2">
        <v>65269.1</v>
      </c>
      <c r="H2039" s="4">
        <f>Tabla1[[#This Row],[Importe]]-Tabla1[[#This Row],[Pagado]]</f>
        <v>0</v>
      </c>
    </row>
    <row r="2040" spans="1:8" x14ac:dyDescent="0.25">
      <c r="A2040" s="1" t="s">
        <v>24</v>
      </c>
      <c r="B2040" s="8" t="s">
        <v>2076</v>
      </c>
      <c r="C2040">
        <v>40527</v>
      </c>
      <c r="D2040" s="1" t="s">
        <v>4066</v>
      </c>
      <c r="E2040" s="2">
        <v>2418</v>
      </c>
      <c r="F2040" s="9" t="s">
        <v>24</v>
      </c>
      <c r="G2040" s="2">
        <v>2418</v>
      </c>
      <c r="H2040" s="4">
        <f>Tabla1[[#This Row],[Importe]]-Tabla1[[#This Row],[Pagado]]</f>
        <v>0</v>
      </c>
    </row>
    <row r="2041" spans="1:8" x14ac:dyDescent="0.25">
      <c r="A2041" s="1" t="s">
        <v>24</v>
      </c>
      <c r="B2041" s="8" t="s">
        <v>2077</v>
      </c>
      <c r="C2041">
        <v>40528</v>
      </c>
      <c r="D2041" s="1" t="s">
        <v>4003</v>
      </c>
      <c r="E2041" s="2">
        <v>27236.880000000001</v>
      </c>
      <c r="F2041" s="9" t="s">
        <v>35</v>
      </c>
      <c r="G2041" s="2">
        <v>27236.880000000001</v>
      </c>
      <c r="H2041" s="4">
        <f>Tabla1[[#This Row],[Importe]]-Tabla1[[#This Row],[Pagado]]</f>
        <v>0</v>
      </c>
    </row>
    <row r="2042" spans="1:8" x14ac:dyDescent="0.25">
      <c r="A2042" s="1" t="s">
        <v>24</v>
      </c>
      <c r="B2042" s="8" t="s">
        <v>2078</v>
      </c>
      <c r="C2042">
        <v>40529</v>
      </c>
      <c r="D2042" s="1" t="s">
        <v>4022</v>
      </c>
      <c r="E2042" s="2">
        <v>1820.58</v>
      </c>
      <c r="F2042" s="9" t="s">
        <v>24</v>
      </c>
      <c r="G2042" s="2">
        <v>1820.58</v>
      </c>
      <c r="H2042" s="4">
        <f>Tabla1[[#This Row],[Importe]]-Tabla1[[#This Row],[Pagado]]</f>
        <v>0</v>
      </c>
    </row>
    <row r="2043" spans="1:8" x14ac:dyDescent="0.25">
      <c r="A2043" s="1" t="s">
        <v>24</v>
      </c>
      <c r="B2043" s="8" t="s">
        <v>2079</v>
      </c>
      <c r="C2043">
        <v>40530</v>
      </c>
      <c r="D2043" s="1" t="s">
        <v>4074</v>
      </c>
      <c r="E2043" s="2">
        <v>13391.2</v>
      </c>
      <c r="F2043" s="9" t="s">
        <v>24</v>
      </c>
      <c r="G2043" s="2">
        <v>13391.2</v>
      </c>
      <c r="H2043" s="4">
        <f>Tabla1[[#This Row],[Importe]]-Tabla1[[#This Row],[Pagado]]</f>
        <v>0</v>
      </c>
    </row>
    <row r="2044" spans="1:8" x14ac:dyDescent="0.25">
      <c r="A2044" s="1" t="s">
        <v>24</v>
      </c>
      <c r="B2044" s="8" t="s">
        <v>2080</v>
      </c>
      <c r="C2044">
        <v>40531</v>
      </c>
      <c r="D2044" s="1" t="s">
        <v>4048</v>
      </c>
      <c r="E2044" s="2">
        <v>33936</v>
      </c>
      <c r="F2044" s="9" t="s">
        <v>25</v>
      </c>
      <c r="G2044" s="2">
        <v>33936</v>
      </c>
      <c r="H2044" s="4">
        <f>Tabla1[[#This Row],[Importe]]-Tabla1[[#This Row],[Pagado]]</f>
        <v>0</v>
      </c>
    </row>
    <row r="2045" spans="1:8" x14ac:dyDescent="0.25">
      <c r="A2045" s="1" t="s">
        <v>24</v>
      </c>
      <c r="B2045" s="8" t="s">
        <v>2081</v>
      </c>
      <c r="C2045">
        <v>40532</v>
      </c>
      <c r="D2045" s="1" t="s">
        <v>4025</v>
      </c>
      <c r="E2045" s="2">
        <v>2297.36</v>
      </c>
      <c r="F2045" s="9" t="s">
        <v>24</v>
      </c>
      <c r="G2045" s="2">
        <v>2297.36</v>
      </c>
      <c r="H2045" s="4">
        <f>Tabla1[[#This Row],[Importe]]-Tabla1[[#This Row],[Pagado]]</f>
        <v>0</v>
      </c>
    </row>
    <row r="2046" spans="1:8" x14ac:dyDescent="0.25">
      <c r="A2046" s="1" t="s">
        <v>24</v>
      </c>
      <c r="B2046" s="8" t="s">
        <v>2082</v>
      </c>
      <c r="C2046">
        <v>40533</v>
      </c>
      <c r="D2046" s="1" t="s">
        <v>4182</v>
      </c>
      <c r="E2046" s="2">
        <v>3076.2</v>
      </c>
      <c r="F2046" s="9" t="s">
        <v>24</v>
      </c>
      <c r="G2046" s="2">
        <v>3076.2</v>
      </c>
      <c r="H2046" s="4">
        <f>Tabla1[[#This Row],[Importe]]-Tabla1[[#This Row],[Pagado]]</f>
        <v>0</v>
      </c>
    </row>
    <row r="2047" spans="1:8" x14ac:dyDescent="0.25">
      <c r="A2047" s="1" t="s">
        <v>24</v>
      </c>
      <c r="B2047" s="8" t="s">
        <v>2083</v>
      </c>
      <c r="C2047">
        <v>40534</v>
      </c>
      <c r="D2047" s="1" t="s">
        <v>4121</v>
      </c>
      <c r="E2047" s="2">
        <v>4317.2</v>
      </c>
      <c r="F2047" s="9" t="s">
        <v>24</v>
      </c>
      <c r="G2047" s="2">
        <v>4317.2</v>
      </c>
      <c r="H2047" s="4">
        <f>Tabla1[[#This Row],[Importe]]-Tabla1[[#This Row],[Pagado]]</f>
        <v>0</v>
      </c>
    </row>
    <row r="2048" spans="1:8" x14ac:dyDescent="0.25">
      <c r="A2048" s="1" t="s">
        <v>24</v>
      </c>
      <c r="B2048" s="8" t="s">
        <v>2084</v>
      </c>
      <c r="C2048">
        <v>40535</v>
      </c>
      <c r="D2048" s="1" t="s">
        <v>4009</v>
      </c>
      <c r="E2048" s="2">
        <v>672</v>
      </c>
      <c r="F2048" s="9" t="s">
        <v>25</v>
      </c>
      <c r="G2048" s="2">
        <v>672</v>
      </c>
      <c r="H2048" s="4">
        <f>Tabla1[[#This Row],[Importe]]-Tabla1[[#This Row],[Pagado]]</f>
        <v>0</v>
      </c>
    </row>
    <row r="2049" spans="1:8" x14ac:dyDescent="0.25">
      <c r="A2049" s="1" t="s">
        <v>24</v>
      </c>
      <c r="B2049" s="8" t="s">
        <v>2085</v>
      </c>
      <c r="C2049">
        <v>40536</v>
      </c>
      <c r="D2049" s="1" t="s">
        <v>4001</v>
      </c>
      <c r="E2049" s="2">
        <v>5600</v>
      </c>
      <c r="F2049" s="9" t="s">
        <v>25</v>
      </c>
      <c r="G2049" s="2">
        <v>5600</v>
      </c>
      <c r="H2049" s="4">
        <f>Tabla1[[#This Row],[Importe]]-Tabla1[[#This Row],[Pagado]]</f>
        <v>0</v>
      </c>
    </row>
    <row r="2050" spans="1:8" x14ac:dyDescent="0.25">
      <c r="A2050" s="1" t="s">
        <v>24</v>
      </c>
      <c r="B2050" s="8" t="s">
        <v>2086</v>
      </c>
      <c r="C2050">
        <v>40537</v>
      </c>
      <c r="D2050" s="1" t="s">
        <v>4100</v>
      </c>
      <c r="E2050" s="2">
        <v>840</v>
      </c>
      <c r="F2050" s="9" t="s">
        <v>25</v>
      </c>
      <c r="G2050" s="2">
        <v>840</v>
      </c>
      <c r="H2050" s="4">
        <f>Tabla1[[#This Row],[Importe]]-Tabla1[[#This Row],[Pagado]]</f>
        <v>0</v>
      </c>
    </row>
    <row r="2051" spans="1:8" x14ac:dyDescent="0.25">
      <c r="A2051" s="1" t="s">
        <v>24</v>
      </c>
      <c r="B2051" s="8" t="s">
        <v>2087</v>
      </c>
      <c r="C2051">
        <v>40538</v>
      </c>
      <c r="D2051" s="1" t="s">
        <v>4000</v>
      </c>
      <c r="E2051" s="2">
        <v>840</v>
      </c>
      <c r="F2051" s="9" t="s">
        <v>25</v>
      </c>
      <c r="G2051" s="2">
        <v>840</v>
      </c>
      <c r="H2051" s="4">
        <f>Tabla1[[#This Row],[Importe]]-Tabla1[[#This Row],[Pagado]]</f>
        <v>0</v>
      </c>
    </row>
    <row r="2052" spans="1:8" x14ac:dyDescent="0.25">
      <c r="A2052" s="1" t="s">
        <v>24</v>
      </c>
      <c r="B2052" s="8" t="s">
        <v>2088</v>
      </c>
      <c r="C2052">
        <v>40539</v>
      </c>
      <c r="D2052" s="1" t="s">
        <v>4002</v>
      </c>
      <c r="E2052" s="2">
        <v>3360</v>
      </c>
      <c r="F2052" s="9" t="s">
        <v>25</v>
      </c>
      <c r="G2052" s="2">
        <v>3360</v>
      </c>
      <c r="H2052" s="4">
        <f>Tabla1[[#This Row],[Importe]]-Tabla1[[#This Row],[Pagado]]</f>
        <v>0</v>
      </c>
    </row>
    <row r="2053" spans="1:8" x14ac:dyDescent="0.25">
      <c r="A2053" s="1" t="s">
        <v>24</v>
      </c>
      <c r="B2053" s="8" t="s">
        <v>2089</v>
      </c>
      <c r="C2053">
        <v>40540</v>
      </c>
      <c r="D2053" s="1" t="s">
        <v>4021</v>
      </c>
      <c r="E2053" s="2">
        <v>13292.8</v>
      </c>
      <c r="F2053" s="9" t="s">
        <v>24</v>
      </c>
      <c r="G2053" s="2">
        <v>13292.8</v>
      </c>
      <c r="H2053" s="4">
        <f>Tabla1[[#This Row],[Importe]]-Tabla1[[#This Row],[Pagado]]</f>
        <v>0</v>
      </c>
    </row>
    <row r="2054" spans="1:8" x14ac:dyDescent="0.25">
      <c r="A2054" s="1" t="s">
        <v>24</v>
      </c>
      <c r="B2054" s="8" t="s">
        <v>2090</v>
      </c>
      <c r="C2054">
        <v>40541</v>
      </c>
      <c r="D2054" s="1" t="s">
        <v>4108</v>
      </c>
      <c r="E2054" s="2">
        <v>36165</v>
      </c>
      <c r="F2054" s="9" t="s">
        <v>24</v>
      </c>
      <c r="G2054" s="2">
        <v>36165</v>
      </c>
      <c r="H2054" s="4">
        <f>Tabla1[[#This Row],[Importe]]-Tabla1[[#This Row],[Pagado]]</f>
        <v>0</v>
      </c>
    </row>
    <row r="2055" spans="1:8" x14ac:dyDescent="0.25">
      <c r="A2055" s="1" t="s">
        <v>24</v>
      </c>
      <c r="B2055" s="8" t="s">
        <v>2091</v>
      </c>
      <c r="C2055">
        <v>40542</v>
      </c>
      <c r="D2055" s="1" t="s">
        <v>3962</v>
      </c>
      <c r="E2055" s="2">
        <v>6577.2</v>
      </c>
      <c r="F2055" s="9" t="s">
        <v>24</v>
      </c>
      <c r="G2055" s="2">
        <v>6577.2</v>
      </c>
      <c r="H2055" s="4">
        <f>Tabla1[[#This Row],[Importe]]-Tabla1[[#This Row],[Pagado]]</f>
        <v>0</v>
      </c>
    </row>
    <row r="2056" spans="1:8" x14ac:dyDescent="0.25">
      <c r="A2056" s="1" t="s">
        <v>24</v>
      </c>
      <c r="B2056" s="8" t="s">
        <v>2092</v>
      </c>
      <c r="C2056">
        <v>40543</v>
      </c>
      <c r="D2056" s="1" t="s">
        <v>4015</v>
      </c>
      <c r="E2056" s="2">
        <v>2640.92</v>
      </c>
      <c r="F2056" s="9" t="s">
        <v>24</v>
      </c>
      <c r="G2056" s="2">
        <v>2640.92</v>
      </c>
      <c r="H2056" s="4">
        <f>Tabla1[[#This Row],[Importe]]-Tabla1[[#This Row],[Pagado]]</f>
        <v>0</v>
      </c>
    </row>
    <row r="2057" spans="1:8" x14ac:dyDescent="0.25">
      <c r="A2057" s="1" t="s">
        <v>24</v>
      </c>
      <c r="B2057" s="8" t="s">
        <v>2093</v>
      </c>
      <c r="C2057">
        <v>40544</v>
      </c>
      <c r="D2057" s="1" t="s">
        <v>3953</v>
      </c>
      <c r="E2057" s="2">
        <v>3080</v>
      </c>
      <c r="F2057" s="9" t="s">
        <v>24</v>
      </c>
      <c r="G2057" s="2">
        <v>3080</v>
      </c>
      <c r="H2057" s="4">
        <f>Tabla1[[#This Row],[Importe]]-Tabla1[[#This Row],[Pagado]]</f>
        <v>0</v>
      </c>
    </row>
    <row r="2058" spans="1:8" x14ac:dyDescent="0.25">
      <c r="A2058" s="1" t="s">
        <v>24</v>
      </c>
      <c r="B2058" s="8" t="s">
        <v>2094</v>
      </c>
      <c r="C2058">
        <v>40545</v>
      </c>
      <c r="D2058" s="1" t="s">
        <v>4023</v>
      </c>
      <c r="E2058" s="2">
        <v>7378</v>
      </c>
      <c r="F2058" s="9" t="s">
        <v>24</v>
      </c>
      <c r="G2058" s="2">
        <v>7378</v>
      </c>
      <c r="H2058" s="4">
        <f>Tabla1[[#This Row],[Importe]]-Tabla1[[#This Row],[Pagado]]</f>
        <v>0</v>
      </c>
    </row>
    <row r="2059" spans="1:8" x14ac:dyDescent="0.25">
      <c r="A2059" s="1" t="s">
        <v>24</v>
      </c>
      <c r="B2059" s="8" t="s">
        <v>2095</v>
      </c>
      <c r="C2059">
        <v>40546</v>
      </c>
      <c r="D2059" s="1" t="s">
        <v>3943</v>
      </c>
      <c r="E2059" s="2">
        <v>4717.72</v>
      </c>
      <c r="F2059" s="9" t="s">
        <v>24</v>
      </c>
      <c r="G2059" s="2">
        <v>4717.72</v>
      </c>
      <c r="H2059" s="4">
        <f>Tabla1[[#This Row],[Importe]]-Tabla1[[#This Row],[Pagado]]</f>
        <v>0</v>
      </c>
    </row>
    <row r="2060" spans="1:8" x14ac:dyDescent="0.25">
      <c r="A2060" s="1" t="s">
        <v>24</v>
      </c>
      <c r="B2060" s="8" t="s">
        <v>2096</v>
      </c>
      <c r="C2060">
        <v>40547</v>
      </c>
      <c r="D2060" s="1" t="s">
        <v>3943</v>
      </c>
      <c r="E2060" s="2">
        <v>10624.8</v>
      </c>
      <c r="F2060" s="9" t="s">
        <v>24</v>
      </c>
      <c r="G2060" s="2">
        <v>10624.8</v>
      </c>
      <c r="H2060" s="4">
        <f>Tabla1[[#This Row],[Importe]]-Tabla1[[#This Row],[Pagado]]</f>
        <v>0</v>
      </c>
    </row>
    <row r="2061" spans="1:8" x14ac:dyDescent="0.25">
      <c r="A2061" s="1" t="s">
        <v>24</v>
      </c>
      <c r="B2061" s="8" t="s">
        <v>2097</v>
      </c>
      <c r="C2061">
        <v>40548</v>
      </c>
      <c r="D2061" s="1" t="s">
        <v>4085</v>
      </c>
      <c r="E2061" s="2">
        <v>33566</v>
      </c>
      <c r="F2061" s="9" t="s">
        <v>25</v>
      </c>
      <c r="G2061" s="2">
        <v>33566</v>
      </c>
      <c r="H2061" s="4">
        <f>Tabla1[[#This Row],[Importe]]-Tabla1[[#This Row],[Pagado]]</f>
        <v>0</v>
      </c>
    </row>
    <row r="2062" spans="1:8" x14ac:dyDescent="0.25">
      <c r="A2062" s="1" t="s">
        <v>24</v>
      </c>
      <c r="B2062" s="8" t="s">
        <v>2098</v>
      </c>
      <c r="C2062">
        <v>40549</v>
      </c>
      <c r="D2062" s="1" t="s">
        <v>3964</v>
      </c>
      <c r="E2062" s="2">
        <v>31.92</v>
      </c>
      <c r="F2062" s="9" t="s">
        <v>24</v>
      </c>
      <c r="G2062" s="2">
        <v>31.92</v>
      </c>
      <c r="H2062" s="4">
        <f>Tabla1[[#This Row],[Importe]]-Tabla1[[#This Row],[Pagado]]</f>
        <v>0</v>
      </c>
    </row>
    <row r="2063" spans="1:8" x14ac:dyDescent="0.25">
      <c r="A2063" s="1" t="s">
        <v>24</v>
      </c>
      <c r="B2063" s="8" t="s">
        <v>2099</v>
      </c>
      <c r="C2063">
        <v>40550</v>
      </c>
      <c r="D2063" s="1" t="s">
        <v>4042</v>
      </c>
      <c r="E2063" s="2">
        <v>3475.2</v>
      </c>
      <c r="F2063" s="9" t="s">
        <v>25</v>
      </c>
      <c r="G2063" s="2">
        <v>3475.2</v>
      </c>
      <c r="H2063" s="4">
        <f>Tabla1[[#This Row],[Importe]]-Tabla1[[#This Row],[Pagado]]</f>
        <v>0</v>
      </c>
    </row>
    <row r="2064" spans="1:8" x14ac:dyDescent="0.25">
      <c r="A2064" s="1" t="s">
        <v>24</v>
      </c>
      <c r="B2064" s="8" t="s">
        <v>2100</v>
      </c>
      <c r="C2064">
        <v>40551</v>
      </c>
      <c r="D2064" s="1" t="s">
        <v>4124</v>
      </c>
      <c r="E2064" s="2">
        <v>70766</v>
      </c>
      <c r="F2064" s="9" t="s">
        <v>25</v>
      </c>
      <c r="G2064" s="2">
        <v>70766</v>
      </c>
      <c r="H2064" s="4">
        <f>Tabla1[[#This Row],[Importe]]-Tabla1[[#This Row],[Pagado]]</f>
        <v>0</v>
      </c>
    </row>
    <row r="2065" spans="1:8" x14ac:dyDescent="0.25">
      <c r="A2065" s="1" t="s">
        <v>24</v>
      </c>
      <c r="B2065" s="8" t="s">
        <v>2101</v>
      </c>
      <c r="C2065">
        <v>40552</v>
      </c>
      <c r="D2065" s="1" t="s">
        <v>3964</v>
      </c>
      <c r="E2065" s="2">
        <v>300</v>
      </c>
      <c r="F2065" s="9" t="s">
        <v>32</v>
      </c>
      <c r="G2065" s="2">
        <v>300</v>
      </c>
      <c r="H2065" s="4">
        <f>Tabla1[[#This Row],[Importe]]-Tabla1[[#This Row],[Pagado]]</f>
        <v>0</v>
      </c>
    </row>
    <row r="2066" spans="1:8" x14ac:dyDescent="0.25">
      <c r="A2066" s="1" t="s">
        <v>25</v>
      </c>
      <c r="B2066" s="8" t="s">
        <v>2102</v>
      </c>
      <c r="C2066">
        <v>40553</v>
      </c>
      <c r="D2066" s="1" t="s">
        <v>4028</v>
      </c>
      <c r="E2066" s="2">
        <v>2232.6</v>
      </c>
      <c r="F2066" s="9" t="s">
        <v>25</v>
      </c>
      <c r="G2066" s="2">
        <v>2232.6</v>
      </c>
      <c r="H2066" s="4">
        <f>Tabla1[[#This Row],[Importe]]-Tabla1[[#This Row],[Pagado]]</f>
        <v>0</v>
      </c>
    </row>
    <row r="2067" spans="1:8" x14ac:dyDescent="0.25">
      <c r="A2067" s="1" t="s">
        <v>25</v>
      </c>
      <c r="B2067" s="8" t="s">
        <v>2103</v>
      </c>
      <c r="C2067">
        <v>40554</v>
      </c>
      <c r="D2067" s="1" t="s">
        <v>4035</v>
      </c>
      <c r="E2067" s="2">
        <v>10210</v>
      </c>
      <c r="F2067" s="9" t="s">
        <v>25</v>
      </c>
      <c r="G2067" s="2">
        <v>10210</v>
      </c>
      <c r="H2067" s="4">
        <f>Tabla1[[#This Row],[Importe]]-Tabla1[[#This Row],[Pagado]]</f>
        <v>0</v>
      </c>
    </row>
    <row r="2068" spans="1:8" x14ac:dyDescent="0.25">
      <c r="A2068" s="1" t="s">
        <v>25</v>
      </c>
      <c r="B2068" s="8" t="s">
        <v>2104</v>
      </c>
      <c r="C2068">
        <v>40555</v>
      </c>
      <c r="D2068" s="1" t="s">
        <v>3936</v>
      </c>
      <c r="E2068" s="2">
        <v>11941.3</v>
      </c>
      <c r="F2068" s="9" t="s">
        <v>27</v>
      </c>
      <c r="G2068" s="2">
        <v>11941.3</v>
      </c>
      <c r="H2068" s="4">
        <f>Tabla1[[#This Row],[Importe]]-Tabla1[[#This Row],[Pagado]]</f>
        <v>0</v>
      </c>
    </row>
    <row r="2069" spans="1:8" x14ac:dyDescent="0.25">
      <c r="A2069" s="1" t="s">
        <v>25</v>
      </c>
      <c r="B2069" s="8" t="s">
        <v>2105</v>
      </c>
      <c r="C2069">
        <v>40556</v>
      </c>
      <c r="D2069" s="1" t="s">
        <v>3935</v>
      </c>
      <c r="E2069" s="2">
        <v>79762.34</v>
      </c>
      <c r="F2069" s="9" t="s">
        <v>27</v>
      </c>
      <c r="G2069" s="2">
        <v>79762.34</v>
      </c>
      <c r="H2069" s="4">
        <f>Tabla1[[#This Row],[Importe]]-Tabla1[[#This Row],[Pagado]]</f>
        <v>0</v>
      </c>
    </row>
    <row r="2070" spans="1:8" x14ac:dyDescent="0.25">
      <c r="A2070" s="1" t="s">
        <v>25</v>
      </c>
      <c r="B2070" s="8" t="s">
        <v>2106</v>
      </c>
      <c r="C2070">
        <v>40557</v>
      </c>
      <c r="D2070" s="1" t="s">
        <v>3968</v>
      </c>
      <c r="E2070" s="2">
        <v>8960</v>
      </c>
      <c r="F2070" s="9" t="s">
        <v>26</v>
      </c>
      <c r="G2070" s="2">
        <v>8960</v>
      </c>
      <c r="H2070" s="4">
        <f>Tabla1[[#This Row],[Importe]]-Tabla1[[#This Row],[Pagado]]</f>
        <v>0</v>
      </c>
    </row>
    <row r="2071" spans="1:8" x14ac:dyDescent="0.25">
      <c r="A2071" s="1" t="s">
        <v>25</v>
      </c>
      <c r="B2071" s="8" t="s">
        <v>2107</v>
      </c>
      <c r="C2071">
        <v>40558</v>
      </c>
      <c r="D2071" s="1" t="s">
        <v>4179</v>
      </c>
      <c r="E2071" s="2">
        <v>3281.6</v>
      </c>
      <c r="F2071" s="9" t="s">
        <v>25</v>
      </c>
      <c r="G2071" s="2">
        <v>3281.6</v>
      </c>
      <c r="H2071" s="4">
        <f>Tabla1[[#This Row],[Importe]]-Tabla1[[#This Row],[Pagado]]</f>
        <v>0</v>
      </c>
    </row>
    <row r="2072" spans="1:8" x14ac:dyDescent="0.25">
      <c r="A2072" s="1" t="s">
        <v>25</v>
      </c>
      <c r="B2072" s="8" t="s">
        <v>2108</v>
      </c>
      <c r="C2072">
        <v>40559</v>
      </c>
      <c r="D2072" s="1" t="s">
        <v>3963</v>
      </c>
      <c r="E2072" s="2">
        <v>2335.56</v>
      </c>
      <c r="F2072" s="9" t="s">
        <v>25</v>
      </c>
      <c r="G2072" s="2">
        <v>2335.56</v>
      </c>
      <c r="H2072" s="4">
        <f>Tabla1[[#This Row],[Importe]]-Tabla1[[#This Row],[Pagado]]</f>
        <v>0</v>
      </c>
    </row>
    <row r="2073" spans="1:8" x14ac:dyDescent="0.25">
      <c r="A2073" s="1" t="s">
        <v>25</v>
      </c>
      <c r="B2073" s="8" t="s">
        <v>2109</v>
      </c>
      <c r="C2073">
        <v>40560</v>
      </c>
      <c r="D2073" s="1" t="s">
        <v>3954</v>
      </c>
      <c r="E2073" s="2">
        <v>9920</v>
      </c>
      <c r="F2073" s="9" t="s">
        <v>25</v>
      </c>
      <c r="G2073" s="2">
        <v>9920</v>
      </c>
      <c r="H2073" s="4">
        <f>Tabla1[[#This Row],[Importe]]-Tabla1[[#This Row],[Pagado]]</f>
        <v>0</v>
      </c>
    </row>
    <row r="2074" spans="1:8" x14ac:dyDescent="0.25">
      <c r="A2074" s="1" t="s">
        <v>25</v>
      </c>
      <c r="B2074" s="8" t="s">
        <v>2110</v>
      </c>
      <c r="C2074">
        <v>40561</v>
      </c>
      <c r="D2074" s="1" t="s">
        <v>4183</v>
      </c>
      <c r="E2074" s="2">
        <v>4988.2</v>
      </c>
      <c r="F2074" s="9" t="s">
        <v>25</v>
      </c>
      <c r="G2074" s="2">
        <v>4988.2</v>
      </c>
      <c r="H2074" s="4">
        <f>Tabla1[[#This Row],[Importe]]-Tabla1[[#This Row],[Pagado]]</f>
        <v>0</v>
      </c>
    </row>
    <row r="2075" spans="1:8" x14ac:dyDescent="0.25">
      <c r="A2075" s="1" t="s">
        <v>25</v>
      </c>
      <c r="B2075" s="8" t="s">
        <v>2111</v>
      </c>
      <c r="C2075">
        <v>40562</v>
      </c>
      <c r="D2075" s="1" t="s">
        <v>4031</v>
      </c>
      <c r="E2075" s="2">
        <v>3920</v>
      </c>
      <c r="F2075" s="9" t="s">
        <v>25</v>
      </c>
      <c r="G2075" s="2">
        <v>3920</v>
      </c>
      <c r="H2075" s="4">
        <f>Tabla1[[#This Row],[Importe]]-Tabla1[[#This Row],[Pagado]]</f>
        <v>0</v>
      </c>
    </row>
    <row r="2076" spans="1:8" x14ac:dyDescent="0.25">
      <c r="A2076" s="1" t="s">
        <v>25</v>
      </c>
      <c r="B2076" s="8" t="s">
        <v>2112</v>
      </c>
      <c r="C2076">
        <v>40563</v>
      </c>
      <c r="D2076" s="1" t="s">
        <v>4040</v>
      </c>
      <c r="E2076" s="2">
        <v>97850.6</v>
      </c>
      <c r="F2076" s="9" t="s">
        <v>29</v>
      </c>
      <c r="G2076" s="2">
        <v>97850.6</v>
      </c>
      <c r="H2076" s="4">
        <f>Tabla1[[#This Row],[Importe]]-Tabla1[[#This Row],[Pagado]]</f>
        <v>0</v>
      </c>
    </row>
    <row r="2077" spans="1:8" x14ac:dyDescent="0.25">
      <c r="A2077" s="1" t="s">
        <v>25</v>
      </c>
      <c r="B2077" s="8" t="s">
        <v>2113</v>
      </c>
      <c r="C2077">
        <v>40564</v>
      </c>
      <c r="D2077" s="1" t="s">
        <v>4184</v>
      </c>
      <c r="E2077" s="2">
        <v>18561.599999999999</v>
      </c>
      <c r="F2077" s="9" t="s">
        <v>25</v>
      </c>
      <c r="G2077" s="2">
        <v>18561.599999999999</v>
      </c>
      <c r="H2077" s="4">
        <f>Tabla1[[#This Row],[Importe]]-Tabla1[[#This Row],[Pagado]]</f>
        <v>0</v>
      </c>
    </row>
    <row r="2078" spans="1:8" x14ac:dyDescent="0.25">
      <c r="A2078" s="1" t="s">
        <v>25</v>
      </c>
      <c r="B2078" s="8" t="s">
        <v>2114</v>
      </c>
      <c r="C2078">
        <v>40565</v>
      </c>
      <c r="D2078" s="1" t="s">
        <v>4043</v>
      </c>
      <c r="E2078" s="2">
        <v>99266.8</v>
      </c>
      <c r="F2078" s="9" t="s">
        <v>29</v>
      </c>
      <c r="G2078" s="2">
        <v>99266.8</v>
      </c>
      <c r="H2078" s="4">
        <f>Tabla1[[#This Row],[Importe]]-Tabla1[[#This Row],[Pagado]]</f>
        <v>0</v>
      </c>
    </row>
    <row r="2079" spans="1:8" x14ac:dyDescent="0.25">
      <c r="A2079" s="1" t="s">
        <v>25</v>
      </c>
      <c r="B2079" s="8" t="s">
        <v>2115</v>
      </c>
      <c r="C2079">
        <v>40566</v>
      </c>
      <c r="D2079" s="1" t="s">
        <v>3973</v>
      </c>
      <c r="E2079" s="2">
        <v>2675</v>
      </c>
      <c r="F2079" s="9" t="s">
        <v>25</v>
      </c>
      <c r="G2079" s="2">
        <v>2675</v>
      </c>
      <c r="H2079" s="4">
        <f>Tabla1[[#This Row],[Importe]]-Tabla1[[#This Row],[Pagado]]</f>
        <v>0</v>
      </c>
    </row>
    <row r="2080" spans="1:8" x14ac:dyDescent="0.25">
      <c r="A2080" s="1" t="s">
        <v>25</v>
      </c>
      <c r="B2080" s="8" t="s">
        <v>2116</v>
      </c>
      <c r="C2080">
        <v>40567</v>
      </c>
      <c r="D2080" s="1" t="s">
        <v>3949</v>
      </c>
      <c r="E2080" s="2">
        <v>37691.440000000002</v>
      </c>
      <c r="F2080" s="9" t="s">
        <v>27</v>
      </c>
      <c r="G2080" s="2">
        <v>37691.440000000002</v>
      </c>
      <c r="H2080" s="4">
        <f>Tabla1[[#This Row],[Importe]]-Tabla1[[#This Row],[Pagado]]</f>
        <v>0</v>
      </c>
    </row>
    <row r="2081" spans="1:8" x14ac:dyDescent="0.25">
      <c r="A2081" s="1" t="s">
        <v>25</v>
      </c>
      <c r="B2081" s="8" t="s">
        <v>2117</v>
      </c>
      <c r="C2081">
        <v>40568</v>
      </c>
      <c r="D2081" s="1" t="s">
        <v>3938</v>
      </c>
      <c r="E2081" s="2">
        <v>4608</v>
      </c>
      <c r="F2081" s="9" t="s">
        <v>26</v>
      </c>
      <c r="G2081" s="2">
        <v>4608</v>
      </c>
      <c r="H2081" s="4">
        <f>Tabla1[[#This Row],[Importe]]-Tabla1[[#This Row],[Pagado]]</f>
        <v>0</v>
      </c>
    </row>
    <row r="2082" spans="1:8" x14ac:dyDescent="0.25">
      <c r="A2082" s="1" t="s">
        <v>25</v>
      </c>
      <c r="B2082" s="8" t="s">
        <v>2118</v>
      </c>
      <c r="C2082">
        <v>40569</v>
      </c>
      <c r="D2082" s="1" t="s">
        <v>3942</v>
      </c>
      <c r="E2082" s="2">
        <v>3547.6</v>
      </c>
      <c r="F2082" s="9" t="s">
        <v>29</v>
      </c>
      <c r="G2082" s="2">
        <v>3547.6</v>
      </c>
      <c r="H2082" s="4">
        <f>Tabla1[[#This Row],[Importe]]-Tabla1[[#This Row],[Pagado]]</f>
        <v>0</v>
      </c>
    </row>
    <row r="2083" spans="1:8" x14ac:dyDescent="0.25">
      <c r="A2083" s="1" t="s">
        <v>25</v>
      </c>
      <c r="B2083" s="8" t="s">
        <v>2119</v>
      </c>
      <c r="C2083">
        <v>40570</v>
      </c>
      <c r="D2083" s="1" t="s">
        <v>3941</v>
      </c>
      <c r="E2083" s="2">
        <v>3595.2</v>
      </c>
      <c r="F2083" s="9" t="s">
        <v>26</v>
      </c>
      <c r="G2083" s="2">
        <v>3595.2</v>
      </c>
      <c r="H2083" s="4">
        <f>Tabla1[[#This Row],[Importe]]-Tabla1[[#This Row],[Pagado]]</f>
        <v>0</v>
      </c>
    </row>
    <row r="2084" spans="1:8" x14ac:dyDescent="0.25">
      <c r="A2084" s="1" t="s">
        <v>25</v>
      </c>
      <c r="B2084" s="8" t="s">
        <v>2120</v>
      </c>
      <c r="C2084">
        <v>40571</v>
      </c>
      <c r="D2084" s="1" t="s">
        <v>3945</v>
      </c>
      <c r="E2084" s="2">
        <v>4776</v>
      </c>
      <c r="F2084" s="9" t="s">
        <v>26</v>
      </c>
      <c r="G2084" s="2">
        <v>4776</v>
      </c>
      <c r="H2084" s="4">
        <f>Tabla1[[#This Row],[Importe]]-Tabla1[[#This Row],[Pagado]]</f>
        <v>0</v>
      </c>
    </row>
    <row r="2085" spans="1:8" x14ac:dyDescent="0.25">
      <c r="A2085" s="1" t="s">
        <v>25</v>
      </c>
      <c r="B2085" s="8" t="s">
        <v>2121</v>
      </c>
      <c r="C2085">
        <v>40572</v>
      </c>
      <c r="D2085" s="1" t="s">
        <v>4013</v>
      </c>
      <c r="E2085" s="2">
        <v>0</v>
      </c>
      <c r="F2085" s="9" t="s">
        <v>4219</v>
      </c>
      <c r="G2085" s="2">
        <v>0</v>
      </c>
      <c r="H2085" s="4">
        <f>Tabla1[[#This Row],[Importe]]-Tabla1[[#This Row],[Pagado]]</f>
        <v>0</v>
      </c>
    </row>
    <row r="2086" spans="1:8" x14ac:dyDescent="0.25">
      <c r="A2086" s="1" t="s">
        <v>25</v>
      </c>
      <c r="B2086" s="8" t="s">
        <v>2122</v>
      </c>
      <c r="C2086">
        <v>40573</v>
      </c>
      <c r="D2086" s="1" t="s">
        <v>3967</v>
      </c>
      <c r="E2086" s="2">
        <v>9514.7999999999993</v>
      </c>
      <c r="F2086" s="9" t="s">
        <v>25</v>
      </c>
      <c r="G2086" s="2">
        <v>9514.7999999999993</v>
      </c>
      <c r="H2086" s="4">
        <f>Tabla1[[#This Row],[Importe]]-Tabla1[[#This Row],[Pagado]]</f>
        <v>0</v>
      </c>
    </row>
    <row r="2087" spans="1:8" x14ac:dyDescent="0.25">
      <c r="A2087" s="1" t="s">
        <v>25</v>
      </c>
      <c r="B2087" s="8" t="s">
        <v>2123</v>
      </c>
      <c r="C2087">
        <v>40574</v>
      </c>
      <c r="D2087" s="1" t="s">
        <v>3939</v>
      </c>
      <c r="E2087" s="2">
        <v>11596.8</v>
      </c>
      <c r="F2087" s="9" t="s">
        <v>26</v>
      </c>
      <c r="G2087" s="2">
        <v>11596.8</v>
      </c>
      <c r="H2087" s="4">
        <f>Tabla1[[#This Row],[Importe]]-Tabla1[[#This Row],[Pagado]]</f>
        <v>0</v>
      </c>
    </row>
    <row r="2088" spans="1:8" x14ac:dyDescent="0.25">
      <c r="A2088" s="1" t="s">
        <v>25</v>
      </c>
      <c r="B2088" s="8" t="s">
        <v>2124</v>
      </c>
      <c r="C2088">
        <v>40575</v>
      </c>
      <c r="D2088" s="1" t="s">
        <v>3940</v>
      </c>
      <c r="E2088" s="2">
        <v>3283</v>
      </c>
      <c r="F2088" s="9" t="s">
        <v>26</v>
      </c>
      <c r="G2088" s="2">
        <v>3283</v>
      </c>
      <c r="H2088" s="4">
        <f>Tabla1[[#This Row],[Importe]]-Tabla1[[#This Row],[Pagado]]</f>
        <v>0</v>
      </c>
    </row>
    <row r="2089" spans="1:8" x14ac:dyDescent="0.25">
      <c r="A2089" s="1" t="s">
        <v>25</v>
      </c>
      <c r="B2089" s="8" t="s">
        <v>2125</v>
      </c>
      <c r="C2089">
        <v>40576</v>
      </c>
      <c r="D2089" s="1" t="s">
        <v>3948</v>
      </c>
      <c r="E2089" s="2">
        <v>14351.26</v>
      </c>
      <c r="F2089" s="9" t="s">
        <v>26</v>
      </c>
      <c r="G2089" s="2">
        <v>14351.26</v>
      </c>
      <c r="H2089" s="4">
        <f>Tabla1[[#This Row],[Importe]]-Tabla1[[#This Row],[Pagado]]</f>
        <v>0</v>
      </c>
    </row>
    <row r="2090" spans="1:8" x14ac:dyDescent="0.25">
      <c r="A2090" s="1" t="s">
        <v>25</v>
      </c>
      <c r="B2090" s="8" t="s">
        <v>2126</v>
      </c>
      <c r="C2090">
        <v>40577</v>
      </c>
      <c r="D2090" s="1" t="s">
        <v>3950</v>
      </c>
      <c r="E2090" s="2">
        <v>44728.18</v>
      </c>
      <c r="F2090" s="9" t="s">
        <v>26</v>
      </c>
      <c r="G2090" s="2">
        <v>44728.18</v>
      </c>
      <c r="H2090" s="4">
        <f>Tabla1[[#This Row],[Importe]]-Tabla1[[#This Row],[Pagado]]</f>
        <v>0</v>
      </c>
    </row>
    <row r="2091" spans="1:8" x14ac:dyDescent="0.25">
      <c r="A2091" s="1" t="s">
        <v>25</v>
      </c>
      <c r="B2091" s="8" t="s">
        <v>2127</v>
      </c>
      <c r="C2091">
        <v>40578</v>
      </c>
      <c r="D2091" s="1" t="s">
        <v>3947</v>
      </c>
      <c r="E2091" s="2">
        <v>6635.2</v>
      </c>
      <c r="F2091" s="9" t="s">
        <v>28</v>
      </c>
      <c r="G2091" s="2">
        <v>6635.2</v>
      </c>
      <c r="H2091" s="4">
        <f>Tabla1[[#This Row],[Importe]]-Tabla1[[#This Row],[Pagado]]</f>
        <v>0</v>
      </c>
    </row>
    <row r="2092" spans="1:8" x14ac:dyDescent="0.25">
      <c r="A2092" s="1" t="s">
        <v>25</v>
      </c>
      <c r="B2092" s="8" t="s">
        <v>2128</v>
      </c>
      <c r="C2092">
        <v>40579</v>
      </c>
      <c r="D2092" s="1" t="s">
        <v>3946</v>
      </c>
      <c r="E2092" s="2">
        <v>7817.4</v>
      </c>
      <c r="F2092" s="9" t="s">
        <v>26</v>
      </c>
      <c r="G2092" s="2">
        <v>7817.4</v>
      </c>
      <c r="H2092" s="4">
        <f>Tabla1[[#This Row],[Importe]]-Tabla1[[#This Row],[Pagado]]</f>
        <v>0</v>
      </c>
    </row>
    <row r="2093" spans="1:8" x14ac:dyDescent="0.25">
      <c r="A2093" s="1" t="s">
        <v>25</v>
      </c>
      <c r="B2093" s="8" t="s">
        <v>2129</v>
      </c>
      <c r="C2093">
        <v>40580</v>
      </c>
      <c r="D2093" s="1" t="s">
        <v>4082</v>
      </c>
      <c r="E2093" s="2">
        <v>7286.3</v>
      </c>
      <c r="F2093" s="9" t="s">
        <v>26</v>
      </c>
      <c r="G2093" s="2">
        <v>7286.3</v>
      </c>
      <c r="H2093" s="4">
        <f>Tabla1[[#This Row],[Importe]]-Tabla1[[#This Row],[Pagado]]</f>
        <v>0</v>
      </c>
    </row>
    <row r="2094" spans="1:8" x14ac:dyDescent="0.25">
      <c r="A2094" s="1" t="s">
        <v>25</v>
      </c>
      <c r="B2094" s="8" t="s">
        <v>2130</v>
      </c>
      <c r="C2094">
        <v>40581</v>
      </c>
      <c r="D2094" s="1" t="s">
        <v>3964</v>
      </c>
      <c r="E2094" s="2">
        <v>492.48</v>
      </c>
      <c r="F2094" s="9" t="s">
        <v>26</v>
      </c>
      <c r="G2094" s="2">
        <v>492.48</v>
      </c>
      <c r="H2094" s="4">
        <f>Tabla1[[#This Row],[Importe]]-Tabla1[[#This Row],[Pagado]]</f>
        <v>0</v>
      </c>
    </row>
    <row r="2095" spans="1:8" x14ac:dyDescent="0.25">
      <c r="A2095" s="1" t="s">
        <v>25</v>
      </c>
      <c r="B2095" s="8" t="s">
        <v>2131</v>
      </c>
      <c r="C2095">
        <v>40582</v>
      </c>
      <c r="D2095" s="1" t="s">
        <v>3944</v>
      </c>
      <c r="E2095" s="2">
        <v>12390.5</v>
      </c>
      <c r="F2095" s="9" t="s">
        <v>26</v>
      </c>
      <c r="G2095" s="2">
        <v>12390.5</v>
      </c>
      <c r="H2095" s="4">
        <f>Tabla1[[#This Row],[Importe]]-Tabla1[[#This Row],[Pagado]]</f>
        <v>0</v>
      </c>
    </row>
    <row r="2096" spans="1:8" x14ac:dyDescent="0.25">
      <c r="A2096" s="1" t="s">
        <v>25</v>
      </c>
      <c r="B2096" s="8" t="s">
        <v>2132</v>
      </c>
      <c r="C2096">
        <v>40583</v>
      </c>
      <c r="D2096" s="1" t="s">
        <v>3975</v>
      </c>
      <c r="E2096" s="2">
        <v>14820</v>
      </c>
      <c r="F2096" s="9" t="s">
        <v>25</v>
      </c>
      <c r="G2096" s="2">
        <v>14820</v>
      </c>
      <c r="H2096" s="4">
        <f>Tabla1[[#This Row],[Importe]]-Tabla1[[#This Row],[Pagado]]</f>
        <v>0</v>
      </c>
    </row>
    <row r="2097" spans="1:8" x14ac:dyDescent="0.25">
      <c r="A2097" s="1" t="s">
        <v>25</v>
      </c>
      <c r="B2097" s="8" t="s">
        <v>2133</v>
      </c>
      <c r="C2097">
        <v>40584</v>
      </c>
      <c r="D2097" s="1" t="s">
        <v>4046</v>
      </c>
      <c r="E2097" s="2">
        <v>1823.4</v>
      </c>
      <c r="F2097" s="9" t="s">
        <v>25</v>
      </c>
      <c r="G2097" s="2">
        <v>1823.4</v>
      </c>
      <c r="H2097" s="4">
        <f>Tabla1[[#This Row],[Importe]]-Tabla1[[#This Row],[Pagado]]</f>
        <v>0</v>
      </c>
    </row>
    <row r="2098" spans="1:8" x14ac:dyDescent="0.25">
      <c r="A2098" s="1" t="s">
        <v>25</v>
      </c>
      <c r="B2098" s="8" t="s">
        <v>2134</v>
      </c>
      <c r="C2098">
        <v>40585</v>
      </c>
      <c r="D2098" s="1" t="s">
        <v>3951</v>
      </c>
      <c r="E2098" s="2">
        <v>11251.5</v>
      </c>
      <c r="F2098" s="9" t="s">
        <v>25</v>
      </c>
      <c r="G2098" s="2">
        <v>11251.5</v>
      </c>
      <c r="H2098" s="4">
        <f>Tabla1[[#This Row],[Importe]]-Tabla1[[#This Row],[Pagado]]</f>
        <v>0</v>
      </c>
    </row>
    <row r="2099" spans="1:8" x14ac:dyDescent="0.25">
      <c r="A2099" s="1" t="s">
        <v>25</v>
      </c>
      <c r="B2099" s="8" t="s">
        <v>2135</v>
      </c>
      <c r="C2099">
        <v>40586</v>
      </c>
      <c r="D2099" s="1" t="s">
        <v>3975</v>
      </c>
      <c r="E2099" s="2">
        <v>10039.200000000001</v>
      </c>
      <c r="F2099" s="9" t="s">
        <v>25</v>
      </c>
      <c r="G2099" s="2">
        <v>10039.200000000001</v>
      </c>
      <c r="H2099" s="4">
        <f>Tabla1[[#This Row],[Importe]]-Tabla1[[#This Row],[Pagado]]</f>
        <v>0</v>
      </c>
    </row>
    <row r="2100" spans="1:8" x14ac:dyDescent="0.25">
      <c r="A2100" s="1" t="s">
        <v>25</v>
      </c>
      <c r="B2100" s="8" t="s">
        <v>2136</v>
      </c>
      <c r="C2100">
        <v>40587</v>
      </c>
      <c r="D2100" s="1" t="s">
        <v>4090</v>
      </c>
      <c r="E2100" s="2">
        <v>1286.8399999999999</v>
      </c>
      <c r="F2100" s="9" t="s">
        <v>25</v>
      </c>
      <c r="G2100" s="2">
        <v>1286.8399999999999</v>
      </c>
      <c r="H2100" s="4">
        <f>Tabla1[[#This Row],[Importe]]-Tabla1[[#This Row],[Pagado]]</f>
        <v>0</v>
      </c>
    </row>
    <row r="2101" spans="1:8" x14ac:dyDescent="0.25">
      <c r="A2101" s="1" t="s">
        <v>25</v>
      </c>
      <c r="B2101" s="8" t="s">
        <v>2137</v>
      </c>
      <c r="C2101">
        <v>40588</v>
      </c>
      <c r="D2101" s="1" t="s">
        <v>4013</v>
      </c>
      <c r="E2101" s="2">
        <v>0</v>
      </c>
      <c r="F2101" s="9" t="s">
        <v>4219</v>
      </c>
      <c r="G2101" s="2">
        <v>0</v>
      </c>
      <c r="H2101" s="4">
        <f>Tabla1[[#This Row],[Importe]]-Tabla1[[#This Row],[Pagado]]</f>
        <v>0</v>
      </c>
    </row>
    <row r="2102" spans="1:8" x14ac:dyDescent="0.25">
      <c r="A2102" s="1" t="s">
        <v>25</v>
      </c>
      <c r="B2102" s="8" t="s">
        <v>2138</v>
      </c>
      <c r="C2102">
        <v>40589</v>
      </c>
      <c r="D2102" s="1" t="s">
        <v>4013</v>
      </c>
      <c r="E2102" s="2">
        <v>12222</v>
      </c>
      <c r="F2102" s="9" t="s">
        <v>25</v>
      </c>
      <c r="G2102" s="2">
        <v>12222</v>
      </c>
      <c r="H2102" s="4">
        <f>Tabla1[[#This Row],[Importe]]-Tabla1[[#This Row],[Pagado]]</f>
        <v>0</v>
      </c>
    </row>
    <row r="2103" spans="1:8" x14ac:dyDescent="0.25">
      <c r="A2103" s="1" t="s">
        <v>25</v>
      </c>
      <c r="B2103" s="8" t="s">
        <v>2139</v>
      </c>
      <c r="C2103">
        <v>40590</v>
      </c>
      <c r="D2103" s="1" t="s">
        <v>4184</v>
      </c>
      <c r="E2103" s="2">
        <v>16756.8</v>
      </c>
      <c r="F2103" s="9" t="s">
        <v>25</v>
      </c>
      <c r="G2103" s="2">
        <v>16756.8</v>
      </c>
      <c r="H2103" s="4">
        <f>Tabla1[[#This Row],[Importe]]-Tabla1[[#This Row],[Pagado]]</f>
        <v>0</v>
      </c>
    </row>
    <row r="2104" spans="1:8" x14ac:dyDescent="0.25">
      <c r="A2104" s="1" t="s">
        <v>25</v>
      </c>
      <c r="B2104" s="8" t="s">
        <v>2140</v>
      </c>
      <c r="C2104">
        <v>40591</v>
      </c>
      <c r="D2104" s="1" t="s">
        <v>4045</v>
      </c>
      <c r="E2104" s="2">
        <v>3567.4</v>
      </c>
      <c r="F2104" s="9" t="s">
        <v>25</v>
      </c>
      <c r="G2104" s="2">
        <v>3567.4</v>
      </c>
      <c r="H2104" s="4">
        <f>Tabla1[[#This Row],[Importe]]-Tabla1[[#This Row],[Pagado]]</f>
        <v>0</v>
      </c>
    </row>
    <row r="2105" spans="1:8" x14ac:dyDescent="0.25">
      <c r="A2105" s="1" t="s">
        <v>25</v>
      </c>
      <c r="B2105" s="8" t="s">
        <v>2141</v>
      </c>
      <c r="C2105">
        <v>40592</v>
      </c>
      <c r="D2105" s="1" t="s">
        <v>3996</v>
      </c>
      <c r="E2105" s="2">
        <v>16887.68</v>
      </c>
      <c r="F2105" s="9" t="s">
        <v>25</v>
      </c>
      <c r="G2105" s="2">
        <v>16887.68</v>
      </c>
      <c r="H2105" s="4">
        <f>Tabla1[[#This Row],[Importe]]-Tabla1[[#This Row],[Pagado]]</f>
        <v>0</v>
      </c>
    </row>
    <row r="2106" spans="1:8" x14ac:dyDescent="0.25">
      <c r="A2106" s="1" t="s">
        <v>25</v>
      </c>
      <c r="B2106" s="8" t="s">
        <v>2142</v>
      </c>
      <c r="C2106">
        <v>40593</v>
      </c>
      <c r="D2106" s="1" t="s">
        <v>4036</v>
      </c>
      <c r="E2106" s="2">
        <v>5352.64</v>
      </c>
      <c r="F2106" s="9" t="s">
        <v>25</v>
      </c>
      <c r="G2106" s="2">
        <v>5352.64</v>
      </c>
      <c r="H2106" s="4">
        <f>Tabla1[[#This Row],[Importe]]-Tabla1[[#This Row],[Pagado]]</f>
        <v>0</v>
      </c>
    </row>
    <row r="2107" spans="1:8" x14ac:dyDescent="0.25">
      <c r="A2107" s="1" t="s">
        <v>25</v>
      </c>
      <c r="B2107" s="8" t="s">
        <v>2143</v>
      </c>
      <c r="C2107">
        <v>40594</v>
      </c>
      <c r="D2107" s="1" t="s">
        <v>4078</v>
      </c>
      <c r="E2107" s="2">
        <v>2256.3000000000002</v>
      </c>
      <c r="F2107" s="9" t="s">
        <v>25</v>
      </c>
      <c r="G2107" s="2">
        <v>2256.3000000000002</v>
      </c>
      <c r="H2107" s="4">
        <f>Tabla1[[#This Row],[Importe]]-Tabla1[[#This Row],[Pagado]]</f>
        <v>0</v>
      </c>
    </row>
    <row r="2108" spans="1:8" x14ac:dyDescent="0.25">
      <c r="A2108" s="1" t="s">
        <v>25</v>
      </c>
      <c r="B2108" s="8" t="s">
        <v>2144</v>
      </c>
      <c r="C2108">
        <v>40595</v>
      </c>
      <c r="D2108" s="1" t="s">
        <v>4185</v>
      </c>
      <c r="E2108" s="2">
        <v>10747.8</v>
      </c>
      <c r="F2108" s="9" t="s">
        <v>25</v>
      </c>
      <c r="G2108" s="2">
        <v>10747.8</v>
      </c>
      <c r="H2108" s="4">
        <f>Tabla1[[#This Row],[Importe]]-Tabla1[[#This Row],[Pagado]]</f>
        <v>0</v>
      </c>
    </row>
    <row r="2109" spans="1:8" x14ac:dyDescent="0.25">
      <c r="A2109" s="1" t="s">
        <v>25</v>
      </c>
      <c r="B2109" s="8" t="s">
        <v>2145</v>
      </c>
      <c r="C2109">
        <v>40596</v>
      </c>
      <c r="D2109" s="1" t="s">
        <v>3996</v>
      </c>
      <c r="E2109" s="2">
        <v>2859.4</v>
      </c>
      <c r="F2109" s="9" t="s">
        <v>25</v>
      </c>
      <c r="G2109" s="2">
        <v>2859.4</v>
      </c>
      <c r="H2109" s="4">
        <f>Tabla1[[#This Row],[Importe]]-Tabla1[[#This Row],[Pagado]]</f>
        <v>0</v>
      </c>
    </row>
    <row r="2110" spans="1:8" x14ac:dyDescent="0.25">
      <c r="A2110" s="1" t="s">
        <v>25</v>
      </c>
      <c r="B2110" s="8" t="s">
        <v>2146</v>
      </c>
      <c r="C2110">
        <v>40597</v>
      </c>
      <c r="D2110" s="1" t="s">
        <v>4146</v>
      </c>
      <c r="E2110" s="2">
        <v>7374.44</v>
      </c>
      <c r="F2110" s="9" t="s">
        <v>25</v>
      </c>
      <c r="G2110" s="2">
        <v>7374.44</v>
      </c>
      <c r="H2110" s="4">
        <f>Tabla1[[#This Row],[Importe]]-Tabla1[[#This Row],[Pagado]]</f>
        <v>0</v>
      </c>
    </row>
    <row r="2111" spans="1:8" x14ac:dyDescent="0.25">
      <c r="A2111" s="1" t="s">
        <v>25</v>
      </c>
      <c r="B2111" s="8" t="s">
        <v>2147</v>
      </c>
      <c r="C2111">
        <v>40598</v>
      </c>
      <c r="D2111" s="1" t="s">
        <v>4017</v>
      </c>
      <c r="E2111" s="2">
        <v>2926</v>
      </c>
      <c r="F2111" s="9" t="s">
        <v>30</v>
      </c>
      <c r="G2111" s="2">
        <v>2926</v>
      </c>
      <c r="H2111" s="4">
        <f>Tabla1[[#This Row],[Importe]]-Tabla1[[#This Row],[Pagado]]</f>
        <v>0</v>
      </c>
    </row>
    <row r="2112" spans="1:8" x14ac:dyDescent="0.25">
      <c r="A2112" s="1" t="s">
        <v>25</v>
      </c>
      <c r="B2112" s="8" t="s">
        <v>2148</v>
      </c>
      <c r="C2112">
        <v>40599</v>
      </c>
      <c r="D2112" s="1" t="s">
        <v>4084</v>
      </c>
      <c r="E2112" s="2">
        <v>1599.6</v>
      </c>
      <c r="F2112" s="9" t="s">
        <v>25</v>
      </c>
      <c r="G2112" s="2">
        <v>1599.6</v>
      </c>
      <c r="H2112" s="4">
        <f>Tabla1[[#This Row],[Importe]]-Tabla1[[#This Row],[Pagado]]</f>
        <v>0</v>
      </c>
    </row>
    <row r="2113" spans="1:8" x14ac:dyDescent="0.25">
      <c r="A2113" s="1" t="s">
        <v>25</v>
      </c>
      <c r="B2113" s="8" t="s">
        <v>2149</v>
      </c>
      <c r="C2113">
        <v>40600</v>
      </c>
      <c r="D2113" s="1" t="s">
        <v>3994</v>
      </c>
      <c r="E2113" s="2">
        <v>1110.04</v>
      </c>
      <c r="F2113" s="9" t="s">
        <v>25</v>
      </c>
      <c r="G2113" s="2">
        <v>1110.04</v>
      </c>
      <c r="H2113" s="4">
        <f>Tabla1[[#This Row],[Importe]]-Tabla1[[#This Row],[Pagado]]</f>
        <v>0</v>
      </c>
    </row>
    <row r="2114" spans="1:8" x14ac:dyDescent="0.25">
      <c r="A2114" s="1" t="s">
        <v>25</v>
      </c>
      <c r="B2114" s="8" t="s">
        <v>2150</v>
      </c>
      <c r="C2114">
        <v>40601</v>
      </c>
      <c r="D2114" s="1" t="s">
        <v>3941</v>
      </c>
      <c r="E2114" s="2">
        <v>2562</v>
      </c>
      <c r="F2114" s="9" t="s">
        <v>25</v>
      </c>
      <c r="G2114" s="2">
        <v>2562</v>
      </c>
      <c r="H2114" s="4">
        <f>Tabla1[[#This Row],[Importe]]-Tabla1[[#This Row],[Pagado]]</f>
        <v>0</v>
      </c>
    </row>
    <row r="2115" spans="1:8" x14ac:dyDescent="0.25">
      <c r="A2115" s="1" t="s">
        <v>25</v>
      </c>
      <c r="B2115" s="8" t="s">
        <v>2151</v>
      </c>
      <c r="C2115">
        <v>40602</v>
      </c>
      <c r="D2115" s="1" t="s">
        <v>3972</v>
      </c>
      <c r="E2115" s="2">
        <v>879.2</v>
      </c>
      <c r="F2115" s="9" t="s">
        <v>25</v>
      </c>
      <c r="G2115" s="2">
        <v>879.2</v>
      </c>
      <c r="H2115" s="4">
        <f>Tabla1[[#This Row],[Importe]]-Tabla1[[#This Row],[Pagado]]</f>
        <v>0</v>
      </c>
    </row>
    <row r="2116" spans="1:8" x14ac:dyDescent="0.25">
      <c r="A2116" s="1" t="s">
        <v>25</v>
      </c>
      <c r="B2116" s="8" t="s">
        <v>2152</v>
      </c>
      <c r="C2116">
        <v>40603</v>
      </c>
      <c r="D2116" s="1" t="s">
        <v>3971</v>
      </c>
      <c r="E2116" s="2">
        <v>3590.9</v>
      </c>
      <c r="F2116" s="9" t="s">
        <v>25</v>
      </c>
      <c r="G2116" s="2">
        <v>3590.9</v>
      </c>
      <c r="H2116" s="4">
        <f>Tabla1[[#This Row],[Importe]]-Tabla1[[#This Row],[Pagado]]</f>
        <v>0</v>
      </c>
    </row>
    <row r="2117" spans="1:8" x14ac:dyDescent="0.25">
      <c r="A2117" s="1" t="s">
        <v>25</v>
      </c>
      <c r="B2117" s="8" t="s">
        <v>2153</v>
      </c>
      <c r="C2117">
        <v>40604</v>
      </c>
      <c r="D2117" s="1" t="s">
        <v>3960</v>
      </c>
      <c r="E2117" s="2">
        <v>20879.599999999999</v>
      </c>
      <c r="F2117" s="9" t="s">
        <v>25</v>
      </c>
      <c r="G2117" s="2">
        <v>20879.599999999999</v>
      </c>
      <c r="H2117" s="4">
        <f>Tabla1[[#This Row],[Importe]]-Tabla1[[#This Row],[Pagado]]</f>
        <v>0</v>
      </c>
    </row>
    <row r="2118" spans="1:8" x14ac:dyDescent="0.25">
      <c r="A2118" s="1" t="s">
        <v>25</v>
      </c>
      <c r="B2118" s="8" t="s">
        <v>2154</v>
      </c>
      <c r="C2118">
        <v>40605</v>
      </c>
      <c r="D2118" s="1" t="s">
        <v>3982</v>
      </c>
      <c r="E2118" s="2">
        <v>198.4</v>
      </c>
      <c r="F2118" s="9" t="s">
        <v>25</v>
      </c>
      <c r="G2118" s="2">
        <v>198.4</v>
      </c>
      <c r="H2118" s="4">
        <f>Tabla1[[#This Row],[Importe]]-Tabla1[[#This Row],[Pagado]]</f>
        <v>0</v>
      </c>
    </row>
    <row r="2119" spans="1:8" x14ac:dyDescent="0.25">
      <c r="A2119" s="1" t="s">
        <v>25</v>
      </c>
      <c r="B2119" s="8" t="s">
        <v>2155</v>
      </c>
      <c r="C2119">
        <v>40606</v>
      </c>
      <c r="D2119" s="1" t="s">
        <v>3964</v>
      </c>
      <c r="E2119" s="2">
        <v>1055.28</v>
      </c>
      <c r="F2119" s="9" t="s">
        <v>25</v>
      </c>
      <c r="G2119" s="2">
        <v>1055.28</v>
      </c>
      <c r="H2119" s="4">
        <f>Tabla1[[#This Row],[Importe]]-Tabla1[[#This Row],[Pagado]]</f>
        <v>0</v>
      </c>
    </row>
    <row r="2120" spans="1:8" x14ac:dyDescent="0.25">
      <c r="A2120" s="1" t="s">
        <v>25</v>
      </c>
      <c r="B2120" s="8" t="s">
        <v>2156</v>
      </c>
      <c r="C2120">
        <v>40607</v>
      </c>
      <c r="D2120" s="1" t="s">
        <v>4113</v>
      </c>
      <c r="E2120" s="2">
        <v>2193.1999999999998</v>
      </c>
      <c r="F2120" s="9" t="s">
        <v>25</v>
      </c>
      <c r="G2120" s="2">
        <v>2193.1999999999998</v>
      </c>
      <c r="H2120" s="4">
        <f>Tabla1[[#This Row],[Importe]]-Tabla1[[#This Row],[Pagado]]</f>
        <v>0</v>
      </c>
    </row>
    <row r="2121" spans="1:8" x14ac:dyDescent="0.25">
      <c r="A2121" s="1" t="s">
        <v>25</v>
      </c>
      <c r="B2121" s="8" t="s">
        <v>2157</v>
      </c>
      <c r="C2121">
        <v>40608</v>
      </c>
      <c r="D2121" s="1" t="s">
        <v>3977</v>
      </c>
      <c r="E2121" s="2">
        <v>3605.98</v>
      </c>
      <c r="F2121" s="9" t="s">
        <v>25</v>
      </c>
      <c r="G2121" s="2">
        <v>3605.98</v>
      </c>
      <c r="H2121" s="4">
        <f>Tabla1[[#This Row],[Importe]]-Tabla1[[#This Row],[Pagado]]</f>
        <v>0</v>
      </c>
    </row>
    <row r="2122" spans="1:8" x14ac:dyDescent="0.25">
      <c r="A2122" s="1" t="s">
        <v>25</v>
      </c>
      <c r="B2122" s="8" t="s">
        <v>2158</v>
      </c>
      <c r="C2122">
        <v>40609</v>
      </c>
      <c r="D2122" s="1" t="s">
        <v>4063</v>
      </c>
      <c r="E2122" s="2">
        <v>39651</v>
      </c>
      <c r="F2122" s="9" t="s">
        <v>26</v>
      </c>
      <c r="G2122" s="2">
        <v>39651</v>
      </c>
      <c r="H2122" s="4">
        <f>Tabla1[[#This Row],[Importe]]-Tabla1[[#This Row],[Pagado]]</f>
        <v>0</v>
      </c>
    </row>
    <row r="2123" spans="1:8" x14ac:dyDescent="0.25">
      <c r="A2123" s="1" t="s">
        <v>25</v>
      </c>
      <c r="B2123" s="8" t="s">
        <v>2159</v>
      </c>
      <c r="C2123">
        <v>40610</v>
      </c>
      <c r="D2123" s="1" t="s">
        <v>4034</v>
      </c>
      <c r="E2123" s="2">
        <v>6494.4</v>
      </c>
      <c r="F2123" s="9" t="s">
        <v>25</v>
      </c>
      <c r="G2123" s="2">
        <v>6494.4</v>
      </c>
      <c r="H2123" s="4">
        <f>Tabla1[[#This Row],[Importe]]-Tabla1[[#This Row],[Pagado]]</f>
        <v>0</v>
      </c>
    </row>
    <row r="2124" spans="1:8" x14ac:dyDescent="0.25">
      <c r="A2124" s="1" t="s">
        <v>25</v>
      </c>
      <c r="B2124" s="8" t="s">
        <v>2160</v>
      </c>
      <c r="C2124">
        <v>40611</v>
      </c>
      <c r="D2124" s="1" t="s">
        <v>3964</v>
      </c>
      <c r="E2124" s="2">
        <v>6944</v>
      </c>
      <c r="F2124" s="9" t="s">
        <v>26</v>
      </c>
      <c r="G2124" s="2">
        <v>6944</v>
      </c>
      <c r="H2124" s="4">
        <f>Tabla1[[#This Row],[Importe]]-Tabla1[[#This Row],[Pagado]]</f>
        <v>0</v>
      </c>
    </row>
    <row r="2125" spans="1:8" x14ac:dyDescent="0.25">
      <c r="A2125" s="1" t="s">
        <v>25</v>
      </c>
      <c r="B2125" s="8" t="s">
        <v>2161</v>
      </c>
      <c r="C2125">
        <v>40612</v>
      </c>
      <c r="D2125" s="1" t="s">
        <v>3964</v>
      </c>
      <c r="E2125" s="2">
        <v>12498.8</v>
      </c>
      <c r="F2125" s="9" t="s">
        <v>26</v>
      </c>
      <c r="G2125" s="2">
        <v>12498.8</v>
      </c>
      <c r="H2125" s="4">
        <f>Tabla1[[#This Row],[Importe]]-Tabla1[[#This Row],[Pagado]]</f>
        <v>0</v>
      </c>
    </row>
    <row r="2126" spans="1:8" x14ac:dyDescent="0.25">
      <c r="A2126" s="1" t="s">
        <v>25</v>
      </c>
      <c r="B2126" s="8" t="s">
        <v>2162</v>
      </c>
      <c r="C2126">
        <v>40613</v>
      </c>
      <c r="D2126" s="1" t="s">
        <v>4112</v>
      </c>
      <c r="E2126" s="2">
        <v>8529.2000000000007</v>
      </c>
      <c r="F2126" s="9" t="s">
        <v>25</v>
      </c>
      <c r="G2126" s="2">
        <v>8529.2000000000007</v>
      </c>
      <c r="H2126" s="4">
        <f>Tabla1[[#This Row],[Importe]]-Tabla1[[#This Row],[Pagado]]</f>
        <v>0</v>
      </c>
    </row>
    <row r="2127" spans="1:8" x14ac:dyDescent="0.25">
      <c r="A2127" s="1" t="s">
        <v>25</v>
      </c>
      <c r="B2127" s="8" t="s">
        <v>2163</v>
      </c>
      <c r="C2127">
        <v>40614</v>
      </c>
      <c r="D2127" s="1" t="s">
        <v>4065</v>
      </c>
      <c r="E2127" s="2">
        <v>6735.8</v>
      </c>
      <c r="F2127" s="9" t="s">
        <v>26</v>
      </c>
      <c r="G2127" s="2">
        <v>6735.8</v>
      </c>
      <c r="H2127" s="4">
        <f>Tabla1[[#This Row],[Importe]]-Tabla1[[#This Row],[Pagado]]</f>
        <v>0</v>
      </c>
    </row>
    <row r="2128" spans="1:8" x14ac:dyDescent="0.25">
      <c r="A2128" s="1" t="s">
        <v>25</v>
      </c>
      <c r="B2128" s="8" t="s">
        <v>2164</v>
      </c>
      <c r="C2128">
        <v>40615</v>
      </c>
      <c r="D2128" s="1" t="s">
        <v>4176</v>
      </c>
      <c r="E2128" s="2">
        <v>8321.5</v>
      </c>
      <c r="F2128" s="9" t="s">
        <v>26</v>
      </c>
      <c r="G2128" s="2">
        <v>8321.5</v>
      </c>
      <c r="H2128" s="4">
        <f>Tabla1[[#This Row],[Importe]]-Tabla1[[#This Row],[Pagado]]</f>
        <v>0</v>
      </c>
    </row>
    <row r="2129" spans="1:8" x14ac:dyDescent="0.25">
      <c r="A2129" s="1" t="s">
        <v>25</v>
      </c>
      <c r="B2129" s="8" t="s">
        <v>2165</v>
      </c>
      <c r="C2129">
        <v>40616</v>
      </c>
      <c r="D2129" s="1" t="s">
        <v>4117</v>
      </c>
      <c r="E2129" s="2">
        <v>12500</v>
      </c>
      <c r="F2129" s="9" t="s">
        <v>25</v>
      </c>
      <c r="G2129" s="2">
        <v>12500</v>
      </c>
      <c r="H2129" s="4">
        <f>Tabla1[[#This Row],[Importe]]-Tabla1[[#This Row],[Pagado]]</f>
        <v>0</v>
      </c>
    </row>
    <row r="2130" spans="1:8" x14ac:dyDescent="0.25">
      <c r="A2130" s="1" t="s">
        <v>25</v>
      </c>
      <c r="B2130" s="8" t="s">
        <v>2166</v>
      </c>
      <c r="C2130">
        <v>40617</v>
      </c>
      <c r="D2130" s="1" t="s">
        <v>4064</v>
      </c>
      <c r="E2130" s="2">
        <v>34259.199999999997</v>
      </c>
      <c r="F2130" s="9" t="s">
        <v>29</v>
      </c>
      <c r="G2130" s="2">
        <v>34259.199999999997</v>
      </c>
      <c r="H2130" s="4">
        <f>Tabla1[[#This Row],[Importe]]-Tabla1[[#This Row],[Pagado]]</f>
        <v>0</v>
      </c>
    </row>
    <row r="2131" spans="1:8" x14ac:dyDescent="0.25">
      <c r="A2131" s="1" t="s">
        <v>25</v>
      </c>
      <c r="B2131" s="8" t="s">
        <v>2167</v>
      </c>
      <c r="C2131">
        <v>40618</v>
      </c>
      <c r="D2131" s="1" t="s">
        <v>4049</v>
      </c>
      <c r="E2131" s="2">
        <v>907.5</v>
      </c>
      <c r="F2131" s="9" t="s">
        <v>25</v>
      </c>
      <c r="G2131" s="2">
        <v>907.5</v>
      </c>
      <c r="H2131" s="4">
        <f>Tabla1[[#This Row],[Importe]]-Tabla1[[#This Row],[Pagado]]</f>
        <v>0</v>
      </c>
    </row>
    <row r="2132" spans="1:8" x14ac:dyDescent="0.25">
      <c r="A2132" s="1" t="s">
        <v>25</v>
      </c>
      <c r="B2132" s="8" t="s">
        <v>2168</v>
      </c>
      <c r="C2132">
        <v>40619</v>
      </c>
      <c r="D2132" s="1" t="s">
        <v>3969</v>
      </c>
      <c r="E2132" s="2">
        <v>10239.92</v>
      </c>
      <c r="F2132" s="9" t="s">
        <v>25</v>
      </c>
      <c r="G2132" s="2">
        <v>10239.92</v>
      </c>
      <c r="H2132" s="4">
        <f>Tabla1[[#This Row],[Importe]]-Tabla1[[#This Row],[Pagado]]</f>
        <v>0</v>
      </c>
    </row>
    <row r="2133" spans="1:8" x14ac:dyDescent="0.25">
      <c r="A2133" s="1" t="s">
        <v>25</v>
      </c>
      <c r="B2133" s="8" t="s">
        <v>2169</v>
      </c>
      <c r="C2133">
        <v>40620</v>
      </c>
      <c r="D2133" s="1" t="s">
        <v>3964</v>
      </c>
      <c r="E2133" s="2">
        <v>8451.92</v>
      </c>
      <c r="F2133" s="9" t="s">
        <v>26</v>
      </c>
      <c r="G2133" s="2">
        <v>8451.92</v>
      </c>
      <c r="H2133" s="4">
        <f>Tabla1[[#This Row],[Importe]]-Tabla1[[#This Row],[Pagado]]</f>
        <v>0</v>
      </c>
    </row>
    <row r="2134" spans="1:8" x14ac:dyDescent="0.25">
      <c r="A2134" s="1" t="s">
        <v>25</v>
      </c>
      <c r="B2134" s="8" t="s">
        <v>2170</v>
      </c>
      <c r="C2134">
        <v>40621</v>
      </c>
      <c r="D2134" s="1" t="s">
        <v>4049</v>
      </c>
      <c r="E2134" s="2">
        <v>351</v>
      </c>
      <c r="F2134" s="9" t="s">
        <v>25</v>
      </c>
      <c r="G2134" s="2">
        <v>351</v>
      </c>
      <c r="H2134" s="4">
        <f>Tabla1[[#This Row],[Importe]]-Tabla1[[#This Row],[Pagado]]</f>
        <v>0</v>
      </c>
    </row>
    <row r="2135" spans="1:8" x14ac:dyDescent="0.25">
      <c r="A2135" s="1" t="s">
        <v>25</v>
      </c>
      <c r="B2135" s="8" t="s">
        <v>2171</v>
      </c>
      <c r="C2135">
        <v>40622</v>
      </c>
      <c r="D2135" s="1" t="s">
        <v>4064</v>
      </c>
      <c r="E2135" s="2">
        <v>13764.8</v>
      </c>
      <c r="F2135" s="9" t="s">
        <v>29</v>
      </c>
      <c r="G2135" s="2">
        <v>13764.8</v>
      </c>
      <c r="H2135" s="4">
        <f>Tabla1[[#This Row],[Importe]]-Tabla1[[#This Row],[Pagado]]</f>
        <v>0</v>
      </c>
    </row>
    <row r="2136" spans="1:8" x14ac:dyDescent="0.25">
      <c r="A2136" s="1" t="s">
        <v>25</v>
      </c>
      <c r="B2136" s="8" t="s">
        <v>2172</v>
      </c>
      <c r="C2136">
        <v>40623</v>
      </c>
      <c r="D2136" s="1" t="s">
        <v>3964</v>
      </c>
      <c r="E2136" s="2">
        <v>5402.8</v>
      </c>
      <c r="F2136" s="9" t="s">
        <v>25</v>
      </c>
      <c r="G2136" s="2">
        <v>5402.8</v>
      </c>
      <c r="H2136" s="4">
        <f>Tabla1[[#This Row],[Importe]]-Tabla1[[#This Row],[Pagado]]</f>
        <v>0</v>
      </c>
    </row>
    <row r="2137" spans="1:8" x14ac:dyDescent="0.25">
      <c r="A2137" s="1" t="s">
        <v>25</v>
      </c>
      <c r="B2137" s="8" t="s">
        <v>2173</v>
      </c>
      <c r="C2137">
        <v>40624</v>
      </c>
      <c r="D2137" s="1" t="s">
        <v>4057</v>
      </c>
      <c r="E2137" s="2">
        <v>2952.2</v>
      </c>
      <c r="F2137" s="9" t="s">
        <v>25</v>
      </c>
      <c r="G2137" s="2">
        <v>2952.2</v>
      </c>
      <c r="H2137" s="4">
        <f>Tabla1[[#This Row],[Importe]]-Tabla1[[#This Row],[Pagado]]</f>
        <v>0</v>
      </c>
    </row>
    <row r="2138" spans="1:8" x14ac:dyDescent="0.25">
      <c r="A2138" s="1" t="s">
        <v>25</v>
      </c>
      <c r="B2138" s="8" t="s">
        <v>2174</v>
      </c>
      <c r="C2138">
        <v>40625</v>
      </c>
      <c r="D2138" s="1" t="s">
        <v>4184</v>
      </c>
      <c r="E2138" s="2">
        <v>0</v>
      </c>
      <c r="F2138" s="9" t="s">
        <v>4219</v>
      </c>
      <c r="G2138" s="2">
        <v>0</v>
      </c>
      <c r="H2138" s="4">
        <f>Tabla1[[#This Row],[Importe]]-Tabla1[[#This Row],[Pagado]]</f>
        <v>0</v>
      </c>
    </row>
    <row r="2139" spans="1:8" x14ac:dyDescent="0.25">
      <c r="A2139" s="1" t="s">
        <v>25</v>
      </c>
      <c r="B2139" s="8" t="s">
        <v>2175</v>
      </c>
      <c r="C2139">
        <v>40626</v>
      </c>
      <c r="D2139" s="1" t="s">
        <v>4184</v>
      </c>
      <c r="E2139" s="2">
        <v>12117.9</v>
      </c>
      <c r="F2139" s="9" t="s">
        <v>25</v>
      </c>
      <c r="G2139" s="2">
        <v>12117.9</v>
      </c>
      <c r="H2139" s="4">
        <f>Tabla1[[#This Row],[Importe]]-Tabla1[[#This Row],[Pagado]]</f>
        <v>0</v>
      </c>
    </row>
    <row r="2140" spans="1:8" x14ac:dyDescent="0.25">
      <c r="A2140" s="1" t="s">
        <v>25</v>
      </c>
      <c r="B2140" s="8" t="s">
        <v>2176</v>
      </c>
      <c r="C2140">
        <v>40627</v>
      </c>
      <c r="D2140" s="1" t="s">
        <v>3964</v>
      </c>
      <c r="E2140" s="2">
        <v>1836</v>
      </c>
      <c r="F2140" s="9" t="s">
        <v>25</v>
      </c>
      <c r="G2140" s="2">
        <v>1836</v>
      </c>
      <c r="H2140" s="4">
        <f>Tabla1[[#This Row],[Importe]]-Tabla1[[#This Row],[Pagado]]</f>
        <v>0</v>
      </c>
    </row>
    <row r="2141" spans="1:8" x14ac:dyDescent="0.25">
      <c r="A2141" s="1" t="s">
        <v>25</v>
      </c>
      <c r="B2141" s="8" t="s">
        <v>2177</v>
      </c>
      <c r="C2141">
        <v>40628</v>
      </c>
      <c r="D2141" s="1" t="s">
        <v>3989</v>
      </c>
      <c r="E2141" s="2">
        <v>1503.92</v>
      </c>
      <c r="F2141" s="9" t="s">
        <v>25</v>
      </c>
      <c r="G2141" s="2">
        <v>1503.92</v>
      </c>
      <c r="H2141" s="4">
        <f>Tabla1[[#This Row],[Importe]]-Tabla1[[#This Row],[Pagado]]</f>
        <v>0</v>
      </c>
    </row>
    <row r="2142" spans="1:8" x14ac:dyDescent="0.25">
      <c r="A2142" s="1" t="s">
        <v>25</v>
      </c>
      <c r="B2142" s="8" t="s">
        <v>2178</v>
      </c>
      <c r="C2142">
        <v>40629</v>
      </c>
      <c r="D2142" s="1" t="s">
        <v>4171</v>
      </c>
      <c r="E2142" s="2">
        <v>1505.6</v>
      </c>
      <c r="F2142" s="9" t="s">
        <v>28</v>
      </c>
      <c r="G2142" s="2">
        <v>1505.6</v>
      </c>
      <c r="H2142" s="4">
        <f>Tabla1[[#This Row],[Importe]]-Tabla1[[#This Row],[Pagado]]</f>
        <v>0</v>
      </c>
    </row>
    <row r="2143" spans="1:8" x14ac:dyDescent="0.25">
      <c r="A2143" s="1" t="s">
        <v>25</v>
      </c>
      <c r="B2143" s="8" t="s">
        <v>2179</v>
      </c>
      <c r="C2143">
        <v>40630</v>
      </c>
      <c r="D2143" s="1" t="s">
        <v>3964</v>
      </c>
      <c r="E2143" s="2">
        <v>0</v>
      </c>
      <c r="F2143" s="9" t="s">
        <v>4219</v>
      </c>
      <c r="G2143" s="2">
        <v>0</v>
      </c>
      <c r="H2143" s="4">
        <f>Tabla1[[#This Row],[Importe]]-Tabla1[[#This Row],[Pagado]]</f>
        <v>0</v>
      </c>
    </row>
    <row r="2144" spans="1:8" x14ac:dyDescent="0.25">
      <c r="A2144" s="1" t="s">
        <v>25</v>
      </c>
      <c r="B2144" s="8" t="s">
        <v>2180</v>
      </c>
      <c r="C2144">
        <v>40631</v>
      </c>
      <c r="D2144" s="1" t="s">
        <v>3964</v>
      </c>
      <c r="E2144" s="2">
        <v>540</v>
      </c>
      <c r="F2144" s="9" t="s">
        <v>25</v>
      </c>
      <c r="G2144" s="2">
        <v>540</v>
      </c>
      <c r="H2144" s="4">
        <f>Tabla1[[#This Row],[Importe]]-Tabla1[[#This Row],[Pagado]]</f>
        <v>0</v>
      </c>
    </row>
    <row r="2145" spans="1:8" x14ac:dyDescent="0.25">
      <c r="A2145" s="1" t="s">
        <v>25</v>
      </c>
      <c r="B2145" s="8" t="s">
        <v>2181</v>
      </c>
      <c r="C2145">
        <v>40632</v>
      </c>
      <c r="D2145" s="1" t="s">
        <v>3964</v>
      </c>
      <c r="E2145" s="2">
        <v>182.56</v>
      </c>
      <c r="F2145" s="9" t="s">
        <v>25</v>
      </c>
      <c r="G2145" s="2">
        <v>182.56</v>
      </c>
      <c r="H2145" s="4">
        <f>Tabla1[[#This Row],[Importe]]-Tabla1[[#This Row],[Pagado]]</f>
        <v>0</v>
      </c>
    </row>
    <row r="2146" spans="1:8" x14ac:dyDescent="0.25">
      <c r="A2146" s="1" t="s">
        <v>25</v>
      </c>
      <c r="B2146" s="8" t="s">
        <v>2182</v>
      </c>
      <c r="C2146">
        <v>40633</v>
      </c>
      <c r="D2146" s="1" t="s">
        <v>3968</v>
      </c>
      <c r="E2146" s="2">
        <v>7020</v>
      </c>
      <c r="F2146" s="9" t="s">
        <v>26</v>
      </c>
      <c r="G2146" s="2">
        <v>7020</v>
      </c>
      <c r="H2146" s="4">
        <f>Tabla1[[#This Row],[Importe]]-Tabla1[[#This Row],[Pagado]]</f>
        <v>0</v>
      </c>
    </row>
    <row r="2147" spans="1:8" x14ac:dyDescent="0.25">
      <c r="A2147" s="1" t="s">
        <v>25</v>
      </c>
      <c r="B2147" s="8" t="s">
        <v>2183</v>
      </c>
      <c r="C2147">
        <v>40634</v>
      </c>
      <c r="D2147" s="1" t="s">
        <v>3943</v>
      </c>
      <c r="E2147" s="2">
        <v>2153.6</v>
      </c>
      <c r="F2147" s="9" t="s">
        <v>25</v>
      </c>
      <c r="G2147" s="2">
        <v>2153.6</v>
      </c>
      <c r="H2147" s="4">
        <f>Tabla1[[#This Row],[Importe]]-Tabla1[[#This Row],[Pagado]]</f>
        <v>0</v>
      </c>
    </row>
    <row r="2148" spans="1:8" x14ac:dyDescent="0.25">
      <c r="A2148" s="1" t="s">
        <v>25</v>
      </c>
      <c r="B2148" s="8" t="s">
        <v>2184</v>
      </c>
      <c r="C2148">
        <v>40635</v>
      </c>
      <c r="D2148" s="1" t="s">
        <v>3964</v>
      </c>
      <c r="E2148" s="2">
        <v>1065.48</v>
      </c>
      <c r="F2148" s="9" t="s">
        <v>25</v>
      </c>
      <c r="G2148" s="2">
        <v>1065.48</v>
      </c>
      <c r="H2148" s="4">
        <f>Tabla1[[#This Row],[Importe]]-Tabla1[[#This Row],[Pagado]]</f>
        <v>0</v>
      </c>
    </row>
    <row r="2149" spans="1:8" x14ac:dyDescent="0.25">
      <c r="A2149" s="1" t="s">
        <v>25</v>
      </c>
      <c r="B2149" s="8" t="s">
        <v>2185</v>
      </c>
      <c r="C2149">
        <v>40636</v>
      </c>
      <c r="D2149" s="1" t="s">
        <v>3964</v>
      </c>
      <c r="E2149" s="2">
        <v>2446.44</v>
      </c>
      <c r="F2149" s="9" t="s">
        <v>25</v>
      </c>
      <c r="G2149" s="2">
        <v>2446.44</v>
      </c>
      <c r="H2149" s="4">
        <f>Tabla1[[#This Row],[Importe]]-Tabla1[[#This Row],[Pagado]]</f>
        <v>0</v>
      </c>
    </row>
    <row r="2150" spans="1:8" x14ac:dyDescent="0.25">
      <c r="A2150" s="1" t="s">
        <v>25</v>
      </c>
      <c r="B2150" s="8" t="s">
        <v>2186</v>
      </c>
      <c r="C2150">
        <v>40637</v>
      </c>
      <c r="D2150" s="1" t="s">
        <v>3995</v>
      </c>
      <c r="E2150" s="2">
        <v>77294.240000000005</v>
      </c>
      <c r="F2150" s="9" t="s">
        <v>25</v>
      </c>
      <c r="G2150" s="2">
        <v>77294.240000000005</v>
      </c>
      <c r="H2150" s="4">
        <f>Tabla1[[#This Row],[Importe]]-Tabla1[[#This Row],[Pagado]]</f>
        <v>0</v>
      </c>
    </row>
    <row r="2151" spans="1:8" x14ac:dyDescent="0.25">
      <c r="A2151" s="1" t="s">
        <v>25</v>
      </c>
      <c r="B2151" s="8" t="s">
        <v>2187</v>
      </c>
      <c r="C2151">
        <v>40638</v>
      </c>
      <c r="D2151" s="1" t="s">
        <v>4012</v>
      </c>
      <c r="E2151" s="2">
        <v>0</v>
      </c>
      <c r="F2151" s="9" t="s">
        <v>4219</v>
      </c>
      <c r="G2151" s="2">
        <v>0</v>
      </c>
      <c r="H2151" s="4">
        <f>Tabla1[[#This Row],[Importe]]-Tabla1[[#This Row],[Pagado]]</f>
        <v>0</v>
      </c>
    </row>
    <row r="2152" spans="1:8" x14ac:dyDescent="0.25">
      <c r="A2152" s="1" t="s">
        <v>25</v>
      </c>
      <c r="B2152" s="8" t="s">
        <v>2188</v>
      </c>
      <c r="C2152">
        <v>40639</v>
      </c>
      <c r="D2152" s="1" t="s">
        <v>4097</v>
      </c>
      <c r="E2152" s="2">
        <v>3040</v>
      </c>
      <c r="F2152" s="9" t="s">
        <v>25</v>
      </c>
      <c r="G2152" s="2">
        <v>3040</v>
      </c>
      <c r="H2152" s="4">
        <f>Tabla1[[#This Row],[Importe]]-Tabla1[[#This Row],[Pagado]]</f>
        <v>0</v>
      </c>
    </row>
    <row r="2153" spans="1:8" x14ac:dyDescent="0.25">
      <c r="A2153" s="1" t="s">
        <v>25</v>
      </c>
      <c r="B2153" s="8" t="s">
        <v>2189</v>
      </c>
      <c r="C2153">
        <v>40640</v>
      </c>
      <c r="D2153" s="1" t="s">
        <v>4012</v>
      </c>
      <c r="E2153" s="2">
        <v>37008</v>
      </c>
      <c r="F2153" s="9" t="s">
        <v>25</v>
      </c>
      <c r="G2153" s="2">
        <v>37008</v>
      </c>
      <c r="H2153" s="4">
        <f>Tabla1[[#This Row],[Importe]]-Tabla1[[#This Row],[Pagado]]</f>
        <v>0</v>
      </c>
    </row>
    <row r="2154" spans="1:8" x14ac:dyDescent="0.25">
      <c r="A2154" s="1" t="s">
        <v>25</v>
      </c>
      <c r="B2154" s="8" t="s">
        <v>2190</v>
      </c>
      <c r="C2154">
        <v>40641</v>
      </c>
      <c r="D2154" s="1" t="s">
        <v>4024</v>
      </c>
      <c r="E2154" s="2">
        <v>21138.6</v>
      </c>
      <c r="F2154" s="9" t="s">
        <v>25</v>
      </c>
      <c r="G2154" s="2">
        <v>21138.6</v>
      </c>
      <c r="H2154" s="4">
        <f>Tabla1[[#This Row],[Importe]]-Tabla1[[#This Row],[Pagado]]</f>
        <v>0</v>
      </c>
    </row>
    <row r="2155" spans="1:8" x14ac:dyDescent="0.25">
      <c r="A2155" s="1" t="s">
        <v>25</v>
      </c>
      <c r="B2155" s="8" t="s">
        <v>2191</v>
      </c>
      <c r="C2155">
        <v>40642</v>
      </c>
      <c r="D2155" s="1" t="s">
        <v>4061</v>
      </c>
      <c r="E2155" s="2">
        <v>3091.4</v>
      </c>
      <c r="F2155" s="9" t="s">
        <v>25</v>
      </c>
      <c r="G2155" s="2">
        <v>3091.4</v>
      </c>
      <c r="H2155" s="4">
        <f>Tabla1[[#This Row],[Importe]]-Tabla1[[#This Row],[Pagado]]</f>
        <v>0</v>
      </c>
    </row>
    <row r="2156" spans="1:8" x14ac:dyDescent="0.25">
      <c r="A2156" s="1" t="s">
        <v>25</v>
      </c>
      <c r="B2156" s="8" t="s">
        <v>2192</v>
      </c>
      <c r="C2156">
        <v>40643</v>
      </c>
      <c r="D2156" s="1" t="s">
        <v>4001</v>
      </c>
      <c r="E2156" s="2">
        <v>7560</v>
      </c>
      <c r="F2156" s="9" t="s">
        <v>26</v>
      </c>
      <c r="G2156" s="2">
        <v>7560</v>
      </c>
      <c r="H2156" s="4">
        <f>Tabla1[[#This Row],[Importe]]-Tabla1[[#This Row],[Pagado]]</f>
        <v>0</v>
      </c>
    </row>
    <row r="2157" spans="1:8" x14ac:dyDescent="0.25">
      <c r="A2157" s="1" t="s">
        <v>25</v>
      </c>
      <c r="B2157" s="8" t="s">
        <v>2193</v>
      </c>
      <c r="C2157">
        <v>40644</v>
      </c>
      <c r="D2157" s="1" t="s">
        <v>4000</v>
      </c>
      <c r="E2157" s="2">
        <v>540</v>
      </c>
      <c r="F2157" s="9" t="s">
        <v>26</v>
      </c>
      <c r="G2157" s="2">
        <v>540</v>
      </c>
      <c r="H2157" s="4">
        <f>Tabla1[[#This Row],[Importe]]-Tabla1[[#This Row],[Pagado]]</f>
        <v>0</v>
      </c>
    </row>
    <row r="2158" spans="1:8" x14ac:dyDescent="0.25">
      <c r="A2158" s="1" t="s">
        <v>25</v>
      </c>
      <c r="B2158" s="8" t="s">
        <v>2194</v>
      </c>
      <c r="C2158">
        <v>40645</v>
      </c>
      <c r="D2158" s="1" t="s">
        <v>4100</v>
      </c>
      <c r="E2158" s="2">
        <v>540</v>
      </c>
      <c r="F2158" s="9" t="s">
        <v>26</v>
      </c>
      <c r="G2158" s="2">
        <v>540</v>
      </c>
      <c r="H2158" s="4">
        <f>Tabla1[[#This Row],[Importe]]-Tabla1[[#This Row],[Pagado]]</f>
        <v>0</v>
      </c>
    </row>
    <row r="2159" spans="1:8" x14ac:dyDescent="0.25">
      <c r="A2159" s="1" t="s">
        <v>25</v>
      </c>
      <c r="B2159" s="8" t="s">
        <v>2195</v>
      </c>
      <c r="C2159">
        <v>40646</v>
      </c>
      <c r="D2159" s="1" t="s">
        <v>4097</v>
      </c>
      <c r="E2159" s="2">
        <v>650</v>
      </c>
      <c r="F2159" s="9" t="s">
        <v>25</v>
      </c>
      <c r="G2159" s="2">
        <v>650</v>
      </c>
      <c r="H2159" s="4">
        <f>Tabla1[[#This Row],[Importe]]-Tabla1[[#This Row],[Pagado]]</f>
        <v>0</v>
      </c>
    </row>
    <row r="2160" spans="1:8" x14ac:dyDescent="0.25">
      <c r="A2160" s="1" t="s">
        <v>25</v>
      </c>
      <c r="B2160" s="8" t="s">
        <v>2196</v>
      </c>
      <c r="C2160">
        <v>40647</v>
      </c>
      <c r="D2160" s="1" t="s">
        <v>4109</v>
      </c>
      <c r="E2160" s="2">
        <v>2862.2</v>
      </c>
      <c r="F2160" s="9" t="s">
        <v>25</v>
      </c>
      <c r="G2160" s="2">
        <v>2862.2</v>
      </c>
      <c r="H2160" s="4">
        <f>Tabla1[[#This Row],[Importe]]-Tabla1[[#This Row],[Pagado]]</f>
        <v>0</v>
      </c>
    </row>
    <row r="2161" spans="1:8" x14ac:dyDescent="0.25">
      <c r="A2161" s="1" t="s">
        <v>25</v>
      </c>
      <c r="B2161" s="8" t="s">
        <v>2197</v>
      </c>
      <c r="C2161">
        <v>40648</v>
      </c>
      <c r="D2161" s="1" t="s">
        <v>3965</v>
      </c>
      <c r="E2161" s="2">
        <v>810</v>
      </c>
      <c r="F2161" s="9" t="s">
        <v>26</v>
      </c>
      <c r="G2161" s="2">
        <v>810</v>
      </c>
      <c r="H2161" s="4">
        <f>Tabla1[[#This Row],[Importe]]-Tabla1[[#This Row],[Pagado]]</f>
        <v>0</v>
      </c>
    </row>
    <row r="2162" spans="1:8" x14ac:dyDescent="0.25">
      <c r="A2162" s="1" t="s">
        <v>25</v>
      </c>
      <c r="B2162" s="8" t="s">
        <v>2198</v>
      </c>
      <c r="C2162">
        <v>40649</v>
      </c>
      <c r="D2162" s="1" t="s">
        <v>4051</v>
      </c>
      <c r="E2162" s="2">
        <v>725.98</v>
      </c>
      <c r="F2162" s="9" t="s">
        <v>25</v>
      </c>
      <c r="G2162" s="2">
        <v>725.98</v>
      </c>
      <c r="H2162" s="4">
        <f>Tabla1[[#This Row],[Importe]]-Tabla1[[#This Row],[Pagado]]</f>
        <v>0</v>
      </c>
    </row>
    <row r="2163" spans="1:8" x14ac:dyDescent="0.25">
      <c r="A2163" s="1" t="s">
        <v>25</v>
      </c>
      <c r="B2163" s="8" t="s">
        <v>2199</v>
      </c>
      <c r="C2163">
        <v>40650</v>
      </c>
      <c r="D2163" s="1" t="s">
        <v>4007</v>
      </c>
      <c r="E2163" s="2">
        <v>4134.96</v>
      </c>
      <c r="F2163" s="9" t="s">
        <v>26</v>
      </c>
      <c r="G2163" s="2">
        <v>4134.96</v>
      </c>
      <c r="H2163" s="4">
        <f>Tabla1[[#This Row],[Importe]]-Tabla1[[#This Row],[Pagado]]</f>
        <v>0</v>
      </c>
    </row>
    <row r="2164" spans="1:8" x14ac:dyDescent="0.25">
      <c r="A2164" s="1" t="s">
        <v>25</v>
      </c>
      <c r="B2164" s="8" t="s">
        <v>2200</v>
      </c>
      <c r="C2164">
        <v>40651</v>
      </c>
      <c r="D2164" s="1" t="s">
        <v>4005</v>
      </c>
      <c r="E2164" s="2">
        <v>3055.28</v>
      </c>
      <c r="F2164" s="9" t="s">
        <v>26</v>
      </c>
      <c r="G2164" s="2">
        <v>3055.28</v>
      </c>
      <c r="H2164" s="4">
        <f>Tabla1[[#This Row],[Importe]]-Tabla1[[#This Row],[Pagado]]</f>
        <v>0</v>
      </c>
    </row>
    <row r="2165" spans="1:8" x14ac:dyDescent="0.25">
      <c r="A2165" s="1" t="s">
        <v>25</v>
      </c>
      <c r="B2165" s="8" t="s">
        <v>2201</v>
      </c>
      <c r="C2165">
        <v>40652</v>
      </c>
      <c r="D2165" s="1" t="s">
        <v>4085</v>
      </c>
      <c r="E2165" s="2">
        <v>24705</v>
      </c>
      <c r="F2165" s="9" t="s">
        <v>26</v>
      </c>
      <c r="G2165" s="2">
        <v>24705</v>
      </c>
      <c r="H2165" s="4">
        <f>Tabla1[[#This Row],[Importe]]-Tabla1[[#This Row],[Pagado]]</f>
        <v>0</v>
      </c>
    </row>
    <row r="2166" spans="1:8" x14ac:dyDescent="0.25">
      <c r="A2166" s="1" t="s">
        <v>25</v>
      </c>
      <c r="B2166" s="8" t="s">
        <v>2202</v>
      </c>
      <c r="C2166">
        <v>40653</v>
      </c>
      <c r="D2166" s="1" t="s">
        <v>3935</v>
      </c>
      <c r="E2166" s="2">
        <v>7565.6</v>
      </c>
      <c r="F2166" s="9" t="s">
        <v>27</v>
      </c>
      <c r="G2166" s="2">
        <v>7565.6</v>
      </c>
      <c r="H2166" s="4">
        <f>Tabla1[[#This Row],[Importe]]-Tabla1[[#This Row],[Pagado]]</f>
        <v>0</v>
      </c>
    </row>
    <row r="2167" spans="1:8" x14ac:dyDescent="0.25">
      <c r="A2167" s="1" t="s">
        <v>25</v>
      </c>
      <c r="B2167" s="8" t="s">
        <v>2203</v>
      </c>
      <c r="C2167">
        <v>40654</v>
      </c>
      <c r="D2167" s="1" t="s">
        <v>4119</v>
      </c>
      <c r="E2167" s="2">
        <v>5002.6000000000004</v>
      </c>
      <c r="F2167" s="9" t="s">
        <v>25</v>
      </c>
      <c r="G2167" s="2">
        <v>5002.6000000000004</v>
      </c>
      <c r="H2167" s="4">
        <f>Tabla1[[#This Row],[Importe]]-Tabla1[[#This Row],[Pagado]]</f>
        <v>0</v>
      </c>
    </row>
    <row r="2168" spans="1:8" x14ac:dyDescent="0.25">
      <c r="A2168" s="1" t="s">
        <v>25</v>
      </c>
      <c r="B2168" s="8" t="s">
        <v>2204</v>
      </c>
      <c r="C2168">
        <v>40655</v>
      </c>
      <c r="D2168" s="1" t="s">
        <v>4037</v>
      </c>
      <c r="E2168" s="2">
        <v>2396</v>
      </c>
      <c r="F2168" s="9" t="s">
        <v>25</v>
      </c>
      <c r="G2168" s="2">
        <v>2396</v>
      </c>
      <c r="H2168" s="4">
        <f>Tabla1[[#This Row],[Importe]]-Tabla1[[#This Row],[Pagado]]</f>
        <v>0</v>
      </c>
    </row>
    <row r="2169" spans="1:8" x14ac:dyDescent="0.25">
      <c r="A2169" s="1" t="s">
        <v>25</v>
      </c>
      <c r="B2169" s="8" t="s">
        <v>2205</v>
      </c>
      <c r="C2169">
        <v>40656</v>
      </c>
      <c r="D2169" s="1" t="s">
        <v>4010</v>
      </c>
      <c r="E2169" s="2">
        <v>2441.6999999999998</v>
      </c>
      <c r="F2169" s="9" t="s">
        <v>26</v>
      </c>
      <c r="G2169" s="2">
        <v>2441.6999999999998</v>
      </c>
      <c r="H2169" s="4">
        <f>Tabla1[[#This Row],[Importe]]-Tabla1[[#This Row],[Pagado]]</f>
        <v>0</v>
      </c>
    </row>
    <row r="2170" spans="1:8" x14ac:dyDescent="0.25">
      <c r="A2170" s="1" t="s">
        <v>25</v>
      </c>
      <c r="B2170" s="8" t="s">
        <v>2206</v>
      </c>
      <c r="C2170">
        <v>40657</v>
      </c>
      <c r="D2170" s="1" t="s">
        <v>4033</v>
      </c>
      <c r="E2170" s="2">
        <v>5270</v>
      </c>
      <c r="F2170" s="9" t="s">
        <v>25</v>
      </c>
      <c r="G2170" s="2">
        <v>5270</v>
      </c>
      <c r="H2170" s="4">
        <f>Tabla1[[#This Row],[Importe]]-Tabla1[[#This Row],[Pagado]]</f>
        <v>0</v>
      </c>
    </row>
    <row r="2171" spans="1:8" x14ac:dyDescent="0.25">
      <c r="A2171" s="1" t="s">
        <v>25</v>
      </c>
      <c r="B2171" s="8" t="s">
        <v>2207</v>
      </c>
      <c r="C2171">
        <v>40658</v>
      </c>
      <c r="D2171" s="1" t="s">
        <v>3957</v>
      </c>
      <c r="E2171" s="2">
        <v>3240</v>
      </c>
      <c r="F2171" s="9" t="s">
        <v>25</v>
      </c>
      <c r="G2171" s="2">
        <v>3240</v>
      </c>
      <c r="H2171" s="4">
        <f>Tabla1[[#This Row],[Importe]]-Tabla1[[#This Row],[Pagado]]</f>
        <v>0</v>
      </c>
    </row>
    <row r="2172" spans="1:8" x14ac:dyDescent="0.25">
      <c r="A2172" s="1" t="s">
        <v>25</v>
      </c>
      <c r="B2172" s="8" t="s">
        <v>2208</v>
      </c>
      <c r="C2172">
        <v>40659</v>
      </c>
      <c r="D2172" s="1" t="s">
        <v>3956</v>
      </c>
      <c r="E2172" s="2">
        <v>3120</v>
      </c>
      <c r="F2172" s="9" t="s">
        <v>25</v>
      </c>
      <c r="G2172" s="2">
        <v>3120</v>
      </c>
      <c r="H2172" s="4">
        <f>Tabla1[[#This Row],[Importe]]-Tabla1[[#This Row],[Pagado]]</f>
        <v>0</v>
      </c>
    </row>
    <row r="2173" spans="1:8" x14ac:dyDescent="0.25">
      <c r="A2173" s="1" t="s">
        <v>25</v>
      </c>
      <c r="B2173" s="8" t="s">
        <v>2209</v>
      </c>
      <c r="C2173">
        <v>40660</v>
      </c>
      <c r="D2173" s="1" t="s">
        <v>3950</v>
      </c>
      <c r="E2173" s="2">
        <v>3915.1</v>
      </c>
      <c r="F2173" s="9" t="s">
        <v>27</v>
      </c>
      <c r="G2173" s="2">
        <v>3915.1</v>
      </c>
      <c r="H2173" s="4">
        <f>Tabla1[[#This Row],[Importe]]-Tabla1[[#This Row],[Pagado]]</f>
        <v>0</v>
      </c>
    </row>
    <row r="2174" spans="1:8" x14ac:dyDescent="0.25">
      <c r="A2174" s="1" t="s">
        <v>25</v>
      </c>
      <c r="B2174" s="8" t="s">
        <v>2210</v>
      </c>
      <c r="C2174">
        <v>40661</v>
      </c>
      <c r="D2174" s="1" t="s">
        <v>3964</v>
      </c>
      <c r="E2174" s="2">
        <v>0</v>
      </c>
      <c r="F2174" s="9" t="s">
        <v>4219</v>
      </c>
      <c r="G2174" s="2">
        <v>0</v>
      </c>
      <c r="H2174" s="4">
        <f>Tabla1[[#This Row],[Importe]]-Tabla1[[#This Row],[Pagado]]</f>
        <v>0</v>
      </c>
    </row>
    <row r="2175" spans="1:8" x14ac:dyDescent="0.25">
      <c r="A2175" s="1" t="s">
        <v>25</v>
      </c>
      <c r="B2175" s="8" t="s">
        <v>2211</v>
      </c>
      <c r="C2175">
        <v>40662</v>
      </c>
      <c r="D2175" s="1" t="s">
        <v>4111</v>
      </c>
      <c r="E2175" s="2">
        <v>1963.5</v>
      </c>
      <c r="F2175" s="9" t="s">
        <v>26</v>
      </c>
      <c r="G2175" s="2">
        <v>1963.5</v>
      </c>
      <c r="H2175" s="4">
        <f>Tabla1[[#This Row],[Importe]]-Tabla1[[#This Row],[Pagado]]</f>
        <v>0</v>
      </c>
    </row>
    <row r="2176" spans="1:8" x14ac:dyDescent="0.25">
      <c r="A2176" s="1" t="s">
        <v>25</v>
      </c>
      <c r="B2176" s="8" t="s">
        <v>2212</v>
      </c>
      <c r="C2176">
        <v>40663</v>
      </c>
      <c r="D2176" s="1" t="s">
        <v>4124</v>
      </c>
      <c r="E2176" s="2">
        <v>110411.77</v>
      </c>
      <c r="F2176" s="9" t="s">
        <v>25</v>
      </c>
      <c r="G2176" s="2">
        <v>110411.77</v>
      </c>
      <c r="H2176" s="4">
        <f>Tabla1[[#This Row],[Importe]]-Tabla1[[#This Row],[Pagado]]</f>
        <v>0</v>
      </c>
    </row>
    <row r="2177" spans="1:8" x14ac:dyDescent="0.25">
      <c r="A2177" s="1" t="s">
        <v>25</v>
      </c>
      <c r="B2177" s="8" t="s">
        <v>2213</v>
      </c>
      <c r="C2177">
        <v>40664</v>
      </c>
      <c r="D2177" s="1" t="s">
        <v>3991</v>
      </c>
      <c r="E2177" s="2">
        <v>6008.8</v>
      </c>
      <c r="F2177" s="9" t="s">
        <v>25</v>
      </c>
      <c r="G2177" s="2">
        <v>6008.8</v>
      </c>
      <c r="H2177" s="4">
        <f>Tabla1[[#This Row],[Importe]]-Tabla1[[#This Row],[Pagado]]</f>
        <v>0</v>
      </c>
    </row>
    <row r="2178" spans="1:8" x14ac:dyDescent="0.25">
      <c r="A2178" s="1" t="s">
        <v>25</v>
      </c>
      <c r="B2178" s="8" t="s">
        <v>2214</v>
      </c>
      <c r="C2178">
        <v>40665</v>
      </c>
      <c r="D2178" s="1" t="s">
        <v>3992</v>
      </c>
      <c r="E2178" s="2">
        <v>5244.7</v>
      </c>
      <c r="F2178" s="9" t="s">
        <v>25</v>
      </c>
      <c r="G2178" s="2">
        <v>5244.7</v>
      </c>
      <c r="H2178" s="4">
        <f>Tabla1[[#This Row],[Importe]]-Tabla1[[#This Row],[Pagado]]</f>
        <v>0</v>
      </c>
    </row>
    <row r="2179" spans="1:8" x14ac:dyDescent="0.25">
      <c r="A2179" s="1" t="s">
        <v>25</v>
      </c>
      <c r="B2179" s="8" t="s">
        <v>2215</v>
      </c>
      <c r="C2179">
        <v>40666</v>
      </c>
      <c r="D2179" s="1" t="s">
        <v>3959</v>
      </c>
      <c r="E2179" s="2">
        <v>2862</v>
      </c>
      <c r="F2179" s="9" t="s">
        <v>25</v>
      </c>
      <c r="G2179" s="2">
        <v>2862</v>
      </c>
      <c r="H2179" s="4">
        <f>Tabla1[[#This Row],[Importe]]-Tabla1[[#This Row],[Pagado]]</f>
        <v>0</v>
      </c>
    </row>
    <row r="2180" spans="1:8" x14ac:dyDescent="0.25">
      <c r="A2180" s="1" t="s">
        <v>25</v>
      </c>
      <c r="B2180" s="8" t="s">
        <v>2216</v>
      </c>
      <c r="C2180">
        <v>40667</v>
      </c>
      <c r="D2180" s="1" t="s">
        <v>3959</v>
      </c>
      <c r="E2180" s="2">
        <v>12494.4</v>
      </c>
      <c r="F2180" s="9" t="s">
        <v>34</v>
      </c>
      <c r="G2180" s="2">
        <v>12494.4</v>
      </c>
      <c r="H2180" s="4">
        <f>Tabla1[[#This Row],[Importe]]-Tabla1[[#This Row],[Pagado]]</f>
        <v>0</v>
      </c>
    </row>
    <row r="2181" spans="1:8" x14ac:dyDescent="0.25">
      <c r="A2181" s="1" t="s">
        <v>25</v>
      </c>
      <c r="B2181" s="8" t="s">
        <v>2217</v>
      </c>
      <c r="C2181">
        <v>40668</v>
      </c>
      <c r="D2181" s="1" t="s">
        <v>4049</v>
      </c>
      <c r="E2181" s="2">
        <v>1572.58</v>
      </c>
      <c r="F2181" s="9" t="s">
        <v>25</v>
      </c>
      <c r="G2181" s="2">
        <v>1572.58</v>
      </c>
      <c r="H2181" s="4">
        <f>Tabla1[[#This Row],[Importe]]-Tabla1[[#This Row],[Pagado]]</f>
        <v>0</v>
      </c>
    </row>
    <row r="2182" spans="1:8" x14ac:dyDescent="0.25">
      <c r="A2182" s="1" t="s">
        <v>25</v>
      </c>
      <c r="B2182" s="8" t="s">
        <v>2218</v>
      </c>
      <c r="C2182">
        <v>40669</v>
      </c>
      <c r="D2182" s="1" t="s">
        <v>4118</v>
      </c>
      <c r="E2182" s="2">
        <v>13048.6</v>
      </c>
      <c r="F2182" s="9" t="s">
        <v>34</v>
      </c>
      <c r="G2182" s="2">
        <v>13048.6</v>
      </c>
      <c r="H2182" s="4">
        <f>Tabla1[[#This Row],[Importe]]-Tabla1[[#This Row],[Pagado]]</f>
        <v>0</v>
      </c>
    </row>
    <row r="2183" spans="1:8" x14ac:dyDescent="0.25">
      <c r="A2183" s="1" t="s">
        <v>25</v>
      </c>
      <c r="B2183" s="8" t="s">
        <v>2219</v>
      </c>
      <c r="C2183">
        <v>40670</v>
      </c>
      <c r="D2183" s="1" t="s">
        <v>3978</v>
      </c>
      <c r="E2183" s="2">
        <v>10370.5</v>
      </c>
      <c r="F2183" s="9" t="s">
        <v>25</v>
      </c>
      <c r="G2183" s="2">
        <v>10370.5</v>
      </c>
      <c r="H2183" s="4">
        <f>Tabla1[[#This Row],[Importe]]-Tabla1[[#This Row],[Pagado]]</f>
        <v>0</v>
      </c>
    </row>
    <row r="2184" spans="1:8" x14ac:dyDescent="0.25">
      <c r="A2184" s="1" t="s">
        <v>25</v>
      </c>
      <c r="B2184" s="8" t="s">
        <v>2220</v>
      </c>
      <c r="C2184">
        <v>40671</v>
      </c>
      <c r="D2184" s="1" t="s">
        <v>3959</v>
      </c>
      <c r="E2184" s="2">
        <v>10800</v>
      </c>
      <c r="F2184" s="9" t="s">
        <v>34</v>
      </c>
      <c r="G2184" s="2">
        <v>10800</v>
      </c>
      <c r="H2184" s="4">
        <f>Tabla1[[#This Row],[Importe]]-Tabla1[[#This Row],[Pagado]]</f>
        <v>0</v>
      </c>
    </row>
    <row r="2185" spans="1:8" x14ac:dyDescent="0.25">
      <c r="A2185" s="1" t="s">
        <v>25</v>
      </c>
      <c r="B2185" s="8" t="s">
        <v>2221</v>
      </c>
      <c r="C2185">
        <v>40672</v>
      </c>
      <c r="D2185" s="1" t="s">
        <v>4032</v>
      </c>
      <c r="E2185" s="2">
        <v>8883</v>
      </c>
      <c r="F2185" s="9" t="s">
        <v>25</v>
      </c>
      <c r="G2185" s="2">
        <v>8883</v>
      </c>
      <c r="H2185" s="4">
        <f>Tabla1[[#This Row],[Importe]]-Tabla1[[#This Row],[Pagado]]</f>
        <v>0</v>
      </c>
    </row>
    <row r="2186" spans="1:8" x14ac:dyDescent="0.25">
      <c r="A2186" s="1" t="s">
        <v>25</v>
      </c>
      <c r="B2186" s="8" t="s">
        <v>2222</v>
      </c>
      <c r="C2186">
        <v>40673</v>
      </c>
      <c r="D2186" s="1" t="s">
        <v>4038</v>
      </c>
      <c r="E2186" s="2">
        <v>41414.300000000003</v>
      </c>
      <c r="F2186" s="9" t="s">
        <v>31</v>
      </c>
      <c r="G2186" s="2">
        <v>41414.300000000003</v>
      </c>
      <c r="H2186" s="4">
        <f>Tabla1[[#This Row],[Importe]]-Tabla1[[#This Row],[Pagado]]</f>
        <v>0</v>
      </c>
    </row>
    <row r="2187" spans="1:8" x14ac:dyDescent="0.25">
      <c r="A2187" s="1" t="s">
        <v>25</v>
      </c>
      <c r="B2187" s="8" t="s">
        <v>2223</v>
      </c>
      <c r="C2187">
        <v>40674</v>
      </c>
      <c r="D2187" s="1" t="s">
        <v>4039</v>
      </c>
      <c r="E2187" s="2">
        <v>34060.519999999997</v>
      </c>
      <c r="F2187" s="9" t="s">
        <v>31</v>
      </c>
      <c r="G2187" s="2">
        <v>34060.519999999997</v>
      </c>
      <c r="H2187" s="4">
        <f>Tabla1[[#This Row],[Importe]]-Tabla1[[#This Row],[Pagado]]</f>
        <v>0</v>
      </c>
    </row>
    <row r="2188" spans="1:8" x14ac:dyDescent="0.25">
      <c r="A2188" s="1" t="s">
        <v>25</v>
      </c>
      <c r="B2188" s="8" t="s">
        <v>2224</v>
      </c>
      <c r="C2188">
        <v>40675</v>
      </c>
      <c r="D2188" s="1" t="s">
        <v>4184</v>
      </c>
      <c r="E2188" s="2">
        <v>1197</v>
      </c>
      <c r="F2188" s="9" t="s">
        <v>25</v>
      </c>
      <c r="G2188" s="2">
        <v>1197</v>
      </c>
      <c r="H2188" s="4">
        <f>Tabla1[[#This Row],[Importe]]-Tabla1[[#This Row],[Pagado]]</f>
        <v>0</v>
      </c>
    </row>
    <row r="2189" spans="1:8" x14ac:dyDescent="0.25">
      <c r="A2189" s="1" t="s">
        <v>25</v>
      </c>
      <c r="B2189" s="8" t="s">
        <v>2225</v>
      </c>
      <c r="C2189">
        <v>40676</v>
      </c>
      <c r="D2189" s="1" t="s">
        <v>4162</v>
      </c>
      <c r="E2189" s="2">
        <v>921.9</v>
      </c>
      <c r="F2189" s="9" t="s">
        <v>25</v>
      </c>
      <c r="G2189" s="2">
        <v>921.9</v>
      </c>
      <c r="H2189" s="4">
        <f>Tabla1[[#This Row],[Importe]]-Tabla1[[#This Row],[Pagado]]</f>
        <v>0</v>
      </c>
    </row>
    <row r="2190" spans="1:8" x14ac:dyDescent="0.25">
      <c r="A2190" s="1" t="s">
        <v>25</v>
      </c>
      <c r="B2190" s="8" t="s">
        <v>2226</v>
      </c>
      <c r="C2190">
        <v>40677</v>
      </c>
      <c r="D2190" s="1" t="s">
        <v>3985</v>
      </c>
      <c r="E2190" s="2">
        <v>1816.12</v>
      </c>
      <c r="F2190" s="9" t="s">
        <v>26</v>
      </c>
      <c r="G2190" s="2">
        <v>1816.12</v>
      </c>
      <c r="H2190" s="4">
        <f>Tabla1[[#This Row],[Importe]]-Tabla1[[#This Row],[Pagado]]</f>
        <v>0</v>
      </c>
    </row>
    <row r="2191" spans="1:8" x14ac:dyDescent="0.25">
      <c r="A2191" s="1" t="s">
        <v>25</v>
      </c>
      <c r="B2191" s="8" t="s">
        <v>2227</v>
      </c>
      <c r="C2191">
        <v>40678</v>
      </c>
      <c r="D2191" s="1" t="s">
        <v>4116</v>
      </c>
      <c r="E2191" s="2">
        <v>5495.4</v>
      </c>
      <c r="F2191" s="9" t="s">
        <v>26</v>
      </c>
      <c r="G2191" s="2">
        <v>5495.4</v>
      </c>
      <c r="H2191" s="4">
        <f>Tabla1[[#This Row],[Importe]]-Tabla1[[#This Row],[Pagado]]</f>
        <v>0</v>
      </c>
    </row>
    <row r="2192" spans="1:8" x14ac:dyDescent="0.25">
      <c r="A2192" s="1" t="s">
        <v>25</v>
      </c>
      <c r="B2192" s="8" t="s">
        <v>2228</v>
      </c>
      <c r="C2192">
        <v>40679</v>
      </c>
      <c r="D2192" s="1" t="s">
        <v>4047</v>
      </c>
      <c r="E2192" s="2">
        <v>2680.4</v>
      </c>
      <c r="F2192" s="9" t="s">
        <v>25</v>
      </c>
      <c r="G2192" s="2">
        <v>2680.4</v>
      </c>
      <c r="H2192" s="4">
        <f>Tabla1[[#This Row],[Importe]]-Tabla1[[#This Row],[Pagado]]</f>
        <v>0</v>
      </c>
    </row>
    <row r="2193" spans="1:8" x14ac:dyDescent="0.25">
      <c r="A2193" s="1" t="s">
        <v>25</v>
      </c>
      <c r="B2193" s="8" t="s">
        <v>2229</v>
      </c>
      <c r="C2193">
        <v>40680</v>
      </c>
      <c r="D2193" s="1" t="s">
        <v>3986</v>
      </c>
      <c r="E2193" s="2">
        <v>3201.8</v>
      </c>
      <c r="F2193" s="9" t="s">
        <v>26</v>
      </c>
      <c r="G2193" s="2">
        <v>3201.8</v>
      </c>
      <c r="H2193" s="4">
        <f>Tabla1[[#This Row],[Importe]]-Tabla1[[#This Row],[Pagado]]</f>
        <v>0</v>
      </c>
    </row>
    <row r="2194" spans="1:8" x14ac:dyDescent="0.25">
      <c r="A2194" s="1" t="s">
        <v>25</v>
      </c>
      <c r="B2194" s="8" t="s">
        <v>2230</v>
      </c>
      <c r="C2194">
        <v>40681</v>
      </c>
      <c r="D2194" s="1" t="s">
        <v>4016</v>
      </c>
      <c r="E2194" s="2">
        <v>3853</v>
      </c>
      <c r="F2194" s="9" t="s">
        <v>26</v>
      </c>
      <c r="G2194" s="2">
        <v>3853</v>
      </c>
      <c r="H2194" s="4">
        <f>Tabla1[[#This Row],[Importe]]-Tabla1[[#This Row],[Pagado]]</f>
        <v>0</v>
      </c>
    </row>
    <row r="2195" spans="1:8" x14ac:dyDescent="0.25">
      <c r="A2195" s="1" t="s">
        <v>25</v>
      </c>
      <c r="B2195" s="8" t="s">
        <v>2231</v>
      </c>
      <c r="C2195">
        <v>40682</v>
      </c>
      <c r="D2195" s="1" t="s">
        <v>3988</v>
      </c>
      <c r="E2195" s="2">
        <v>10234</v>
      </c>
      <c r="F2195" s="9" t="s">
        <v>26</v>
      </c>
      <c r="G2195" s="2">
        <v>10234</v>
      </c>
      <c r="H2195" s="4">
        <f>Tabla1[[#This Row],[Importe]]-Tabla1[[#This Row],[Pagado]]</f>
        <v>0</v>
      </c>
    </row>
    <row r="2196" spans="1:8" x14ac:dyDescent="0.25">
      <c r="A2196" s="1" t="s">
        <v>25</v>
      </c>
      <c r="B2196" s="8" t="s">
        <v>2232</v>
      </c>
      <c r="C2196">
        <v>40683</v>
      </c>
      <c r="D2196" s="1" t="s">
        <v>3964</v>
      </c>
      <c r="E2196" s="2">
        <v>162</v>
      </c>
      <c r="F2196" s="9" t="s">
        <v>25</v>
      </c>
      <c r="G2196" s="2">
        <v>162</v>
      </c>
      <c r="H2196" s="4">
        <f>Tabla1[[#This Row],[Importe]]-Tabla1[[#This Row],[Pagado]]</f>
        <v>0</v>
      </c>
    </row>
    <row r="2197" spans="1:8" x14ac:dyDescent="0.25">
      <c r="A2197" s="1" t="s">
        <v>25</v>
      </c>
      <c r="B2197" s="8" t="s">
        <v>2233</v>
      </c>
      <c r="C2197">
        <v>40684</v>
      </c>
      <c r="D2197" s="1" t="s">
        <v>3987</v>
      </c>
      <c r="E2197" s="2">
        <v>5587.6</v>
      </c>
      <c r="F2197" s="9" t="s">
        <v>26</v>
      </c>
      <c r="G2197" s="2">
        <v>5587.6</v>
      </c>
      <c r="H2197" s="4">
        <f>Tabla1[[#This Row],[Importe]]-Tabla1[[#This Row],[Pagado]]</f>
        <v>0</v>
      </c>
    </row>
    <row r="2198" spans="1:8" x14ac:dyDescent="0.25">
      <c r="A2198" s="1" t="s">
        <v>25</v>
      </c>
      <c r="B2198" s="8" t="s">
        <v>2234</v>
      </c>
      <c r="C2198">
        <v>40685</v>
      </c>
      <c r="D2198" s="1" t="s">
        <v>4053</v>
      </c>
      <c r="E2198" s="2">
        <v>3283.2</v>
      </c>
      <c r="F2198" s="9" t="s">
        <v>25</v>
      </c>
      <c r="G2198" s="2">
        <v>3283.2</v>
      </c>
      <c r="H2198" s="4">
        <f>Tabla1[[#This Row],[Importe]]-Tabla1[[#This Row],[Pagado]]</f>
        <v>0</v>
      </c>
    </row>
    <row r="2199" spans="1:8" x14ac:dyDescent="0.25">
      <c r="A2199" s="1" t="s">
        <v>25</v>
      </c>
      <c r="B2199" s="8" t="s">
        <v>2235</v>
      </c>
      <c r="C2199">
        <v>40686</v>
      </c>
      <c r="D2199" s="1" t="s">
        <v>3980</v>
      </c>
      <c r="E2199" s="2">
        <v>5614.6</v>
      </c>
      <c r="F2199" s="9" t="s">
        <v>26</v>
      </c>
      <c r="G2199" s="2">
        <v>5614.6</v>
      </c>
      <c r="H2199" s="4">
        <f>Tabla1[[#This Row],[Importe]]-Tabla1[[#This Row],[Pagado]]</f>
        <v>0</v>
      </c>
    </row>
    <row r="2200" spans="1:8" x14ac:dyDescent="0.25">
      <c r="A2200" s="1" t="s">
        <v>25</v>
      </c>
      <c r="B2200" s="8" t="s">
        <v>2236</v>
      </c>
      <c r="C2200">
        <v>40687</v>
      </c>
      <c r="D2200" s="1" t="s">
        <v>4052</v>
      </c>
      <c r="E2200" s="2">
        <v>1739.4</v>
      </c>
      <c r="F2200" s="9" t="s">
        <v>26</v>
      </c>
      <c r="G2200" s="2">
        <v>1739.4</v>
      </c>
      <c r="H2200" s="4">
        <f>Tabla1[[#This Row],[Importe]]-Tabla1[[#This Row],[Pagado]]</f>
        <v>0</v>
      </c>
    </row>
    <row r="2201" spans="1:8" x14ac:dyDescent="0.25">
      <c r="A2201" s="1" t="s">
        <v>25</v>
      </c>
      <c r="B2201" s="8" t="s">
        <v>2237</v>
      </c>
      <c r="C2201">
        <v>40688</v>
      </c>
      <c r="D2201" s="1" t="s">
        <v>4120</v>
      </c>
      <c r="E2201" s="2">
        <v>4090</v>
      </c>
      <c r="F2201" s="9" t="s">
        <v>26</v>
      </c>
      <c r="G2201" s="2">
        <v>4090</v>
      </c>
      <c r="H2201" s="4">
        <f>Tabla1[[#This Row],[Importe]]-Tabla1[[#This Row],[Pagado]]</f>
        <v>0</v>
      </c>
    </row>
    <row r="2202" spans="1:8" x14ac:dyDescent="0.25">
      <c r="A2202" s="1" t="s">
        <v>25</v>
      </c>
      <c r="B2202" s="8" t="s">
        <v>2238</v>
      </c>
      <c r="C2202">
        <v>40689</v>
      </c>
      <c r="D2202" s="1" t="s">
        <v>3974</v>
      </c>
      <c r="E2202" s="2">
        <v>5940</v>
      </c>
      <c r="F2202" s="9" t="s">
        <v>26</v>
      </c>
      <c r="G2202" s="2">
        <v>5940</v>
      </c>
      <c r="H2202" s="4">
        <f>Tabla1[[#This Row],[Importe]]-Tabla1[[#This Row],[Pagado]]</f>
        <v>0</v>
      </c>
    </row>
    <row r="2203" spans="1:8" x14ac:dyDescent="0.25">
      <c r="A2203" s="1" t="s">
        <v>25</v>
      </c>
      <c r="B2203" s="8" t="s">
        <v>2239</v>
      </c>
      <c r="C2203">
        <v>40690</v>
      </c>
      <c r="D2203" s="1" t="s">
        <v>3983</v>
      </c>
      <c r="E2203" s="2">
        <v>9614</v>
      </c>
      <c r="F2203" s="9" t="s">
        <v>26</v>
      </c>
      <c r="G2203" s="2">
        <v>9614</v>
      </c>
      <c r="H2203" s="4">
        <f>Tabla1[[#This Row],[Importe]]-Tabla1[[#This Row],[Pagado]]</f>
        <v>0</v>
      </c>
    </row>
    <row r="2204" spans="1:8" x14ac:dyDescent="0.25">
      <c r="A2204" s="1" t="s">
        <v>25</v>
      </c>
      <c r="B2204" s="8" t="s">
        <v>2240</v>
      </c>
      <c r="C2204">
        <v>40691</v>
      </c>
      <c r="D2204" s="1" t="s">
        <v>4166</v>
      </c>
      <c r="E2204" s="2">
        <v>2896</v>
      </c>
      <c r="F2204" s="9" t="s">
        <v>25</v>
      </c>
      <c r="G2204" s="2">
        <v>2896</v>
      </c>
      <c r="H2204" s="4">
        <f>Tabla1[[#This Row],[Importe]]-Tabla1[[#This Row],[Pagado]]</f>
        <v>0</v>
      </c>
    </row>
    <row r="2205" spans="1:8" x14ac:dyDescent="0.25">
      <c r="A2205" s="1" t="s">
        <v>25</v>
      </c>
      <c r="B2205" s="8" t="s">
        <v>2241</v>
      </c>
      <c r="C2205">
        <v>40692</v>
      </c>
      <c r="D2205" s="1" t="s">
        <v>4062</v>
      </c>
      <c r="E2205" s="2">
        <v>48611.199999999997</v>
      </c>
      <c r="F2205" s="9" t="s">
        <v>26</v>
      </c>
      <c r="G2205" s="2">
        <v>48611.199999999997</v>
      </c>
      <c r="H2205" s="4">
        <f>Tabla1[[#This Row],[Importe]]-Tabla1[[#This Row],[Pagado]]</f>
        <v>0</v>
      </c>
    </row>
    <row r="2206" spans="1:8" x14ac:dyDescent="0.25">
      <c r="A2206" s="1" t="s">
        <v>25</v>
      </c>
      <c r="B2206" s="8" t="s">
        <v>2242</v>
      </c>
      <c r="C2206">
        <v>40693</v>
      </c>
      <c r="D2206" s="1" t="s">
        <v>3964</v>
      </c>
      <c r="E2206" s="2">
        <v>2273.4</v>
      </c>
      <c r="F2206" s="9" t="s">
        <v>25</v>
      </c>
      <c r="G2206" s="2">
        <v>2273.4</v>
      </c>
      <c r="H2206" s="4">
        <f>Tabla1[[#This Row],[Importe]]-Tabla1[[#This Row],[Pagado]]</f>
        <v>0</v>
      </c>
    </row>
    <row r="2207" spans="1:8" x14ac:dyDescent="0.25">
      <c r="A2207" s="1" t="s">
        <v>25</v>
      </c>
      <c r="B2207" s="8" t="s">
        <v>2243</v>
      </c>
      <c r="C2207">
        <v>40694</v>
      </c>
      <c r="D2207" s="1" t="s">
        <v>3981</v>
      </c>
      <c r="E2207" s="2">
        <v>4110.8</v>
      </c>
      <c r="F2207" s="9" t="s">
        <v>26</v>
      </c>
      <c r="G2207" s="2">
        <v>4110.8</v>
      </c>
      <c r="H2207" s="4">
        <f>Tabla1[[#This Row],[Importe]]-Tabla1[[#This Row],[Pagado]]</f>
        <v>0</v>
      </c>
    </row>
    <row r="2208" spans="1:8" x14ac:dyDescent="0.25">
      <c r="A2208" s="1" t="s">
        <v>25</v>
      </c>
      <c r="B2208" s="8" t="s">
        <v>2244</v>
      </c>
      <c r="C2208">
        <v>40695</v>
      </c>
      <c r="D2208" s="1" t="s">
        <v>4071</v>
      </c>
      <c r="E2208" s="2">
        <v>10725.2</v>
      </c>
      <c r="F2208" s="9" t="s">
        <v>29</v>
      </c>
      <c r="G2208" s="2">
        <v>10725.2</v>
      </c>
      <c r="H2208" s="4">
        <f>Tabla1[[#This Row],[Importe]]-Tabla1[[#This Row],[Pagado]]</f>
        <v>0</v>
      </c>
    </row>
    <row r="2209" spans="1:8" x14ac:dyDescent="0.25">
      <c r="A2209" s="1" t="s">
        <v>25</v>
      </c>
      <c r="B2209" s="8" t="s">
        <v>2245</v>
      </c>
      <c r="C2209">
        <v>40696</v>
      </c>
      <c r="D2209" s="1" t="s">
        <v>4015</v>
      </c>
      <c r="E2209" s="2">
        <v>2449.04</v>
      </c>
      <c r="F2209" s="9" t="s">
        <v>25</v>
      </c>
      <c r="G2209" s="2">
        <v>2449.04</v>
      </c>
      <c r="H2209" s="4">
        <f>Tabla1[[#This Row],[Importe]]-Tabla1[[#This Row],[Pagado]]</f>
        <v>0</v>
      </c>
    </row>
    <row r="2210" spans="1:8" x14ac:dyDescent="0.25">
      <c r="A2210" s="1" t="s">
        <v>25</v>
      </c>
      <c r="B2210" s="8" t="s">
        <v>2246</v>
      </c>
      <c r="C2210">
        <v>40697</v>
      </c>
      <c r="D2210" s="1" t="s">
        <v>3962</v>
      </c>
      <c r="E2210" s="2">
        <v>3497.4</v>
      </c>
      <c r="F2210" s="9" t="s">
        <v>25</v>
      </c>
      <c r="G2210" s="2">
        <v>3497.4</v>
      </c>
      <c r="H2210" s="4">
        <f>Tabla1[[#This Row],[Importe]]-Tabla1[[#This Row],[Pagado]]</f>
        <v>0</v>
      </c>
    </row>
    <row r="2211" spans="1:8" x14ac:dyDescent="0.25">
      <c r="A2211" s="1" t="s">
        <v>25</v>
      </c>
      <c r="B2211" s="8" t="s">
        <v>2247</v>
      </c>
      <c r="C2211">
        <v>40698</v>
      </c>
      <c r="D2211" s="1" t="s">
        <v>3962</v>
      </c>
      <c r="E2211" s="2">
        <v>481.6</v>
      </c>
      <c r="F2211" s="9" t="s">
        <v>25</v>
      </c>
      <c r="G2211" s="2">
        <v>481.6</v>
      </c>
      <c r="H2211" s="4">
        <f>Tabla1[[#This Row],[Importe]]-Tabla1[[#This Row],[Pagado]]</f>
        <v>0</v>
      </c>
    </row>
    <row r="2212" spans="1:8" x14ac:dyDescent="0.25">
      <c r="A2212" s="1" t="s">
        <v>25</v>
      </c>
      <c r="B2212" s="8" t="s">
        <v>2248</v>
      </c>
      <c r="C2212">
        <v>40699</v>
      </c>
      <c r="D2212" s="1" t="s">
        <v>4121</v>
      </c>
      <c r="E2212" s="2">
        <v>4618.2</v>
      </c>
      <c r="F2212" s="9" t="s">
        <v>25</v>
      </c>
      <c r="G2212" s="2">
        <v>4618.2</v>
      </c>
      <c r="H2212" s="4">
        <f>Tabla1[[#This Row],[Importe]]-Tabla1[[#This Row],[Pagado]]</f>
        <v>0</v>
      </c>
    </row>
    <row r="2213" spans="1:8" x14ac:dyDescent="0.25">
      <c r="A2213" s="1" t="s">
        <v>25</v>
      </c>
      <c r="B2213" s="8" t="s">
        <v>2249</v>
      </c>
      <c r="C2213">
        <v>40700</v>
      </c>
      <c r="D2213" s="1" t="s">
        <v>3964</v>
      </c>
      <c r="E2213" s="2">
        <v>360.24</v>
      </c>
      <c r="F2213" s="9" t="s">
        <v>25</v>
      </c>
      <c r="G2213" s="2">
        <v>360.24</v>
      </c>
      <c r="H2213" s="4">
        <f>Tabla1[[#This Row],[Importe]]-Tabla1[[#This Row],[Pagado]]</f>
        <v>0</v>
      </c>
    </row>
    <row r="2214" spans="1:8" x14ac:dyDescent="0.25">
      <c r="A2214" s="1" t="s">
        <v>25</v>
      </c>
      <c r="B2214" s="8" t="s">
        <v>2250</v>
      </c>
      <c r="C2214">
        <v>40701</v>
      </c>
      <c r="D2214" s="1" t="s">
        <v>4159</v>
      </c>
      <c r="E2214" s="2">
        <v>18686.599999999999</v>
      </c>
      <c r="F2214" s="9" t="s">
        <v>25</v>
      </c>
      <c r="G2214" s="2">
        <v>18686.599999999999</v>
      </c>
      <c r="H2214" s="4">
        <f>Tabla1[[#This Row],[Importe]]-Tabla1[[#This Row],[Pagado]]</f>
        <v>0</v>
      </c>
    </row>
    <row r="2215" spans="1:8" x14ac:dyDescent="0.25">
      <c r="A2215" s="1" t="s">
        <v>25</v>
      </c>
      <c r="B2215" s="8" t="s">
        <v>2251</v>
      </c>
      <c r="C2215">
        <v>40702</v>
      </c>
      <c r="D2215" s="1" t="s">
        <v>4102</v>
      </c>
      <c r="E2215" s="2">
        <v>4770.32</v>
      </c>
      <c r="F2215" s="9" t="s">
        <v>25</v>
      </c>
      <c r="G2215" s="2">
        <v>4770.32</v>
      </c>
      <c r="H2215" s="4">
        <f>Tabla1[[#This Row],[Importe]]-Tabla1[[#This Row],[Pagado]]</f>
        <v>0</v>
      </c>
    </row>
    <row r="2216" spans="1:8" x14ac:dyDescent="0.25">
      <c r="A2216" s="1" t="s">
        <v>25</v>
      </c>
      <c r="B2216" s="8" t="s">
        <v>2252</v>
      </c>
      <c r="C2216">
        <v>40703</v>
      </c>
      <c r="D2216" s="1" t="s">
        <v>4123</v>
      </c>
      <c r="E2216" s="2">
        <v>4614.04</v>
      </c>
      <c r="F2216" s="9" t="s">
        <v>25</v>
      </c>
      <c r="G2216" s="2">
        <v>4614.04</v>
      </c>
      <c r="H2216" s="4">
        <f>Tabla1[[#This Row],[Importe]]-Tabla1[[#This Row],[Pagado]]</f>
        <v>0</v>
      </c>
    </row>
    <row r="2217" spans="1:8" x14ac:dyDescent="0.25">
      <c r="A2217" s="1" t="s">
        <v>25</v>
      </c>
      <c r="B2217" s="8" t="s">
        <v>2253</v>
      </c>
      <c r="C2217">
        <v>40704</v>
      </c>
      <c r="D2217" s="1" t="s">
        <v>3964</v>
      </c>
      <c r="E2217" s="2">
        <v>756</v>
      </c>
      <c r="F2217" s="9" t="s">
        <v>25</v>
      </c>
      <c r="G2217" s="2">
        <v>756</v>
      </c>
      <c r="H2217" s="4">
        <f>Tabla1[[#This Row],[Importe]]-Tabla1[[#This Row],[Pagado]]</f>
        <v>0</v>
      </c>
    </row>
    <row r="2218" spans="1:8" x14ac:dyDescent="0.25">
      <c r="A2218" s="1" t="s">
        <v>25</v>
      </c>
      <c r="B2218" s="8" t="s">
        <v>2254</v>
      </c>
      <c r="C2218">
        <v>40705</v>
      </c>
      <c r="D2218" s="1" t="s">
        <v>3964</v>
      </c>
      <c r="E2218" s="2">
        <v>1381.92</v>
      </c>
      <c r="F2218" s="9" t="s">
        <v>25</v>
      </c>
      <c r="G2218" s="2">
        <v>1381.92</v>
      </c>
      <c r="H2218" s="4">
        <f>Tabla1[[#This Row],[Importe]]-Tabla1[[#This Row],[Pagado]]</f>
        <v>0</v>
      </c>
    </row>
    <row r="2219" spans="1:8" x14ac:dyDescent="0.25">
      <c r="A2219" s="1" t="s">
        <v>25</v>
      </c>
      <c r="B2219" s="8" t="s">
        <v>2255</v>
      </c>
      <c r="C2219">
        <v>40706</v>
      </c>
      <c r="D2219" s="1" t="s">
        <v>3964</v>
      </c>
      <c r="E2219" s="2">
        <v>3008</v>
      </c>
      <c r="F2219" s="9" t="s">
        <v>25</v>
      </c>
      <c r="G2219" s="2">
        <v>3008</v>
      </c>
      <c r="H2219" s="4">
        <f>Tabla1[[#This Row],[Importe]]-Tabla1[[#This Row],[Pagado]]</f>
        <v>0</v>
      </c>
    </row>
    <row r="2220" spans="1:8" x14ac:dyDescent="0.25">
      <c r="A2220" s="1" t="s">
        <v>25</v>
      </c>
      <c r="B2220" s="8" t="s">
        <v>2256</v>
      </c>
      <c r="C2220">
        <v>40707</v>
      </c>
      <c r="D2220" s="1" t="s">
        <v>3953</v>
      </c>
      <c r="E2220" s="2">
        <v>5130</v>
      </c>
      <c r="F2220" s="9" t="s">
        <v>26</v>
      </c>
      <c r="G2220" s="2">
        <v>5130</v>
      </c>
      <c r="H2220" s="4">
        <f>Tabla1[[#This Row],[Importe]]-Tabla1[[#This Row],[Pagado]]</f>
        <v>0</v>
      </c>
    </row>
    <row r="2221" spans="1:8" x14ac:dyDescent="0.25">
      <c r="A2221" s="1" t="s">
        <v>25</v>
      </c>
      <c r="B2221" s="8" t="s">
        <v>2257</v>
      </c>
      <c r="C2221">
        <v>40708</v>
      </c>
      <c r="D2221" s="1" t="s">
        <v>4048</v>
      </c>
      <c r="E2221" s="2">
        <v>31278.959999999999</v>
      </c>
      <c r="F2221" s="9" t="s">
        <v>26</v>
      </c>
      <c r="G2221" s="2">
        <v>31278.959999999999</v>
      </c>
      <c r="H2221" s="4">
        <f>Tabla1[[#This Row],[Importe]]-Tabla1[[#This Row],[Pagado]]</f>
        <v>0</v>
      </c>
    </row>
    <row r="2222" spans="1:8" x14ac:dyDescent="0.25">
      <c r="A2222" s="1" t="s">
        <v>25</v>
      </c>
      <c r="B2222" s="8" t="s">
        <v>2258</v>
      </c>
      <c r="C2222">
        <v>40709</v>
      </c>
      <c r="D2222" s="1" t="s">
        <v>4073</v>
      </c>
      <c r="E2222" s="2">
        <v>9232.2000000000007</v>
      </c>
      <c r="F2222" s="9" t="s">
        <v>25</v>
      </c>
      <c r="G2222" s="2">
        <v>9232.2000000000007</v>
      </c>
      <c r="H2222" s="4">
        <f>Tabla1[[#This Row],[Importe]]-Tabla1[[#This Row],[Pagado]]</f>
        <v>0</v>
      </c>
    </row>
    <row r="2223" spans="1:8" x14ac:dyDescent="0.25">
      <c r="A2223" s="1" t="s">
        <v>25</v>
      </c>
      <c r="B2223" s="8" t="s">
        <v>2259</v>
      </c>
      <c r="C2223">
        <v>40710</v>
      </c>
      <c r="D2223" s="1" t="s">
        <v>4037</v>
      </c>
      <c r="E2223" s="2">
        <v>714.58</v>
      </c>
      <c r="F2223" s="9" t="s">
        <v>25</v>
      </c>
      <c r="G2223" s="2">
        <v>714.58</v>
      </c>
      <c r="H2223" s="4">
        <f>Tabla1[[#This Row],[Importe]]-Tabla1[[#This Row],[Pagado]]</f>
        <v>0</v>
      </c>
    </row>
    <row r="2224" spans="1:8" x14ac:dyDescent="0.25">
      <c r="A2224" s="1" t="s">
        <v>25</v>
      </c>
      <c r="B2224" s="8" t="s">
        <v>2260</v>
      </c>
      <c r="C2224">
        <v>40711</v>
      </c>
      <c r="D2224" s="1" t="s">
        <v>3964</v>
      </c>
      <c r="E2224" s="2">
        <v>4320</v>
      </c>
      <c r="F2224" s="9" t="s">
        <v>25</v>
      </c>
      <c r="G2224" s="2">
        <v>4320</v>
      </c>
      <c r="H2224" s="4">
        <f>Tabla1[[#This Row],[Importe]]-Tabla1[[#This Row],[Pagado]]</f>
        <v>0</v>
      </c>
    </row>
    <row r="2225" spans="1:8" x14ac:dyDescent="0.25">
      <c r="A2225" s="1" t="s">
        <v>25</v>
      </c>
      <c r="B2225" s="8" t="s">
        <v>2261</v>
      </c>
      <c r="C2225">
        <v>40712</v>
      </c>
      <c r="D2225" s="1" t="s">
        <v>3964</v>
      </c>
      <c r="E2225" s="2">
        <v>235.44</v>
      </c>
      <c r="F2225" s="9" t="s">
        <v>25</v>
      </c>
      <c r="G2225" s="2">
        <v>235.44</v>
      </c>
      <c r="H2225" s="4">
        <f>Tabla1[[#This Row],[Importe]]-Tabla1[[#This Row],[Pagado]]</f>
        <v>0</v>
      </c>
    </row>
    <row r="2226" spans="1:8" x14ac:dyDescent="0.25">
      <c r="A2226" s="1" t="s">
        <v>25</v>
      </c>
      <c r="B2226" s="8" t="s">
        <v>2262</v>
      </c>
      <c r="C2226">
        <v>40713</v>
      </c>
      <c r="D2226" s="1" t="s">
        <v>4020</v>
      </c>
      <c r="E2226" s="2">
        <v>20478.599999999999</v>
      </c>
      <c r="F2226" s="9" t="s">
        <v>37</v>
      </c>
      <c r="G2226" s="2">
        <v>20478.599999999999</v>
      </c>
      <c r="H2226" s="4">
        <f>Tabla1[[#This Row],[Importe]]-Tabla1[[#This Row],[Pagado]]</f>
        <v>0</v>
      </c>
    </row>
    <row r="2227" spans="1:8" x14ac:dyDescent="0.25">
      <c r="A2227" s="1" t="s">
        <v>25</v>
      </c>
      <c r="B2227" s="8" t="s">
        <v>2263</v>
      </c>
      <c r="C2227">
        <v>40714</v>
      </c>
      <c r="D2227" s="1" t="s">
        <v>3964</v>
      </c>
      <c r="E2227" s="2">
        <v>905.12</v>
      </c>
      <c r="F2227" s="9" t="s">
        <v>25</v>
      </c>
      <c r="G2227" s="2">
        <v>905.12</v>
      </c>
      <c r="H2227" s="4">
        <f>Tabla1[[#This Row],[Importe]]-Tabla1[[#This Row],[Pagado]]</f>
        <v>0</v>
      </c>
    </row>
    <row r="2228" spans="1:8" x14ac:dyDescent="0.25">
      <c r="A2228" s="1" t="s">
        <v>25</v>
      </c>
      <c r="B2228" s="8" t="s">
        <v>2264</v>
      </c>
      <c r="C2228">
        <v>40715</v>
      </c>
      <c r="D2228" s="1" t="s">
        <v>3935</v>
      </c>
      <c r="E2228" s="2">
        <v>20736.8</v>
      </c>
      <c r="F2228" s="9" t="s">
        <v>29</v>
      </c>
      <c r="G2228" s="2">
        <v>20736.8</v>
      </c>
      <c r="H2228" s="4">
        <f>Tabla1[[#This Row],[Importe]]-Tabla1[[#This Row],[Pagado]]</f>
        <v>0</v>
      </c>
    </row>
    <row r="2229" spans="1:8" x14ac:dyDescent="0.25">
      <c r="A2229" s="1" t="s">
        <v>25</v>
      </c>
      <c r="B2229" s="8" t="s">
        <v>2265</v>
      </c>
      <c r="C2229">
        <v>40716</v>
      </c>
      <c r="D2229" s="1" t="s">
        <v>4017</v>
      </c>
      <c r="E2229" s="2">
        <v>162181.4</v>
      </c>
      <c r="F2229" s="9" t="s">
        <v>30</v>
      </c>
      <c r="G2229" s="2">
        <v>162181.4</v>
      </c>
      <c r="H2229" s="4">
        <f>Tabla1[[#This Row],[Importe]]-Tabla1[[#This Row],[Pagado]]</f>
        <v>0</v>
      </c>
    </row>
    <row r="2230" spans="1:8" x14ac:dyDescent="0.25">
      <c r="A2230" s="1" t="s">
        <v>25</v>
      </c>
      <c r="B2230" s="8" t="s">
        <v>2266</v>
      </c>
      <c r="C2230">
        <v>40717</v>
      </c>
      <c r="D2230" s="1" t="s">
        <v>4017</v>
      </c>
      <c r="E2230" s="2">
        <v>4149.6000000000004</v>
      </c>
      <c r="F2230" s="9" t="s">
        <v>30</v>
      </c>
      <c r="G2230" s="2">
        <v>4149.6000000000004</v>
      </c>
      <c r="H2230" s="4">
        <f>Tabla1[[#This Row],[Importe]]-Tabla1[[#This Row],[Pagado]]</f>
        <v>0</v>
      </c>
    </row>
    <row r="2231" spans="1:8" x14ac:dyDescent="0.25">
      <c r="A2231" s="1" t="s">
        <v>26</v>
      </c>
      <c r="B2231" s="8" t="s">
        <v>2267</v>
      </c>
      <c r="C2231">
        <v>40718</v>
      </c>
      <c r="D2231" s="1" t="s">
        <v>3973</v>
      </c>
      <c r="E2231" s="2">
        <v>3935</v>
      </c>
      <c r="F2231" s="9" t="s">
        <v>26</v>
      </c>
      <c r="G2231" s="2">
        <v>3935</v>
      </c>
      <c r="H2231" s="4">
        <f>Tabla1[[#This Row],[Importe]]-Tabla1[[#This Row],[Pagado]]</f>
        <v>0</v>
      </c>
    </row>
    <row r="2232" spans="1:8" x14ac:dyDescent="0.25">
      <c r="A2232" s="1" t="s">
        <v>26</v>
      </c>
      <c r="B2232" s="8" t="s">
        <v>2268</v>
      </c>
      <c r="C2232">
        <v>40719</v>
      </c>
      <c r="D2232" s="1" t="s">
        <v>3936</v>
      </c>
      <c r="E2232" s="2">
        <v>15136.1</v>
      </c>
      <c r="F2232" s="9" t="s">
        <v>27</v>
      </c>
      <c r="G2232" s="2">
        <v>15136.1</v>
      </c>
      <c r="H2232" s="4">
        <f>Tabla1[[#This Row],[Importe]]-Tabla1[[#This Row],[Pagado]]</f>
        <v>0</v>
      </c>
    </row>
    <row r="2233" spans="1:8" x14ac:dyDescent="0.25">
      <c r="A2233" s="1" t="s">
        <v>26</v>
      </c>
      <c r="B2233" s="8" t="s">
        <v>2269</v>
      </c>
      <c r="C2233">
        <v>40720</v>
      </c>
      <c r="D2233" s="1" t="s">
        <v>4031</v>
      </c>
      <c r="E2233" s="2">
        <v>5940</v>
      </c>
      <c r="F2233" s="9" t="s">
        <v>27</v>
      </c>
      <c r="G2233" s="2">
        <v>5940</v>
      </c>
      <c r="H2233" s="4">
        <f>Tabla1[[#This Row],[Importe]]-Tabla1[[#This Row],[Pagado]]</f>
        <v>0</v>
      </c>
    </row>
    <row r="2234" spans="1:8" x14ac:dyDescent="0.25">
      <c r="A2234" s="1" t="s">
        <v>26</v>
      </c>
      <c r="B2234" s="8" t="s">
        <v>2270</v>
      </c>
      <c r="C2234">
        <v>40721</v>
      </c>
      <c r="D2234" s="1" t="s">
        <v>3954</v>
      </c>
      <c r="E2234" s="2">
        <v>7130</v>
      </c>
      <c r="F2234" s="9" t="s">
        <v>27</v>
      </c>
      <c r="G2234" s="2">
        <v>7130</v>
      </c>
      <c r="H2234" s="4">
        <f>Tabla1[[#This Row],[Importe]]-Tabla1[[#This Row],[Pagado]]</f>
        <v>0</v>
      </c>
    </row>
    <row r="2235" spans="1:8" x14ac:dyDescent="0.25">
      <c r="A2235" s="1" t="s">
        <v>26</v>
      </c>
      <c r="B2235" s="8" t="s">
        <v>2271</v>
      </c>
      <c r="C2235">
        <v>40722</v>
      </c>
      <c r="D2235" s="1" t="s">
        <v>3988</v>
      </c>
      <c r="E2235" s="2">
        <v>18681.599999999999</v>
      </c>
      <c r="F2235" s="9" t="s">
        <v>26</v>
      </c>
      <c r="G2235" s="2">
        <v>18681.599999999999</v>
      </c>
      <c r="H2235" s="4">
        <f>Tabla1[[#This Row],[Importe]]-Tabla1[[#This Row],[Pagado]]</f>
        <v>0</v>
      </c>
    </row>
    <row r="2236" spans="1:8" x14ac:dyDescent="0.25">
      <c r="A2236" s="1" t="s">
        <v>26</v>
      </c>
      <c r="B2236" s="8" t="s">
        <v>2272</v>
      </c>
      <c r="C2236">
        <v>40723</v>
      </c>
      <c r="D2236" s="1" t="s">
        <v>3983</v>
      </c>
      <c r="E2236" s="2">
        <v>6691.8</v>
      </c>
      <c r="F2236" s="9" t="s">
        <v>26</v>
      </c>
      <c r="G2236" s="2">
        <v>6691.8</v>
      </c>
      <c r="H2236" s="4">
        <f>Tabla1[[#This Row],[Importe]]-Tabla1[[#This Row],[Pagado]]</f>
        <v>0</v>
      </c>
    </row>
    <row r="2237" spans="1:8" x14ac:dyDescent="0.25">
      <c r="A2237" s="1" t="s">
        <v>26</v>
      </c>
      <c r="B2237" s="8" t="s">
        <v>2273</v>
      </c>
      <c r="C2237">
        <v>40724</v>
      </c>
      <c r="D2237" s="1" t="s">
        <v>3935</v>
      </c>
      <c r="E2237" s="2">
        <v>88703.3</v>
      </c>
      <c r="F2237" s="9" t="s">
        <v>29</v>
      </c>
      <c r="G2237" s="2">
        <v>88703.3</v>
      </c>
      <c r="H2237" s="4">
        <f>Tabla1[[#This Row],[Importe]]-Tabla1[[#This Row],[Pagado]]</f>
        <v>0</v>
      </c>
    </row>
    <row r="2238" spans="1:8" x14ac:dyDescent="0.25">
      <c r="A2238" s="1" t="s">
        <v>26</v>
      </c>
      <c r="B2238" s="8" t="s">
        <v>2274</v>
      </c>
      <c r="C2238">
        <v>40725</v>
      </c>
      <c r="D2238" s="1" t="s">
        <v>3987</v>
      </c>
      <c r="E2238" s="2">
        <v>3591.2</v>
      </c>
      <c r="F2238" s="9" t="s">
        <v>26</v>
      </c>
      <c r="G2238" s="2">
        <v>3591.2</v>
      </c>
      <c r="H2238" s="4">
        <f>Tabla1[[#This Row],[Importe]]-Tabla1[[#This Row],[Pagado]]</f>
        <v>0</v>
      </c>
    </row>
    <row r="2239" spans="1:8" x14ac:dyDescent="0.25">
      <c r="A2239" s="1" t="s">
        <v>26</v>
      </c>
      <c r="B2239" s="8" t="s">
        <v>2275</v>
      </c>
      <c r="C2239">
        <v>40726</v>
      </c>
      <c r="D2239" s="1" t="s">
        <v>3945</v>
      </c>
      <c r="E2239" s="2">
        <v>10300.799999999999</v>
      </c>
      <c r="F2239" s="9" t="s">
        <v>28</v>
      </c>
      <c r="G2239" s="2">
        <v>10300.799999999999</v>
      </c>
      <c r="H2239" s="4">
        <f>Tabla1[[#This Row],[Importe]]-Tabla1[[#This Row],[Pagado]]</f>
        <v>0</v>
      </c>
    </row>
    <row r="2240" spans="1:8" x14ac:dyDescent="0.25">
      <c r="A2240" s="1" t="s">
        <v>26</v>
      </c>
      <c r="B2240" s="8" t="s">
        <v>2276</v>
      </c>
      <c r="C2240">
        <v>40727</v>
      </c>
      <c r="D2240" s="1" t="s">
        <v>3939</v>
      </c>
      <c r="E2240" s="2">
        <v>11289.6</v>
      </c>
      <c r="F2240" s="9" t="s">
        <v>28</v>
      </c>
      <c r="G2240" s="2">
        <v>11289.6</v>
      </c>
      <c r="H2240" s="4">
        <f>Tabla1[[#This Row],[Importe]]-Tabla1[[#This Row],[Pagado]]</f>
        <v>0</v>
      </c>
    </row>
    <row r="2241" spans="1:8" x14ac:dyDescent="0.25">
      <c r="A2241" s="1" t="s">
        <v>26</v>
      </c>
      <c r="B2241" s="8" t="s">
        <v>2277</v>
      </c>
      <c r="C2241">
        <v>40728</v>
      </c>
      <c r="D2241" s="1" t="s">
        <v>4041</v>
      </c>
      <c r="E2241" s="2">
        <v>1842.12</v>
      </c>
      <c r="F2241" s="9" t="s">
        <v>26</v>
      </c>
      <c r="G2241" s="2">
        <v>1842.12</v>
      </c>
      <c r="H2241" s="4">
        <f>Tabla1[[#This Row],[Importe]]-Tabla1[[#This Row],[Pagado]]</f>
        <v>0</v>
      </c>
    </row>
    <row r="2242" spans="1:8" x14ac:dyDescent="0.25">
      <c r="A2242" s="1" t="s">
        <v>26</v>
      </c>
      <c r="B2242" s="8" t="s">
        <v>2278</v>
      </c>
      <c r="C2242">
        <v>40729</v>
      </c>
      <c r="D2242" s="1" t="s">
        <v>4080</v>
      </c>
      <c r="E2242" s="2">
        <v>6512.1</v>
      </c>
      <c r="F2242" s="9" t="s">
        <v>28</v>
      </c>
      <c r="G2242" s="2">
        <v>6512.1</v>
      </c>
      <c r="H2242" s="4">
        <f>Tabla1[[#This Row],[Importe]]-Tabla1[[#This Row],[Pagado]]</f>
        <v>0</v>
      </c>
    </row>
    <row r="2243" spans="1:8" x14ac:dyDescent="0.25">
      <c r="A2243" s="1" t="s">
        <v>26</v>
      </c>
      <c r="B2243" s="8" t="s">
        <v>2279</v>
      </c>
      <c r="C2243">
        <v>40730</v>
      </c>
      <c r="D2243" s="1" t="s">
        <v>4029</v>
      </c>
      <c r="E2243" s="2">
        <v>3979.2</v>
      </c>
      <c r="F2243" s="9" t="s">
        <v>26</v>
      </c>
      <c r="G2243" s="2">
        <v>3979.2</v>
      </c>
      <c r="H2243" s="4">
        <f>Tabla1[[#This Row],[Importe]]-Tabla1[[#This Row],[Pagado]]</f>
        <v>0</v>
      </c>
    </row>
    <row r="2244" spans="1:8" x14ac:dyDescent="0.25">
      <c r="A2244" s="1" t="s">
        <v>26</v>
      </c>
      <c r="B2244" s="8" t="s">
        <v>2280</v>
      </c>
      <c r="C2244">
        <v>40731</v>
      </c>
      <c r="D2244" s="1" t="s">
        <v>3964</v>
      </c>
      <c r="E2244" s="2">
        <v>2747.28</v>
      </c>
      <c r="F2244" s="9" t="s">
        <v>26</v>
      </c>
      <c r="G2244" s="2">
        <v>2747.28</v>
      </c>
      <c r="H2244" s="4">
        <f>Tabla1[[#This Row],[Importe]]-Tabla1[[#This Row],[Pagado]]</f>
        <v>0</v>
      </c>
    </row>
    <row r="2245" spans="1:8" x14ac:dyDescent="0.25">
      <c r="A2245" s="1" t="s">
        <v>26</v>
      </c>
      <c r="B2245" s="8" t="s">
        <v>2281</v>
      </c>
      <c r="C2245">
        <v>40732</v>
      </c>
      <c r="D2245" s="1" t="s">
        <v>3986</v>
      </c>
      <c r="E2245" s="2">
        <v>4501.3999999999996</v>
      </c>
      <c r="F2245" s="9" t="s">
        <v>26</v>
      </c>
      <c r="G2245" s="2">
        <v>4501.3999999999996</v>
      </c>
      <c r="H2245" s="4">
        <f>Tabla1[[#This Row],[Importe]]-Tabla1[[#This Row],[Pagado]]</f>
        <v>0</v>
      </c>
    </row>
    <row r="2246" spans="1:8" x14ac:dyDescent="0.25">
      <c r="A2246" s="1" t="s">
        <v>26</v>
      </c>
      <c r="B2246" s="8" t="s">
        <v>2282</v>
      </c>
      <c r="C2246">
        <v>40733</v>
      </c>
      <c r="D2246" s="1" t="s">
        <v>4184</v>
      </c>
      <c r="E2246" s="2">
        <v>18062.400000000001</v>
      </c>
      <c r="F2246" s="9" t="s">
        <v>26</v>
      </c>
      <c r="G2246" s="2">
        <v>18062.400000000001</v>
      </c>
      <c r="H2246" s="4">
        <f>Tabla1[[#This Row],[Importe]]-Tabla1[[#This Row],[Pagado]]</f>
        <v>0</v>
      </c>
    </row>
    <row r="2247" spans="1:8" x14ac:dyDescent="0.25">
      <c r="A2247" s="1" t="s">
        <v>26</v>
      </c>
      <c r="B2247" s="8" t="s">
        <v>2283</v>
      </c>
      <c r="C2247">
        <v>40734</v>
      </c>
      <c r="D2247" s="1" t="s">
        <v>4093</v>
      </c>
      <c r="E2247" s="2">
        <v>7947.5</v>
      </c>
      <c r="F2247" s="9" t="s">
        <v>26</v>
      </c>
      <c r="G2247" s="2">
        <v>7947.5</v>
      </c>
      <c r="H2247" s="4">
        <f>Tabla1[[#This Row],[Importe]]-Tabla1[[#This Row],[Pagado]]</f>
        <v>0</v>
      </c>
    </row>
    <row r="2248" spans="1:8" x14ac:dyDescent="0.25">
      <c r="A2248" s="1" t="s">
        <v>26</v>
      </c>
      <c r="B2248" s="8" t="s">
        <v>2284</v>
      </c>
      <c r="C2248">
        <v>40735</v>
      </c>
      <c r="D2248" s="1" t="s">
        <v>3985</v>
      </c>
      <c r="E2248" s="2">
        <v>3869.6</v>
      </c>
      <c r="F2248" s="9" t="s">
        <v>26</v>
      </c>
      <c r="G2248" s="2">
        <v>3869.6</v>
      </c>
      <c r="H2248" s="4">
        <f>Tabla1[[#This Row],[Importe]]-Tabla1[[#This Row],[Pagado]]</f>
        <v>0</v>
      </c>
    </row>
    <row r="2249" spans="1:8" x14ac:dyDescent="0.25">
      <c r="A2249" s="1" t="s">
        <v>26</v>
      </c>
      <c r="B2249" s="8" t="s">
        <v>2285</v>
      </c>
      <c r="C2249">
        <v>40736</v>
      </c>
      <c r="D2249" s="1" t="s">
        <v>3980</v>
      </c>
      <c r="E2249" s="2">
        <v>12739.9</v>
      </c>
      <c r="F2249" s="9" t="s">
        <v>26</v>
      </c>
      <c r="G2249" s="2">
        <v>12739.9</v>
      </c>
      <c r="H2249" s="4">
        <f>Tabla1[[#This Row],[Importe]]-Tabla1[[#This Row],[Pagado]]</f>
        <v>0</v>
      </c>
    </row>
    <row r="2250" spans="1:8" x14ac:dyDescent="0.25">
      <c r="A2250" s="1" t="s">
        <v>26</v>
      </c>
      <c r="B2250" s="8" t="s">
        <v>2286</v>
      </c>
      <c r="C2250">
        <v>40737</v>
      </c>
      <c r="D2250" s="1" t="s">
        <v>4082</v>
      </c>
      <c r="E2250" s="2">
        <v>7227.5</v>
      </c>
      <c r="F2250" s="9" t="s">
        <v>28</v>
      </c>
      <c r="G2250" s="2">
        <v>7227.5</v>
      </c>
      <c r="H2250" s="4">
        <f>Tabla1[[#This Row],[Importe]]-Tabla1[[#This Row],[Pagado]]</f>
        <v>0</v>
      </c>
    </row>
    <row r="2251" spans="1:8" x14ac:dyDescent="0.25">
      <c r="A2251" s="1" t="s">
        <v>26</v>
      </c>
      <c r="B2251" s="8" t="s">
        <v>2287</v>
      </c>
      <c r="C2251">
        <v>40738</v>
      </c>
      <c r="D2251" s="1" t="s">
        <v>3948</v>
      </c>
      <c r="E2251" s="2">
        <v>21070</v>
      </c>
      <c r="F2251" s="9" t="s">
        <v>29</v>
      </c>
      <c r="G2251" s="2">
        <v>21070</v>
      </c>
      <c r="H2251" s="4">
        <f>Tabla1[[#This Row],[Importe]]-Tabla1[[#This Row],[Pagado]]</f>
        <v>0</v>
      </c>
    </row>
    <row r="2252" spans="1:8" x14ac:dyDescent="0.25">
      <c r="A2252" s="1" t="s">
        <v>26</v>
      </c>
      <c r="B2252" s="8" t="s">
        <v>2288</v>
      </c>
      <c r="C2252">
        <v>40739</v>
      </c>
      <c r="D2252" s="1" t="s">
        <v>3940</v>
      </c>
      <c r="E2252" s="2">
        <v>3699.5</v>
      </c>
      <c r="F2252" s="9" t="s">
        <v>28</v>
      </c>
      <c r="G2252" s="2">
        <v>3699.5</v>
      </c>
      <c r="H2252" s="4">
        <f>Tabla1[[#This Row],[Importe]]-Tabla1[[#This Row],[Pagado]]</f>
        <v>0</v>
      </c>
    </row>
    <row r="2253" spans="1:8" x14ac:dyDescent="0.25">
      <c r="A2253" s="1" t="s">
        <v>26</v>
      </c>
      <c r="B2253" s="8" t="s">
        <v>2289</v>
      </c>
      <c r="C2253">
        <v>40740</v>
      </c>
      <c r="D2253" s="1" t="s">
        <v>4050</v>
      </c>
      <c r="E2253" s="2">
        <v>3940.4</v>
      </c>
      <c r="F2253" s="9" t="s">
        <v>26</v>
      </c>
      <c r="G2253" s="2">
        <v>3940.4</v>
      </c>
      <c r="H2253" s="4">
        <f>Tabla1[[#This Row],[Importe]]-Tabla1[[#This Row],[Pagado]]</f>
        <v>0</v>
      </c>
    </row>
    <row r="2254" spans="1:8" x14ac:dyDescent="0.25">
      <c r="A2254" s="1" t="s">
        <v>26</v>
      </c>
      <c r="B2254" s="8" t="s">
        <v>2290</v>
      </c>
      <c r="C2254">
        <v>40741</v>
      </c>
      <c r="D2254" s="1" t="s">
        <v>3975</v>
      </c>
      <c r="E2254" s="2">
        <v>8550</v>
      </c>
      <c r="F2254" s="9" t="s">
        <v>26</v>
      </c>
      <c r="G2254" s="2">
        <v>8550</v>
      </c>
      <c r="H2254" s="4">
        <f>Tabla1[[#This Row],[Importe]]-Tabla1[[#This Row],[Pagado]]</f>
        <v>0</v>
      </c>
    </row>
    <row r="2255" spans="1:8" x14ac:dyDescent="0.25">
      <c r="A2255" s="1" t="s">
        <v>26</v>
      </c>
      <c r="B2255" s="8" t="s">
        <v>2291</v>
      </c>
      <c r="C2255">
        <v>40742</v>
      </c>
      <c r="D2255" s="1" t="s">
        <v>4016</v>
      </c>
      <c r="E2255" s="2">
        <v>5139.2</v>
      </c>
      <c r="F2255" s="9" t="s">
        <v>26</v>
      </c>
      <c r="G2255" s="2">
        <v>5139.2</v>
      </c>
      <c r="H2255" s="4">
        <f>Tabla1[[#This Row],[Importe]]-Tabla1[[#This Row],[Pagado]]</f>
        <v>0</v>
      </c>
    </row>
    <row r="2256" spans="1:8" x14ac:dyDescent="0.25">
      <c r="A2256" s="1" t="s">
        <v>26</v>
      </c>
      <c r="B2256" s="8" t="s">
        <v>2292</v>
      </c>
      <c r="C2256">
        <v>40743</v>
      </c>
      <c r="D2256" s="1" t="s">
        <v>4013</v>
      </c>
      <c r="E2256" s="2">
        <v>13431.6</v>
      </c>
      <c r="F2256" s="9" t="s">
        <v>26</v>
      </c>
      <c r="G2256" s="2">
        <v>13431.6</v>
      </c>
      <c r="H2256" s="4">
        <f>Tabla1[[#This Row],[Importe]]-Tabla1[[#This Row],[Pagado]]</f>
        <v>0</v>
      </c>
    </row>
    <row r="2257" spans="1:8" x14ac:dyDescent="0.25">
      <c r="A2257" s="1" t="s">
        <v>26</v>
      </c>
      <c r="B2257" s="8" t="s">
        <v>2293</v>
      </c>
      <c r="C2257">
        <v>40744</v>
      </c>
      <c r="D2257" s="1" t="s">
        <v>3968</v>
      </c>
      <c r="E2257" s="2">
        <v>11340</v>
      </c>
      <c r="F2257" s="9" t="s">
        <v>28</v>
      </c>
      <c r="G2257" s="2">
        <v>11340</v>
      </c>
      <c r="H2257" s="4">
        <f>Tabla1[[#This Row],[Importe]]-Tabla1[[#This Row],[Pagado]]</f>
        <v>0</v>
      </c>
    </row>
    <row r="2258" spans="1:8" x14ac:dyDescent="0.25">
      <c r="A2258" s="1" t="s">
        <v>26</v>
      </c>
      <c r="B2258" s="8" t="s">
        <v>2294</v>
      </c>
      <c r="C2258">
        <v>40745</v>
      </c>
      <c r="D2258" s="1" t="s">
        <v>3950</v>
      </c>
      <c r="E2258" s="2">
        <v>64019.4</v>
      </c>
      <c r="F2258" s="9" t="s">
        <v>28</v>
      </c>
      <c r="G2258" s="2">
        <v>64019.4</v>
      </c>
      <c r="H2258" s="4">
        <f>Tabla1[[#This Row],[Importe]]-Tabla1[[#This Row],[Pagado]]</f>
        <v>0</v>
      </c>
    </row>
    <row r="2259" spans="1:8" x14ac:dyDescent="0.25">
      <c r="A2259" s="1" t="s">
        <v>26</v>
      </c>
      <c r="B2259" s="8" t="s">
        <v>2295</v>
      </c>
      <c r="C2259">
        <v>40746</v>
      </c>
      <c r="D2259" s="1" t="s">
        <v>3951</v>
      </c>
      <c r="E2259" s="2">
        <v>14452</v>
      </c>
      <c r="F2259" s="9" t="s">
        <v>26</v>
      </c>
      <c r="G2259" s="2">
        <v>14452</v>
      </c>
      <c r="H2259" s="4">
        <f>Tabla1[[#This Row],[Importe]]-Tabla1[[#This Row],[Pagado]]</f>
        <v>0</v>
      </c>
    </row>
    <row r="2260" spans="1:8" x14ac:dyDescent="0.25">
      <c r="A2260" s="1" t="s">
        <v>26</v>
      </c>
      <c r="B2260" s="8" t="s">
        <v>2296</v>
      </c>
      <c r="C2260">
        <v>40747</v>
      </c>
      <c r="D2260" s="1" t="s">
        <v>4036</v>
      </c>
      <c r="E2260" s="2">
        <v>4601</v>
      </c>
      <c r="F2260" s="9" t="s">
        <v>26</v>
      </c>
      <c r="G2260" s="2">
        <v>4601</v>
      </c>
      <c r="H2260" s="4">
        <f>Tabla1[[#This Row],[Importe]]-Tabla1[[#This Row],[Pagado]]</f>
        <v>0</v>
      </c>
    </row>
    <row r="2261" spans="1:8" x14ac:dyDescent="0.25">
      <c r="A2261" s="1" t="s">
        <v>26</v>
      </c>
      <c r="B2261" s="8" t="s">
        <v>2297</v>
      </c>
      <c r="C2261">
        <v>40748</v>
      </c>
      <c r="D2261" s="1" t="s">
        <v>4012</v>
      </c>
      <c r="E2261" s="2">
        <v>0</v>
      </c>
      <c r="F2261" s="9" t="s">
        <v>4219</v>
      </c>
      <c r="G2261" s="2">
        <v>0</v>
      </c>
      <c r="H2261" s="4">
        <f>Tabla1[[#This Row],[Importe]]-Tabla1[[#This Row],[Pagado]]</f>
        <v>0</v>
      </c>
    </row>
    <row r="2262" spans="1:8" x14ac:dyDescent="0.25">
      <c r="A2262" s="1" t="s">
        <v>26</v>
      </c>
      <c r="B2262" s="8" t="s">
        <v>2298</v>
      </c>
      <c r="C2262">
        <v>40749</v>
      </c>
      <c r="D2262" s="1" t="s">
        <v>4012</v>
      </c>
      <c r="E2262" s="2">
        <v>38428</v>
      </c>
      <c r="F2262" s="9" t="s">
        <v>26</v>
      </c>
      <c r="G2262" s="2">
        <v>38428</v>
      </c>
      <c r="H2262" s="4">
        <f>Tabla1[[#This Row],[Importe]]-Tabla1[[#This Row],[Pagado]]</f>
        <v>0</v>
      </c>
    </row>
    <row r="2263" spans="1:8" x14ac:dyDescent="0.25">
      <c r="A2263" s="1" t="s">
        <v>26</v>
      </c>
      <c r="B2263" s="8" t="s">
        <v>2299</v>
      </c>
      <c r="C2263">
        <v>40750</v>
      </c>
      <c r="D2263" s="1" t="s">
        <v>3938</v>
      </c>
      <c r="E2263" s="2">
        <v>8465.4</v>
      </c>
      <c r="F2263" s="9" t="s">
        <v>29</v>
      </c>
      <c r="G2263" s="2">
        <v>8465.4</v>
      </c>
      <c r="H2263" s="4">
        <f>Tabla1[[#This Row],[Importe]]-Tabla1[[#This Row],[Pagado]]</f>
        <v>0</v>
      </c>
    </row>
    <row r="2264" spans="1:8" x14ac:dyDescent="0.25">
      <c r="A2264" s="1" t="s">
        <v>26</v>
      </c>
      <c r="B2264" s="8" t="s">
        <v>2300</v>
      </c>
      <c r="C2264">
        <v>40751</v>
      </c>
      <c r="D2264" s="1" t="s">
        <v>3964</v>
      </c>
      <c r="E2264" s="2">
        <v>5557.4</v>
      </c>
      <c r="F2264" s="9" t="s">
        <v>26</v>
      </c>
      <c r="G2264" s="2">
        <v>5557.4</v>
      </c>
      <c r="H2264" s="4">
        <f>Tabla1[[#This Row],[Importe]]-Tabla1[[#This Row],[Pagado]]</f>
        <v>0</v>
      </c>
    </row>
    <row r="2265" spans="1:8" x14ac:dyDescent="0.25">
      <c r="A2265" s="1" t="s">
        <v>26</v>
      </c>
      <c r="B2265" s="8" t="s">
        <v>2301</v>
      </c>
      <c r="C2265">
        <v>40752</v>
      </c>
      <c r="D2265" s="1" t="s">
        <v>3949</v>
      </c>
      <c r="E2265" s="2">
        <v>76870</v>
      </c>
      <c r="F2265" s="9" t="s">
        <v>28</v>
      </c>
      <c r="G2265" s="2">
        <v>76870</v>
      </c>
      <c r="H2265" s="4">
        <f>Tabla1[[#This Row],[Importe]]-Tabla1[[#This Row],[Pagado]]</f>
        <v>0</v>
      </c>
    </row>
    <row r="2266" spans="1:8" x14ac:dyDescent="0.25">
      <c r="A2266" s="1" t="s">
        <v>26</v>
      </c>
      <c r="B2266" s="8" t="s">
        <v>2302</v>
      </c>
      <c r="C2266">
        <v>40753</v>
      </c>
      <c r="D2266" s="1" t="s">
        <v>3958</v>
      </c>
      <c r="E2266" s="2">
        <v>4543.1000000000004</v>
      </c>
      <c r="F2266" s="9" t="s">
        <v>26</v>
      </c>
      <c r="G2266" s="2">
        <v>4543.1000000000004</v>
      </c>
      <c r="H2266" s="4">
        <f>Tabla1[[#This Row],[Importe]]-Tabla1[[#This Row],[Pagado]]</f>
        <v>0</v>
      </c>
    </row>
    <row r="2267" spans="1:8" x14ac:dyDescent="0.25">
      <c r="A2267" s="1" t="s">
        <v>26</v>
      </c>
      <c r="B2267" s="8" t="s">
        <v>2303</v>
      </c>
      <c r="C2267">
        <v>40754</v>
      </c>
      <c r="D2267" s="1" t="s">
        <v>3946</v>
      </c>
      <c r="E2267" s="2">
        <v>10240.08</v>
      </c>
      <c r="F2267" s="9" t="s">
        <v>28</v>
      </c>
      <c r="G2267" s="2">
        <v>10240.08</v>
      </c>
      <c r="H2267" s="4">
        <f>Tabla1[[#This Row],[Importe]]-Tabla1[[#This Row],[Pagado]]</f>
        <v>0</v>
      </c>
    </row>
    <row r="2268" spans="1:8" x14ac:dyDescent="0.25">
      <c r="A2268" s="1" t="s">
        <v>26</v>
      </c>
      <c r="B2268" s="8" t="s">
        <v>2304</v>
      </c>
      <c r="C2268">
        <v>40755</v>
      </c>
      <c r="D2268" s="1" t="s">
        <v>3944</v>
      </c>
      <c r="E2268" s="2">
        <v>0</v>
      </c>
      <c r="F2268" s="9" t="s">
        <v>4219</v>
      </c>
      <c r="G2268" s="2">
        <v>0</v>
      </c>
      <c r="H2268" s="4">
        <f>Tabla1[[#This Row],[Importe]]-Tabla1[[#This Row],[Pagado]]</f>
        <v>0</v>
      </c>
    </row>
    <row r="2269" spans="1:8" x14ac:dyDescent="0.25">
      <c r="A2269" s="1" t="s">
        <v>26</v>
      </c>
      <c r="B2269" s="8" t="s">
        <v>2305</v>
      </c>
      <c r="C2269">
        <v>40756</v>
      </c>
      <c r="D2269" s="1" t="s">
        <v>3941</v>
      </c>
      <c r="E2269" s="2">
        <v>10582.3</v>
      </c>
      <c r="F2269" s="9" t="s">
        <v>28</v>
      </c>
      <c r="G2269" s="2">
        <v>10582.3</v>
      </c>
      <c r="H2269" s="4">
        <f>Tabla1[[#This Row],[Importe]]-Tabla1[[#This Row],[Pagado]]</f>
        <v>0</v>
      </c>
    </row>
    <row r="2270" spans="1:8" x14ac:dyDescent="0.25">
      <c r="A2270" s="1" t="s">
        <v>26</v>
      </c>
      <c r="B2270" s="8" t="s">
        <v>2306</v>
      </c>
      <c r="C2270">
        <v>40757</v>
      </c>
      <c r="D2270" s="1" t="s">
        <v>3942</v>
      </c>
      <c r="E2270" s="2">
        <v>7870.1</v>
      </c>
      <c r="F2270" s="9" t="s">
        <v>29</v>
      </c>
      <c r="G2270" s="2">
        <v>7870.1</v>
      </c>
      <c r="H2270" s="4">
        <f>Tabla1[[#This Row],[Importe]]-Tabla1[[#This Row],[Pagado]]</f>
        <v>0</v>
      </c>
    </row>
    <row r="2271" spans="1:8" x14ac:dyDescent="0.25">
      <c r="A2271" s="1" t="s">
        <v>26</v>
      </c>
      <c r="B2271" s="8" t="s">
        <v>2307</v>
      </c>
      <c r="C2271">
        <v>40758</v>
      </c>
      <c r="D2271" s="1" t="s">
        <v>4126</v>
      </c>
      <c r="E2271" s="2">
        <v>834.4</v>
      </c>
      <c r="F2271" s="9" t="s">
        <v>26</v>
      </c>
      <c r="G2271" s="2">
        <v>834.4</v>
      </c>
      <c r="H2271" s="4">
        <f>Tabla1[[#This Row],[Importe]]-Tabla1[[#This Row],[Pagado]]</f>
        <v>0</v>
      </c>
    </row>
    <row r="2272" spans="1:8" x14ac:dyDescent="0.25">
      <c r="A2272" s="1" t="s">
        <v>26</v>
      </c>
      <c r="B2272" s="8" t="s">
        <v>2308</v>
      </c>
      <c r="C2272">
        <v>40759</v>
      </c>
      <c r="D2272" s="1" t="s">
        <v>3964</v>
      </c>
      <c r="E2272" s="2">
        <v>1636.8</v>
      </c>
      <c r="F2272" s="9" t="s">
        <v>26</v>
      </c>
      <c r="G2272" s="2">
        <v>1636.8</v>
      </c>
      <c r="H2272" s="4">
        <f>Tabla1[[#This Row],[Importe]]-Tabla1[[#This Row],[Pagado]]</f>
        <v>0</v>
      </c>
    </row>
    <row r="2273" spans="1:8" x14ac:dyDescent="0.25">
      <c r="A2273" s="1" t="s">
        <v>26</v>
      </c>
      <c r="B2273" s="8" t="s">
        <v>2309</v>
      </c>
      <c r="C2273">
        <v>40760</v>
      </c>
      <c r="D2273" s="1" t="s">
        <v>4037</v>
      </c>
      <c r="E2273" s="2">
        <v>2254.6</v>
      </c>
      <c r="F2273" s="9" t="s">
        <v>26</v>
      </c>
      <c r="G2273" s="2">
        <v>2254.6</v>
      </c>
      <c r="H2273" s="4">
        <f>Tabla1[[#This Row],[Importe]]-Tabla1[[#This Row],[Pagado]]</f>
        <v>0</v>
      </c>
    </row>
    <row r="2274" spans="1:8" x14ac:dyDescent="0.25">
      <c r="A2274" s="1" t="s">
        <v>26</v>
      </c>
      <c r="B2274" s="8" t="s">
        <v>2310</v>
      </c>
      <c r="C2274">
        <v>40761</v>
      </c>
      <c r="D2274" s="1" t="s">
        <v>3962</v>
      </c>
      <c r="E2274" s="2">
        <v>11126.4</v>
      </c>
      <c r="F2274" s="9" t="s">
        <v>26</v>
      </c>
      <c r="G2274" s="2">
        <v>11126.4</v>
      </c>
      <c r="H2274" s="4">
        <f>Tabla1[[#This Row],[Importe]]-Tabla1[[#This Row],[Pagado]]</f>
        <v>0</v>
      </c>
    </row>
    <row r="2275" spans="1:8" x14ac:dyDescent="0.25">
      <c r="A2275" s="1" t="s">
        <v>26</v>
      </c>
      <c r="B2275" s="8" t="s">
        <v>2311</v>
      </c>
      <c r="C2275">
        <v>40762</v>
      </c>
      <c r="D2275" s="1" t="s">
        <v>4017</v>
      </c>
      <c r="E2275" s="2">
        <v>927.2</v>
      </c>
      <c r="F2275" s="9" t="s">
        <v>30</v>
      </c>
      <c r="G2275" s="2">
        <v>927.2</v>
      </c>
      <c r="H2275" s="4">
        <f>Tabla1[[#This Row],[Importe]]-Tabla1[[#This Row],[Pagado]]</f>
        <v>0</v>
      </c>
    </row>
    <row r="2276" spans="1:8" x14ac:dyDescent="0.25">
      <c r="A2276" s="1" t="s">
        <v>26</v>
      </c>
      <c r="B2276" s="8" t="s">
        <v>2312</v>
      </c>
      <c r="C2276">
        <v>40763</v>
      </c>
      <c r="D2276" s="1" t="s">
        <v>3964</v>
      </c>
      <c r="E2276" s="2">
        <v>3590.5</v>
      </c>
      <c r="F2276" s="9" t="s">
        <v>26</v>
      </c>
      <c r="G2276" s="2">
        <v>3590.5</v>
      </c>
      <c r="H2276" s="4">
        <f>Tabla1[[#This Row],[Importe]]-Tabla1[[#This Row],[Pagado]]</f>
        <v>0</v>
      </c>
    </row>
    <row r="2277" spans="1:8" x14ac:dyDescent="0.25">
      <c r="A2277" s="1" t="s">
        <v>26</v>
      </c>
      <c r="B2277" s="8" t="s">
        <v>2313</v>
      </c>
      <c r="C2277">
        <v>40764</v>
      </c>
      <c r="D2277" s="1" t="s">
        <v>4049</v>
      </c>
      <c r="E2277" s="2">
        <v>3468.46</v>
      </c>
      <c r="F2277" s="9" t="s">
        <v>26</v>
      </c>
      <c r="G2277" s="2">
        <v>3468.46</v>
      </c>
      <c r="H2277" s="4">
        <f>Tabla1[[#This Row],[Importe]]-Tabla1[[#This Row],[Pagado]]</f>
        <v>0</v>
      </c>
    </row>
    <row r="2278" spans="1:8" x14ac:dyDescent="0.25">
      <c r="A2278" s="1" t="s">
        <v>26</v>
      </c>
      <c r="B2278" s="8" t="s">
        <v>2314</v>
      </c>
      <c r="C2278">
        <v>40765</v>
      </c>
      <c r="D2278" s="1" t="s">
        <v>3963</v>
      </c>
      <c r="E2278" s="2">
        <v>2142</v>
      </c>
      <c r="F2278" s="9" t="s">
        <v>27</v>
      </c>
      <c r="G2278" s="2">
        <v>2142</v>
      </c>
      <c r="H2278" s="4">
        <f>Tabla1[[#This Row],[Importe]]-Tabla1[[#This Row],[Pagado]]</f>
        <v>0</v>
      </c>
    </row>
    <row r="2279" spans="1:8" x14ac:dyDescent="0.25">
      <c r="A2279" s="1" t="s">
        <v>26</v>
      </c>
      <c r="B2279" s="8" t="s">
        <v>2315</v>
      </c>
      <c r="C2279">
        <v>40766</v>
      </c>
      <c r="D2279" s="1" t="s">
        <v>4078</v>
      </c>
      <c r="E2279" s="2">
        <v>1506.7</v>
      </c>
      <c r="F2279" s="9" t="s">
        <v>26</v>
      </c>
      <c r="G2279" s="2">
        <v>1506.7</v>
      </c>
      <c r="H2279" s="4">
        <f>Tabla1[[#This Row],[Importe]]-Tabla1[[#This Row],[Pagado]]</f>
        <v>0</v>
      </c>
    </row>
    <row r="2280" spans="1:8" x14ac:dyDescent="0.25">
      <c r="A2280" s="1" t="s">
        <v>26</v>
      </c>
      <c r="B2280" s="8" t="s">
        <v>2316</v>
      </c>
      <c r="C2280">
        <v>40767</v>
      </c>
      <c r="D2280" s="1" t="s">
        <v>4042</v>
      </c>
      <c r="E2280" s="2">
        <v>57849</v>
      </c>
      <c r="F2280" s="9" t="s">
        <v>26</v>
      </c>
      <c r="G2280" s="2">
        <v>57849</v>
      </c>
      <c r="H2280" s="4">
        <f>Tabla1[[#This Row],[Importe]]-Tabla1[[#This Row],[Pagado]]</f>
        <v>0</v>
      </c>
    </row>
    <row r="2281" spans="1:8" x14ac:dyDescent="0.25">
      <c r="A2281" s="1" t="s">
        <v>26</v>
      </c>
      <c r="B2281" s="8" t="s">
        <v>2317</v>
      </c>
      <c r="C2281">
        <v>40768</v>
      </c>
      <c r="D2281" s="1" t="s">
        <v>4184</v>
      </c>
      <c r="E2281" s="2">
        <v>25738.9</v>
      </c>
      <c r="F2281" s="9" t="s">
        <v>26</v>
      </c>
      <c r="G2281" s="2">
        <v>25738.9</v>
      </c>
      <c r="H2281" s="4">
        <f>Tabla1[[#This Row],[Importe]]-Tabla1[[#This Row],[Pagado]]</f>
        <v>0</v>
      </c>
    </row>
    <row r="2282" spans="1:8" x14ac:dyDescent="0.25">
      <c r="A2282" s="1" t="s">
        <v>26</v>
      </c>
      <c r="B2282" s="8" t="s">
        <v>2318</v>
      </c>
      <c r="C2282">
        <v>40769</v>
      </c>
      <c r="D2282" s="1" t="s">
        <v>4154</v>
      </c>
      <c r="E2282" s="2">
        <v>3381.4</v>
      </c>
      <c r="F2282" s="9" t="s">
        <v>26</v>
      </c>
      <c r="G2282" s="2">
        <v>3381.4</v>
      </c>
      <c r="H2282" s="4">
        <f>Tabla1[[#This Row],[Importe]]-Tabla1[[#This Row],[Pagado]]</f>
        <v>0</v>
      </c>
    </row>
    <row r="2283" spans="1:8" x14ac:dyDescent="0.25">
      <c r="A2283" s="1" t="s">
        <v>26</v>
      </c>
      <c r="B2283" s="8" t="s">
        <v>2319</v>
      </c>
      <c r="C2283">
        <v>40770</v>
      </c>
      <c r="D2283" s="1" t="s">
        <v>3993</v>
      </c>
      <c r="E2283" s="2">
        <v>5478.38</v>
      </c>
      <c r="F2283" s="9" t="s">
        <v>26</v>
      </c>
      <c r="G2283" s="2">
        <v>5478.38</v>
      </c>
      <c r="H2283" s="4">
        <f>Tabla1[[#This Row],[Importe]]-Tabla1[[#This Row],[Pagado]]</f>
        <v>0</v>
      </c>
    </row>
    <row r="2284" spans="1:8" x14ac:dyDescent="0.25">
      <c r="A2284" s="1" t="s">
        <v>26</v>
      </c>
      <c r="B2284" s="8" t="s">
        <v>2320</v>
      </c>
      <c r="C2284">
        <v>40771</v>
      </c>
      <c r="D2284" s="1" t="s">
        <v>3967</v>
      </c>
      <c r="E2284" s="2">
        <v>10902.6</v>
      </c>
      <c r="F2284" s="9" t="s">
        <v>27</v>
      </c>
      <c r="G2284" s="2">
        <v>10902.6</v>
      </c>
      <c r="H2284" s="4">
        <f>Tabla1[[#This Row],[Importe]]-Tabla1[[#This Row],[Pagado]]</f>
        <v>0</v>
      </c>
    </row>
    <row r="2285" spans="1:8" x14ac:dyDescent="0.25">
      <c r="A2285" s="1" t="s">
        <v>26</v>
      </c>
      <c r="B2285" s="8" t="s">
        <v>2321</v>
      </c>
      <c r="C2285">
        <v>40772</v>
      </c>
      <c r="D2285" s="1" t="s">
        <v>3964</v>
      </c>
      <c r="E2285" s="2">
        <v>960</v>
      </c>
      <c r="F2285" s="9" t="s">
        <v>26</v>
      </c>
      <c r="G2285" s="2">
        <v>960</v>
      </c>
      <c r="H2285" s="4">
        <f>Tabla1[[#This Row],[Importe]]-Tabla1[[#This Row],[Pagado]]</f>
        <v>0</v>
      </c>
    </row>
    <row r="2286" spans="1:8" x14ac:dyDescent="0.25">
      <c r="A2286" s="1" t="s">
        <v>26</v>
      </c>
      <c r="B2286" s="8" t="s">
        <v>2322</v>
      </c>
      <c r="C2286">
        <v>40773</v>
      </c>
      <c r="D2286" s="1" t="s">
        <v>4068</v>
      </c>
      <c r="E2286" s="2">
        <v>8745.7999999999993</v>
      </c>
      <c r="F2286" s="9" t="s">
        <v>29</v>
      </c>
      <c r="G2286" s="2">
        <v>8745.7999999999993</v>
      </c>
      <c r="H2286" s="4">
        <f>Tabla1[[#This Row],[Importe]]-Tabla1[[#This Row],[Pagado]]</f>
        <v>0</v>
      </c>
    </row>
    <row r="2287" spans="1:8" x14ac:dyDescent="0.25">
      <c r="A2287" s="1" t="s">
        <v>26</v>
      </c>
      <c r="B2287" s="8" t="s">
        <v>2323</v>
      </c>
      <c r="C2287">
        <v>40774</v>
      </c>
      <c r="D2287" s="1" t="s">
        <v>3952</v>
      </c>
      <c r="E2287" s="2">
        <v>2072.6999999999998</v>
      </c>
      <c r="F2287" s="9" t="s">
        <v>26</v>
      </c>
      <c r="G2287" s="2">
        <v>2072.6999999999998</v>
      </c>
      <c r="H2287" s="4">
        <f>Tabla1[[#This Row],[Importe]]-Tabla1[[#This Row],[Pagado]]</f>
        <v>0</v>
      </c>
    </row>
    <row r="2288" spans="1:8" x14ac:dyDescent="0.25">
      <c r="A2288" s="1" t="s">
        <v>26</v>
      </c>
      <c r="B2288" s="8" t="s">
        <v>2324</v>
      </c>
      <c r="C2288">
        <v>40775</v>
      </c>
      <c r="D2288" s="1" t="s">
        <v>4030</v>
      </c>
      <c r="E2288" s="2">
        <v>2062.4</v>
      </c>
      <c r="F2288" s="9" t="s">
        <v>26</v>
      </c>
      <c r="G2288" s="2">
        <v>2062.4</v>
      </c>
      <c r="H2288" s="4">
        <f>Tabla1[[#This Row],[Importe]]-Tabla1[[#This Row],[Pagado]]</f>
        <v>0</v>
      </c>
    </row>
    <row r="2289" spans="1:8" x14ac:dyDescent="0.25">
      <c r="A2289" s="1" t="s">
        <v>26</v>
      </c>
      <c r="B2289" s="8" t="s">
        <v>2325</v>
      </c>
      <c r="C2289">
        <v>40776</v>
      </c>
      <c r="D2289" s="1" t="s">
        <v>3972</v>
      </c>
      <c r="E2289" s="2">
        <v>4874.6000000000004</v>
      </c>
      <c r="F2289" s="9" t="s">
        <v>26</v>
      </c>
      <c r="G2289" s="2">
        <v>4874.6000000000004</v>
      </c>
      <c r="H2289" s="4">
        <f>Tabla1[[#This Row],[Importe]]-Tabla1[[#This Row],[Pagado]]</f>
        <v>0</v>
      </c>
    </row>
    <row r="2290" spans="1:8" x14ac:dyDescent="0.25">
      <c r="A2290" s="1" t="s">
        <v>26</v>
      </c>
      <c r="B2290" s="8" t="s">
        <v>2326</v>
      </c>
      <c r="C2290">
        <v>40777</v>
      </c>
      <c r="D2290" s="1" t="s">
        <v>3982</v>
      </c>
      <c r="E2290" s="2">
        <v>1391.6</v>
      </c>
      <c r="F2290" s="9" t="s">
        <v>26</v>
      </c>
      <c r="G2290" s="2">
        <v>1391.6</v>
      </c>
      <c r="H2290" s="4">
        <f>Tabla1[[#This Row],[Importe]]-Tabla1[[#This Row],[Pagado]]</f>
        <v>0</v>
      </c>
    </row>
    <row r="2291" spans="1:8" x14ac:dyDescent="0.25">
      <c r="A2291" s="1" t="s">
        <v>26</v>
      </c>
      <c r="B2291" s="8" t="s">
        <v>2327</v>
      </c>
      <c r="C2291">
        <v>40778</v>
      </c>
      <c r="D2291" s="1" t="s">
        <v>3971</v>
      </c>
      <c r="E2291" s="2">
        <v>5144</v>
      </c>
      <c r="F2291" s="9" t="s">
        <v>26</v>
      </c>
      <c r="G2291" s="2">
        <v>5144</v>
      </c>
      <c r="H2291" s="4">
        <f>Tabla1[[#This Row],[Importe]]-Tabla1[[#This Row],[Pagado]]</f>
        <v>0</v>
      </c>
    </row>
    <row r="2292" spans="1:8" x14ac:dyDescent="0.25">
      <c r="A2292" s="1" t="s">
        <v>26</v>
      </c>
      <c r="B2292" s="8" t="s">
        <v>2328</v>
      </c>
      <c r="C2292">
        <v>40779</v>
      </c>
      <c r="D2292" s="1" t="s">
        <v>4033</v>
      </c>
      <c r="E2292" s="2">
        <v>2010</v>
      </c>
      <c r="F2292" s="9" t="s">
        <v>26</v>
      </c>
      <c r="G2292" s="2">
        <v>2010</v>
      </c>
      <c r="H2292" s="4">
        <f>Tabla1[[#This Row],[Importe]]-Tabla1[[#This Row],[Pagado]]</f>
        <v>0</v>
      </c>
    </row>
    <row r="2293" spans="1:8" x14ac:dyDescent="0.25">
      <c r="A2293" s="1" t="s">
        <v>26</v>
      </c>
      <c r="B2293" s="8" t="s">
        <v>2329</v>
      </c>
      <c r="C2293">
        <v>40780</v>
      </c>
      <c r="D2293" s="1" t="s">
        <v>4067</v>
      </c>
      <c r="E2293" s="2">
        <v>5400</v>
      </c>
      <c r="F2293" s="9" t="s">
        <v>26</v>
      </c>
      <c r="G2293" s="2">
        <v>5400</v>
      </c>
      <c r="H2293" s="4">
        <f>Tabla1[[#This Row],[Importe]]-Tabla1[[#This Row],[Pagado]]</f>
        <v>0</v>
      </c>
    </row>
    <row r="2294" spans="1:8" x14ac:dyDescent="0.25">
      <c r="A2294" s="1" t="s">
        <v>26</v>
      </c>
      <c r="B2294" s="8" t="s">
        <v>2330</v>
      </c>
      <c r="C2294">
        <v>40781</v>
      </c>
      <c r="D2294" s="1" t="s">
        <v>3956</v>
      </c>
      <c r="E2294" s="2">
        <v>3450</v>
      </c>
      <c r="F2294" s="9" t="s">
        <v>26</v>
      </c>
      <c r="G2294" s="2">
        <v>3450</v>
      </c>
      <c r="H2294" s="4">
        <f>Tabla1[[#This Row],[Importe]]-Tabla1[[#This Row],[Pagado]]</f>
        <v>0</v>
      </c>
    </row>
    <row r="2295" spans="1:8" x14ac:dyDescent="0.25">
      <c r="A2295" s="1" t="s">
        <v>26</v>
      </c>
      <c r="B2295" s="8" t="s">
        <v>2331</v>
      </c>
      <c r="C2295">
        <v>40782</v>
      </c>
      <c r="D2295" s="1" t="s">
        <v>3957</v>
      </c>
      <c r="E2295" s="2">
        <v>4320</v>
      </c>
      <c r="F2295" s="9" t="s">
        <v>26</v>
      </c>
      <c r="G2295" s="2">
        <v>4320</v>
      </c>
      <c r="H2295" s="4">
        <f>Tabla1[[#This Row],[Importe]]-Tabla1[[#This Row],[Pagado]]</f>
        <v>0</v>
      </c>
    </row>
    <row r="2296" spans="1:8" x14ac:dyDescent="0.25">
      <c r="A2296" s="1" t="s">
        <v>26</v>
      </c>
      <c r="B2296" s="8" t="s">
        <v>2332</v>
      </c>
      <c r="C2296">
        <v>40783</v>
      </c>
      <c r="D2296" s="1" t="s">
        <v>3968</v>
      </c>
      <c r="E2296" s="2">
        <v>7560</v>
      </c>
      <c r="F2296" s="9" t="s">
        <v>28</v>
      </c>
      <c r="G2296" s="2">
        <v>7560</v>
      </c>
      <c r="H2296" s="4">
        <f>Tabla1[[#This Row],[Importe]]-Tabla1[[#This Row],[Pagado]]</f>
        <v>0</v>
      </c>
    </row>
    <row r="2297" spans="1:8" x14ac:dyDescent="0.25">
      <c r="A2297" s="1" t="s">
        <v>26</v>
      </c>
      <c r="B2297" s="8" t="s">
        <v>2333</v>
      </c>
      <c r="C2297">
        <v>40784</v>
      </c>
      <c r="D2297" s="1" t="s">
        <v>3969</v>
      </c>
      <c r="E2297" s="2">
        <v>12177.2</v>
      </c>
      <c r="F2297" s="9" t="s">
        <v>26</v>
      </c>
      <c r="G2297" s="2">
        <v>12177.2</v>
      </c>
      <c r="H2297" s="4">
        <f>Tabla1[[#This Row],[Importe]]-Tabla1[[#This Row],[Pagado]]</f>
        <v>0</v>
      </c>
    </row>
    <row r="2298" spans="1:8" x14ac:dyDescent="0.25">
      <c r="A2298" s="1" t="s">
        <v>26</v>
      </c>
      <c r="B2298" s="8" t="s">
        <v>2334</v>
      </c>
      <c r="C2298">
        <v>40785</v>
      </c>
      <c r="D2298" s="1" t="s">
        <v>3977</v>
      </c>
      <c r="E2298" s="2">
        <v>7185.16</v>
      </c>
      <c r="F2298" s="9" t="s">
        <v>26</v>
      </c>
      <c r="G2298" s="2">
        <v>7185.16</v>
      </c>
      <c r="H2298" s="4">
        <f>Tabla1[[#This Row],[Importe]]-Tabla1[[#This Row],[Pagado]]</f>
        <v>0</v>
      </c>
    </row>
    <row r="2299" spans="1:8" x14ac:dyDescent="0.25">
      <c r="A2299" s="1" t="s">
        <v>26</v>
      </c>
      <c r="B2299" s="8" t="s">
        <v>2335</v>
      </c>
      <c r="C2299">
        <v>40786</v>
      </c>
      <c r="D2299" s="1" t="s">
        <v>4179</v>
      </c>
      <c r="E2299" s="2">
        <v>2676</v>
      </c>
      <c r="F2299" s="9" t="s">
        <v>26</v>
      </c>
      <c r="G2299" s="2">
        <v>2676</v>
      </c>
      <c r="H2299" s="4">
        <f>Tabla1[[#This Row],[Importe]]-Tabla1[[#This Row],[Pagado]]</f>
        <v>0</v>
      </c>
    </row>
    <row r="2300" spans="1:8" x14ac:dyDescent="0.25">
      <c r="A2300" s="1" t="s">
        <v>26</v>
      </c>
      <c r="B2300" s="8" t="s">
        <v>2336</v>
      </c>
      <c r="C2300">
        <v>40787</v>
      </c>
      <c r="D2300" s="1" t="s">
        <v>4113</v>
      </c>
      <c r="E2300" s="2">
        <v>953.72</v>
      </c>
      <c r="F2300" s="9" t="s">
        <v>26</v>
      </c>
      <c r="G2300" s="2">
        <v>953.72</v>
      </c>
      <c r="H2300" s="4">
        <f>Tabla1[[#This Row],[Importe]]-Tabla1[[#This Row],[Pagado]]</f>
        <v>0</v>
      </c>
    </row>
    <row r="2301" spans="1:8" x14ac:dyDescent="0.25">
      <c r="A2301" s="1" t="s">
        <v>26</v>
      </c>
      <c r="B2301" s="8" t="s">
        <v>2337</v>
      </c>
      <c r="C2301">
        <v>40788</v>
      </c>
      <c r="D2301" s="1" t="s">
        <v>4061</v>
      </c>
      <c r="E2301" s="2">
        <v>11838.1</v>
      </c>
      <c r="F2301" s="9" t="s">
        <v>26</v>
      </c>
      <c r="G2301" s="2">
        <v>11838.1</v>
      </c>
      <c r="H2301" s="4">
        <f>Tabla1[[#This Row],[Importe]]-Tabla1[[#This Row],[Pagado]]</f>
        <v>0</v>
      </c>
    </row>
    <row r="2302" spans="1:8" x14ac:dyDescent="0.25">
      <c r="A2302" s="1" t="s">
        <v>26</v>
      </c>
      <c r="B2302" s="8" t="s">
        <v>2338</v>
      </c>
      <c r="C2302">
        <v>40789</v>
      </c>
      <c r="D2302" s="1" t="s">
        <v>4048</v>
      </c>
      <c r="E2302" s="2">
        <v>45400</v>
      </c>
      <c r="F2302" s="9" t="s">
        <v>26</v>
      </c>
      <c r="G2302" s="2">
        <v>45400</v>
      </c>
      <c r="H2302" s="4">
        <f>Tabla1[[#This Row],[Importe]]-Tabla1[[#This Row],[Pagado]]</f>
        <v>0</v>
      </c>
    </row>
    <row r="2303" spans="1:8" x14ac:dyDescent="0.25">
      <c r="A2303" s="1" t="s">
        <v>26</v>
      </c>
      <c r="B2303" s="8" t="s">
        <v>2339</v>
      </c>
      <c r="C2303">
        <v>40790</v>
      </c>
      <c r="D2303" s="1" t="s">
        <v>3991</v>
      </c>
      <c r="E2303" s="2">
        <v>3081.4</v>
      </c>
      <c r="F2303" s="9" t="s">
        <v>26</v>
      </c>
      <c r="G2303" s="2">
        <v>3081.4</v>
      </c>
      <c r="H2303" s="4">
        <f>Tabla1[[#This Row],[Importe]]-Tabla1[[#This Row],[Pagado]]</f>
        <v>0</v>
      </c>
    </row>
    <row r="2304" spans="1:8" x14ac:dyDescent="0.25">
      <c r="A2304" s="1" t="s">
        <v>26</v>
      </c>
      <c r="B2304" s="8" t="s">
        <v>2340</v>
      </c>
      <c r="C2304">
        <v>40791</v>
      </c>
      <c r="D2304" s="1" t="s">
        <v>4186</v>
      </c>
      <c r="E2304" s="2">
        <v>3102</v>
      </c>
      <c r="F2304" s="9" t="s">
        <v>26</v>
      </c>
      <c r="G2304" s="2">
        <v>3102</v>
      </c>
      <c r="H2304" s="4">
        <f>Tabla1[[#This Row],[Importe]]-Tabla1[[#This Row],[Pagado]]</f>
        <v>0</v>
      </c>
    </row>
    <row r="2305" spans="1:8" x14ac:dyDescent="0.25">
      <c r="A2305" s="1" t="s">
        <v>26</v>
      </c>
      <c r="B2305" s="8" t="s">
        <v>2341</v>
      </c>
      <c r="C2305">
        <v>40792</v>
      </c>
      <c r="D2305" s="1" t="s">
        <v>4186</v>
      </c>
      <c r="E2305" s="2">
        <v>375</v>
      </c>
      <c r="F2305" s="9" t="s">
        <v>26</v>
      </c>
      <c r="G2305" s="2">
        <v>375</v>
      </c>
      <c r="H2305" s="4">
        <f>Tabla1[[#This Row],[Importe]]-Tabla1[[#This Row],[Pagado]]</f>
        <v>0</v>
      </c>
    </row>
    <row r="2306" spans="1:8" x14ac:dyDescent="0.25">
      <c r="A2306" s="1" t="s">
        <v>26</v>
      </c>
      <c r="B2306" s="8" t="s">
        <v>2342</v>
      </c>
      <c r="C2306">
        <v>40793</v>
      </c>
      <c r="D2306" s="1" t="s">
        <v>4083</v>
      </c>
      <c r="E2306" s="2">
        <v>3734.9</v>
      </c>
      <c r="F2306" s="9" t="s">
        <v>27</v>
      </c>
      <c r="G2306" s="2">
        <v>3734.9</v>
      </c>
      <c r="H2306" s="4">
        <f>Tabla1[[#This Row],[Importe]]-Tabla1[[#This Row],[Pagado]]</f>
        <v>0</v>
      </c>
    </row>
    <row r="2307" spans="1:8" x14ac:dyDescent="0.25">
      <c r="A2307" s="1" t="s">
        <v>26</v>
      </c>
      <c r="B2307" s="8" t="s">
        <v>2343</v>
      </c>
      <c r="C2307">
        <v>40794</v>
      </c>
      <c r="D2307" s="1" t="s">
        <v>4009</v>
      </c>
      <c r="E2307" s="2">
        <v>810</v>
      </c>
      <c r="F2307" s="9" t="s">
        <v>27</v>
      </c>
      <c r="G2307" s="2">
        <v>810</v>
      </c>
      <c r="H2307" s="4">
        <f>Tabla1[[#This Row],[Importe]]-Tabla1[[#This Row],[Pagado]]</f>
        <v>0</v>
      </c>
    </row>
    <row r="2308" spans="1:8" x14ac:dyDescent="0.25">
      <c r="A2308" s="1" t="s">
        <v>26</v>
      </c>
      <c r="B2308" s="8" t="s">
        <v>2344</v>
      </c>
      <c r="C2308">
        <v>40795</v>
      </c>
      <c r="D2308" s="1" t="s">
        <v>4046</v>
      </c>
      <c r="E2308" s="2">
        <v>1374.7</v>
      </c>
      <c r="F2308" s="9" t="s">
        <v>27</v>
      </c>
      <c r="G2308" s="2">
        <v>1374.7</v>
      </c>
      <c r="H2308" s="4">
        <f>Tabla1[[#This Row],[Importe]]-Tabla1[[#This Row],[Pagado]]</f>
        <v>0</v>
      </c>
    </row>
    <row r="2309" spans="1:8" x14ac:dyDescent="0.25">
      <c r="A2309" s="1" t="s">
        <v>26</v>
      </c>
      <c r="B2309" s="8" t="s">
        <v>2345</v>
      </c>
      <c r="C2309">
        <v>40796</v>
      </c>
      <c r="D2309" s="1" t="s">
        <v>4045</v>
      </c>
      <c r="E2309" s="2">
        <v>3851.7</v>
      </c>
      <c r="F2309" s="9" t="s">
        <v>27</v>
      </c>
      <c r="G2309" s="2">
        <v>3851.7</v>
      </c>
      <c r="H2309" s="4">
        <f>Tabla1[[#This Row],[Importe]]-Tabla1[[#This Row],[Pagado]]</f>
        <v>0</v>
      </c>
    </row>
    <row r="2310" spans="1:8" x14ac:dyDescent="0.25">
      <c r="A2310" s="1" t="s">
        <v>26</v>
      </c>
      <c r="B2310" s="8" t="s">
        <v>2346</v>
      </c>
      <c r="C2310">
        <v>40797</v>
      </c>
      <c r="D2310" s="1" t="s">
        <v>4005</v>
      </c>
      <c r="E2310" s="2">
        <v>4133</v>
      </c>
      <c r="F2310" s="9" t="s">
        <v>27</v>
      </c>
      <c r="G2310" s="2">
        <v>4133</v>
      </c>
      <c r="H2310" s="4">
        <f>Tabla1[[#This Row],[Importe]]-Tabla1[[#This Row],[Pagado]]</f>
        <v>0</v>
      </c>
    </row>
    <row r="2311" spans="1:8" x14ac:dyDescent="0.25">
      <c r="A2311" s="1" t="s">
        <v>26</v>
      </c>
      <c r="B2311" s="8" t="s">
        <v>2347</v>
      </c>
      <c r="C2311">
        <v>40798</v>
      </c>
      <c r="D2311" s="1" t="s">
        <v>3964</v>
      </c>
      <c r="E2311" s="2">
        <v>8178</v>
      </c>
      <c r="F2311" s="9" t="s">
        <v>26</v>
      </c>
      <c r="G2311" s="2">
        <v>8178</v>
      </c>
      <c r="H2311" s="4">
        <f>Tabla1[[#This Row],[Importe]]-Tabla1[[#This Row],[Pagado]]</f>
        <v>0</v>
      </c>
    </row>
    <row r="2312" spans="1:8" x14ac:dyDescent="0.25">
      <c r="A2312" s="1" t="s">
        <v>26</v>
      </c>
      <c r="B2312" s="8" t="s">
        <v>2348</v>
      </c>
      <c r="C2312">
        <v>40799</v>
      </c>
      <c r="D2312" s="1" t="s">
        <v>3959</v>
      </c>
      <c r="E2312" s="2">
        <v>3510</v>
      </c>
      <c r="F2312" s="9" t="s">
        <v>26</v>
      </c>
      <c r="G2312" s="2">
        <v>3510</v>
      </c>
      <c r="H2312" s="4">
        <f>Tabla1[[#This Row],[Importe]]-Tabla1[[#This Row],[Pagado]]</f>
        <v>0</v>
      </c>
    </row>
    <row r="2313" spans="1:8" x14ac:dyDescent="0.25">
      <c r="A2313" s="1" t="s">
        <v>26</v>
      </c>
      <c r="B2313" s="8" t="s">
        <v>2349</v>
      </c>
      <c r="C2313">
        <v>40800</v>
      </c>
      <c r="D2313" s="1" t="s">
        <v>4007</v>
      </c>
      <c r="E2313" s="2">
        <v>5148</v>
      </c>
      <c r="F2313" s="9" t="s">
        <v>27</v>
      </c>
      <c r="G2313" s="2">
        <v>5148</v>
      </c>
      <c r="H2313" s="4">
        <f>Tabla1[[#This Row],[Importe]]-Tabla1[[#This Row],[Pagado]]</f>
        <v>0</v>
      </c>
    </row>
    <row r="2314" spans="1:8" x14ac:dyDescent="0.25">
      <c r="A2314" s="1" t="s">
        <v>26</v>
      </c>
      <c r="B2314" s="8" t="s">
        <v>2350</v>
      </c>
      <c r="C2314">
        <v>40801</v>
      </c>
      <c r="D2314" s="1" t="s">
        <v>4010</v>
      </c>
      <c r="E2314" s="2">
        <v>1998.8</v>
      </c>
      <c r="F2314" s="9" t="s">
        <v>27</v>
      </c>
      <c r="G2314" s="2">
        <v>1998.8</v>
      </c>
      <c r="H2314" s="4">
        <f>Tabla1[[#This Row],[Importe]]-Tabla1[[#This Row],[Pagado]]</f>
        <v>0</v>
      </c>
    </row>
    <row r="2315" spans="1:8" x14ac:dyDescent="0.25">
      <c r="A2315" s="1" t="s">
        <v>26</v>
      </c>
      <c r="B2315" s="8" t="s">
        <v>2351</v>
      </c>
      <c r="C2315">
        <v>40802</v>
      </c>
      <c r="D2315" s="1" t="s">
        <v>4044</v>
      </c>
      <c r="E2315" s="2">
        <v>14021.4</v>
      </c>
      <c r="F2315" s="9" t="s">
        <v>27</v>
      </c>
      <c r="G2315" s="2">
        <v>14021.4</v>
      </c>
      <c r="H2315" s="4">
        <f>Tabla1[[#This Row],[Importe]]-Tabla1[[#This Row],[Pagado]]</f>
        <v>0</v>
      </c>
    </row>
    <row r="2316" spans="1:8" x14ac:dyDescent="0.25">
      <c r="A2316" s="1" t="s">
        <v>26</v>
      </c>
      <c r="B2316" s="8" t="s">
        <v>2352</v>
      </c>
      <c r="C2316">
        <v>40803</v>
      </c>
      <c r="D2316" s="1" t="s">
        <v>4085</v>
      </c>
      <c r="E2316" s="2">
        <v>27424.400000000001</v>
      </c>
      <c r="F2316" s="9" t="s">
        <v>27</v>
      </c>
      <c r="G2316" s="2">
        <v>27424.400000000001</v>
      </c>
      <c r="H2316" s="4">
        <f>Tabla1[[#This Row],[Importe]]-Tabla1[[#This Row],[Pagado]]</f>
        <v>0</v>
      </c>
    </row>
    <row r="2317" spans="1:8" x14ac:dyDescent="0.25">
      <c r="A2317" s="1" t="s">
        <v>26</v>
      </c>
      <c r="B2317" s="8" t="s">
        <v>2353</v>
      </c>
      <c r="C2317">
        <v>40804</v>
      </c>
      <c r="D2317" s="1" t="s">
        <v>4044</v>
      </c>
      <c r="E2317" s="2">
        <v>397.8</v>
      </c>
      <c r="F2317" s="9" t="s">
        <v>27</v>
      </c>
      <c r="G2317" s="2">
        <v>397.8</v>
      </c>
      <c r="H2317" s="4">
        <f>Tabla1[[#This Row],[Importe]]-Tabla1[[#This Row],[Pagado]]</f>
        <v>0</v>
      </c>
    </row>
    <row r="2318" spans="1:8" x14ac:dyDescent="0.25">
      <c r="A2318" s="1" t="s">
        <v>26</v>
      </c>
      <c r="B2318" s="8" t="s">
        <v>2354</v>
      </c>
      <c r="C2318">
        <v>40805</v>
      </c>
      <c r="D2318" s="1" t="s">
        <v>4184</v>
      </c>
      <c r="E2318" s="2">
        <v>9406.9</v>
      </c>
      <c r="F2318" s="9" t="s">
        <v>26</v>
      </c>
      <c r="G2318" s="2">
        <v>9406.9</v>
      </c>
      <c r="H2318" s="4">
        <f>Tabla1[[#This Row],[Importe]]-Tabla1[[#This Row],[Pagado]]</f>
        <v>0</v>
      </c>
    </row>
    <row r="2319" spans="1:8" x14ac:dyDescent="0.25">
      <c r="A2319" s="1" t="s">
        <v>26</v>
      </c>
      <c r="B2319" s="8" t="s">
        <v>2355</v>
      </c>
      <c r="C2319">
        <v>40806</v>
      </c>
      <c r="D2319" s="1" t="s">
        <v>4088</v>
      </c>
      <c r="E2319" s="2">
        <v>2430</v>
      </c>
      <c r="F2319" s="9" t="s">
        <v>26</v>
      </c>
      <c r="G2319" s="2">
        <v>2430</v>
      </c>
      <c r="H2319" s="4">
        <f>Tabla1[[#This Row],[Importe]]-Tabla1[[#This Row],[Pagado]]</f>
        <v>0</v>
      </c>
    </row>
    <row r="2320" spans="1:8" x14ac:dyDescent="0.25">
      <c r="A2320" s="1" t="s">
        <v>26</v>
      </c>
      <c r="B2320" s="8" t="s">
        <v>2356</v>
      </c>
      <c r="C2320">
        <v>40807</v>
      </c>
      <c r="D2320" s="1" t="s">
        <v>3964</v>
      </c>
      <c r="E2320" s="2">
        <v>3250</v>
      </c>
      <c r="F2320" s="9" t="s">
        <v>26</v>
      </c>
      <c r="G2320" s="2">
        <v>3250</v>
      </c>
      <c r="H2320" s="4">
        <f>Tabla1[[#This Row],[Importe]]-Tabla1[[#This Row],[Pagado]]</f>
        <v>0</v>
      </c>
    </row>
    <row r="2321" spans="1:8" x14ac:dyDescent="0.25">
      <c r="A2321" s="1" t="s">
        <v>26</v>
      </c>
      <c r="B2321" s="8" t="s">
        <v>2357</v>
      </c>
      <c r="C2321">
        <v>40808</v>
      </c>
      <c r="D2321" s="1" t="s">
        <v>3965</v>
      </c>
      <c r="E2321" s="2">
        <v>1620</v>
      </c>
      <c r="F2321" s="9" t="s">
        <v>27</v>
      </c>
      <c r="G2321" s="2">
        <v>1620</v>
      </c>
      <c r="H2321" s="4">
        <f>Tabla1[[#This Row],[Importe]]-Tabla1[[#This Row],[Pagado]]</f>
        <v>0</v>
      </c>
    </row>
    <row r="2322" spans="1:8" x14ac:dyDescent="0.25">
      <c r="A2322" s="1" t="s">
        <v>26</v>
      </c>
      <c r="B2322" s="8" t="s">
        <v>2358</v>
      </c>
      <c r="C2322">
        <v>40809</v>
      </c>
      <c r="D2322" s="1" t="s">
        <v>3964</v>
      </c>
      <c r="E2322" s="2">
        <v>2850</v>
      </c>
      <c r="F2322" s="9" t="s">
        <v>26</v>
      </c>
      <c r="G2322" s="2">
        <v>2850</v>
      </c>
      <c r="H2322" s="4">
        <f>Tabla1[[#This Row],[Importe]]-Tabla1[[#This Row],[Pagado]]</f>
        <v>0</v>
      </c>
    </row>
    <row r="2323" spans="1:8" x14ac:dyDescent="0.25">
      <c r="A2323" s="1" t="s">
        <v>26</v>
      </c>
      <c r="B2323" s="8" t="s">
        <v>2359</v>
      </c>
      <c r="C2323">
        <v>40810</v>
      </c>
      <c r="D2323" s="1" t="s">
        <v>3989</v>
      </c>
      <c r="E2323" s="2">
        <v>1201.5</v>
      </c>
      <c r="F2323" s="9" t="s">
        <v>26</v>
      </c>
      <c r="G2323" s="2">
        <v>1201.5</v>
      </c>
      <c r="H2323" s="4">
        <f>Tabla1[[#This Row],[Importe]]-Tabla1[[#This Row],[Pagado]]</f>
        <v>0</v>
      </c>
    </row>
    <row r="2324" spans="1:8" x14ac:dyDescent="0.25">
      <c r="A2324" s="1" t="s">
        <v>26</v>
      </c>
      <c r="B2324" s="8" t="s">
        <v>2360</v>
      </c>
      <c r="C2324">
        <v>40811</v>
      </c>
      <c r="D2324" s="1" t="s">
        <v>4004</v>
      </c>
      <c r="E2324" s="2">
        <v>4487.3999999999996</v>
      </c>
      <c r="F2324" s="9" t="s">
        <v>27</v>
      </c>
      <c r="G2324" s="2">
        <v>4487.3999999999996</v>
      </c>
      <c r="H2324" s="4">
        <f>Tabla1[[#This Row],[Importe]]-Tabla1[[#This Row],[Pagado]]</f>
        <v>0</v>
      </c>
    </row>
    <row r="2325" spans="1:8" x14ac:dyDescent="0.25">
      <c r="A2325" s="1" t="s">
        <v>26</v>
      </c>
      <c r="B2325" s="8" t="s">
        <v>2361</v>
      </c>
      <c r="C2325">
        <v>40812</v>
      </c>
      <c r="D2325" s="1" t="s">
        <v>4012</v>
      </c>
      <c r="E2325" s="2">
        <v>1846</v>
      </c>
      <c r="F2325" s="9" t="s">
        <v>26</v>
      </c>
      <c r="G2325" s="2">
        <v>1846</v>
      </c>
      <c r="H2325" s="4">
        <f>Tabla1[[#This Row],[Importe]]-Tabla1[[#This Row],[Pagado]]</f>
        <v>0</v>
      </c>
    </row>
    <row r="2326" spans="1:8" x14ac:dyDescent="0.25">
      <c r="A2326" s="1" t="s">
        <v>26</v>
      </c>
      <c r="B2326" s="8" t="s">
        <v>2362</v>
      </c>
      <c r="C2326">
        <v>40813</v>
      </c>
      <c r="D2326" s="1" t="s">
        <v>3964</v>
      </c>
      <c r="E2326" s="2">
        <v>3122.08</v>
      </c>
      <c r="F2326" s="9" t="s">
        <v>26</v>
      </c>
      <c r="G2326" s="2">
        <v>3122.08</v>
      </c>
      <c r="H2326" s="4">
        <f>Tabla1[[#This Row],[Importe]]-Tabla1[[#This Row],[Pagado]]</f>
        <v>0</v>
      </c>
    </row>
    <row r="2327" spans="1:8" x14ac:dyDescent="0.25">
      <c r="A2327" s="1" t="s">
        <v>26</v>
      </c>
      <c r="B2327" s="8" t="s">
        <v>2363</v>
      </c>
      <c r="C2327">
        <v>40814</v>
      </c>
      <c r="D2327" s="1" t="s">
        <v>4056</v>
      </c>
      <c r="E2327" s="2">
        <v>824</v>
      </c>
      <c r="F2327" s="9" t="s">
        <v>27</v>
      </c>
      <c r="G2327" s="2">
        <v>824</v>
      </c>
      <c r="H2327" s="4">
        <f>Tabla1[[#This Row],[Importe]]-Tabla1[[#This Row],[Pagado]]</f>
        <v>0</v>
      </c>
    </row>
    <row r="2328" spans="1:8" x14ac:dyDescent="0.25">
      <c r="A2328" s="1" t="s">
        <v>26</v>
      </c>
      <c r="B2328" s="8" t="s">
        <v>2364</v>
      </c>
      <c r="C2328">
        <v>40815</v>
      </c>
      <c r="D2328" s="1" t="s">
        <v>4097</v>
      </c>
      <c r="E2328" s="2">
        <v>3850</v>
      </c>
      <c r="F2328" s="9" t="s">
        <v>26</v>
      </c>
      <c r="G2328" s="2">
        <v>3850</v>
      </c>
      <c r="H2328" s="4">
        <f>Tabla1[[#This Row],[Importe]]-Tabla1[[#This Row],[Pagado]]</f>
        <v>0</v>
      </c>
    </row>
    <row r="2329" spans="1:8" x14ac:dyDescent="0.25">
      <c r="A2329" s="1" t="s">
        <v>26</v>
      </c>
      <c r="B2329" s="8" t="s">
        <v>2365</v>
      </c>
      <c r="C2329">
        <v>40816</v>
      </c>
      <c r="D2329" s="1" t="s">
        <v>3964</v>
      </c>
      <c r="E2329" s="2">
        <v>30108.6</v>
      </c>
      <c r="F2329" s="9" t="s">
        <v>26</v>
      </c>
      <c r="G2329" s="2">
        <v>30108.6</v>
      </c>
      <c r="H2329" s="4">
        <f>Tabla1[[#This Row],[Importe]]-Tabla1[[#This Row],[Pagado]]</f>
        <v>0</v>
      </c>
    </row>
    <row r="2330" spans="1:8" x14ac:dyDescent="0.25">
      <c r="A2330" s="1" t="s">
        <v>26</v>
      </c>
      <c r="B2330" s="8" t="s">
        <v>2366</v>
      </c>
      <c r="C2330">
        <v>40817</v>
      </c>
      <c r="D2330" s="1" t="s">
        <v>3964</v>
      </c>
      <c r="E2330" s="2">
        <v>972</v>
      </c>
      <c r="F2330" s="9" t="s">
        <v>26</v>
      </c>
      <c r="G2330" s="2">
        <v>972</v>
      </c>
      <c r="H2330" s="4">
        <f>Tabla1[[#This Row],[Importe]]-Tabla1[[#This Row],[Pagado]]</f>
        <v>0</v>
      </c>
    </row>
    <row r="2331" spans="1:8" x14ac:dyDescent="0.25">
      <c r="A2331" s="1" t="s">
        <v>26</v>
      </c>
      <c r="B2331" s="8" t="s">
        <v>2367</v>
      </c>
      <c r="C2331">
        <v>40818</v>
      </c>
      <c r="D2331" s="1" t="s">
        <v>4097</v>
      </c>
      <c r="E2331" s="2">
        <v>640</v>
      </c>
      <c r="F2331" s="9" t="s">
        <v>26</v>
      </c>
      <c r="G2331" s="2">
        <v>640</v>
      </c>
      <c r="H2331" s="4">
        <f>Tabla1[[#This Row],[Importe]]-Tabla1[[#This Row],[Pagado]]</f>
        <v>0</v>
      </c>
    </row>
    <row r="2332" spans="1:8" x14ac:dyDescent="0.25">
      <c r="A2332" s="1" t="s">
        <v>26</v>
      </c>
      <c r="B2332" s="8" t="s">
        <v>2368</v>
      </c>
      <c r="C2332">
        <v>40819</v>
      </c>
      <c r="D2332" s="1" t="s">
        <v>4097</v>
      </c>
      <c r="E2332" s="2">
        <v>325</v>
      </c>
      <c r="F2332" s="9" t="s">
        <v>26</v>
      </c>
      <c r="G2332" s="2">
        <v>325</v>
      </c>
      <c r="H2332" s="4">
        <f>Tabla1[[#This Row],[Importe]]-Tabla1[[#This Row],[Pagado]]</f>
        <v>0</v>
      </c>
    </row>
    <row r="2333" spans="1:8" x14ac:dyDescent="0.25">
      <c r="A2333" s="1" t="s">
        <v>26</v>
      </c>
      <c r="B2333" s="8" t="s">
        <v>2369</v>
      </c>
      <c r="C2333">
        <v>40820</v>
      </c>
      <c r="D2333" s="1" t="s">
        <v>3964</v>
      </c>
      <c r="E2333" s="2">
        <v>864</v>
      </c>
      <c r="F2333" s="9" t="s">
        <v>26</v>
      </c>
      <c r="G2333" s="2">
        <v>864</v>
      </c>
      <c r="H2333" s="4">
        <f>Tabla1[[#This Row],[Importe]]-Tabla1[[#This Row],[Pagado]]</f>
        <v>0</v>
      </c>
    </row>
    <row r="2334" spans="1:8" x14ac:dyDescent="0.25">
      <c r="A2334" s="1" t="s">
        <v>26</v>
      </c>
      <c r="B2334" s="8" t="s">
        <v>2370</v>
      </c>
      <c r="C2334">
        <v>40821</v>
      </c>
      <c r="D2334" s="1" t="s">
        <v>4109</v>
      </c>
      <c r="E2334" s="2">
        <v>6467.2</v>
      </c>
      <c r="F2334" s="9" t="s">
        <v>26</v>
      </c>
      <c r="G2334" s="2">
        <v>6467.2</v>
      </c>
      <c r="H2334" s="4">
        <f>Tabla1[[#This Row],[Importe]]-Tabla1[[#This Row],[Pagado]]</f>
        <v>0</v>
      </c>
    </row>
    <row r="2335" spans="1:8" x14ac:dyDescent="0.25">
      <c r="A2335" s="1" t="s">
        <v>26</v>
      </c>
      <c r="B2335" s="8" t="s">
        <v>2371</v>
      </c>
      <c r="C2335">
        <v>40822</v>
      </c>
      <c r="D2335" s="1" t="s">
        <v>4076</v>
      </c>
      <c r="E2335" s="2">
        <v>17027.2</v>
      </c>
      <c r="F2335" s="9" t="s">
        <v>26</v>
      </c>
      <c r="G2335" s="2">
        <v>17027.2</v>
      </c>
      <c r="H2335" s="4">
        <f>Tabla1[[#This Row],[Importe]]-Tabla1[[#This Row],[Pagado]]</f>
        <v>0</v>
      </c>
    </row>
    <row r="2336" spans="1:8" x14ac:dyDescent="0.25">
      <c r="A2336" s="1" t="s">
        <v>26</v>
      </c>
      <c r="B2336" s="8" t="s">
        <v>2372</v>
      </c>
      <c r="C2336">
        <v>40823</v>
      </c>
      <c r="D2336" s="1" t="s">
        <v>3953</v>
      </c>
      <c r="E2336" s="2">
        <v>540</v>
      </c>
      <c r="F2336" s="9" t="s">
        <v>26</v>
      </c>
      <c r="G2336" s="2">
        <v>540</v>
      </c>
      <c r="H2336" s="4">
        <f>Tabla1[[#This Row],[Importe]]-Tabla1[[#This Row],[Pagado]]</f>
        <v>0</v>
      </c>
    </row>
    <row r="2337" spans="1:8" x14ac:dyDescent="0.25">
      <c r="A2337" s="1" t="s">
        <v>26</v>
      </c>
      <c r="B2337" s="8" t="s">
        <v>2373</v>
      </c>
      <c r="C2337">
        <v>40824</v>
      </c>
      <c r="D2337" s="1" t="s">
        <v>3958</v>
      </c>
      <c r="E2337" s="2">
        <v>533.20000000000005</v>
      </c>
      <c r="F2337" s="9" t="s">
        <v>26</v>
      </c>
      <c r="G2337" s="2">
        <v>533.20000000000005</v>
      </c>
      <c r="H2337" s="4">
        <f>Tabla1[[#This Row],[Importe]]-Tabla1[[#This Row],[Pagado]]</f>
        <v>0</v>
      </c>
    </row>
    <row r="2338" spans="1:8" x14ac:dyDescent="0.25">
      <c r="A2338" s="1" t="s">
        <v>26</v>
      </c>
      <c r="B2338" s="8" t="s">
        <v>2374</v>
      </c>
      <c r="C2338">
        <v>40825</v>
      </c>
      <c r="D2338" s="1" t="s">
        <v>3978</v>
      </c>
      <c r="E2338" s="2">
        <v>19774.8</v>
      </c>
      <c r="F2338" s="9" t="s">
        <v>27</v>
      </c>
      <c r="G2338" s="2">
        <v>19774.8</v>
      </c>
      <c r="H2338" s="4">
        <f>Tabla1[[#This Row],[Importe]]-Tabla1[[#This Row],[Pagado]]</f>
        <v>0</v>
      </c>
    </row>
    <row r="2339" spans="1:8" x14ac:dyDescent="0.25">
      <c r="A2339" s="1" t="s">
        <v>26</v>
      </c>
      <c r="B2339" s="8" t="s">
        <v>2375</v>
      </c>
      <c r="C2339">
        <v>40826</v>
      </c>
      <c r="D2339" s="1" t="s">
        <v>4121</v>
      </c>
      <c r="E2339" s="2">
        <v>5283.8</v>
      </c>
      <c r="F2339" s="9" t="s">
        <v>26</v>
      </c>
      <c r="G2339" s="2">
        <v>5283.8</v>
      </c>
      <c r="H2339" s="4">
        <f>Tabla1[[#This Row],[Importe]]-Tabla1[[#This Row],[Pagado]]</f>
        <v>0</v>
      </c>
    </row>
    <row r="2340" spans="1:8" x14ac:dyDescent="0.25">
      <c r="A2340" s="1" t="s">
        <v>26</v>
      </c>
      <c r="B2340" s="8" t="s">
        <v>2376</v>
      </c>
      <c r="C2340">
        <v>40827</v>
      </c>
      <c r="D2340" s="1" t="s">
        <v>3997</v>
      </c>
      <c r="E2340" s="2">
        <v>3851.2</v>
      </c>
      <c r="F2340" s="9" t="s">
        <v>26</v>
      </c>
      <c r="G2340" s="2">
        <v>3851.2</v>
      </c>
      <c r="H2340" s="4">
        <f>Tabla1[[#This Row],[Importe]]-Tabla1[[#This Row],[Pagado]]</f>
        <v>0</v>
      </c>
    </row>
    <row r="2341" spans="1:8" x14ac:dyDescent="0.25">
      <c r="A2341" s="1" t="s">
        <v>26</v>
      </c>
      <c r="B2341" s="8" t="s">
        <v>2377</v>
      </c>
      <c r="C2341">
        <v>40828</v>
      </c>
      <c r="D2341" s="1" t="s">
        <v>4000</v>
      </c>
      <c r="E2341" s="2">
        <v>3214.9</v>
      </c>
      <c r="F2341" s="9" t="s">
        <v>27</v>
      </c>
      <c r="G2341" s="2">
        <v>3214.9</v>
      </c>
      <c r="H2341" s="4">
        <f>Tabla1[[#This Row],[Importe]]-Tabla1[[#This Row],[Pagado]]</f>
        <v>0</v>
      </c>
    </row>
    <row r="2342" spans="1:8" x14ac:dyDescent="0.25">
      <c r="A2342" s="1" t="s">
        <v>26</v>
      </c>
      <c r="B2342" s="8" t="s">
        <v>2378</v>
      </c>
      <c r="C2342">
        <v>40829</v>
      </c>
      <c r="D2342" s="1" t="s">
        <v>4100</v>
      </c>
      <c r="E2342" s="2">
        <v>540</v>
      </c>
      <c r="F2342" s="9" t="s">
        <v>27</v>
      </c>
      <c r="G2342" s="2">
        <v>540</v>
      </c>
      <c r="H2342" s="4">
        <f>Tabla1[[#This Row],[Importe]]-Tabla1[[#This Row],[Pagado]]</f>
        <v>0</v>
      </c>
    </row>
    <row r="2343" spans="1:8" x14ac:dyDescent="0.25">
      <c r="A2343" s="1" t="s">
        <v>26</v>
      </c>
      <c r="B2343" s="8" t="s">
        <v>2379</v>
      </c>
      <c r="C2343">
        <v>40830</v>
      </c>
      <c r="D2343" s="1" t="s">
        <v>4001</v>
      </c>
      <c r="E2343" s="2">
        <v>5400</v>
      </c>
      <c r="F2343" s="9" t="s">
        <v>27</v>
      </c>
      <c r="G2343" s="2">
        <v>5400</v>
      </c>
      <c r="H2343" s="4">
        <f>Tabla1[[#This Row],[Importe]]-Tabla1[[#This Row],[Pagado]]</f>
        <v>0</v>
      </c>
    </row>
    <row r="2344" spans="1:8" x14ac:dyDescent="0.25">
      <c r="A2344" s="1" t="s">
        <v>26</v>
      </c>
      <c r="B2344" s="8" t="s">
        <v>2380</v>
      </c>
      <c r="C2344">
        <v>40831</v>
      </c>
      <c r="D2344" s="1" t="s">
        <v>4103</v>
      </c>
      <c r="E2344" s="2">
        <v>15340.92</v>
      </c>
      <c r="F2344" s="9" t="s">
        <v>31</v>
      </c>
      <c r="G2344" s="2">
        <v>15340.92</v>
      </c>
      <c r="H2344" s="4">
        <f>Tabla1[[#This Row],[Importe]]-Tabla1[[#This Row],[Pagado]]</f>
        <v>0</v>
      </c>
    </row>
    <row r="2345" spans="1:8" x14ac:dyDescent="0.25">
      <c r="A2345" s="1" t="s">
        <v>26</v>
      </c>
      <c r="B2345" s="8" t="s">
        <v>2381</v>
      </c>
      <c r="C2345">
        <v>40832</v>
      </c>
      <c r="D2345" s="1" t="s">
        <v>3999</v>
      </c>
      <c r="E2345" s="2">
        <v>1746.8</v>
      </c>
      <c r="F2345" s="9" t="s">
        <v>26</v>
      </c>
      <c r="G2345" s="2">
        <v>1746.8</v>
      </c>
      <c r="H2345" s="4">
        <f>Tabla1[[#This Row],[Importe]]-Tabla1[[#This Row],[Pagado]]</f>
        <v>0</v>
      </c>
    </row>
    <row r="2346" spans="1:8" x14ac:dyDescent="0.25">
      <c r="A2346" s="1" t="s">
        <v>26</v>
      </c>
      <c r="B2346" s="8" t="s">
        <v>2382</v>
      </c>
      <c r="C2346">
        <v>40833</v>
      </c>
      <c r="D2346" s="1" t="s">
        <v>4016</v>
      </c>
      <c r="E2346" s="2">
        <v>39239.870000000003</v>
      </c>
      <c r="F2346" s="9" t="s">
        <v>27</v>
      </c>
      <c r="G2346" s="2">
        <v>39239.870000000003</v>
      </c>
      <c r="H2346" s="4">
        <f>Tabla1[[#This Row],[Importe]]-Tabla1[[#This Row],[Pagado]]</f>
        <v>0</v>
      </c>
    </row>
    <row r="2347" spans="1:8" x14ac:dyDescent="0.25">
      <c r="A2347" s="1" t="s">
        <v>26</v>
      </c>
      <c r="B2347" s="8" t="s">
        <v>2383</v>
      </c>
      <c r="C2347">
        <v>40834</v>
      </c>
      <c r="D2347" s="1" t="s">
        <v>4072</v>
      </c>
      <c r="E2347" s="2">
        <v>1018.08</v>
      </c>
      <c r="F2347" s="9" t="s">
        <v>26</v>
      </c>
      <c r="G2347" s="2">
        <v>1018.08</v>
      </c>
      <c r="H2347" s="4">
        <f>Tabla1[[#This Row],[Importe]]-Tabla1[[#This Row],[Pagado]]</f>
        <v>0</v>
      </c>
    </row>
    <row r="2348" spans="1:8" x14ac:dyDescent="0.25">
      <c r="A2348" s="1" t="s">
        <v>26</v>
      </c>
      <c r="B2348" s="8" t="s">
        <v>2384</v>
      </c>
      <c r="C2348">
        <v>40835</v>
      </c>
      <c r="D2348" s="1" t="s">
        <v>4102</v>
      </c>
      <c r="E2348" s="2">
        <v>0</v>
      </c>
      <c r="F2348" s="9" t="s">
        <v>4219</v>
      </c>
      <c r="G2348" s="2">
        <v>0</v>
      </c>
      <c r="H2348" s="4">
        <f>Tabla1[[#This Row],[Importe]]-Tabla1[[#This Row],[Pagado]]</f>
        <v>0</v>
      </c>
    </row>
    <row r="2349" spans="1:8" x14ac:dyDescent="0.25">
      <c r="A2349" s="1" t="s">
        <v>26</v>
      </c>
      <c r="B2349" s="8" t="s">
        <v>2385</v>
      </c>
      <c r="C2349">
        <v>40836</v>
      </c>
      <c r="D2349" s="1" t="s">
        <v>4102</v>
      </c>
      <c r="E2349" s="2">
        <v>37174.699999999997</v>
      </c>
      <c r="F2349" s="9" t="s">
        <v>26</v>
      </c>
      <c r="G2349" s="2">
        <v>37174.699999999997</v>
      </c>
      <c r="H2349" s="4">
        <f>Tabla1[[#This Row],[Importe]]-Tabla1[[#This Row],[Pagado]]</f>
        <v>0</v>
      </c>
    </row>
    <row r="2350" spans="1:8" x14ac:dyDescent="0.25">
      <c r="A2350" s="1" t="s">
        <v>26</v>
      </c>
      <c r="B2350" s="8" t="s">
        <v>2386</v>
      </c>
      <c r="C2350">
        <v>40837</v>
      </c>
      <c r="D2350" s="1" t="s">
        <v>4102</v>
      </c>
      <c r="E2350" s="2">
        <v>1932</v>
      </c>
      <c r="F2350" s="9" t="s">
        <v>26</v>
      </c>
      <c r="G2350" s="2">
        <v>1932</v>
      </c>
      <c r="H2350" s="4">
        <f>Tabla1[[#This Row],[Importe]]-Tabla1[[#This Row],[Pagado]]</f>
        <v>0</v>
      </c>
    </row>
    <row r="2351" spans="1:8" x14ac:dyDescent="0.25">
      <c r="A2351" s="1" t="s">
        <v>26</v>
      </c>
      <c r="B2351" s="8" t="s">
        <v>2387</v>
      </c>
      <c r="C2351">
        <v>40838</v>
      </c>
      <c r="D2351" s="1" t="s">
        <v>4069</v>
      </c>
      <c r="E2351" s="2">
        <v>34884.660000000003</v>
      </c>
      <c r="F2351" s="9" t="s">
        <v>32</v>
      </c>
      <c r="G2351" s="2">
        <v>34884.660000000003</v>
      </c>
      <c r="H2351" s="4">
        <f>Tabla1[[#This Row],[Importe]]-Tabla1[[#This Row],[Pagado]]</f>
        <v>0</v>
      </c>
    </row>
    <row r="2352" spans="1:8" x14ac:dyDescent="0.25">
      <c r="A2352" s="1" t="s">
        <v>26</v>
      </c>
      <c r="B2352" s="8" t="s">
        <v>2388</v>
      </c>
      <c r="C2352">
        <v>40839</v>
      </c>
      <c r="D2352" s="1" t="s">
        <v>3950</v>
      </c>
      <c r="E2352" s="2">
        <v>17698.8</v>
      </c>
      <c r="F2352" s="9" t="s">
        <v>28</v>
      </c>
      <c r="G2352" s="2">
        <v>17698.8</v>
      </c>
      <c r="H2352" s="4">
        <f>Tabla1[[#This Row],[Importe]]-Tabla1[[#This Row],[Pagado]]</f>
        <v>0</v>
      </c>
    </row>
    <row r="2353" spans="1:8" x14ac:dyDescent="0.25">
      <c r="A2353" s="1" t="s">
        <v>26</v>
      </c>
      <c r="B2353" s="8" t="s">
        <v>2389</v>
      </c>
      <c r="C2353">
        <v>40840</v>
      </c>
      <c r="D2353" s="1" t="s">
        <v>4011</v>
      </c>
      <c r="E2353" s="2">
        <v>8937.6</v>
      </c>
      <c r="F2353" s="9" t="s">
        <v>27</v>
      </c>
      <c r="G2353" s="2">
        <v>8937.6</v>
      </c>
      <c r="H2353" s="4">
        <f>Tabla1[[#This Row],[Importe]]-Tabla1[[#This Row],[Pagado]]</f>
        <v>0</v>
      </c>
    </row>
    <row r="2354" spans="1:8" x14ac:dyDescent="0.25">
      <c r="A2354" s="1" t="s">
        <v>26</v>
      </c>
      <c r="B2354" s="8" t="s">
        <v>2390</v>
      </c>
      <c r="C2354">
        <v>40841</v>
      </c>
      <c r="D2354" s="1" t="s">
        <v>4024</v>
      </c>
      <c r="E2354" s="2">
        <v>42000</v>
      </c>
      <c r="F2354" s="9" t="s">
        <v>26</v>
      </c>
      <c r="G2354" s="2">
        <v>42000</v>
      </c>
      <c r="H2354" s="4">
        <f>Tabla1[[#This Row],[Importe]]-Tabla1[[#This Row],[Pagado]]</f>
        <v>0</v>
      </c>
    </row>
    <row r="2355" spans="1:8" x14ac:dyDescent="0.25">
      <c r="A2355" s="1" t="s">
        <v>26</v>
      </c>
      <c r="B2355" s="8" t="s">
        <v>2391</v>
      </c>
      <c r="C2355">
        <v>40842</v>
      </c>
      <c r="D2355" s="1" t="s">
        <v>3979</v>
      </c>
      <c r="E2355" s="2">
        <v>4970.8</v>
      </c>
      <c r="F2355" s="9" t="s">
        <v>26</v>
      </c>
      <c r="G2355" s="2">
        <v>4970.8</v>
      </c>
      <c r="H2355" s="4">
        <f>Tabla1[[#This Row],[Importe]]-Tabla1[[#This Row],[Pagado]]</f>
        <v>0</v>
      </c>
    </row>
    <row r="2356" spans="1:8" x14ac:dyDescent="0.25">
      <c r="A2356" s="1" t="s">
        <v>26</v>
      </c>
      <c r="B2356" s="8" t="s">
        <v>2392</v>
      </c>
      <c r="C2356">
        <v>40843</v>
      </c>
      <c r="D2356" s="1" t="s">
        <v>4049</v>
      </c>
      <c r="E2356" s="2">
        <v>2309.54</v>
      </c>
      <c r="F2356" s="9" t="s">
        <v>26</v>
      </c>
      <c r="G2356" s="2">
        <v>2309.54</v>
      </c>
      <c r="H2356" s="4">
        <f>Tabla1[[#This Row],[Importe]]-Tabla1[[#This Row],[Pagado]]</f>
        <v>0</v>
      </c>
    </row>
    <row r="2357" spans="1:8" x14ac:dyDescent="0.25">
      <c r="A2357" s="1" t="s">
        <v>26</v>
      </c>
      <c r="B2357" s="8" t="s">
        <v>2393</v>
      </c>
      <c r="C2357">
        <v>40844</v>
      </c>
      <c r="D2357" s="1" t="s">
        <v>4017</v>
      </c>
      <c r="E2357" s="2">
        <v>191402.02</v>
      </c>
      <c r="F2357" s="9" t="s">
        <v>30</v>
      </c>
      <c r="G2357" s="2">
        <v>191402.02</v>
      </c>
      <c r="H2357" s="4">
        <f>Tabla1[[#This Row],[Importe]]-Tabla1[[#This Row],[Pagado]]</f>
        <v>0</v>
      </c>
    </row>
    <row r="2358" spans="1:8" x14ac:dyDescent="0.25">
      <c r="A2358" s="1" t="s">
        <v>26</v>
      </c>
      <c r="B2358" s="8" t="s">
        <v>2394</v>
      </c>
      <c r="C2358">
        <v>40845</v>
      </c>
      <c r="D2358" s="1" t="s">
        <v>3958</v>
      </c>
      <c r="E2358" s="2">
        <v>540.08000000000004</v>
      </c>
      <c r="F2358" s="9" t="s">
        <v>26</v>
      </c>
      <c r="G2358" s="2">
        <v>540.08000000000004</v>
      </c>
      <c r="H2358" s="4">
        <f>Tabla1[[#This Row],[Importe]]-Tabla1[[#This Row],[Pagado]]</f>
        <v>0</v>
      </c>
    </row>
    <row r="2359" spans="1:8" x14ac:dyDescent="0.25">
      <c r="A2359" s="1" t="s">
        <v>26</v>
      </c>
      <c r="B2359" s="8" t="s">
        <v>2395</v>
      </c>
      <c r="C2359">
        <v>40846</v>
      </c>
      <c r="D2359" s="1" t="s">
        <v>3953</v>
      </c>
      <c r="E2359" s="2">
        <v>4590</v>
      </c>
      <c r="F2359" s="9" t="s">
        <v>27</v>
      </c>
      <c r="G2359" s="2">
        <v>4590</v>
      </c>
      <c r="H2359" s="4">
        <f>Tabla1[[#This Row],[Importe]]-Tabla1[[#This Row],[Pagado]]</f>
        <v>0</v>
      </c>
    </row>
    <row r="2360" spans="1:8" x14ac:dyDescent="0.25">
      <c r="A2360" s="1" t="s">
        <v>26</v>
      </c>
      <c r="B2360" s="8" t="s">
        <v>2396</v>
      </c>
      <c r="C2360">
        <v>40847</v>
      </c>
      <c r="D2360" s="1" t="s">
        <v>3962</v>
      </c>
      <c r="E2360" s="2">
        <v>16322.8</v>
      </c>
      <c r="F2360" s="9" t="s">
        <v>26</v>
      </c>
      <c r="G2360" s="2">
        <v>16322.8</v>
      </c>
      <c r="H2360" s="4">
        <f>Tabla1[[#This Row],[Importe]]-Tabla1[[#This Row],[Pagado]]</f>
        <v>0</v>
      </c>
    </row>
    <row r="2361" spans="1:8" x14ac:dyDescent="0.25">
      <c r="A2361" s="1" t="s">
        <v>26</v>
      </c>
      <c r="B2361" s="8" t="s">
        <v>2397</v>
      </c>
      <c r="C2361">
        <v>40848</v>
      </c>
      <c r="D2361" s="1" t="s">
        <v>3964</v>
      </c>
      <c r="E2361" s="2">
        <v>3537.42</v>
      </c>
      <c r="F2361" s="9" t="s">
        <v>26</v>
      </c>
      <c r="G2361" s="2">
        <v>3537.42</v>
      </c>
      <c r="H2361" s="4">
        <f>Tabla1[[#This Row],[Importe]]-Tabla1[[#This Row],[Pagado]]</f>
        <v>0</v>
      </c>
    </row>
    <row r="2362" spans="1:8" x14ac:dyDescent="0.25">
      <c r="A2362" s="1" t="s">
        <v>26</v>
      </c>
      <c r="B2362" s="8" t="s">
        <v>2398</v>
      </c>
      <c r="C2362">
        <v>40849</v>
      </c>
      <c r="D2362" s="1" t="s">
        <v>4022</v>
      </c>
      <c r="E2362" s="2">
        <v>2762.68</v>
      </c>
      <c r="F2362" s="9" t="s">
        <v>26</v>
      </c>
      <c r="G2362" s="2">
        <v>2762.68</v>
      </c>
      <c r="H2362" s="4">
        <f>Tabla1[[#This Row],[Importe]]-Tabla1[[#This Row],[Pagado]]</f>
        <v>0</v>
      </c>
    </row>
    <row r="2363" spans="1:8" x14ac:dyDescent="0.25">
      <c r="A2363" s="1" t="s">
        <v>26</v>
      </c>
      <c r="B2363" s="8" t="s">
        <v>2399</v>
      </c>
      <c r="C2363">
        <v>40850</v>
      </c>
      <c r="D2363" s="1" t="s">
        <v>4037</v>
      </c>
      <c r="E2363" s="2">
        <v>554.70000000000005</v>
      </c>
      <c r="F2363" s="9" t="s">
        <v>26</v>
      </c>
      <c r="G2363" s="2">
        <v>554.70000000000005</v>
      </c>
      <c r="H2363" s="4">
        <f>Tabla1[[#This Row],[Importe]]-Tabla1[[#This Row],[Pagado]]</f>
        <v>0</v>
      </c>
    </row>
    <row r="2364" spans="1:8" x14ac:dyDescent="0.25">
      <c r="A2364" s="1" t="s">
        <v>26</v>
      </c>
      <c r="B2364" s="8" t="s">
        <v>2400</v>
      </c>
      <c r="C2364">
        <v>40851</v>
      </c>
      <c r="D2364" s="1" t="s">
        <v>4129</v>
      </c>
      <c r="E2364" s="2">
        <v>650</v>
      </c>
      <c r="F2364" s="9" t="s">
        <v>26</v>
      </c>
      <c r="G2364" s="2">
        <v>650</v>
      </c>
      <c r="H2364" s="4">
        <f>Tabla1[[#This Row],[Importe]]-Tabla1[[#This Row],[Pagado]]</f>
        <v>0</v>
      </c>
    </row>
    <row r="2365" spans="1:8" x14ac:dyDescent="0.25">
      <c r="A2365" s="1" t="s">
        <v>26</v>
      </c>
      <c r="B2365" s="8" t="s">
        <v>2401</v>
      </c>
      <c r="C2365">
        <v>40852</v>
      </c>
      <c r="D2365" s="1" t="s">
        <v>4106</v>
      </c>
      <c r="E2365" s="2">
        <v>5260.8</v>
      </c>
      <c r="F2365" s="9" t="s">
        <v>28</v>
      </c>
      <c r="G2365" s="2">
        <v>5260.8</v>
      </c>
      <c r="H2365" s="4">
        <f>Tabla1[[#This Row],[Importe]]-Tabla1[[#This Row],[Pagado]]</f>
        <v>0</v>
      </c>
    </row>
    <row r="2366" spans="1:8" x14ac:dyDescent="0.25">
      <c r="A2366" s="1" t="s">
        <v>26</v>
      </c>
      <c r="B2366" s="8" t="s">
        <v>2402</v>
      </c>
      <c r="C2366">
        <v>40853</v>
      </c>
      <c r="D2366" s="1" t="s">
        <v>4023</v>
      </c>
      <c r="E2366" s="2">
        <v>6734.4</v>
      </c>
      <c r="F2366" s="9" t="s">
        <v>26</v>
      </c>
      <c r="G2366" s="2">
        <v>6734.4</v>
      </c>
      <c r="H2366" s="4">
        <f>Tabla1[[#This Row],[Importe]]-Tabla1[[#This Row],[Pagado]]</f>
        <v>0</v>
      </c>
    </row>
    <row r="2367" spans="1:8" x14ac:dyDescent="0.25">
      <c r="A2367" s="1" t="s">
        <v>26</v>
      </c>
      <c r="B2367" s="8" t="s">
        <v>2403</v>
      </c>
      <c r="C2367">
        <v>40854</v>
      </c>
      <c r="D2367" s="1" t="s">
        <v>4099</v>
      </c>
      <c r="E2367" s="2">
        <v>2627.6</v>
      </c>
      <c r="F2367" s="9" t="s">
        <v>26</v>
      </c>
      <c r="G2367" s="2">
        <v>2627.6</v>
      </c>
      <c r="H2367" s="4">
        <f>Tabla1[[#This Row],[Importe]]-Tabla1[[#This Row],[Pagado]]</f>
        <v>0</v>
      </c>
    </row>
    <row r="2368" spans="1:8" x14ac:dyDescent="0.25">
      <c r="A2368" s="1" t="s">
        <v>26</v>
      </c>
      <c r="B2368" s="8" t="s">
        <v>2404</v>
      </c>
      <c r="C2368">
        <v>40855</v>
      </c>
      <c r="D2368" s="1" t="s">
        <v>3948</v>
      </c>
      <c r="E2368" s="2">
        <v>4639.7</v>
      </c>
      <c r="F2368" s="9" t="s">
        <v>26</v>
      </c>
      <c r="G2368" s="2">
        <v>4639.7</v>
      </c>
      <c r="H2368" s="4">
        <f>Tabla1[[#This Row],[Importe]]-Tabla1[[#This Row],[Pagado]]</f>
        <v>0</v>
      </c>
    </row>
    <row r="2369" spans="1:8" x14ac:dyDescent="0.25">
      <c r="A2369" s="1" t="s">
        <v>26</v>
      </c>
      <c r="B2369" s="8" t="s">
        <v>2405</v>
      </c>
      <c r="C2369">
        <v>40856</v>
      </c>
      <c r="D2369" s="1" t="s">
        <v>4013</v>
      </c>
      <c r="E2369" s="2">
        <v>12280.8</v>
      </c>
      <c r="F2369" s="9" t="s">
        <v>27</v>
      </c>
      <c r="G2369" s="2">
        <v>12280.8</v>
      </c>
      <c r="H2369" s="4">
        <f>Tabla1[[#This Row],[Importe]]-Tabla1[[#This Row],[Pagado]]</f>
        <v>0</v>
      </c>
    </row>
    <row r="2370" spans="1:8" x14ac:dyDescent="0.25">
      <c r="A2370" s="1" t="s">
        <v>26</v>
      </c>
      <c r="B2370" s="8" t="s">
        <v>2406</v>
      </c>
      <c r="C2370">
        <v>40857</v>
      </c>
      <c r="D2370" s="1" t="s">
        <v>3944</v>
      </c>
      <c r="E2370" s="2">
        <v>15201.86</v>
      </c>
      <c r="F2370" s="9" t="s">
        <v>28</v>
      </c>
      <c r="G2370" s="2">
        <v>15201.86</v>
      </c>
      <c r="H2370" s="4">
        <f>Tabla1[[#This Row],[Importe]]-Tabla1[[#This Row],[Pagado]]</f>
        <v>0</v>
      </c>
    </row>
    <row r="2371" spans="1:8" x14ac:dyDescent="0.25">
      <c r="A2371" s="1" t="s">
        <v>26</v>
      </c>
      <c r="B2371" s="8" t="s">
        <v>2407</v>
      </c>
      <c r="C2371">
        <v>40858</v>
      </c>
      <c r="D2371" s="1" t="s">
        <v>4124</v>
      </c>
      <c r="E2371" s="2">
        <v>76964.399999999994</v>
      </c>
      <c r="F2371" s="9" t="s">
        <v>28</v>
      </c>
      <c r="G2371" s="2">
        <v>76964.399999999994</v>
      </c>
      <c r="H2371" s="4">
        <f>Tabla1[[#This Row],[Importe]]-Tabla1[[#This Row],[Pagado]]</f>
        <v>0</v>
      </c>
    </row>
    <row r="2372" spans="1:8" x14ac:dyDescent="0.25">
      <c r="A2372" s="1" t="s">
        <v>26</v>
      </c>
      <c r="B2372" s="8" t="s">
        <v>2408</v>
      </c>
      <c r="C2372">
        <v>40859</v>
      </c>
      <c r="D2372" s="1" t="s">
        <v>3964</v>
      </c>
      <c r="E2372" s="2">
        <v>448</v>
      </c>
      <c r="F2372" s="9" t="s">
        <v>27</v>
      </c>
      <c r="G2372" s="2">
        <v>448</v>
      </c>
      <c r="H2372" s="4">
        <f>Tabla1[[#This Row],[Importe]]-Tabla1[[#This Row],[Pagado]]</f>
        <v>0</v>
      </c>
    </row>
    <row r="2373" spans="1:8" x14ac:dyDescent="0.25">
      <c r="A2373" s="1" t="s">
        <v>26</v>
      </c>
      <c r="B2373" s="8" t="s">
        <v>2409</v>
      </c>
      <c r="C2373">
        <v>40860</v>
      </c>
      <c r="D2373" s="1" t="s">
        <v>3964</v>
      </c>
      <c r="E2373" s="2">
        <v>48.6</v>
      </c>
      <c r="F2373" s="9" t="s">
        <v>35</v>
      </c>
      <c r="G2373" s="2">
        <v>48.6</v>
      </c>
      <c r="H2373" s="4">
        <f>Tabla1[[#This Row],[Importe]]-Tabla1[[#This Row],[Pagado]]</f>
        <v>0</v>
      </c>
    </row>
    <row r="2374" spans="1:8" x14ac:dyDescent="0.25">
      <c r="A2374" s="1" t="s">
        <v>26</v>
      </c>
      <c r="B2374" s="8" t="s">
        <v>2410</v>
      </c>
      <c r="C2374">
        <v>40861</v>
      </c>
      <c r="D2374" s="1" t="s">
        <v>3964</v>
      </c>
      <c r="E2374" s="2">
        <v>104</v>
      </c>
      <c r="F2374" s="9" t="s">
        <v>27</v>
      </c>
      <c r="G2374" s="2">
        <v>104</v>
      </c>
      <c r="H2374" s="4">
        <f>Tabla1[[#This Row],[Importe]]-Tabla1[[#This Row],[Pagado]]</f>
        <v>0</v>
      </c>
    </row>
    <row r="2375" spans="1:8" x14ac:dyDescent="0.25">
      <c r="A2375" s="1" t="s">
        <v>26</v>
      </c>
      <c r="B2375" s="8" t="s">
        <v>2411</v>
      </c>
      <c r="C2375">
        <v>40862</v>
      </c>
      <c r="D2375" s="1" t="s">
        <v>3964</v>
      </c>
      <c r="E2375" s="2">
        <v>403.2</v>
      </c>
      <c r="F2375" s="9" t="s">
        <v>27</v>
      </c>
      <c r="G2375" s="2">
        <v>403.2</v>
      </c>
      <c r="H2375" s="4">
        <f>Tabla1[[#This Row],[Importe]]-Tabla1[[#This Row],[Pagado]]</f>
        <v>0</v>
      </c>
    </row>
    <row r="2376" spans="1:8" x14ac:dyDescent="0.25">
      <c r="A2376" s="1" t="s">
        <v>27</v>
      </c>
      <c r="B2376" s="8" t="s">
        <v>2412</v>
      </c>
      <c r="C2376">
        <v>40863</v>
      </c>
      <c r="D2376" s="1" t="s">
        <v>4084</v>
      </c>
      <c r="E2376" s="2">
        <v>2029.8</v>
      </c>
      <c r="F2376" s="9" t="s">
        <v>27</v>
      </c>
      <c r="G2376" s="2">
        <v>2029.8</v>
      </c>
      <c r="H2376" s="4">
        <f>Tabla1[[#This Row],[Importe]]-Tabla1[[#This Row],[Pagado]]</f>
        <v>0</v>
      </c>
    </row>
    <row r="2377" spans="1:8" x14ac:dyDescent="0.25">
      <c r="A2377" s="1" t="s">
        <v>27</v>
      </c>
      <c r="B2377" s="8" t="s">
        <v>2413</v>
      </c>
      <c r="C2377">
        <v>40864</v>
      </c>
      <c r="D2377" s="1" t="s">
        <v>3936</v>
      </c>
      <c r="E2377" s="2">
        <v>6502.56</v>
      </c>
      <c r="F2377" s="9" t="s">
        <v>27</v>
      </c>
      <c r="G2377" s="2">
        <v>6502.56</v>
      </c>
      <c r="H2377" s="4">
        <f>Tabla1[[#This Row],[Importe]]-Tabla1[[#This Row],[Pagado]]</f>
        <v>0</v>
      </c>
    </row>
    <row r="2378" spans="1:8" x14ac:dyDescent="0.25">
      <c r="A2378" s="1" t="s">
        <v>27</v>
      </c>
      <c r="B2378" s="8" t="s">
        <v>2414</v>
      </c>
      <c r="C2378">
        <v>40865</v>
      </c>
      <c r="D2378" s="1" t="s">
        <v>3935</v>
      </c>
      <c r="E2378" s="2">
        <v>72656.600000000006</v>
      </c>
      <c r="F2378" s="9" t="s">
        <v>28</v>
      </c>
      <c r="G2378" s="2">
        <v>72656.600000000006</v>
      </c>
      <c r="H2378" s="4">
        <f>Tabla1[[#This Row],[Importe]]-Tabla1[[#This Row],[Pagado]]</f>
        <v>0</v>
      </c>
    </row>
    <row r="2379" spans="1:8" x14ac:dyDescent="0.25">
      <c r="A2379" s="1" t="s">
        <v>27</v>
      </c>
      <c r="B2379" s="8" t="s">
        <v>2415</v>
      </c>
      <c r="C2379">
        <v>40866</v>
      </c>
      <c r="D2379" s="1" t="s">
        <v>4184</v>
      </c>
      <c r="E2379" s="2">
        <v>27536.400000000001</v>
      </c>
      <c r="F2379" s="9" t="s">
        <v>27</v>
      </c>
      <c r="G2379" s="2">
        <v>27536.400000000001</v>
      </c>
      <c r="H2379" s="4">
        <f>Tabla1[[#This Row],[Importe]]-Tabla1[[#This Row],[Pagado]]</f>
        <v>0</v>
      </c>
    </row>
    <row r="2380" spans="1:8" x14ac:dyDescent="0.25">
      <c r="A2380" s="1" t="s">
        <v>27</v>
      </c>
      <c r="B2380" s="8" t="s">
        <v>2416</v>
      </c>
      <c r="C2380">
        <v>40867</v>
      </c>
      <c r="D2380" s="1" t="s">
        <v>3951</v>
      </c>
      <c r="E2380" s="2">
        <v>11518.8</v>
      </c>
      <c r="F2380" s="9" t="s">
        <v>27</v>
      </c>
      <c r="G2380" s="2">
        <v>11518.8</v>
      </c>
      <c r="H2380" s="4">
        <f>Tabla1[[#This Row],[Importe]]-Tabla1[[#This Row],[Pagado]]</f>
        <v>0</v>
      </c>
    </row>
    <row r="2381" spans="1:8" x14ac:dyDescent="0.25">
      <c r="A2381" s="1" t="s">
        <v>27</v>
      </c>
      <c r="B2381" s="8" t="s">
        <v>2417</v>
      </c>
      <c r="C2381">
        <v>40868</v>
      </c>
      <c r="D2381" s="1" t="s">
        <v>4187</v>
      </c>
      <c r="E2381" s="2">
        <v>10117.5</v>
      </c>
      <c r="F2381" s="9" t="s">
        <v>27</v>
      </c>
      <c r="G2381" s="2">
        <v>10117.5</v>
      </c>
      <c r="H2381" s="4">
        <f>Tabla1[[#This Row],[Importe]]-Tabla1[[#This Row],[Pagado]]</f>
        <v>0</v>
      </c>
    </row>
    <row r="2382" spans="1:8" x14ac:dyDescent="0.25">
      <c r="A2382" s="1" t="s">
        <v>27</v>
      </c>
      <c r="B2382" s="8" t="s">
        <v>2418</v>
      </c>
      <c r="C2382">
        <v>40869</v>
      </c>
      <c r="D2382" s="1" t="s">
        <v>3950</v>
      </c>
      <c r="E2382" s="2">
        <v>25607.4</v>
      </c>
      <c r="F2382" s="9" t="s">
        <v>28</v>
      </c>
      <c r="G2382" s="2">
        <v>25607.4</v>
      </c>
      <c r="H2382" s="4">
        <f>Tabla1[[#This Row],[Importe]]-Tabla1[[#This Row],[Pagado]]</f>
        <v>0</v>
      </c>
    </row>
    <row r="2383" spans="1:8" x14ac:dyDescent="0.25">
      <c r="A2383" s="1" t="s">
        <v>27</v>
      </c>
      <c r="B2383" s="8" t="s">
        <v>2419</v>
      </c>
      <c r="C2383">
        <v>40870</v>
      </c>
      <c r="D2383" s="1" t="s">
        <v>3958</v>
      </c>
      <c r="E2383" s="2">
        <v>7575.1</v>
      </c>
      <c r="F2383" s="9" t="s">
        <v>27</v>
      </c>
      <c r="G2383" s="2">
        <v>7575.1</v>
      </c>
      <c r="H2383" s="4">
        <f>Tabla1[[#This Row],[Importe]]-Tabla1[[#This Row],[Pagado]]</f>
        <v>0</v>
      </c>
    </row>
    <row r="2384" spans="1:8" x14ac:dyDescent="0.25">
      <c r="A2384" s="1" t="s">
        <v>27</v>
      </c>
      <c r="B2384" s="8" t="s">
        <v>2420</v>
      </c>
      <c r="C2384">
        <v>40871</v>
      </c>
      <c r="D2384" s="1" t="s">
        <v>3962</v>
      </c>
      <c r="E2384" s="2">
        <v>11026</v>
      </c>
      <c r="F2384" s="9" t="s">
        <v>27</v>
      </c>
      <c r="G2384" s="2">
        <v>11026</v>
      </c>
      <c r="H2384" s="4">
        <f>Tabla1[[#This Row],[Importe]]-Tabla1[[#This Row],[Pagado]]</f>
        <v>0</v>
      </c>
    </row>
    <row r="2385" spans="1:8" x14ac:dyDescent="0.25">
      <c r="A2385" s="1" t="s">
        <v>27</v>
      </c>
      <c r="B2385" s="8" t="s">
        <v>2421</v>
      </c>
      <c r="C2385">
        <v>40872</v>
      </c>
      <c r="D2385" s="1" t="s">
        <v>3960</v>
      </c>
      <c r="E2385" s="2">
        <v>20224.8</v>
      </c>
      <c r="F2385" s="9" t="s">
        <v>27</v>
      </c>
      <c r="G2385" s="2">
        <v>20224.8</v>
      </c>
      <c r="H2385" s="4">
        <f>Tabla1[[#This Row],[Importe]]-Tabla1[[#This Row],[Pagado]]</f>
        <v>0</v>
      </c>
    </row>
    <row r="2386" spans="1:8" x14ac:dyDescent="0.25">
      <c r="A2386" s="1" t="s">
        <v>27</v>
      </c>
      <c r="B2386" s="8" t="s">
        <v>2422</v>
      </c>
      <c r="C2386">
        <v>40873</v>
      </c>
      <c r="D2386" s="1" t="s">
        <v>4184</v>
      </c>
      <c r="E2386" s="2">
        <v>19093.599999999999</v>
      </c>
      <c r="F2386" s="9" t="s">
        <v>27</v>
      </c>
      <c r="G2386" s="2">
        <v>19093.599999999999</v>
      </c>
      <c r="H2386" s="4">
        <f>Tabla1[[#This Row],[Importe]]-Tabla1[[#This Row],[Pagado]]</f>
        <v>0</v>
      </c>
    </row>
    <row r="2387" spans="1:8" x14ac:dyDescent="0.25">
      <c r="A2387" s="1" t="s">
        <v>27</v>
      </c>
      <c r="B2387" s="8" t="s">
        <v>2423</v>
      </c>
      <c r="C2387">
        <v>40874</v>
      </c>
      <c r="D2387" s="1" t="s">
        <v>4036</v>
      </c>
      <c r="E2387" s="2">
        <v>3057.3</v>
      </c>
      <c r="F2387" s="9" t="s">
        <v>27</v>
      </c>
      <c r="G2387" s="2">
        <v>3057.3</v>
      </c>
      <c r="H2387" s="4">
        <f>Tabla1[[#This Row],[Importe]]-Tabla1[[#This Row],[Pagado]]</f>
        <v>0</v>
      </c>
    </row>
    <row r="2388" spans="1:8" x14ac:dyDescent="0.25">
      <c r="A2388" s="1" t="s">
        <v>27</v>
      </c>
      <c r="B2388" s="8" t="s">
        <v>2424</v>
      </c>
      <c r="C2388">
        <v>40875</v>
      </c>
      <c r="D2388" s="1" t="s">
        <v>4120</v>
      </c>
      <c r="E2388" s="2">
        <v>9199</v>
      </c>
      <c r="F2388" s="9" t="s">
        <v>27</v>
      </c>
      <c r="G2388" s="2">
        <v>9199</v>
      </c>
      <c r="H2388" s="4">
        <f>Tabla1[[#This Row],[Importe]]-Tabla1[[#This Row],[Pagado]]</f>
        <v>0</v>
      </c>
    </row>
    <row r="2389" spans="1:8" x14ac:dyDescent="0.25">
      <c r="A2389" s="1" t="s">
        <v>27</v>
      </c>
      <c r="B2389" s="8" t="s">
        <v>2425</v>
      </c>
      <c r="C2389">
        <v>40876</v>
      </c>
      <c r="D2389" s="1" t="s">
        <v>3964</v>
      </c>
      <c r="E2389" s="2">
        <v>840</v>
      </c>
      <c r="F2389" s="9" t="s">
        <v>27</v>
      </c>
      <c r="G2389" s="2">
        <v>840</v>
      </c>
      <c r="H2389" s="4">
        <f>Tabla1[[#This Row],[Importe]]-Tabla1[[#This Row],[Pagado]]</f>
        <v>0</v>
      </c>
    </row>
    <row r="2390" spans="1:8" x14ac:dyDescent="0.25">
      <c r="A2390" s="1" t="s">
        <v>27</v>
      </c>
      <c r="B2390" s="8" t="s">
        <v>2426</v>
      </c>
      <c r="C2390">
        <v>40877</v>
      </c>
      <c r="D2390" s="1" t="s">
        <v>3975</v>
      </c>
      <c r="E2390" s="2">
        <v>8550</v>
      </c>
      <c r="F2390" s="9" t="s">
        <v>27</v>
      </c>
      <c r="G2390" s="2">
        <v>8550</v>
      </c>
      <c r="H2390" s="4">
        <f>Tabla1[[#This Row],[Importe]]-Tabla1[[#This Row],[Pagado]]</f>
        <v>0</v>
      </c>
    </row>
    <row r="2391" spans="1:8" x14ac:dyDescent="0.25">
      <c r="A2391" s="1" t="s">
        <v>27</v>
      </c>
      <c r="B2391" s="8" t="s">
        <v>2427</v>
      </c>
      <c r="C2391">
        <v>40878</v>
      </c>
      <c r="D2391" s="1" t="s">
        <v>3954</v>
      </c>
      <c r="E2391" s="2">
        <v>4792.6000000000004</v>
      </c>
      <c r="F2391" s="9" t="s">
        <v>27</v>
      </c>
      <c r="G2391" s="2">
        <v>4792.6000000000004</v>
      </c>
      <c r="H2391" s="4">
        <f>Tabla1[[#This Row],[Importe]]-Tabla1[[#This Row],[Pagado]]</f>
        <v>0</v>
      </c>
    </row>
    <row r="2392" spans="1:8" x14ac:dyDescent="0.25">
      <c r="A2392" s="1" t="s">
        <v>27</v>
      </c>
      <c r="B2392" s="8" t="s">
        <v>2428</v>
      </c>
      <c r="C2392">
        <v>40879</v>
      </c>
      <c r="D2392" s="1" t="s">
        <v>3977</v>
      </c>
      <c r="E2392" s="2">
        <v>2234.4</v>
      </c>
      <c r="F2392" s="9" t="s">
        <v>27</v>
      </c>
      <c r="G2392" s="2">
        <v>2234.4</v>
      </c>
      <c r="H2392" s="4">
        <f>Tabla1[[#This Row],[Importe]]-Tabla1[[#This Row],[Pagado]]</f>
        <v>0</v>
      </c>
    </row>
    <row r="2393" spans="1:8" x14ac:dyDescent="0.25">
      <c r="A2393" s="1" t="s">
        <v>27</v>
      </c>
      <c r="B2393" s="8" t="s">
        <v>2429</v>
      </c>
      <c r="C2393">
        <v>40880</v>
      </c>
      <c r="D2393" s="1" t="s">
        <v>4185</v>
      </c>
      <c r="E2393" s="2">
        <v>9702</v>
      </c>
      <c r="F2393" s="9" t="s">
        <v>27</v>
      </c>
      <c r="G2393" s="2">
        <v>9702</v>
      </c>
      <c r="H2393" s="4">
        <f>Tabla1[[#This Row],[Importe]]-Tabla1[[#This Row],[Pagado]]</f>
        <v>0</v>
      </c>
    </row>
    <row r="2394" spans="1:8" x14ac:dyDescent="0.25">
      <c r="A2394" s="1" t="s">
        <v>27</v>
      </c>
      <c r="B2394" s="8" t="s">
        <v>2430</v>
      </c>
      <c r="C2394">
        <v>40881</v>
      </c>
      <c r="D2394" s="1" t="s">
        <v>4016</v>
      </c>
      <c r="E2394" s="2">
        <v>37448.400000000001</v>
      </c>
      <c r="F2394" s="9" t="s">
        <v>27</v>
      </c>
      <c r="G2394" s="2">
        <v>37448.400000000001</v>
      </c>
      <c r="H2394" s="4">
        <f>Tabla1[[#This Row],[Importe]]-Tabla1[[#This Row],[Pagado]]</f>
        <v>0</v>
      </c>
    </row>
    <row r="2395" spans="1:8" x14ac:dyDescent="0.25">
      <c r="A2395" s="1" t="s">
        <v>27</v>
      </c>
      <c r="B2395" s="8" t="s">
        <v>2431</v>
      </c>
      <c r="C2395">
        <v>40882</v>
      </c>
      <c r="D2395" s="1" t="s">
        <v>3972</v>
      </c>
      <c r="E2395" s="2">
        <v>1406.16</v>
      </c>
      <c r="F2395" s="9" t="s">
        <v>27</v>
      </c>
      <c r="G2395" s="2">
        <v>1406.16</v>
      </c>
      <c r="H2395" s="4">
        <f>Tabla1[[#This Row],[Importe]]-Tabla1[[#This Row],[Pagado]]</f>
        <v>0</v>
      </c>
    </row>
    <row r="2396" spans="1:8" x14ac:dyDescent="0.25">
      <c r="A2396" s="1" t="s">
        <v>27</v>
      </c>
      <c r="B2396" s="8" t="s">
        <v>2432</v>
      </c>
      <c r="C2396">
        <v>40883</v>
      </c>
      <c r="D2396" s="1" t="s">
        <v>3996</v>
      </c>
      <c r="E2396" s="2">
        <v>18551</v>
      </c>
      <c r="F2396" s="9" t="s">
        <v>27</v>
      </c>
      <c r="G2396" s="2">
        <v>18551</v>
      </c>
      <c r="H2396" s="4">
        <f>Tabla1[[#This Row],[Importe]]-Tabla1[[#This Row],[Pagado]]</f>
        <v>0</v>
      </c>
    </row>
    <row r="2397" spans="1:8" x14ac:dyDescent="0.25">
      <c r="A2397" s="1" t="s">
        <v>27</v>
      </c>
      <c r="B2397" s="8" t="s">
        <v>2433</v>
      </c>
      <c r="C2397">
        <v>40884</v>
      </c>
      <c r="D2397" s="1" t="s">
        <v>3970</v>
      </c>
      <c r="E2397" s="2">
        <v>2684.6</v>
      </c>
      <c r="F2397" s="9" t="s">
        <v>27</v>
      </c>
      <c r="G2397" s="2">
        <v>2684.6</v>
      </c>
      <c r="H2397" s="4">
        <f>Tabla1[[#This Row],[Importe]]-Tabla1[[#This Row],[Pagado]]</f>
        <v>0</v>
      </c>
    </row>
    <row r="2398" spans="1:8" x14ac:dyDescent="0.25">
      <c r="A2398" s="1" t="s">
        <v>27</v>
      </c>
      <c r="B2398" s="8" t="s">
        <v>2434</v>
      </c>
      <c r="C2398">
        <v>40885</v>
      </c>
      <c r="D2398" s="1" t="s">
        <v>3966</v>
      </c>
      <c r="E2398" s="2">
        <v>1874</v>
      </c>
      <c r="F2398" s="9" t="s">
        <v>27</v>
      </c>
      <c r="G2398" s="2">
        <v>1874</v>
      </c>
      <c r="H2398" s="4">
        <f>Tabla1[[#This Row],[Importe]]-Tabla1[[#This Row],[Pagado]]</f>
        <v>0</v>
      </c>
    </row>
    <row r="2399" spans="1:8" x14ac:dyDescent="0.25">
      <c r="A2399" s="1" t="s">
        <v>27</v>
      </c>
      <c r="B2399" s="8" t="s">
        <v>2435</v>
      </c>
      <c r="C2399">
        <v>40886</v>
      </c>
      <c r="D2399" s="1" t="s">
        <v>3964</v>
      </c>
      <c r="E2399" s="2">
        <v>0</v>
      </c>
      <c r="F2399" s="9" t="s">
        <v>4219</v>
      </c>
      <c r="G2399" s="2">
        <v>0</v>
      </c>
      <c r="H2399" s="4">
        <f>Tabla1[[#This Row],[Importe]]-Tabla1[[#This Row],[Pagado]]</f>
        <v>0</v>
      </c>
    </row>
    <row r="2400" spans="1:8" x14ac:dyDescent="0.25">
      <c r="A2400" s="1" t="s">
        <v>27</v>
      </c>
      <c r="B2400" s="8" t="s">
        <v>2436</v>
      </c>
      <c r="C2400">
        <v>40887</v>
      </c>
      <c r="D2400" s="1" t="s">
        <v>3993</v>
      </c>
      <c r="E2400" s="2">
        <v>5646.4</v>
      </c>
      <c r="F2400" s="9" t="s">
        <v>27</v>
      </c>
      <c r="G2400" s="2">
        <v>5646.4</v>
      </c>
      <c r="H2400" s="4">
        <f>Tabla1[[#This Row],[Importe]]-Tabla1[[#This Row],[Pagado]]</f>
        <v>0</v>
      </c>
    </row>
    <row r="2401" spans="1:8" x14ac:dyDescent="0.25">
      <c r="A2401" s="1" t="s">
        <v>27</v>
      </c>
      <c r="B2401" s="8" t="s">
        <v>2437</v>
      </c>
      <c r="C2401">
        <v>40888</v>
      </c>
      <c r="D2401" s="1" t="s">
        <v>4037</v>
      </c>
      <c r="E2401" s="2">
        <v>3191.54</v>
      </c>
      <c r="F2401" s="9" t="s">
        <v>27</v>
      </c>
      <c r="G2401" s="2">
        <v>3191.54</v>
      </c>
      <c r="H2401" s="4">
        <f>Tabla1[[#This Row],[Importe]]-Tabla1[[#This Row],[Pagado]]</f>
        <v>0</v>
      </c>
    </row>
    <row r="2402" spans="1:8" x14ac:dyDescent="0.25">
      <c r="A2402" s="1" t="s">
        <v>27</v>
      </c>
      <c r="B2402" s="8" t="s">
        <v>2438</v>
      </c>
      <c r="C2402">
        <v>40889</v>
      </c>
      <c r="D2402" s="1" t="s">
        <v>3969</v>
      </c>
      <c r="E2402" s="2">
        <v>12075.2</v>
      </c>
      <c r="F2402" s="9" t="s">
        <v>27</v>
      </c>
      <c r="G2402" s="2">
        <v>12075.2</v>
      </c>
      <c r="H2402" s="4">
        <f>Tabla1[[#This Row],[Importe]]-Tabla1[[#This Row],[Pagado]]</f>
        <v>0</v>
      </c>
    </row>
    <row r="2403" spans="1:8" x14ac:dyDescent="0.25">
      <c r="A2403" s="1" t="s">
        <v>27</v>
      </c>
      <c r="B2403" s="8" t="s">
        <v>2439</v>
      </c>
      <c r="C2403">
        <v>40890</v>
      </c>
      <c r="D2403" s="1" t="s">
        <v>4037</v>
      </c>
      <c r="E2403" s="2">
        <v>493.52</v>
      </c>
      <c r="F2403" s="9" t="s">
        <v>27</v>
      </c>
      <c r="G2403" s="2">
        <v>493.52</v>
      </c>
      <c r="H2403" s="4">
        <f>Tabla1[[#This Row],[Importe]]-Tabla1[[#This Row],[Pagado]]</f>
        <v>0</v>
      </c>
    </row>
    <row r="2404" spans="1:8" x14ac:dyDescent="0.25">
      <c r="A2404" s="1" t="s">
        <v>27</v>
      </c>
      <c r="B2404" s="8" t="s">
        <v>2440</v>
      </c>
      <c r="C2404">
        <v>40891</v>
      </c>
      <c r="D2404" s="1" t="s">
        <v>3964</v>
      </c>
      <c r="E2404" s="2">
        <v>2481.1</v>
      </c>
      <c r="F2404" s="9" t="s">
        <v>27</v>
      </c>
      <c r="G2404" s="2">
        <v>2481.1</v>
      </c>
      <c r="H2404" s="4">
        <f>Tabla1[[#This Row],[Importe]]-Tabla1[[#This Row],[Pagado]]</f>
        <v>0</v>
      </c>
    </row>
    <row r="2405" spans="1:8" x14ac:dyDescent="0.25">
      <c r="A2405" s="1" t="s">
        <v>27</v>
      </c>
      <c r="B2405" s="8" t="s">
        <v>2441</v>
      </c>
      <c r="C2405">
        <v>40892</v>
      </c>
      <c r="D2405" s="1" t="s">
        <v>4113</v>
      </c>
      <c r="E2405" s="2">
        <v>1277.2</v>
      </c>
      <c r="F2405" s="9" t="s">
        <v>27</v>
      </c>
      <c r="G2405" s="2">
        <v>1277.2</v>
      </c>
      <c r="H2405" s="4">
        <f>Tabla1[[#This Row],[Importe]]-Tabla1[[#This Row],[Pagado]]</f>
        <v>0</v>
      </c>
    </row>
    <row r="2406" spans="1:8" x14ac:dyDescent="0.25">
      <c r="A2406" s="1" t="s">
        <v>27</v>
      </c>
      <c r="B2406" s="8" t="s">
        <v>2442</v>
      </c>
      <c r="C2406">
        <v>40893</v>
      </c>
      <c r="D2406" s="1" t="s">
        <v>4067</v>
      </c>
      <c r="E2406" s="2">
        <v>4050</v>
      </c>
      <c r="F2406" s="9" t="s">
        <v>27</v>
      </c>
      <c r="G2406" s="2">
        <v>4050</v>
      </c>
      <c r="H2406" s="4">
        <f>Tabla1[[#This Row],[Importe]]-Tabla1[[#This Row],[Pagado]]</f>
        <v>0</v>
      </c>
    </row>
    <row r="2407" spans="1:8" x14ac:dyDescent="0.25">
      <c r="A2407" s="1" t="s">
        <v>27</v>
      </c>
      <c r="B2407" s="8" t="s">
        <v>2443</v>
      </c>
      <c r="C2407">
        <v>40894</v>
      </c>
      <c r="D2407" s="1" t="s">
        <v>4173</v>
      </c>
      <c r="E2407" s="2">
        <v>0</v>
      </c>
      <c r="F2407" s="9" t="s">
        <v>4219</v>
      </c>
      <c r="G2407" s="2">
        <v>0</v>
      </c>
      <c r="H2407" s="4">
        <f>Tabla1[[#This Row],[Importe]]-Tabla1[[#This Row],[Pagado]]</f>
        <v>0</v>
      </c>
    </row>
    <row r="2408" spans="1:8" x14ac:dyDescent="0.25">
      <c r="A2408" s="1" t="s">
        <v>27</v>
      </c>
      <c r="B2408" s="8" t="s">
        <v>2444</v>
      </c>
      <c r="C2408">
        <v>40895</v>
      </c>
      <c r="D2408" s="1" t="s">
        <v>4113</v>
      </c>
      <c r="E2408" s="2">
        <v>0</v>
      </c>
      <c r="F2408" s="9" t="s">
        <v>4219</v>
      </c>
      <c r="G2408" s="2">
        <v>0</v>
      </c>
      <c r="H2408" s="4">
        <f>Tabla1[[#This Row],[Importe]]-Tabla1[[#This Row],[Pagado]]</f>
        <v>0</v>
      </c>
    </row>
    <row r="2409" spans="1:8" x14ac:dyDescent="0.25">
      <c r="A2409" s="1" t="s">
        <v>27</v>
      </c>
      <c r="B2409" s="8" t="s">
        <v>2445</v>
      </c>
      <c r="C2409">
        <v>40896</v>
      </c>
      <c r="D2409" s="1" t="s">
        <v>3995</v>
      </c>
      <c r="E2409" s="2">
        <v>51971.519999999997</v>
      </c>
      <c r="F2409" s="9" t="s">
        <v>27</v>
      </c>
      <c r="G2409" s="2">
        <v>51971.519999999997</v>
      </c>
      <c r="H2409" s="4">
        <f>Tabla1[[#This Row],[Importe]]-Tabla1[[#This Row],[Pagado]]</f>
        <v>0</v>
      </c>
    </row>
    <row r="2410" spans="1:8" x14ac:dyDescent="0.25">
      <c r="A2410" s="1" t="s">
        <v>27</v>
      </c>
      <c r="B2410" s="8" t="s">
        <v>2446</v>
      </c>
      <c r="C2410">
        <v>40897</v>
      </c>
      <c r="D2410" s="1" t="s">
        <v>4113</v>
      </c>
      <c r="E2410" s="2">
        <v>254.2</v>
      </c>
      <c r="F2410" s="9" t="s">
        <v>27</v>
      </c>
      <c r="G2410" s="2">
        <v>254.2</v>
      </c>
      <c r="H2410" s="4">
        <f>Tabla1[[#This Row],[Importe]]-Tabla1[[#This Row],[Pagado]]</f>
        <v>0</v>
      </c>
    </row>
    <row r="2411" spans="1:8" x14ac:dyDescent="0.25">
      <c r="A2411" s="1" t="s">
        <v>27</v>
      </c>
      <c r="B2411" s="8" t="s">
        <v>2447</v>
      </c>
      <c r="C2411">
        <v>40898</v>
      </c>
      <c r="D2411" s="1" t="s">
        <v>3968</v>
      </c>
      <c r="E2411" s="2">
        <v>6480</v>
      </c>
      <c r="F2411" s="9" t="s">
        <v>28</v>
      </c>
      <c r="G2411" s="2">
        <v>6480</v>
      </c>
      <c r="H2411" s="4">
        <f>Tabla1[[#This Row],[Importe]]-Tabla1[[#This Row],[Pagado]]</f>
        <v>0</v>
      </c>
    </row>
    <row r="2412" spans="1:8" x14ac:dyDescent="0.25">
      <c r="A2412" s="1" t="s">
        <v>27</v>
      </c>
      <c r="B2412" s="8" t="s">
        <v>2448</v>
      </c>
      <c r="C2412">
        <v>40899</v>
      </c>
      <c r="D2412" s="1" t="s">
        <v>4012</v>
      </c>
      <c r="E2412" s="2">
        <v>38754.800000000003</v>
      </c>
      <c r="F2412" s="9" t="s">
        <v>27</v>
      </c>
      <c r="G2412" s="2">
        <v>38754.800000000003</v>
      </c>
      <c r="H2412" s="4">
        <f>Tabla1[[#This Row],[Importe]]-Tabla1[[#This Row],[Pagado]]</f>
        <v>0</v>
      </c>
    </row>
    <row r="2413" spans="1:8" x14ac:dyDescent="0.25">
      <c r="A2413" s="1" t="s">
        <v>27</v>
      </c>
      <c r="B2413" s="8" t="s">
        <v>2449</v>
      </c>
      <c r="C2413">
        <v>40900</v>
      </c>
      <c r="D2413" s="1" t="s">
        <v>4173</v>
      </c>
      <c r="E2413" s="2">
        <v>18738.38</v>
      </c>
      <c r="F2413" s="9" t="s">
        <v>27</v>
      </c>
      <c r="G2413" s="2">
        <v>18738.38</v>
      </c>
      <c r="H2413" s="4">
        <f>Tabla1[[#This Row],[Importe]]-Tabla1[[#This Row],[Pagado]]</f>
        <v>0</v>
      </c>
    </row>
    <row r="2414" spans="1:8" x14ac:dyDescent="0.25">
      <c r="A2414" s="1" t="s">
        <v>27</v>
      </c>
      <c r="B2414" s="8" t="s">
        <v>2450</v>
      </c>
      <c r="C2414">
        <v>40901</v>
      </c>
      <c r="D2414" s="1" t="s">
        <v>4012</v>
      </c>
      <c r="E2414" s="2">
        <v>2064</v>
      </c>
      <c r="F2414" s="9" t="s">
        <v>27</v>
      </c>
      <c r="G2414" s="2">
        <v>2064</v>
      </c>
      <c r="H2414" s="4">
        <f>Tabla1[[#This Row],[Importe]]-Tabla1[[#This Row],[Pagado]]</f>
        <v>0</v>
      </c>
    </row>
    <row r="2415" spans="1:8" x14ac:dyDescent="0.25">
      <c r="A2415" s="1" t="s">
        <v>27</v>
      </c>
      <c r="B2415" s="8" t="s">
        <v>2451</v>
      </c>
      <c r="C2415">
        <v>40902</v>
      </c>
      <c r="D2415" s="1" t="s">
        <v>3964</v>
      </c>
      <c r="E2415" s="2">
        <v>266.60000000000002</v>
      </c>
      <c r="F2415" s="9" t="s">
        <v>27</v>
      </c>
      <c r="G2415" s="2">
        <v>266.60000000000002</v>
      </c>
      <c r="H2415" s="4">
        <f>Tabla1[[#This Row],[Importe]]-Tabla1[[#This Row],[Pagado]]</f>
        <v>0</v>
      </c>
    </row>
    <row r="2416" spans="1:8" x14ac:dyDescent="0.25">
      <c r="A2416" s="1" t="s">
        <v>27</v>
      </c>
      <c r="B2416" s="8" t="s">
        <v>2452</v>
      </c>
      <c r="C2416">
        <v>40903</v>
      </c>
      <c r="D2416" s="1" t="s">
        <v>3964</v>
      </c>
      <c r="E2416" s="2">
        <v>5035.38</v>
      </c>
      <c r="F2416" s="9" t="s">
        <v>27</v>
      </c>
      <c r="G2416" s="2">
        <v>5035.38</v>
      </c>
      <c r="H2416" s="4">
        <f>Tabla1[[#This Row],[Importe]]-Tabla1[[#This Row],[Pagado]]</f>
        <v>0</v>
      </c>
    </row>
    <row r="2417" spans="1:8" x14ac:dyDescent="0.25">
      <c r="A2417" s="1" t="s">
        <v>27</v>
      </c>
      <c r="B2417" s="8" t="s">
        <v>2453</v>
      </c>
      <c r="C2417">
        <v>40904</v>
      </c>
      <c r="D2417" s="1" t="s">
        <v>3994</v>
      </c>
      <c r="E2417" s="2">
        <v>1986.08</v>
      </c>
      <c r="F2417" s="9" t="s">
        <v>27</v>
      </c>
      <c r="G2417" s="2">
        <v>1986.08</v>
      </c>
      <c r="H2417" s="4">
        <f>Tabla1[[#This Row],[Importe]]-Tabla1[[#This Row],[Pagado]]</f>
        <v>0</v>
      </c>
    </row>
    <row r="2418" spans="1:8" x14ac:dyDescent="0.25">
      <c r="A2418" s="1" t="s">
        <v>27</v>
      </c>
      <c r="B2418" s="8" t="s">
        <v>2454</v>
      </c>
      <c r="C2418">
        <v>40905</v>
      </c>
      <c r="D2418" s="1" t="s">
        <v>3991</v>
      </c>
      <c r="E2418" s="2">
        <v>1349.6</v>
      </c>
      <c r="F2418" s="9" t="s">
        <v>27</v>
      </c>
      <c r="G2418" s="2">
        <v>1349.6</v>
      </c>
      <c r="H2418" s="4">
        <f>Tabla1[[#This Row],[Importe]]-Tabla1[[#This Row],[Pagado]]</f>
        <v>0</v>
      </c>
    </row>
    <row r="2419" spans="1:8" x14ac:dyDescent="0.25">
      <c r="A2419" s="1" t="s">
        <v>27</v>
      </c>
      <c r="B2419" s="8" t="s">
        <v>2455</v>
      </c>
      <c r="C2419">
        <v>40906</v>
      </c>
      <c r="D2419" s="1" t="s">
        <v>3997</v>
      </c>
      <c r="E2419" s="2">
        <v>1583.6</v>
      </c>
      <c r="F2419" s="9" t="s">
        <v>27</v>
      </c>
      <c r="G2419" s="2">
        <v>1583.6</v>
      </c>
      <c r="H2419" s="4">
        <f>Tabla1[[#This Row],[Importe]]-Tabla1[[#This Row],[Pagado]]</f>
        <v>0</v>
      </c>
    </row>
    <row r="2420" spans="1:8" x14ac:dyDescent="0.25">
      <c r="A2420" s="1" t="s">
        <v>27</v>
      </c>
      <c r="B2420" s="8" t="s">
        <v>2456</v>
      </c>
      <c r="C2420">
        <v>40907</v>
      </c>
      <c r="D2420" s="1" t="s">
        <v>4085</v>
      </c>
      <c r="E2420" s="2">
        <v>18370</v>
      </c>
      <c r="F2420" s="9" t="s">
        <v>27</v>
      </c>
      <c r="G2420" s="2">
        <v>18370</v>
      </c>
      <c r="H2420" s="4">
        <f>Tabla1[[#This Row],[Importe]]-Tabla1[[#This Row],[Pagado]]</f>
        <v>0</v>
      </c>
    </row>
    <row r="2421" spans="1:8" x14ac:dyDescent="0.25">
      <c r="A2421" s="1" t="s">
        <v>27</v>
      </c>
      <c r="B2421" s="8" t="s">
        <v>2457</v>
      </c>
      <c r="C2421">
        <v>40908</v>
      </c>
      <c r="D2421" s="1" t="s">
        <v>4007</v>
      </c>
      <c r="E2421" s="2">
        <v>4622.8</v>
      </c>
      <c r="F2421" s="9" t="s">
        <v>27</v>
      </c>
      <c r="G2421" s="2">
        <v>4622.8</v>
      </c>
      <c r="H2421" s="4">
        <f>Tabla1[[#This Row],[Importe]]-Tabla1[[#This Row],[Pagado]]</f>
        <v>0</v>
      </c>
    </row>
    <row r="2422" spans="1:8" x14ac:dyDescent="0.25">
      <c r="A2422" s="1" t="s">
        <v>27</v>
      </c>
      <c r="B2422" s="8" t="s">
        <v>2458</v>
      </c>
      <c r="C2422">
        <v>40909</v>
      </c>
      <c r="D2422" s="1" t="s">
        <v>4008</v>
      </c>
      <c r="E2422" s="2">
        <v>4469.8</v>
      </c>
      <c r="F2422" s="9" t="s">
        <v>27</v>
      </c>
      <c r="G2422" s="2">
        <v>4469.8</v>
      </c>
      <c r="H2422" s="4">
        <f>Tabla1[[#This Row],[Importe]]-Tabla1[[#This Row],[Pagado]]</f>
        <v>0</v>
      </c>
    </row>
    <row r="2423" spans="1:8" x14ac:dyDescent="0.25">
      <c r="A2423" s="1" t="s">
        <v>27</v>
      </c>
      <c r="B2423" s="8" t="s">
        <v>2459</v>
      </c>
      <c r="C2423">
        <v>40910</v>
      </c>
      <c r="D2423" s="1" t="s">
        <v>4005</v>
      </c>
      <c r="E2423" s="2">
        <v>539.46</v>
      </c>
      <c r="F2423" s="9" t="s">
        <v>27</v>
      </c>
      <c r="G2423" s="2">
        <v>539.46</v>
      </c>
      <c r="H2423" s="4">
        <f>Tabla1[[#This Row],[Importe]]-Tabla1[[#This Row],[Pagado]]</f>
        <v>0</v>
      </c>
    </row>
    <row r="2424" spans="1:8" x14ac:dyDescent="0.25">
      <c r="A2424" s="1" t="s">
        <v>27</v>
      </c>
      <c r="B2424" s="8" t="s">
        <v>2460</v>
      </c>
      <c r="C2424">
        <v>40911</v>
      </c>
      <c r="D2424" s="1" t="s">
        <v>3992</v>
      </c>
      <c r="E2424" s="2">
        <v>4838.82</v>
      </c>
      <c r="F2424" s="9" t="s">
        <v>27</v>
      </c>
      <c r="G2424" s="2">
        <v>4838.82</v>
      </c>
      <c r="H2424" s="4">
        <f>Tabla1[[#This Row],[Importe]]-Tabla1[[#This Row],[Pagado]]</f>
        <v>0</v>
      </c>
    </row>
    <row r="2425" spans="1:8" x14ac:dyDescent="0.25">
      <c r="A2425" s="1" t="s">
        <v>27</v>
      </c>
      <c r="B2425" s="8" t="s">
        <v>2461</v>
      </c>
      <c r="C2425">
        <v>40912</v>
      </c>
      <c r="D2425" s="1" t="s">
        <v>3968</v>
      </c>
      <c r="E2425" s="2">
        <v>9720</v>
      </c>
      <c r="F2425" s="9" t="s">
        <v>28</v>
      </c>
      <c r="G2425" s="2">
        <v>9720</v>
      </c>
      <c r="H2425" s="4">
        <f>Tabla1[[#This Row],[Importe]]-Tabla1[[#This Row],[Pagado]]</f>
        <v>0</v>
      </c>
    </row>
    <row r="2426" spans="1:8" x14ac:dyDescent="0.25">
      <c r="A2426" s="1" t="s">
        <v>27</v>
      </c>
      <c r="B2426" s="8" t="s">
        <v>2462</v>
      </c>
      <c r="C2426">
        <v>40913</v>
      </c>
      <c r="D2426" s="1" t="s">
        <v>3950</v>
      </c>
      <c r="E2426" s="2">
        <v>5303.28</v>
      </c>
      <c r="F2426" s="9" t="s">
        <v>28</v>
      </c>
      <c r="G2426" s="2">
        <v>5303.28</v>
      </c>
      <c r="H2426" s="4">
        <f>Tabla1[[#This Row],[Importe]]-Tabla1[[#This Row],[Pagado]]</f>
        <v>0</v>
      </c>
    </row>
    <row r="2427" spans="1:8" x14ac:dyDescent="0.25">
      <c r="A2427" s="1" t="s">
        <v>27</v>
      </c>
      <c r="B2427" s="8" t="s">
        <v>2463</v>
      </c>
      <c r="C2427">
        <v>40914</v>
      </c>
      <c r="D2427" s="1" t="s">
        <v>4088</v>
      </c>
      <c r="E2427" s="2">
        <v>3996</v>
      </c>
      <c r="F2427" s="9" t="s">
        <v>27</v>
      </c>
      <c r="G2427" s="2">
        <v>3996</v>
      </c>
      <c r="H2427" s="4">
        <f>Tabla1[[#This Row],[Importe]]-Tabla1[[#This Row],[Pagado]]</f>
        <v>0</v>
      </c>
    </row>
    <row r="2428" spans="1:8" x14ac:dyDescent="0.25">
      <c r="A2428" s="1" t="s">
        <v>27</v>
      </c>
      <c r="B2428" s="8" t="s">
        <v>2464</v>
      </c>
      <c r="C2428">
        <v>40915</v>
      </c>
      <c r="D2428" s="1" t="s">
        <v>4057</v>
      </c>
      <c r="E2428" s="2">
        <v>3050.8</v>
      </c>
      <c r="F2428" s="9" t="s">
        <v>27</v>
      </c>
      <c r="G2428" s="2">
        <v>3050.8</v>
      </c>
      <c r="H2428" s="4">
        <f>Tabla1[[#This Row],[Importe]]-Tabla1[[#This Row],[Pagado]]</f>
        <v>0</v>
      </c>
    </row>
    <row r="2429" spans="1:8" x14ac:dyDescent="0.25">
      <c r="A2429" s="1" t="s">
        <v>27</v>
      </c>
      <c r="B2429" s="8" t="s">
        <v>2465</v>
      </c>
      <c r="C2429">
        <v>40916</v>
      </c>
      <c r="D2429" s="1" t="s">
        <v>3964</v>
      </c>
      <c r="E2429" s="2">
        <v>3003.9</v>
      </c>
      <c r="F2429" s="9" t="s">
        <v>27</v>
      </c>
      <c r="G2429" s="2">
        <v>3003.9</v>
      </c>
      <c r="H2429" s="4">
        <f>Tabla1[[#This Row],[Importe]]-Tabla1[[#This Row],[Pagado]]</f>
        <v>0</v>
      </c>
    </row>
    <row r="2430" spans="1:8" x14ac:dyDescent="0.25">
      <c r="A2430" s="1" t="s">
        <v>27</v>
      </c>
      <c r="B2430" s="8" t="s">
        <v>2466</v>
      </c>
      <c r="C2430">
        <v>40917</v>
      </c>
      <c r="D2430" s="1" t="s">
        <v>3989</v>
      </c>
      <c r="E2430" s="2">
        <v>690.24</v>
      </c>
      <c r="F2430" s="9" t="s">
        <v>27</v>
      </c>
      <c r="G2430" s="2">
        <v>690.24</v>
      </c>
      <c r="H2430" s="4">
        <f>Tabla1[[#This Row],[Importe]]-Tabla1[[#This Row],[Pagado]]</f>
        <v>0</v>
      </c>
    </row>
    <row r="2431" spans="1:8" x14ac:dyDescent="0.25">
      <c r="A2431" s="1" t="s">
        <v>27</v>
      </c>
      <c r="B2431" s="8" t="s">
        <v>2467</v>
      </c>
      <c r="C2431">
        <v>40918</v>
      </c>
      <c r="D2431" s="1" t="s">
        <v>4150</v>
      </c>
      <c r="E2431" s="2">
        <v>3660</v>
      </c>
      <c r="F2431" s="9">
        <v>44230</v>
      </c>
      <c r="G2431" s="2">
        <v>3660</v>
      </c>
      <c r="H2431" s="4">
        <f>Tabla1[[#This Row],[Importe]]-Tabla1[[#This Row],[Pagado]]</f>
        <v>0</v>
      </c>
    </row>
    <row r="2432" spans="1:8" x14ac:dyDescent="0.25">
      <c r="A2432" s="1" t="s">
        <v>27</v>
      </c>
      <c r="B2432" s="8" t="s">
        <v>2468</v>
      </c>
      <c r="C2432">
        <v>40919</v>
      </c>
      <c r="D2432" s="1" t="s">
        <v>4121</v>
      </c>
      <c r="E2432" s="2">
        <v>4278.5</v>
      </c>
      <c r="F2432" s="9" t="s">
        <v>27</v>
      </c>
      <c r="G2432" s="2">
        <v>4278.5</v>
      </c>
      <c r="H2432" s="4">
        <f>Tabla1[[#This Row],[Importe]]-Tabla1[[#This Row],[Pagado]]</f>
        <v>0</v>
      </c>
    </row>
    <row r="2433" spans="1:8" x14ac:dyDescent="0.25">
      <c r="A2433" s="1" t="s">
        <v>27</v>
      </c>
      <c r="B2433" s="8" t="s">
        <v>2469</v>
      </c>
      <c r="C2433">
        <v>40920</v>
      </c>
      <c r="D2433" s="1" t="s">
        <v>4028</v>
      </c>
      <c r="E2433" s="2">
        <v>3618.1</v>
      </c>
      <c r="F2433" s="9" t="s">
        <v>27</v>
      </c>
      <c r="G2433" s="2">
        <v>3618.1</v>
      </c>
      <c r="H2433" s="4">
        <f>Tabla1[[#This Row],[Importe]]-Tabla1[[#This Row],[Pagado]]</f>
        <v>0</v>
      </c>
    </row>
    <row r="2434" spans="1:8" x14ac:dyDescent="0.25">
      <c r="A2434" s="1" t="s">
        <v>27</v>
      </c>
      <c r="B2434" s="8" t="s">
        <v>2470</v>
      </c>
      <c r="C2434">
        <v>40921</v>
      </c>
      <c r="D2434" s="1" t="s">
        <v>3964</v>
      </c>
      <c r="E2434" s="2">
        <v>810</v>
      </c>
      <c r="F2434" s="9" t="s">
        <v>27</v>
      </c>
      <c r="G2434" s="2">
        <v>810</v>
      </c>
      <c r="H2434" s="4">
        <f>Tabla1[[#This Row],[Importe]]-Tabla1[[#This Row],[Pagado]]</f>
        <v>0</v>
      </c>
    </row>
    <row r="2435" spans="1:8" x14ac:dyDescent="0.25">
      <c r="A2435" s="1" t="s">
        <v>27</v>
      </c>
      <c r="B2435" s="8" t="s">
        <v>2471</v>
      </c>
      <c r="C2435">
        <v>40922</v>
      </c>
      <c r="D2435" s="1" t="s">
        <v>3964</v>
      </c>
      <c r="E2435" s="2">
        <v>810</v>
      </c>
      <c r="F2435" s="9" t="s">
        <v>27</v>
      </c>
      <c r="G2435" s="2">
        <v>810</v>
      </c>
      <c r="H2435" s="4">
        <f>Tabla1[[#This Row],[Importe]]-Tabla1[[#This Row],[Pagado]]</f>
        <v>0</v>
      </c>
    </row>
    <row r="2436" spans="1:8" x14ac:dyDescent="0.25">
      <c r="A2436" s="1" t="s">
        <v>27</v>
      </c>
      <c r="B2436" s="8" t="s">
        <v>2472</v>
      </c>
      <c r="C2436">
        <v>40923</v>
      </c>
      <c r="D2436" s="1" t="s">
        <v>3958</v>
      </c>
      <c r="E2436" s="2">
        <v>1010.5</v>
      </c>
      <c r="F2436" s="9" t="s">
        <v>27</v>
      </c>
      <c r="G2436" s="2">
        <v>1010.5</v>
      </c>
      <c r="H2436" s="4">
        <f>Tabla1[[#This Row],[Importe]]-Tabla1[[#This Row],[Pagado]]</f>
        <v>0</v>
      </c>
    </row>
    <row r="2437" spans="1:8" x14ac:dyDescent="0.25">
      <c r="A2437" s="1" t="s">
        <v>27</v>
      </c>
      <c r="B2437" s="8" t="s">
        <v>2473</v>
      </c>
      <c r="C2437">
        <v>40924</v>
      </c>
      <c r="D2437" s="1" t="s">
        <v>3964</v>
      </c>
      <c r="E2437" s="2">
        <v>499.4</v>
      </c>
      <c r="F2437" s="9" t="s">
        <v>27</v>
      </c>
      <c r="G2437" s="2">
        <v>499.4</v>
      </c>
      <c r="H2437" s="4">
        <f>Tabla1[[#This Row],[Importe]]-Tabla1[[#This Row],[Pagado]]</f>
        <v>0</v>
      </c>
    </row>
    <row r="2438" spans="1:8" x14ac:dyDescent="0.25">
      <c r="A2438" s="1" t="s">
        <v>27</v>
      </c>
      <c r="B2438" s="8" t="s">
        <v>2474</v>
      </c>
      <c r="C2438">
        <v>40925</v>
      </c>
      <c r="D2438" s="1" t="s">
        <v>3999</v>
      </c>
      <c r="E2438" s="2">
        <v>5728</v>
      </c>
      <c r="F2438" s="9" t="s">
        <v>27</v>
      </c>
      <c r="G2438" s="2">
        <v>5728</v>
      </c>
      <c r="H2438" s="4">
        <f>Tabla1[[#This Row],[Importe]]-Tabla1[[#This Row],[Pagado]]</f>
        <v>0</v>
      </c>
    </row>
    <row r="2439" spans="1:8" x14ac:dyDescent="0.25">
      <c r="A2439" s="1" t="s">
        <v>27</v>
      </c>
      <c r="B2439" s="8" t="s">
        <v>2475</v>
      </c>
      <c r="C2439">
        <v>40926</v>
      </c>
      <c r="D2439" s="1" t="s">
        <v>4022</v>
      </c>
      <c r="E2439" s="2">
        <v>2901.3</v>
      </c>
      <c r="F2439" s="9" t="s">
        <v>27</v>
      </c>
      <c r="G2439" s="2">
        <v>2901.3</v>
      </c>
      <c r="H2439" s="4">
        <f>Tabla1[[#This Row],[Importe]]-Tabla1[[#This Row],[Pagado]]</f>
        <v>0</v>
      </c>
    </row>
    <row r="2440" spans="1:8" x14ac:dyDescent="0.25">
      <c r="A2440" s="1" t="s">
        <v>27</v>
      </c>
      <c r="B2440" s="8" t="s">
        <v>2476</v>
      </c>
      <c r="C2440">
        <v>40927</v>
      </c>
      <c r="D2440" s="1" t="s">
        <v>4061</v>
      </c>
      <c r="E2440" s="2">
        <v>2231.6999999999998</v>
      </c>
      <c r="F2440" s="9" t="s">
        <v>27</v>
      </c>
      <c r="G2440" s="2">
        <v>2231.6999999999998</v>
      </c>
      <c r="H2440" s="4">
        <f>Tabla1[[#This Row],[Importe]]-Tabla1[[#This Row],[Pagado]]</f>
        <v>0</v>
      </c>
    </row>
    <row r="2441" spans="1:8" x14ac:dyDescent="0.25">
      <c r="A2441" s="1" t="s">
        <v>27</v>
      </c>
      <c r="B2441" s="8" t="s">
        <v>2477</v>
      </c>
      <c r="C2441">
        <v>40928</v>
      </c>
      <c r="D2441" s="1" t="s">
        <v>4066</v>
      </c>
      <c r="E2441" s="2">
        <v>4006</v>
      </c>
      <c r="F2441" s="9" t="s">
        <v>27</v>
      </c>
      <c r="G2441" s="2">
        <v>4006</v>
      </c>
      <c r="H2441" s="4">
        <f>Tabla1[[#This Row],[Importe]]-Tabla1[[#This Row],[Pagado]]</f>
        <v>0</v>
      </c>
    </row>
    <row r="2442" spans="1:8" x14ac:dyDescent="0.25">
      <c r="A2442" s="1" t="s">
        <v>27</v>
      </c>
      <c r="B2442" s="8" t="s">
        <v>2478</v>
      </c>
      <c r="C2442">
        <v>40929</v>
      </c>
      <c r="D2442" s="1" t="s">
        <v>4062</v>
      </c>
      <c r="E2442" s="2">
        <v>24973.599999999999</v>
      </c>
      <c r="F2442" s="9" t="s">
        <v>28</v>
      </c>
      <c r="G2442" s="2">
        <v>24973.599999999999</v>
      </c>
      <c r="H2442" s="4">
        <f>Tabla1[[#This Row],[Importe]]-Tabla1[[#This Row],[Pagado]]</f>
        <v>0</v>
      </c>
    </row>
    <row r="2443" spans="1:8" x14ac:dyDescent="0.25">
      <c r="A2443" s="1" t="s">
        <v>27</v>
      </c>
      <c r="B2443" s="8" t="s">
        <v>2479</v>
      </c>
      <c r="C2443">
        <v>40930</v>
      </c>
      <c r="D2443" s="1" t="s">
        <v>4063</v>
      </c>
      <c r="E2443" s="2">
        <v>60925.4</v>
      </c>
      <c r="F2443" s="9" t="s">
        <v>28</v>
      </c>
      <c r="G2443" s="2">
        <v>60925.4</v>
      </c>
      <c r="H2443" s="4">
        <f>Tabla1[[#This Row],[Importe]]-Tabla1[[#This Row],[Pagado]]</f>
        <v>0</v>
      </c>
    </row>
    <row r="2444" spans="1:8" x14ac:dyDescent="0.25">
      <c r="A2444" s="1" t="s">
        <v>27</v>
      </c>
      <c r="B2444" s="8" t="s">
        <v>2480</v>
      </c>
      <c r="C2444">
        <v>40931</v>
      </c>
      <c r="D2444" s="1" t="s">
        <v>4176</v>
      </c>
      <c r="E2444" s="2">
        <v>10755.35</v>
      </c>
      <c r="F2444" s="9" t="s">
        <v>28</v>
      </c>
      <c r="G2444" s="2">
        <v>10755.35</v>
      </c>
      <c r="H2444" s="4">
        <f>Tabla1[[#This Row],[Importe]]-Tabla1[[#This Row],[Pagado]]</f>
        <v>0</v>
      </c>
    </row>
    <row r="2445" spans="1:8" x14ac:dyDescent="0.25">
      <c r="A2445" s="1" t="s">
        <v>27</v>
      </c>
      <c r="B2445" s="8" t="s">
        <v>2481</v>
      </c>
      <c r="C2445">
        <v>40932</v>
      </c>
      <c r="D2445" s="1" t="s">
        <v>3998</v>
      </c>
      <c r="E2445" s="2">
        <v>32892.6</v>
      </c>
      <c r="F2445" s="9" t="s">
        <v>28</v>
      </c>
      <c r="G2445" s="2">
        <v>32892.6</v>
      </c>
      <c r="H2445" s="4">
        <f>Tabla1[[#This Row],[Importe]]-Tabla1[[#This Row],[Pagado]]</f>
        <v>0</v>
      </c>
    </row>
    <row r="2446" spans="1:8" x14ac:dyDescent="0.25">
      <c r="A2446" s="1" t="s">
        <v>27</v>
      </c>
      <c r="B2446" s="8" t="s">
        <v>2482</v>
      </c>
      <c r="C2446">
        <v>40933</v>
      </c>
      <c r="D2446" s="1" t="s">
        <v>3964</v>
      </c>
      <c r="E2446" s="2">
        <v>95.7</v>
      </c>
      <c r="F2446" s="9" t="s">
        <v>27</v>
      </c>
      <c r="G2446" s="2">
        <v>95.7</v>
      </c>
      <c r="H2446" s="4">
        <f>Tabla1[[#This Row],[Importe]]-Tabla1[[#This Row],[Pagado]]</f>
        <v>0</v>
      </c>
    </row>
    <row r="2447" spans="1:8" x14ac:dyDescent="0.25">
      <c r="A2447" s="1" t="s">
        <v>27</v>
      </c>
      <c r="B2447" s="8" t="s">
        <v>2483</v>
      </c>
      <c r="C2447">
        <v>40934</v>
      </c>
      <c r="D2447" s="1" t="s">
        <v>3936</v>
      </c>
      <c r="E2447" s="2">
        <v>4135.6000000000004</v>
      </c>
      <c r="F2447" s="9" t="s">
        <v>27</v>
      </c>
      <c r="G2447" s="2">
        <v>4135.6000000000004</v>
      </c>
      <c r="H2447" s="4">
        <f>Tabla1[[#This Row],[Importe]]-Tabla1[[#This Row],[Pagado]]</f>
        <v>0</v>
      </c>
    </row>
    <row r="2448" spans="1:8" x14ac:dyDescent="0.25">
      <c r="A2448" s="1" t="s">
        <v>27</v>
      </c>
      <c r="B2448" s="8" t="s">
        <v>2484</v>
      </c>
      <c r="C2448">
        <v>40935</v>
      </c>
      <c r="D2448" s="1" t="s">
        <v>3935</v>
      </c>
      <c r="E2448" s="2">
        <v>45927.7</v>
      </c>
      <c r="F2448" s="9" t="s">
        <v>30</v>
      </c>
      <c r="G2448" s="2">
        <v>45927.7</v>
      </c>
      <c r="H2448" s="4">
        <f>Tabla1[[#This Row],[Importe]]-Tabla1[[#This Row],[Pagado]]</f>
        <v>0</v>
      </c>
    </row>
    <row r="2449" spans="1:8" x14ac:dyDescent="0.25">
      <c r="A2449" s="1" t="s">
        <v>27</v>
      </c>
      <c r="B2449" s="8" t="s">
        <v>2485</v>
      </c>
      <c r="C2449">
        <v>40936</v>
      </c>
      <c r="D2449" s="1" t="s">
        <v>3964</v>
      </c>
      <c r="E2449" s="2">
        <v>2760</v>
      </c>
      <c r="F2449" s="9" t="s">
        <v>27</v>
      </c>
      <c r="G2449" s="2">
        <v>2760</v>
      </c>
      <c r="H2449" s="4">
        <f>Tabla1[[#This Row],[Importe]]-Tabla1[[#This Row],[Pagado]]</f>
        <v>0</v>
      </c>
    </row>
    <row r="2450" spans="1:8" x14ac:dyDescent="0.25">
      <c r="A2450" s="1" t="s">
        <v>27</v>
      </c>
      <c r="B2450" s="8" t="s">
        <v>2486</v>
      </c>
      <c r="C2450">
        <v>40937</v>
      </c>
      <c r="D2450" s="1" t="s">
        <v>4124</v>
      </c>
      <c r="E2450" s="2">
        <v>50224</v>
      </c>
      <c r="F2450" s="9" t="s">
        <v>28</v>
      </c>
      <c r="G2450" s="2">
        <v>50224</v>
      </c>
      <c r="H2450" s="4">
        <f>Tabla1[[#This Row],[Importe]]-Tabla1[[#This Row],[Pagado]]</f>
        <v>0</v>
      </c>
    </row>
    <row r="2451" spans="1:8" x14ac:dyDescent="0.25">
      <c r="A2451" s="1" t="s">
        <v>27</v>
      </c>
      <c r="B2451" s="8" t="s">
        <v>2487</v>
      </c>
      <c r="C2451">
        <v>40938</v>
      </c>
      <c r="D2451" s="1" t="s">
        <v>4179</v>
      </c>
      <c r="E2451" s="2">
        <v>4048.8</v>
      </c>
      <c r="F2451" s="9" t="s">
        <v>29</v>
      </c>
      <c r="G2451" s="2">
        <v>4048.8</v>
      </c>
      <c r="H2451" s="4">
        <f>Tabla1[[#This Row],[Importe]]-Tabla1[[#This Row],[Pagado]]</f>
        <v>0</v>
      </c>
    </row>
    <row r="2452" spans="1:8" x14ac:dyDescent="0.25">
      <c r="A2452" s="1" t="s">
        <v>27</v>
      </c>
      <c r="B2452" s="8" t="s">
        <v>2488</v>
      </c>
      <c r="C2452">
        <v>40939</v>
      </c>
      <c r="D2452" s="1" t="s">
        <v>4047</v>
      </c>
      <c r="E2452" s="2">
        <v>1179.9000000000001</v>
      </c>
      <c r="F2452" s="9" t="s">
        <v>27</v>
      </c>
      <c r="G2452" s="2">
        <v>1179.9000000000001</v>
      </c>
      <c r="H2452" s="4">
        <f>Tabla1[[#This Row],[Importe]]-Tabla1[[#This Row],[Pagado]]</f>
        <v>0</v>
      </c>
    </row>
    <row r="2453" spans="1:8" x14ac:dyDescent="0.25">
      <c r="A2453" s="1" t="s">
        <v>27</v>
      </c>
      <c r="B2453" s="8" t="s">
        <v>2489</v>
      </c>
      <c r="C2453">
        <v>40940</v>
      </c>
      <c r="D2453" s="1" t="s">
        <v>4037</v>
      </c>
      <c r="E2453" s="2">
        <v>661.1</v>
      </c>
      <c r="F2453" s="9" t="s">
        <v>27</v>
      </c>
      <c r="G2453" s="2">
        <v>661.1</v>
      </c>
      <c r="H2453" s="4">
        <f>Tabla1[[#This Row],[Importe]]-Tabla1[[#This Row],[Pagado]]</f>
        <v>0</v>
      </c>
    </row>
    <row r="2454" spans="1:8" x14ac:dyDescent="0.25">
      <c r="A2454" s="1" t="s">
        <v>27</v>
      </c>
      <c r="B2454" s="8" t="s">
        <v>2490</v>
      </c>
      <c r="C2454">
        <v>40941</v>
      </c>
      <c r="D2454" s="1" t="s">
        <v>4017</v>
      </c>
      <c r="E2454" s="2">
        <v>160642.37</v>
      </c>
      <c r="F2454" s="9" t="s">
        <v>30</v>
      </c>
      <c r="G2454" s="2">
        <v>160642.37</v>
      </c>
      <c r="H2454" s="4">
        <f>Tabla1[[#This Row],[Importe]]-Tabla1[[#This Row],[Pagado]]</f>
        <v>0</v>
      </c>
    </row>
    <row r="2455" spans="1:8" x14ac:dyDescent="0.25">
      <c r="A2455" s="1" t="s">
        <v>27</v>
      </c>
      <c r="B2455" s="8" t="s">
        <v>2491</v>
      </c>
      <c r="C2455">
        <v>40942</v>
      </c>
      <c r="D2455" s="1" t="s">
        <v>4145</v>
      </c>
      <c r="E2455" s="2">
        <v>764</v>
      </c>
      <c r="F2455" s="9" t="s">
        <v>27</v>
      </c>
      <c r="G2455" s="2">
        <v>764</v>
      </c>
      <c r="H2455" s="4">
        <f>Tabla1[[#This Row],[Importe]]-Tabla1[[#This Row],[Pagado]]</f>
        <v>0</v>
      </c>
    </row>
    <row r="2456" spans="1:8" x14ac:dyDescent="0.25">
      <c r="A2456" s="1" t="s">
        <v>27</v>
      </c>
      <c r="B2456" s="8" t="s">
        <v>2492</v>
      </c>
      <c r="C2456">
        <v>40943</v>
      </c>
      <c r="D2456" s="1" t="s">
        <v>3998</v>
      </c>
      <c r="E2456" s="2">
        <v>54075.6</v>
      </c>
      <c r="F2456" s="9" t="s">
        <v>4219</v>
      </c>
      <c r="G2456" s="2">
        <v>40807.4</v>
      </c>
      <c r="H2456" s="4">
        <f>Tabla1[[#This Row],[Importe]]-Tabla1[[#This Row],[Pagado]]</f>
        <v>13268.199999999997</v>
      </c>
    </row>
    <row r="2457" spans="1:8" x14ac:dyDescent="0.25">
      <c r="A2457" s="1" t="s">
        <v>28</v>
      </c>
      <c r="B2457" s="8" t="s">
        <v>2493</v>
      </c>
      <c r="C2457">
        <v>40944</v>
      </c>
      <c r="D2457" s="1" t="s">
        <v>3936</v>
      </c>
      <c r="E2457" s="2">
        <v>11441.5</v>
      </c>
      <c r="F2457" s="9" t="s">
        <v>28</v>
      </c>
      <c r="G2457" s="2">
        <v>11441.5</v>
      </c>
      <c r="H2457" s="4">
        <f>Tabla1[[#This Row],[Importe]]-Tabla1[[#This Row],[Pagado]]</f>
        <v>0</v>
      </c>
    </row>
    <row r="2458" spans="1:8" x14ac:dyDescent="0.25">
      <c r="A2458" s="1" t="s">
        <v>28</v>
      </c>
      <c r="B2458" s="8" t="s">
        <v>2494</v>
      </c>
      <c r="C2458">
        <v>40945</v>
      </c>
      <c r="D2458" s="1" t="s">
        <v>3935</v>
      </c>
      <c r="E2458" s="2">
        <v>67165.7</v>
      </c>
      <c r="F2458" s="9" t="s">
        <v>30</v>
      </c>
      <c r="G2458" s="2">
        <v>67165.7</v>
      </c>
      <c r="H2458" s="4">
        <f>Tabla1[[#This Row],[Importe]]-Tabla1[[#This Row],[Pagado]]</f>
        <v>0</v>
      </c>
    </row>
    <row r="2459" spans="1:8" x14ac:dyDescent="0.25">
      <c r="A2459" s="1" t="s">
        <v>28</v>
      </c>
      <c r="B2459" s="8" t="s">
        <v>2495</v>
      </c>
      <c r="C2459">
        <v>40946</v>
      </c>
      <c r="D2459" s="1" t="s">
        <v>3973</v>
      </c>
      <c r="E2459" s="2">
        <v>1142</v>
      </c>
      <c r="F2459" s="9" t="s">
        <v>28</v>
      </c>
      <c r="G2459" s="2">
        <v>1142</v>
      </c>
      <c r="H2459" s="4">
        <f>Tabla1[[#This Row],[Importe]]-Tabla1[[#This Row],[Pagado]]</f>
        <v>0</v>
      </c>
    </row>
    <row r="2460" spans="1:8" x14ac:dyDescent="0.25">
      <c r="A2460" s="1" t="s">
        <v>28</v>
      </c>
      <c r="B2460" s="8" t="s">
        <v>2496</v>
      </c>
      <c r="C2460">
        <v>40947</v>
      </c>
      <c r="D2460" s="1" t="s">
        <v>4042</v>
      </c>
      <c r="E2460" s="2">
        <v>28090</v>
      </c>
      <c r="F2460" s="9" t="s">
        <v>32</v>
      </c>
      <c r="G2460" s="2">
        <v>28090</v>
      </c>
      <c r="H2460" s="4">
        <f>Tabla1[[#This Row],[Importe]]-Tabla1[[#This Row],[Pagado]]</f>
        <v>0</v>
      </c>
    </row>
    <row r="2461" spans="1:8" x14ac:dyDescent="0.25">
      <c r="A2461" s="1" t="s">
        <v>28</v>
      </c>
      <c r="B2461" s="8" t="s">
        <v>2497</v>
      </c>
      <c r="C2461">
        <v>40948</v>
      </c>
      <c r="D2461" s="1" t="s">
        <v>4078</v>
      </c>
      <c r="E2461" s="2">
        <v>3617.48</v>
      </c>
      <c r="F2461" s="9" t="s">
        <v>28</v>
      </c>
      <c r="G2461" s="2">
        <v>3617.48</v>
      </c>
      <c r="H2461" s="4">
        <f>Tabla1[[#This Row],[Importe]]-Tabla1[[#This Row],[Pagado]]</f>
        <v>0</v>
      </c>
    </row>
    <row r="2462" spans="1:8" x14ac:dyDescent="0.25">
      <c r="A2462" s="1" t="s">
        <v>28</v>
      </c>
      <c r="B2462" s="8" t="s">
        <v>2498</v>
      </c>
      <c r="C2462">
        <v>40949</v>
      </c>
      <c r="D2462" s="1" t="s">
        <v>4142</v>
      </c>
      <c r="E2462" s="2">
        <v>19005</v>
      </c>
      <c r="F2462" s="9" t="s">
        <v>28</v>
      </c>
      <c r="G2462" s="2">
        <v>19005</v>
      </c>
      <c r="H2462" s="4">
        <f>Tabla1[[#This Row],[Importe]]-Tabla1[[#This Row],[Pagado]]</f>
        <v>0</v>
      </c>
    </row>
    <row r="2463" spans="1:8" x14ac:dyDescent="0.25">
      <c r="A2463" s="1" t="s">
        <v>28</v>
      </c>
      <c r="B2463" s="8" t="s">
        <v>2499</v>
      </c>
      <c r="C2463">
        <v>40950</v>
      </c>
      <c r="D2463" s="1" t="s">
        <v>3950</v>
      </c>
      <c r="E2463" s="2">
        <v>75619.600000000006</v>
      </c>
      <c r="F2463" s="9" t="s">
        <v>30</v>
      </c>
      <c r="G2463" s="2">
        <v>75619.600000000006</v>
      </c>
      <c r="H2463" s="4">
        <f>Tabla1[[#This Row],[Importe]]-Tabla1[[#This Row],[Pagado]]</f>
        <v>0</v>
      </c>
    </row>
    <row r="2464" spans="1:8" x14ac:dyDescent="0.25">
      <c r="A2464" s="1" t="s">
        <v>28</v>
      </c>
      <c r="B2464" s="8" t="s">
        <v>2500</v>
      </c>
      <c r="C2464">
        <v>40951</v>
      </c>
      <c r="D2464" s="1" t="s">
        <v>3952</v>
      </c>
      <c r="E2464" s="2">
        <v>7258.4</v>
      </c>
      <c r="F2464" s="9" t="s">
        <v>28</v>
      </c>
      <c r="G2464" s="2">
        <v>7258.4</v>
      </c>
      <c r="H2464" s="4">
        <f>Tabla1[[#This Row],[Importe]]-Tabla1[[#This Row],[Pagado]]</f>
        <v>0</v>
      </c>
    </row>
    <row r="2465" spans="1:8" x14ac:dyDescent="0.25">
      <c r="A2465" s="1" t="s">
        <v>28</v>
      </c>
      <c r="B2465" s="8" t="s">
        <v>2501</v>
      </c>
      <c r="C2465">
        <v>40952</v>
      </c>
      <c r="D2465" s="1" t="s">
        <v>4142</v>
      </c>
      <c r="E2465" s="2">
        <v>5559.6</v>
      </c>
      <c r="F2465" s="9" t="s">
        <v>28</v>
      </c>
      <c r="G2465" s="2">
        <v>5559.6</v>
      </c>
      <c r="H2465" s="4">
        <f>Tabla1[[#This Row],[Importe]]-Tabla1[[#This Row],[Pagado]]</f>
        <v>0</v>
      </c>
    </row>
    <row r="2466" spans="1:8" x14ac:dyDescent="0.25">
      <c r="A2466" s="1" t="s">
        <v>28</v>
      </c>
      <c r="B2466" s="8" t="s">
        <v>2502</v>
      </c>
      <c r="C2466">
        <v>40953</v>
      </c>
      <c r="D2466" s="1" t="s">
        <v>4142</v>
      </c>
      <c r="E2466" s="2">
        <v>7863.8</v>
      </c>
      <c r="F2466" s="9" t="s">
        <v>28</v>
      </c>
      <c r="G2466" s="2">
        <v>7863.8</v>
      </c>
      <c r="H2466" s="4">
        <f>Tabla1[[#This Row],[Importe]]-Tabla1[[#This Row],[Pagado]]</f>
        <v>0</v>
      </c>
    </row>
    <row r="2467" spans="1:8" x14ac:dyDescent="0.25">
      <c r="A2467" s="1" t="s">
        <v>28</v>
      </c>
      <c r="B2467" s="8" t="s">
        <v>2503</v>
      </c>
      <c r="C2467">
        <v>40954</v>
      </c>
      <c r="D2467" s="1" t="s">
        <v>3954</v>
      </c>
      <c r="E2467" s="2">
        <v>10850</v>
      </c>
      <c r="F2467" s="9" t="s">
        <v>28</v>
      </c>
      <c r="G2467" s="2">
        <v>10850</v>
      </c>
      <c r="H2467" s="4">
        <f>Tabla1[[#This Row],[Importe]]-Tabla1[[#This Row],[Pagado]]</f>
        <v>0</v>
      </c>
    </row>
    <row r="2468" spans="1:8" x14ac:dyDescent="0.25">
      <c r="A2468" s="1" t="s">
        <v>28</v>
      </c>
      <c r="B2468" s="8" t="s">
        <v>2504</v>
      </c>
      <c r="C2468">
        <v>40955</v>
      </c>
      <c r="D2468" s="1" t="s">
        <v>4031</v>
      </c>
      <c r="E2468" s="2">
        <v>2970</v>
      </c>
      <c r="F2468" s="9" t="s">
        <v>28</v>
      </c>
      <c r="G2468" s="2">
        <v>2970</v>
      </c>
      <c r="H2468" s="4">
        <f>Tabla1[[#This Row],[Importe]]-Tabla1[[#This Row],[Pagado]]</f>
        <v>0</v>
      </c>
    </row>
    <row r="2469" spans="1:8" x14ac:dyDescent="0.25">
      <c r="A2469" s="1" t="s">
        <v>28</v>
      </c>
      <c r="B2469" s="8" t="s">
        <v>2505</v>
      </c>
      <c r="C2469">
        <v>40956</v>
      </c>
      <c r="D2469" s="1" t="s">
        <v>3935</v>
      </c>
      <c r="E2469" s="2">
        <v>13753.6</v>
      </c>
      <c r="F2469" s="9" t="s">
        <v>29</v>
      </c>
      <c r="G2469" s="2">
        <v>13753.6</v>
      </c>
      <c r="H2469" s="4">
        <f>Tabla1[[#This Row],[Importe]]-Tabla1[[#This Row],[Pagado]]</f>
        <v>0</v>
      </c>
    </row>
    <row r="2470" spans="1:8" x14ac:dyDescent="0.25">
      <c r="A2470" s="1" t="s">
        <v>28</v>
      </c>
      <c r="B2470" s="8" t="s">
        <v>2506</v>
      </c>
      <c r="C2470">
        <v>40957</v>
      </c>
      <c r="D2470" s="1" t="s">
        <v>3939</v>
      </c>
      <c r="E2470" s="2">
        <v>3840</v>
      </c>
      <c r="F2470" s="9" t="s">
        <v>29</v>
      </c>
      <c r="G2470" s="2">
        <v>3840</v>
      </c>
      <c r="H2470" s="4">
        <f>Tabla1[[#This Row],[Importe]]-Tabla1[[#This Row],[Pagado]]</f>
        <v>0</v>
      </c>
    </row>
    <row r="2471" spans="1:8" x14ac:dyDescent="0.25">
      <c r="A2471" s="1" t="s">
        <v>28</v>
      </c>
      <c r="B2471" s="8" t="s">
        <v>2507</v>
      </c>
      <c r="C2471">
        <v>40958</v>
      </c>
      <c r="D2471" s="1" t="s">
        <v>3942</v>
      </c>
      <c r="E2471" s="2">
        <v>7095.2</v>
      </c>
      <c r="F2471" s="9" t="s">
        <v>29</v>
      </c>
      <c r="G2471" s="2">
        <v>7095.2</v>
      </c>
      <c r="H2471" s="4">
        <f>Tabla1[[#This Row],[Importe]]-Tabla1[[#This Row],[Pagado]]</f>
        <v>0</v>
      </c>
    </row>
    <row r="2472" spans="1:8" x14ac:dyDescent="0.25">
      <c r="A2472" s="1" t="s">
        <v>28</v>
      </c>
      <c r="B2472" s="8" t="s">
        <v>2508</v>
      </c>
      <c r="C2472">
        <v>40959</v>
      </c>
      <c r="D2472" s="1" t="s">
        <v>4029</v>
      </c>
      <c r="E2472" s="2">
        <v>3758.4</v>
      </c>
      <c r="F2472" s="9" t="s">
        <v>28</v>
      </c>
      <c r="G2472" s="2">
        <v>3758.4</v>
      </c>
      <c r="H2472" s="4">
        <f>Tabla1[[#This Row],[Importe]]-Tabla1[[#This Row],[Pagado]]</f>
        <v>0</v>
      </c>
    </row>
    <row r="2473" spans="1:8" x14ac:dyDescent="0.25">
      <c r="A2473" s="1" t="s">
        <v>28</v>
      </c>
      <c r="B2473" s="8" t="s">
        <v>2509</v>
      </c>
      <c r="C2473">
        <v>40960</v>
      </c>
      <c r="D2473" s="1" t="s">
        <v>3948</v>
      </c>
      <c r="E2473" s="2">
        <v>14312.9</v>
      </c>
      <c r="F2473" s="9" t="s">
        <v>29</v>
      </c>
      <c r="G2473" s="2">
        <v>14312.9</v>
      </c>
      <c r="H2473" s="4">
        <f>Tabla1[[#This Row],[Importe]]-Tabla1[[#This Row],[Pagado]]</f>
        <v>0</v>
      </c>
    </row>
    <row r="2474" spans="1:8" x14ac:dyDescent="0.25">
      <c r="A2474" s="1" t="s">
        <v>28</v>
      </c>
      <c r="B2474" s="8" t="s">
        <v>2510</v>
      </c>
      <c r="C2474">
        <v>40961</v>
      </c>
      <c r="D2474" s="1" t="s">
        <v>4184</v>
      </c>
      <c r="E2474" s="2">
        <v>59213.9</v>
      </c>
      <c r="F2474" s="9" t="s">
        <v>28</v>
      </c>
      <c r="G2474" s="2">
        <v>59213.9</v>
      </c>
      <c r="H2474" s="4">
        <f>Tabla1[[#This Row],[Importe]]-Tabla1[[#This Row],[Pagado]]</f>
        <v>0</v>
      </c>
    </row>
    <row r="2475" spans="1:8" x14ac:dyDescent="0.25">
      <c r="A2475" s="1" t="s">
        <v>28</v>
      </c>
      <c r="B2475" s="8" t="s">
        <v>2511</v>
      </c>
      <c r="C2475">
        <v>40962</v>
      </c>
      <c r="D2475" s="1" t="s">
        <v>3938</v>
      </c>
      <c r="E2475" s="2">
        <v>3993.6</v>
      </c>
      <c r="F2475" s="9" t="s">
        <v>29</v>
      </c>
      <c r="G2475" s="2">
        <v>3993.6</v>
      </c>
      <c r="H2475" s="4">
        <f>Tabla1[[#This Row],[Importe]]-Tabla1[[#This Row],[Pagado]]</f>
        <v>0</v>
      </c>
    </row>
    <row r="2476" spans="1:8" x14ac:dyDescent="0.25">
      <c r="A2476" s="1" t="s">
        <v>28</v>
      </c>
      <c r="B2476" s="8" t="s">
        <v>2512</v>
      </c>
      <c r="C2476">
        <v>40963</v>
      </c>
      <c r="D2476" s="1" t="s">
        <v>3951</v>
      </c>
      <c r="E2476" s="2">
        <v>7702.42</v>
      </c>
      <c r="F2476" s="9" t="s">
        <v>28</v>
      </c>
      <c r="G2476" s="2">
        <v>7702.42</v>
      </c>
      <c r="H2476" s="4">
        <f>Tabla1[[#This Row],[Importe]]-Tabla1[[#This Row],[Pagado]]</f>
        <v>0</v>
      </c>
    </row>
    <row r="2477" spans="1:8" x14ac:dyDescent="0.25">
      <c r="A2477" s="1" t="s">
        <v>28</v>
      </c>
      <c r="B2477" s="8" t="s">
        <v>2513</v>
      </c>
      <c r="C2477">
        <v>40964</v>
      </c>
      <c r="D2477" s="1" t="s">
        <v>3940</v>
      </c>
      <c r="E2477" s="2">
        <v>3826.9</v>
      </c>
      <c r="F2477" s="9" t="s">
        <v>29</v>
      </c>
      <c r="G2477" s="2">
        <v>3826.9</v>
      </c>
      <c r="H2477" s="4">
        <f>Tabla1[[#This Row],[Importe]]-Tabla1[[#This Row],[Pagado]]</f>
        <v>0</v>
      </c>
    </row>
    <row r="2478" spans="1:8" x14ac:dyDescent="0.25">
      <c r="A2478" s="1" t="s">
        <v>28</v>
      </c>
      <c r="B2478" s="8" t="s">
        <v>2514</v>
      </c>
      <c r="C2478">
        <v>40965</v>
      </c>
      <c r="D2478" s="1" t="s">
        <v>3946</v>
      </c>
      <c r="E2478" s="2">
        <v>7298.3</v>
      </c>
      <c r="F2478" s="9" t="s">
        <v>29</v>
      </c>
      <c r="G2478" s="2">
        <v>7298.3</v>
      </c>
      <c r="H2478" s="4">
        <f>Tabla1[[#This Row],[Importe]]-Tabla1[[#This Row],[Pagado]]</f>
        <v>0</v>
      </c>
    </row>
    <row r="2479" spans="1:8" x14ac:dyDescent="0.25">
      <c r="A2479" s="1" t="s">
        <v>28</v>
      </c>
      <c r="B2479" s="8" t="s">
        <v>2515</v>
      </c>
      <c r="C2479">
        <v>40966</v>
      </c>
      <c r="D2479" s="1" t="s">
        <v>3941</v>
      </c>
      <c r="E2479" s="2">
        <v>0</v>
      </c>
      <c r="F2479" s="9" t="s">
        <v>4219</v>
      </c>
      <c r="G2479" s="2">
        <v>0</v>
      </c>
      <c r="H2479" s="4">
        <f>Tabla1[[#This Row],[Importe]]-Tabla1[[#This Row],[Pagado]]</f>
        <v>0</v>
      </c>
    </row>
    <row r="2480" spans="1:8" x14ac:dyDescent="0.25">
      <c r="A2480" s="1" t="s">
        <v>28</v>
      </c>
      <c r="B2480" s="8" t="s">
        <v>2516</v>
      </c>
      <c r="C2480">
        <v>40967</v>
      </c>
      <c r="D2480" s="1" t="s">
        <v>3944</v>
      </c>
      <c r="E2480" s="2">
        <v>9993.02</v>
      </c>
      <c r="F2480" s="9" t="s">
        <v>29</v>
      </c>
      <c r="G2480" s="2">
        <v>9993.02</v>
      </c>
      <c r="H2480" s="4">
        <f>Tabla1[[#This Row],[Importe]]-Tabla1[[#This Row],[Pagado]]</f>
        <v>0</v>
      </c>
    </row>
    <row r="2481" spans="1:8" x14ac:dyDescent="0.25">
      <c r="A2481" s="1" t="s">
        <v>28</v>
      </c>
      <c r="B2481" s="8" t="s">
        <v>2517</v>
      </c>
      <c r="C2481">
        <v>40968</v>
      </c>
      <c r="D2481" s="1" t="s">
        <v>3941</v>
      </c>
      <c r="E2481" s="2">
        <v>8538.7800000000007</v>
      </c>
      <c r="F2481" s="9" t="s">
        <v>29</v>
      </c>
      <c r="G2481" s="2">
        <v>8538.7800000000007</v>
      </c>
      <c r="H2481" s="4">
        <f>Tabla1[[#This Row],[Importe]]-Tabla1[[#This Row],[Pagado]]</f>
        <v>0</v>
      </c>
    </row>
    <row r="2482" spans="1:8" x14ac:dyDescent="0.25">
      <c r="A2482" s="1" t="s">
        <v>28</v>
      </c>
      <c r="B2482" s="8" t="s">
        <v>2518</v>
      </c>
      <c r="C2482">
        <v>40969</v>
      </c>
      <c r="D2482" s="1" t="s">
        <v>3945</v>
      </c>
      <c r="E2482" s="2">
        <v>9598.58</v>
      </c>
      <c r="F2482" s="9" t="s">
        <v>29</v>
      </c>
      <c r="G2482" s="2">
        <v>9598.58</v>
      </c>
      <c r="H2482" s="4">
        <f>Tabla1[[#This Row],[Importe]]-Tabla1[[#This Row],[Pagado]]</f>
        <v>0</v>
      </c>
    </row>
    <row r="2483" spans="1:8" x14ac:dyDescent="0.25">
      <c r="A2483" s="1" t="s">
        <v>28</v>
      </c>
      <c r="B2483" s="8" t="s">
        <v>2519</v>
      </c>
      <c r="C2483">
        <v>40970</v>
      </c>
      <c r="D2483" s="1" t="s">
        <v>3959</v>
      </c>
      <c r="E2483" s="2">
        <v>14560</v>
      </c>
      <c r="F2483" s="9" t="s">
        <v>29</v>
      </c>
      <c r="G2483" s="2">
        <v>14560</v>
      </c>
      <c r="H2483" s="4">
        <f>Tabla1[[#This Row],[Importe]]-Tabla1[[#This Row],[Pagado]]</f>
        <v>0</v>
      </c>
    </row>
    <row r="2484" spans="1:8" x14ac:dyDescent="0.25">
      <c r="A2484" s="1" t="s">
        <v>28</v>
      </c>
      <c r="B2484" s="8" t="s">
        <v>2520</v>
      </c>
      <c r="C2484">
        <v>40971</v>
      </c>
      <c r="D2484" s="1" t="s">
        <v>3949</v>
      </c>
      <c r="E2484" s="2">
        <v>27901.3</v>
      </c>
      <c r="F2484" s="9" t="s">
        <v>29</v>
      </c>
      <c r="G2484" s="2">
        <v>27901.3</v>
      </c>
      <c r="H2484" s="4">
        <f>Tabla1[[#This Row],[Importe]]-Tabla1[[#This Row],[Pagado]]</f>
        <v>0</v>
      </c>
    </row>
    <row r="2485" spans="1:8" x14ac:dyDescent="0.25">
      <c r="A2485" s="1" t="s">
        <v>28</v>
      </c>
      <c r="B2485" s="8" t="s">
        <v>2521</v>
      </c>
      <c r="C2485">
        <v>40972</v>
      </c>
      <c r="D2485" s="1" t="s">
        <v>4080</v>
      </c>
      <c r="E2485" s="2">
        <v>3950.4</v>
      </c>
      <c r="F2485" s="9" t="s">
        <v>29</v>
      </c>
      <c r="G2485" s="2">
        <v>3950.4</v>
      </c>
      <c r="H2485" s="4">
        <f>Tabla1[[#This Row],[Importe]]-Tabla1[[#This Row],[Pagado]]</f>
        <v>0</v>
      </c>
    </row>
    <row r="2486" spans="1:8" x14ac:dyDescent="0.25">
      <c r="A2486" s="1" t="s">
        <v>28</v>
      </c>
      <c r="B2486" s="8" t="s">
        <v>2522</v>
      </c>
      <c r="C2486">
        <v>40973</v>
      </c>
      <c r="D2486" s="1" t="s">
        <v>3947</v>
      </c>
      <c r="E2486" s="2">
        <v>7105.8</v>
      </c>
      <c r="F2486" s="9" t="s">
        <v>30</v>
      </c>
      <c r="G2486" s="2">
        <v>7105.8</v>
      </c>
      <c r="H2486" s="4">
        <f>Tabla1[[#This Row],[Importe]]-Tabla1[[#This Row],[Pagado]]</f>
        <v>0</v>
      </c>
    </row>
    <row r="2487" spans="1:8" x14ac:dyDescent="0.25">
      <c r="A2487" s="1" t="s">
        <v>28</v>
      </c>
      <c r="B2487" s="8" t="s">
        <v>2523</v>
      </c>
      <c r="C2487">
        <v>40974</v>
      </c>
      <c r="D2487" s="1" t="s">
        <v>4081</v>
      </c>
      <c r="E2487" s="2">
        <v>3786.5</v>
      </c>
      <c r="F2487" s="9" t="s">
        <v>28</v>
      </c>
      <c r="G2487" s="2">
        <v>3786.5</v>
      </c>
      <c r="H2487" s="4">
        <f>Tabla1[[#This Row],[Importe]]-Tabla1[[#This Row],[Pagado]]</f>
        <v>0</v>
      </c>
    </row>
    <row r="2488" spans="1:8" x14ac:dyDescent="0.25">
      <c r="A2488" s="1" t="s">
        <v>28</v>
      </c>
      <c r="B2488" s="8" t="s">
        <v>2524</v>
      </c>
      <c r="C2488">
        <v>40975</v>
      </c>
      <c r="D2488" s="1" t="s">
        <v>4036</v>
      </c>
      <c r="E2488" s="2">
        <v>5117</v>
      </c>
      <c r="F2488" s="9" t="s">
        <v>28</v>
      </c>
      <c r="G2488" s="2">
        <v>5117</v>
      </c>
      <c r="H2488" s="4">
        <f>Tabla1[[#This Row],[Importe]]-Tabla1[[#This Row],[Pagado]]</f>
        <v>0</v>
      </c>
    </row>
    <row r="2489" spans="1:8" x14ac:dyDescent="0.25">
      <c r="A2489" s="1" t="s">
        <v>28</v>
      </c>
      <c r="B2489" s="8" t="s">
        <v>2525</v>
      </c>
      <c r="C2489">
        <v>40976</v>
      </c>
      <c r="D2489" s="1" t="s">
        <v>3971</v>
      </c>
      <c r="E2489" s="2">
        <v>5439.9</v>
      </c>
      <c r="F2489" s="9" t="s">
        <v>28</v>
      </c>
      <c r="G2489" s="2">
        <v>5439.9</v>
      </c>
      <c r="H2489" s="4">
        <f>Tabla1[[#This Row],[Importe]]-Tabla1[[#This Row],[Pagado]]</f>
        <v>0</v>
      </c>
    </row>
    <row r="2490" spans="1:8" x14ac:dyDescent="0.25">
      <c r="A2490" s="1" t="s">
        <v>28</v>
      </c>
      <c r="B2490" s="8" t="s">
        <v>2526</v>
      </c>
      <c r="C2490">
        <v>40977</v>
      </c>
      <c r="D2490" s="1" t="s">
        <v>3972</v>
      </c>
      <c r="E2490" s="2">
        <v>4097.1000000000004</v>
      </c>
      <c r="F2490" s="9" t="s">
        <v>28</v>
      </c>
      <c r="G2490" s="2">
        <v>4097.1000000000004</v>
      </c>
      <c r="H2490" s="4">
        <f>Tabla1[[#This Row],[Importe]]-Tabla1[[#This Row],[Pagado]]</f>
        <v>0</v>
      </c>
    </row>
    <row r="2491" spans="1:8" x14ac:dyDescent="0.25">
      <c r="A2491" s="1" t="s">
        <v>28</v>
      </c>
      <c r="B2491" s="8" t="s">
        <v>2527</v>
      </c>
      <c r="C2491">
        <v>40978</v>
      </c>
      <c r="D2491" s="1" t="s">
        <v>4134</v>
      </c>
      <c r="E2491" s="2">
        <v>1616.6</v>
      </c>
      <c r="F2491" s="9" t="s">
        <v>28</v>
      </c>
      <c r="G2491" s="2">
        <v>1616.6</v>
      </c>
      <c r="H2491" s="4">
        <f>Tabla1[[#This Row],[Importe]]-Tabla1[[#This Row],[Pagado]]</f>
        <v>0</v>
      </c>
    </row>
    <row r="2492" spans="1:8" x14ac:dyDescent="0.25">
      <c r="A2492" s="1" t="s">
        <v>28</v>
      </c>
      <c r="B2492" s="8" t="s">
        <v>2528</v>
      </c>
      <c r="C2492">
        <v>40979</v>
      </c>
      <c r="D2492" s="1" t="s">
        <v>4030</v>
      </c>
      <c r="E2492" s="2">
        <v>211.2</v>
      </c>
      <c r="F2492" s="9" t="s">
        <v>28</v>
      </c>
      <c r="G2492" s="2">
        <v>211.2</v>
      </c>
      <c r="H2492" s="4">
        <f>Tabla1[[#This Row],[Importe]]-Tabla1[[#This Row],[Pagado]]</f>
        <v>0</v>
      </c>
    </row>
    <row r="2493" spans="1:8" x14ac:dyDescent="0.25">
      <c r="A2493" s="1" t="s">
        <v>28</v>
      </c>
      <c r="B2493" s="8" t="s">
        <v>2529</v>
      </c>
      <c r="C2493">
        <v>40980</v>
      </c>
      <c r="D2493" s="1" t="s">
        <v>3982</v>
      </c>
      <c r="E2493" s="2">
        <v>1188</v>
      </c>
      <c r="F2493" s="9" t="s">
        <v>28</v>
      </c>
      <c r="G2493" s="2">
        <v>1188</v>
      </c>
      <c r="H2493" s="4">
        <f>Tabla1[[#This Row],[Importe]]-Tabla1[[#This Row],[Pagado]]</f>
        <v>0</v>
      </c>
    </row>
    <row r="2494" spans="1:8" x14ac:dyDescent="0.25">
      <c r="A2494" s="1" t="s">
        <v>28</v>
      </c>
      <c r="B2494" s="8" t="s">
        <v>2530</v>
      </c>
      <c r="C2494">
        <v>40981</v>
      </c>
      <c r="D2494" s="1" t="s">
        <v>4041</v>
      </c>
      <c r="E2494" s="2">
        <v>1308.1600000000001</v>
      </c>
      <c r="F2494" s="9" t="s">
        <v>28</v>
      </c>
      <c r="G2494" s="2">
        <v>1308.1600000000001</v>
      </c>
      <c r="H2494" s="4">
        <f>Tabla1[[#This Row],[Importe]]-Tabla1[[#This Row],[Pagado]]</f>
        <v>0</v>
      </c>
    </row>
    <row r="2495" spans="1:8" x14ac:dyDescent="0.25">
      <c r="A2495" s="1" t="s">
        <v>28</v>
      </c>
      <c r="B2495" s="8" t="s">
        <v>2531</v>
      </c>
      <c r="C2495">
        <v>40982</v>
      </c>
      <c r="D2495" s="1" t="s">
        <v>4089</v>
      </c>
      <c r="E2495" s="2">
        <v>1359.08</v>
      </c>
      <c r="F2495" s="9" t="s">
        <v>28</v>
      </c>
      <c r="G2495" s="2">
        <v>1359.08</v>
      </c>
      <c r="H2495" s="4">
        <f>Tabla1[[#This Row],[Importe]]-Tabla1[[#This Row],[Pagado]]</f>
        <v>0</v>
      </c>
    </row>
    <row r="2496" spans="1:8" x14ac:dyDescent="0.25">
      <c r="A2496" s="1" t="s">
        <v>28</v>
      </c>
      <c r="B2496" s="8" t="s">
        <v>2532</v>
      </c>
      <c r="C2496">
        <v>40983</v>
      </c>
      <c r="D2496" s="1" t="s">
        <v>4134</v>
      </c>
      <c r="E2496" s="2">
        <v>262.5</v>
      </c>
      <c r="F2496" s="9" t="s">
        <v>28</v>
      </c>
      <c r="G2496" s="2">
        <v>262.5</v>
      </c>
      <c r="H2496" s="4">
        <f>Tabla1[[#This Row],[Importe]]-Tabla1[[#This Row],[Pagado]]</f>
        <v>0</v>
      </c>
    </row>
    <row r="2497" spans="1:8" x14ac:dyDescent="0.25">
      <c r="A2497" s="1" t="s">
        <v>28</v>
      </c>
      <c r="B2497" s="8" t="s">
        <v>2533</v>
      </c>
      <c r="C2497">
        <v>40984</v>
      </c>
      <c r="D2497" s="1" t="s">
        <v>3974</v>
      </c>
      <c r="E2497" s="2">
        <v>6480</v>
      </c>
      <c r="F2497" s="9" t="s">
        <v>28</v>
      </c>
      <c r="G2497" s="2">
        <v>6480</v>
      </c>
      <c r="H2497" s="4">
        <f>Tabla1[[#This Row],[Importe]]-Tabla1[[#This Row],[Pagado]]</f>
        <v>0</v>
      </c>
    </row>
    <row r="2498" spans="1:8" x14ac:dyDescent="0.25">
      <c r="A2498" s="1" t="s">
        <v>28</v>
      </c>
      <c r="B2498" s="8" t="s">
        <v>2534</v>
      </c>
      <c r="C2498">
        <v>40985</v>
      </c>
      <c r="D2498" s="1" t="s">
        <v>4188</v>
      </c>
      <c r="E2498" s="2">
        <v>4459.1400000000003</v>
      </c>
      <c r="F2498" s="9" t="s">
        <v>28</v>
      </c>
      <c r="G2498" s="2">
        <v>4459.1400000000003</v>
      </c>
      <c r="H2498" s="4">
        <f>Tabla1[[#This Row],[Importe]]-Tabla1[[#This Row],[Pagado]]</f>
        <v>0</v>
      </c>
    </row>
    <row r="2499" spans="1:8" x14ac:dyDescent="0.25">
      <c r="A2499" s="1" t="s">
        <v>28</v>
      </c>
      <c r="B2499" s="8" t="s">
        <v>2535</v>
      </c>
      <c r="C2499">
        <v>40986</v>
      </c>
      <c r="D2499" s="1" t="s">
        <v>3976</v>
      </c>
      <c r="E2499" s="2">
        <v>1705.1</v>
      </c>
      <c r="F2499" s="9" t="s">
        <v>28</v>
      </c>
      <c r="G2499" s="2">
        <v>1705.1</v>
      </c>
      <c r="H2499" s="4">
        <f>Tabla1[[#This Row],[Importe]]-Tabla1[[#This Row],[Pagado]]</f>
        <v>0</v>
      </c>
    </row>
    <row r="2500" spans="1:8" x14ac:dyDescent="0.25">
      <c r="A2500" s="1" t="s">
        <v>28</v>
      </c>
      <c r="B2500" s="8" t="s">
        <v>2536</v>
      </c>
      <c r="C2500">
        <v>40987</v>
      </c>
      <c r="D2500" s="1" t="s">
        <v>4083</v>
      </c>
      <c r="E2500" s="2">
        <v>0</v>
      </c>
      <c r="F2500" s="9" t="s">
        <v>4219</v>
      </c>
      <c r="G2500" s="2">
        <v>0</v>
      </c>
      <c r="H2500" s="4">
        <f>Tabla1[[#This Row],[Importe]]-Tabla1[[#This Row],[Pagado]]</f>
        <v>0</v>
      </c>
    </row>
    <row r="2501" spans="1:8" x14ac:dyDescent="0.25">
      <c r="A2501" s="1" t="s">
        <v>28</v>
      </c>
      <c r="B2501" s="8" t="s">
        <v>2537</v>
      </c>
      <c r="C2501">
        <v>40988</v>
      </c>
      <c r="D2501" s="1" t="s">
        <v>4083</v>
      </c>
      <c r="E2501" s="2">
        <v>3699.5</v>
      </c>
      <c r="F2501" s="9" t="s">
        <v>29</v>
      </c>
      <c r="G2501" s="2">
        <v>3699.5</v>
      </c>
      <c r="H2501" s="4">
        <f>Tabla1[[#This Row],[Importe]]-Tabla1[[#This Row],[Pagado]]</f>
        <v>0</v>
      </c>
    </row>
    <row r="2502" spans="1:8" x14ac:dyDescent="0.25">
      <c r="A2502" s="1" t="s">
        <v>28</v>
      </c>
      <c r="B2502" s="8" t="s">
        <v>2538</v>
      </c>
      <c r="C2502">
        <v>40989</v>
      </c>
      <c r="D2502" s="1" t="s">
        <v>3968</v>
      </c>
      <c r="E2502" s="2">
        <v>6480</v>
      </c>
      <c r="F2502" s="9" t="s">
        <v>29</v>
      </c>
      <c r="G2502" s="2">
        <v>6480</v>
      </c>
      <c r="H2502" s="4">
        <f>Tabla1[[#This Row],[Importe]]-Tabla1[[#This Row],[Pagado]]</f>
        <v>0</v>
      </c>
    </row>
    <row r="2503" spans="1:8" x14ac:dyDescent="0.25">
      <c r="A2503" s="1" t="s">
        <v>28</v>
      </c>
      <c r="B2503" s="8" t="s">
        <v>2539</v>
      </c>
      <c r="C2503">
        <v>40990</v>
      </c>
      <c r="D2503" s="1" t="s">
        <v>3956</v>
      </c>
      <c r="E2503" s="2">
        <v>2580</v>
      </c>
      <c r="F2503" s="9" t="s">
        <v>28</v>
      </c>
      <c r="G2503" s="2">
        <v>2580</v>
      </c>
      <c r="H2503" s="4">
        <f>Tabla1[[#This Row],[Importe]]-Tabla1[[#This Row],[Pagado]]</f>
        <v>0</v>
      </c>
    </row>
    <row r="2504" spans="1:8" x14ac:dyDescent="0.25">
      <c r="A2504" s="1" t="s">
        <v>28</v>
      </c>
      <c r="B2504" s="8" t="s">
        <v>2540</v>
      </c>
      <c r="C2504">
        <v>40991</v>
      </c>
      <c r="D2504" s="1" t="s">
        <v>3957</v>
      </c>
      <c r="E2504" s="2">
        <v>2160</v>
      </c>
      <c r="F2504" s="9" t="s">
        <v>28</v>
      </c>
      <c r="G2504" s="2">
        <v>2160</v>
      </c>
      <c r="H2504" s="4">
        <f>Tabla1[[#This Row],[Importe]]-Tabla1[[#This Row],[Pagado]]</f>
        <v>0</v>
      </c>
    </row>
    <row r="2505" spans="1:8" x14ac:dyDescent="0.25">
      <c r="A2505" s="1" t="s">
        <v>28</v>
      </c>
      <c r="B2505" s="8" t="s">
        <v>2541</v>
      </c>
      <c r="C2505">
        <v>40992</v>
      </c>
      <c r="D2505" s="1" t="s">
        <v>3968</v>
      </c>
      <c r="E2505" s="2">
        <v>3780</v>
      </c>
      <c r="F2505" s="9" t="s">
        <v>29</v>
      </c>
      <c r="G2505" s="2">
        <v>3780</v>
      </c>
      <c r="H2505" s="4">
        <f>Tabla1[[#This Row],[Importe]]-Tabla1[[#This Row],[Pagado]]</f>
        <v>0</v>
      </c>
    </row>
    <row r="2506" spans="1:8" x14ac:dyDescent="0.25">
      <c r="A2506" s="1" t="s">
        <v>28</v>
      </c>
      <c r="B2506" s="8" t="s">
        <v>2542</v>
      </c>
      <c r="C2506">
        <v>40993</v>
      </c>
      <c r="D2506" s="1" t="s">
        <v>4098</v>
      </c>
      <c r="E2506" s="2">
        <v>11080.8</v>
      </c>
      <c r="F2506" s="9" t="s">
        <v>28</v>
      </c>
      <c r="G2506" s="2">
        <v>11080.8</v>
      </c>
      <c r="H2506" s="4">
        <f>Tabla1[[#This Row],[Importe]]-Tabla1[[#This Row],[Pagado]]</f>
        <v>0</v>
      </c>
    </row>
    <row r="2507" spans="1:8" x14ac:dyDescent="0.25">
      <c r="A2507" s="1" t="s">
        <v>28</v>
      </c>
      <c r="B2507" s="8" t="s">
        <v>2543</v>
      </c>
      <c r="C2507">
        <v>40994</v>
      </c>
      <c r="D2507" s="1" t="s">
        <v>4178</v>
      </c>
      <c r="E2507" s="2">
        <v>52088.4</v>
      </c>
      <c r="F2507" s="9" t="s">
        <v>28</v>
      </c>
      <c r="G2507" s="2">
        <v>52088.4</v>
      </c>
      <c r="H2507" s="4">
        <f>Tabla1[[#This Row],[Importe]]-Tabla1[[#This Row],[Pagado]]</f>
        <v>0</v>
      </c>
    </row>
    <row r="2508" spans="1:8" x14ac:dyDescent="0.25">
      <c r="A2508" s="1" t="s">
        <v>28</v>
      </c>
      <c r="B2508" s="8" t="s">
        <v>2544</v>
      </c>
      <c r="C2508">
        <v>40995</v>
      </c>
      <c r="D2508" s="1" t="s">
        <v>3962</v>
      </c>
      <c r="E2508" s="2">
        <v>9793.6</v>
      </c>
      <c r="F2508" s="9" t="s">
        <v>28</v>
      </c>
      <c r="G2508" s="2">
        <v>9793.6</v>
      </c>
      <c r="H2508" s="4">
        <f>Tabla1[[#This Row],[Importe]]-Tabla1[[#This Row],[Pagado]]</f>
        <v>0</v>
      </c>
    </row>
    <row r="2509" spans="1:8" x14ac:dyDescent="0.25">
      <c r="A2509" s="1" t="s">
        <v>28</v>
      </c>
      <c r="B2509" s="8" t="s">
        <v>2545</v>
      </c>
      <c r="C2509">
        <v>40996</v>
      </c>
      <c r="D2509" s="1" t="s">
        <v>4086</v>
      </c>
      <c r="E2509" s="2">
        <v>1553.72</v>
      </c>
      <c r="F2509" s="9" t="s">
        <v>28</v>
      </c>
      <c r="G2509" s="2">
        <v>1553.72</v>
      </c>
      <c r="H2509" s="4">
        <f>Tabla1[[#This Row],[Importe]]-Tabla1[[#This Row],[Pagado]]</f>
        <v>0</v>
      </c>
    </row>
    <row r="2510" spans="1:8" x14ac:dyDescent="0.25">
      <c r="A2510" s="1" t="s">
        <v>28</v>
      </c>
      <c r="B2510" s="8" t="s">
        <v>2546</v>
      </c>
      <c r="C2510">
        <v>40997</v>
      </c>
      <c r="D2510" s="1" t="s">
        <v>3958</v>
      </c>
      <c r="E2510" s="2">
        <v>3535.8</v>
      </c>
      <c r="F2510" s="9" t="s">
        <v>28</v>
      </c>
      <c r="G2510" s="2">
        <v>3535.8</v>
      </c>
      <c r="H2510" s="4">
        <f>Tabla1[[#This Row],[Importe]]-Tabla1[[#This Row],[Pagado]]</f>
        <v>0</v>
      </c>
    </row>
    <row r="2511" spans="1:8" x14ac:dyDescent="0.25">
      <c r="A2511" s="1" t="s">
        <v>28</v>
      </c>
      <c r="B2511" s="8" t="s">
        <v>2547</v>
      </c>
      <c r="C2511">
        <v>40998</v>
      </c>
      <c r="D2511" s="1" t="s">
        <v>3970</v>
      </c>
      <c r="E2511" s="2">
        <v>3013.2</v>
      </c>
      <c r="F2511" s="9" t="s">
        <v>28</v>
      </c>
      <c r="G2511" s="2">
        <v>3013.2</v>
      </c>
      <c r="H2511" s="4">
        <f>Tabla1[[#This Row],[Importe]]-Tabla1[[#This Row],[Pagado]]</f>
        <v>0</v>
      </c>
    </row>
    <row r="2512" spans="1:8" x14ac:dyDescent="0.25">
      <c r="A2512" s="1" t="s">
        <v>28</v>
      </c>
      <c r="B2512" s="8" t="s">
        <v>2548</v>
      </c>
      <c r="C2512">
        <v>40999</v>
      </c>
      <c r="D2512" s="1" t="s">
        <v>4034</v>
      </c>
      <c r="E2512" s="2">
        <v>4028.4</v>
      </c>
      <c r="F2512" s="9" t="s">
        <v>28</v>
      </c>
      <c r="G2512" s="2">
        <v>4028.4</v>
      </c>
      <c r="H2512" s="4">
        <f>Tabla1[[#This Row],[Importe]]-Tabla1[[#This Row],[Pagado]]</f>
        <v>0</v>
      </c>
    </row>
    <row r="2513" spans="1:8" x14ac:dyDescent="0.25">
      <c r="A2513" s="1" t="s">
        <v>28</v>
      </c>
      <c r="B2513" s="8" t="s">
        <v>2549</v>
      </c>
      <c r="C2513">
        <v>41000</v>
      </c>
      <c r="D2513" s="1" t="s">
        <v>3994</v>
      </c>
      <c r="E2513" s="2">
        <v>4024.38</v>
      </c>
      <c r="F2513" s="9" t="s">
        <v>28</v>
      </c>
      <c r="G2513" s="2">
        <v>4024.38</v>
      </c>
      <c r="H2513" s="4">
        <f>Tabla1[[#This Row],[Importe]]-Tabla1[[#This Row],[Pagado]]</f>
        <v>0</v>
      </c>
    </row>
    <row r="2514" spans="1:8" x14ac:dyDescent="0.25">
      <c r="A2514" s="1" t="s">
        <v>28</v>
      </c>
      <c r="B2514" s="8" t="s">
        <v>2550</v>
      </c>
      <c r="C2514">
        <v>41001</v>
      </c>
      <c r="D2514" s="1" t="s">
        <v>3993</v>
      </c>
      <c r="E2514" s="2">
        <v>6371.24</v>
      </c>
      <c r="F2514" s="9" t="s">
        <v>28</v>
      </c>
      <c r="G2514" s="2">
        <v>6371.24</v>
      </c>
      <c r="H2514" s="4">
        <f>Tabla1[[#This Row],[Importe]]-Tabla1[[#This Row],[Pagado]]</f>
        <v>0</v>
      </c>
    </row>
    <row r="2515" spans="1:8" x14ac:dyDescent="0.25">
      <c r="A2515" s="1" t="s">
        <v>28</v>
      </c>
      <c r="B2515" s="8" t="s">
        <v>2551</v>
      </c>
      <c r="C2515">
        <v>41002</v>
      </c>
      <c r="D2515" s="1" t="s">
        <v>4033</v>
      </c>
      <c r="E2515" s="2">
        <v>4402</v>
      </c>
      <c r="F2515" s="9" t="s">
        <v>28</v>
      </c>
      <c r="G2515" s="2">
        <v>4402</v>
      </c>
      <c r="H2515" s="4">
        <f>Tabla1[[#This Row],[Importe]]-Tabla1[[#This Row],[Pagado]]</f>
        <v>0</v>
      </c>
    </row>
    <row r="2516" spans="1:8" x14ac:dyDescent="0.25">
      <c r="A2516" s="1" t="s">
        <v>28</v>
      </c>
      <c r="B2516" s="8" t="s">
        <v>2552</v>
      </c>
      <c r="C2516">
        <v>41003</v>
      </c>
      <c r="D2516" s="1" t="s">
        <v>3978</v>
      </c>
      <c r="E2516" s="2">
        <v>15421</v>
      </c>
      <c r="F2516" s="9" t="s">
        <v>28</v>
      </c>
      <c r="G2516" s="2">
        <v>15421</v>
      </c>
      <c r="H2516" s="4">
        <f>Tabla1[[#This Row],[Importe]]-Tabla1[[#This Row],[Pagado]]</f>
        <v>0</v>
      </c>
    </row>
    <row r="2517" spans="1:8" x14ac:dyDescent="0.25">
      <c r="A2517" s="1" t="s">
        <v>28</v>
      </c>
      <c r="B2517" s="8" t="s">
        <v>2553</v>
      </c>
      <c r="C2517">
        <v>41004</v>
      </c>
      <c r="D2517" s="1" t="s">
        <v>3965</v>
      </c>
      <c r="E2517" s="2">
        <v>1080</v>
      </c>
      <c r="F2517" s="9" t="s">
        <v>28</v>
      </c>
      <c r="G2517" s="2">
        <v>1080</v>
      </c>
      <c r="H2517" s="4">
        <f>Tabla1[[#This Row],[Importe]]-Tabla1[[#This Row],[Pagado]]</f>
        <v>0</v>
      </c>
    </row>
    <row r="2518" spans="1:8" x14ac:dyDescent="0.25">
      <c r="A2518" s="1" t="s">
        <v>28</v>
      </c>
      <c r="B2518" s="8" t="s">
        <v>2554</v>
      </c>
      <c r="C2518">
        <v>41005</v>
      </c>
      <c r="D2518" s="1" t="s">
        <v>4184</v>
      </c>
      <c r="E2518" s="2">
        <v>17226.8</v>
      </c>
      <c r="F2518" s="9" t="s">
        <v>28</v>
      </c>
      <c r="G2518" s="2">
        <v>17226.8</v>
      </c>
      <c r="H2518" s="4">
        <f>Tabla1[[#This Row],[Importe]]-Tabla1[[#This Row],[Pagado]]</f>
        <v>0</v>
      </c>
    </row>
    <row r="2519" spans="1:8" x14ac:dyDescent="0.25">
      <c r="A2519" s="1" t="s">
        <v>28</v>
      </c>
      <c r="B2519" s="8" t="s">
        <v>2555</v>
      </c>
      <c r="C2519">
        <v>41006</v>
      </c>
      <c r="D2519" s="1" t="s">
        <v>3967</v>
      </c>
      <c r="E2519" s="2">
        <v>11978</v>
      </c>
      <c r="F2519" s="9" t="s">
        <v>28</v>
      </c>
      <c r="G2519" s="2">
        <v>11978</v>
      </c>
      <c r="H2519" s="4">
        <f>Tabla1[[#This Row],[Importe]]-Tabla1[[#This Row],[Pagado]]</f>
        <v>0</v>
      </c>
    </row>
    <row r="2520" spans="1:8" x14ac:dyDescent="0.25">
      <c r="A2520" s="1" t="s">
        <v>28</v>
      </c>
      <c r="B2520" s="8" t="s">
        <v>2556</v>
      </c>
      <c r="C2520">
        <v>41007</v>
      </c>
      <c r="D2520" s="1" t="s">
        <v>4035</v>
      </c>
      <c r="E2520" s="2">
        <v>3147.6</v>
      </c>
      <c r="F2520" s="9" t="s">
        <v>28</v>
      </c>
      <c r="G2520" s="2">
        <v>3147.6</v>
      </c>
      <c r="H2520" s="4">
        <f>Tabla1[[#This Row],[Importe]]-Tabla1[[#This Row],[Pagado]]</f>
        <v>0</v>
      </c>
    </row>
    <row r="2521" spans="1:8" x14ac:dyDescent="0.25">
      <c r="A2521" s="1" t="s">
        <v>28</v>
      </c>
      <c r="B2521" s="8" t="s">
        <v>2557</v>
      </c>
      <c r="C2521">
        <v>41008</v>
      </c>
      <c r="D2521" s="1" t="s">
        <v>4035</v>
      </c>
      <c r="E2521" s="2">
        <v>20100</v>
      </c>
      <c r="F2521" s="9" t="s">
        <v>28</v>
      </c>
      <c r="G2521" s="2">
        <v>20100</v>
      </c>
      <c r="H2521" s="4">
        <f>Tabla1[[#This Row],[Importe]]-Tabla1[[#This Row],[Pagado]]</f>
        <v>0</v>
      </c>
    </row>
    <row r="2522" spans="1:8" x14ac:dyDescent="0.25">
      <c r="A2522" s="1" t="s">
        <v>28</v>
      </c>
      <c r="B2522" s="8" t="s">
        <v>2558</v>
      </c>
      <c r="C2522">
        <v>41009</v>
      </c>
      <c r="D2522" s="1" t="s">
        <v>4013</v>
      </c>
      <c r="E2522" s="2">
        <v>14186</v>
      </c>
      <c r="F2522" s="9" t="s">
        <v>28</v>
      </c>
      <c r="G2522" s="2">
        <v>14186</v>
      </c>
      <c r="H2522" s="4">
        <f>Tabla1[[#This Row],[Importe]]-Tabla1[[#This Row],[Pagado]]</f>
        <v>0</v>
      </c>
    </row>
    <row r="2523" spans="1:8" x14ac:dyDescent="0.25">
      <c r="A2523" s="1" t="s">
        <v>28</v>
      </c>
      <c r="B2523" s="8" t="s">
        <v>2559</v>
      </c>
      <c r="C2523">
        <v>41010</v>
      </c>
      <c r="D2523" s="1" t="s">
        <v>3969</v>
      </c>
      <c r="E2523" s="2">
        <v>13300.6</v>
      </c>
      <c r="F2523" s="9" t="s">
        <v>28</v>
      </c>
      <c r="G2523" s="2">
        <v>13300.6</v>
      </c>
      <c r="H2523" s="4">
        <f>Tabla1[[#This Row],[Importe]]-Tabla1[[#This Row],[Pagado]]</f>
        <v>0</v>
      </c>
    </row>
    <row r="2524" spans="1:8" x14ac:dyDescent="0.25">
      <c r="A2524" s="1" t="s">
        <v>28</v>
      </c>
      <c r="B2524" s="8" t="s">
        <v>2560</v>
      </c>
      <c r="C2524">
        <v>41011</v>
      </c>
      <c r="D2524" s="1" t="s">
        <v>4016</v>
      </c>
      <c r="E2524" s="2">
        <v>71238.399999999994</v>
      </c>
      <c r="F2524" s="9" t="s">
        <v>28</v>
      </c>
      <c r="G2524" s="2">
        <v>71238.399999999994</v>
      </c>
      <c r="H2524" s="4">
        <f>Tabla1[[#This Row],[Importe]]-Tabla1[[#This Row],[Pagado]]</f>
        <v>0</v>
      </c>
    </row>
    <row r="2525" spans="1:8" x14ac:dyDescent="0.25">
      <c r="A2525" s="1" t="s">
        <v>28</v>
      </c>
      <c r="B2525" s="8" t="s">
        <v>2561</v>
      </c>
      <c r="C2525">
        <v>41012</v>
      </c>
      <c r="D2525" s="1" t="s">
        <v>3977</v>
      </c>
      <c r="E2525" s="2">
        <v>4881.3</v>
      </c>
      <c r="F2525" s="9" t="s">
        <v>28</v>
      </c>
      <c r="G2525" s="2">
        <v>4881.3</v>
      </c>
      <c r="H2525" s="4">
        <f>Tabla1[[#This Row],[Importe]]-Tabla1[[#This Row],[Pagado]]</f>
        <v>0</v>
      </c>
    </row>
    <row r="2526" spans="1:8" x14ac:dyDescent="0.25">
      <c r="A2526" s="1" t="s">
        <v>28</v>
      </c>
      <c r="B2526" s="8" t="s">
        <v>2562</v>
      </c>
      <c r="C2526">
        <v>41013</v>
      </c>
      <c r="D2526" s="1" t="s">
        <v>4012</v>
      </c>
      <c r="E2526" s="2">
        <v>37032</v>
      </c>
      <c r="F2526" s="9" t="s">
        <v>28</v>
      </c>
      <c r="G2526" s="2">
        <v>37032</v>
      </c>
      <c r="H2526" s="4">
        <f>Tabla1[[#This Row],[Importe]]-Tabla1[[#This Row],[Pagado]]</f>
        <v>0</v>
      </c>
    </row>
    <row r="2527" spans="1:8" x14ac:dyDescent="0.25">
      <c r="A2527" s="1" t="s">
        <v>28</v>
      </c>
      <c r="B2527" s="8" t="s">
        <v>2563</v>
      </c>
      <c r="C2527">
        <v>41014</v>
      </c>
      <c r="D2527" s="1" t="s">
        <v>3963</v>
      </c>
      <c r="E2527" s="2">
        <v>0</v>
      </c>
      <c r="F2527" s="9" t="s">
        <v>4219</v>
      </c>
      <c r="G2527" s="2">
        <v>0</v>
      </c>
      <c r="H2527" s="4">
        <f>Tabla1[[#This Row],[Importe]]-Tabla1[[#This Row],[Pagado]]</f>
        <v>0</v>
      </c>
    </row>
    <row r="2528" spans="1:8" x14ac:dyDescent="0.25">
      <c r="A2528" s="1" t="s">
        <v>28</v>
      </c>
      <c r="B2528" s="8" t="s">
        <v>2564</v>
      </c>
      <c r="C2528">
        <v>41015</v>
      </c>
      <c r="D2528" s="1" t="s">
        <v>4061</v>
      </c>
      <c r="E2528" s="2">
        <v>26860.400000000001</v>
      </c>
      <c r="F2528" s="9" t="s">
        <v>28</v>
      </c>
      <c r="G2528" s="2">
        <v>26860.400000000001</v>
      </c>
      <c r="H2528" s="4">
        <f>Tabla1[[#This Row],[Importe]]-Tabla1[[#This Row],[Pagado]]</f>
        <v>0</v>
      </c>
    </row>
    <row r="2529" spans="1:8" x14ac:dyDescent="0.25">
      <c r="A2529" s="1" t="s">
        <v>28</v>
      </c>
      <c r="B2529" s="8" t="s">
        <v>2565</v>
      </c>
      <c r="C2529">
        <v>41016</v>
      </c>
      <c r="D2529" s="1" t="s">
        <v>4007</v>
      </c>
      <c r="E2529" s="2">
        <v>6642.6</v>
      </c>
      <c r="F2529" s="9" t="s">
        <v>29</v>
      </c>
      <c r="G2529" s="2">
        <v>6642.6</v>
      </c>
      <c r="H2529" s="4">
        <f>Tabla1[[#This Row],[Importe]]-Tabla1[[#This Row],[Pagado]]</f>
        <v>0</v>
      </c>
    </row>
    <row r="2530" spans="1:8" x14ac:dyDescent="0.25">
      <c r="A2530" s="1" t="s">
        <v>28</v>
      </c>
      <c r="B2530" s="8" t="s">
        <v>2566</v>
      </c>
      <c r="C2530">
        <v>41017</v>
      </c>
      <c r="D2530" s="1" t="s">
        <v>4109</v>
      </c>
      <c r="E2530" s="2">
        <v>1320</v>
      </c>
      <c r="F2530" s="9" t="s">
        <v>28</v>
      </c>
      <c r="G2530" s="2">
        <v>1320</v>
      </c>
      <c r="H2530" s="4">
        <f>Tabla1[[#This Row],[Importe]]-Tabla1[[#This Row],[Pagado]]</f>
        <v>0</v>
      </c>
    </row>
    <row r="2531" spans="1:8" x14ac:dyDescent="0.25">
      <c r="A2531" s="1" t="s">
        <v>28</v>
      </c>
      <c r="B2531" s="8" t="s">
        <v>2567</v>
      </c>
      <c r="C2531">
        <v>41018</v>
      </c>
      <c r="D2531" s="1" t="s">
        <v>4004</v>
      </c>
      <c r="E2531" s="2">
        <v>3773</v>
      </c>
      <c r="F2531" s="9" t="s">
        <v>29</v>
      </c>
      <c r="G2531" s="2">
        <v>3773</v>
      </c>
      <c r="H2531" s="4">
        <f>Tabla1[[#This Row],[Importe]]-Tabla1[[#This Row],[Pagado]]</f>
        <v>0</v>
      </c>
    </row>
    <row r="2532" spans="1:8" x14ac:dyDescent="0.25">
      <c r="A2532" s="1" t="s">
        <v>28</v>
      </c>
      <c r="B2532" s="8" t="s">
        <v>2568</v>
      </c>
      <c r="C2532">
        <v>41019</v>
      </c>
      <c r="D2532" s="1" t="s">
        <v>3943</v>
      </c>
      <c r="E2532" s="2">
        <v>2418</v>
      </c>
      <c r="F2532" s="9" t="s">
        <v>28</v>
      </c>
      <c r="G2532" s="2">
        <v>2418</v>
      </c>
      <c r="H2532" s="4">
        <f>Tabla1[[#This Row],[Importe]]-Tabla1[[#This Row],[Pagado]]</f>
        <v>0</v>
      </c>
    </row>
    <row r="2533" spans="1:8" x14ac:dyDescent="0.25">
      <c r="A2533" s="1" t="s">
        <v>28</v>
      </c>
      <c r="B2533" s="8" t="s">
        <v>2569</v>
      </c>
      <c r="C2533">
        <v>41020</v>
      </c>
      <c r="D2533" s="1" t="s">
        <v>4085</v>
      </c>
      <c r="E2533" s="2">
        <v>29766.400000000001</v>
      </c>
      <c r="F2533" s="9" t="s">
        <v>29</v>
      </c>
      <c r="G2533" s="2">
        <v>29766.400000000001</v>
      </c>
      <c r="H2533" s="4">
        <f>Tabla1[[#This Row],[Importe]]-Tabla1[[#This Row],[Pagado]]</f>
        <v>0</v>
      </c>
    </row>
    <row r="2534" spans="1:8" x14ac:dyDescent="0.25">
      <c r="A2534" s="1" t="s">
        <v>28</v>
      </c>
      <c r="B2534" s="8" t="s">
        <v>2570</v>
      </c>
      <c r="C2534">
        <v>41021</v>
      </c>
      <c r="D2534" s="1" t="s">
        <v>4129</v>
      </c>
      <c r="E2534" s="2">
        <v>6867.5</v>
      </c>
      <c r="F2534" s="9" t="s">
        <v>28</v>
      </c>
      <c r="G2534" s="2">
        <v>6867.5</v>
      </c>
      <c r="H2534" s="4">
        <f>Tabla1[[#This Row],[Importe]]-Tabla1[[#This Row],[Pagado]]</f>
        <v>0</v>
      </c>
    </row>
    <row r="2535" spans="1:8" x14ac:dyDescent="0.25">
      <c r="A2535" s="1" t="s">
        <v>28</v>
      </c>
      <c r="B2535" s="8" t="s">
        <v>2571</v>
      </c>
      <c r="C2535">
        <v>41022</v>
      </c>
      <c r="D2535" s="1" t="s">
        <v>4111</v>
      </c>
      <c r="E2535" s="2">
        <v>2406.9</v>
      </c>
      <c r="F2535" s="9" t="s">
        <v>29</v>
      </c>
      <c r="G2535" s="2">
        <v>2406.9</v>
      </c>
      <c r="H2535" s="4">
        <f>Tabla1[[#This Row],[Importe]]-Tabla1[[#This Row],[Pagado]]</f>
        <v>0</v>
      </c>
    </row>
    <row r="2536" spans="1:8" x14ac:dyDescent="0.25">
      <c r="A2536" s="1" t="s">
        <v>28</v>
      </c>
      <c r="B2536" s="8" t="s">
        <v>2572</v>
      </c>
      <c r="C2536">
        <v>41023</v>
      </c>
      <c r="D2536" s="1" t="s">
        <v>4046</v>
      </c>
      <c r="E2536" s="2">
        <v>4237.8</v>
      </c>
      <c r="F2536" s="9" t="s">
        <v>29</v>
      </c>
      <c r="G2536" s="2">
        <v>4237.8</v>
      </c>
      <c r="H2536" s="4">
        <f>Tabla1[[#This Row],[Importe]]-Tabla1[[#This Row],[Pagado]]</f>
        <v>0</v>
      </c>
    </row>
    <row r="2537" spans="1:8" x14ac:dyDescent="0.25">
      <c r="A2537" s="1" t="s">
        <v>28</v>
      </c>
      <c r="B2537" s="8" t="s">
        <v>2573</v>
      </c>
      <c r="C2537">
        <v>41024</v>
      </c>
      <c r="D2537" s="1" t="s">
        <v>4005</v>
      </c>
      <c r="E2537" s="2">
        <v>2916.8</v>
      </c>
      <c r="F2537" s="9" t="s">
        <v>29</v>
      </c>
      <c r="G2537" s="2">
        <v>2916.8</v>
      </c>
      <c r="H2537" s="4">
        <f>Tabla1[[#This Row],[Importe]]-Tabla1[[#This Row],[Pagado]]</f>
        <v>0</v>
      </c>
    </row>
    <row r="2538" spans="1:8" x14ac:dyDescent="0.25">
      <c r="A2538" s="1" t="s">
        <v>28</v>
      </c>
      <c r="B2538" s="8" t="s">
        <v>2574</v>
      </c>
      <c r="C2538">
        <v>41025</v>
      </c>
      <c r="D2538" s="1" t="s">
        <v>4045</v>
      </c>
      <c r="E2538" s="2">
        <v>4463.8999999999996</v>
      </c>
      <c r="F2538" s="9" t="s">
        <v>29</v>
      </c>
      <c r="G2538" s="2">
        <v>4463.8999999999996</v>
      </c>
      <c r="H2538" s="4">
        <f>Tabla1[[#This Row],[Importe]]-Tabla1[[#This Row],[Pagado]]</f>
        <v>0</v>
      </c>
    </row>
    <row r="2539" spans="1:8" x14ac:dyDescent="0.25">
      <c r="A2539" s="1" t="s">
        <v>28</v>
      </c>
      <c r="B2539" s="8" t="s">
        <v>2575</v>
      </c>
      <c r="C2539">
        <v>41026</v>
      </c>
      <c r="D2539" s="1" t="s">
        <v>4044</v>
      </c>
      <c r="E2539" s="2">
        <v>8477.7999999999993</v>
      </c>
      <c r="F2539" s="9" t="s">
        <v>29</v>
      </c>
      <c r="G2539" s="2">
        <v>8477.7999999999993</v>
      </c>
      <c r="H2539" s="4">
        <f>Tabla1[[#This Row],[Importe]]-Tabla1[[#This Row],[Pagado]]</f>
        <v>0</v>
      </c>
    </row>
    <row r="2540" spans="1:8" x14ac:dyDescent="0.25">
      <c r="A2540" s="1" t="s">
        <v>28</v>
      </c>
      <c r="B2540" s="8" t="s">
        <v>2576</v>
      </c>
      <c r="C2540">
        <v>41027</v>
      </c>
      <c r="D2540" s="1" t="s">
        <v>3943</v>
      </c>
      <c r="E2540" s="2">
        <v>392</v>
      </c>
      <c r="F2540" s="9" t="s">
        <v>28</v>
      </c>
      <c r="G2540" s="2">
        <v>392</v>
      </c>
      <c r="H2540" s="4">
        <f>Tabla1[[#This Row],[Importe]]-Tabla1[[#This Row],[Pagado]]</f>
        <v>0</v>
      </c>
    </row>
    <row r="2541" spans="1:8" x14ac:dyDescent="0.25">
      <c r="A2541" s="1" t="s">
        <v>28</v>
      </c>
      <c r="B2541" s="8" t="s">
        <v>2577</v>
      </c>
      <c r="C2541">
        <v>41028</v>
      </c>
      <c r="D2541" s="1" t="s">
        <v>3975</v>
      </c>
      <c r="E2541" s="2">
        <v>2850</v>
      </c>
      <c r="F2541" s="9" t="s">
        <v>28</v>
      </c>
      <c r="G2541" s="2">
        <v>2850</v>
      </c>
      <c r="H2541" s="4">
        <f>Tabla1[[#This Row],[Importe]]-Tabla1[[#This Row],[Pagado]]</f>
        <v>0</v>
      </c>
    </row>
    <row r="2542" spans="1:8" x14ac:dyDescent="0.25">
      <c r="A2542" s="1" t="s">
        <v>28</v>
      </c>
      <c r="B2542" s="8" t="s">
        <v>2578</v>
      </c>
      <c r="C2542">
        <v>41029</v>
      </c>
      <c r="D2542" s="1" t="s">
        <v>3975</v>
      </c>
      <c r="E2542" s="2">
        <v>0</v>
      </c>
      <c r="F2542" s="9" t="s">
        <v>4219</v>
      </c>
      <c r="G2542" s="2">
        <v>0</v>
      </c>
      <c r="H2542" s="4">
        <f>Tabla1[[#This Row],[Importe]]-Tabla1[[#This Row],[Pagado]]</f>
        <v>0</v>
      </c>
    </row>
    <row r="2543" spans="1:8" x14ac:dyDescent="0.25">
      <c r="A2543" s="1" t="s">
        <v>28</v>
      </c>
      <c r="B2543" s="8" t="s">
        <v>2579</v>
      </c>
      <c r="C2543">
        <v>41030</v>
      </c>
      <c r="D2543" s="1" t="s">
        <v>3963</v>
      </c>
      <c r="E2543" s="2">
        <v>5337.6</v>
      </c>
      <c r="F2543" s="9" t="s">
        <v>28</v>
      </c>
      <c r="G2543" s="2">
        <v>5337.6</v>
      </c>
      <c r="H2543" s="4">
        <f>Tabla1[[#This Row],[Importe]]-Tabla1[[#This Row],[Pagado]]</f>
        <v>0</v>
      </c>
    </row>
    <row r="2544" spans="1:8" x14ac:dyDescent="0.25">
      <c r="A2544" s="1" t="s">
        <v>28</v>
      </c>
      <c r="B2544" s="8" t="s">
        <v>2580</v>
      </c>
      <c r="C2544">
        <v>41031</v>
      </c>
      <c r="D2544" s="1" t="s">
        <v>4056</v>
      </c>
      <c r="E2544" s="2">
        <v>5147.88</v>
      </c>
      <c r="F2544" s="9" t="s">
        <v>29</v>
      </c>
      <c r="G2544" s="2">
        <v>5147.88</v>
      </c>
      <c r="H2544" s="4">
        <f>Tabla1[[#This Row],[Importe]]-Tabla1[[#This Row],[Pagado]]</f>
        <v>0</v>
      </c>
    </row>
    <row r="2545" spans="1:8" x14ac:dyDescent="0.25">
      <c r="A2545" s="1" t="s">
        <v>28</v>
      </c>
      <c r="B2545" s="8" t="s">
        <v>2581</v>
      </c>
      <c r="C2545">
        <v>41032</v>
      </c>
      <c r="D2545" s="1" t="s">
        <v>3989</v>
      </c>
      <c r="E2545" s="2">
        <v>0</v>
      </c>
      <c r="F2545" s="9" t="s">
        <v>4219</v>
      </c>
      <c r="G2545" s="2">
        <v>0</v>
      </c>
      <c r="H2545" s="4">
        <f>Tabla1[[#This Row],[Importe]]-Tabla1[[#This Row],[Pagado]]</f>
        <v>0</v>
      </c>
    </row>
    <row r="2546" spans="1:8" x14ac:dyDescent="0.25">
      <c r="A2546" s="1" t="s">
        <v>28</v>
      </c>
      <c r="B2546" s="8" t="s">
        <v>2582</v>
      </c>
      <c r="C2546">
        <v>41033</v>
      </c>
      <c r="D2546" s="1" t="s">
        <v>3989</v>
      </c>
      <c r="E2546" s="2">
        <v>462</v>
      </c>
      <c r="F2546" s="9" t="s">
        <v>28</v>
      </c>
      <c r="G2546" s="2">
        <v>462</v>
      </c>
      <c r="H2546" s="4">
        <f>Tabla1[[#This Row],[Importe]]-Tabla1[[#This Row],[Pagado]]</f>
        <v>0</v>
      </c>
    </row>
    <row r="2547" spans="1:8" x14ac:dyDescent="0.25">
      <c r="A2547" s="1" t="s">
        <v>28</v>
      </c>
      <c r="B2547" s="8" t="s">
        <v>2583</v>
      </c>
      <c r="C2547">
        <v>41034</v>
      </c>
      <c r="D2547" s="1" t="s">
        <v>4129</v>
      </c>
      <c r="E2547" s="2">
        <v>16940.7</v>
      </c>
      <c r="F2547" s="9" t="s">
        <v>28</v>
      </c>
      <c r="G2547" s="2">
        <v>16940.7</v>
      </c>
      <c r="H2547" s="4">
        <f>Tabla1[[#This Row],[Importe]]-Tabla1[[#This Row],[Pagado]]</f>
        <v>0</v>
      </c>
    </row>
    <row r="2548" spans="1:8" x14ac:dyDescent="0.25">
      <c r="A2548" s="1" t="s">
        <v>28</v>
      </c>
      <c r="B2548" s="8" t="s">
        <v>2584</v>
      </c>
      <c r="C2548">
        <v>41035</v>
      </c>
      <c r="D2548" s="1" t="s">
        <v>4091</v>
      </c>
      <c r="E2548" s="2">
        <v>9179.5</v>
      </c>
      <c r="F2548" s="9" t="s">
        <v>28</v>
      </c>
      <c r="G2548" s="2">
        <v>9179.5</v>
      </c>
      <c r="H2548" s="4">
        <f>Tabla1[[#This Row],[Importe]]-Tabla1[[#This Row],[Pagado]]</f>
        <v>0</v>
      </c>
    </row>
    <row r="2549" spans="1:8" x14ac:dyDescent="0.25">
      <c r="A2549" s="1" t="s">
        <v>28</v>
      </c>
      <c r="B2549" s="8" t="s">
        <v>2585</v>
      </c>
      <c r="C2549">
        <v>41036</v>
      </c>
      <c r="D2549" s="1" t="s">
        <v>3964</v>
      </c>
      <c r="E2549" s="2">
        <v>341.6</v>
      </c>
      <c r="F2549" s="9" t="s">
        <v>28</v>
      </c>
      <c r="G2549" s="2">
        <v>341.6</v>
      </c>
      <c r="H2549" s="4">
        <f>Tabla1[[#This Row],[Importe]]-Tabla1[[#This Row],[Pagado]]</f>
        <v>0</v>
      </c>
    </row>
    <row r="2550" spans="1:8" x14ac:dyDescent="0.25">
      <c r="A2550" s="1" t="s">
        <v>28</v>
      </c>
      <c r="B2550" s="8" t="s">
        <v>2586</v>
      </c>
      <c r="C2550">
        <v>41037</v>
      </c>
      <c r="D2550" s="1" t="s">
        <v>4009</v>
      </c>
      <c r="E2550" s="2">
        <v>810</v>
      </c>
      <c r="F2550" s="9" t="s">
        <v>29</v>
      </c>
      <c r="G2550" s="2">
        <v>810</v>
      </c>
      <c r="H2550" s="4">
        <f>Tabla1[[#This Row],[Importe]]-Tabla1[[#This Row],[Pagado]]</f>
        <v>0</v>
      </c>
    </row>
    <row r="2551" spans="1:8" x14ac:dyDescent="0.25">
      <c r="A2551" s="1" t="s">
        <v>28</v>
      </c>
      <c r="B2551" s="8" t="s">
        <v>2587</v>
      </c>
      <c r="C2551">
        <v>41038</v>
      </c>
      <c r="D2551" s="1" t="s">
        <v>3999</v>
      </c>
      <c r="E2551" s="2">
        <v>13857.88</v>
      </c>
      <c r="F2551" s="9" t="s">
        <v>28</v>
      </c>
      <c r="G2551" s="2">
        <v>13857.88</v>
      </c>
      <c r="H2551" s="4">
        <f>Tabla1[[#This Row],[Importe]]-Tabla1[[#This Row],[Pagado]]</f>
        <v>0</v>
      </c>
    </row>
    <row r="2552" spans="1:8" x14ac:dyDescent="0.25">
      <c r="A2552" s="1" t="s">
        <v>28</v>
      </c>
      <c r="B2552" s="8" t="s">
        <v>2588</v>
      </c>
      <c r="C2552">
        <v>41039</v>
      </c>
      <c r="D2552" s="1" t="s">
        <v>4047</v>
      </c>
      <c r="E2552" s="2">
        <v>1086.44</v>
      </c>
      <c r="F2552" s="9" t="s">
        <v>28</v>
      </c>
      <c r="G2552" s="2">
        <v>1086.44</v>
      </c>
      <c r="H2552" s="4">
        <f>Tabla1[[#This Row],[Importe]]-Tabla1[[#This Row],[Pagado]]</f>
        <v>0</v>
      </c>
    </row>
    <row r="2553" spans="1:8" x14ac:dyDescent="0.25">
      <c r="A2553" s="1" t="s">
        <v>28</v>
      </c>
      <c r="B2553" s="8" t="s">
        <v>2589</v>
      </c>
      <c r="C2553">
        <v>41040</v>
      </c>
      <c r="D2553" s="1" t="s">
        <v>3975</v>
      </c>
      <c r="E2553" s="2">
        <v>9957.6</v>
      </c>
      <c r="F2553" s="9" t="s">
        <v>28</v>
      </c>
      <c r="G2553" s="2">
        <v>9957.6</v>
      </c>
      <c r="H2553" s="4">
        <f>Tabla1[[#This Row],[Importe]]-Tabla1[[#This Row],[Pagado]]</f>
        <v>0</v>
      </c>
    </row>
    <row r="2554" spans="1:8" x14ac:dyDescent="0.25">
      <c r="A2554" s="1" t="s">
        <v>28</v>
      </c>
      <c r="B2554" s="8" t="s">
        <v>2590</v>
      </c>
      <c r="C2554">
        <v>41041</v>
      </c>
      <c r="D2554" s="1" t="s">
        <v>3949</v>
      </c>
      <c r="E2554" s="2">
        <v>8129.1</v>
      </c>
      <c r="F2554" s="9" t="s">
        <v>29</v>
      </c>
      <c r="G2554" s="2">
        <v>8129.1</v>
      </c>
      <c r="H2554" s="4">
        <f>Tabla1[[#This Row],[Importe]]-Tabla1[[#This Row],[Pagado]]</f>
        <v>0</v>
      </c>
    </row>
    <row r="2555" spans="1:8" x14ac:dyDescent="0.25">
      <c r="A2555" s="1" t="s">
        <v>28</v>
      </c>
      <c r="B2555" s="8" t="s">
        <v>2591</v>
      </c>
      <c r="C2555">
        <v>41042</v>
      </c>
      <c r="D2555" s="1" t="s">
        <v>4184</v>
      </c>
      <c r="E2555" s="2">
        <v>2205.8000000000002</v>
      </c>
      <c r="F2555" s="9" t="s">
        <v>28</v>
      </c>
      <c r="G2555" s="2">
        <v>2205.8000000000002</v>
      </c>
      <c r="H2555" s="4">
        <f>Tabla1[[#This Row],[Importe]]-Tabla1[[#This Row],[Pagado]]</f>
        <v>0</v>
      </c>
    </row>
    <row r="2556" spans="1:8" x14ac:dyDescent="0.25">
      <c r="A2556" s="1" t="s">
        <v>28</v>
      </c>
      <c r="B2556" s="8" t="s">
        <v>2592</v>
      </c>
      <c r="C2556">
        <v>41043</v>
      </c>
      <c r="D2556" s="1" t="s">
        <v>4027</v>
      </c>
      <c r="E2556" s="2">
        <v>3959.28</v>
      </c>
      <c r="F2556" s="9" t="s">
        <v>28</v>
      </c>
      <c r="G2556" s="2">
        <v>3959.28</v>
      </c>
      <c r="H2556" s="4">
        <f>Tabla1[[#This Row],[Importe]]-Tabla1[[#This Row],[Pagado]]</f>
        <v>0</v>
      </c>
    </row>
    <row r="2557" spans="1:8" x14ac:dyDescent="0.25">
      <c r="A2557" s="1" t="s">
        <v>28</v>
      </c>
      <c r="B2557" s="8" t="s">
        <v>2593</v>
      </c>
      <c r="C2557">
        <v>41044</v>
      </c>
      <c r="D2557" s="1" t="s">
        <v>3953</v>
      </c>
      <c r="E2557" s="2">
        <v>2700</v>
      </c>
      <c r="F2557" s="9" t="s">
        <v>28</v>
      </c>
      <c r="G2557" s="2">
        <v>2700</v>
      </c>
      <c r="H2557" s="4">
        <f>Tabla1[[#This Row],[Importe]]-Tabla1[[#This Row],[Pagado]]</f>
        <v>0</v>
      </c>
    </row>
    <row r="2558" spans="1:8" x14ac:dyDescent="0.25">
      <c r="A2558" s="1" t="s">
        <v>28</v>
      </c>
      <c r="B2558" s="8" t="s">
        <v>2594</v>
      </c>
      <c r="C2558">
        <v>41045</v>
      </c>
      <c r="D2558" s="1" t="s">
        <v>4050</v>
      </c>
      <c r="E2558" s="2">
        <v>0</v>
      </c>
      <c r="F2558" s="9" t="s">
        <v>4219</v>
      </c>
      <c r="G2558" s="2">
        <v>0</v>
      </c>
      <c r="H2558" s="4">
        <f>Tabla1[[#This Row],[Importe]]-Tabla1[[#This Row],[Pagado]]</f>
        <v>0</v>
      </c>
    </row>
    <row r="2559" spans="1:8" x14ac:dyDescent="0.25">
      <c r="A2559" s="1" t="s">
        <v>28</v>
      </c>
      <c r="B2559" s="8" t="s">
        <v>2595</v>
      </c>
      <c r="C2559">
        <v>41046</v>
      </c>
      <c r="D2559" s="1" t="s">
        <v>4037</v>
      </c>
      <c r="E2559" s="2">
        <v>10241.200000000001</v>
      </c>
      <c r="F2559" s="9">
        <v>44200</v>
      </c>
      <c r="G2559" s="2">
        <v>10241.200000000001</v>
      </c>
      <c r="H2559" s="4">
        <f>Tabla1[[#This Row],[Importe]]-Tabla1[[#This Row],[Pagado]]</f>
        <v>0</v>
      </c>
    </row>
    <row r="2560" spans="1:8" x14ac:dyDescent="0.25">
      <c r="A2560" s="1" t="s">
        <v>28</v>
      </c>
      <c r="B2560" s="8" t="s">
        <v>2596</v>
      </c>
      <c r="C2560">
        <v>41047</v>
      </c>
      <c r="D2560" s="1" t="s">
        <v>4146</v>
      </c>
      <c r="E2560" s="2">
        <v>10368.299999999999</v>
      </c>
      <c r="F2560" s="9" t="s">
        <v>28</v>
      </c>
      <c r="G2560" s="2">
        <v>10368.299999999999</v>
      </c>
      <c r="H2560" s="4">
        <f>Tabla1[[#This Row],[Importe]]-Tabla1[[#This Row],[Pagado]]</f>
        <v>0</v>
      </c>
    </row>
    <row r="2561" spans="1:8" x14ac:dyDescent="0.25">
      <c r="A2561" s="1" t="s">
        <v>28</v>
      </c>
      <c r="B2561" s="8" t="s">
        <v>2597</v>
      </c>
      <c r="C2561">
        <v>41048</v>
      </c>
      <c r="D2561" s="1" t="s">
        <v>3991</v>
      </c>
      <c r="E2561" s="2">
        <v>7084.2</v>
      </c>
      <c r="F2561" s="9" t="s">
        <v>28</v>
      </c>
      <c r="G2561" s="2">
        <v>7084.2</v>
      </c>
      <c r="H2561" s="4">
        <f>Tabla1[[#This Row],[Importe]]-Tabla1[[#This Row],[Pagado]]</f>
        <v>0</v>
      </c>
    </row>
    <row r="2562" spans="1:8" x14ac:dyDescent="0.25">
      <c r="A2562" s="1" t="s">
        <v>28</v>
      </c>
      <c r="B2562" s="8" t="s">
        <v>2598</v>
      </c>
      <c r="C2562">
        <v>41049</v>
      </c>
      <c r="D2562" s="1" t="s">
        <v>4003</v>
      </c>
      <c r="E2562" s="2">
        <v>21843.54</v>
      </c>
      <c r="F2562" s="9">
        <v>44208</v>
      </c>
      <c r="G2562" s="2">
        <v>21843.54</v>
      </c>
      <c r="H2562" s="4">
        <f>Tabla1[[#This Row],[Importe]]-Tabla1[[#This Row],[Pagado]]</f>
        <v>0</v>
      </c>
    </row>
    <row r="2563" spans="1:8" x14ac:dyDescent="0.25">
      <c r="A2563" s="1" t="s">
        <v>28</v>
      </c>
      <c r="B2563" s="8" t="s">
        <v>2599</v>
      </c>
      <c r="C2563">
        <v>41050</v>
      </c>
      <c r="D2563" s="1" t="s">
        <v>4062</v>
      </c>
      <c r="E2563" s="2">
        <v>15038</v>
      </c>
      <c r="F2563" s="9" t="s">
        <v>29</v>
      </c>
      <c r="G2563" s="2">
        <v>15038</v>
      </c>
      <c r="H2563" s="4">
        <f>Tabla1[[#This Row],[Importe]]-Tabla1[[#This Row],[Pagado]]</f>
        <v>0</v>
      </c>
    </row>
    <row r="2564" spans="1:8" x14ac:dyDescent="0.25">
      <c r="A2564" s="1" t="s">
        <v>28</v>
      </c>
      <c r="B2564" s="8" t="s">
        <v>2600</v>
      </c>
      <c r="C2564">
        <v>41051</v>
      </c>
      <c r="D2564" s="1" t="s">
        <v>3964</v>
      </c>
      <c r="E2564" s="2">
        <v>325</v>
      </c>
      <c r="F2564" s="9" t="s">
        <v>28</v>
      </c>
      <c r="G2564" s="2">
        <v>325</v>
      </c>
      <c r="H2564" s="4">
        <f>Tabla1[[#This Row],[Importe]]-Tabla1[[#This Row],[Pagado]]</f>
        <v>0</v>
      </c>
    </row>
    <row r="2565" spans="1:8" x14ac:dyDescent="0.25">
      <c r="A2565" s="1" t="s">
        <v>28</v>
      </c>
      <c r="B2565" s="8" t="s">
        <v>2601</v>
      </c>
      <c r="C2565">
        <v>41052</v>
      </c>
      <c r="D2565" s="1" t="s">
        <v>3964</v>
      </c>
      <c r="E2565" s="2">
        <v>3057.6</v>
      </c>
      <c r="F2565" s="9" t="s">
        <v>29</v>
      </c>
      <c r="G2565" s="2">
        <v>3057.6</v>
      </c>
      <c r="H2565" s="4">
        <f>Tabla1[[#This Row],[Importe]]-Tabla1[[#This Row],[Pagado]]</f>
        <v>0</v>
      </c>
    </row>
    <row r="2566" spans="1:8" x14ac:dyDescent="0.25">
      <c r="A2566" s="1" t="s">
        <v>28</v>
      </c>
      <c r="B2566" s="8" t="s">
        <v>2602</v>
      </c>
      <c r="C2566">
        <v>41053</v>
      </c>
      <c r="D2566" s="1" t="s">
        <v>4143</v>
      </c>
      <c r="E2566" s="2">
        <v>20997.599999999999</v>
      </c>
      <c r="F2566" s="9" t="s">
        <v>29</v>
      </c>
      <c r="G2566" s="2">
        <v>20997.599999999999</v>
      </c>
      <c r="H2566" s="4">
        <f>Tabla1[[#This Row],[Importe]]-Tabla1[[#This Row],[Pagado]]</f>
        <v>0</v>
      </c>
    </row>
    <row r="2567" spans="1:8" x14ac:dyDescent="0.25">
      <c r="A2567" s="1" t="s">
        <v>28</v>
      </c>
      <c r="B2567" s="8" t="s">
        <v>2603</v>
      </c>
      <c r="C2567">
        <v>41054</v>
      </c>
      <c r="D2567" s="1" t="s">
        <v>4051</v>
      </c>
      <c r="E2567" s="2">
        <v>539.4</v>
      </c>
      <c r="F2567" s="9" t="s">
        <v>28</v>
      </c>
      <c r="G2567" s="2">
        <v>539.4</v>
      </c>
      <c r="H2567" s="4">
        <f>Tabla1[[#This Row],[Importe]]-Tabla1[[#This Row],[Pagado]]</f>
        <v>0</v>
      </c>
    </row>
    <row r="2568" spans="1:8" x14ac:dyDescent="0.25">
      <c r="A2568" s="1" t="s">
        <v>28</v>
      </c>
      <c r="B2568" s="8" t="s">
        <v>2604</v>
      </c>
      <c r="C2568">
        <v>41055</v>
      </c>
      <c r="D2568" s="1" t="s">
        <v>3964</v>
      </c>
      <c r="E2568" s="2">
        <v>918</v>
      </c>
      <c r="F2568" s="9" t="s">
        <v>28</v>
      </c>
      <c r="G2568" s="2">
        <v>918</v>
      </c>
      <c r="H2568" s="4">
        <f>Tabla1[[#This Row],[Importe]]-Tabla1[[#This Row],[Pagado]]</f>
        <v>0</v>
      </c>
    </row>
    <row r="2569" spans="1:8" x14ac:dyDescent="0.25">
      <c r="A2569" s="1" t="s">
        <v>28</v>
      </c>
      <c r="B2569" s="8" t="s">
        <v>2605</v>
      </c>
      <c r="C2569">
        <v>41056</v>
      </c>
      <c r="D2569" s="1" t="s">
        <v>4065</v>
      </c>
      <c r="E2569" s="2">
        <v>4295.8</v>
      </c>
      <c r="F2569" s="9" t="s">
        <v>29</v>
      </c>
      <c r="G2569" s="2">
        <v>4295.8</v>
      </c>
      <c r="H2569" s="4">
        <f>Tabla1[[#This Row],[Importe]]-Tabla1[[#This Row],[Pagado]]</f>
        <v>0</v>
      </c>
    </row>
    <row r="2570" spans="1:8" x14ac:dyDescent="0.25">
      <c r="A2570" s="1" t="s">
        <v>28</v>
      </c>
      <c r="B2570" s="8" t="s">
        <v>2606</v>
      </c>
      <c r="C2570">
        <v>41057</v>
      </c>
      <c r="D2570" s="1" t="s">
        <v>4053</v>
      </c>
      <c r="E2570" s="2">
        <v>4647.92</v>
      </c>
      <c r="F2570" s="9" t="s">
        <v>28</v>
      </c>
      <c r="G2570" s="2">
        <v>4647.92</v>
      </c>
      <c r="H2570" s="4">
        <f>Tabla1[[#This Row],[Importe]]-Tabla1[[#This Row],[Pagado]]</f>
        <v>0</v>
      </c>
    </row>
    <row r="2571" spans="1:8" x14ac:dyDescent="0.25">
      <c r="A2571" s="1" t="s">
        <v>28</v>
      </c>
      <c r="B2571" s="8" t="s">
        <v>2607</v>
      </c>
      <c r="C2571">
        <v>41058</v>
      </c>
      <c r="D2571" s="1" t="s">
        <v>4064</v>
      </c>
      <c r="E2571" s="2">
        <v>45957.4</v>
      </c>
      <c r="F2571" s="9" t="s">
        <v>32</v>
      </c>
      <c r="G2571" s="2">
        <v>45957.4</v>
      </c>
      <c r="H2571" s="4">
        <f>Tabla1[[#This Row],[Importe]]-Tabla1[[#This Row],[Pagado]]</f>
        <v>0</v>
      </c>
    </row>
    <row r="2572" spans="1:8" x14ac:dyDescent="0.25">
      <c r="A2572" s="1" t="s">
        <v>28</v>
      </c>
      <c r="B2572" s="8" t="s">
        <v>2608</v>
      </c>
      <c r="C2572">
        <v>41059</v>
      </c>
      <c r="D2572" s="1" t="s">
        <v>3988</v>
      </c>
      <c r="E2572" s="2">
        <v>13677.6</v>
      </c>
      <c r="F2572" s="9" t="s">
        <v>29</v>
      </c>
      <c r="G2572" s="2">
        <v>13677.6</v>
      </c>
      <c r="H2572" s="4">
        <f>Tabla1[[#This Row],[Importe]]-Tabla1[[#This Row],[Pagado]]</f>
        <v>0</v>
      </c>
    </row>
    <row r="2573" spans="1:8" x14ac:dyDescent="0.25">
      <c r="A2573" s="1" t="s">
        <v>28</v>
      </c>
      <c r="B2573" s="8" t="s">
        <v>2609</v>
      </c>
      <c r="C2573">
        <v>41060</v>
      </c>
      <c r="D2573" s="1" t="s">
        <v>4038</v>
      </c>
      <c r="E2573" s="2">
        <v>28931.1</v>
      </c>
      <c r="F2573" s="9" t="s">
        <v>31</v>
      </c>
      <c r="G2573" s="2">
        <v>28931.1</v>
      </c>
      <c r="H2573" s="4">
        <f>Tabla1[[#This Row],[Importe]]-Tabla1[[#This Row],[Pagado]]</f>
        <v>0</v>
      </c>
    </row>
    <row r="2574" spans="1:8" x14ac:dyDescent="0.25">
      <c r="A2574" s="1" t="s">
        <v>28</v>
      </c>
      <c r="B2574" s="8" t="s">
        <v>2610</v>
      </c>
      <c r="C2574">
        <v>41061</v>
      </c>
      <c r="D2574" s="1" t="s">
        <v>3964</v>
      </c>
      <c r="E2574" s="2">
        <v>5400</v>
      </c>
      <c r="F2574" s="9" t="s">
        <v>29</v>
      </c>
      <c r="G2574" s="2">
        <v>5400</v>
      </c>
      <c r="H2574" s="4">
        <f>Tabla1[[#This Row],[Importe]]-Tabla1[[#This Row],[Pagado]]</f>
        <v>0</v>
      </c>
    </row>
    <row r="2575" spans="1:8" x14ac:dyDescent="0.25">
      <c r="A2575" s="1" t="s">
        <v>28</v>
      </c>
      <c r="B2575" s="8" t="s">
        <v>2611</v>
      </c>
      <c r="C2575">
        <v>41062</v>
      </c>
      <c r="D2575" s="1" t="s">
        <v>3964</v>
      </c>
      <c r="E2575" s="2">
        <v>573.84</v>
      </c>
      <c r="F2575" s="9" t="s">
        <v>28</v>
      </c>
      <c r="G2575" s="2">
        <v>573.84</v>
      </c>
      <c r="H2575" s="4">
        <f>Tabla1[[#This Row],[Importe]]-Tabla1[[#This Row],[Pagado]]</f>
        <v>0</v>
      </c>
    </row>
    <row r="2576" spans="1:8" x14ac:dyDescent="0.25">
      <c r="A2576" s="1" t="s">
        <v>28</v>
      </c>
      <c r="B2576" s="8" t="s">
        <v>2612</v>
      </c>
      <c r="C2576">
        <v>41063</v>
      </c>
      <c r="D2576" s="1" t="s">
        <v>3964</v>
      </c>
      <c r="E2576" s="2">
        <v>1982.4</v>
      </c>
      <c r="F2576" s="9" t="s">
        <v>29</v>
      </c>
      <c r="G2576" s="2">
        <v>1982.4</v>
      </c>
      <c r="H2576" s="4">
        <f>Tabla1[[#This Row],[Importe]]-Tabla1[[#This Row],[Pagado]]</f>
        <v>0</v>
      </c>
    </row>
    <row r="2577" spans="1:8" x14ac:dyDescent="0.25">
      <c r="A2577" s="1" t="s">
        <v>28</v>
      </c>
      <c r="B2577" s="8" t="s">
        <v>2613</v>
      </c>
      <c r="C2577">
        <v>41064</v>
      </c>
      <c r="D2577" s="1" t="s">
        <v>3997</v>
      </c>
      <c r="E2577" s="2">
        <v>1568</v>
      </c>
      <c r="F2577" s="9" t="s">
        <v>28</v>
      </c>
      <c r="G2577" s="2">
        <v>1568</v>
      </c>
      <c r="H2577" s="4">
        <f>Tabla1[[#This Row],[Importe]]-Tabla1[[#This Row],[Pagado]]</f>
        <v>0</v>
      </c>
    </row>
    <row r="2578" spans="1:8" x14ac:dyDescent="0.25">
      <c r="A2578" s="1" t="s">
        <v>28</v>
      </c>
      <c r="B2578" s="8" t="s">
        <v>2614</v>
      </c>
      <c r="C2578">
        <v>41065</v>
      </c>
      <c r="D2578" s="1" t="s">
        <v>4050</v>
      </c>
      <c r="E2578" s="2">
        <v>11794.7</v>
      </c>
      <c r="F2578" s="9" t="s">
        <v>29</v>
      </c>
      <c r="G2578" s="2">
        <v>11794.7</v>
      </c>
      <c r="H2578" s="4">
        <f>Tabla1[[#This Row],[Importe]]-Tabla1[[#This Row],[Pagado]]</f>
        <v>0</v>
      </c>
    </row>
    <row r="2579" spans="1:8" x14ac:dyDescent="0.25">
      <c r="A2579" s="1" t="s">
        <v>28</v>
      </c>
      <c r="B2579" s="8" t="s">
        <v>2615</v>
      </c>
      <c r="C2579">
        <v>41066</v>
      </c>
      <c r="D2579" s="1" t="s">
        <v>4135</v>
      </c>
      <c r="E2579" s="2">
        <v>6017.4</v>
      </c>
      <c r="F2579" s="9" t="s">
        <v>28</v>
      </c>
      <c r="G2579" s="2">
        <v>6017.4</v>
      </c>
      <c r="H2579" s="4">
        <f>Tabla1[[#This Row],[Importe]]-Tabla1[[#This Row],[Pagado]]</f>
        <v>0</v>
      </c>
    </row>
    <row r="2580" spans="1:8" x14ac:dyDescent="0.25">
      <c r="A2580" s="1" t="s">
        <v>28</v>
      </c>
      <c r="B2580" s="8" t="s">
        <v>2616</v>
      </c>
      <c r="C2580">
        <v>41067</v>
      </c>
      <c r="D2580" s="1" t="s">
        <v>4043</v>
      </c>
      <c r="E2580" s="2">
        <v>0</v>
      </c>
      <c r="F2580" s="9" t="s">
        <v>4219</v>
      </c>
      <c r="G2580" s="2">
        <v>0</v>
      </c>
      <c r="H2580" s="4">
        <f>Tabla1[[#This Row],[Importe]]-Tabla1[[#This Row],[Pagado]]</f>
        <v>0</v>
      </c>
    </row>
    <row r="2581" spans="1:8" x14ac:dyDescent="0.25">
      <c r="A2581" s="1" t="s">
        <v>28</v>
      </c>
      <c r="B2581" s="8" t="s">
        <v>2617</v>
      </c>
      <c r="C2581">
        <v>41068</v>
      </c>
      <c r="D2581" s="1" t="s">
        <v>3986</v>
      </c>
      <c r="E2581" s="2">
        <v>8661.82</v>
      </c>
      <c r="F2581" s="9" t="s">
        <v>29</v>
      </c>
      <c r="G2581" s="2">
        <v>8661.82</v>
      </c>
      <c r="H2581" s="4">
        <f>Tabla1[[#This Row],[Importe]]-Tabla1[[#This Row],[Pagado]]</f>
        <v>0</v>
      </c>
    </row>
    <row r="2582" spans="1:8" x14ac:dyDescent="0.25">
      <c r="A2582" s="1" t="s">
        <v>28</v>
      </c>
      <c r="B2582" s="8" t="s">
        <v>2618</v>
      </c>
      <c r="C2582">
        <v>41069</v>
      </c>
      <c r="D2582" s="1" t="s">
        <v>4043</v>
      </c>
      <c r="E2582" s="2">
        <v>73296.179999999993</v>
      </c>
      <c r="F2582" s="9" t="s">
        <v>31</v>
      </c>
      <c r="G2582" s="2">
        <v>73296.179999999993</v>
      </c>
      <c r="H2582" s="4">
        <f>Tabla1[[#This Row],[Importe]]-Tabla1[[#This Row],[Pagado]]</f>
        <v>0</v>
      </c>
    </row>
    <row r="2583" spans="1:8" x14ac:dyDescent="0.25">
      <c r="A2583" s="1" t="s">
        <v>28</v>
      </c>
      <c r="B2583" s="8" t="s">
        <v>2619</v>
      </c>
      <c r="C2583">
        <v>41070</v>
      </c>
      <c r="D2583" s="1" t="s">
        <v>4171</v>
      </c>
      <c r="E2583" s="2">
        <v>0</v>
      </c>
      <c r="F2583" s="9" t="s">
        <v>4219</v>
      </c>
      <c r="G2583" s="2">
        <v>0</v>
      </c>
      <c r="H2583" s="4">
        <f>Tabla1[[#This Row],[Importe]]-Tabla1[[#This Row],[Pagado]]</f>
        <v>0</v>
      </c>
    </row>
    <row r="2584" spans="1:8" x14ac:dyDescent="0.25">
      <c r="A2584" s="1" t="s">
        <v>28</v>
      </c>
      <c r="B2584" s="8" t="s">
        <v>2620</v>
      </c>
      <c r="C2584">
        <v>41071</v>
      </c>
      <c r="D2584" s="1" t="s">
        <v>4171</v>
      </c>
      <c r="E2584" s="2">
        <v>20606.8</v>
      </c>
      <c r="F2584" s="9" t="s">
        <v>28</v>
      </c>
      <c r="G2584" s="2">
        <v>20606.8</v>
      </c>
      <c r="H2584" s="4">
        <f>Tabla1[[#This Row],[Importe]]-Tabla1[[#This Row],[Pagado]]</f>
        <v>0</v>
      </c>
    </row>
    <row r="2585" spans="1:8" x14ac:dyDescent="0.25">
      <c r="A2585" s="1" t="s">
        <v>28</v>
      </c>
      <c r="B2585" s="8" t="s">
        <v>2621</v>
      </c>
      <c r="C2585">
        <v>41072</v>
      </c>
      <c r="D2585" s="1" t="s">
        <v>4072</v>
      </c>
      <c r="E2585" s="2">
        <v>270</v>
      </c>
      <c r="F2585" s="9" t="s">
        <v>28</v>
      </c>
      <c r="G2585" s="2">
        <v>270</v>
      </c>
      <c r="H2585" s="4">
        <f>Tabla1[[#This Row],[Importe]]-Tabla1[[#This Row],[Pagado]]</f>
        <v>0</v>
      </c>
    </row>
    <row r="2586" spans="1:8" x14ac:dyDescent="0.25">
      <c r="A2586" s="1" t="s">
        <v>28</v>
      </c>
      <c r="B2586" s="8" t="s">
        <v>2622</v>
      </c>
      <c r="C2586">
        <v>41073</v>
      </c>
      <c r="D2586" s="1" t="s">
        <v>4100</v>
      </c>
      <c r="E2586" s="2">
        <v>540</v>
      </c>
      <c r="F2586" s="9" t="s">
        <v>29</v>
      </c>
      <c r="G2586" s="2">
        <v>540</v>
      </c>
      <c r="H2586" s="4">
        <f>Tabla1[[#This Row],[Importe]]-Tabla1[[#This Row],[Pagado]]</f>
        <v>0</v>
      </c>
    </row>
    <row r="2587" spans="1:8" x14ac:dyDescent="0.25">
      <c r="A2587" s="1" t="s">
        <v>28</v>
      </c>
      <c r="B2587" s="8" t="s">
        <v>2623</v>
      </c>
      <c r="C2587">
        <v>41074</v>
      </c>
      <c r="D2587" s="1" t="s">
        <v>4000</v>
      </c>
      <c r="E2587" s="2">
        <v>3240</v>
      </c>
      <c r="F2587" s="9" t="s">
        <v>29</v>
      </c>
      <c r="G2587" s="2">
        <v>3240</v>
      </c>
      <c r="H2587" s="4">
        <f>Tabla1[[#This Row],[Importe]]-Tabla1[[#This Row],[Pagado]]</f>
        <v>0</v>
      </c>
    </row>
    <row r="2588" spans="1:8" x14ac:dyDescent="0.25">
      <c r="A2588" s="1" t="s">
        <v>28</v>
      </c>
      <c r="B2588" s="8" t="s">
        <v>2624</v>
      </c>
      <c r="C2588">
        <v>41075</v>
      </c>
      <c r="D2588" s="1" t="s">
        <v>4002</v>
      </c>
      <c r="E2588" s="2">
        <v>2160</v>
      </c>
      <c r="F2588" s="9" t="s">
        <v>29</v>
      </c>
      <c r="G2588" s="2">
        <v>2160</v>
      </c>
      <c r="H2588" s="4">
        <f>Tabla1[[#This Row],[Importe]]-Tabla1[[#This Row],[Pagado]]</f>
        <v>0</v>
      </c>
    </row>
    <row r="2589" spans="1:8" x14ac:dyDescent="0.25">
      <c r="A2589" s="1" t="s">
        <v>28</v>
      </c>
      <c r="B2589" s="8" t="s">
        <v>2625</v>
      </c>
      <c r="C2589">
        <v>41076</v>
      </c>
      <c r="D2589" s="1" t="s">
        <v>4001</v>
      </c>
      <c r="E2589" s="2">
        <v>5400</v>
      </c>
      <c r="F2589" s="9" t="s">
        <v>29</v>
      </c>
      <c r="G2589" s="2">
        <v>5400</v>
      </c>
      <c r="H2589" s="4">
        <f>Tabla1[[#This Row],[Importe]]-Tabla1[[#This Row],[Pagado]]</f>
        <v>0</v>
      </c>
    </row>
    <row r="2590" spans="1:8" x14ac:dyDescent="0.25">
      <c r="A2590" s="1" t="s">
        <v>28</v>
      </c>
      <c r="B2590" s="8" t="s">
        <v>2626</v>
      </c>
      <c r="C2590">
        <v>41077</v>
      </c>
      <c r="D2590" s="1" t="s">
        <v>3981</v>
      </c>
      <c r="E2590" s="2">
        <v>9942</v>
      </c>
      <c r="F2590" s="9" t="s">
        <v>29</v>
      </c>
      <c r="G2590" s="2">
        <v>9942</v>
      </c>
      <c r="H2590" s="4">
        <f>Tabla1[[#This Row],[Importe]]-Tabla1[[#This Row],[Pagado]]</f>
        <v>0</v>
      </c>
    </row>
    <row r="2591" spans="1:8" x14ac:dyDescent="0.25">
      <c r="A2591" s="1" t="s">
        <v>28</v>
      </c>
      <c r="B2591" s="8" t="s">
        <v>2627</v>
      </c>
      <c r="C2591">
        <v>41078</v>
      </c>
      <c r="D2591" s="1" t="s">
        <v>4067</v>
      </c>
      <c r="E2591" s="2">
        <v>1890</v>
      </c>
      <c r="F2591" s="9" t="s">
        <v>28</v>
      </c>
      <c r="G2591" s="2">
        <v>1890</v>
      </c>
      <c r="H2591" s="4">
        <f>Tabla1[[#This Row],[Importe]]-Tabla1[[#This Row],[Pagado]]</f>
        <v>0</v>
      </c>
    </row>
    <row r="2592" spans="1:8" x14ac:dyDescent="0.25">
      <c r="A2592" s="1" t="s">
        <v>28</v>
      </c>
      <c r="B2592" s="8" t="s">
        <v>2628</v>
      </c>
      <c r="C2592">
        <v>41079</v>
      </c>
      <c r="D2592" s="1" t="s">
        <v>4073</v>
      </c>
      <c r="E2592" s="2">
        <v>9347.2000000000007</v>
      </c>
      <c r="F2592" s="9" t="s">
        <v>28</v>
      </c>
      <c r="G2592" s="2">
        <v>9347.2000000000007</v>
      </c>
      <c r="H2592" s="4">
        <f>Tabla1[[#This Row],[Importe]]-Tabla1[[#This Row],[Pagado]]</f>
        <v>0</v>
      </c>
    </row>
    <row r="2593" spans="1:8" x14ac:dyDescent="0.25">
      <c r="A2593" s="1" t="s">
        <v>28</v>
      </c>
      <c r="B2593" s="8" t="s">
        <v>2629</v>
      </c>
      <c r="C2593">
        <v>41080</v>
      </c>
      <c r="D2593" s="1" t="s">
        <v>4040</v>
      </c>
      <c r="E2593" s="2">
        <v>71734.600000000006</v>
      </c>
      <c r="F2593" s="9" t="s">
        <v>31</v>
      </c>
      <c r="G2593" s="2">
        <v>71734.600000000006</v>
      </c>
      <c r="H2593" s="4">
        <f>Tabla1[[#This Row],[Importe]]-Tabla1[[#This Row],[Pagado]]</f>
        <v>0</v>
      </c>
    </row>
    <row r="2594" spans="1:8" x14ac:dyDescent="0.25">
      <c r="A2594" s="1" t="s">
        <v>28</v>
      </c>
      <c r="B2594" s="8" t="s">
        <v>2630</v>
      </c>
      <c r="C2594">
        <v>41081</v>
      </c>
      <c r="D2594" s="1" t="s">
        <v>4039</v>
      </c>
      <c r="E2594" s="2">
        <v>16262.56</v>
      </c>
      <c r="F2594" s="9" t="s">
        <v>31</v>
      </c>
      <c r="G2594" s="2">
        <v>16262.56</v>
      </c>
      <c r="H2594" s="4">
        <f>Tabla1[[#This Row],[Importe]]-Tabla1[[#This Row],[Pagado]]</f>
        <v>0</v>
      </c>
    </row>
    <row r="2595" spans="1:8" x14ac:dyDescent="0.25">
      <c r="A2595" s="1" t="s">
        <v>28</v>
      </c>
      <c r="B2595" s="8" t="s">
        <v>2631</v>
      </c>
      <c r="C2595">
        <v>41082</v>
      </c>
      <c r="D2595" s="1" t="s">
        <v>4022</v>
      </c>
      <c r="E2595" s="2">
        <v>2703.8</v>
      </c>
      <c r="F2595" s="9" t="s">
        <v>28</v>
      </c>
      <c r="G2595" s="2">
        <v>2703.8</v>
      </c>
      <c r="H2595" s="4">
        <f>Tabla1[[#This Row],[Importe]]-Tabla1[[#This Row],[Pagado]]</f>
        <v>0</v>
      </c>
    </row>
    <row r="2596" spans="1:8" x14ac:dyDescent="0.25">
      <c r="A2596" s="1" t="s">
        <v>28</v>
      </c>
      <c r="B2596" s="8" t="s">
        <v>2632</v>
      </c>
      <c r="C2596">
        <v>41083</v>
      </c>
      <c r="D2596" s="1" t="s">
        <v>3987</v>
      </c>
      <c r="E2596" s="2">
        <v>5611</v>
      </c>
      <c r="F2596" s="9" t="s">
        <v>29</v>
      </c>
      <c r="G2596" s="2">
        <v>5611</v>
      </c>
      <c r="H2596" s="4">
        <f>Tabla1[[#This Row],[Importe]]-Tabla1[[#This Row],[Pagado]]</f>
        <v>0</v>
      </c>
    </row>
    <row r="2597" spans="1:8" x14ac:dyDescent="0.25">
      <c r="A2597" s="1" t="s">
        <v>28</v>
      </c>
      <c r="B2597" s="8" t="s">
        <v>2633</v>
      </c>
      <c r="C2597">
        <v>41084</v>
      </c>
      <c r="D2597" s="1" t="s">
        <v>4130</v>
      </c>
      <c r="E2597" s="2">
        <v>70452</v>
      </c>
      <c r="F2597" s="9" t="s">
        <v>29</v>
      </c>
      <c r="G2597" s="2">
        <v>70452</v>
      </c>
      <c r="H2597" s="4">
        <f>Tabla1[[#This Row],[Importe]]-Tabla1[[#This Row],[Pagado]]</f>
        <v>0</v>
      </c>
    </row>
    <row r="2598" spans="1:8" x14ac:dyDescent="0.25">
      <c r="A2598" s="1" t="s">
        <v>28</v>
      </c>
      <c r="B2598" s="8" t="s">
        <v>2634</v>
      </c>
      <c r="C2598">
        <v>41085</v>
      </c>
      <c r="D2598" s="1" t="s">
        <v>4011</v>
      </c>
      <c r="E2598" s="2">
        <v>4709.26</v>
      </c>
      <c r="F2598" s="9" t="s">
        <v>29</v>
      </c>
      <c r="G2598" s="2">
        <v>4709.26</v>
      </c>
      <c r="H2598" s="4">
        <f>Tabla1[[#This Row],[Importe]]-Tabla1[[#This Row],[Pagado]]</f>
        <v>0</v>
      </c>
    </row>
    <row r="2599" spans="1:8" x14ac:dyDescent="0.25">
      <c r="A2599" s="1" t="s">
        <v>28</v>
      </c>
      <c r="B2599" s="8" t="s">
        <v>2635</v>
      </c>
      <c r="C2599">
        <v>41086</v>
      </c>
      <c r="D2599" s="1" t="s">
        <v>3980</v>
      </c>
      <c r="E2599" s="2">
        <v>11679.1</v>
      </c>
      <c r="F2599" s="9" t="s">
        <v>29</v>
      </c>
      <c r="G2599" s="2">
        <v>11679.1</v>
      </c>
      <c r="H2599" s="4">
        <f>Tabla1[[#This Row],[Importe]]-Tabla1[[#This Row],[Pagado]]</f>
        <v>0</v>
      </c>
    </row>
    <row r="2600" spans="1:8" x14ac:dyDescent="0.25">
      <c r="A2600" s="1" t="s">
        <v>28</v>
      </c>
      <c r="B2600" s="8" t="s">
        <v>2636</v>
      </c>
      <c r="C2600">
        <v>41087</v>
      </c>
      <c r="D2600" s="1" t="s">
        <v>3950</v>
      </c>
      <c r="E2600" s="2">
        <v>1739.36</v>
      </c>
      <c r="F2600" s="9" t="s">
        <v>28</v>
      </c>
      <c r="G2600" s="2">
        <v>1739.36</v>
      </c>
      <c r="H2600" s="4">
        <f>Tabla1[[#This Row],[Importe]]-Tabla1[[#This Row],[Pagado]]</f>
        <v>0</v>
      </c>
    </row>
    <row r="2601" spans="1:8" x14ac:dyDescent="0.25">
      <c r="A2601" s="1" t="s">
        <v>28</v>
      </c>
      <c r="B2601" s="8" t="s">
        <v>2637</v>
      </c>
      <c r="C2601">
        <v>41088</v>
      </c>
      <c r="D2601" s="1" t="s">
        <v>3985</v>
      </c>
      <c r="E2601" s="2">
        <v>3708.6</v>
      </c>
      <c r="F2601" s="9" t="s">
        <v>29</v>
      </c>
      <c r="G2601" s="2">
        <v>3708.6</v>
      </c>
      <c r="H2601" s="4">
        <f>Tabla1[[#This Row],[Importe]]-Tabla1[[#This Row],[Pagado]]</f>
        <v>0</v>
      </c>
    </row>
    <row r="2602" spans="1:8" x14ac:dyDescent="0.25">
      <c r="A2602" s="1" t="s">
        <v>28</v>
      </c>
      <c r="B2602" s="8" t="s">
        <v>2638</v>
      </c>
      <c r="C2602">
        <v>41089</v>
      </c>
      <c r="D2602" s="1" t="s">
        <v>4189</v>
      </c>
      <c r="E2602" s="2">
        <v>13333.1</v>
      </c>
      <c r="F2602" s="9" t="s">
        <v>28</v>
      </c>
      <c r="G2602" s="2">
        <v>13333.1</v>
      </c>
      <c r="H2602" s="4">
        <f>Tabla1[[#This Row],[Importe]]-Tabla1[[#This Row],[Pagado]]</f>
        <v>0</v>
      </c>
    </row>
    <row r="2603" spans="1:8" x14ac:dyDescent="0.25">
      <c r="A2603" s="1" t="s">
        <v>28</v>
      </c>
      <c r="B2603" s="8" t="s">
        <v>2639</v>
      </c>
      <c r="C2603">
        <v>41090</v>
      </c>
      <c r="D2603" s="1" t="s">
        <v>4189</v>
      </c>
      <c r="E2603" s="2">
        <v>2322.8000000000002</v>
      </c>
      <c r="F2603" s="9" t="s">
        <v>28</v>
      </c>
      <c r="G2603" s="2">
        <v>2322.8000000000002</v>
      </c>
      <c r="H2603" s="4">
        <f>Tabla1[[#This Row],[Importe]]-Tabla1[[#This Row],[Pagado]]</f>
        <v>0</v>
      </c>
    </row>
    <row r="2604" spans="1:8" x14ac:dyDescent="0.25">
      <c r="A2604" s="1" t="s">
        <v>28</v>
      </c>
      <c r="B2604" s="8" t="s">
        <v>2640</v>
      </c>
      <c r="C2604">
        <v>41091</v>
      </c>
      <c r="D2604" s="1" t="s">
        <v>4025</v>
      </c>
      <c r="E2604" s="2">
        <v>3404.4</v>
      </c>
      <c r="F2604" s="9" t="s">
        <v>28</v>
      </c>
      <c r="G2604" s="2">
        <v>3404.4</v>
      </c>
      <c r="H2604" s="4">
        <f>Tabla1[[#This Row],[Importe]]-Tabla1[[#This Row],[Pagado]]</f>
        <v>0</v>
      </c>
    </row>
    <row r="2605" spans="1:8" x14ac:dyDescent="0.25">
      <c r="A2605" s="1" t="s">
        <v>28</v>
      </c>
      <c r="B2605" s="8" t="s">
        <v>2641</v>
      </c>
      <c r="C2605">
        <v>41092</v>
      </c>
      <c r="D2605" s="1" t="s">
        <v>4097</v>
      </c>
      <c r="E2605" s="2">
        <v>4500</v>
      </c>
      <c r="F2605" s="9" t="s">
        <v>28</v>
      </c>
      <c r="G2605" s="2">
        <v>4500</v>
      </c>
      <c r="H2605" s="4">
        <f>Tabla1[[#This Row],[Importe]]-Tabla1[[#This Row],[Pagado]]</f>
        <v>0</v>
      </c>
    </row>
    <row r="2606" spans="1:8" x14ac:dyDescent="0.25">
      <c r="A2606" s="1" t="s">
        <v>28</v>
      </c>
      <c r="B2606" s="8" t="s">
        <v>2642</v>
      </c>
      <c r="C2606">
        <v>41093</v>
      </c>
      <c r="D2606" s="1" t="s">
        <v>4136</v>
      </c>
      <c r="E2606" s="2">
        <v>0</v>
      </c>
      <c r="F2606" s="9" t="s">
        <v>4219</v>
      </c>
      <c r="G2606" s="2">
        <v>0</v>
      </c>
      <c r="H2606" s="4">
        <f>Tabla1[[#This Row],[Importe]]-Tabla1[[#This Row],[Pagado]]</f>
        <v>0</v>
      </c>
    </row>
    <row r="2607" spans="1:8" x14ac:dyDescent="0.25">
      <c r="A2607" s="1" t="s">
        <v>28</v>
      </c>
      <c r="B2607" s="8" t="s">
        <v>2643</v>
      </c>
      <c r="C2607">
        <v>41094</v>
      </c>
      <c r="D2607" s="1" t="s">
        <v>4121</v>
      </c>
      <c r="E2607" s="2">
        <v>5558.75</v>
      </c>
      <c r="F2607" s="9" t="s">
        <v>28</v>
      </c>
      <c r="G2607" s="2">
        <v>5558.75</v>
      </c>
      <c r="H2607" s="4">
        <f>Tabla1[[#This Row],[Importe]]-Tabla1[[#This Row],[Pagado]]</f>
        <v>0</v>
      </c>
    </row>
    <row r="2608" spans="1:8" x14ac:dyDescent="0.25">
      <c r="A2608" s="1" t="s">
        <v>28</v>
      </c>
      <c r="B2608" s="8" t="s">
        <v>2644</v>
      </c>
      <c r="C2608">
        <v>41095</v>
      </c>
      <c r="D2608" s="1" t="s">
        <v>4104</v>
      </c>
      <c r="E2608" s="2">
        <v>13163.4</v>
      </c>
      <c r="F2608" s="9" t="s">
        <v>28</v>
      </c>
      <c r="G2608" s="2">
        <v>13163.4</v>
      </c>
      <c r="H2608" s="4">
        <f>Tabla1[[#This Row],[Importe]]-Tabla1[[#This Row],[Pagado]]</f>
        <v>0</v>
      </c>
    </row>
    <row r="2609" spans="1:8" x14ac:dyDescent="0.25">
      <c r="A2609" s="1" t="s">
        <v>28</v>
      </c>
      <c r="B2609" s="8" t="s">
        <v>2645</v>
      </c>
      <c r="C2609">
        <v>41096</v>
      </c>
      <c r="D2609" s="1" t="s">
        <v>4136</v>
      </c>
      <c r="E2609" s="2">
        <v>4155.5</v>
      </c>
      <c r="F2609" s="9" t="s">
        <v>28</v>
      </c>
      <c r="G2609" s="2">
        <v>4155.5</v>
      </c>
      <c r="H2609" s="4">
        <f>Tabla1[[#This Row],[Importe]]-Tabla1[[#This Row],[Pagado]]</f>
        <v>0</v>
      </c>
    </row>
    <row r="2610" spans="1:8" x14ac:dyDescent="0.25">
      <c r="A2610" s="1" t="s">
        <v>28</v>
      </c>
      <c r="B2610" s="8" t="s">
        <v>2646</v>
      </c>
      <c r="C2610">
        <v>41097</v>
      </c>
      <c r="D2610" s="1" t="s">
        <v>4017</v>
      </c>
      <c r="E2610" s="2">
        <v>28915.4</v>
      </c>
      <c r="F2610" s="9" t="s">
        <v>30</v>
      </c>
      <c r="G2610" s="2">
        <v>28915.4</v>
      </c>
      <c r="H2610" s="4">
        <f>Tabla1[[#This Row],[Importe]]-Tabla1[[#This Row],[Pagado]]</f>
        <v>0</v>
      </c>
    </row>
    <row r="2611" spans="1:8" x14ac:dyDescent="0.25">
      <c r="A2611" s="1" t="s">
        <v>28</v>
      </c>
      <c r="B2611" s="8" t="s">
        <v>2647</v>
      </c>
      <c r="C2611">
        <v>41098</v>
      </c>
      <c r="D2611" s="1" t="s">
        <v>4164</v>
      </c>
      <c r="E2611" s="2">
        <v>14560</v>
      </c>
      <c r="F2611" s="9" t="s">
        <v>28</v>
      </c>
      <c r="G2611" s="2">
        <v>14560</v>
      </c>
      <c r="H2611" s="4">
        <f>Tabla1[[#This Row],[Importe]]-Tabla1[[#This Row],[Pagado]]</f>
        <v>0</v>
      </c>
    </row>
    <row r="2612" spans="1:8" x14ac:dyDescent="0.25">
      <c r="A2612" s="1" t="s">
        <v>28</v>
      </c>
      <c r="B2612" s="8" t="s">
        <v>2648</v>
      </c>
      <c r="C2612">
        <v>41099</v>
      </c>
      <c r="D2612" s="1" t="s">
        <v>4190</v>
      </c>
      <c r="E2612" s="2">
        <v>37299.599999999999</v>
      </c>
      <c r="F2612" s="9" t="s">
        <v>28</v>
      </c>
      <c r="G2612" s="2">
        <v>37299.599999999999</v>
      </c>
      <c r="H2612" s="4">
        <f>Tabla1[[#This Row],[Importe]]-Tabla1[[#This Row],[Pagado]]</f>
        <v>0</v>
      </c>
    </row>
    <row r="2613" spans="1:8" x14ac:dyDescent="0.25">
      <c r="A2613" s="1" t="s">
        <v>28</v>
      </c>
      <c r="B2613" s="8" t="s">
        <v>2649</v>
      </c>
      <c r="C2613">
        <v>41100</v>
      </c>
      <c r="D2613" s="1" t="s">
        <v>4055</v>
      </c>
      <c r="E2613" s="2">
        <v>47187</v>
      </c>
      <c r="F2613" s="9" t="s">
        <v>28</v>
      </c>
      <c r="G2613" s="2">
        <v>47187</v>
      </c>
      <c r="H2613" s="4">
        <f>Tabla1[[#This Row],[Importe]]-Tabla1[[#This Row],[Pagado]]</f>
        <v>0</v>
      </c>
    </row>
    <row r="2614" spans="1:8" x14ac:dyDescent="0.25">
      <c r="A2614" s="1" t="s">
        <v>28</v>
      </c>
      <c r="B2614" s="8" t="s">
        <v>2650</v>
      </c>
      <c r="C2614">
        <v>41101</v>
      </c>
      <c r="D2614" s="1" t="s">
        <v>4059</v>
      </c>
      <c r="E2614" s="2">
        <v>19487.599999999999</v>
      </c>
      <c r="F2614" s="9" t="s">
        <v>34</v>
      </c>
      <c r="G2614" s="2">
        <v>19487.599999999999</v>
      </c>
      <c r="H2614" s="4">
        <f>Tabla1[[#This Row],[Importe]]-Tabla1[[#This Row],[Pagado]]</f>
        <v>0</v>
      </c>
    </row>
    <row r="2615" spans="1:8" x14ac:dyDescent="0.25">
      <c r="A2615" s="1" t="s">
        <v>28</v>
      </c>
      <c r="B2615" s="8" t="s">
        <v>2651</v>
      </c>
      <c r="C2615">
        <v>41102</v>
      </c>
      <c r="D2615" s="1" t="s">
        <v>4042</v>
      </c>
      <c r="E2615" s="2">
        <v>57250.8</v>
      </c>
      <c r="F2615" s="9" t="s">
        <v>29</v>
      </c>
      <c r="G2615" s="2">
        <v>57250.8</v>
      </c>
      <c r="H2615" s="4">
        <f>Tabla1[[#This Row],[Importe]]-Tabla1[[#This Row],[Pagado]]</f>
        <v>0</v>
      </c>
    </row>
    <row r="2616" spans="1:8" x14ac:dyDescent="0.25">
      <c r="A2616" s="1" t="s">
        <v>28</v>
      </c>
      <c r="B2616" s="8" t="s">
        <v>2652</v>
      </c>
      <c r="C2616">
        <v>41103</v>
      </c>
      <c r="D2616" s="1" t="s">
        <v>4168</v>
      </c>
      <c r="E2616" s="2">
        <v>60590.16</v>
      </c>
      <c r="F2616" s="9" t="s">
        <v>28</v>
      </c>
      <c r="G2616" s="2">
        <v>60590.16</v>
      </c>
      <c r="H2616" s="4">
        <f>Tabla1[[#This Row],[Importe]]-Tabla1[[#This Row],[Pagado]]</f>
        <v>0</v>
      </c>
    </row>
    <row r="2617" spans="1:8" x14ac:dyDescent="0.25">
      <c r="A2617" s="1" t="s">
        <v>28</v>
      </c>
      <c r="B2617" s="8" t="s">
        <v>2653</v>
      </c>
      <c r="C2617">
        <v>41104</v>
      </c>
      <c r="D2617" s="1" t="s">
        <v>3994</v>
      </c>
      <c r="E2617" s="2">
        <v>2192.4</v>
      </c>
      <c r="F2617" s="9" t="s">
        <v>28</v>
      </c>
      <c r="G2617" s="2">
        <v>2192.4</v>
      </c>
      <c r="H2617" s="4">
        <f>Tabla1[[#This Row],[Importe]]-Tabla1[[#This Row],[Pagado]]</f>
        <v>0</v>
      </c>
    </row>
    <row r="2618" spans="1:8" x14ac:dyDescent="0.25">
      <c r="A2618" s="1" t="s">
        <v>28</v>
      </c>
      <c r="B2618" s="8" t="s">
        <v>2654</v>
      </c>
      <c r="C2618">
        <v>41105</v>
      </c>
      <c r="D2618" s="1" t="s">
        <v>3964</v>
      </c>
      <c r="E2618" s="2">
        <v>308</v>
      </c>
      <c r="F2618" s="9" t="s">
        <v>28</v>
      </c>
      <c r="G2618" s="2">
        <v>308</v>
      </c>
      <c r="H2618" s="4">
        <f>Tabla1[[#This Row],[Importe]]-Tabla1[[#This Row],[Pagado]]</f>
        <v>0</v>
      </c>
    </row>
    <row r="2619" spans="1:8" x14ac:dyDescent="0.25">
      <c r="A2619" s="1" t="s">
        <v>28</v>
      </c>
      <c r="B2619" s="8" t="s">
        <v>2655</v>
      </c>
      <c r="C2619">
        <v>41106</v>
      </c>
      <c r="D2619" s="1" t="s">
        <v>4098</v>
      </c>
      <c r="E2619" s="2">
        <v>37498.6</v>
      </c>
      <c r="F2619" s="9" t="s">
        <v>28</v>
      </c>
      <c r="G2619" s="2">
        <v>37498.6</v>
      </c>
      <c r="H2619" s="4">
        <f>Tabla1[[#This Row],[Importe]]-Tabla1[[#This Row],[Pagado]]</f>
        <v>0</v>
      </c>
    </row>
    <row r="2620" spans="1:8" x14ac:dyDescent="0.25">
      <c r="A2620" s="1" t="s">
        <v>28</v>
      </c>
      <c r="B2620" s="8" t="s">
        <v>2656</v>
      </c>
      <c r="C2620">
        <v>41107</v>
      </c>
      <c r="D2620" s="1" t="s">
        <v>4079</v>
      </c>
      <c r="E2620" s="2">
        <v>16895</v>
      </c>
      <c r="F2620" s="9" t="s">
        <v>28</v>
      </c>
      <c r="G2620" s="2">
        <v>16895</v>
      </c>
      <c r="H2620" s="4">
        <f>Tabla1[[#This Row],[Importe]]-Tabla1[[#This Row],[Pagado]]</f>
        <v>0</v>
      </c>
    </row>
    <row r="2621" spans="1:8" x14ac:dyDescent="0.25">
      <c r="A2621" s="1" t="s">
        <v>28</v>
      </c>
      <c r="B2621" s="8" t="s">
        <v>2657</v>
      </c>
      <c r="C2621">
        <v>41108</v>
      </c>
      <c r="D2621" s="1" t="s">
        <v>4105</v>
      </c>
      <c r="E2621" s="2">
        <v>57054</v>
      </c>
      <c r="F2621" s="9" t="s">
        <v>29</v>
      </c>
      <c r="G2621" s="2">
        <v>57054</v>
      </c>
      <c r="H2621" s="4">
        <f>Tabla1[[#This Row],[Importe]]-Tabla1[[#This Row],[Pagado]]</f>
        <v>0</v>
      </c>
    </row>
    <row r="2622" spans="1:8" x14ac:dyDescent="0.25">
      <c r="A2622" s="1" t="s">
        <v>28</v>
      </c>
      <c r="B2622" s="8" t="s">
        <v>2658</v>
      </c>
      <c r="C2622">
        <v>41109</v>
      </c>
      <c r="D2622" s="1" t="s">
        <v>3998</v>
      </c>
      <c r="E2622" s="2">
        <v>0</v>
      </c>
      <c r="F2622" s="9" t="s">
        <v>4219</v>
      </c>
      <c r="G2622" s="2">
        <v>0</v>
      </c>
      <c r="H2622" s="4">
        <f>Tabla1[[#This Row],[Importe]]-Tabla1[[#This Row],[Pagado]]</f>
        <v>0</v>
      </c>
    </row>
    <row r="2623" spans="1:8" x14ac:dyDescent="0.25">
      <c r="A2623" s="1" t="s">
        <v>28</v>
      </c>
      <c r="B2623" s="8" t="s">
        <v>2659</v>
      </c>
      <c r="C2623">
        <v>41110</v>
      </c>
      <c r="D2623" s="1" t="s">
        <v>4191</v>
      </c>
      <c r="E2623" s="2">
        <v>33270</v>
      </c>
      <c r="F2623" s="9">
        <v>44202</v>
      </c>
      <c r="G2623" s="2">
        <v>33270</v>
      </c>
      <c r="H2623" s="4">
        <f>Tabla1[[#This Row],[Importe]]-Tabla1[[#This Row],[Pagado]]</f>
        <v>0</v>
      </c>
    </row>
    <row r="2624" spans="1:8" x14ac:dyDescent="0.25">
      <c r="A2624" s="1" t="s">
        <v>28</v>
      </c>
      <c r="B2624" s="8" t="s">
        <v>2660</v>
      </c>
      <c r="C2624">
        <v>41111</v>
      </c>
      <c r="D2624" s="1" t="s">
        <v>3936</v>
      </c>
      <c r="E2624" s="2">
        <v>14783.3</v>
      </c>
      <c r="F2624" s="9" t="s">
        <v>30</v>
      </c>
      <c r="G2624" s="2">
        <v>14783.3</v>
      </c>
      <c r="H2624" s="4">
        <f>Tabla1[[#This Row],[Importe]]-Tabla1[[#This Row],[Pagado]]</f>
        <v>0</v>
      </c>
    </row>
    <row r="2625" spans="1:8" x14ac:dyDescent="0.25">
      <c r="A2625" s="1" t="s">
        <v>28</v>
      </c>
      <c r="B2625" s="8" t="s">
        <v>2661</v>
      </c>
      <c r="C2625">
        <v>41112</v>
      </c>
      <c r="D2625" s="1" t="s">
        <v>3935</v>
      </c>
      <c r="E2625" s="2">
        <v>41723.5</v>
      </c>
      <c r="F2625" s="9" t="s">
        <v>30</v>
      </c>
      <c r="G2625" s="2">
        <v>41723.5</v>
      </c>
      <c r="H2625" s="4">
        <f>Tabla1[[#This Row],[Importe]]-Tabla1[[#This Row],[Pagado]]</f>
        <v>0</v>
      </c>
    </row>
    <row r="2626" spans="1:8" x14ac:dyDescent="0.25">
      <c r="A2626" s="1" t="s">
        <v>28</v>
      </c>
      <c r="B2626" s="8" t="s">
        <v>2662</v>
      </c>
      <c r="C2626">
        <v>41113</v>
      </c>
      <c r="D2626" s="1" t="s">
        <v>3964</v>
      </c>
      <c r="E2626" s="2">
        <v>2208</v>
      </c>
      <c r="F2626" s="9" t="s">
        <v>29</v>
      </c>
      <c r="G2626" s="2">
        <v>2208</v>
      </c>
      <c r="H2626" s="4">
        <f>Tabla1[[#This Row],[Importe]]-Tabla1[[#This Row],[Pagado]]</f>
        <v>0</v>
      </c>
    </row>
    <row r="2627" spans="1:8" x14ac:dyDescent="0.25">
      <c r="A2627" s="1" t="s">
        <v>28</v>
      </c>
      <c r="B2627" s="8" t="s">
        <v>2663</v>
      </c>
      <c r="C2627">
        <v>41114</v>
      </c>
      <c r="D2627" s="1" t="s">
        <v>4021</v>
      </c>
      <c r="E2627" s="2">
        <v>21156.400000000001</v>
      </c>
      <c r="F2627" s="9" t="s">
        <v>31</v>
      </c>
      <c r="G2627" s="2">
        <v>21156.400000000001</v>
      </c>
      <c r="H2627" s="4">
        <f>Tabla1[[#This Row],[Importe]]-Tabla1[[#This Row],[Pagado]]</f>
        <v>0</v>
      </c>
    </row>
    <row r="2628" spans="1:8" x14ac:dyDescent="0.25">
      <c r="A2628" s="1" t="s">
        <v>28</v>
      </c>
      <c r="B2628" s="8" t="s">
        <v>2664</v>
      </c>
      <c r="C2628">
        <v>41115</v>
      </c>
      <c r="D2628" s="1" t="s">
        <v>3964</v>
      </c>
      <c r="E2628" s="2">
        <v>742</v>
      </c>
      <c r="F2628" s="9" t="s">
        <v>29</v>
      </c>
      <c r="G2628" s="2">
        <v>742</v>
      </c>
      <c r="H2628" s="4">
        <f>Tabla1[[#This Row],[Importe]]-Tabla1[[#This Row],[Pagado]]</f>
        <v>0</v>
      </c>
    </row>
    <row r="2629" spans="1:8" x14ac:dyDescent="0.25">
      <c r="A2629" s="1" t="s">
        <v>29</v>
      </c>
      <c r="B2629" s="8" t="s">
        <v>2665</v>
      </c>
      <c r="C2629">
        <v>41116</v>
      </c>
      <c r="D2629" s="1" t="s">
        <v>3936</v>
      </c>
      <c r="E2629" s="2">
        <v>7632.8</v>
      </c>
      <c r="F2629" s="9" t="s">
        <v>30</v>
      </c>
      <c r="G2629" s="2">
        <v>7632.8</v>
      </c>
      <c r="H2629" s="4">
        <f>Tabla1[[#This Row],[Importe]]-Tabla1[[#This Row],[Pagado]]</f>
        <v>0</v>
      </c>
    </row>
    <row r="2630" spans="1:8" x14ac:dyDescent="0.25">
      <c r="A2630" s="1" t="s">
        <v>29</v>
      </c>
      <c r="B2630" s="8" t="s">
        <v>2666</v>
      </c>
      <c r="C2630">
        <v>41117</v>
      </c>
      <c r="D2630" s="1" t="s">
        <v>3975</v>
      </c>
      <c r="E2630" s="2">
        <v>4200</v>
      </c>
      <c r="F2630" s="9" t="s">
        <v>29</v>
      </c>
      <c r="G2630" s="2">
        <v>4200</v>
      </c>
      <c r="H2630" s="4">
        <f>Tabla1[[#This Row],[Importe]]-Tabla1[[#This Row],[Pagado]]</f>
        <v>0</v>
      </c>
    </row>
    <row r="2631" spans="1:8" x14ac:dyDescent="0.25">
      <c r="A2631" s="1" t="s">
        <v>29</v>
      </c>
      <c r="B2631" s="8" t="s">
        <v>2667</v>
      </c>
      <c r="C2631">
        <v>41118</v>
      </c>
      <c r="D2631" s="1" t="s">
        <v>3935</v>
      </c>
      <c r="E2631" s="2">
        <v>88243.4</v>
      </c>
      <c r="F2631" s="9" t="s">
        <v>31</v>
      </c>
      <c r="G2631" s="2">
        <v>88243.4</v>
      </c>
      <c r="H2631" s="4">
        <f>Tabla1[[#This Row],[Importe]]-Tabla1[[#This Row],[Pagado]]</f>
        <v>0</v>
      </c>
    </row>
    <row r="2632" spans="1:8" x14ac:dyDescent="0.25">
      <c r="A2632" s="1" t="s">
        <v>29</v>
      </c>
      <c r="B2632" s="8" t="s">
        <v>2668</v>
      </c>
      <c r="C2632">
        <v>41119</v>
      </c>
      <c r="D2632" s="1" t="s">
        <v>3935</v>
      </c>
      <c r="E2632" s="2">
        <v>11755.1</v>
      </c>
      <c r="F2632" s="9" t="s">
        <v>30</v>
      </c>
      <c r="G2632" s="2">
        <v>11755.1</v>
      </c>
      <c r="H2632" s="4">
        <f>Tabla1[[#This Row],[Importe]]-Tabla1[[#This Row],[Pagado]]</f>
        <v>0</v>
      </c>
    </row>
    <row r="2633" spans="1:8" x14ac:dyDescent="0.25">
      <c r="A2633" s="1" t="s">
        <v>29</v>
      </c>
      <c r="B2633" s="8" t="s">
        <v>2669</v>
      </c>
      <c r="C2633">
        <v>41120</v>
      </c>
      <c r="D2633" s="1" t="s">
        <v>3954</v>
      </c>
      <c r="E2633" s="2">
        <v>10850</v>
      </c>
      <c r="F2633" s="9" t="s">
        <v>29</v>
      </c>
      <c r="G2633" s="2">
        <v>10850</v>
      </c>
      <c r="H2633" s="4">
        <f>Tabla1[[#This Row],[Importe]]-Tabla1[[#This Row],[Pagado]]</f>
        <v>0</v>
      </c>
    </row>
    <row r="2634" spans="1:8" x14ac:dyDescent="0.25">
      <c r="A2634" s="1" t="s">
        <v>29</v>
      </c>
      <c r="B2634" s="8" t="s">
        <v>2670</v>
      </c>
      <c r="C2634">
        <v>41121</v>
      </c>
      <c r="D2634" s="1" t="s">
        <v>4031</v>
      </c>
      <c r="E2634" s="2">
        <v>1620</v>
      </c>
      <c r="F2634" s="9" t="s">
        <v>29</v>
      </c>
      <c r="G2634" s="2">
        <v>1620</v>
      </c>
      <c r="H2634" s="4">
        <f>Tabla1[[#This Row],[Importe]]-Tabla1[[#This Row],[Pagado]]</f>
        <v>0</v>
      </c>
    </row>
    <row r="2635" spans="1:8" x14ac:dyDescent="0.25">
      <c r="A2635" s="1" t="s">
        <v>29</v>
      </c>
      <c r="B2635" s="8" t="s">
        <v>2671</v>
      </c>
      <c r="C2635">
        <v>41122</v>
      </c>
      <c r="D2635" s="1" t="s">
        <v>4184</v>
      </c>
      <c r="E2635" s="2">
        <v>26761.200000000001</v>
      </c>
      <c r="F2635" s="9" t="s">
        <v>29</v>
      </c>
      <c r="G2635" s="2">
        <v>26761.200000000001</v>
      </c>
      <c r="H2635" s="4">
        <f>Tabla1[[#This Row],[Importe]]-Tabla1[[#This Row],[Pagado]]</f>
        <v>0</v>
      </c>
    </row>
    <row r="2636" spans="1:8" x14ac:dyDescent="0.25">
      <c r="A2636" s="1" t="s">
        <v>29</v>
      </c>
      <c r="B2636" s="8" t="s">
        <v>2672</v>
      </c>
      <c r="C2636">
        <v>41123</v>
      </c>
      <c r="D2636" s="1" t="s">
        <v>4033</v>
      </c>
      <c r="E2636" s="2">
        <v>3100</v>
      </c>
      <c r="F2636" s="9" t="s">
        <v>29</v>
      </c>
      <c r="G2636" s="2">
        <v>3100</v>
      </c>
      <c r="H2636" s="4">
        <f>Tabla1[[#This Row],[Importe]]-Tabla1[[#This Row],[Pagado]]</f>
        <v>0</v>
      </c>
    </row>
    <row r="2637" spans="1:8" x14ac:dyDescent="0.25">
      <c r="A2637" s="1" t="s">
        <v>29</v>
      </c>
      <c r="B2637" s="8" t="s">
        <v>2673</v>
      </c>
      <c r="C2637">
        <v>41124</v>
      </c>
      <c r="D2637" s="1" t="s">
        <v>4180</v>
      </c>
      <c r="E2637" s="2">
        <v>10200.799999999999</v>
      </c>
      <c r="F2637" s="9" t="s">
        <v>29</v>
      </c>
      <c r="G2637" s="2">
        <v>10200.799999999999</v>
      </c>
      <c r="H2637" s="4">
        <f>Tabla1[[#This Row],[Importe]]-Tabla1[[#This Row],[Pagado]]</f>
        <v>0</v>
      </c>
    </row>
    <row r="2638" spans="1:8" x14ac:dyDescent="0.25">
      <c r="A2638" s="1" t="s">
        <v>29</v>
      </c>
      <c r="B2638" s="8" t="s">
        <v>2674</v>
      </c>
      <c r="C2638">
        <v>41125</v>
      </c>
      <c r="D2638" s="1" t="s">
        <v>4017</v>
      </c>
      <c r="E2638" s="2">
        <v>137131.79999999999</v>
      </c>
      <c r="F2638" s="9" t="s">
        <v>30</v>
      </c>
      <c r="G2638" s="2">
        <v>137131.79999999999</v>
      </c>
      <c r="H2638" s="4">
        <f>Tabla1[[#This Row],[Importe]]-Tabla1[[#This Row],[Pagado]]</f>
        <v>0</v>
      </c>
    </row>
    <row r="2639" spans="1:8" x14ac:dyDescent="0.25">
      <c r="A2639" s="1" t="s">
        <v>29</v>
      </c>
      <c r="B2639" s="8" t="s">
        <v>2675</v>
      </c>
      <c r="C2639">
        <v>41126</v>
      </c>
      <c r="D2639" s="1" t="s">
        <v>4128</v>
      </c>
      <c r="E2639" s="2">
        <v>68726.350000000006</v>
      </c>
      <c r="F2639" s="9" t="s">
        <v>35</v>
      </c>
      <c r="G2639" s="2">
        <v>68726.350000000006</v>
      </c>
      <c r="H2639" s="4">
        <f>Tabla1[[#This Row],[Importe]]-Tabla1[[#This Row],[Pagado]]</f>
        <v>0</v>
      </c>
    </row>
    <row r="2640" spans="1:8" x14ac:dyDescent="0.25">
      <c r="A2640" s="1" t="s">
        <v>29</v>
      </c>
      <c r="B2640" s="8" t="s">
        <v>2676</v>
      </c>
      <c r="C2640">
        <v>41127</v>
      </c>
      <c r="D2640" s="1" t="s">
        <v>3964</v>
      </c>
      <c r="E2640" s="2">
        <v>8511.5</v>
      </c>
      <c r="F2640" s="9" t="s">
        <v>29</v>
      </c>
      <c r="G2640" s="2">
        <v>8511.5</v>
      </c>
      <c r="H2640" s="4">
        <f>Tabla1[[#This Row],[Importe]]-Tabla1[[#This Row],[Pagado]]</f>
        <v>0</v>
      </c>
    </row>
    <row r="2641" spans="1:8" x14ac:dyDescent="0.25">
      <c r="A2641" s="1" t="s">
        <v>29</v>
      </c>
      <c r="B2641" s="8" t="s">
        <v>2677</v>
      </c>
      <c r="C2641">
        <v>41128</v>
      </c>
      <c r="D2641" s="1" t="s">
        <v>3950</v>
      </c>
      <c r="E2641" s="2">
        <v>72976.259999999995</v>
      </c>
      <c r="F2641" s="9" t="s">
        <v>31</v>
      </c>
      <c r="G2641" s="2">
        <v>72976.259999999995</v>
      </c>
      <c r="H2641" s="4">
        <f>Tabla1[[#This Row],[Importe]]-Tabla1[[#This Row],[Pagado]]</f>
        <v>0</v>
      </c>
    </row>
    <row r="2642" spans="1:8" x14ac:dyDescent="0.25">
      <c r="A2642" s="1" t="s">
        <v>29</v>
      </c>
      <c r="B2642" s="8" t="s">
        <v>2678</v>
      </c>
      <c r="C2642">
        <v>41129</v>
      </c>
      <c r="D2642" s="1" t="s">
        <v>4187</v>
      </c>
      <c r="E2642" s="2">
        <v>10020.5</v>
      </c>
      <c r="F2642" s="9" t="s">
        <v>29</v>
      </c>
      <c r="G2642" s="2">
        <v>10020.5</v>
      </c>
      <c r="H2642" s="4">
        <f>Tabla1[[#This Row],[Importe]]-Tabla1[[#This Row],[Pagado]]</f>
        <v>0</v>
      </c>
    </row>
    <row r="2643" spans="1:8" x14ac:dyDescent="0.25">
      <c r="A2643" s="1" t="s">
        <v>29</v>
      </c>
      <c r="B2643" s="8" t="s">
        <v>2679</v>
      </c>
      <c r="C2643">
        <v>41130</v>
      </c>
      <c r="D2643" s="1" t="s">
        <v>3973</v>
      </c>
      <c r="E2643" s="2">
        <v>1412</v>
      </c>
      <c r="F2643" s="9" t="s">
        <v>29</v>
      </c>
      <c r="G2643" s="2">
        <v>1412</v>
      </c>
      <c r="H2643" s="4">
        <f>Tabla1[[#This Row],[Importe]]-Tabla1[[#This Row],[Pagado]]</f>
        <v>0</v>
      </c>
    </row>
    <row r="2644" spans="1:8" x14ac:dyDescent="0.25">
      <c r="A2644" s="1" t="s">
        <v>29</v>
      </c>
      <c r="B2644" s="8" t="s">
        <v>2680</v>
      </c>
      <c r="C2644">
        <v>41131</v>
      </c>
      <c r="D2644" s="1" t="s">
        <v>3974</v>
      </c>
      <c r="E2644" s="2">
        <v>5400</v>
      </c>
      <c r="F2644" s="9" t="s">
        <v>29</v>
      </c>
      <c r="G2644" s="2">
        <v>5400</v>
      </c>
      <c r="H2644" s="4">
        <f>Tabla1[[#This Row],[Importe]]-Tabla1[[#This Row],[Pagado]]</f>
        <v>0</v>
      </c>
    </row>
    <row r="2645" spans="1:8" x14ac:dyDescent="0.25">
      <c r="A2645" s="1" t="s">
        <v>29</v>
      </c>
      <c r="B2645" s="8" t="s">
        <v>2681</v>
      </c>
      <c r="C2645">
        <v>41132</v>
      </c>
      <c r="D2645" s="1" t="s">
        <v>4090</v>
      </c>
      <c r="E2645" s="2">
        <v>8488.7999999999993</v>
      </c>
      <c r="F2645" s="9" t="s">
        <v>29</v>
      </c>
      <c r="G2645" s="2">
        <v>8488.7999999999993</v>
      </c>
      <c r="H2645" s="4">
        <f>Tabla1[[#This Row],[Importe]]-Tabla1[[#This Row],[Pagado]]</f>
        <v>0</v>
      </c>
    </row>
    <row r="2646" spans="1:8" x14ac:dyDescent="0.25">
      <c r="A2646" s="1" t="s">
        <v>29</v>
      </c>
      <c r="B2646" s="8" t="s">
        <v>2682</v>
      </c>
      <c r="C2646">
        <v>41133</v>
      </c>
      <c r="D2646" s="1" t="s">
        <v>3959</v>
      </c>
      <c r="E2646" s="2">
        <v>2340</v>
      </c>
      <c r="F2646" s="9" t="s">
        <v>29</v>
      </c>
      <c r="G2646" s="2">
        <v>2340</v>
      </c>
      <c r="H2646" s="4">
        <f>Tabla1[[#This Row],[Importe]]-Tabla1[[#This Row],[Pagado]]</f>
        <v>0</v>
      </c>
    </row>
    <row r="2647" spans="1:8" x14ac:dyDescent="0.25">
      <c r="A2647" s="1" t="s">
        <v>29</v>
      </c>
      <c r="B2647" s="8" t="s">
        <v>2683</v>
      </c>
      <c r="C2647">
        <v>41134</v>
      </c>
      <c r="D2647" s="1" t="s">
        <v>4041</v>
      </c>
      <c r="E2647" s="2">
        <v>448.2</v>
      </c>
      <c r="F2647" s="9" t="s">
        <v>29</v>
      </c>
      <c r="G2647" s="2">
        <v>448.2</v>
      </c>
      <c r="H2647" s="4">
        <f>Tabla1[[#This Row],[Importe]]-Tabla1[[#This Row],[Pagado]]</f>
        <v>0</v>
      </c>
    </row>
    <row r="2648" spans="1:8" x14ac:dyDescent="0.25">
      <c r="A2648" s="1" t="s">
        <v>29</v>
      </c>
      <c r="B2648" s="8" t="s">
        <v>2684</v>
      </c>
      <c r="C2648">
        <v>41135</v>
      </c>
      <c r="D2648" s="1" t="s">
        <v>3939</v>
      </c>
      <c r="E2648" s="2">
        <v>3614.4</v>
      </c>
      <c r="F2648" s="9" t="s">
        <v>30</v>
      </c>
      <c r="G2648" s="2">
        <v>3614.4</v>
      </c>
      <c r="H2648" s="4">
        <f>Tabla1[[#This Row],[Importe]]-Tabla1[[#This Row],[Pagado]]</f>
        <v>0</v>
      </c>
    </row>
    <row r="2649" spans="1:8" x14ac:dyDescent="0.25">
      <c r="A2649" s="1" t="s">
        <v>29</v>
      </c>
      <c r="B2649" s="8" t="s">
        <v>2685</v>
      </c>
      <c r="C2649">
        <v>41136</v>
      </c>
      <c r="D2649" s="1" t="s">
        <v>4089</v>
      </c>
      <c r="E2649" s="2">
        <v>1085.8</v>
      </c>
      <c r="F2649" s="9" t="s">
        <v>29</v>
      </c>
      <c r="G2649" s="2">
        <v>1085.8</v>
      </c>
      <c r="H2649" s="4">
        <f>Tabla1[[#This Row],[Importe]]-Tabla1[[#This Row],[Pagado]]</f>
        <v>0</v>
      </c>
    </row>
    <row r="2650" spans="1:8" x14ac:dyDescent="0.25">
      <c r="A2650" s="1" t="s">
        <v>29</v>
      </c>
      <c r="B2650" s="8" t="s">
        <v>2686</v>
      </c>
      <c r="C2650">
        <v>41137</v>
      </c>
      <c r="D2650" s="1" t="s">
        <v>3940</v>
      </c>
      <c r="E2650" s="2">
        <v>11617.9</v>
      </c>
      <c r="F2650" s="9" t="s">
        <v>30</v>
      </c>
      <c r="G2650" s="2">
        <v>11617.9</v>
      </c>
      <c r="H2650" s="4">
        <f>Tabla1[[#This Row],[Importe]]-Tabla1[[#This Row],[Pagado]]</f>
        <v>0</v>
      </c>
    </row>
    <row r="2651" spans="1:8" x14ac:dyDescent="0.25">
      <c r="A2651" s="1" t="s">
        <v>29</v>
      </c>
      <c r="B2651" s="8" t="s">
        <v>2687</v>
      </c>
      <c r="C2651">
        <v>41138</v>
      </c>
      <c r="D2651" s="1" t="s">
        <v>3956</v>
      </c>
      <c r="E2651" s="2">
        <v>2850</v>
      </c>
      <c r="F2651" s="9" t="s">
        <v>29</v>
      </c>
      <c r="G2651" s="2">
        <v>2850</v>
      </c>
      <c r="H2651" s="4">
        <f>Tabla1[[#This Row],[Importe]]-Tabla1[[#This Row],[Pagado]]</f>
        <v>0</v>
      </c>
    </row>
    <row r="2652" spans="1:8" x14ac:dyDescent="0.25">
      <c r="A2652" s="1" t="s">
        <v>29</v>
      </c>
      <c r="B2652" s="8" t="s">
        <v>2688</v>
      </c>
      <c r="C2652">
        <v>41139</v>
      </c>
      <c r="D2652" s="1" t="s">
        <v>3957</v>
      </c>
      <c r="E2652" s="2">
        <v>2160</v>
      </c>
      <c r="F2652" s="9" t="s">
        <v>29</v>
      </c>
      <c r="G2652" s="2">
        <v>2160</v>
      </c>
      <c r="H2652" s="4">
        <f>Tabla1[[#This Row],[Importe]]-Tabla1[[#This Row],[Pagado]]</f>
        <v>0</v>
      </c>
    </row>
    <row r="2653" spans="1:8" x14ac:dyDescent="0.25">
      <c r="A2653" s="1" t="s">
        <v>29</v>
      </c>
      <c r="B2653" s="8" t="s">
        <v>2689</v>
      </c>
      <c r="C2653">
        <v>41140</v>
      </c>
      <c r="D2653" s="1" t="s">
        <v>3951</v>
      </c>
      <c r="E2653" s="2">
        <v>15809.5</v>
      </c>
      <c r="F2653" s="9" t="s">
        <v>29</v>
      </c>
      <c r="G2653" s="2">
        <v>15809.5</v>
      </c>
      <c r="H2653" s="4">
        <f>Tabla1[[#This Row],[Importe]]-Tabla1[[#This Row],[Pagado]]</f>
        <v>0</v>
      </c>
    </row>
    <row r="2654" spans="1:8" x14ac:dyDescent="0.25">
      <c r="A2654" s="1" t="s">
        <v>29</v>
      </c>
      <c r="B2654" s="8" t="s">
        <v>2690</v>
      </c>
      <c r="C2654">
        <v>41141</v>
      </c>
      <c r="D2654" s="1" t="s">
        <v>4080</v>
      </c>
      <c r="E2654" s="2">
        <v>7575.4</v>
      </c>
      <c r="F2654" s="9" t="s">
        <v>30</v>
      </c>
      <c r="G2654" s="2">
        <v>7575.4</v>
      </c>
      <c r="H2654" s="4">
        <f>Tabla1[[#This Row],[Importe]]-Tabla1[[#This Row],[Pagado]]</f>
        <v>0</v>
      </c>
    </row>
    <row r="2655" spans="1:8" x14ac:dyDescent="0.25">
      <c r="A2655" s="1" t="s">
        <v>29</v>
      </c>
      <c r="B2655" s="8" t="s">
        <v>2691</v>
      </c>
      <c r="C2655">
        <v>41142</v>
      </c>
      <c r="D2655" s="1" t="s">
        <v>3983</v>
      </c>
      <c r="E2655" s="2">
        <v>15185.4</v>
      </c>
      <c r="F2655" s="9" t="s">
        <v>29</v>
      </c>
      <c r="G2655" s="2">
        <v>15185.4</v>
      </c>
      <c r="H2655" s="4">
        <f>Tabla1[[#This Row],[Importe]]-Tabla1[[#This Row],[Pagado]]</f>
        <v>0</v>
      </c>
    </row>
    <row r="2656" spans="1:8" x14ac:dyDescent="0.25">
      <c r="A2656" s="1" t="s">
        <v>29</v>
      </c>
      <c r="B2656" s="8" t="s">
        <v>2692</v>
      </c>
      <c r="C2656">
        <v>41143</v>
      </c>
      <c r="D2656" s="1" t="s">
        <v>4083</v>
      </c>
      <c r="E2656" s="2">
        <v>2888.86</v>
      </c>
      <c r="F2656" s="9" t="s">
        <v>29</v>
      </c>
      <c r="G2656" s="2">
        <v>2888.86</v>
      </c>
      <c r="H2656" s="4">
        <f>Tabla1[[#This Row],[Importe]]-Tabla1[[#This Row],[Pagado]]</f>
        <v>0</v>
      </c>
    </row>
    <row r="2657" spans="1:8" x14ac:dyDescent="0.25">
      <c r="A2657" s="1" t="s">
        <v>29</v>
      </c>
      <c r="B2657" s="8" t="s">
        <v>2693</v>
      </c>
      <c r="C2657">
        <v>41144</v>
      </c>
      <c r="D2657" s="1" t="s">
        <v>3985</v>
      </c>
      <c r="E2657" s="2">
        <v>5647.5</v>
      </c>
      <c r="F2657" s="9" t="s">
        <v>29</v>
      </c>
      <c r="G2657" s="2">
        <v>5647.5</v>
      </c>
      <c r="H2657" s="4">
        <f>Tabla1[[#This Row],[Importe]]-Tabla1[[#This Row],[Pagado]]</f>
        <v>0</v>
      </c>
    </row>
    <row r="2658" spans="1:8" x14ac:dyDescent="0.25">
      <c r="A2658" s="1" t="s">
        <v>29</v>
      </c>
      <c r="B2658" s="8" t="s">
        <v>2694</v>
      </c>
      <c r="C2658">
        <v>41145</v>
      </c>
      <c r="D2658" s="1" t="s">
        <v>3987</v>
      </c>
      <c r="E2658" s="2">
        <v>7145</v>
      </c>
      <c r="F2658" s="9" t="s">
        <v>29</v>
      </c>
      <c r="G2658" s="2">
        <v>7145</v>
      </c>
      <c r="H2658" s="4">
        <f>Tabla1[[#This Row],[Importe]]-Tabla1[[#This Row],[Pagado]]</f>
        <v>0</v>
      </c>
    </row>
    <row r="2659" spans="1:8" x14ac:dyDescent="0.25">
      <c r="A2659" s="1" t="s">
        <v>29</v>
      </c>
      <c r="B2659" s="8" t="s">
        <v>2695</v>
      </c>
      <c r="C2659">
        <v>41146</v>
      </c>
      <c r="D2659" s="1" t="s">
        <v>4017</v>
      </c>
      <c r="E2659" s="2">
        <v>45879.6</v>
      </c>
      <c r="F2659" s="9" t="s">
        <v>30</v>
      </c>
      <c r="G2659" s="2">
        <v>45879.6</v>
      </c>
      <c r="H2659" s="4">
        <f>Tabla1[[#This Row],[Importe]]-Tabla1[[#This Row],[Pagado]]</f>
        <v>0</v>
      </c>
    </row>
    <row r="2660" spans="1:8" x14ac:dyDescent="0.25">
      <c r="A2660" s="1" t="s">
        <v>29</v>
      </c>
      <c r="B2660" s="8" t="s">
        <v>2696</v>
      </c>
      <c r="C2660">
        <v>41147</v>
      </c>
      <c r="D2660" s="1" t="s">
        <v>3944</v>
      </c>
      <c r="E2660" s="2">
        <v>9071.4</v>
      </c>
      <c r="F2660" s="9" t="s">
        <v>30</v>
      </c>
      <c r="G2660" s="2">
        <v>9071.4</v>
      </c>
      <c r="H2660" s="4">
        <f>Tabla1[[#This Row],[Importe]]-Tabla1[[#This Row],[Pagado]]</f>
        <v>0</v>
      </c>
    </row>
    <row r="2661" spans="1:8" x14ac:dyDescent="0.25">
      <c r="A2661" s="1" t="s">
        <v>29</v>
      </c>
      <c r="B2661" s="8" t="s">
        <v>2697</v>
      </c>
      <c r="C2661">
        <v>41148</v>
      </c>
      <c r="D2661" s="1" t="s">
        <v>3941</v>
      </c>
      <c r="E2661" s="2">
        <v>9488.92</v>
      </c>
      <c r="F2661" s="9" t="s">
        <v>30</v>
      </c>
      <c r="G2661" s="2">
        <v>9488.92</v>
      </c>
      <c r="H2661" s="4">
        <f>Tabla1[[#This Row],[Importe]]-Tabla1[[#This Row],[Pagado]]</f>
        <v>0</v>
      </c>
    </row>
    <row r="2662" spans="1:8" x14ac:dyDescent="0.25">
      <c r="A2662" s="1" t="s">
        <v>29</v>
      </c>
      <c r="B2662" s="8" t="s">
        <v>2698</v>
      </c>
      <c r="C2662">
        <v>41149</v>
      </c>
      <c r="D2662" s="1" t="s">
        <v>3988</v>
      </c>
      <c r="E2662" s="2">
        <v>10840.4</v>
      </c>
      <c r="F2662" s="9" t="s">
        <v>29</v>
      </c>
      <c r="G2662" s="2">
        <v>10840.4</v>
      </c>
      <c r="H2662" s="4">
        <f>Tabla1[[#This Row],[Importe]]-Tabla1[[#This Row],[Pagado]]</f>
        <v>0</v>
      </c>
    </row>
    <row r="2663" spans="1:8" x14ac:dyDescent="0.25">
      <c r="A2663" s="1" t="s">
        <v>29</v>
      </c>
      <c r="B2663" s="8" t="s">
        <v>2699</v>
      </c>
      <c r="C2663">
        <v>41150</v>
      </c>
      <c r="D2663" s="1" t="s">
        <v>3945</v>
      </c>
      <c r="E2663" s="2">
        <v>13332.8</v>
      </c>
      <c r="F2663" s="9" t="s">
        <v>30</v>
      </c>
      <c r="G2663" s="2">
        <v>13332.8</v>
      </c>
      <c r="H2663" s="4">
        <f>Tabla1[[#This Row],[Importe]]-Tabla1[[#This Row],[Pagado]]</f>
        <v>0</v>
      </c>
    </row>
    <row r="2664" spans="1:8" x14ac:dyDescent="0.25">
      <c r="A2664" s="1" t="s">
        <v>29</v>
      </c>
      <c r="B2664" s="8" t="s">
        <v>2700</v>
      </c>
      <c r="C2664">
        <v>41151</v>
      </c>
      <c r="D2664" s="1" t="s">
        <v>4046</v>
      </c>
      <c r="E2664" s="2">
        <v>5593.2</v>
      </c>
      <c r="F2664" s="9" t="s">
        <v>29</v>
      </c>
      <c r="G2664" s="2">
        <v>5593.2</v>
      </c>
      <c r="H2664" s="4">
        <f>Tabla1[[#This Row],[Importe]]-Tabla1[[#This Row],[Pagado]]</f>
        <v>0</v>
      </c>
    </row>
    <row r="2665" spans="1:8" x14ac:dyDescent="0.25">
      <c r="A2665" s="1" t="s">
        <v>29</v>
      </c>
      <c r="B2665" s="8" t="s">
        <v>2701</v>
      </c>
      <c r="C2665">
        <v>41152</v>
      </c>
      <c r="D2665" s="1" t="s">
        <v>3958</v>
      </c>
      <c r="E2665" s="2">
        <v>4196.3999999999996</v>
      </c>
      <c r="F2665" s="9" t="s">
        <v>29</v>
      </c>
      <c r="G2665" s="2">
        <v>4196.3999999999996</v>
      </c>
      <c r="H2665" s="4">
        <f>Tabla1[[#This Row],[Importe]]-Tabla1[[#This Row],[Pagado]]</f>
        <v>0</v>
      </c>
    </row>
    <row r="2666" spans="1:8" x14ac:dyDescent="0.25">
      <c r="A2666" s="1" t="s">
        <v>29</v>
      </c>
      <c r="B2666" s="8" t="s">
        <v>2702</v>
      </c>
      <c r="C2666">
        <v>41153</v>
      </c>
      <c r="D2666" s="1" t="s">
        <v>3949</v>
      </c>
      <c r="E2666" s="2">
        <v>52059.08</v>
      </c>
      <c r="F2666" s="9" t="s">
        <v>30</v>
      </c>
      <c r="G2666" s="2">
        <v>52059.08</v>
      </c>
      <c r="H2666" s="4">
        <f>Tabla1[[#This Row],[Importe]]-Tabla1[[#This Row],[Pagado]]</f>
        <v>0</v>
      </c>
    </row>
    <row r="2667" spans="1:8" x14ac:dyDescent="0.25">
      <c r="A2667" s="1" t="s">
        <v>29</v>
      </c>
      <c r="B2667" s="8" t="s">
        <v>2703</v>
      </c>
      <c r="C2667">
        <v>41154</v>
      </c>
      <c r="D2667" s="1" t="s">
        <v>3946</v>
      </c>
      <c r="E2667" s="2">
        <v>7254.6</v>
      </c>
      <c r="F2667" s="9" t="s">
        <v>30</v>
      </c>
      <c r="G2667" s="2">
        <v>7254.6</v>
      </c>
      <c r="H2667" s="4">
        <f>Tabla1[[#This Row],[Importe]]-Tabla1[[#This Row],[Pagado]]</f>
        <v>0</v>
      </c>
    </row>
    <row r="2668" spans="1:8" x14ac:dyDescent="0.25">
      <c r="A2668" s="1" t="s">
        <v>29</v>
      </c>
      <c r="B2668" s="8" t="s">
        <v>2704</v>
      </c>
      <c r="C2668">
        <v>41155</v>
      </c>
      <c r="D2668" s="1" t="s">
        <v>3964</v>
      </c>
      <c r="E2668" s="2">
        <v>2525.88</v>
      </c>
      <c r="F2668" s="9" t="s">
        <v>29</v>
      </c>
      <c r="G2668" s="2">
        <v>2525.88</v>
      </c>
      <c r="H2668" s="4">
        <f>Tabla1[[#This Row],[Importe]]-Tabla1[[#This Row],[Pagado]]</f>
        <v>0</v>
      </c>
    </row>
    <row r="2669" spans="1:8" x14ac:dyDescent="0.25">
      <c r="A2669" s="1" t="s">
        <v>29</v>
      </c>
      <c r="B2669" s="8" t="s">
        <v>2705</v>
      </c>
      <c r="C2669">
        <v>41156</v>
      </c>
      <c r="D2669" s="1" t="s">
        <v>3996</v>
      </c>
      <c r="E2669" s="2">
        <v>12232.2</v>
      </c>
      <c r="F2669" s="9" t="s">
        <v>29</v>
      </c>
      <c r="G2669" s="2">
        <v>12232.2</v>
      </c>
      <c r="H2669" s="4">
        <f>Tabla1[[#This Row],[Importe]]-Tabla1[[#This Row],[Pagado]]</f>
        <v>0</v>
      </c>
    </row>
    <row r="2670" spans="1:8" x14ac:dyDescent="0.25">
      <c r="A2670" s="1" t="s">
        <v>29</v>
      </c>
      <c r="B2670" s="8" t="s">
        <v>2706</v>
      </c>
      <c r="C2670">
        <v>41157</v>
      </c>
      <c r="D2670" s="1" t="s">
        <v>3938</v>
      </c>
      <c r="E2670" s="2">
        <v>4494.3999999999996</v>
      </c>
      <c r="F2670" s="9" t="s">
        <v>30</v>
      </c>
      <c r="G2670" s="2">
        <v>4494.3999999999996</v>
      </c>
      <c r="H2670" s="4">
        <f>Tabla1[[#This Row],[Importe]]-Tabla1[[#This Row],[Pagado]]</f>
        <v>0</v>
      </c>
    </row>
    <row r="2671" spans="1:8" x14ac:dyDescent="0.25">
      <c r="A2671" s="1" t="s">
        <v>29</v>
      </c>
      <c r="B2671" s="8" t="s">
        <v>2707</v>
      </c>
      <c r="C2671">
        <v>41158</v>
      </c>
      <c r="D2671" s="1" t="s">
        <v>4159</v>
      </c>
      <c r="E2671" s="2">
        <v>19918.2</v>
      </c>
      <c r="F2671" s="9" t="s">
        <v>29</v>
      </c>
      <c r="G2671" s="2">
        <v>19918.2</v>
      </c>
      <c r="H2671" s="4">
        <f>Tabla1[[#This Row],[Importe]]-Tabla1[[#This Row],[Pagado]]</f>
        <v>0</v>
      </c>
    </row>
    <row r="2672" spans="1:8" x14ac:dyDescent="0.25">
      <c r="A2672" s="1" t="s">
        <v>29</v>
      </c>
      <c r="B2672" s="8" t="s">
        <v>2708</v>
      </c>
      <c r="C2672">
        <v>41159</v>
      </c>
      <c r="D2672" s="1" t="s">
        <v>4154</v>
      </c>
      <c r="E2672" s="2">
        <v>3398.8</v>
      </c>
      <c r="F2672" s="9" t="s">
        <v>29</v>
      </c>
      <c r="G2672" s="2">
        <v>3398.8</v>
      </c>
      <c r="H2672" s="4">
        <f>Tabla1[[#This Row],[Importe]]-Tabla1[[#This Row],[Pagado]]</f>
        <v>0</v>
      </c>
    </row>
    <row r="2673" spans="1:8" x14ac:dyDescent="0.25">
      <c r="A2673" s="1" t="s">
        <v>29</v>
      </c>
      <c r="B2673" s="8" t="s">
        <v>2709</v>
      </c>
      <c r="C2673">
        <v>41160</v>
      </c>
      <c r="D2673" s="1" t="s">
        <v>3963</v>
      </c>
      <c r="E2673" s="2">
        <v>5664.6</v>
      </c>
      <c r="F2673" s="9" t="s">
        <v>29</v>
      </c>
      <c r="G2673" s="2">
        <v>5664.6</v>
      </c>
      <c r="H2673" s="4">
        <f>Tabla1[[#This Row],[Importe]]-Tabla1[[#This Row],[Pagado]]</f>
        <v>0</v>
      </c>
    </row>
    <row r="2674" spans="1:8" x14ac:dyDescent="0.25">
      <c r="A2674" s="1" t="s">
        <v>29</v>
      </c>
      <c r="B2674" s="8" t="s">
        <v>2710</v>
      </c>
      <c r="C2674">
        <v>41161</v>
      </c>
      <c r="D2674" s="1" t="s">
        <v>3938</v>
      </c>
      <c r="E2674" s="2">
        <v>877.68</v>
      </c>
      <c r="F2674" s="9" t="s">
        <v>30</v>
      </c>
      <c r="G2674" s="2">
        <v>877.68</v>
      </c>
      <c r="H2674" s="4">
        <f>Tabla1[[#This Row],[Importe]]-Tabla1[[#This Row],[Pagado]]</f>
        <v>0</v>
      </c>
    </row>
    <row r="2675" spans="1:8" x14ac:dyDescent="0.25">
      <c r="A2675" s="1" t="s">
        <v>29</v>
      </c>
      <c r="B2675" s="8" t="s">
        <v>2711</v>
      </c>
      <c r="C2675">
        <v>41162</v>
      </c>
      <c r="D2675" s="1" t="s">
        <v>4045</v>
      </c>
      <c r="E2675" s="2">
        <v>3408.6</v>
      </c>
      <c r="F2675" s="9" t="s">
        <v>29</v>
      </c>
      <c r="G2675" s="2">
        <v>3408.6</v>
      </c>
      <c r="H2675" s="4">
        <f>Tabla1[[#This Row],[Importe]]-Tabla1[[#This Row],[Pagado]]</f>
        <v>0</v>
      </c>
    </row>
    <row r="2676" spans="1:8" x14ac:dyDescent="0.25">
      <c r="A2676" s="1" t="s">
        <v>29</v>
      </c>
      <c r="B2676" s="8" t="s">
        <v>2712</v>
      </c>
      <c r="C2676">
        <v>41163</v>
      </c>
      <c r="D2676" s="1" t="s">
        <v>3948</v>
      </c>
      <c r="E2676" s="2">
        <v>14518.7</v>
      </c>
      <c r="F2676" s="9" t="s">
        <v>30</v>
      </c>
      <c r="G2676" s="2">
        <v>14518.7</v>
      </c>
      <c r="H2676" s="4">
        <f>Tabla1[[#This Row],[Importe]]-Tabla1[[#This Row],[Pagado]]</f>
        <v>0</v>
      </c>
    </row>
    <row r="2677" spans="1:8" x14ac:dyDescent="0.25">
      <c r="A2677" s="1" t="s">
        <v>29</v>
      </c>
      <c r="B2677" s="8" t="s">
        <v>2713</v>
      </c>
      <c r="C2677">
        <v>41164</v>
      </c>
      <c r="D2677" s="1" t="s">
        <v>4036</v>
      </c>
      <c r="E2677" s="2">
        <v>2836.38</v>
      </c>
      <c r="F2677" s="9" t="s">
        <v>29</v>
      </c>
      <c r="G2677" s="2">
        <v>2836.38</v>
      </c>
      <c r="H2677" s="4">
        <f>Tabla1[[#This Row],[Importe]]-Tabla1[[#This Row],[Pagado]]</f>
        <v>0</v>
      </c>
    </row>
    <row r="2678" spans="1:8" x14ac:dyDescent="0.25">
      <c r="A2678" s="1" t="s">
        <v>29</v>
      </c>
      <c r="B2678" s="8" t="s">
        <v>2714</v>
      </c>
      <c r="C2678">
        <v>41165</v>
      </c>
      <c r="D2678" s="1" t="s">
        <v>4017</v>
      </c>
      <c r="E2678" s="2">
        <v>89543</v>
      </c>
      <c r="F2678" s="9" t="s">
        <v>30</v>
      </c>
      <c r="G2678" s="2">
        <v>89543</v>
      </c>
      <c r="H2678" s="4">
        <f>Tabla1[[#This Row],[Importe]]-Tabla1[[#This Row],[Pagado]]</f>
        <v>0</v>
      </c>
    </row>
    <row r="2679" spans="1:8" x14ac:dyDescent="0.25">
      <c r="A2679" s="1" t="s">
        <v>29</v>
      </c>
      <c r="B2679" s="8" t="s">
        <v>2715</v>
      </c>
      <c r="C2679">
        <v>41166</v>
      </c>
      <c r="D2679" s="1" t="s">
        <v>3942</v>
      </c>
      <c r="E2679" s="2">
        <v>3111.5</v>
      </c>
      <c r="F2679" s="9" t="s">
        <v>30</v>
      </c>
      <c r="G2679" s="2">
        <v>3111.5</v>
      </c>
      <c r="H2679" s="4">
        <f>Tabla1[[#This Row],[Importe]]-Tabla1[[#This Row],[Pagado]]</f>
        <v>0</v>
      </c>
    </row>
    <row r="2680" spans="1:8" x14ac:dyDescent="0.25">
      <c r="A2680" s="1" t="s">
        <v>29</v>
      </c>
      <c r="B2680" s="8" t="s">
        <v>2716</v>
      </c>
      <c r="C2680">
        <v>41167</v>
      </c>
      <c r="D2680" s="1" t="s">
        <v>4192</v>
      </c>
      <c r="E2680" s="2">
        <v>2286.6999999999998</v>
      </c>
      <c r="F2680" s="9" t="s">
        <v>29</v>
      </c>
      <c r="G2680" s="2">
        <v>2286.6999999999998</v>
      </c>
      <c r="H2680" s="4">
        <f>Tabla1[[#This Row],[Importe]]-Tabla1[[#This Row],[Pagado]]</f>
        <v>0</v>
      </c>
    </row>
    <row r="2681" spans="1:8" x14ac:dyDescent="0.25">
      <c r="A2681" s="1" t="s">
        <v>29</v>
      </c>
      <c r="B2681" s="8" t="s">
        <v>2717</v>
      </c>
      <c r="C2681">
        <v>41168</v>
      </c>
      <c r="D2681" s="1" t="s">
        <v>3994</v>
      </c>
      <c r="E2681" s="2">
        <v>3798.86</v>
      </c>
      <c r="F2681" s="9" t="s">
        <v>29</v>
      </c>
      <c r="G2681" s="2">
        <v>3798.86</v>
      </c>
      <c r="H2681" s="4">
        <f>Tabla1[[#This Row],[Importe]]-Tabla1[[#This Row],[Pagado]]</f>
        <v>0</v>
      </c>
    </row>
    <row r="2682" spans="1:8" x14ac:dyDescent="0.25">
      <c r="A2682" s="1" t="s">
        <v>29</v>
      </c>
      <c r="B2682" s="8" t="s">
        <v>2718</v>
      </c>
      <c r="C2682">
        <v>41169</v>
      </c>
      <c r="D2682" s="1" t="s">
        <v>3962</v>
      </c>
      <c r="E2682" s="2">
        <v>8506.6</v>
      </c>
      <c r="F2682" s="9" t="s">
        <v>29</v>
      </c>
      <c r="G2682" s="2">
        <v>8506.6</v>
      </c>
      <c r="H2682" s="4">
        <f>Tabla1[[#This Row],[Importe]]-Tabla1[[#This Row],[Pagado]]</f>
        <v>0</v>
      </c>
    </row>
    <row r="2683" spans="1:8" x14ac:dyDescent="0.25">
      <c r="A2683" s="1" t="s">
        <v>29</v>
      </c>
      <c r="B2683" s="8" t="s">
        <v>2719</v>
      </c>
      <c r="C2683">
        <v>41170</v>
      </c>
      <c r="D2683" s="1" t="s">
        <v>3943</v>
      </c>
      <c r="E2683" s="2">
        <v>13516.8</v>
      </c>
      <c r="F2683" s="9" t="s">
        <v>29</v>
      </c>
      <c r="G2683" s="2">
        <v>13516.8</v>
      </c>
      <c r="H2683" s="4">
        <f>Tabla1[[#This Row],[Importe]]-Tabla1[[#This Row],[Pagado]]</f>
        <v>0</v>
      </c>
    </row>
    <row r="2684" spans="1:8" x14ac:dyDescent="0.25">
      <c r="A2684" s="1" t="s">
        <v>29</v>
      </c>
      <c r="B2684" s="8" t="s">
        <v>2720</v>
      </c>
      <c r="C2684">
        <v>41171</v>
      </c>
      <c r="D2684" s="1" t="s">
        <v>4050</v>
      </c>
      <c r="E2684" s="2">
        <v>9594.34</v>
      </c>
      <c r="F2684" s="9" t="s">
        <v>29</v>
      </c>
      <c r="G2684" s="2">
        <v>9594.34</v>
      </c>
      <c r="H2684" s="4">
        <f>Tabla1[[#This Row],[Importe]]-Tabla1[[#This Row],[Pagado]]</f>
        <v>0</v>
      </c>
    </row>
    <row r="2685" spans="1:8" x14ac:dyDescent="0.25">
      <c r="A2685" s="1" t="s">
        <v>29</v>
      </c>
      <c r="B2685" s="8" t="s">
        <v>2721</v>
      </c>
      <c r="C2685">
        <v>41172</v>
      </c>
      <c r="D2685" s="1" t="s">
        <v>3986</v>
      </c>
      <c r="E2685" s="2">
        <v>2192</v>
      </c>
      <c r="F2685" s="9" t="s">
        <v>29</v>
      </c>
      <c r="G2685" s="2">
        <v>2192</v>
      </c>
      <c r="H2685" s="4">
        <f>Tabla1[[#This Row],[Importe]]-Tabla1[[#This Row],[Pagado]]</f>
        <v>0</v>
      </c>
    </row>
    <row r="2686" spans="1:8" x14ac:dyDescent="0.25">
      <c r="A2686" s="1" t="s">
        <v>29</v>
      </c>
      <c r="B2686" s="8" t="s">
        <v>2722</v>
      </c>
      <c r="C2686">
        <v>41173</v>
      </c>
      <c r="D2686" s="1" t="s">
        <v>3972</v>
      </c>
      <c r="E2686" s="2">
        <v>3745.8</v>
      </c>
      <c r="F2686" s="9" t="s">
        <v>29</v>
      </c>
      <c r="G2686" s="2">
        <v>3745.8</v>
      </c>
      <c r="H2686" s="4">
        <f>Tabla1[[#This Row],[Importe]]-Tabla1[[#This Row],[Pagado]]</f>
        <v>0</v>
      </c>
    </row>
    <row r="2687" spans="1:8" x14ac:dyDescent="0.25">
      <c r="A2687" s="1" t="s">
        <v>29</v>
      </c>
      <c r="B2687" s="8" t="s">
        <v>2723</v>
      </c>
      <c r="C2687">
        <v>41174</v>
      </c>
      <c r="D2687" s="1" t="s">
        <v>3982</v>
      </c>
      <c r="E2687" s="2">
        <v>4892.2</v>
      </c>
      <c r="F2687" s="9" t="s">
        <v>29</v>
      </c>
      <c r="G2687" s="2">
        <v>4892.2</v>
      </c>
      <c r="H2687" s="4">
        <f>Tabla1[[#This Row],[Importe]]-Tabla1[[#This Row],[Pagado]]</f>
        <v>0</v>
      </c>
    </row>
    <row r="2688" spans="1:8" x14ac:dyDescent="0.25">
      <c r="A2688" s="1" t="s">
        <v>29</v>
      </c>
      <c r="B2688" s="8" t="s">
        <v>2724</v>
      </c>
      <c r="C2688">
        <v>41175</v>
      </c>
      <c r="D2688" s="1" t="s">
        <v>3971</v>
      </c>
      <c r="E2688" s="2">
        <v>4874.6000000000004</v>
      </c>
      <c r="F2688" s="9" t="s">
        <v>29</v>
      </c>
      <c r="G2688" s="2">
        <v>4874.6000000000004</v>
      </c>
      <c r="H2688" s="4">
        <f>Tabla1[[#This Row],[Importe]]-Tabla1[[#This Row],[Pagado]]</f>
        <v>0</v>
      </c>
    </row>
    <row r="2689" spans="1:8" x14ac:dyDescent="0.25">
      <c r="A2689" s="1" t="s">
        <v>29</v>
      </c>
      <c r="B2689" s="8" t="s">
        <v>2725</v>
      </c>
      <c r="C2689">
        <v>41176</v>
      </c>
      <c r="D2689" s="1" t="s">
        <v>4030</v>
      </c>
      <c r="E2689" s="2">
        <v>3407</v>
      </c>
      <c r="F2689" s="9" t="s">
        <v>29</v>
      </c>
      <c r="G2689" s="2">
        <v>3407</v>
      </c>
      <c r="H2689" s="4">
        <f>Tabla1[[#This Row],[Importe]]-Tabla1[[#This Row],[Pagado]]</f>
        <v>0</v>
      </c>
    </row>
    <row r="2690" spans="1:8" x14ac:dyDescent="0.25">
      <c r="A2690" s="1" t="s">
        <v>29</v>
      </c>
      <c r="B2690" s="8" t="s">
        <v>2726</v>
      </c>
      <c r="C2690">
        <v>41177</v>
      </c>
      <c r="D2690" s="1" t="s">
        <v>4193</v>
      </c>
      <c r="E2690" s="2">
        <v>1431.36</v>
      </c>
      <c r="F2690" s="9" t="s">
        <v>29</v>
      </c>
      <c r="G2690" s="2">
        <v>1431.36</v>
      </c>
      <c r="H2690" s="4">
        <f>Tabla1[[#This Row],[Importe]]-Tabla1[[#This Row],[Pagado]]</f>
        <v>0</v>
      </c>
    </row>
    <row r="2691" spans="1:8" x14ac:dyDescent="0.25">
      <c r="A2691" s="1" t="s">
        <v>29</v>
      </c>
      <c r="B2691" s="8" t="s">
        <v>2727</v>
      </c>
      <c r="C2691">
        <v>41178</v>
      </c>
      <c r="D2691" s="1" t="s">
        <v>3964</v>
      </c>
      <c r="E2691" s="2">
        <v>2109.7600000000002</v>
      </c>
      <c r="F2691" s="9" t="s">
        <v>29</v>
      </c>
      <c r="G2691" s="2">
        <v>2109.7600000000002</v>
      </c>
      <c r="H2691" s="4">
        <f>Tabla1[[#This Row],[Importe]]-Tabla1[[#This Row],[Pagado]]</f>
        <v>0</v>
      </c>
    </row>
    <row r="2692" spans="1:8" x14ac:dyDescent="0.25">
      <c r="A2692" s="1" t="s">
        <v>29</v>
      </c>
      <c r="B2692" s="8" t="s">
        <v>2728</v>
      </c>
      <c r="C2692">
        <v>41179</v>
      </c>
      <c r="D2692" s="1" t="s">
        <v>3944</v>
      </c>
      <c r="E2692" s="2">
        <v>9160</v>
      </c>
      <c r="F2692" s="9" t="s">
        <v>29</v>
      </c>
      <c r="G2692" s="2">
        <v>9160</v>
      </c>
      <c r="H2692" s="4">
        <f>Tabla1[[#This Row],[Importe]]-Tabla1[[#This Row],[Pagado]]</f>
        <v>0</v>
      </c>
    </row>
    <row r="2693" spans="1:8" x14ac:dyDescent="0.25">
      <c r="A2693" s="1" t="s">
        <v>29</v>
      </c>
      <c r="B2693" s="8" t="s">
        <v>2729</v>
      </c>
      <c r="C2693">
        <v>41180</v>
      </c>
      <c r="D2693" s="1" t="s">
        <v>3968</v>
      </c>
      <c r="E2693" s="2">
        <v>4320</v>
      </c>
      <c r="F2693" s="9" t="s">
        <v>34</v>
      </c>
      <c r="G2693" s="2">
        <v>4320</v>
      </c>
      <c r="H2693" s="4">
        <f>Tabla1[[#This Row],[Importe]]-Tabla1[[#This Row],[Pagado]]</f>
        <v>0</v>
      </c>
    </row>
    <row r="2694" spans="1:8" x14ac:dyDescent="0.25">
      <c r="A2694" s="1" t="s">
        <v>29</v>
      </c>
      <c r="B2694" s="8" t="s">
        <v>2730</v>
      </c>
      <c r="C2694">
        <v>41181</v>
      </c>
      <c r="D2694" s="1" t="s">
        <v>3968</v>
      </c>
      <c r="E2694" s="2">
        <v>6480</v>
      </c>
      <c r="F2694" s="9" t="s">
        <v>30</v>
      </c>
      <c r="G2694" s="2">
        <v>6480</v>
      </c>
      <c r="H2694" s="4">
        <f>Tabla1[[#This Row],[Importe]]-Tabla1[[#This Row],[Pagado]]</f>
        <v>0</v>
      </c>
    </row>
    <row r="2695" spans="1:8" x14ac:dyDescent="0.25">
      <c r="A2695" s="1" t="s">
        <v>29</v>
      </c>
      <c r="B2695" s="8" t="s">
        <v>2731</v>
      </c>
      <c r="C2695">
        <v>41182</v>
      </c>
      <c r="D2695" s="1" t="s">
        <v>3989</v>
      </c>
      <c r="E2695" s="2">
        <v>962.5</v>
      </c>
      <c r="F2695" s="9" t="s">
        <v>29</v>
      </c>
      <c r="G2695" s="2">
        <v>962.5</v>
      </c>
      <c r="H2695" s="4">
        <f>Tabla1[[#This Row],[Importe]]-Tabla1[[#This Row],[Pagado]]</f>
        <v>0</v>
      </c>
    </row>
    <row r="2696" spans="1:8" x14ac:dyDescent="0.25">
      <c r="A2696" s="1" t="s">
        <v>29</v>
      </c>
      <c r="B2696" s="8" t="s">
        <v>2732</v>
      </c>
      <c r="C2696">
        <v>41183</v>
      </c>
      <c r="D2696" s="1" t="s">
        <v>3977</v>
      </c>
      <c r="E2696" s="2">
        <v>704.6</v>
      </c>
      <c r="F2696" s="9" t="s">
        <v>29</v>
      </c>
      <c r="G2696" s="2">
        <v>704.6</v>
      </c>
      <c r="H2696" s="4">
        <f>Tabla1[[#This Row],[Importe]]-Tabla1[[#This Row],[Pagado]]</f>
        <v>0</v>
      </c>
    </row>
    <row r="2697" spans="1:8" x14ac:dyDescent="0.25">
      <c r="A2697" s="1" t="s">
        <v>29</v>
      </c>
      <c r="B2697" s="8" t="s">
        <v>2733</v>
      </c>
      <c r="C2697">
        <v>41184</v>
      </c>
      <c r="D2697" s="1" t="s">
        <v>3978</v>
      </c>
      <c r="E2697" s="2">
        <v>10632.9</v>
      </c>
      <c r="F2697" s="9" t="s">
        <v>29</v>
      </c>
      <c r="G2697" s="2">
        <v>10632.9</v>
      </c>
      <c r="H2697" s="4">
        <f>Tabla1[[#This Row],[Importe]]-Tabla1[[#This Row],[Pagado]]</f>
        <v>0</v>
      </c>
    </row>
    <row r="2698" spans="1:8" x14ac:dyDescent="0.25">
      <c r="A2698" s="1" t="s">
        <v>29</v>
      </c>
      <c r="B2698" s="8" t="s">
        <v>2734</v>
      </c>
      <c r="C2698">
        <v>41185</v>
      </c>
      <c r="D2698" s="1" t="s">
        <v>3967</v>
      </c>
      <c r="E2698" s="2">
        <v>16218</v>
      </c>
      <c r="F2698" s="9" t="s">
        <v>29</v>
      </c>
      <c r="G2698" s="2">
        <v>16218</v>
      </c>
      <c r="H2698" s="4">
        <f>Tabla1[[#This Row],[Importe]]-Tabla1[[#This Row],[Pagado]]</f>
        <v>0</v>
      </c>
    </row>
    <row r="2699" spans="1:8" x14ac:dyDescent="0.25">
      <c r="A2699" s="1" t="s">
        <v>29</v>
      </c>
      <c r="B2699" s="8" t="s">
        <v>2735</v>
      </c>
      <c r="C2699">
        <v>41186</v>
      </c>
      <c r="D2699" s="1" t="s">
        <v>3970</v>
      </c>
      <c r="E2699" s="2">
        <v>9217.2000000000007</v>
      </c>
      <c r="F2699" s="9" t="s">
        <v>29</v>
      </c>
      <c r="G2699" s="2">
        <v>9217.2000000000007</v>
      </c>
      <c r="H2699" s="4">
        <f>Tabla1[[#This Row],[Importe]]-Tabla1[[#This Row],[Pagado]]</f>
        <v>0</v>
      </c>
    </row>
    <row r="2700" spans="1:8" x14ac:dyDescent="0.25">
      <c r="A2700" s="1" t="s">
        <v>29</v>
      </c>
      <c r="B2700" s="8" t="s">
        <v>2736</v>
      </c>
      <c r="C2700">
        <v>41187</v>
      </c>
      <c r="D2700" s="1" t="s">
        <v>3960</v>
      </c>
      <c r="E2700" s="2">
        <v>0</v>
      </c>
      <c r="F2700" s="9" t="s">
        <v>4219</v>
      </c>
      <c r="G2700" s="2">
        <v>0</v>
      </c>
      <c r="H2700" s="4">
        <f>Tabla1[[#This Row],[Importe]]-Tabla1[[#This Row],[Pagado]]</f>
        <v>0</v>
      </c>
    </row>
    <row r="2701" spans="1:8" x14ac:dyDescent="0.25">
      <c r="A2701" s="1" t="s">
        <v>29</v>
      </c>
      <c r="B2701" s="8" t="s">
        <v>2737</v>
      </c>
      <c r="C2701">
        <v>41188</v>
      </c>
      <c r="D2701" s="1" t="s">
        <v>3996</v>
      </c>
      <c r="E2701" s="2">
        <v>13581.2</v>
      </c>
      <c r="F2701" s="9" t="s">
        <v>29</v>
      </c>
      <c r="G2701" s="2">
        <v>13581.2</v>
      </c>
      <c r="H2701" s="4">
        <f>Tabla1[[#This Row],[Importe]]-Tabla1[[#This Row],[Pagado]]</f>
        <v>0</v>
      </c>
    </row>
    <row r="2702" spans="1:8" x14ac:dyDescent="0.25">
      <c r="A2702" s="1" t="s">
        <v>29</v>
      </c>
      <c r="B2702" s="8" t="s">
        <v>2738</v>
      </c>
      <c r="C2702">
        <v>41189</v>
      </c>
      <c r="D2702" s="1" t="s">
        <v>4112</v>
      </c>
      <c r="E2702" s="2">
        <v>7486.6</v>
      </c>
      <c r="F2702" s="9" t="s">
        <v>29</v>
      </c>
      <c r="G2702" s="2">
        <v>7486.6</v>
      </c>
      <c r="H2702" s="4">
        <f>Tabla1[[#This Row],[Importe]]-Tabla1[[#This Row],[Pagado]]</f>
        <v>0</v>
      </c>
    </row>
    <row r="2703" spans="1:8" x14ac:dyDescent="0.25">
      <c r="A2703" s="1" t="s">
        <v>29</v>
      </c>
      <c r="B2703" s="8" t="s">
        <v>2739</v>
      </c>
      <c r="C2703">
        <v>41190</v>
      </c>
      <c r="D2703" s="1" t="s">
        <v>4194</v>
      </c>
      <c r="E2703" s="2">
        <v>1380.5</v>
      </c>
      <c r="F2703" s="9" t="s">
        <v>29</v>
      </c>
      <c r="G2703" s="2">
        <v>1380.5</v>
      </c>
      <c r="H2703" s="4">
        <f>Tabla1[[#This Row],[Importe]]-Tabla1[[#This Row],[Pagado]]</f>
        <v>0</v>
      </c>
    </row>
    <row r="2704" spans="1:8" x14ac:dyDescent="0.25">
      <c r="A2704" s="1" t="s">
        <v>29</v>
      </c>
      <c r="B2704" s="8" t="s">
        <v>2740</v>
      </c>
      <c r="C2704">
        <v>41191</v>
      </c>
      <c r="D2704" s="1" t="s">
        <v>3964</v>
      </c>
      <c r="E2704" s="2">
        <v>304.7</v>
      </c>
      <c r="F2704" s="9" t="s">
        <v>29</v>
      </c>
      <c r="G2704" s="2">
        <v>304.7</v>
      </c>
      <c r="H2704" s="4">
        <f>Tabla1[[#This Row],[Importe]]-Tabla1[[#This Row],[Pagado]]</f>
        <v>0</v>
      </c>
    </row>
    <row r="2705" spans="1:8" x14ac:dyDescent="0.25">
      <c r="A2705" s="1" t="s">
        <v>29</v>
      </c>
      <c r="B2705" s="8" t="s">
        <v>2741</v>
      </c>
      <c r="C2705">
        <v>41192</v>
      </c>
      <c r="D2705" s="1" t="s">
        <v>3961</v>
      </c>
      <c r="E2705" s="2">
        <v>2349</v>
      </c>
      <c r="F2705" s="9" t="s">
        <v>29</v>
      </c>
      <c r="G2705" s="2">
        <v>2349</v>
      </c>
      <c r="H2705" s="4">
        <f>Tabla1[[#This Row],[Importe]]-Tabla1[[#This Row],[Pagado]]</f>
        <v>0</v>
      </c>
    </row>
    <row r="2706" spans="1:8" x14ac:dyDescent="0.25">
      <c r="A2706" s="1" t="s">
        <v>29</v>
      </c>
      <c r="B2706" s="8" t="s">
        <v>2742</v>
      </c>
      <c r="C2706">
        <v>41193</v>
      </c>
      <c r="D2706" s="1" t="s">
        <v>3966</v>
      </c>
      <c r="E2706" s="2">
        <v>1852.8</v>
      </c>
      <c r="F2706" s="9" t="s">
        <v>29</v>
      </c>
      <c r="G2706" s="2">
        <v>1852.8</v>
      </c>
      <c r="H2706" s="4">
        <f>Tabla1[[#This Row],[Importe]]-Tabla1[[#This Row],[Pagado]]</f>
        <v>0</v>
      </c>
    </row>
    <row r="2707" spans="1:8" x14ac:dyDescent="0.25">
      <c r="A2707" s="1" t="s">
        <v>29</v>
      </c>
      <c r="B2707" s="8" t="s">
        <v>2743</v>
      </c>
      <c r="C2707">
        <v>41194</v>
      </c>
      <c r="D2707" s="1" t="s">
        <v>3969</v>
      </c>
      <c r="E2707" s="2">
        <v>15562.8</v>
      </c>
      <c r="F2707" s="9" t="s">
        <v>29</v>
      </c>
      <c r="G2707" s="2">
        <v>15562.8</v>
      </c>
      <c r="H2707" s="4">
        <f>Tabla1[[#This Row],[Importe]]-Tabla1[[#This Row],[Pagado]]</f>
        <v>0</v>
      </c>
    </row>
    <row r="2708" spans="1:8" x14ac:dyDescent="0.25">
      <c r="A2708" s="1" t="s">
        <v>29</v>
      </c>
      <c r="B2708" s="8" t="s">
        <v>2744</v>
      </c>
      <c r="C2708">
        <v>41195</v>
      </c>
      <c r="D2708" s="1" t="s">
        <v>3991</v>
      </c>
      <c r="E2708" s="2">
        <v>8046</v>
      </c>
      <c r="F2708" s="9" t="s">
        <v>29</v>
      </c>
      <c r="G2708" s="2">
        <v>8046</v>
      </c>
      <c r="H2708" s="4">
        <f>Tabla1[[#This Row],[Importe]]-Tabla1[[#This Row],[Pagado]]</f>
        <v>0</v>
      </c>
    </row>
    <row r="2709" spans="1:8" x14ac:dyDescent="0.25">
      <c r="A2709" s="1" t="s">
        <v>29</v>
      </c>
      <c r="B2709" s="8" t="s">
        <v>2745</v>
      </c>
      <c r="C2709">
        <v>41196</v>
      </c>
      <c r="D2709" s="1" t="s">
        <v>3964</v>
      </c>
      <c r="E2709" s="2">
        <v>573.96</v>
      </c>
      <c r="F2709" s="9" t="s">
        <v>29</v>
      </c>
      <c r="G2709" s="2">
        <v>573.96</v>
      </c>
      <c r="H2709" s="4">
        <f>Tabla1[[#This Row],[Importe]]-Tabla1[[#This Row],[Pagado]]</f>
        <v>0</v>
      </c>
    </row>
    <row r="2710" spans="1:8" x14ac:dyDescent="0.25">
      <c r="A2710" s="1" t="s">
        <v>29</v>
      </c>
      <c r="B2710" s="8" t="s">
        <v>2746</v>
      </c>
      <c r="C2710">
        <v>41197</v>
      </c>
      <c r="D2710" s="1" t="s">
        <v>4074</v>
      </c>
      <c r="E2710" s="2">
        <v>13411.5</v>
      </c>
      <c r="F2710" s="9" t="s">
        <v>29</v>
      </c>
      <c r="G2710" s="2">
        <v>13411.5</v>
      </c>
      <c r="H2710" s="4">
        <f>Tabla1[[#This Row],[Importe]]-Tabla1[[#This Row],[Pagado]]</f>
        <v>0</v>
      </c>
    </row>
    <row r="2711" spans="1:8" x14ac:dyDescent="0.25">
      <c r="A2711" s="1" t="s">
        <v>29</v>
      </c>
      <c r="B2711" s="8" t="s">
        <v>2747</v>
      </c>
      <c r="C2711">
        <v>41198</v>
      </c>
      <c r="D2711" s="1" t="s">
        <v>4012</v>
      </c>
      <c r="E2711" s="2">
        <v>35361.300000000003</v>
      </c>
      <c r="F2711" s="9" t="s">
        <v>29</v>
      </c>
      <c r="G2711" s="2">
        <v>35361.300000000003</v>
      </c>
      <c r="H2711" s="4">
        <f>Tabla1[[#This Row],[Importe]]-Tabla1[[#This Row],[Pagado]]</f>
        <v>0</v>
      </c>
    </row>
    <row r="2712" spans="1:8" x14ac:dyDescent="0.25">
      <c r="A2712" s="1" t="s">
        <v>29</v>
      </c>
      <c r="B2712" s="8" t="s">
        <v>2748</v>
      </c>
      <c r="C2712">
        <v>41199</v>
      </c>
      <c r="D2712" s="1" t="s">
        <v>3965</v>
      </c>
      <c r="E2712" s="2">
        <v>2700</v>
      </c>
      <c r="F2712" s="9" t="s">
        <v>29</v>
      </c>
      <c r="G2712" s="2">
        <v>2700</v>
      </c>
      <c r="H2712" s="4">
        <f>Tabla1[[#This Row],[Importe]]-Tabla1[[#This Row],[Pagado]]</f>
        <v>0</v>
      </c>
    </row>
    <row r="2713" spans="1:8" x14ac:dyDescent="0.25">
      <c r="A2713" s="1" t="s">
        <v>29</v>
      </c>
      <c r="B2713" s="8" t="s">
        <v>2749</v>
      </c>
      <c r="C2713">
        <v>41200</v>
      </c>
      <c r="D2713" s="1" t="s">
        <v>4007</v>
      </c>
      <c r="E2713" s="2">
        <v>4775</v>
      </c>
      <c r="F2713" s="9" t="s">
        <v>29</v>
      </c>
      <c r="G2713" s="2">
        <v>4775</v>
      </c>
      <c r="H2713" s="4">
        <f>Tabla1[[#This Row],[Importe]]-Tabla1[[#This Row],[Pagado]]</f>
        <v>0</v>
      </c>
    </row>
    <row r="2714" spans="1:8" x14ac:dyDescent="0.25">
      <c r="A2714" s="1" t="s">
        <v>29</v>
      </c>
      <c r="B2714" s="8" t="s">
        <v>2750</v>
      </c>
      <c r="C2714">
        <v>41201</v>
      </c>
      <c r="D2714" s="1" t="s">
        <v>3995</v>
      </c>
      <c r="E2714" s="2">
        <v>47561.7</v>
      </c>
      <c r="F2714" s="9" t="s">
        <v>29</v>
      </c>
      <c r="G2714" s="2">
        <v>47561.7</v>
      </c>
      <c r="H2714" s="4">
        <f>Tabla1[[#This Row],[Importe]]-Tabla1[[#This Row],[Pagado]]</f>
        <v>0</v>
      </c>
    </row>
    <row r="2715" spans="1:8" x14ac:dyDescent="0.25">
      <c r="A2715" s="1" t="s">
        <v>29</v>
      </c>
      <c r="B2715" s="8" t="s">
        <v>2751</v>
      </c>
      <c r="C2715">
        <v>41202</v>
      </c>
      <c r="D2715" s="1" t="s">
        <v>4085</v>
      </c>
      <c r="E2715" s="2">
        <v>23475.3</v>
      </c>
      <c r="F2715" s="9" t="s">
        <v>29</v>
      </c>
      <c r="G2715" s="2">
        <v>23475.3</v>
      </c>
      <c r="H2715" s="4">
        <f>Tabla1[[#This Row],[Importe]]-Tabla1[[#This Row],[Pagado]]</f>
        <v>0</v>
      </c>
    </row>
    <row r="2716" spans="1:8" x14ac:dyDescent="0.25">
      <c r="A2716" s="1" t="s">
        <v>29</v>
      </c>
      <c r="B2716" s="8" t="s">
        <v>2752</v>
      </c>
      <c r="C2716">
        <v>41203</v>
      </c>
      <c r="D2716" s="1" t="s">
        <v>4006</v>
      </c>
      <c r="E2716" s="2">
        <v>12009.6</v>
      </c>
      <c r="F2716" s="9" t="s">
        <v>29</v>
      </c>
      <c r="G2716" s="2">
        <v>12009.6</v>
      </c>
      <c r="H2716" s="4">
        <f>Tabla1[[#This Row],[Importe]]-Tabla1[[#This Row],[Pagado]]</f>
        <v>0</v>
      </c>
    </row>
    <row r="2717" spans="1:8" x14ac:dyDescent="0.25">
      <c r="A2717" s="1" t="s">
        <v>29</v>
      </c>
      <c r="B2717" s="8" t="s">
        <v>2753</v>
      </c>
      <c r="C2717">
        <v>41204</v>
      </c>
      <c r="D2717" s="1" t="s">
        <v>4009</v>
      </c>
      <c r="E2717" s="2">
        <v>1080</v>
      </c>
      <c r="F2717" s="9" t="s">
        <v>29</v>
      </c>
      <c r="G2717" s="2">
        <v>1080</v>
      </c>
      <c r="H2717" s="4">
        <f>Tabla1[[#This Row],[Importe]]-Tabla1[[#This Row],[Pagado]]</f>
        <v>0</v>
      </c>
    </row>
    <row r="2718" spans="1:8" x14ac:dyDescent="0.25">
      <c r="A2718" s="1" t="s">
        <v>29</v>
      </c>
      <c r="B2718" s="8" t="s">
        <v>2754</v>
      </c>
      <c r="C2718">
        <v>41205</v>
      </c>
      <c r="D2718" s="1" t="s">
        <v>4085</v>
      </c>
      <c r="E2718" s="2">
        <v>5783.1</v>
      </c>
      <c r="F2718" s="9" t="s">
        <v>29</v>
      </c>
      <c r="G2718" s="2">
        <v>5783.1</v>
      </c>
      <c r="H2718" s="4">
        <f>Tabla1[[#This Row],[Importe]]-Tabla1[[#This Row],[Pagado]]</f>
        <v>0</v>
      </c>
    </row>
    <row r="2719" spans="1:8" x14ac:dyDescent="0.25">
      <c r="A2719" s="1" t="s">
        <v>29</v>
      </c>
      <c r="B2719" s="8" t="s">
        <v>2755</v>
      </c>
      <c r="C2719">
        <v>41206</v>
      </c>
      <c r="D2719" s="1" t="s">
        <v>4006</v>
      </c>
      <c r="E2719" s="2">
        <v>4233.3999999999996</v>
      </c>
      <c r="F2719" s="9" t="s">
        <v>29</v>
      </c>
      <c r="G2719" s="2">
        <v>4233.3999999999996</v>
      </c>
      <c r="H2719" s="4">
        <f>Tabla1[[#This Row],[Importe]]-Tabla1[[#This Row],[Pagado]]</f>
        <v>0</v>
      </c>
    </row>
    <row r="2720" spans="1:8" x14ac:dyDescent="0.25">
      <c r="A2720" s="1" t="s">
        <v>29</v>
      </c>
      <c r="B2720" s="8" t="s">
        <v>2756</v>
      </c>
      <c r="C2720">
        <v>41207</v>
      </c>
      <c r="D2720" s="1" t="s">
        <v>3964</v>
      </c>
      <c r="E2720" s="2">
        <v>1963.52</v>
      </c>
      <c r="F2720" s="9" t="s">
        <v>29</v>
      </c>
      <c r="G2720" s="2">
        <v>1963.52</v>
      </c>
      <c r="H2720" s="4">
        <f>Tabla1[[#This Row],[Importe]]-Tabla1[[#This Row],[Pagado]]</f>
        <v>0</v>
      </c>
    </row>
    <row r="2721" spans="1:8" x14ac:dyDescent="0.25">
      <c r="A2721" s="1" t="s">
        <v>29</v>
      </c>
      <c r="B2721" s="8" t="s">
        <v>2757</v>
      </c>
      <c r="C2721">
        <v>41208</v>
      </c>
      <c r="D2721" s="1" t="s">
        <v>4057</v>
      </c>
      <c r="E2721" s="2">
        <v>6509.4</v>
      </c>
      <c r="F2721" s="9" t="s">
        <v>29</v>
      </c>
      <c r="G2721" s="2">
        <v>6509.4</v>
      </c>
      <c r="H2721" s="4">
        <f>Tabla1[[#This Row],[Importe]]-Tabla1[[#This Row],[Pagado]]</f>
        <v>0</v>
      </c>
    </row>
    <row r="2722" spans="1:8" x14ac:dyDescent="0.25">
      <c r="A2722" s="1" t="s">
        <v>29</v>
      </c>
      <c r="B2722" s="8" t="s">
        <v>2758</v>
      </c>
      <c r="C2722">
        <v>41209</v>
      </c>
      <c r="D2722" s="1" t="s">
        <v>4184</v>
      </c>
      <c r="E2722" s="2">
        <v>6071.6</v>
      </c>
      <c r="F2722" s="9" t="s">
        <v>29</v>
      </c>
      <c r="G2722" s="2">
        <v>6071.6</v>
      </c>
      <c r="H2722" s="4">
        <f>Tabla1[[#This Row],[Importe]]-Tabla1[[#This Row],[Pagado]]</f>
        <v>0</v>
      </c>
    </row>
    <row r="2723" spans="1:8" x14ac:dyDescent="0.25">
      <c r="A2723" s="1" t="s">
        <v>29</v>
      </c>
      <c r="B2723" s="8" t="s">
        <v>2759</v>
      </c>
      <c r="C2723">
        <v>41210</v>
      </c>
      <c r="D2723" s="1" t="s">
        <v>4085</v>
      </c>
      <c r="E2723" s="2">
        <v>3770.1</v>
      </c>
      <c r="F2723" s="9" t="s">
        <v>29</v>
      </c>
      <c r="G2723" s="2">
        <v>3770.1</v>
      </c>
      <c r="H2723" s="4">
        <f>Tabla1[[#This Row],[Importe]]-Tabla1[[#This Row],[Pagado]]</f>
        <v>0</v>
      </c>
    </row>
    <row r="2724" spans="1:8" x14ac:dyDescent="0.25">
      <c r="A2724" s="1" t="s">
        <v>29</v>
      </c>
      <c r="B2724" s="8" t="s">
        <v>2760</v>
      </c>
      <c r="C2724">
        <v>41211</v>
      </c>
      <c r="D2724" s="1" t="s">
        <v>3979</v>
      </c>
      <c r="E2724" s="2">
        <v>7863</v>
      </c>
      <c r="F2724" s="9" t="s">
        <v>29</v>
      </c>
      <c r="G2724" s="2">
        <v>7863</v>
      </c>
      <c r="H2724" s="4">
        <f>Tabla1[[#This Row],[Importe]]-Tabla1[[#This Row],[Pagado]]</f>
        <v>0</v>
      </c>
    </row>
    <row r="2725" spans="1:8" x14ac:dyDescent="0.25">
      <c r="A2725" s="1" t="s">
        <v>29</v>
      </c>
      <c r="B2725" s="8" t="s">
        <v>2761</v>
      </c>
      <c r="C2725">
        <v>41212</v>
      </c>
      <c r="D2725" s="1" t="s">
        <v>3964</v>
      </c>
      <c r="E2725" s="2">
        <v>446.72</v>
      </c>
      <c r="F2725" s="9" t="s">
        <v>29</v>
      </c>
      <c r="G2725" s="2">
        <v>446.72</v>
      </c>
      <c r="H2725" s="4">
        <f>Tabla1[[#This Row],[Importe]]-Tabla1[[#This Row],[Pagado]]</f>
        <v>0</v>
      </c>
    </row>
    <row r="2726" spans="1:8" x14ac:dyDescent="0.25">
      <c r="A2726" s="1" t="s">
        <v>29</v>
      </c>
      <c r="B2726" s="8" t="s">
        <v>2762</v>
      </c>
      <c r="C2726">
        <v>41213</v>
      </c>
      <c r="D2726" s="1" t="s">
        <v>4069</v>
      </c>
      <c r="E2726" s="2">
        <v>29800</v>
      </c>
      <c r="F2726" s="9" t="s">
        <v>29</v>
      </c>
      <c r="G2726" s="2">
        <v>29800</v>
      </c>
      <c r="H2726" s="4">
        <f>Tabla1[[#This Row],[Importe]]-Tabla1[[#This Row],[Pagado]]</f>
        <v>0</v>
      </c>
    </row>
    <row r="2727" spans="1:8" x14ac:dyDescent="0.25">
      <c r="A2727" s="1" t="s">
        <v>29</v>
      </c>
      <c r="B2727" s="8" t="s">
        <v>2763</v>
      </c>
      <c r="C2727">
        <v>41214</v>
      </c>
      <c r="D2727" s="1" t="s">
        <v>3998</v>
      </c>
      <c r="E2727" s="2">
        <v>25500</v>
      </c>
      <c r="F2727" s="9" t="s">
        <v>29</v>
      </c>
      <c r="G2727" s="2">
        <v>25500</v>
      </c>
      <c r="H2727" s="4">
        <f>Tabla1[[#This Row],[Importe]]-Tabla1[[#This Row],[Pagado]]</f>
        <v>0</v>
      </c>
    </row>
    <row r="2728" spans="1:8" x14ac:dyDescent="0.25">
      <c r="A2728" s="1" t="s">
        <v>29</v>
      </c>
      <c r="B2728" s="8" t="s">
        <v>2764</v>
      </c>
      <c r="C2728">
        <v>41215</v>
      </c>
      <c r="D2728" s="1" t="s">
        <v>3964</v>
      </c>
      <c r="E2728" s="2">
        <v>540</v>
      </c>
      <c r="F2728" s="9" t="s">
        <v>29</v>
      </c>
      <c r="G2728" s="2">
        <v>540</v>
      </c>
      <c r="H2728" s="4">
        <f>Tabla1[[#This Row],[Importe]]-Tabla1[[#This Row],[Pagado]]</f>
        <v>0</v>
      </c>
    </row>
    <row r="2729" spans="1:8" x14ac:dyDescent="0.25">
      <c r="A2729" s="1" t="s">
        <v>29</v>
      </c>
      <c r="B2729" s="8" t="s">
        <v>2765</v>
      </c>
      <c r="C2729">
        <v>41216</v>
      </c>
      <c r="D2729" s="1" t="s">
        <v>4042</v>
      </c>
      <c r="E2729" s="2">
        <v>12931.2</v>
      </c>
      <c r="F2729" s="9" t="s">
        <v>29</v>
      </c>
      <c r="G2729" s="2">
        <v>12931.2</v>
      </c>
      <c r="H2729" s="4">
        <f>Tabla1[[#This Row],[Importe]]-Tabla1[[#This Row],[Pagado]]</f>
        <v>0</v>
      </c>
    </row>
    <row r="2730" spans="1:8" x14ac:dyDescent="0.25">
      <c r="A2730" s="1" t="s">
        <v>29</v>
      </c>
      <c r="B2730" s="8" t="s">
        <v>2766</v>
      </c>
      <c r="C2730">
        <v>41217</v>
      </c>
      <c r="D2730" s="1" t="s">
        <v>4191</v>
      </c>
      <c r="E2730" s="2">
        <v>106012</v>
      </c>
      <c r="F2730" s="9">
        <v>44202</v>
      </c>
      <c r="G2730" s="2">
        <v>106012</v>
      </c>
      <c r="H2730" s="4">
        <f>Tabla1[[#This Row],[Importe]]-Tabla1[[#This Row],[Pagado]]</f>
        <v>0</v>
      </c>
    </row>
    <row r="2731" spans="1:8" ht="30" x14ac:dyDescent="0.25">
      <c r="A2731" s="1" t="s">
        <v>29</v>
      </c>
      <c r="B2731" s="8" t="s">
        <v>2767</v>
      </c>
      <c r="C2731">
        <v>41218</v>
      </c>
      <c r="D2731" s="1" t="s">
        <v>3998</v>
      </c>
      <c r="E2731" s="2">
        <v>3111</v>
      </c>
      <c r="F2731" s="10" t="s">
        <v>18142</v>
      </c>
      <c r="G2731" s="2">
        <f>2100+1011</f>
        <v>3111</v>
      </c>
      <c r="H2731" s="4">
        <f>Tabla1[[#This Row],[Importe]]-Tabla1[[#This Row],[Pagado]]</f>
        <v>0</v>
      </c>
    </row>
    <row r="2732" spans="1:8" x14ac:dyDescent="0.25">
      <c r="A2732" s="1" t="s">
        <v>29</v>
      </c>
      <c r="B2732" s="8" t="s">
        <v>2768</v>
      </c>
      <c r="C2732">
        <v>41219</v>
      </c>
      <c r="D2732" s="1" t="s">
        <v>3958</v>
      </c>
      <c r="E2732" s="2">
        <v>907.8</v>
      </c>
      <c r="F2732" s="9" t="s">
        <v>29</v>
      </c>
      <c r="G2732" s="2">
        <v>907.8</v>
      </c>
      <c r="H2732" s="4">
        <f>Tabla1[[#This Row],[Importe]]-Tabla1[[#This Row],[Pagado]]</f>
        <v>0</v>
      </c>
    </row>
    <row r="2733" spans="1:8" x14ac:dyDescent="0.25">
      <c r="A2733" s="1" t="s">
        <v>29</v>
      </c>
      <c r="B2733" s="8" t="s">
        <v>2769</v>
      </c>
      <c r="C2733">
        <v>41220</v>
      </c>
      <c r="D2733" s="1" t="s">
        <v>3952</v>
      </c>
      <c r="E2733" s="2">
        <v>35288</v>
      </c>
      <c r="F2733" s="9" t="s">
        <v>30</v>
      </c>
      <c r="G2733" s="2">
        <v>35288</v>
      </c>
      <c r="H2733" s="4">
        <f>Tabla1[[#This Row],[Importe]]-Tabla1[[#This Row],[Pagado]]</f>
        <v>0</v>
      </c>
    </row>
    <row r="2734" spans="1:8" x14ac:dyDescent="0.25">
      <c r="A2734" s="1" t="s">
        <v>29</v>
      </c>
      <c r="B2734" s="8" t="s">
        <v>2770</v>
      </c>
      <c r="C2734">
        <v>41221</v>
      </c>
      <c r="D2734" s="1" t="s">
        <v>3959</v>
      </c>
      <c r="E2734" s="2">
        <v>30951.4</v>
      </c>
      <c r="F2734" s="9" t="s">
        <v>33</v>
      </c>
      <c r="G2734" s="2">
        <v>30951.4</v>
      </c>
      <c r="H2734" s="4">
        <f>Tabla1[[#This Row],[Importe]]-Tabla1[[#This Row],[Pagado]]</f>
        <v>0</v>
      </c>
    </row>
    <row r="2735" spans="1:8" x14ac:dyDescent="0.25">
      <c r="A2735" s="1" t="s">
        <v>29</v>
      </c>
      <c r="B2735" s="8" t="s">
        <v>2771</v>
      </c>
      <c r="C2735">
        <v>41222</v>
      </c>
      <c r="D2735" s="1" t="s">
        <v>3964</v>
      </c>
      <c r="E2735" s="2">
        <v>1400</v>
      </c>
      <c r="F2735" s="9" t="s">
        <v>29</v>
      </c>
      <c r="G2735" s="2">
        <v>1400</v>
      </c>
      <c r="H2735" s="4">
        <f>Tabla1[[#This Row],[Importe]]-Tabla1[[#This Row],[Pagado]]</f>
        <v>0</v>
      </c>
    </row>
    <row r="2736" spans="1:8" x14ac:dyDescent="0.25">
      <c r="A2736" s="1" t="s">
        <v>29</v>
      </c>
      <c r="B2736" s="8" t="s">
        <v>2772</v>
      </c>
      <c r="C2736">
        <v>41223</v>
      </c>
      <c r="D2736" s="1" t="s">
        <v>3997</v>
      </c>
      <c r="E2736" s="2">
        <v>558.96</v>
      </c>
      <c r="F2736" s="9" t="s">
        <v>29</v>
      </c>
      <c r="G2736" s="2">
        <v>558.96</v>
      </c>
      <c r="H2736" s="4">
        <f>Tabla1[[#This Row],[Importe]]-Tabla1[[#This Row],[Pagado]]</f>
        <v>0</v>
      </c>
    </row>
    <row r="2737" spans="1:8" x14ac:dyDescent="0.25">
      <c r="A2737" s="1" t="s">
        <v>29</v>
      </c>
      <c r="B2737" s="8" t="s">
        <v>2773</v>
      </c>
      <c r="C2737">
        <v>41224</v>
      </c>
      <c r="D2737" s="1" t="s">
        <v>4179</v>
      </c>
      <c r="E2737" s="2">
        <v>11465.9</v>
      </c>
      <c r="F2737" s="9" t="s">
        <v>29</v>
      </c>
      <c r="G2737" s="2">
        <v>11465.9</v>
      </c>
      <c r="H2737" s="4">
        <f>Tabla1[[#This Row],[Importe]]-Tabla1[[#This Row],[Pagado]]</f>
        <v>0</v>
      </c>
    </row>
    <row r="2738" spans="1:8" x14ac:dyDescent="0.25">
      <c r="A2738" s="1" t="s">
        <v>29</v>
      </c>
      <c r="B2738" s="8" t="s">
        <v>2774</v>
      </c>
      <c r="C2738">
        <v>41225</v>
      </c>
      <c r="D2738" s="1" t="s">
        <v>4195</v>
      </c>
      <c r="E2738" s="2">
        <v>43967</v>
      </c>
      <c r="F2738" s="9">
        <v>44198</v>
      </c>
      <c r="G2738" s="2">
        <v>9967</v>
      </c>
      <c r="H2738" s="4">
        <f>Tabla1[[#This Row],[Importe]]-Tabla1[[#This Row],[Pagado]]</f>
        <v>34000</v>
      </c>
    </row>
    <row r="2739" spans="1:8" x14ac:dyDescent="0.25">
      <c r="A2739" s="1" t="s">
        <v>29</v>
      </c>
      <c r="B2739" s="8" t="s">
        <v>2775</v>
      </c>
      <c r="C2739">
        <v>41226</v>
      </c>
      <c r="D2739" s="1" t="s">
        <v>3959</v>
      </c>
      <c r="E2739" s="2">
        <v>11124</v>
      </c>
      <c r="F2739" s="9" t="s">
        <v>34</v>
      </c>
      <c r="G2739" s="2">
        <v>11124</v>
      </c>
      <c r="H2739" s="4">
        <f>Tabla1[[#This Row],[Importe]]-Tabla1[[#This Row],[Pagado]]</f>
        <v>0</v>
      </c>
    </row>
    <row r="2740" spans="1:8" x14ac:dyDescent="0.25">
      <c r="A2740" s="1" t="s">
        <v>29</v>
      </c>
      <c r="B2740" s="8" t="s">
        <v>2776</v>
      </c>
      <c r="C2740">
        <v>41227</v>
      </c>
      <c r="D2740" s="1" t="s">
        <v>4097</v>
      </c>
      <c r="E2740" s="2">
        <v>4606.5600000000004</v>
      </c>
      <c r="F2740" s="9" t="s">
        <v>29</v>
      </c>
      <c r="G2740" s="2">
        <v>4606.5600000000004</v>
      </c>
      <c r="H2740" s="4">
        <f>Tabla1[[#This Row],[Importe]]-Tabla1[[#This Row],[Pagado]]</f>
        <v>0</v>
      </c>
    </row>
    <row r="2741" spans="1:8" x14ac:dyDescent="0.25">
      <c r="A2741" s="1" t="s">
        <v>29</v>
      </c>
      <c r="B2741" s="8" t="s">
        <v>2777</v>
      </c>
      <c r="C2741">
        <v>41228</v>
      </c>
      <c r="D2741" s="1" t="s">
        <v>4055</v>
      </c>
      <c r="E2741" s="2">
        <v>40278</v>
      </c>
      <c r="F2741" s="9" t="s">
        <v>29</v>
      </c>
      <c r="G2741" s="2">
        <v>40278</v>
      </c>
      <c r="H2741" s="4">
        <f>Tabla1[[#This Row],[Importe]]-Tabla1[[#This Row],[Pagado]]</f>
        <v>0</v>
      </c>
    </row>
    <row r="2742" spans="1:8" x14ac:dyDescent="0.25">
      <c r="A2742" s="1" t="s">
        <v>29</v>
      </c>
      <c r="B2742" s="8" t="s">
        <v>2778</v>
      </c>
      <c r="C2742">
        <v>41229</v>
      </c>
      <c r="D2742" s="1" t="s">
        <v>4037</v>
      </c>
      <c r="E2742" s="2">
        <v>2204.6999999999998</v>
      </c>
      <c r="F2742" s="9" t="s">
        <v>29</v>
      </c>
      <c r="G2742" s="2">
        <v>2204.6999999999998</v>
      </c>
      <c r="H2742" s="4">
        <f>Tabla1[[#This Row],[Importe]]-Tabla1[[#This Row],[Pagado]]</f>
        <v>0</v>
      </c>
    </row>
    <row r="2743" spans="1:8" x14ac:dyDescent="0.25">
      <c r="A2743" s="1" t="s">
        <v>29</v>
      </c>
      <c r="B2743" s="8" t="s">
        <v>2779</v>
      </c>
      <c r="C2743">
        <v>41230</v>
      </c>
      <c r="D2743" s="1" t="s">
        <v>3953</v>
      </c>
      <c r="E2743" s="2">
        <v>2970</v>
      </c>
      <c r="F2743" s="9" t="s">
        <v>29</v>
      </c>
      <c r="G2743" s="2">
        <v>2970</v>
      </c>
      <c r="H2743" s="4">
        <f>Tabla1[[#This Row],[Importe]]-Tabla1[[#This Row],[Pagado]]</f>
        <v>0</v>
      </c>
    </row>
    <row r="2744" spans="1:8" x14ac:dyDescent="0.25">
      <c r="A2744" s="1" t="s">
        <v>29</v>
      </c>
      <c r="B2744" s="8" t="s">
        <v>2780</v>
      </c>
      <c r="C2744">
        <v>41231</v>
      </c>
      <c r="D2744" s="1" t="s">
        <v>4109</v>
      </c>
      <c r="E2744" s="2">
        <v>2400</v>
      </c>
      <c r="F2744" s="9" t="s">
        <v>29</v>
      </c>
      <c r="G2744" s="2">
        <v>2400</v>
      </c>
      <c r="H2744" s="4">
        <f>Tabla1[[#This Row],[Importe]]-Tabla1[[#This Row],[Pagado]]</f>
        <v>0</v>
      </c>
    </row>
    <row r="2745" spans="1:8" x14ac:dyDescent="0.25">
      <c r="A2745" s="1" t="s">
        <v>29</v>
      </c>
      <c r="B2745" s="8" t="s">
        <v>2781</v>
      </c>
      <c r="C2745">
        <v>41232</v>
      </c>
      <c r="D2745" s="1" t="s">
        <v>3964</v>
      </c>
      <c r="E2745" s="2">
        <v>896.5</v>
      </c>
      <c r="F2745" s="9" t="s">
        <v>29</v>
      </c>
      <c r="G2745" s="2">
        <v>896.5</v>
      </c>
      <c r="H2745" s="4">
        <f>Tabla1[[#This Row],[Importe]]-Tabla1[[#This Row],[Pagado]]</f>
        <v>0</v>
      </c>
    </row>
    <row r="2746" spans="1:8" x14ac:dyDescent="0.25">
      <c r="A2746" s="1" t="s">
        <v>29</v>
      </c>
      <c r="B2746" s="8" t="s">
        <v>2782</v>
      </c>
      <c r="C2746">
        <v>41233</v>
      </c>
      <c r="D2746" s="1" t="s">
        <v>4055</v>
      </c>
      <c r="E2746" s="2">
        <v>484</v>
      </c>
      <c r="F2746" s="9" t="s">
        <v>29</v>
      </c>
      <c r="G2746" s="2">
        <v>484</v>
      </c>
      <c r="H2746" s="4">
        <f>Tabla1[[#This Row],[Importe]]-Tabla1[[#This Row],[Pagado]]</f>
        <v>0</v>
      </c>
    </row>
    <row r="2747" spans="1:8" x14ac:dyDescent="0.25">
      <c r="A2747" s="1" t="s">
        <v>29</v>
      </c>
      <c r="B2747" s="8" t="s">
        <v>2783</v>
      </c>
      <c r="C2747">
        <v>41234</v>
      </c>
      <c r="D2747" s="1" t="s">
        <v>4015</v>
      </c>
      <c r="E2747" s="2">
        <v>1710.6</v>
      </c>
      <c r="F2747" s="9" t="s">
        <v>29</v>
      </c>
      <c r="G2747" s="2">
        <v>1710.6</v>
      </c>
      <c r="H2747" s="4">
        <f>Tabla1[[#This Row],[Importe]]-Tabla1[[#This Row],[Pagado]]</f>
        <v>0</v>
      </c>
    </row>
    <row r="2748" spans="1:8" x14ac:dyDescent="0.25">
      <c r="A2748" s="1" t="s">
        <v>29</v>
      </c>
      <c r="B2748" s="8" t="s">
        <v>2784</v>
      </c>
      <c r="C2748">
        <v>41235</v>
      </c>
      <c r="D2748" s="1" t="s">
        <v>4018</v>
      </c>
      <c r="E2748" s="2">
        <v>42909.599999999999</v>
      </c>
      <c r="F2748" s="9" t="s">
        <v>29</v>
      </c>
      <c r="G2748" s="2">
        <v>42909.599999999999</v>
      </c>
      <c r="H2748" s="4">
        <f>Tabla1[[#This Row],[Importe]]-Tabla1[[#This Row],[Pagado]]</f>
        <v>0</v>
      </c>
    </row>
    <row r="2749" spans="1:8" x14ac:dyDescent="0.25">
      <c r="A2749" s="1" t="s">
        <v>29</v>
      </c>
      <c r="B2749" s="8" t="s">
        <v>2785</v>
      </c>
      <c r="C2749">
        <v>41236</v>
      </c>
      <c r="D2749" s="1" t="s">
        <v>3964</v>
      </c>
      <c r="E2749" s="2">
        <v>726.6</v>
      </c>
      <c r="F2749" s="9" t="s">
        <v>29</v>
      </c>
      <c r="G2749" s="2">
        <v>726.6</v>
      </c>
      <c r="H2749" s="4">
        <f>Tabla1[[#This Row],[Importe]]-Tabla1[[#This Row],[Pagado]]</f>
        <v>0</v>
      </c>
    </row>
    <row r="2750" spans="1:8" x14ac:dyDescent="0.25">
      <c r="A2750" s="1" t="s">
        <v>29</v>
      </c>
      <c r="B2750" s="8" t="s">
        <v>2786</v>
      </c>
      <c r="C2750">
        <v>41237</v>
      </c>
      <c r="D2750" s="1" t="s">
        <v>3964</v>
      </c>
      <c r="E2750" s="2">
        <v>5065.5</v>
      </c>
      <c r="F2750" s="9" t="s">
        <v>29</v>
      </c>
      <c r="G2750" s="2">
        <v>5065.5</v>
      </c>
      <c r="H2750" s="4">
        <f>Tabla1[[#This Row],[Importe]]-Tabla1[[#This Row],[Pagado]]</f>
        <v>0</v>
      </c>
    </row>
    <row r="2751" spans="1:8" x14ac:dyDescent="0.25">
      <c r="A2751" s="1" t="s">
        <v>29</v>
      </c>
      <c r="B2751" s="8" t="s">
        <v>2787</v>
      </c>
      <c r="C2751">
        <v>41238</v>
      </c>
      <c r="D2751" s="1" t="s">
        <v>3964</v>
      </c>
      <c r="E2751" s="2">
        <v>8992.5</v>
      </c>
      <c r="F2751" s="9" t="s">
        <v>29</v>
      </c>
      <c r="G2751" s="2">
        <v>8992.5</v>
      </c>
      <c r="H2751" s="4">
        <f>Tabla1[[#This Row],[Importe]]-Tabla1[[#This Row],[Pagado]]</f>
        <v>0</v>
      </c>
    </row>
    <row r="2752" spans="1:8" x14ac:dyDescent="0.25">
      <c r="A2752" s="1" t="s">
        <v>29</v>
      </c>
      <c r="B2752" s="8" t="s">
        <v>2788</v>
      </c>
      <c r="C2752">
        <v>41239</v>
      </c>
      <c r="D2752" s="1" t="s">
        <v>4047</v>
      </c>
      <c r="E2752" s="2">
        <v>1325.5</v>
      </c>
      <c r="F2752" s="9" t="s">
        <v>29</v>
      </c>
      <c r="G2752" s="2">
        <v>1325.5</v>
      </c>
      <c r="H2752" s="4">
        <f>Tabla1[[#This Row],[Importe]]-Tabla1[[#This Row],[Pagado]]</f>
        <v>0</v>
      </c>
    </row>
    <row r="2753" spans="1:8" x14ac:dyDescent="0.25">
      <c r="A2753" s="1" t="s">
        <v>29</v>
      </c>
      <c r="B2753" s="8" t="s">
        <v>2789</v>
      </c>
      <c r="C2753">
        <v>41240</v>
      </c>
      <c r="D2753" s="1" t="s">
        <v>3964</v>
      </c>
      <c r="E2753" s="2">
        <v>18261.400000000001</v>
      </c>
      <c r="F2753" s="9" t="s">
        <v>29</v>
      </c>
      <c r="G2753" s="2">
        <v>18261.400000000001</v>
      </c>
      <c r="H2753" s="4">
        <f>Tabla1[[#This Row],[Importe]]-Tabla1[[#This Row],[Pagado]]</f>
        <v>0</v>
      </c>
    </row>
    <row r="2754" spans="1:8" x14ac:dyDescent="0.25">
      <c r="A2754" s="1" t="s">
        <v>29</v>
      </c>
      <c r="B2754" s="8" t="s">
        <v>2790</v>
      </c>
      <c r="C2754">
        <v>41241</v>
      </c>
      <c r="D2754" s="1" t="s">
        <v>4055</v>
      </c>
      <c r="E2754" s="2">
        <v>31201.8</v>
      </c>
      <c r="F2754" s="9" t="s">
        <v>29</v>
      </c>
      <c r="G2754" s="2">
        <v>31201.8</v>
      </c>
      <c r="H2754" s="4">
        <f>Tabla1[[#This Row],[Importe]]-Tabla1[[#This Row],[Pagado]]</f>
        <v>0</v>
      </c>
    </row>
    <row r="2755" spans="1:8" x14ac:dyDescent="0.25">
      <c r="A2755" s="1" t="s">
        <v>29</v>
      </c>
      <c r="B2755" s="8" t="s">
        <v>2791</v>
      </c>
      <c r="C2755">
        <v>41242</v>
      </c>
      <c r="D2755" s="1" t="s">
        <v>4124</v>
      </c>
      <c r="E2755" s="2">
        <v>103295.4</v>
      </c>
      <c r="F2755" s="9" t="s">
        <v>29</v>
      </c>
      <c r="G2755" s="2">
        <v>103295.4</v>
      </c>
      <c r="H2755" s="4">
        <f>Tabla1[[#This Row],[Importe]]-Tabla1[[#This Row],[Pagado]]</f>
        <v>0</v>
      </c>
    </row>
    <row r="2756" spans="1:8" x14ac:dyDescent="0.25">
      <c r="A2756" s="1" t="s">
        <v>29</v>
      </c>
      <c r="B2756" s="8" t="s">
        <v>2792</v>
      </c>
      <c r="C2756">
        <v>41243</v>
      </c>
      <c r="D2756" s="1" t="s">
        <v>4025</v>
      </c>
      <c r="E2756" s="2">
        <v>1126.4000000000001</v>
      </c>
      <c r="F2756" s="9" t="s">
        <v>29</v>
      </c>
      <c r="G2756" s="2">
        <v>1126.4000000000001</v>
      </c>
      <c r="H2756" s="4">
        <f>Tabla1[[#This Row],[Importe]]-Tabla1[[#This Row],[Pagado]]</f>
        <v>0</v>
      </c>
    </row>
    <row r="2757" spans="1:8" x14ac:dyDescent="0.25">
      <c r="A2757" s="1" t="s">
        <v>29</v>
      </c>
      <c r="B2757" s="8" t="s">
        <v>2793</v>
      </c>
      <c r="C2757">
        <v>41244</v>
      </c>
      <c r="D2757" s="1" t="s">
        <v>3953</v>
      </c>
      <c r="E2757" s="2">
        <v>2970</v>
      </c>
      <c r="F2757" s="9" t="s">
        <v>30</v>
      </c>
      <c r="G2757" s="2">
        <v>2970</v>
      </c>
      <c r="H2757" s="4">
        <f>Tabla1[[#This Row],[Importe]]-Tabla1[[#This Row],[Pagado]]</f>
        <v>0</v>
      </c>
    </row>
    <row r="2758" spans="1:8" x14ac:dyDescent="0.25">
      <c r="A2758" s="1" t="s">
        <v>29</v>
      </c>
      <c r="B2758" s="8" t="s">
        <v>2794</v>
      </c>
      <c r="C2758">
        <v>41245</v>
      </c>
      <c r="D2758" s="1" t="s">
        <v>3964</v>
      </c>
      <c r="E2758" s="2">
        <v>1612.8</v>
      </c>
      <c r="F2758" s="9" t="s">
        <v>29</v>
      </c>
      <c r="G2758" s="2">
        <v>1612.8</v>
      </c>
      <c r="H2758" s="4">
        <f>Tabla1[[#This Row],[Importe]]-Tabla1[[#This Row],[Pagado]]</f>
        <v>0</v>
      </c>
    </row>
    <row r="2759" spans="1:8" x14ac:dyDescent="0.25">
      <c r="A2759" s="1" t="s">
        <v>29</v>
      </c>
      <c r="B2759" s="8" t="s">
        <v>2795</v>
      </c>
      <c r="C2759">
        <v>41246</v>
      </c>
      <c r="D2759" s="1" t="s">
        <v>4070</v>
      </c>
      <c r="E2759" s="2">
        <v>12835</v>
      </c>
      <c r="F2759" s="9" t="s">
        <v>29</v>
      </c>
      <c r="G2759" s="2">
        <v>12835</v>
      </c>
      <c r="H2759" s="4">
        <f>Tabla1[[#This Row],[Importe]]-Tabla1[[#This Row],[Pagado]]</f>
        <v>0</v>
      </c>
    </row>
    <row r="2760" spans="1:8" x14ac:dyDescent="0.25">
      <c r="A2760" s="1" t="s">
        <v>29</v>
      </c>
      <c r="B2760" s="8" t="s">
        <v>2796</v>
      </c>
      <c r="C2760">
        <v>41247</v>
      </c>
      <c r="D2760" s="1" t="s">
        <v>4168</v>
      </c>
      <c r="E2760" s="2">
        <v>24872.400000000001</v>
      </c>
      <c r="F2760" s="9" t="s">
        <v>29</v>
      </c>
      <c r="G2760" s="2">
        <v>24872.400000000001</v>
      </c>
      <c r="H2760" s="4">
        <f>Tabla1[[#This Row],[Importe]]-Tabla1[[#This Row],[Pagado]]</f>
        <v>0</v>
      </c>
    </row>
    <row r="2761" spans="1:8" x14ac:dyDescent="0.25">
      <c r="A2761" s="1" t="s">
        <v>29</v>
      </c>
      <c r="B2761" s="8" t="s">
        <v>2797</v>
      </c>
      <c r="C2761">
        <v>41248</v>
      </c>
      <c r="D2761" s="1" t="s">
        <v>4171</v>
      </c>
      <c r="E2761" s="2">
        <v>1376.4</v>
      </c>
      <c r="F2761" s="9" t="s">
        <v>29</v>
      </c>
      <c r="G2761" s="2">
        <v>1376.4</v>
      </c>
      <c r="H2761" s="4">
        <f>Tabla1[[#This Row],[Importe]]-Tabla1[[#This Row],[Pagado]]</f>
        <v>0</v>
      </c>
    </row>
    <row r="2762" spans="1:8" x14ac:dyDescent="0.25">
      <c r="A2762" s="1" t="s">
        <v>29</v>
      </c>
      <c r="B2762" s="8" t="s">
        <v>2798</v>
      </c>
      <c r="C2762">
        <v>41249</v>
      </c>
      <c r="D2762" s="1" t="s">
        <v>4171</v>
      </c>
      <c r="E2762" s="2">
        <v>5945.1</v>
      </c>
      <c r="F2762" s="9" t="s">
        <v>34</v>
      </c>
      <c r="G2762" s="2">
        <v>5945.1</v>
      </c>
      <c r="H2762" s="4">
        <f>Tabla1[[#This Row],[Importe]]-Tabla1[[#This Row],[Pagado]]</f>
        <v>0</v>
      </c>
    </row>
    <row r="2763" spans="1:8" x14ac:dyDescent="0.25">
      <c r="A2763" s="1" t="s">
        <v>29</v>
      </c>
      <c r="B2763" s="8" t="s">
        <v>2799</v>
      </c>
      <c r="C2763">
        <v>41250</v>
      </c>
      <c r="D2763" s="1" t="s">
        <v>3980</v>
      </c>
      <c r="E2763" s="2">
        <v>51827.7</v>
      </c>
      <c r="F2763" s="9">
        <v>44200</v>
      </c>
      <c r="G2763" s="2">
        <v>51827.7</v>
      </c>
      <c r="H2763" s="4">
        <f>Tabla1[[#This Row],[Importe]]-Tabla1[[#This Row],[Pagado]]</f>
        <v>0</v>
      </c>
    </row>
    <row r="2764" spans="1:8" x14ac:dyDescent="0.25">
      <c r="A2764" s="1" t="s">
        <v>29</v>
      </c>
      <c r="B2764" s="8" t="s">
        <v>2800</v>
      </c>
      <c r="C2764">
        <v>41251</v>
      </c>
      <c r="D2764" s="1" t="s">
        <v>4001</v>
      </c>
      <c r="E2764" s="2">
        <v>5400</v>
      </c>
      <c r="F2764" s="9" t="s">
        <v>30</v>
      </c>
      <c r="G2764" s="2">
        <v>5400</v>
      </c>
      <c r="H2764" s="4">
        <f>Tabla1[[#This Row],[Importe]]-Tabla1[[#This Row],[Pagado]]</f>
        <v>0</v>
      </c>
    </row>
    <row r="2765" spans="1:8" x14ac:dyDescent="0.25">
      <c r="A2765" s="1" t="s">
        <v>29</v>
      </c>
      <c r="B2765" s="8" t="s">
        <v>2801</v>
      </c>
      <c r="C2765">
        <v>41252</v>
      </c>
      <c r="D2765" s="1" t="s">
        <v>4120</v>
      </c>
      <c r="E2765" s="2">
        <v>3421.8</v>
      </c>
      <c r="F2765" s="9" t="s">
        <v>31</v>
      </c>
      <c r="G2765" s="2">
        <v>3421.8</v>
      </c>
      <c r="H2765" s="4">
        <f>Tabla1[[#This Row],[Importe]]-Tabla1[[#This Row],[Pagado]]</f>
        <v>0</v>
      </c>
    </row>
    <row r="2766" spans="1:8" x14ac:dyDescent="0.25">
      <c r="A2766" s="1" t="s">
        <v>29</v>
      </c>
      <c r="B2766" s="8" t="s">
        <v>2802</v>
      </c>
      <c r="C2766">
        <v>41253</v>
      </c>
      <c r="D2766" s="1" t="s">
        <v>3964</v>
      </c>
      <c r="E2766" s="2">
        <v>479.6</v>
      </c>
      <c r="F2766" s="9" t="s">
        <v>29</v>
      </c>
      <c r="G2766" s="2">
        <v>479.6</v>
      </c>
      <c r="H2766" s="4">
        <f>Tabla1[[#This Row],[Importe]]-Tabla1[[#This Row],[Pagado]]</f>
        <v>0</v>
      </c>
    </row>
    <row r="2767" spans="1:8" x14ac:dyDescent="0.25">
      <c r="A2767" s="1" t="s">
        <v>29</v>
      </c>
      <c r="B2767" s="8" t="s">
        <v>2803</v>
      </c>
      <c r="C2767">
        <v>41254</v>
      </c>
      <c r="D2767" s="1" t="s">
        <v>4120</v>
      </c>
      <c r="E2767" s="2">
        <v>11440</v>
      </c>
      <c r="F2767" s="9" t="s">
        <v>31</v>
      </c>
      <c r="G2767" s="2">
        <v>11440</v>
      </c>
      <c r="H2767" s="4">
        <f>Tabla1[[#This Row],[Importe]]-Tabla1[[#This Row],[Pagado]]</f>
        <v>0</v>
      </c>
    </row>
    <row r="2768" spans="1:8" x14ac:dyDescent="0.25">
      <c r="A2768" s="1" t="s">
        <v>29</v>
      </c>
      <c r="B2768" s="8" t="s">
        <v>2804</v>
      </c>
      <c r="C2768">
        <v>41255</v>
      </c>
      <c r="D2768" s="1" t="s">
        <v>4014</v>
      </c>
      <c r="E2768" s="2">
        <v>9936</v>
      </c>
      <c r="F2768" s="9" t="s">
        <v>30</v>
      </c>
      <c r="G2768" s="2">
        <v>9936</v>
      </c>
      <c r="H2768" s="4">
        <f>Tabla1[[#This Row],[Importe]]-Tabla1[[#This Row],[Pagado]]</f>
        <v>0</v>
      </c>
    </row>
    <row r="2769" spans="1:8" x14ac:dyDescent="0.25">
      <c r="A2769" s="1" t="s">
        <v>29</v>
      </c>
      <c r="B2769" s="8" t="s">
        <v>2805</v>
      </c>
      <c r="C2769">
        <v>41256</v>
      </c>
      <c r="D2769" s="1" t="s">
        <v>4151</v>
      </c>
      <c r="E2769" s="2">
        <v>42278.5</v>
      </c>
      <c r="F2769" s="9" t="s">
        <v>30</v>
      </c>
      <c r="G2769" s="2">
        <v>42278.5</v>
      </c>
      <c r="H2769" s="4">
        <f>Tabla1[[#This Row],[Importe]]-Tabla1[[#This Row],[Pagado]]</f>
        <v>0</v>
      </c>
    </row>
    <row r="2770" spans="1:8" x14ac:dyDescent="0.25">
      <c r="A2770" s="1" t="s">
        <v>29</v>
      </c>
      <c r="B2770" s="8" t="s">
        <v>2806</v>
      </c>
      <c r="C2770">
        <v>41257</v>
      </c>
      <c r="D2770" s="1" t="s">
        <v>4121</v>
      </c>
      <c r="E2770" s="2">
        <v>4071.3</v>
      </c>
      <c r="F2770" s="9" t="s">
        <v>29</v>
      </c>
      <c r="G2770" s="2">
        <v>4071.3</v>
      </c>
      <c r="H2770" s="4">
        <f>Tabla1[[#This Row],[Importe]]-Tabla1[[#This Row],[Pagado]]</f>
        <v>0</v>
      </c>
    </row>
    <row r="2771" spans="1:8" x14ac:dyDescent="0.25">
      <c r="A2771" s="1" t="s">
        <v>29</v>
      </c>
      <c r="B2771" s="8" t="s">
        <v>2807</v>
      </c>
      <c r="C2771">
        <v>41258</v>
      </c>
      <c r="D2771" s="1" t="s">
        <v>4071</v>
      </c>
      <c r="E2771" s="2">
        <v>14633.6</v>
      </c>
      <c r="F2771" s="9" t="s">
        <v>35</v>
      </c>
      <c r="G2771" s="2">
        <v>14633.6</v>
      </c>
      <c r="H2771" s="4">
        <f>Tabla1[[#This Row],[Importe]]-Tabla1[[#This Row],[Pagado]]</f>
        <v>0</v>
      </c>
    </row>
    <row r="2772" spans="1:8" x14ac:dyDescent="0.25">
      <c r="A2772" s="1" t="s">
        <v>29</v>
      </c>
      <c r="B2772" s="8" t="s">
        <v>2808</v>
      </c>
      <c r="C2772">
        <v>41259</v>
      </c>
      <c r="D2772" s="1" t="s">
        <v>4073</v>
      </c>
      <c r="E2772" s="2">
        <v>9115.6</v>
      </c>
      <c r="F2772" s="9" t="s">
        <v>29</v>
      </c>
      <c r="G2772" s="2">
        <v>9115.6</v>
      </c>
      <c r="H2772" s="4">
        <f>Tabla1[[#This Row],[Importe]]-Tabla1[[#This Row],[Pagado]]</f>
        <v>0</v>
      </c>
    </row>
    <row r="2773" spans="1:8" x14ac:dyDescent="0.25">
      <c r="A2773" s="1" t="s">
        <v>29</v>
      </c>
      <c r="B2773" s="8" t="s">
        <v>2809</v>
      </c>
      <c r="C2773">
        <v>41260</v>
      </c>
      <c r="D2773" s="1" t="s">
        <v>3964</v>
      </c>
      <c r="E2773" s="2">
        <v>771.2</v>
      </c>
      <c r="F2773" s="9" t="s">
        <v>29</v>
      </c>
      <c r="G2773" s="2">
        <v>771.2</v>
      </c>
      <c r="H2773" s="4">
        <f>Tabla1[[#This Row],[Importe]]-Tabla1[[#This Row],[Pagado]]</f>
        <v>0</v>
      </c>
    </row>
    <row r="2774" spans="1:8" x14ac:dyDescent="0.25">
      <c r="A2774" s="1" t="s">
        <v>29</v>
      </c>
      <c r="B2774" s="8" t="s">
        <v>2810</v>
      </c>
      <c r="C2774">
        <v>41261</v>
      </c>
      <c r="D2774" s="1" t="s">
        <v>4100</v>
      </c>
      <c r="E2774" s="2">
        <v>540</v>
      </c>
      <c r="F2774" s="9" t="s">
        <v>30</v>
      </c>
      <c r="G2774" s="2">
        <v>540</v>
      </c>
      <c r="H2774" s="4">
        <f>Tabla1[[#This Row],[Importe]]-Tabla1[[#This Row],[Pagado]]</f>
        <v>0</v>
      </c>
    </row>
    <row r="2775" spans="1:8" x14ac:dyDescent="0.25">
      <c r="A2775" s="1" t="s">
        <v>29</v>
      </c>
      <c r="B2775" s="8" t="s">
        <v>2811</v>
      </c>
      <c r="C2775">
        <v>41262</v>
      </c>
      <c r="D2775" s="1" t="s">
        <v>4196</v>
      </c>
      <c r="E2775" s="2">
        <v>15413.6</v>
      </c>
      <c r="F2775" s="9" t="s">
        <v>29</v>
      </c>
      <c r="G2775" s="2">
        <v>15413.6</v>
      </c>
      <c r="H2775" s="4">
        <f>Tabla1[[#This Row],[Importe]]-Tabla1[[#This Row],[Pagado]]</f>
        <v>0</v>
      </c>
    </row>
    <row r="2776" spans="1:8" x14ac:dyDescent="0.25">
      <c r="A2776" s="1" t="s">
        <v>29</v>
      </c>
      <c r="B2776" s="8" t="s">
        <v>2812</v>
      </c>
      <c r="C2776">
        <v>41263</v>
      </c>
      <c r="D2776" s="1" t="s">
        <v>4067</v>
      </c>
      <c r="E2776" s="2">
        <v>5990</v>
      </c>
      <c r="F2776" s="9" t="s">
        <v>29</v>
      </c>
      <c r="G2776" s="2">
        <v>5990</v>
      </c>
      <c r="H2776" s="4">
        <f>Tabla1[[#This Row],[Importe]]-Tabla1[[#This Row],[Pagado]]</f>
        <v>0</v>
      </c>
    </row>
    <row r="2777" spans="1:8" x14ac:dyDescent="0.25">
      <c r="A2777" s="1" t="s">
        <v>29</v>
      </c>
      <c r="B2777" s="8" t="s">
        <v>2813</v>
      </c>
      <c r="C2777">
        <v>41264</v>
      </c>
      <c r="D2777" s="1" t="s">
        <v>4092</v>
      </c>
      <c r="E2777" s="2">
        <v>4369.68</v>
      </c>
      <c r="F2777" s="9" t="s">
        <v>29</v>
      </c>
      <c r="G2777" s="2">
        <v>4369.68</v>
      </c>
      <c r="H2777" s="4">
        <f>Tabla1[[#This Row],[Importe]]-Tabla1[[#This Row],[Pagado]]</f>
        <v>0</v>
      </c>
    </row>
    <row r="2778" spans="1:8" x14ac:dyDescent="0.25">
      <c r="A2778" s="1" t="s">
        <v>29</v>
      </c>
      <c r="B2778" s="8" t="s">
        <v>2814</v>
      </c>
      <c r="C2778">
        <v>41265</v>
      </c>
      <c r="D2778" s="1" t="s">
        <v>4197</v>
      </c>
      <c r="E2778" s="2">
        <v>6172.86</v>
      </c>
      <c r="F2778" s="9" t="s">
        <v>29</v>
      </c>
      <c r="G2778" s="2">
        <v>6172.86</v>
      </c>
      <c r="H2778" s="4">
        <f>Tabla1[[#This Row],[Importe]]-Tabla1[[#This Row],[Pagado]]</f>
        <v>0</v>
      </c>
    </row>
    <row r="2779" spans="1:8" x14ac:dyDescent="0.25">
      <c r="A2779" s="1" t="s">
        <v>29</v>
      </c>
      <c r="B2779" s="8" t="s">
        <v>2815</v>
      </c>
      <c r="C2779">
        <v>41266</v>
      </c>
      <c r="D2779" s="1" t="s">
        <v>3935</v>
      </c>
      <c r="E2779" s="2">
        <v>10740.8</v>
      </c>
      <c r="F2779" s="9" t="s">
        <v>31</v>
      </c>
      <c r="G2779" s="2">
        <v>10740.8</v>
      </c>
      <c r="H2779" s="4">
        <f>Tabla1[[#This Row],[Importe]]-Tabla1[[#This Row],[Pagado]]</f>
        <v>0</v>
      </c>
    </row>
    <row r="2780" spans="1:8" x14ac:dyDescent="0.25">
      <c r="A2780" s="1" t="s">
        <v>29</v>
      </c>
      <c r="B2780" s="8" t="s">
        <v>2816</v>
      </c>
      <c r="C2780">
        <v>41267</v>
      </c>
      <c r="D2780" s="1" t="s">
        <v>3948</v>
      </c>
      <c r="E2780" s="2">
        <v>2337</v>
      </c>
      <c r="F2780" s="9" t="s">
        <v>30</v>
      </c>
      <c r="G2780" s="2">
        <v>2337</v>
      </c>
      <c r="H2780" s="4">
        <f>Tabla1[[#This Row],[Importe]]-Tabla1[[#This Row],[Pagado]]</f>
        <v>0</v>
      </c>
    </row>
    <row r="2781" spans="1:8" x14ac:dyDescent="0.25">
      <c r="A2781" s="1" t="s">
        <v>29</v>
      </c>
      <c r="B2781" s="8" t="s">
        <v>2817</v>
      </c>
      <c r="C2781">
        <v>41268</v>
      </c>
      <c r="D2781" s="1" t="s">
        <v>4017</v>
      </c>
      <c r="E2781" s="2">
        <v>130189.82</v>
      </c>
      <c r="F2781" s="9" t="s">
        <v>30</v>
      </c>
      <c r="G2781" s="2">
        <v>130189.82</v>
      </c>
      <c r="H2781" s="4">
        <f>Tabla1[[#This Row],[Importe]]-Tabla1[[#This Row],[Pagado]]</f>
        <v>0</v>
      </c>
    </row>
    <row r="2782" spans="1:8" x14ac:dyDescent="0.25">
      <c r="A2782" s="1" t="s">
        <v>29</v>
      </c>
      <c r="B2782" s="8" t="s">
        <v>2818</v>
      </c>
      <c r="C2782">
        <v>41269</v>
      </c>
      <c r="D2782" s="1" t="s">
        <v>4074</v>
      </c>
      <c r="E2782" s="2">
        <v>1962.8</v>
      </c>
      <c r="F2782" s="9" t="s">
        <v>29</v>
      </c>
      <c r="G2782" s="2">
        <v>1962.8</v>
      </c>
      <c r="H2782" s="4">
        <f>Tabla1[[#This Row],[Importe]]-Tabla1[[#This Row],[Pagado]]</f>
        <v>0</v>
      </c>
    </row>
    <row r="2783" spans="1:8" x14ac:dyDescent="0.25">
      <c r="A2783" s="1" t="s">
        <v>29</v>
      </c>
      <c r="B2783" s="8" t="s">
        <v>2819</v>
      </c>
      <c r="C2783">
        <v>41270</v>
      </c>
      <c r="D2783" s="1" t="s">
        <v>3943</v>
      </c>
      <c r="E2783" s="2">
        <v>4787.2</v>
      </c>
      <c r="F2783" s="9" t="s">
        <v>29</v>
      </c>
      <c r="G2783" s="2">
        <v>4787.2</v>
      </c>
      <c r="H2783" s="4">
        <f>Tabla1[[#This Row],[Importe]]-Tabla1[[#This Row],[Pagado]]</f>
        <v>0</v>
      </c>
    </row>
    <row r="2784" spans="1:8" x14ac:dyDescent="0.25">
      <c r="A2784" s="1" t="s">
        <v>29</v>
      </c>
      <c r="B2784" s="8" t="s">
        <v>2820</v>
      </c>
      <c r="C2784">
        <v>41271</v>
      </c>
      <c r="D2784" s="1" t="s">
        <v>3998</v>
      </c>
      <c r="E2784" s="2">
        <v>28213.200000000001</v>
      </c>
      <c r="F2784" s="9" t="s">
        <v>29</v>
      </c>
      <c r="G2784" s="2">
        <v>28213.200000000001</v>
      </c>
      <c r="H2784" s="4">
        <f>Tabla1[[#This Row],[Importe]]-Tabla1[[#This Row],[Pagado]]</f>
        <v>0</v>
      </c>
    </row>
    <row r="2785" spans="1:8" x14ac:dyDescent="0.25">
      <c r="A2785" s="1" t="s">
        <v>29</v>
      </c>
      <c r="B2785" s="8" t="s">
        <v>2821</v>
      </c>
      <c r="C2785">
        <v>41272</v>
      </c>
      <c r="D2785" s="1" t="s">
        <v>4068</v>
      </c>
      <c r="E2785" s="2">
        <v>10746.4</v>
      </c>
      <c r="F2785" s="9" t="s">
        <v>36</v>
      </c>
      <c r="G2785" s="2">
        <v>10746.4</v>
      </c>
      <c r="H2785" s="4">
        <f>Tabla1[[#This Row],[Importe]]-Tabla1[[#This Row],[Pagado]]</f>
        <v>0</v>
      </c>
    </row>
    <row r="2786" spans="1:8" x14ac:dyDescent="0.25">
      <c r="A2786" s="1" t="s">
        <v>29</v>
      </c>
      <c r="B2786" s="8" t="s">
        <v>2822</v>
      </c>
      <c r="C2786">
        <v>41273</v>
      </c>
      <c r="D2786" s="1" t="s">
        <v>4173</v>
      </c>
      <c r="E2786" s="2">
        <v>17657.5</v>
      </c>
      <c r="F2786" s="9" t="s">
        <v>37</v>
      </c>
      <c r="G2786" s="2">
        <v>17657.5</v>
      </c>
      <c r="H2786" s="4">
        <f>Tabla1[[#This Row],[Importe]]-Tabla1[[#This Row],[Pagado]]</f>
        <v>0</v>
      </c>
    </row>
    <row r="2787" spans="1:8" x14ac:dyDescent="0.25">
      <c r="A2787" s="1" t="s">
        <v>29</v>
      </c>
      <c r="B2787" s="8" t="s">
        <v>2823</v>
      </c>
      <c r="C2787">
        <v>41274</v>
      </c>
      <c r="D2787" s="1" t="s">
        <v>4042</v>
      </c>
      <c r="E2787" s="2">
        <v>30453.8</v>
      </c>
      <c r="F2787" s="9" t="s">
        <v>32</v>
      </c>
      <c r="G2787" s="2">
        <v>30453.8</v>
      </c>
      <c r="H2787" s="4">
        <f>Tabla1[[#This Row],[Importe]]-Tabla1[[#This Row],[Pagado]]</f>
        <v>0</v>
      </c>
    </row>
    <row r="2788" spans="1:8" x14ac:dyDescent="0.25">
      <c r="A2788" s="1" t="s">
        <v>29</v>
      </c>
      <c r="B2788" s="8" t="s">
        <v>2824</v>
      </c>
      <c r="C2788">
        <v>41275</v>
      </c>
      <c r="D2788" s="1" t="s">
        <v>3964</v>
      </c>
      <c r="E2788" s="2">
        <v>298.08</v>
      </c>
      <c r="F2788" s="9" t="s">
        <v>30</v>
      </c>
      <c r="G2788" s="2">
        <v>298.08</v>
      </c>
      <c r="H2788" s="4">
        <f>Tabla1[[#This Row],[Importe]]-Tabla1[[#This Row],[Pagado]]</f>
        <v>0</v>
      </c>
    </row>
    <row r="2789" spans="1:8" x14ac:dyDescent="0.25">
      <c r="A2789" s="1" t="s">
        <v>29</v>
      </c>
      <c r="B2789" s="8" t="s">
        <v>2825</v>
      </c>
      <c r="C2789">
        <v>41276</v>
      </c>
      <c r="D2789" s="1" t="s">
        <v>3964</v>
      </c>
      <c r="E2789" s="2">
        <v>580</v>
      </c>
      <c r="F2789" s="9" t="s">
        <v>32</v>
      </c>
      <c r="G2789" s="2">
        <v>580</v>
      </c>
      <c r="H2789" s="4">
        <f>Tabla1[[#This Row],[Importe]]-Tabla1[[#This Row],[Pagado]]</f>
        <v>0</v>
      </c>
    </row>
    <row r="2790" spans="1:8" x14ac:dyDescent="0.25">
      <c r="A2790" s="1" t="s">
        <v>29</v>
      </c>
      <c r="B2790" s="8" t="s">
        <v>2826</v>
      </c>
      <c r="C2790">
        <v>41277</v>
      </c>
      <c r="D2790" s="1" t="s">
        <v>3964</v>
      </c>
      <c r="E2790" s="2">
        <v>16</v>
      </c>
      <c r="F2790" s="9" t="s">
        <v>32</v>
      </c>
      <c r="G2790" s="2">
        <v>16</v>
      </c>
      <c r="H2790" s="4">
        <f>Tabla1[[#This Row],[Importe]]-Tabla1[[#This Row],[Pagado]]</f>
        <v>0</v>
      </c>
    </row>
    <row r="2791" spans="1:8" x14ac:dyDescent="0.25">
      <c r="A2791" s="1" t="s">
        <v>30</v>
      </c>
      <c r="B2791" s="8" t="s">
        <v>2827</v>
      </c>
      <c r="C2791">
        <v>41278</v>
      </c>
      <c r="D2791" s="1" t="s">
        <v>3954</v>
      </c>
      <c r="E2791" s="2">
        <v>10850</v>
      </c>
      <c r="F2791" s="9" t="s">
        <v>30</v>
      </c>
      <c r="G2791" s="2">
        <v>10850</v>
      </c>
      <c r="H2791" s="4">
        <f>Tabla1[[#This Row],[Importe]]-Tabla1[[#This Row],[Pagado]]</f>
        <v>0</v>
      </c>
    </row>
    <row r="2792" spans="1:8" x14ac:dyDescent="0.25">
      <c r="A2792" s="1" t="s">
        <v>30</v>
      </c>
      <c r="B2792" s="8" t="s">
        <v>2828</v>
      </c>
      <c r="C2792">
        <v>41279</v>
      </c>
      <c r="D2792" s="1" t="s">
        <v>4031</v>
      </c>
      <c r="E2792" s="2">
        <v>3023</v>
      </c>
      <c r="F2792" s="9" t="s">
        <v>30</v>
      </c>
      <c r="G2792" s="2">
        <v>3023</v>
      </c>
      <c r="H2792" s="4">
        <f>Tabla1[[#This Row],[Importe]]-Tabla1[[#This Row],[Pagado]]</f>
        <v>0</v>
      </c>
    </row>
    <row r="2793" spans="1:8" x14ac:dyDescent="0.25">
      <c r="A2793" s="1" t="s">
        <v>30</v>
      </c>
      <c r="B2793" s="8" t="s">
        <v>2829</v>
      </c>
      <c r="C2793">
        <v>41280</v>
      </c>
      <c r="D2793" s="1" t="s">
        <v>4033</v>
      </c>
      <c r="E2793" s="2">
        <v>920</v>
      </c>
      <c r="F2793" s="9" t="s">
        <v>30</v>
      </c>
      <c r="G2793" s="2">
        <v>920</v>
      </c>
      <c r="H2793" s="4">
        <f>Tabla1[[#This Row],[Importe]]-Tabla1[[#This Row],[Pagado]]</f>
        <v>0</v>
      </c>
    </row>
    <row r="2794" spans="1:8" x14ac:dyDescent="0.25">
      <c r="A2794" s="1" t="s">
        <v>30</v>
      </c>
      <c r="B2794" s="8" t="s">
        <v>2830</v>
      </c>
      <c r="C2794">
        <v>41281</v>
      </c>
      <c r="D2794" s="1" t="s">
        <v>4031</v>
      </c>
      <c r="E2794" s="2">
        <v>381.6</v>
      </c>
      <c r="F2794" s="9" t="s">
        <v>30</v>
      </c>
      <c r="G2794" s="2">
        <v>381.6</v>
      </c>
      <c r="H2794" s="4">
        <f>Tabla1[[#This Row],[Importe]]-Tabla1[[#This Row],[Pagado]]</f>
        <v>0</v>
      </c>
    </row>
    <row r="2795" spans="1:8" x14ac:dyDescent="0.25">
      <c r="A2795" s="1" t="s">
        <v>30</v>
      </c>
      <c r="B2795" s="8" t="s">
        <v>2831</v>
      </c>
      <c r="C2795">
        <v>41282</v>
      </c>
      <c r="D2795" s="1" t="s">
        <v>4028</v>
      </c>
      <c r="E2795" s="2">
        <v>3579.7</v>
      </c>
      <c r="F2795" s="9" t="s">
        <v>30</v>
      </c>
      <c r="G2795" s="2">
        <v>3579.7</v>
      </c>
      <c r="H2795" s="4">
        <f>Tabla1[[#This Row],[Importe]]-Tabla1[[#This Row],[Pagado]]</f>
        <v>0</v>
      </c>
    </row>
    <row r="2796" spans="1:8" x14ac:dyDescent="0.25">
      <c r="A2796" s="1" t="s">
        <v>30</v>
      </c>
      <c r="B2796" s="8" t="s">
        <v>2832</v>
      </c>
      <c r="C2796">
        <v>41283</v>
      </c>
      <c r="D2796" s="1" t="s">
        <v>3956</v>
      </c>
      <c r="E2796" s="2">
        <v>2580</v>
      </c>
      <c r="F2796" s="9" t="s">
        <v>30</v>
      </c>
      <c r="G2796" s="2">
        <v>2580</v>
      </c>
      <c r="H2796" s="4">
        <f>Tabla1[[#This Row],[Importe]]-Tabla1[[#This Row],[Pagado]]</f>
        <v>0</v>
      </c>
    </row>
    <row r="2797" spans="1:8" x14ac:dyDescent="0.25">
      <c r="A2797" s="1" t="s">
        <v>30</v>
      </c>
      <c r="B2797" s="8" t="s">
        <v>2833</v>
      </c>
      <c r="C2797">
        <v>41284</v>
      </c>
      <c r="D2797" s="1" t="s">
        <v>3936</v>
      </c>
      <c r="E2797" s="2">
        <v>33493.599999999999</v>
      </c>
      <c r="F2797" s="9" t="s">
        <v>31</v>
      </c>
      <c r="G2797" s="2">
        <v>33493.599999999999</v>
      </c>
      <c r="H2797" s="4">
        <f>Tabla1[[#This Row],[Importe]]-Tabla1[[#This Row],[Pagado]]</f>
        <v>0</v>
      </c>
    </row>
    <row r="2798" spans="1:8" x14ac:dyDescent="0.25">
      <c r="A2798" s="1" t="s">
        <v>30</v>
      </c>
      <c r="B2798" s="8" t="s">
        <v>2834</v>
      </c>
      <c r="C2798">
        <v>41285</v>
      </c>
      <c r="D2798" s="1" t="s">
        <v>3968</v>
      </c>
      <c r="E2798" s="2">
        <v>6480</v>
      </c>
      <c r="F2798" s="9" t="s">
        <v>34</v>
      </c>
      <c r="G2798" s="2">
        <v>6480</v>
      </c>
      <c r="H2798" s="4">
        <f>Tabla1[[#This Row],[Importe]]-Tabla1[[#This Row],[Pagado]]</f>
        <v>0</v>
      </c>
    </row>
    <row r="2799" spans="1:8" x14ac:dyDescent="0.25">
      <c r="A2799" s="1" t="s">
        <v>30</v>
      </c>
      <c r="B2799" s="8" t="s">
        <v>2835</v>
      </c>
      <c r="C2799">
        <v>41286</v>
      </c>
      <c r="D2799" s="1" t="s">
        <v>3968</v>
      </c>
      <c r="E2799" s="2">
        <v>4860</v>
      </c>
      <c r="F2799" s="9" t="s">
        <v>34</v>
      </c>
      <c r="G2799" s="2">
        <v>4860</v>
      </c>
      <c r="H2799" s="4">
        <f>Tabla1[[#This Row],[Importe]]-Tabla1[[#This Row],[Pagado]]</f>
        <v>0</v>
      </c>
    </row>
    <row r="2800" spans="1:8" x14ac:dyDescent="0.25">
      <c r="A2800" s="1" t="s">
        <v>30</v>
      </c>
      <c r="B2800" s="8" t="s">
        <v>2836</v>
      </c>
      <c r="C2800">
        <v>41287</v>
      </c>
      <c r="D2800" s="1" t="s">
        <v>3974</v>
      </c>
      <c r="E2800" s="2">
        <v>5940</v>
      </c>
      <c r="F2800" s="9" t="s">
        <v>30</v>
      </c>
      <c r="G2800" s="2">
        <v>5940</v>
      </c>
      <c r="H2800" s="4">
        <f>Tabla1[[#This Row],[Importe]]-Tabla1[[#This Row],[Pagado]]</f>
        <v>0</v>
      </c>
    </row>
    <row r="2801" spans="1:8" x14ac:dyDescent="0.25">
      <c r="A2801" s="1" t="s">
        <v>30</v>
      </c>
      <c r="B2801" s="8" t="s">
        <v>2837</v>
      </c>
      <c r="C2801">
        <v>41288</v>
      </c>
      <c r="D2801" s="1" t="s">
        <v>3935</v>
      </c>
      <c r="E2801" s="2">
        <v>172220.3</v>
      </c>
      <c r="F2801" s="9" t="s">
        <v>32</v>
      </c>
      <c r="G2801" s="2">
        <v>172220.3</v>
      </c>
      <c r="H2801" s="4">
        <f>Tabla1[[#This Row],[Importe]]-Tabla1[[#This Row],[Pagado]]</f>
        <v>0</v>
      </c>
    </row>
    <row r="2802" spans="1:8" x14ac:dyDescent="0.25">
      <c r="A2802" s="1" t="s">
        <v>30</v>
      </c>
      <c r="B2802" s="8" t="s">
        <v>2838</v>
      </c>
      <c r="C2802">
        <v>41289</v>
      </c>
      <c r="D2802" s="1" t="s">
        <v>4017</v>
      </c>
      <c r="E2802" s="2">
        <v>288</v>
      </c>
      <c r="F2802" s="9" t="s">
        <v>30</v>
      </c>
      <c r="G2802" s="2">
        <v>288</v>
      </c>
      <c r="H2802" s="4">
        <f>Tabla1[[#This Row],[Importe]]-Tabla1[[#This Row],[Pagado]]</f>
        <v>0</v>
      </c>
    </row>
    <row r="2803" spans="1:8" x14ac:dyDescent="0.25">
      <c r="A2803" s="1" t="s">
        <v>30</v>
      </c>
      <c r="B2803" s="8" t="s">
        <v>2839</v>
      </c>
      <c r="C2803">
        <v>41290</v>
      </c>
      <c r="D2803" s="1" t="s">
        <v>3957</v>
      </c>
      <c r="E2803" s="2">
        <v>2160</v>
      </c>
      <c r="F2803" s="9" t="s">
        <v>30</v>
      </c>
      <c r="G2803" s="2">
        <v>2160</v>
      </c>
      <c r="H2803" s="4">
        <f>Tabla1[[#This Row],[Importe]]-Tabla1[[#This Row],[Pagado]]</f>
        <v>0</v>
      </c>
    </row>
    <row r="2804" spans="1:8" x14ac:dyDescent="0.25">
      <c r="A2804" s="1" t="s">
        <v>30</v>
      </c>
      <c r="B2804" s="8" t="s">
        <v>2840</v>
      </c>
      <c r="C2804">
        <v>41291</v>
      </c>
      <c r="D2804" s="1" t="s">
        <v>3950</v>
      </c>
      <c r="E2804" s="2">
        <v>121754.66</v>
      </c>
      <c r="F2804" s="9" t="s">
        <v>33</v>
      </c>
      <c r="G2804" s="2">
        <v>121754.66</v>
      </c>
      <c r="H2804" s="4">
        <f>Tabla1[[#This Row],[Importe]]-Tabla1[[#This Row],[Pagado]]</f>
        <v>0</v>
      </c>
    </row>
    <row r="2805" spans="1:8" x14ac:dyDescent="0.25">
      <c r="A2805" s="1" t="s">
        <v>30</v>
      </c>
      <c r="B2805" s="8" t="s">
        <v>2841</v>
      </c>
      <c r="C2805">
        <v>41292</v>
      </c>
      <c r="D2805" s="1" t="s">
        <v>4032</v>
      </c>
      <c r="E2805" s="2">
        <v>6111</v>
      </c>
      <c r="F2805" s="9" t="s">
        <v>30</v>
      </c>
      <c r="G2805" s="2">
        <v>6111</v>
      </c>
      <c r="H2805" s="4">
        <f>Tabla1[[#This Row],[Importe]]-Tabla1[[#This Row],[Pagado]]</f>
        <v>0</v>
      </c>
    </row>
    <row r="2806" spans="1:8" x14ac:dyDescent="0.25">
      <c r="A2806" s="1" t="s">
        <v>30</v>
      </c>
      <c r="B2806" s="8" t="s">
        <v>2842</v>
      </c>
      <c r="C2806">
        <v>41293</v>
      </c>
      <c r="D2806" s="1" t="s">
        <v>3940</v>
      </c>
      <c r="E2806" s="2">
        <v>3969</v>
      </c>
      <c r="F2806" s="9" t="s">
        <v>32</v>
      </c>
      <c r="G2806" s="2">
        <v>3969</v>
      </c>
      <c r="H2806" s="4">
        <f>Tabla1[[#This Row],[Importe]]-Tabla1[[#This Row],[Pagado]]</f>
        <v>0</v>
      </c>
    </row>
    <row r="2807" spans="1:8" x14ac:dyDescent="0.25">
      <c r="A2807" s="1" t="s">
        <v>30</v>
      </c>
      <c r="B2807" s="8" t="s">
        <v>2843</v>
      </c>
      <c r="C2807">
        <v>41294</v>
      </c>
      <c r="D2807" s="1" t="s">
        <v>3945</v>
      </c>
      <c r="E2807" s="2">
        <v>15974.4</v>
      </c>
      <c r="F2807" s="9" t="s">
        <v>31</v>
      </c>
      <c r="G2807" s="2">
        <v>15974.4</v>
      </c>
      <c r="H2807" s="4">
        <f>Tabla1[[#This Row],[Importe]]-Tabla1[[#This Row],[Pagado]]</f>
        <v>0</v>
      </c>
    </row>
    <row r="2808" spans="1:8" x14ac:dyDescent="0.25">
      <c r="A2808" s="1" t="s">
        <v>30</v>
      </c>
      <c r="B2808" s="8" t="s">
        <v>2844</v>
      </c>
      <c r="C2808">
        <v>41295</v>
      </c>
      <c r="D2808" s="1" t="s">
        <v>3975</v>
      </c>
      <c r="E2808" s="2">
        <v>4560</v>
      </c>
      <c r="F2808" s="9" t="s">
        <v>31</v>
      </c>
      <c r="G2808" s="2">
        <v>4560</v>
      </c>
      <c r="H2808" s="4">
        <f>Tabla1[[#This Row],[Importe]]-Tabla1[[#This Row],[Pagado]]</f>
        <v>0</v>
      </c>
    </row>
    <row r="2809" spans="1:8" x14ac:dyDescent="0.25">
      <c r="A2809" s="1" t="s">
        <v>30</v>
      </c>
      <c r="B2809" s="8" t="s">
        <v>2845</v>
      </c>
      <c r="C2809">
        <v>41296</v>
      </c>
      <c r="D2809" s="1" t="s">
        <v>3994</v>
      </c>
      <c r="E2809" s="2">
        <v>5399.1</v>
      </c>
      <c r="F2809" s="9" t="s">
        <v>30</v>
      </c>
      <c r="G2809" s="2">
        <v>5399.1</v>
      </c>
      <c r="H2809" s="4">
        <f>Tabla1[[#This Row],[Importe]]-Tabla1[[#This Row],[Pagado]]</f>
        <v>0</v>
      </c>
    </row>
    <row r="2810" spans="1:8" x14ac:dyDescent="0.25">
      <c r="A2810" s="1" t="s">
        <v>30</v>
      </c>
      <c r="B2810" s="8" t="s">
        <v>2846</v>
      </c>
      <c r="C2810">
        <v>41297</v>
      </c>
      <c r="D2810" s="1" t="s">
        <v>3963</v>
      </c>
      <c r="E2810" s="2">
        <v>7654.3</v>
      </c>
      <c r="F2810" s="9" t="s">
        <v>30</v>
      </c>
      <c r="G2810" s="2">
        <v>7654.3</v>
      </c>
      <c r="H2810" s="4">
        <f>Tabla1[[#This Row],[Importe]]-Tabla1[[#This Row],[Pagado]]</f>
        <v>0</v>
      </c>
    </row>
    <row r="2811" spans="1:8" x14ac:dyDescent="0.25">
      <c r="A2811" s="1" t="s">
        <v>30</v>
      </c>
      <c r="B2811" s="8" t="s">
        <v>2847</v>
      </c>
      <c r="C2811">
        <v>41298</v>
      </c>
      <c r="D2811" s="1" t="s">
        <v>3976</v>
      </c>
      <c r="E2811" s="2">
        <v>5097.3</v>
      </c>
      <c r="F2811" s="9" t="s">
        <v>30</v>
      </c>
      <c r="G2811" s="2">
        <v>5097.3</v>
      </c>
      <c r="H2811" s="4">
        <f>Tabla1[[#This Row],[Importe]]-Tabla1[[#This Row],[Pagado]]</f>
        <v>0</v>
      </c>
    </row>
    <row r="2812" spans="1:8" x14ac:dyDescent="0.25">
      <c r="A2812" s="1" t="s">
        <v>30</v>
      </c>
      <c r="B2812" s="8" t="s">
        <v>2848</v>
      </c>
      <c r="C2812">
        <v>41299</v>
      </c>
      <c r="D2812" s="1" t="s">
        <v>3983</v>
      </c>
      <c r="E2812" s="2">
        <v>10158.4</v>
      </c>
      <c r="F2812" s="9" t="s">
        <v>31</v>
      </c>
      <c r="G2812" s="2">
        <v>10158.4</v>
      </c>
      <c r="H2812" s="4">
        <f>Tabla1[[#This Row],[Importe]]-Tabla1[[#This Row],[Pagado]]</f>
        <v>0</v>
      </c>
    </row>
    <row r="2813" spans="1:8" x14ac:dyDescent="0.25">
      <c r="A2813" s="1" t="s">
        <v>30</v>
      </c>
      <c r="B2813" s="8" t="s">
        <v>2849</v>
      </c>
      <c r="C2813">
        <v>41300</v>
      </c>
      <c r="D2813" s="1" t="s">
        <v>4016</v>
      </c>
      <c r="E2813" s="2">
        <v>864</v>
      </c>
      <c r="F2813" s="9" t="s">
        <v>31</v>
      </c>
      <c r="G2813" s="2">
        <v>864</v>
      </c>
      <c r="H2813" s="4">
        <f>Tabla1[[#This Row],[Importe]]-Tabla1[[#This Row],[Pagado]]</f>
        <v>0</v>
      </c>
    </row>
    <row r="2814" spans="1:8" x14ac:dyDescent="0.25">
      <c r="A2814" s="1" t="s">
        <v>30</v>
      </c>
      <c r="B2814" s="8" t="s">
        <v>2850</v>
      </c>
      <c r="C2814">
        <v>41301</v>
      </c>
      <c r="D2814" s="1" t="s">
        <v>4180</v>
      </c>
      <c r="E2814" s="2">
        <v>10144</v>
      </c>
      <c r="F2814" s="9" t="s">
        <v>31</v>
      </c>
      <c r="G2814" s="2">
        <v>10144</v>
      </c>
      <c r="H2814" s="4">
        <f>Tabla1[[#This Row],[Importe]]-Tabla1[[#This Row],[Pagado]]</f>
        <v>0</v>
      </c>
    </row>
    <row r="2815" spans="1:8" x14ac:dyDescent="0.25">
      <c r="A2815" s="1" t="s">
        <v>30</v>
      </c>
      <c r="B2815" s="8" t="s">
        <v>2851</v>
      </c>
      <c r="C2815">
        <v>41302</v>
      </c>
      <c r="D2815" s="1" t="s">
        <v>3948</v>
      </c>
      <c r="E2815" s="2">
        <v>13906.2</v>
      </c>
      <c r="F2815" s="9" t="s">
        <v>31</v>
      </c>
      <c r="G2815" s="2">
        <v>13906.2</v>
      </c>
      <c r="H2815" s="4">
        <f>Tabla1[[#This Row],[Importe]]-Tabla1[[#This Row],[Pagado]]</f>
        <v>0</v>
      </c>
    </row>
    <row r="2816" spans="1:8" x14ac:dyDescent="0.25">
      <c r="A2816" s="1" t="s">
        <v>30</v>
      </c>
      <c r="B2816" s="8" t="s">
        <v>2852</v>
      </c>
      <c r="C2816">
        <v>41303</v>
      </c>
      <c r="D2816" s="1" t="s">
        <v>3942</v>
      </c>
      <c r="E2816" s="2">
        <v>18066.3</v>
      </c>
      <c r="F2816" s="9" t="s">
        <v>32</v>
      </c>
      <c r="G2816" s="2">
        <v>18066.3</v>
      </c>
      <c r="H2816" s="4">
        <f>Tabla1[[#This Row],[Importe]]-Tabla1[[#This Row],[Pagado]]</f>
        <v>0</v>
      </c>
    </row>
    <row r="2817" spans="1:8" x14ac:dyDescent="0.25">
      <c r="A2817" s="1" t="s">
        <v>30</v>
      </c>
      <c r="B2817" s="8" t="s">
        <v>2853</v>
      </c>
      <c r="C2817">
        <v>41304</v>
      </c>
      <c r="D2817" s="1" t="s">
        <v>3939</v>
      </c>
      <c r="E2817" s="2">
        <v>11582.4</v>
      </c>
      <c r="F2817" s="9" t="s">
        <v>31</v>
      </c>
      <c r="G2817" s="2">
        <v>11582.4</v>
      </c>
      <c r="H2817" s="4">
        <f>Tabla1[[#This Row],[Importe]]-Tabla1[[#This Row],[Pagado]]</f>
        <v>0</v>
      </c>
    </row>
    <row r="2818" spans="1:8" x14ac:dyDescent="0.25">
      <c r="A2818" s="1" t="s">
        <v>30</v>
      </c>
      <c r="B2818" s="8" t="s">
        <v>2854</v>
      </c>
      <c r="C2818">
        <v>41305</v>
      </c>
      <c r="D2818" s="1" t="s">
        <v>4029</v>
      </c>
      <c r="E2818" s="2">
        <v>4286.3999999999996</v>
      </c>
      <c r="F2818" s="9" t="s">
        <v>30</v>
      </c>
      <c r="G2818" s="2">
        <v>4286.3999999999996</v>
      </c>
      <c r="H2818" s="4">
        <f>Tabla1[[#This Row],[Importe]]-Tabla1[[#This Row],[Pagado]]</f>
        <v>0</v>
      </c>
    </row>
    <row r="2819" spans="1:8" x14ac:dyDescent="0.25">
      <c r="A2819" s="1" t="s">
        <v>30</v>
      </c>
      <c r="B2819" s="8" t="s">
        <v>2855</v>
      </c>
      <c r="C2819">
        <v>41306</v>
      </c>
      <c r="D2819" s="1" t="s">
        <v>3941</v>
      </c>
      <c r="E2819" s="2">
        <v>6748.8</v>
      </c>
      <c r="F2819" s="9" t="s">
        <v>32</v>
      </c>
      <c r="G2819" s="2">
        <v>6748.8</v>
      </c>
      <c r="H2819" s="4">
        <f>Tabla1[[#This Row],[Importe]]-Tabla1[[#This Row],[Pagado]]</f>
        <v>0</v>
      </c>
    </row>
    <row r="2820" spans="1:8" x14ac:dyDescent="0.25">
      <c r="A2820" s="1" t="s">
        <v>30</v>
      </c>
      <c r="B2820" s="8" t="s">
        <v>2856</v>
      </c>
      <c r="C2820">
        <v>41307</v>
      </c>
      <c r="D2820" s="1" t="s">
        <v>3964</v>
      </c>
      <c r="E2820" s="2">
        <v>12804</v>
      </c>
      <c r="F2820" s="9" t="s">
        <v>30</v>
      </c>
      <c r="G2820" s="2">
        <v>12804</v>
      </c>
      <c r="H2820" s="4">
        <f>Tabla1[[#This Row],[Importe]]-Tabla1[[#This Row],[Pagado]]</f>
        <v>0</v>
      </c>
    </row>
    <row r="2821" spans="1:8" x14ac:dyDescent="0.25">
      <c r="A2821" s="1" t="s">
        <v>30</v>
      </c>
      <c r="B2821" s="8" t="s">
        <v>2857</v>
      </c>
      <c r="C2821">
        <v>41308</v>
      </c>
      <c r="D2821" s="1" t="s">
        <v>3964</v>
      </c>
      <c r="E2821" s="2">
        <v>1039.5</v>
      </c>
      <c r="F2821" s="9" t="s">
        <v>30</v>
      </c>
      <c r="G2821" s="2">
        <v>1039.5</v>
      </c>
      <c r="H2821" s="4">
        <f>Tabla1[[#This Row],[Importe]]-Tabla1[[#This Row],[Pagado]]</f>
        <v>0</v>
      </c>
    </row>
    <row r="2822" spans="1:8" x14ac:dyDescent="0.25">
      <c r="A2822" s="1" t="s">
        <v>30</v>
      </c>
      <c r="B2822" s="8" t="s">
        <v>2858</v>
      </c>
      <c r="C2822">
        <v>41309</v>
      </c>
      <c r="D2822" s="1" t="s">
        <v>4126</v>
      </c>
      <c r="E2822" s="2">
        <v>837.9</v>
      </c>
      <c r="F2822" s="9" t="s">
        <v>30</v>
      </c>
      <c r="G2822" s="2">
        <v>837.9</v>
      </c>
      <c r="H2822" s="4">
        <f>Tabla1[[#This Row],[Importe]]-Tabla1[[#This Row],[Pagado]]</f>
        <v>0</v>
      </c>
    </row>
    <row r="2823" spans="1:8" x14ac:dyDescent="0.25">
      <c r="A2823" s="1" t="s">
        <v>30</v>
      </c>
      <c r="B2823" s="8" t="s">
        <v>2859</v>
      </c>
      <c r="C2823">
        <v>41310</v>
      </c>
      <c r="D2823" s="1" t="s">
        <v>4080</v>
      </c>
      <c r="E2823" s="2">
        <v>7958.3</v>
      </c>
      <c r="F2823" s="9" t="s">
        <v>31</v>
      </c>
      <c r="G2823" s="2">
        <v>7958.3</v>
      </c>
      <c r="H2823" s="4">
        <f>Tabla1[[#This Row],[Importe]]-Tabla1[[#This Row],[Pagado]]</f>
        <v>0</v>
      </c>
    </row>
    <row r="2824" spans="1:8" x14ac:dyDescent="0.25">
      <c r="A2824" s="1" t="s">
        <v>30</v>
      </c>
      <c r="B2824" s="8" t="s">
        <v>2860</v>
      </c>
      <c r="C2824">
        <v>41311</v>
      </c>
      <c r="D2824" s="1" t="s">
        <v>4080</v>
      </c>
      <c r="E2824" s="2">
        <v>6240.2</v>
      </c>
      <c r="F2824" s="9" t="s">
        <v>30</v>
      </c>
      <c r="G2824" s="2">
        <v>6240.2</v>
      </c>
      <c r="H2824" s="4">
        <f>Tabla1[[#This Row],[Importe]]-Tabla1[[#This Row],[Pagado]]</f>
        <v>0</v>
      </c>
    </row>
    <row r="2825" spans="1:8" x14ac:dyDescent="0.25">
      <c r="A2825" s="1" t="s">
        <v>30</v>
      </c>
      <c r="B2825" s="8" t="s">
        <v>2861</v>
      </c>
      <c r="C2825">
        <v>41312</v>
      </c>
      <c r="D2825" s="1" t="s">
        <v>3951</v>
      </c>
      <c r="E2825" s="2">
        <v>20783.2</v>
      </c>
      <c r="F2825" s="9" t="s">
        <v>30</v>
      </c>
      <c r="G2825" s="2">
        <v>20783.2</v>
      </c>
      <c r="H2825" s="4">
        <f>Tabla1[[#This Row],[Importe]]-Tabla1[[#This Row],[Pagado]]</f>
        <v>0</v>
      </c>
    </row>
    <row r="2826" spans="1:8" x14ac:dyDescent="0.25">
      <c r="A2826" s="1" t="s">
        <v>30</v>
      </c>
      <c r="B2826" s="8" t="s">
        <v>2862</v>
      </c>
      <c r="C2826">
        <v>41313</v>
      </c>
      <c r="D2826" s="1" t="s">
        <v>3949</v>
      </c>
      <c r="E2826" s="2">
        <v>38805.339999999997</v>
      </c>
      <c r="F2826" s="9" t="s">
        <v>33</v>
      </c>
      <c r="G2826" s="2">
        <v>38805.339999999997</v>
      </c>
      <c r="H2826" s="4">
        <f>Tabla1[[#This Row],[Importe]]-Tabla1[[#This Row],[Pagado]]</f>
        <v>0</v>
      </c>
    </row>
    <row r="2827" spans="1:8" x14ac:dyDescent="0.25">
      <c r="A2827" s="1" t="s">
        <v>30</v>
      </c>
      <c r="B2827" s="8" t="s">
        <v>2863</v>
      </c>
      <c r="C2827">
        <v>41314</v>
      </c>
      <c r="D2827" s="1" t="s">
        <v>3964</v>
      </c>
      <c r="E2827" s="2">
        <v>22169.599999999999</v>
      </c>
      <c r="F2827" s="9" t="s">
        <v>30</v>
      </c>
      <c r="G2827" s="2">
        <v>22169.599999999999</v>
      </c>
      <c r="H2827" s="4">
        <f>Tabla1[[#This Row],[Importe]]-Tabla1[[#This Row],[Pagado]]</f>
        <v>0</v>
      </c>
    </row>
    <row r="2828" spans="1:8" x14ac:dyDescent="0.25">
      <c r="A2828" s="1" t="s">
        <v>30</v>
      </c>
      <c r="B2828" s="8" t="s">
        <v>2864</v>
      </c>
      <c r="C2828">
        <v>41315</v>
      </c>
      <c r="D2828" s="1" t="s">
        <v>4080</v>
      </c>
      <c r="E2828" s="2">
        <v>2632</v>
      </c>
      <c r="F2828" s="9" t="s">
        <v>30</v>
      </c>
      <c r="G2828" s="2">
        <v>2632</v>
      </c>
      <c r="H2828" s="4">
        <f>Tabla1[[#This Row],[Importe]]-Tabla1[[#This Row],[Pagado]]</f>
        <v>0</v>
      </c>
    </row>
    <row r="2829" spans="1:8" x14ac:dyDescent="0.25">
      <c r="A2829" s="1" t="s">
        <v>30</v>
      </c>
      <c r="B2829" s="8" t="s">
        <v>2865</v>
      </c>
      <c r="C2829">
        <v>41316</v>
      </c>
      <c r="D2829" s="1" t="s">
        <v>3946</v>
      </c>
      <c r="E2829" s="2">
        <v>8339.4</v>
      </c>
      <c r="F2829" s="9" t="s">
        <v>31</v>
      </c>
      <c r="G2829" s="2">
        <v>8339.4</v>
      </c>
      <c r="H2829" s="4">
        <f>Tabla1[[#This Row],[Importe]]-Tabla1[[#This Row],[Pagado]]</f>
        <v>0</v>
      </c>
    </row>
    <row r="2830" spans="1:8" x14ac:dyDescent="0.25">
      <c r="A2830" s="1" t="s">
        <v>30</v>
      </c>
      <c r="B2830" s="8" t="s">
        <v>2866</v>
      </c>
      <c r="C2830">
        <v>41317</v>
      </c>
      <c r="D2830" s="1" t="s">
        <v>3964</v>
      </c>
      <c r="E2830" s="2">
        <v>5901.5</v>
      </c>
      <c r="F2830" s="9" t="s">
        <v>30</v>
      </c>
      <c r="G2830" s="2">
        <v>5901.5</v>
      </c>
      <c r="H2830" s="4">
        <f>Tabla1[[#This Row],[Importe]]-Tabla1[[#This Row],[Pagado]]</f>
        <v>0</v>
      </c>
    </row>
    <row r="2831" spans="1:8" x14ac:dyDescent="0.25">
      <c r="A2831" s="1" t="s">
        <v>30</v>
      </c>
      <c r="B2831" s="8" t="s">
        <v>2867</v>
      </c>
      <c r="C2831">
        <v>41318</v>
      </c>
      <c r="D2831" s="1" t="s">
        <v>3958</v>
      </c>
      <c r="E2831" s="2">
        <v>3954</v>
      </c>
      <c r="F2831" s="9" t="s">
        <v>30</v>
      </c>
      <c r="G2831" s="2">
        <v>3954</v>
      </c>
      <c r="H2831" s="4">
        <f>Tabla1[[#This Row],[Importe]]-Tabla1[[#This Row],[Pagado]]</f>
        <v>0</v>
      </c>
    </row>
    <row r="2832" spans="1:8" x14ac:dyDescent="0.25">
      <c r="A2832" s="1" t="s">
        <v>30</v>
      </c>
      <c r="B2832" s="8" t="s">
        <v>2868</v>
      </c>
      <c r="C2832">
        <v>41319</v>
      </c>
      <c r="D2832" s="1" t="s">
        <v>3964</v>
      </c>
      <c r="E2832" s="2">
        <v>756</v>
      </c>
      <c r="F2832" s="9" t="s">
        <v>30</v>
      </c>
      <c r="G2832" s="2">
        <v>756</v>
      </c>
      <c r="H2832" s="4">
        <f>Tabla1[[#This Row],[Importe]]-Tabla1[[#This Row],[Pagado]]</f>
        <v>0</v>
      </c>
    </row>
    <row r="2833" spans="1:8" x14ac:dyDescent="0.25">
      <c r="A2833" s="1" t="s">
        <v>30</v>
      </c>
      <c r="B2833" s="8" t="s">
        <v>2869</v>
      </c>
      <c r="C2833">
        <v>41320</v>
      </c>
      <c r="D2833" s="1" t="s">
        <v>3938</v>
      </c>
      <c r="E2833" s="2">
        <v>11313.8</v>
      </c>
      <c r="F2833" s="9" t="s">
        <v>31</v>
      </c>
      <c r="G2833" s="2">
        <v>11313.8</v>
      </c>
      <c r="H2833" s="4">
        <f>Tabla1[[#This Row],[Importe]]-Tabla1[[#This Row],[Pagado]]</f>
        <v>0</v>
      </c>
    </row>
    <row r="2834" spans="1:8" x14ac:dyDescent="0.25">
      <c r="A2834" s="1" t="s">
        <v>30</v>
      </c>
      <c r="B2834" s="8" t="s">
        <v>2870</v>
      </c>
      <c r="C2834">
        <v>41321</v>
      </c>
      <c r="D2834" s="1" t="s">
        <v>4114</v>
      </c>
      <c r="E2834" s="2">
        <v>1512.6</v>
      </c>
      <c r="F2834" s="9" t="s">
        <v>31</v>
      </c>
      <c r="G2834" s="2">
        <v>1512.6</v>
      </c>
      <c r="H2834" s="4">
        <f>Tabla1[[#This Row],[Importe]]-Tabla1[[#This Row],[Pagado]]</f>
        <v>0</v>
      </c>
    </row>
    <row r="2835" spans="1:8" x14ac:dyDescent="0.25">
      <c r="A2835" s="1" t="s">
        <v>30</v>
      </c>
      <c r="B2835" s="8" t="s">
        <v>2871</v>
      </c>
      <c r="C2835">
        <v>41322</v>
      </c>
      <c r="D2835" s="1" t="s">
        <v>3938</v>
      </c>
      <c r="E2835" s="2">
        <v>19147.2</v>
      </c>
      <c r="F2835" s="9" t="s">
        <v>31</v>
      </c>
      <c r="G2835" s="2">
        <v>19147.2</v>
      </c>
      <c r="H2835" s="4">
        <f>Tabla1[[#This Row],[Importe]]-Tabla1[[#This Row],[Pagado]]</f>
        <v>0</v>
      </c>
    </row>
    <row r="2836" spans="1:8" x14ac:dyDescent="0.25">
      <c r="A2836" s="1" t="s">
        <v>30</v>
      </c>
      <c r="B2836" s="8" t="s">
        <v>2872</v>
      </c>
      <c r="C2836">
        <v>41323</v>
      </c>
      <c r="D2836" s="1" t="s">
        <v>4116</v>
      </c>
      <c r="E2836" s="2">
        <v>3288</v>
      </c>
      <c r="F2836" s="9" t="s">
        <v>31</v>
      </c>
      <c r="G2836" s="2">
        <v>3288</v>
      </c>
      <c r="H2836" s="4">
        <f>Tabla1[[#This Row],[Importe]]-Tabla1[[#This Row],[Pagado]]</f>
        <v>0</v>
      </c>
    </row>
    <row r="2837" spans="1:8" x14ac:dyDescent="0.25">
      <c r="A2837" s="1" t="s">
        <v>30</v>
      </c>
      <c r="B2837" s="8" t="s">
        <v>2873</v>
      </c>
      <c r="C2837">
        <v>41324</v>
      </c>
      <c r="D2837" s="1" t="s">
        <v>3964</v>
      </c>
      <c r="E2837" s="2">
        <v>434.5</v>
      </c>
      <c r="F2837" s="9" t="s">
        <v>30</v>
      </c>
      <c r="G2837" s="2">
        <v>434.5</v>
      </c>
      <c r="H2837" s="4">
        <f>Tabla1[[#This Row],[Importe]]-Tabla1[[#This Row],[Pagado]]</f>
        <v>0</v>
      </c>
    </row>
    <row r="2838" spans="1:8" x14ac:dyDescent="0.25">
      <c r="A2838" s="1" t="s">
        <v>30</v>
      </c>
      <c r="B2838" s="8" t="s">
        <v>2874</v>
      </c>
      <c r="C2838">
        <v>41325</v>
      </c>
      <c r="D2838" s="1" t="s">
        <v>3944</v>
      </c>
      <c r="E2838" s="2">
        <v>8169.6</v>
      </c>
      <c r="F2838" s="9" t="s">
        <v>31</v>
      </c>
      <c r="G2838" s="2">
        <v>8169.6</v>
      </c>
      <c r="H2838" s="4">
        <f>Tabla1[[#This Row],[Importe]]-Tabla1[[#This Row],[Pagado]]</f>
        <v>0</v>
      </c>
    </row>
    <row r="2839" spans="1:8" x14ac:dyDescent="0.25">
      <c r="A2839" s="1" t="s">
        <v>30</v>
      </c>
      <c r="B2839" s="8" t="s">
        <v>2875</v>
      </c>
      <c r="C2839">
        <v>41326</v>
      </c>
      <c r="D2839" s="1" t="s">
        <v>3996</v>
      </c>
      <c r="E2839" s="2">
        <v>26839.599999999999</v>
      </c>
      <c r="F2839" s="9" t="s">
        <v>30</v>
      </c>
      <c r="G2839" s="2">
        <v>26839.599999999999</v>
      </c>
      <c r="H2839" s="4">
        <f>Tabla1[[#This Row],[Importe]]-Tabla1[[#This Row],[Pagado]]</f>
        <v>0</v>
      </c>
    </row>
    <row r="2840" spans="1:8" x14ac:dyDescent="0.25">
      <c r="A2840" s="1" t="s">
        <v>30</v>
      </c>
      <c r="B2840" s="8" t="s">
        <v>2876</v>
      </c>
      <c r="C2840">
        <v>41327</v>
      </c>
      <c r="D2840" s="1" t="s">
        <v>3946</v>
      </c>
      <c r="E2840" s="2">
        <v>4209.6000000000004</v>
      </c>
      <c r="F2840" s="9" t="s">
        <v>31</v>
      </c>
      <c r="G2840" s="2">
        <v>4209.6000000000004</v>
      </c>
      <c r="H2840" s="4">
        <f>Tabla1[[#This Row],[Importe]]-Tabla1[[#This Row],[Pagado]]</f>
        <v>0</v>
      </c>
    </row>
    <row r="2841" spans="1:8" x14ac:dyDescent="0.25">
      <c r="A2841" s="1" t="s">
        <v>30</v>
      </c>
      <c r="B2841" s="8" t="s">
        <v>2877</v>
      </c>
      <c r="C2841">
        <v>41328</v>
      </c>
      <c r="D2841" s="1" t="s">
        <v>3995</v>
      </c>
      <c r="E2841" s="2">
        <v>0</v>
      </c>
      <c r="F2841" s="9" t="s">
        <v>4219</v>
      </c>
      <c r="G2841" s="2">
        <v>0</v>
      </c>
      <c r="H2841" s="4">
        <f>Tabla1[[#This Row],[Importe]]-Tabla1[[#This Row],[Pagado]]</f>
        <v>0</v>
      </c>
    </row>
    <row r="2842" spans="1:8" x14ac:dyDescent="0.25">
      <c r="A2842" s="1" t="s">
        <v>30</v>
      </c>
      <c r="B2842" s="8" t="s">
        <v>2878</v>
      </c>
      <c r="C2842">
        <v>41329</v>
      </c>
      <c r="D2842" s="1" t="s">
        <v>3995</v>
      </c>
      <c r="E2842" s="2">
        <v>69194.960000000006</v>
      </c>
      <c r="F2842" s="9" t="s">
        <v>30</v>
      </c>
      <c r="G2842" s="2">
        <v>69194.960000000006</v>
      </c>
      <c r="H2842" s="4">
        <f>Tabla1[[#This Row],[Importe]]-Tabla1[[#This Row],[Pagado]]</f>
        <v>0</v>
      </c>
    </row>
    <row r="2843" spans="1:8" x14ac:dyDescent="0.25">
      <c r="A2843" s="1" t="s">
        <v>30</v>
      </c>
      <c r="B2843" s="8" t="s">
        <v>2879</v>
      </c>
      <c r="C2843">
        <v>41330</v>
      </c>
      <c r="D2843" s="1" t="s">
        <v>3987</v>
      </c>
      <c r="E2843" s="2">
        <v>3232.7</v>
      </c>
      <c r="F2843" s="9" t="s">
        <v>31</v>
      </c>
      <c r="G2843" s="2">
        <v>3232.7</v>
      </c>
      <c r="H2843" s="4">
        <f>Tabla1[[#This Row],[Importe]]-Tabla1[[#This Row],[Pagado]]</f>
        <v>0</v>
      </c>
    </row>
    <row r="2844" spans="1:8" x14ac:dyDescent="0.25">
      <c r="A2844" s="1" t="s">
        <v>30</v>
      </c>
      <c r="B2844" s="8" t="s">
        <v>2880</v>
      </c>
      <c r="C2844">
        <v>41331</v>
      </c>
      <c r="D2844" s="1" t="s">
        <v>3980</v>
      </c>
      <c r="E2844" s="2">
        <v>5357.92</v>
      </c>
      <c r="F2844" s="9" t="s">
        <v>31</v>
      </c>
      <c r="G2844" s="2">
        <v>5357.92</v>
      </c>
      <c r="H2844" s="4">
        <f>Tabla1[[#This Row],[Importe]]-Tabla1[[#This Row],[Pagado]]</f>
        <v>0</v>
      </c>
    </row>
    <row r="2845" spans="1:8" x14ac:dyDescent="0.25">
      <c r="A2845" s="1" t="s">
        <v>30</v>
      </c>
      <c r="B2845" s="8" t="s">
        <v>2881</v>
      </c>
      <c r="C2845">
        <v>41332</v>
      </c>
      <c r="D2845" s="1" t="s">
        <v>4057</v>
      </c>
      <c r="E2845" s="2">
        <v>3100.8</v>
      </c>
      <c r="F2845" s="9" t="s">
        <v>30</v>
      </c>
      <c r="G2845" s="2">
        <v>3100.8</v>
      </c>
      <c r="H2845" s="4">
        <f>Tabla1[[#This Row],[Importe]]-Tabla1[[#This Row],[Pagado]]</f>
        <v>0</v>
      </c>
    </row>
    <row r="2846" spans="1:8" x14ac:dyDescent="0.25">
      <c r="A2846" s="1" t="s">
        <v>30</v>
      </c>
      <c r="B2846" s="8" t="s">
        <v>2882</v>
      </c>
      <c r="C2846">
        <v>41333</v>
      </c>
      <c r="D2846" s="1" t="s">
        <v>3996</v>
      </c>
      <c r="E2846" s="2">
        <v>3317.72</v>
      </c>
      <c r="F2846" s="9" t="s">
        <v>30</v>
      </c>
      <c r="G2846" s="2">
        <v>3317.72</v>
      </c>
      <c r="H2846" s="4">
        <f>Tabla1[[#This Row],[Importe]]-Tabla1[[#This Row],[Pagado]]</f>
        <v>0</v>
      </c>
    </row>
    <row r="2847" spans="1:8" x14ac:dyDescent="0.25">
      <c r="A2847" s="1" t="s">
        <v>30</v>
      </c>
      <c r="B2847" s="8" t="s">
        <v>2883</v>
      </c>
      <c r="C2847">
        <v>41334</v>
      </c>
      <c r="D2847" s="1" t="s">
        <v>4134</v>
      </c>
      <c r="E2847" s="2">
        <v>2423.4</v>
      </c>
      <c r="F2847" s="9" t="s">
        <v>30</v>
      </c>
      <c r="G2847" s="2">
        <v>2423.4</v>
      </c>
      <c r="H2847" s="4">
        <f>Tabla1[[#This Row],[Importe]]-Tabla1[[#This Row],[Pagado]]</f>
        <v>0</v>
      </c>
    </row>
    <row r="2848" spans="1:8" x14ac:dyDescent="0.25">
      <c r="A2848" s="1" t="s">
        <v>30</v>
      </c>
      <c r="B2848" s="8" t="s">
        <v>2884</v>
      </c>
      <c r="C2848">
        <v>41335</v>
      </c>
      <c r="D2848" s="1" t="s">
        <v>3967</v>
      </c>
      <c r="E2848" s="2">
        <v>5437.8</v>
      </c>
      <c r="F2848" s="9" t="s">
        <v>30</v>
      </c>
      <c r="G2848" s="2">
        <v>5437.8</v>
      </c>
      <c r="H2848" s="4">
        <f>Tabla1[[#This Row],[Importe]]-Tabla1[[#This Row],[Pagado]]</f>
        <v>0</v>
      </c>
    </row>
    <row r="2849" spans="1:8" x14ac:dyDescent="0.25">
      <c r="A2849" s="1" t="s">
        <v>30</v>
      </c>
      <c r="B2849" s="8" t="s">
        <v>2885</v>
      </c>
      <c r="C2849">
        <v>41336</v>
      </c>
      <c r="D2849" s="1" t="s">
        <v>4057</v>
      </c>
      <c r="E2849" s="2">
        <v>4281.28</v>
      </c>
      <c r="F2849" s="9" t="s">
        <v>30</v>
      </c>
      <c r="G2849" s="2">
        <v>4281.28</v>
      </c>
      <c r="H2849" s="4">
        <f>Tabla1[[#This Row],[Importe]]-Tabla1[[#This Row],[Pagado]]</f>
        <v>0</v>
      </c>
    </row>
    <row r="2850" spans="1:8" x14ac:dyDescent="0.25">
      <c r="A2850" s="1" t="s">
        <v>30</v>
      </c>
      <c r="B2850" s="8" t="s">
        <v>2886</v>
      </c>
      <c r="C2850">
        <v>41337</v>
      </c>
      <c r="D2850" s="1" t="s">
        <v>3963</v>
      </c>
      <c r="E2850" s="2">
        <v>6183</v>
      </c>
      <c r="F2850" s="9" t="s">
        <v>31</v>
      </c>
      <c r="G2850" s="2">
        <v>6183</v>
      </c>
      <c r="H2850" s="4">
        <f>Tabla1[[#This Row],[Importe]]-Tabla1[[#This Row],[Pagado]]</f>
        <v>0</v>
      </c>
    </row>
    <row r="2851" spans="1:8" x14ac:dyDescent="0.25">
      <c r="A2851" s="1" t="s">
        <v>30</v>
      </c>
      <c r="B2851" s="8" t="s">
        <v>2887</v>
      </c>
      <c r="C2851">
        <v>41338</v>
      </c>
      <c r="D2851" s="1" t="s">
        <v>4120</v>
      </c>
      <c r="E2851" s="2">
        <v>12330.76</v>
      </c>
      <c r="F2851" s="9" t="s">
        <v>31</v>
      </c>
      <c r="G2851" s="2">
        <v>12330.76</v>
      </c>
      <c r="H2851" s="4">
        <f>Tabla1[[#This Row],[Importe]]-Tabla1[[#This Row],[Pagado]]</f>
        <v>0</v>
      </c>
    </row>
    <row r="2852" spans="1:8" x14ac:dyDescent="0.25">
      <c r="A2852" s="1" t="s">
        <v>30</v>
      </c>
      <c r="B2852" s="8" t="s">
        <v>2888</v>
      </c>
      <c r="C2852">
        <v>41339</v>
      </c>
      <c r="D2852" s="1" t="s">
        <v>3982</v>
      </c>
      <c r="E2852" s="2">
        <v>6053.2</v>
      </c>
      <c r="F2852" s="9" t="s">
        <v>30</v>
      </c>
      <c r="G2852" s="2">
        <v>6053.2</v>
      </c>
      <c r="H2852" s="4">
        <f>Tabla1[[#This Row],[Importe]]-Tabla1[[#This Row],[Pagado]]</f>
        <v>0</v>
      </c>
    </row>
    <row r="2853" spans="1:8" x14ac:dyDescent="0.25">
      <c r="A2853" s="1" t="s">
        <v>30</v>
      </c>
      <c r="B2853" s="8" t="s">
        <v>2889</v>
      </c>
      <c r="C2853">
        <v>41340</v>
      </c>
      <c r="D2853" s="1" t="s">
        <v>4036</v>
      </c>
      <c r="E2853" s="2">
        <v>6806</v>
      </c>
      <c r="F2853" s="9" t="s">
        <v>30</v>
      </c>
      <c r="G2853" s="2">
        <v>6806</v>
      </c>
      <c r="H2853" s="4">
        <f>Tabla1[[#This Row],[Importe]]-Tabla1[[#This Row],[Pagado]]</f>
        <v>0</v>
      </c>
    </row>
    <row r="2854" spans="1:8" x14ac:dyDescent="0.25">
      <c r="A2854" s="1" t="s">
        <v>30</v>
      </c>
      <c r="B2854" s="8" t="s">
        <v>2890</v>
      </c>
      <c r="C2854">
        <v>41341</v>
      </c>
      <c r="D2854" s="1" t="s">
        <v>4154</v>
      </c>
      <c r="E2854" s="2">
        <v>4233.1000000000004</v>
      </c>
      <c r="F2854" s="9" t="s">
        <v>30</v>
      </c>
      <c r="G2854" s="2">
        <v>4233.1000000000004</v>
      </c>
      <c r="H2854" s="4">
        <f>Tabla1[[#This Row],[Importe]]-Tabla1[[#This Row],[Pagado]]</f>
        <v>0</v>
      </c>
    </row>
    <row r="2855" spans="1:8" x14ac:dyDescent="0.25">
      <c r="A2855" s="1" t="s">
        <v>30</v>
      </c>
      <c r="B2855" s="8" t="s">
        <v>2891</v>
      </c>
      <c r="C2855">
        <v>41342</v>
      </c>
      <c r="D2855" s="1" t="s">
        <v>4059</v>
      </c>
      <c r="E2855" s="2">
        <v>4823</v>
      </c>
      <c r="F2855" s="9" t="s">
        <v>30</v>
      </c>
      <c r="G2855" s="2">
        <v>4823</v>
      </c>
      <c r="H2855" s="4">
        <f>Tabla1[[#This Row],[Importe]]-Tabla1[[#This Row],[Pagado]]</f>
        <v>0</v>
      </c>
    </row>
    <row r="2856" spans="1:8" x14ac:dyDescent="0.25">
      <c r="A2856" s="1" t="s">
        <v>30</v>
      </c>
      <c r="B2856" s="8" t="s">
        <v>2892</v>
      </c>
      <c r="C2856">
        <v>41343</v>
      </c>
      <c r="D2856" s="1" t="s">
        <v>4184</v>
      </c>
      <c r="E2856" s="2">
        <v>14896</v>
      </c>
      <c r="F2856" s="9" t="s">
        <v>30</v>
      </c>
      <c r="G2856" s="2">
        <v>14896</v>
      </c>
      <c r="H2856" s="4">
        <f>Tabla1[[#This Row],[Importe]]-Tabla1[[#This Row],[Pagado]]</f>
        <v>0</v>
      </c>
    </row>
    <row r="2857" spans="1:8" x14ac:dyDescent="0.25">
      <c r="A2857" s="1" t="s">
        <v>30</v>
      </c>
      <c r="B2857" s="8" t="s">
        <v>2893</v>
      </c>
      <c r="C2857">
        <v>41344</v>
      </c>
      <c r="D2857" s="1" t="s">
        <v>3989</v>
      </c>
      <c r="E2857" s="2">
        <v>5662.14</v>
      </c>
      <c r="F2857" s="9" t="s">
        <v>30</v>
      </c>
      <c r="G2857" s="2">
        <v>5662.14</v>
      </c>
      <c r="H2857" s="4">
        <f>Tabla1[[#This Row],[Importe]]-Tabla1[[#This Row],[Pagado]]</f>
        <v>0</v>
      </c>
    </row>
    <row r="2858" spans="1:8" x14ac:dyDescent="0.25">
      <c r="A2858" s="1" t="s">
        <v>30</v>
      </c>
      <c r="B2858" s="8" t="s">
        <v>2894</v>
      </c>
      <c r="C2858">
        <v>41345</v>
      </c>
      <c r="D2858" s="1" t="s">
        <v>4103</v>
      </c>
      <c r="E2858" s="2">
        <v>4785.4799999999996</v>
      </c>
      <c r="F2858" s="9" t="s">
        <v>30</v>
      </c>
      <c r="G2858" s="2">
        <v>4785.4799999999996</v>
      </c>
      <c r="H2858" s="4">
        <f>Tabla1[[#This Row],[Importe]]-Tabla1[[#This Row],[Pagado]]</f>
        <v>0</v>
      </c>
    </row>
    <row r="2859" spans="1:8" x14ac:dyDescent="0.25">
      <c r="A2859" s="1" t="s">
        <v>30</v>
      </c>
      <c r="B2859" s="8" t="s">
        <v>2895</v>
      </c>
      <c r="C2859">
        <v>41346</v>
      </c>
      <c r="D2859" s="1" t="s">
        <v>4016</v>
      </c>
      <c r="E2859" s="2">
        <v>36496.199999999997</v>
      </c>
      <c r="F2859" s="9" t="s">
        <v>30</v>
      </c>
      <c r="G2859" s="2">
        <v>36496.199999999997</v>
      </c>
      <c r="H2859" s="4">
        <f>Tabla1[[#This Row],[Importe]]-Tabla1[[#This Row],[Pagado]]</f>
        <v>0</v>
      </c>
    </row>
    <row r="2860" spans="1:8" x14ac:dyDescent="0.25">
      <c r="A2860" s="1" t="s">
        <v>30</v>
      </c>
      <c r="B2860" s="8" t="s">
        <v>2896</v>
      </c>
      <c r="C2860">
        <v>41347</v>
      </c>
      <c r="D2860" s="1" t="s">
        <v>4171</v>
      </c>
      <c r="E2860" s="2">
        <v>16336.6</v>
      </c>
      <c r="F2860" s="9" t="s">
        <v>30</v>
      </c>
      <c r="G2860" s="2">
        <v>16336.6</v>
      </c>
      <c r="H2860" s="4">
        <f>Tabla1[[#This Row],[Importe]]-Tabla1[[#This Row],[Pagado]]</f>
        <v>0</v>
      </c>
    </row>
    <row r="2861" spans="1:8" x14ac:dyDescent="0.25">
      <c r="A2861" s="1" t="s">
        <v>30</v>
      </c>
      <c r="B2861" s="8" t="s">
        <v>2897</v>
      </c>
      <c r="C2861">
        <v>41348</v>
      </c>
      <c r="D2861" s="1" t="s">
        <v>3944</v>
      </c>
      <c r="E2861" s="2">
        <v>7052.5</v>
      </c>
      <c r="F2861" s="9" t="s">
        <v>30</v>
      </c>
      <c r="G2861" s="2">
        <v>7052.5</v>
      </c>
      <c r="H2861" s="4">
        <f>Tabla1[[#This Row],[Importe]]-Tabla1[[#This Row],[Pagado]]</f>
        <v>0</v>
      </c>
    </row>
    <row r="2862" spans="1:8" x14ac:dyDescent="0.25">
      <c r="A2862" s="1" t="s">
        <v>30</v>
      </c>
      <c r="B2862" s="8" t="s">
        <v>2898</v>
      </c>
      <c r="C2862">
        <v>41349</v>
      </c>
      <c r="D2862" s="1" t="s">
        <v>3984</v>
      </c>
      <c r="E2862" s="2">
        <v>11434.8</v>
      </c>
      <c r="F2862" s="9" t="s">
        <v>31</v>
      </c>
      <c r="G2862" s="2">
        <v>11434.8</v>
      </c>
      <c r="H2862" s="4">
        <f>Tabla1[[#This Row],[Importe]]-Tabla1[[#This Row],[Pagado]]</f>
        <v>0</v>
      </c>
    </row>
    <row r="2863" spans="1:8" x14ac:dyDescent="0.25">
      <c r="A2863" s="1" t="s">
        <v>30</v>
      </c>
      <c r="B2863" s="8" t="s">
        <v>2899</v>
      </c>
      <c r="C2863">
        <v>41350</v>
      </c>
      <c r="D2863" s="1" t="s">
        <v>4013</v>
      </c>
      <c r="E2863" s="2">
        <v>14377.76</v>
      </c>
      <c r="F2863" s="9" t="s">
        <v>30</v>
      </c>
      <c r="G2863" s="2">
        <v>14377.76</v>
      </c>
      <c r="H2863" s="4">
        <f>Tabla1[[#This Row],[Importe]]-Tabla1[[#This Row],[Pagado]]</f>
        <v>0</v>
      </c>
    </row>
    <row r="2864" spans="1:8" x14ac:dyDescent="0.25">
      <c r="A2864" s="1" t="s">
        <v>30</v>
      </c>
      <c r="B2864" s="8" t="s">
        <v>2900</v>
      </c>
      <c r="C2864">
        <v>41351</v>
      </c>
      <c r="D2864" s="1" t="s">
        <v>3983</v>
      </c>
      <c r="E2864" s="2">
        <v>2530.52</v>
      </c>
      <c r="F2864" s="9" t="s">
        <v>31</v>
      </c>
      <c r="G2864" s="2">
        <v>2530.52</v>
      </c>
      <c r="H2864" s="4">
        <f>Tabla1[[#This Row],[Importe]]-Tabla1[[#This Row],[Pagado]]</f>
        <v>0</v>
      </c>
    </row>
    <row r="2865" spans="1:8" x14ac:dyDescent="0.25">
      <c r="A2865" s="1" t="s">
        <v>30</v>
      </c>
      <c r="B2865" s="8" t="s">
        <v>2901</v>
      </c>
      <c r="C2865">
        <v>41352</v>
      </c>
      <c r="D2865" s="1" t="s">
        <v>4132</v>
      </c>
      <c r="E2865" s="2">
        <v>4325.5</v>
      </c>
      <c r="F2865" s="9" t="s">
        <v>30</v>
      </c>
      <c r="G2865" s="2">
        <v>4325.5</v>
      </c>
      <c r="H2865" s="4">
        <f>Tabla1[[#This Row],[Importe]]-Tabla1[[#This Row],[Pagado]]</f>
        <v>0</v>
      </c>
    </row>
    <row r="2866" spans="1:8" x14ac:dyDescent="0.25">
      <c r="A2866" s="1" t="s">
        <v>30</v>
      </c>
      <c r="B2866" s="8" t="s">
        <v>2902</v>
      </c>
      <c r="C2866">
        <v>41353</v>
      </c>
      <c r="D2866" s="1" t="s">
        <v>3999</v>
      </c>
      <c r="E2866" s="2">
        <v>11564.52</v>
      </c>
      <c r="F2866" s="9" t="s">
        <v>30</v>
      </c>
      <c r="G2866" s="2">
        <v>11564.52</v>
      </c>
      <c r="H2866" s="4">
        <f>Tabla1[[#This Row],[Importe]]-Tabla1[[#This Row],[Pagado]]</f>
        <v>0</v>
      </c>
    </row>
    <row r="2867" spans="1:8" x14ac:dyDescent="0.25">
      <c r="A2867" s="1" t="s">
        <v>30</v>
      </c>
      <c r="B2867" s="8" t="s">
        <v>2903</v>
      </c>
      <c r="C2867">
        <v>41354</v>
      </c>
      <c r="D2867" s="1" t="s">
        <v>3988</v>
      </c>
      <c r="E2867" s="2">
        <v>5043</v>
      </c>
      <c r="F2867" s="9" t="s">
        <v>31</v>
      </c>
      <c r="G2867" s="2">
        <v>5043</v>
      </c>
      <c r="H2867" s="4">
        <f>Tabla1[[#This Row],[Importe]]-Tabla1[[#This Row],[Pagado]]</f>
        <v>0</v>
      </c>
    </row>
    <row r="2868" spans="1:8" x14ac:dyDescent="0.25">
      <c r="A2868" s="1" t="s">
        <v>30</v>
      </c>
      <c r="B2868" s="8" t="s">
        <v>2904</v>
      </c>
      <c r="C2868">
        <v>41355</v>
      </c>
      <c r="D2868" s="1" t="s">
        <v>4085</v>
      </c>
      <c r="E2868" s="2">
        <v>15219.8</v>
      </c>
      <c r="F2868" s="9" t="s">
        <v>30</v>
      </c>
      <c r="G2868" s="2">
        <v>15219.8</v>
      </c>
      <c r="H2868" s="4">
        <f>Tabla1[[#This Row],[Importe]]-Tabla1[[#This Row],[Pagado]]</f>
        <v>0</v>
      </c>
    </row>
    <row r="2869" spans="1:8" x14ac:dyDescent="0.25">
      <c r="A2869" s="1" t="s">
        <v>30</v>
      </c>
      <c r="B2869" s="8" t="s">
        <v>2905</v>
      </c>
      <c r="C2869">
        <v>41356</v>
      </c>
      <c r="D2869" s="1" t="s">
        <v>4147</v>
      </c>
      <c r="E2869" s="2">
        <v>2124.7800000000002</v>
      </c>
      <c r="F2869" s="9" t="s">
        <v>30</v>
      </c>
      <c r="G2869" s="2">
        <v>2124.7800000000002</v>
      </c>
      <c r="H2869" s="4">
        <f>Tabla1[[#This Row],[Importe]]-Tabla1[[#This Row],[Pagado]]</f>
        <v>0</v>
      </c>
    </row>
    <row r="2870" spans="1:8" x14ac:dyDescent="0.25">
      <c r="A2870" s="1" t="s">
        <v>30</v>
      </c>
      <c r="B2870" s="8" t="s">
        <v>2906</v>
      </c>
      <c r="C2870">
        <v>41357</v>
      </c>
      <c r="D2870" s="1" t="s">
        <v>4111</v>
      </c>
      <c r="E2870" s="2">
        <v>1790.1</v>
      </c>
      <c r="F2870" s="9" t="s">
        <v>30</v>
      </c>
      <c r="G2870" s="2">
        <v>1790.1</v>
      </c>
      <c r="H2870" s="4">
        <f>Tabla1[[#This Row],[Importe]]-Tabla1[[#This Row],[Pagado]]</f>
        <v>0</v>
      </c>
    </row>
    <row r="2871" spans="1:8" x14ac:dyDescent="0.25">
      <c r="A2871" s="1" t="s">
        <v>30</v>
      </c>
      <c r="B2871" s="8" t="s">
        <v>2907</v>
      </c>
      <c r="C2871">
        <v>41358</v>
      </c>
      <c r="D2871" s="1" t="s">
        <v>4044</v>
      </c>
      <c r="E2871" s="2">
        <v>15598.8</v>
      </c>
      <c r="F2871" s="9" t="s">
        <v>30</v>
      </c>
      <c r="G2871" s="2">
        <v>15598.8</v>
      </c>
      <c r="H2871" s="4">
        <f>Tabla1[[#This Row],[Importe]]-Tabla1[[#This Row],[Pagado]]</f>
        <v>0</v>
      </c>
    </row>
    <row r="2872" spans="1:8" x14ac:dyDescent="0.25">
      <c r="A2872" s="1" t="s">
        <v>30</v>
      </c>
      <c r="B2872" s="8" t="s">
        <v>2908</v>
      </c>
      <c r="C2872">
        <v>41359</v>
      </c>
      <c r="D2872" s="1" t="s">
        <v>4005</v>
      </c>
      <c r="E2872" s="2">
        <v>3179.5</v>
      </c>
      <c r="F2872" s="9" t="s">
        <v>30</v>
      </c>
      <c r="G2872" s="2">
        <v>3179.5</v>
      </c>
      <c r="H2872" s="4">
        <f>Tabla1[[#This Row],[Importe]]-Tabla1[[#This Row],[Pagado]]</f>
        <v>0</v>
      </c>
    </row>
    <row r="2873" spans="1:8" x14ac:dyDescent="0.25">
      <c r="A2873" s="1" t="s">
        <v>30</v>
      </c>
      <c r="B2873" s="8" t="s">
        <v>2909</v>
      </c>
      <c r="C2873">
        <v>41360</v>
      </c>
      <c r="D2873" s="1" t="s">
        <v>3977</v>
      </c>
      <c r="E2873" s="2">
        <v>4439.08</v>
      </c>
      <c r="F2873" s="9" t="s">
        <v>30</v>
      </c>
      <c r="G2873" s="2">
        <v>4439.08</v>
      </c>
      <c r="H2873" s="4">
        <f>Tabla1[[#This Row],[Importe]]-Tabla1[[#This Row],[Pagado]]</f>
        <v>0</v>
      </c>
    </row>
    <row r="2874" spans="1:8" x14ac:dyDescent="0.25">
      <c r="A2874" s="1" t="s">
        <v>30</v>
      </c>
      <c r="B2874" s="8" t="s">
        <v>2910</v>
      </c>
      <c r="C2874">
        <v>41361</v>
      </c>
      <c r="D2874" s="1" t="s">
        <v>3964</v>
      </c>
      <c r="E2874" s="2">
        <v>372.8</v>
      </c>
      <c r="F2874" s="9" t="s">
        <v>30</v>
      </c>
      <c r="G2874" s="2">
        <v>372.8</v>
      </c>
      <c r="H2874" s="4">
        <f>Tabla1[[#This Row],[Importe]]-Tabla1[[#This Row],[Pagado]]</f>
        <v>0</v>
      </c>
    </row>
    <row r="2875" spans="1:8" x14ac:dyDescent="0.25">
      <c r="A2875" s="1" t="s">
        <v>30</v>
      </c>
      <c r="B2875" s="8" t="s">
        <v>2911</v>
      </c>
      <c r="C2875">
        <v>41362</v>
      </c>
      <c r="D2875" s="1" t="s">
        <v>4046</v>
      </c>
      <c r="E2875" s="2">
        <v>12781.2</v>
      </c>
      <c r="F2875" s="9" t="s">
        <v>30</v>
      </c>
      <c r="G2875" s="2">
        <v>12781.2</v>
      </c>
      <c r="H2875" s="4">
        <f>Tabla1[[#This Row],[Importe]]-Tabla1[[#This Row],[Pagado]]</f>
        <v>0</v>
      </c>
    </row>
    <row r="2876" spans="1:8" x14ac:dyDescent="0.25">
      <c r="A2876" s="1" t="s">
        <v>30</v>
      </c>
      <c r="B2876" s="8" t="s">
        <v>2912</v>
      </c>
      <c r="C2876">
        <v>41363</v>
      </c>
      <c r="D2876" s="1" t="s">
        <v>4045</v>
      </c>
      <c r="E2876" s="2">
        <v>7974</v>
      </c>
      <c r="F2876" s="9" t="s">
        <v>30</v>
      </c>
      <c r="G2876" s="2">
        <v>7974</v>
      </c>
      <c r="H2876" s="4">
        <f>Tabla1[[#This Row],[Importe]]-Tabla1[[#This Row],[Pagado]]</f>
        <v>0</v>
      </c>
    </row>
    <row r="2877" spans="1:8" x14ac:dyDescent="0.25">
      <c r="A2877" s="1" t="s">
        <v>30</v>
      </c>
      <c r="B2877" s="8" t="s">
        <v>2913</v>
      </c>
      <c r="C2877">
        <v>41364</v>
      </c>
      <c r="D2877" s="1" t="s">
        <v>3964</v>
      </c>
      <c r="E2877" s="2">
        <v>467.2</v>
      </c>
      <c r="F2877" s="9" t="s">
        <v>30</v>
      </c>
      <c r="G2877" s="2">
        <v>467.2</v>
      </c>
      <c r="H2877" s="4">
        <f>Tabla1[[#This Row],[Importe]]-Tabla1[[#This Row],[Pagado]]</f>
        <v>0</v>
      </c>
    </row>
    <row r="2878" spans="1:8" x14ac:dyDescent="0.25">
      <c r="A2878" s="1" t="s">
        <v>30</v>
      </c>
      <c r="B2878" s="8" t="s">
        <v>2914</v>
      </c>
      <c r="C2878">
        <v>41365</v>
      </c>
      <c r="D2878" s="1" t="s">
        <v>4010</v>
      </c>
      <c r="E2878" s="2">
        <v>1870</v>
      </c>
      <c r="F2878" s="9" t="s">
        <v>30</v>
      </c>
      <c r="G2878" s="2">
        <v>1870</v>
      </c>
      <c r="H2878" s="4">
        <f>Tabla1[[#This Row],[Importe]]-Tabla1[[#This Row],[Pagado]]</f>
        <v>0</v>
      </c>
    </row>
    <row r="2879" spans="1:8" x14ac:dyDescent="0.25">
      <c r="A2879" s="1" t="s">
        <v>30</v>
      </c>
      <c r="B2879" s="8" t="s">
        <v>2915</v>
      </c>
      <c r="C2879">
        <v>41366</v>
      </c>
      <c r="D2879" s="1" t="s">
        <v>4004</v>
      </c>
      <c r="E2879" s="2">
        <v>4622.5</v>
      </c>
      <c r="F2879" s="9" t="s">
        <v>30</v>
      </c>
      <c r="G2879" s="2">
        <v>4622.5</v>
      </c>
      <c r="H2879" s="4">
        <f>Tabla1[[#This Row],[Importe]]-Tabla1[[#This Row],[Pagado]]</f>
        <v>0</v>
      </c>
    </row>
    <row r="2880" spans="1:8" x14ac:dyDescent="0.25">
      <c r="A2880" s="1" t="s">
        <v>30</v>
      </c>
      <c r="B2880" s="8" t="s">
        <v>2916</v>
      </c>
      <c r="C2880">
        <v>41367</v>
      </c>
      <c r="D2880" s="1" t="s">
        <v>4009</v>
      </c>
      <c r="E2880" s="2">
        <v>1220</v>
      </c>
      <c r="F2880" s="9" t="s">
        <v>30</v>
      </c>
      <c r="G2880" s="2">
        <v>1220</v>
      </c>
      <c r="H2880" s="4">
        <f>Tabla1[[#This Row],[Importe]]-Tabla1[[#This Row],[Pagado]]</f>
        <v>0</v>
      </c>
    </row>
    <row r="2881" spans="1:8" x14ac:dyDescent="0.25">
      <c r="A2881" s="1" t="s">
        <v>30</v>
      </c>
      <c r="B2881" s="8" t="s">
        <v>2917</v>
      </c>
      <c r="C2881">
        <v>41368</v>
      </c>
      <c r="D2881" s="1" t="s">
        <v>3969</v>
      </c>
      <c r="E2881" s="2">
        <v>20292.599999999999</v>
      </c>
      <c r="F2881" s="9" t="s">
        <v>30</v>
      </c>
      <c r="G2881" s="2">
        <v>20292.599999999999</v>
      </c>
      <c r="H2881" s="4">
        <f>Tabla1[[#This Row],[Importe]]-Tabla1[[#This Row],[Pagado]]</f>
        <v>0</v>
      </c>
    </row>
    <row r="2882" spans="1:8" x14ac:dyDescent="0.25">
      <c r="A2882" s="1" t="s">
        <v>30</v>
      </c>
      <c r="B2882" s="8" t="s">
        <v>2918</v>
      </c>
      <c r="C2882">
        <v>41369</v>
      </c>
      <c r="D2882" s="1" t="s">
        <v>3969</v>
      </c>
      <c r="E2882" s="2">
        <v>1240.04</v>
      </c>
      <c r="F2882" s="9" t="s">
        <v>30</v>
      </c>
      <c r="G2882" s="2">
        <v>1240.04</v>
      </c>
      <c r="H2882" s="4">
        <f>Tabla1[[#This Row],[Importe]]-Tabla1[[#This Row],[Pagado]]</f>
        <v>0</v>
      </c>
    </row>
    <row r="2883" spans="1:8" x14ac:dyDescent="0.25">
      <c r="A2883" s="1" t="s">
        <v>30</v>
      </c>
      <c r="B2883" s="8" t="s">
        <v>2919</v>
      </c>
      <c r="C2883">
        <v>41370</v>
      </c>
      <c r="D2883" s="1" t="s">
        <v>3964</v>
      </c>
      <c r="E2883" s="2">
        <v>362.45</v>
      </c>
      <c r="F2883" s="9" t="s">
        <v>30</v>
      </c>
      <c r="G2883" s="2">
        <v>362.45</v>
      </c>
      <c r="H2883" s="4">
        <f>Tabla1[[#This Row],[Importe]]-Tabla1[[#This Row],[Pagado]]</f>
        <v>0</v>
      </c>
    </row>
    <row r="2884" spans="1:8" x14ac:dyDescent="0.25">
      <c r="A2884" s="1" t="s">
        <v>30</v>
      </c>
      <c r="B2884" s="8" t="s">
        <v>2920</v>
      </c>
      <c r="C2884">
        <v>41371</v>
      </c>
      <c r="D2884" s="1" t="s">
        <v>3988</v>
      </c>
      <c r="E2884" s="2">
        <v>2941.92</v>
      </c>
      <c r="F2884" s="9" t="s">
        <v>31</v>
      </c>
      <c r="G2884" s="2">
        <v>2941.92</v>
      </c>
      <c r="H2884" s="4">
        <f>Tabla1[[#This Row],[Importe]]-Tabla1[[#This Row],[Pagado]]</f>
        <v>0</v>
      </c>
    </row>
    <row r="2885" spans="1:8" x14ac:dyDescent="0.25">
      <c r="A2885" s="1" t="s">
        <v>30</v>
      </c>
      <c r="B2885" s="8" t="s">
        <v>2921</v>
      </c>
      <c r="C2885">
        <v>41372</v>
      </c>
      <c r="D2885" s="1" t="s">
        <v>3964</v>
      </c>
      <c r="E2885" s="2">
        <v>2700</v>
      </c>
      <c r="F2885" s="9" t="s">
        <v>30</v>
      </c>
      <c r="G2885" s="2">
        <v>2700</v>
      </c>
      <c r="H2885" s="4">
        <f>Tabla1[[#This Row],[Importe]]-Tabla1[[#This Row],[Pagado]]</f>
        <v>0</v>
      </c>
    </row>
    <row r="2886" spans="1:8" x14ac:dyDescent="0.25">
      <c r="A2886" s="1" t="s">
        <v>30</v>
      </c>
      <c r="B2886" s="8" t="s">
        <v>2922</v>
      </c>
      <c r="C2886">
        <v>41373</v>
      </c>
      <c r="D2886" s="1" t="s">
        <v>3986</v>
      </c>
      <c r="E2886" s="2">
        <v>2542</v>
      </c>
      <c r="F2886" s="9" t="s">
        <v>31</v>
      </c>
      <c r="G2886" s="2">
        <v>2542</v>
      </c>
      <c r="H2886" s="4">
        <f>Tabla1[[#This Row],[Importe]]-Tabla1[[#This Row],[Pagado]]</f>
        <v>0</v>
      </c>
    </row>
    <row r="2887" spans="1:8" x14ac:dyDescent="0.25">
      <c r="A2887" s="1" t="s">
        <v>30</v>
      </c>
      <c r="B2887" s="8" t="s">
        <v>2923</v>
      </c>
      <c r="C2887">
        <v>41374</v>
      </c>
      <c r="D2887" s="1" t="s">
        <v>3964</v>
      </c>
      <c r="E2887" s="2">
        <v>2430</v>
      </c>
      <c r="F2887" s="9" t="s">
        <v>30</v>
      </c>
      <c r="G2887" s="2">
        <v>2430</v>
      </c>
      <c r="H2887" s="4">
        <f>Tabla1[[#This Row],[Importe]]-Tabla1[[#This Row],[Pagado]]</f>
        <v>0</v>
      </c>
    </row>
    <row r="2888" spans="1:8" x14ac:dyDescent="0.25">
      <c r="A2888" s="1" t="s">
        <v>30</v>
      </c>
      <c r="B2888" s="8" t="s">
        <v>2924</v>
      </c>
      <c r="C2888">
        <v>41375</v>
      </c>
      <c r="D2888" s="1" t="s">
        <v>4042</v>
      </c>
      <c r="E2888" s="2">
        <v>69546.600000000006</v>
      </c>
      <c r="F2888" s="9" t="s">
        <v>30</v>
      </c>
      <c r="G2888" s="2">
        <v>69546.600000000006</v>
      </c>
      <c r="H2888" s="4">
        <f>Tabla1[[#This Row],[Importe]]-Tabla1[[#This Row],[Pagado]]</f>
        <v>0</v>
      </c>
    </row>
    <row r="2889" spans="1:8" x14ac:dyDescent="0.25">
      <c r="A2889" s="1" t="s">
        <v>30</v>
      </c>
      <c r="B2889" s="8" t="s">
        <v>2925</v>
      </c>
      <c r="C2889">
        <v>41376</v>
      </c>
      <c r="D2889" s="1" t="s">
        <v>3981</v>
      </c>
      <c r="E2889" s="2">
        <v>15120.8</v>
      </c>
      <c r="F2889" s="9" t="s">
        <v>31</v>
      </c>
      <c r="G2889" s="2">
        <v>15120.8</v>
      </c>
      <c r="H2889" s="4">
        <f>Tabla1[[#This Row],[Importe]]-Tabla1[[#This Row],[Pagado]]</f>
        <v>0</v>
      </c>
    </row>
    <row r="2890" spans="1:8" x14ac:dyDescent="0.25">
      <c r="A2890" s="1" t="s">
        <v>30</v>
      </c>
      <c r="B2890" s="8" t="s">
        <v>2926</v>
      </c>
      <c r="C2890">
        <v>41377</v>
      </c>
      <c r="D2890" s="1" t="s">
        <v>4061</v>
      </c>
      <c r="E2890" s="2">
        <v>21797.200000000001</v>
      </c>
      <c r="F2890" s="9" t="s">
        <v>30</v>
      </c>
      <c r="G2890" s="2">
        <v>21797.200000000001</v>
      </c>
      <c r="H2890" s="4">
        <f>Tabla1[[#This Row],[Importe]]-Tabla1[[#This Row],[Pagado]]</f>
        <v>0</v>
      </c>
    </row>
    <row r="2891" spans="1:8" x14ac:dyDescent="0.25">
      <c r="A2891" s="1" t="s">
        <v>30</v>
      </c>
      <c r="B2891" s="8" t="s">
        <v>2927</v>
      </c>
      <c r="C2891">
        <v>41378</v>
      </c>
      <c r="D2891" s="1" t="s">
        <v>4198</v>
      </c>
      <c r="E2891" s="2">
        <v>5112.74</v>
      </c>
      <c r="F2891" s="9" t="s">
        <v>30</v>
      </c>
      <c r="G2891" s="2">
        <v>5112.74</v>
      </c>
      <c r="H2891" s="4">
        <f>Tabla1[[#This Row],[Importe]]-Tabla1[[#This Row],[Pagado]]</f>
        <v>0</v>
      </c>
    </row>
    <row r="2892" spans="1:8" x14ac:dyDescent="0.25">
      <c r="A2892" s="1" t="s">
        <v>30</v>
      </c>
      <c r="B2892" s="8" t="s">
        <v>2928</v>
      </c>
      <c r="C2892">
        <v>41379</v>
      </c>
      <c r="D2892" s="1" t="s">
        <v>3964</v>
      </c>
      <c r="E2892" s="2">
        <v>7498.4</v>
      </c>
      <c r="F2892" s="9" t="s">
        <v>30</v>
      </c>
      <c r="G2892" s="2">
        <v>7498.4</v>
      </c>
      <c r="H2892" s="4">
        <f>Tabla1[[#This Row],[Importe]]-Tabla1[[#This Row],[Pagado]]</f>
        <v>0</v>
      </c>
    </row>
    <row r="2893" spans="1:8" x14ac:dyDescent="0.25">
      <c r="A2893" s="1" t="s">
        <v>30</v>
      </c>
      <c r="B2893" s="8" t="s">
        <v>2929</v>
      </c>
      <c r="C2893">
        <v>41380</v>
      </c>
      <c r="D2893" s="1" t="s">
        <v>4095</v>
      </c>
      <c r="E2893" s="2">
        <v>5587.2</v>
      </c>
      <c r="F2893" s="9" t="s">
        <v>30</v>
      </c>
      <c r="G2893" s="2">
        <v>5587.2</v>
      </c>
      <c r="H2893" s="4">
        <f>Tabla1[[#This Row],[Importe]]-Tabla1[[#This Row],[Pagado]]</f>
        <v>0</v>
      </c>
    </row>
    <row r="2894" spans="1:8" x14ac:dyDescent="0.25">
      <c r="A2894" s="1" t="s">
        <v>30</v>
      </c>
      <c r="B2894" s="8" t="s">
        <v>2930</v>
      </c>
      <c r="C2894">
        <v>41381</v>
      </c>
      <c r="D2894" s="1" t="s">
        <v>4117</v>
      </c>
      <c r="E2894" s="2">
        <v>25470</v>
      </c>
      <c r="F2894" s="9" t="s">
        <v>30</v>
      </c>
      <c r="G2894" s="2">
        <v>25470</v>
      </c>
      <c r="H2894" s="4">
        <f>Tabla1[[#This Row],[Importe]]-Tabla1[[#This Row],[Pagado]]</f>
        <v>0</v>
      </c>
    </row>
    <row r="2895" spans="1:8" x14ac:dyDescent="0.25">
      <c r="A2895" s="1" t="s">
        <v>30</v>
      </c>
      <c r="B2895" s="8" t="s">
        <v>2931</v>
      </c>
      <c r="C2895">
        <v>41382</v>
      </c>
      <c r="D2895" s="1" t="s">
        <v>3964</v>
      </c>
      <c r="E2895" s="2">
        <v>403.2</v>
      </c>
      <c r="F2895" s="9" t="s">
        <v>30</v>
      </c>
      <c r="G2895" s="2">
        <v>403.2</v>
      </c>
      <c r="H2895" s="4">
        <f>Tabla1[[#This Row],[Importe]]-Tabla1[[#This Row],[Pagado]]</f>
        <v>0</v>
      </c>
    </row>
    <row r="2896" spans="1:8" x14ac:dyDescent="0.25">
      <c r="A2896" s="1" t="s">
        <v>30</v>
      </c>
      <c r="B2896" s="8" t="s">
        <v>2932</v>
      </c>
      <c r="C2896">
        <v>41383</v>
      </c>
      <c r="D2896" s="1" t="s">
        <v>4121</v>
      </c>
      <c r="E2896" s="2">
        <v>6810.92</v>
      </c>
      <c r="F2896" s="9" t="s">
        <v>30</v>
      </c>
      <c r="G2896" s="2">
        <v>6810.92</v>
      </c>
      <c r="H2896" s="4">
        <f>Tabla1[[#This Row],[Importe]]-Tabla1[[#This Row],[Pagado]]</f>
        <v>0</v>
      </c>
    </row>
    <row r="2897" spans="1:8" x14ac:dyDescent="0.25">
      <c r="A2897" s="1" t="s">
        <v>30</v>
      </c>
      <c r="B2897" s="8" t="s">
        <v>2933</v>
      </c>
      <c r="C2897">
        <v>41384</v>
      </c>
      <c r="D2897" s="1" t="s">
        <v>3964</v>
      </c>
      <c r="E2897" s="2">
        <v>9544.7999999999993</v>
      </c>
      <c r="F2897" s="9" t="s">
        <v>30</v>
      </c>
      <c r="G2897" s="2">
        <v>9544.7999999999993</v>
      </c>
      <c r="H2897" s="4">
        <f>Tabla1[[#This Row],[Importe]]-Tabla1[[#This Row],[Pagado]]</f>
        <v>0</v>
      </c>
    </row>
    <row r="2898" spans="1:8" x14ac:dyDescent="0.25">
      <c r="A2898" s="1" t="s">
        <v>30</v>
      </c>
      <c r="B2898" s="8" t="s">
        <v>2934</v>
      </c>
      <c r="C2898">
        <v>41385</v>
      </c>
      <c r="D2898" s="1" t="s">
        <v>4097</v>
      </c>
      <c r="E2898" s="2">
        <v>3110.4</v>
      </c>
      <c r="F2898" s="9" t="s">
        <v>30</v>
      </c>
      <c r="G2898" s="2">
        <v>3110.4</v>
      </c>
      <c r="H2898" s="4">
        <f>Tabla1[[#This Row],[Importe]]-Tabla1[[#This Row],[Pagado]]</f>
        <v>0</v>
      </c>
    </row>
    <row r="2899" spans="1:8" x14ac:dyDescent="0.25">
      <c r="A2899" s="1" t="s">
        <v>30</v>
      </c>
      <c r="B2899" s="8" t="s">
        <v>2935</v>
      </c>
      <c r="C2899">
        <v>41386</v>
      </c>
      <c r="D2899" s="1" t="s">
        <v>3960</v>
      </c>
      <c r="E2899" s="2">
        <v>11892.8</v>
      </c>
      <c r="F2899" s="9" t="s">
        <v>30</v>
      </c>
      <c r="G2899" s="2">
        <v>11892.8</v>
      </c>
      <c r="H2899" s="4">
        <f>Tabla1[[#This Row],[Importe]]-Tabla1[[#This Row],[Pagado]]</f>
        <v>0</v>
      </c>
    </row>
    <row r="2900" spans="1:8" x14ac:dyDescent="0.25">
      <c r="A2900" s="1" t="s">
        <v>30</v>
      </c>
      <c r="B2900" s="8" t="s">
        <v>2936</v>
      </c>
      <c r="C2900">
        <v>41387</v>
      </c>
      <c r="D2900" s="1" t="s">
        <v>3953</v>
      </c>
      <c r="E2900" s="2">
        <v>540</v>
      </c>
      <c r="F2900" s="9" t="s">
        <v>30</v>
      </c>
      <c r="G2900" s="2">
        <v>540</v>
      </c>
      <c r="H2900" s="4">
        <f>Tabla1[[#This Row],[Importe]]-Tabla1[[#This Row],[Pagado]]</f>
        <v>0</v>
      </c>
    </row>
    <row r="2901" spans="1:8" x14ac:dyDescent="0.25">
      <c r="A2901" s="1" t="s">
        <v>30</v>
      </c>
      <c r="B2901" s="8" t="s">
        <v>2937</v>
      </c>
      <c r="C2901">
        <v>41388</v>
      </c>
      <c r="D2901" s="1" t="s">
        <v>4109</v>
      </c>
      <c r="E2901" s="2">
        <v>2400</v>
      </c>
      <c r="F2901" s="9" t="s">
        <v>30</v>
      </c>
      <c r="G2901" s="2">
        <v>2400</v>
      </c>
      <c r="H2901" s="4">
        <f>Tabla1[[#This Row],[Importe]]-Tabla1[[#This Row],[Pagado]]</f>
        <v>0</v>
      </c>
    </row>
    <row r="2902" spans="1:8" x14ac:dyDescent="0.25">
      <c r="A2902" s="1" t="s">
        <v>30</v>
      </c>
      <c r="B2902" s="8" t="s">
        <v>2938</v>
      </c>
      <c r="C2902">
        <v>41389</v>
      </c>
      <c r="D2902" s="1" t="s">
        <v>4040</v>
      </c>
      <c r="E2902" s="2">
        <v>0</v>
      </c>
      <c r="F2902" s="9" t="s">
        <v>4219</v>
      </c>
      <c r="G2902" s="2">
        <v>0</v>
      </c>
      <c r="H2902" s="4">
        <f>Tabla1[[#This Row],[Importe]]-Tabla1[[#This Row],[Pagado]]</f>
        <v>0</v>
      </c>
    </row>
    <row r="2903" spans="1:8" x14ac:dyDescent="0.25">
      <c r="A2903" s="1" t="s">
        <v>30</v>
      </c>
      <c r="B2903" s="8" t="s">
        <v>2939</v>
      </c>
      <c r="C2903">
        <v>41390</v>
      </c>
      <c r="D2903" s="1" t="s">
        <v>4040</v>
      </c>
      <c r="E2903" s="2">
        <v>0</v>
      </c>
      <c r="F2903" s="9" t="s">
        <v>4219</v>
      </c>
      <c r="G2903" s="2">
        <v>0</v>
      </c>
      <c r="H2903" s="4">
        <f>Tabla1[[#This Row],[Importe]]-Tabla1[[#This Row],[Pagado]]</f>
        <v>0</v>
      </c>
    </row>
    <row r="2904" spans="1:8" x14ac:dyDescent="0.25">
      <c r="A2904" s="1" t="s">
        <v>30</v>
      </c>
      <c r="B2904" s="8" t="s">
        <v>2940</v>
      </c>
      <c r="C2904">
        <v>41391</v>
      </c>
      <c r="D2904" s="1" t="s">
        <v>4030</v>
      </c>
      <c r="E2904" s="2">
        <v>3894.2</v>
      </c>
      <c r="F2904" s="9" t="s">
        <v>30</v>
      </c>
      <c r="G2904" s="2">
        <v>3894.2</v>
      </c>
      <c r="H2904" s="4">
        <f>Tabla1[[#This Row],[Importe]]-Tabla1[[#This Row],[Pagado]]</f>
        <v>0</v>
      </c>
    </row>
    <row r="2905" spans="1:8" x14ac:dyDescent="0.25">
      <c r="A2905" s="1" t="s">
        <v>30</v>
      </c>
      <c r="B2905" s="8" t="s">
        <v>2941</v>
      </c>
      <c r="C2905">
        <v>41392</v>
      </c>
      <c r="D2905" s="1" t="s">
        <v>4199</v>
      </c>
      <c r="E2905" s="2">
        <v>5421.6</v>
      </c>
      <c r="F2905" s="9" t="s">
        <v>30</v>
      </c>
      <c r="G2905" s="2">
        <v>5421.6</v>
      </c>
      <c r="H2905" s="4">
        <f>Tabla1[[#This Row],[Importe]]-Tabla1[[#This Row],[Pagado]]</f>
        <v>0</v>
      </c>
    </row>
    <row r="2906" spans="1:8" x14ac:dyDescent="0.25">
      <c r="A2906" s="1" t="s">
        <v>30</v>
      </c>
      <c r="B2906" s="8" t="s">
        <v>2942</v>
      </c>
      <c r="C2906">
        <v>41393</v>
      </c>
      <c r="D2906" s="1" t="s">
        <v>4087</v>
      </c>
      <c r="E2906" s="2">
        <v>5621.4</v>
      </c>
      <c r="F2906" s="9" t="s">
        <v>30</v>
      </c>
      <c r="G2906" s="2">
        <v>5621.4</v>
      </c>
      <c r="H2906" s="4">
        <f>Tabla1[[#This Row],[Importe]]-Tabla1[[#This Row],[Pagado]]</f>
        <v>0</v>
      </c>
    </row>
    <row r="2907" spans="1:8" x14ac:dyDescent="0.25">
      <c r="A2907" s="1" t="s">
        <v>30</v>
      </c>
      <c r="B2907" s="8" t="s">
        <v>2943</v>
      </c>
      <c r="C2907">
        <v>41394</v>
      </c>
      <c r="D2907" s="1" t="s">
        <v>3971</v>
      </c>
      <c r="E2907" s="2">
        <v>12826</v>
      </c>
      <c r="F2907" s="9" t="s">
        <v>30</v>
      </c>
      <c r="G2907" s="2">
        <v>12826</v>
      </c>
      <c r="H2907" s="4">
        <f>Tabla1[[#This Row],[Importe]]-Tabla1[[#This Row],[Pagado]]</f>
        <v>0</v>
      </c>
    </row>
    <row r="2908" spans="1:8" x14ac:dyDescent="0.25">
      <c r="A2908" s="1" t="s">
        <v>30</v>
      </c>
      <c r="B2908" s="8" t="s">
        <v>2944</v>
      </c>
      <c r="C2908">
        <v>41395</v>
      </c>
      <c r="D2908" s="1" t="s">
        <v>3970</v>
      </c>
      <c r="E2908" s="2">
        <v>4357.8</v>
      </c>
      <c r="F2908" s="9" t="s">
        <v>30</v>
      </c>
      <c r="G2908" s="2">
        <v>4357.8</v>
      </c>
      <c r="H2908" s="4">
        <f>Tabla1[[#This Row],[Importe]]-Tabla1[[#This Row],[Pagado]]</f>
        <v>0</v>
      </c>
    </row>
    <row r="2909" spans="1:8" x14ac:dyDescent="0.25">
      <c r="A2909" s="1" t="s">
        <v>30</v>
      </c>
      <c r="B2909" s="8" t="s">
        <v>2945</v>
      </c>
      <c r="C2909">
        <v>41396</v>
      </c>
      <c r="D2909" s="1" t="s">
        <v>4034</v>
      </c>
      <c r="E2909" s="2">
        <v>2256.3000000000002</v>
      </c>
      <c r="F2909" s="9" t="s">
        <v>30</v>
      </c>
      <c r="G2909" s="2">
        <v>2256.3000000000002</v>
      </c>
      <c r="H2909" s="4">
        <f>Tabla1[[#This Row],[Importe]]-Tabla1[[#This Row],[Pagado]]</f>
        <v>0</v>
      </c>
    </row>
    <row r="2910" spans="1:8" x14ac:dyDescent="0.25">
      <c r="A2910" s="1" t="s">
        <v>30</v>
      </c>
      <c r="B2910" s="8" t="s">
        <v>2946</v>
      </c>
      <c r="C2910">
        <v>41397</v>
      </c>
      <c r="D2910" s="1" t="s">
        <v>3972</v>
      </c>
      <c r="E2910" s="2">
        <v>14529.9</v>
      </c>
      <c r="F2910" s="9" t="s">
        <v>30</v>
      </c>
      <c r="G2910" s="2">
        <v>14529.9</v>
      </c>
      <c r="H2910" s="4">
        <f>Tabla1[[#This Row],[Importe]]-Tabla1[[#This Row],[Pagado]]</f>
        <v>0</v>
      </c>
    </row>
    <row r="2911" spans="1:8" x14ac:dyDescent="0.25">
      <c r="A2911" s="1" t="s">
        <v>30</v>
      </c>
      <c r="B2911" s="8" t="s">
        <v>2947</v>
      </c>
      <c r="C2911">
        <v>41398</v>
      </c>
      <c r="D2911" s="1" t="s">
        <v>4040</v>
      </c>
      <c r="E2911" s="2">
        <v>0</v>
      </c>
      <c r="F2911" s="9" t="s">
        <v>4219</v>
      </c>
      <c r="G2911" s="2">
        <v>0</v>
      </c>
      <c r="H2911" s="4">
        <f>Tabla1[[#This Row],[Importe]]-Tabla1[[#This Row],[Pagado]]</f>
        <v>0</v>
      </c>
    </row>
    <row r="2912" spans="1:8" x14ac:dyDescent="0.25">
      <c r="A2912" s="1" t="s">
        <v>30</v>
      </c>
      <c r="B2912" s="8" t="s">
        <v>2948</v>
      </c>
      <c r="C2912">
        <v>41399</v>
      </c>
      <c r="D2912" s="1" t="s">
        <v>4162</v>
      </c>
      <c r="E2912" s="2">
        <v>760.2</v>
      </c>
      <c r="F2912" s="9" t="s">
        <v>30</v>
      </c>
      <c r="G2912" s="2">
        <v>760.2</v>
      </c>
      <c r="H2912" s="4">
        <f>Tabla1[[#This Row],[Importe]]-Tabla1[[#This Row],[Pagado]]</f>
        <v>0</v>
      </c>
    </row>
    <row r="2913" spans="1:8" x14ac:dyDescent="0.25">
      <c r="A2913" s="1" t="s">
        <v>30</v>
      </c>
      <c r="B2913" s="8" t="s">
        <v>2949</v>
      </c>
      <c r="C2913">
        <v>41400</v>
      </c>
      <c r="D2913" s="1" t="s">
        <v>3978</v>
      </c>
      <c r="E2913" s="2">
        <v>12009.9</v>
      </c>
      <c r="F2913" s="9" t="s">
        <v>30</v>
      </c>
      <c r="G2913" s="2">
        <v>12009.9</v>
      </c>
      <c r="H2913" s="4">
        <f>Tabla1[[#This Row],[Importe]]-Tabla1[[#This Row],[Pagado]]</f>
        <v>0</v>
      </c>
    </row>
    <row r="2914" spans="1:8" x14ac:dyDescent="0.25">
      <c r="A2914" s="1" t="s">
        <v>30</v>
      </c>
      <c r="B2914" s="8" t="s">
        <v>2950</v>
      </c>
      <c r="C2914">
        <v>41401</v>
      </c>
      <c r="D2914" s="1" t="s">
        <v>3991</v>
      </c>
      <c r="E2914" s="2">
        <v>15631.8</v>
      </c>
      <c r="F2914" s="9" t="s">
        <v>30</v>
      </c>
      <c r="G2914" s="2">
        <v>15631.8</v>
      </c>
      <c r="H2914" s="4">
        <f>Tabla1[[#This Row],[Importe]]-Tabla1[[#This Row],[Pagado]]</f>
        <v>0</v>
      </c>
    </row>
    <row r="2915" spans="1:8" x14ac:dyDescent="0.25">
      <c r="A2915" s="1" t="s">
        <v>30</v>
      </c>
      <c r="B2915" s="8" t="s">
        <v>2951</v>
      </c>
      <c r="C2915">
        <v>41402</v>
      </c>
      <c r="D2915" s="1" t="s">
        <v>3964</v>
      </c>
      <c r="E2915" s="2">
        <v>478.4</v>
      </c>
      <c r="F2915" s="9" t="s">
        <v>30</v>
      </c>
      <c r="G2915" s="2">
        <v>478.4</v>
      </c>
      <c r="H2915" s="4">
        <f>Tabla1[[#This Row],[Importe]]-Tabla1[[#This Row],[Pagado]]</f>
        <v>0</v>
      </c>
    </row>
    <row r="2916" spans="1:8" x14ac:dyDescent="0.25">
      <c r="A2916" s="1" t="s">
        <v>30</v>
      </c>
      <c r="B2916" s="8" t="s">
        <v>2952</v>
      </c>
      <c r="C2916">
        <v>41403</v>
      </c>
      <c r="D2916" s="1" t="s">
        <v>4037</v>
      </c>
      <c r="E2916" s="2">
        <v>1772.56</v>
      </c>
      <c r="F2916" s="9" t="s">
        <v>30</v>
      </c>
      <c r="G2916" s="2">
        <v>1772.56</v>
      </c>
      <c r="H2916" s="4">
        <f>Tabla1[[#This Row],[Importe]]-Tabla1[[#This Row],[Pagado]]</f>
        <v>0</v>
      </c>
    </row>
    <row r="2917" spans="1:8" x14ac:dyDescent="0.25">
      <c r="A2917" s="1" t="s">
        <v>30</v>
      </c>
      <c r="B2917" s="8" t="s">
        <v>2953</v>
      </c>
      <c r="C2917">
        <v>41404</v>
      </c>
      <c r="D2917" s="1" t="s">
        <v>4118</v>
      </c>
      <c r="E2917" s="2">
        <v>33312.26</v>
      </c>
      <c r="F2917" s="9" t="s">
        <v>35</v>
      </c>
      <c r="G2917" s="2">
        <v>33312.26</v>
      </c>
      <c r="H2917" s="4">
        <f>Tabla1[[#This Row],[Importe]]-Tabla1[[#This Row],[Pagado]]</f>
        <v>0</v>
      </c>
    </row>
    <row r="2918" spans="1:8" x14ac:dyDescent="0.25">
      <c r="A2918" s="1" t="s">
        <v>30</v>
      </c>
      <c r="B2918" s="8" t="s">
        <v>2954</v>
      </c>
      <c r="C2918">
        <v>41405</v>
      </c>
      <c r="D2918" s="1" t="s">
        <v>4051</v>
      </c>
      <c r="E2918" s="2">
        <v>824.4</v>
      </c>
      <c r="F2918" s="9" t="s">
        <v>30</v>
      </c>
      <c r="G2918" s="2">
        <v>824.4</v>
      </c>
      <c r="H2918" s="4">
        <f>Tabla1[[#This Row],[Importe]]-Tabla1[[#This Row],[Pagado]]</f>
        <v>0</v>
      </c>
    </row>
    <row r="2919" spans="1:8" x14ac:dyDescent="0.25">
      <c r="A2919" s="1" t="s">
        <v>30</v>
      </c>
      <c r="B2919" s="8" t="s">
        <v>2955</v>
      </c>
      <c r="C2919">
        <v>41406</v>
      </c>
      <c r="D2919" s="1" t="s">
        <v>3997</v>
      </c>
      <c r="E2919" s="2">
        <v>792</v>
      </c>
      <c r="F2919" s="9" t="s">
        <v>30</v>
      </c>
      <c r="G2919" s="2">
        <v>792</v>
      </c>
      <c r="H2919" s="4">
        <f>Tabla1[[#This Row],[Importe]]-Tabla1[[#This Row],[Pagado]]</f>
        <v>0</v>
      </c>
    </row>
    <row r="2920" spans="1:8" x14ac:dyDescent="0.25">
      <c r="A2920" s="1" t="s">
        <v>30</v>
      </c>
      <c r="B2920" s="8" t="s">
        <v>2956</v>
      </c>
      <c r="C2920">
        <v>41407</v>
      </c>
      <c r="D2920" s="1" t="s">
        <v>4040</v>
      </c>
      <c r="E2920" s="2">
        <v>184387.4</v>
      </c>
      <c r="F2920" s="9" t="s">
        <v>37</v>
      </c>
      <c r="G2920" s="2">
        <v>184387.4</v>
      </c>
      <c r="H2920" s="4">
        <f>Tabla1[[#This Row],[Importe]]-Tabla1[[#This Row],[Pagado]]</f>
        <v>0</v>
      </c>
    </row>
    <row r="2921" spans="1:8" x14ac:dyDescent="0.25">
      <c r="A2921" s="1" t="s">
        <v>30</v>
      </c>
      <c r="B2921" s="8" t="s">
        <v>2957</v>
      </c>
      <c r="C2921">
        <v>41408</v>
      </c>
      <c r="D2921" s="1" t="s">
        <v>3964</v>
      </c>
      <c r="E2921" s="2">
        <v>487.68</v>
      </c>
      <c r="F2921" s="9" t="s">
        <v>30</v>
      </c>
      <c r="G2921" s="2">
        <v>487.68</v>
      </c>
      <c r="H2921" s="4">
        <f>Tabla1[[#This Row],[Importe]]-Tabla1[[#This Row],[Pagado]]</f>
        <v>0</v>
      </c>
    </row>
    <row r="2922" spans="1:8" x14ac:dyDescent="0.25">
      <c r="A2922" s="1" t="s">
        <v>30</v>
      </c>
      <c r="B2922" s="8" t="s">
        <v>2958</v>
      </c>
      <c r="C2922">
        <v>41409</v>
      </c>
      <c r="D2922" s="1" t="s">
        <v>3964</v>
      </c>
      <c r="E2922" s="2">
        <v>5288.4</v>
      </c>
      <c r="F2922" s="9" t="s">
        <v>30</v>
      </c>
      <c r="G2922" s="2">
        <v>5288.4</v>
      </c>
      <c r="H2922" s="4">
        <f>Tabla1[[#This Row],[Importe]]-Tabla1[[#This Row],[Pagado]]</f>
        <v>0</v>
      </c>
    </row>
    <row r="2923" spans="1:8" x14ac:dyDescent="0.25">
      <c r="A2923" s="1" t="s">
        <v>30</v>
      </c>
      <c r="B2923" s="8" t="s">
        <v>2959</v>
      </c>
      <c r="C2923">
        <v>41410</v>
      </c>
      <c r="D2923" s="1" t="s">
        <v>3964</v>
      </c>
      <c r="E2923" s="2">
        <v>496.8</v>
      </c>
      <c r="F2923" s="9" t="s">
        <v>30</v>
      </c>
      <c r="G2923" s="2">
        <v>496.8</v>
      </c>
      <c r="H2923" s="4">
        <f>Tabla1[[#This Row],[Importe]]-Tabla1[[#This Row],[Pagado]]</f>
        <v>0</v>
      </c>
    </row>
    <row r="2924" spans="1:8" x14ac:dyDescent="0.25">
      <c r="A2924" s="1" t="s">
        <v>30</v>
      </c>
      <c r="B2924" s="8" t="s">
        <v>2960</v>
      </c>
      <c r="C2924">
        <v>41411</v>
      </c>
      <c r="D2924" s="1" t="s">
        <v>4043</v>
      </c>
      <c r="E2924" s="2">
        <v>0</v>
      </c>
      <c r="F2924" s="9" t="s">
        <v>4219</v>
      </c>
      <c r="G2924" s="2">
        <v>0</v>
      </c>
      <c r="H2924" s="4">
        <f>Tabla1[[#This Row],[Importe]]-Tabla1[[#This Row],[Pagado]]</f>
        <v>0</v>
      </c>
    </row>
    <row r="2925" spans="1:8" x14ac:dyDescent="0.25">
      <c r="A2925" s="1" t="s">
        <v>30</v>
      </c>
      <c r="B2925" s="8" t="s">
        <v>2961</v>
      </c>
      <c r="C2925">
        <v>41412</v>
      </c>
      <c r="D2925" s="1" t="s">
        <v>4158</v>
      </c>
      <c r="E2925" s="2">
        <v>1463.6</v>
      </c>
      <c r="F2925" s="9" t="s">
        <v>30</v>
      </c>
      <c r="G2925" s="2">
        <v>1463.6</v>
      </c>
      <c r="H2925" s="4">
        <f>Tabla1[[#This Row],[Importe]]-Tabla1[[#This Row],[Pagado]]</f>
        <v>0</v>
      </c>
    </row>
    <row r="2926" spans="1:8" x14ac:dyDescent="0.25">
      <c r="A2926" s="1" t="s">
        <v>30</v>
      </c>
      <c r="B2926" s="8" t="s">
        <v>2962</v>
      </c>
      <c r="C2926">
        <v>41413</v>
      </c>
      <c r="D2926" s="1" t="s">
        <v>4043</v>
      </c>
      <c r="E2926" s="2">
        <v>148543.04000000001</v>
      </c>
      <c r="F2926" s="9" t="s">
        <v>35</v>
      </c>
      <c r="G2926" s="2">
        <v>148543.04000000001</v>
      </c>
      <c r="H2926" s="4">
        <f>Tabla1[[#This Row],[Importe]]-Tabla1[[#This Row],[Pagado]]</f>
        <v>0</v>
      </c>
    </row>
    <row r="2927" spans="1:8" x14ac:dyDescent="0.25">
      <c r="A2927" s="1" t="s">
        <v>30</v>
      </c>
      <c r="B2927" s="8" t="s">
        <v>2963</v>
      </c>
      <c r="C2927">
        <v>41414</v>
      </c>
      <c r="D2927" s="1" t="s">
        <v>3964</v>
      </c>
      <c r="E2927" s="2">
        <v>500.5</v>
      </c>
      <c r="F2927" s="9" t="s">
        <v>30</v>
      </c>
      <c r="G2927" s="2">
        <v>500.5</v>
      </c>
      <c r="H2927" s="4">
        <f>Tabla1[[#This Row],[Importe]]-Tabla1[[#This Row],[Pagado]]</f>
        <v>0</v>
      </c>
    </row>
    <row r="2928" spans="1:8" x14ac:dyDescent="0.25">
      <c r="A2928" s="1" t="s">
        <v>30</v>
      </c>
      <c r="B2928" s="8" t="s">
        <v>2964</v>
      </c>
      <c r="C2928">
        <v>41415</v>
      </c>
      <c r="D2928" s="1" t="s">
        <v>3958</v>
      </c>
      <c r="E2928" s="2">
        <v>1075.02</v>
      </c>
      <c r="F2928" s="9" t="s">
        <v>30</v>
      </c>
      <c r="G2928" s="2">
        <v>1075.02</v>
      </c>
      <c r="H2928" s="4">
        <f>Tabla1[[#This Row],[Importe]]-Tabla1[[#This Row],[Pagado]]</f>
        <v>0</v>
      </c>
    </row>
    <row r="2929" spans="1:8" ht="30" x14ac:dyDescent="0.25">
      <c r="A2929" s="1" t="s">
        <v>30</v>
      </c>
      <c r="B2929" s="8" t="s">
        <v>2965</v>
      </c>
      <c r="C2929">
        <v>41416</v>
      </c>
      <c r="D2929" s="1" t="s">
        <v>4200</v>
      </c>
      <c r="E2929" s="2">
        <v>40120.559999999998</v>
      </c>
      <c r="F2929" s="9" t="s">
        <v>7588</v>
      </c>
      <c r="G2929" s="2">
        <f>6000+34120.56</f>
        <v>40120.559999999998</v>
      </c>
      <c r="H2929" s="4">
        <f>Tabla1[[#This Row],[Importe]]-Tabla1[[#This Row],[Pagado]]</f>
        <v>0</v>
      </c>
    </row>
    <row r="2930" spans="1:8" x14ac:dyDescent="0.25">
      <c r="A2930" s="1" t="s">
        <v>30</v>
      </c>
      <c r="B2930" s="8" t="s">
        <v>2966</v>
      </c>
      <c r="C2930">
        <v>41417</v>
      </c>
      <c r="D2930" s="1" t="s">
        <v>4062</v>
      </c>
      <c r="E2930" s="2">
        <v>22989</v>
      </c>
      <c r="F2930" s="9" t="s">
        <v>31</v>
      </c>
      <c r="G2930" s="2">
        <v>22989</v>
      </c>
      <c r="H2930" s="4">
        <f>Tabla1[[#This Row],[Importe]]-Tabla1[[#This Row],[Pagado]]</f>
        <v>0</v>
      </c>
    </row>
    <row r="2931" spans="1:8" x14ac:dyDescent="0.25">
      <c r="A2931" s="1" t="s">
        <v>30</v>
      </c>
      <c r="B2931" s="8" t="s">
        <v>2967</v>
      </c>
      <c r="C2931">
        <v>41418</v>
      </c>
      <c r="D2931" s="1" t="s">
        <v>3953</v>
      </c>
      <c r="E2931" s="2">
        <v>4860</v>
      </c>
      <c r="F2931" s="9" t="s">
        <v>31</v>
      </c>
      <c r="G2931" s="2">
        <v>4860</v>
      </c>
      <c r="H2931" s="4">
        <f>Tabla1[[#This Row],[Importe]]-Tabla1[[#This Row],[Pagado]]</f>
        <v>0</v>
      </c>
    </row>
    <row r="2932" spans="1:8" x14ac:dyDescent="0.25">
      <c r="A2932" s="1" t="s">
        <v>30</v>
      </c>
      <c r="B2932" s="8" t="s">
        <v>2968</v>
      </c>
      <c r="C2932">
        <v>41419</v>
      </c>
      <c r="D2932" s="1" t="s">
        <v>4038</v>
      </c>
      <c r="E2932" s="2">
        <v>40146.6</v>
      </c>
      <c r="F2932" s="9" t="s">
        <v>35</v>
      </c>
      <c r="G2932" s="2">
        <v>40146.6</v>
      </c>
      <c r="H2932" s="4">
        <f>Tabla1[[#This Row],[Importe]]-Tabla1[[#This Row],[Pagado]]</f>
        <v>0</v>
      </c>
    </row>
    <row r="2933" spans="1:8" x14ac:dyDescent="0.25">
      <c r="A2933" s="1" t="s">
        <v>30</v>
      </c>
      <c r="B2933" s="8" t="s">
        <v>2969</v>
      </c>
      <c r="C2933">
        <v>41420</v>
      </c>
      <c r="D2933" s="1" t="s">
        <v>4056</v>
      </c>
      <c r="E2933" s="2">
        <v>1931.2</v>
      </c>
      <c r="F2933" s="9" t="s">
        <v>30</v>
      </c>
      <c r="G2933" s="2">
        <v>1931.2</v>
      </c>
      <c r="H2933" s="4">
        <f>Tabla1[[#This Row],[Importe]]-Tabla1[[#This Row],[Pagado]]</f>
        <v>0</v>
      </c>
    </row>
    <row r="2934" spans="1:8" x14ac:dyDescent="0.25">
      <c r="A2934" s="1" t="s">
        <v>30</v>
      </c>
      <c r="B2934" s="8" t="s">
        <v>2970</v>
      </c>
      <c r="C2934">
        <v>41421</v>
      </c>
      <c r="D2934" s="1" t="s">
        <v>4056</v>
      </c>
      <c r="E2934" s="2">
        <v>1938.32</v>
      </c>
      <c r="F2934" s="9" t="s">
        <v>30</v>
      </c>
      <c r="G2934" s="2">
        <v>1938.32</v>
      </c>
      <c r="H2934" s="4">
        <f>Tabla1[[#This Row],[Importe]]-Tabla1[[#This Row],[Pagado]]</f>
        <v>0</v>
      </c>
    </row>
    <row r="2935" spans="1:8" x14ac:dyDescent="0.25">
      <c r="A2935" s="1" t="s">
        <v>30</v>
      </c>
      <c r="B2935" s="8" t="s">
        <v>2971</v>
      </c>
      <c r="C2935">
        <v>41422</v>
      </c>
      <c r="D2935" s="1" t="s">
        <v>4173</v>
      </c>
      <c r="E2935" s="2">
        <v>4284.8999999999996</v>
      </c>
      <c r="F2935" s="9">
        <v>44198</v>
      </c>
      <c r="G2935" s="2">
        <v>4284.8999999999996</v>
      </c>
      <c r="H2935" s="4">
        <f>Tabla1[[#This Row],[Importe]]-Tabla1[[#This Row],[Pagado]]</f>
        <v>0</v>
      </c>
    </row>
    <row r="2936" spans="1:8" x14ac:dyDescent="0.25">
      <c r="A2936" s="1" t="s">
        <v>30</v>
      </c>
      <c r="B2936" s="8" t="s">
        <v>2972</v>
      </c>
      <c r="C2936">
        <v>41423</v>
      </c>
      <c r="D2936" s="1" t="s">
        <v>3964</v>
      </c>
      <c r="E2936" s="2">
        <v>336</v>
      </c>
      <c r="F2936" s="9" t="s">
        <v>30</v>
      </c>
      <c r="G2936" s="2">
        <v>336</v>
      </c>
      <c r="H2936" s="4">
        <f>Tabla1[[#This Row],[Importe]]-Tabla1[[#This Row],[Pagado]]</f>
        <v>0</v>
      </c>
    </row>
    <row r="2937" spans="1:8" x14ac:dyDescent="0.25">
      <c r="A2937" s="1" t="s">
        <v>30</v>
      </c>
      <c r="B2937" s="8" t="s">
        <v>2973</v>
      </c>
      <c r="C2937">
        <v>41424</v>
      </c>
      <c r="D2937" s="1" t="s">
        <v>3962</v>
      </c>
      <c r="E2937" s="2">
        <v>3763.8</v>
      </c>
      <c r="F2937" s="9" t="s">
        <v>30</v>
      </c>
      <c r="G2937" s="2">
        <v>3763.8</v>
      </c>
      <c r="H2937" s="4">
        <f>Tabla1[[#This Row],[Importe]]-Tabla1[[#This Row],[Pagado]]</f>
        <v>0</v>
      </c>
    </row>
    <row r="2938" spans="1:8" x14ac:dyDescent="0.25">
      <c r="A2938" s="1" t="s">
        <v>30</v>
      </c>
      <c r="B2938" s="8" t="s">
        <v>2974</v>
      </c>
      <c r="C2938">
        <v>41425</v>
      </c>
      <c r="D2938" s="1" t="s">
        <v>3964</v>
      </c>
      <c r="E2938" s="2">
        <v>440</v>
      </c>
      <c r="F2938" s="9" t="s">
        <v>30</v>
      </c>
      <c r="G2938" s="2">
        <v>440</v>
      </c>
      <c r="H2938" s="4">
        <f>Tabla1[[#This Row],[Importe]]-Tabla1[[#This Row],[Pagado]]</f>
        <v>0</v>
      </c>
    </row>
    <row r="2939" spans="1:8" x14ac:dyDescent="0.25">
      <c r="A2939" s="1" t="s">
        <v>30</v>
      </c>
      <c r="B2939" s="8" t="s">
        <v>2975</v>
      </c>
      <c r="C2939">
        <v>41426</v>
      </c>
      <c r="D2939" s="1" t="s">
        <v>4063</v>
      </c>
      <c r="E2939" s="2">
        <v>74756.06</v>
      </c>
      <c r="F2939" s="9" t="s">
        <v>31</v>
      </c>
      <c r="G2939" s="2">
        <v>74756.06</v>
      </c>
      <c r="H2939" s="4">
        <f>Tabla1[[#This Row],[Importe]]-Tabla1[[#This Row],[Pagado]]</f>
        <v>0</v>
      </c>
    </row>
    <row r="2940" spans="1:8" x14ac:dyDescent="0.25">
      <c r="A2940" s="1" t="s">
        <v>30</v>
      </c>
      <c r="B2940" s="8" t="s">
        <v>2976</v>
      </c>
      <c r="C2940">
        <v>41427</v>
      </c>
      <c r="D2940" s="1" t="s">
        <v>3964</v>
      </c>
      <c r="E2940" s="2">
        <v>1232.48</v>
      </c>
      <c r="F2940" s="9" t="s">
        <v>30</v>
      </c>
      <c r="G2940" s="2">
        <v>1232.48</v>
      </c>
      <c r="H2940" s="4">
        <f>Tabla1[[#This Row],[Importe]]-Tabla1[[#This Row],[Pagado]]</f>
        <v>0</v>
      </c>
    </row>
    <row r="2941" spans="1:8" x14ac:dyDescent="0.25">
      <c r="A2941" s="1" t="s">
        <v>30</v>
      </c>
      <c r="B2941" s="8" t="s">
        <v>2977</v>
      </c>
      <c r="C2941">
        <v>41428</v>
      </c>
      <c r="D2941" s="1" t="s">
        <v>4176</v>
      </c>
      <c r="E2941" s="2">
        <v>14405.2</v>
      </c>
      <c r="F2941" s="9" t="s">
        <v>31</v>
      </c>
      <c r="G2941" s="2">
        <v>14405.2</v>
      </c>
      <c r="H2941" s="4">
        <f>Tabla1[[#This Row],[Importe]]-Tabla1[[#This Row],[Pagado]]</f>
        <v>0</v>
      </c>
    </row>
    <row r="2942" spans="1:8" x14ac:dyDescent="0.25">
      <c r="A2942" s="1" t="s">
        <v>30</v>
      </c>
      <c r="B2942" s="8" t="s">
        <v>2978</v>
      </c>
      <c r="C2942">
        <v>41429</v>
      </c>
      <c r="D2942" s="1" t="s">
        <v>4021</v>
      </c>
      <c r="E2942" s="2">
        <v>28008</v>
      </c>
      <c r="F2942" s="9" t="s">
        <v>31</v>
      </c>
      <c r="G2942" s="2">
        <v>28008</v>
      </c>
      <c r="H2942" s="4">
        <f>Tabla1[[#This Row],[Importe]]-Tabla1[[#This Row],[Pagado]]</f>
        <v>0</v>
      </c>
    </row>
    <row r="2943" spans="1:8" x14ac:dyDescent="0.25">
      <c r="A2943" s="1" t="s">
        <v>30</v>
      </c>
      <c r="B2943" s="8" t="s">
        <v>2979</v>
      </c>
      <c r="C2943">
        <v>41430</v>
      </c>
      <c r="D2943" s="1" t="s">
        <v>4168</v>
      </c>
      <c r="E2943" s="2">
        <v>35898</v>
      </c>
      <c r="F2943" s="9" t="s">
        <v>30</v>
      </c>
      <c r="G2943" s="2">
        <v>35898</v>
      </c>
      <c r="H2943" s="4">
        <f>Tabla1[[#This Row],[Importe]]-Tabla1[[#This Row],[Pagado]]</f>
        <v>0</v>
      </c>
    </row>
    <row r="2944" spans="1:8" x14ac:dyDescent="0.25">
      <c r="A2944" s="1" t="s">
        <v>30</v>
      </c>
      <c r="B2944" s="8" t="s">
        <v>2980</v>
      </c>
      <c r="C2944">
        <v>41431</v>
      </c>
      <c r="D2944" s="1" t="s">
        <v>4072</v>
      </c>
      <c r="E2944" s="2">
        <v>1639.2</v>
      </c>
      <c r="F2944" s="9" t="s">
        <v>30</v>
      </c>
      <c r="G2944" s="2">
        <v>1639.2</v>
      </c>
      <c r="H2944" s="4">
        <f>Tabla1[[#This Row],[Importe]]-Tabla1[[#This Row],[Pagado]]</f>
        <v>0</v>
      </c>
    </row>
    <row r="2945" spans="1:8" x14ac:dyDescent="0.25">
      <c r="A2945" s="1" t="s">
        <v>30</v>
      </c>
      <c r="B2945" s="8" t="s">
        <v>2981</v>
      </c>
      <c r="C2945">
        <v>41432</v>
      </c>
      <c r="D2945" s="1" t="s">
        <v>4043</v>
      </c>
      <c r="E2945" s="2">
        <v>45054.18</v>
      </c>
      <c r="F2945" s="9" t="s">
        <v>35</v>
      </c>
      <c r="G2945" s="2">
        <v>45054.18</v>
      </c>
      <c r="H2945" s="4">
        <f>Tabla1[[#This Row],[Importe]]-Tabla1[[#This Row],[Pagado]]</f>
        <v>0</v>
      </c>
    </row>
    <row r="2946" spans="1:8" x14ac:dyDescent="0.25">
      <c r="A2946" s="1" t="s">
        <v>30</v>
      </c>
      <c r="B2946" s="8" t="s">
        <v>2982</v>
      </c>
      <c r="C2946">
        <v>41433</v>
      </c>
      <c r="D2946" s="1" t="s">
        <v>3964</v>
      </c>
      <c r="E2946" s="2">
        <v>797</v>
      </c>
      <c r="F2946" s="9" t="s">
        <v>30</v>
      </c>
      <c r="G2946" s="2">
        <v>797</v>
      </c>
      <c r="H2946" s="4">
        <f>Tabla1[[#This Row],[Importe]]-Tabla1[[#This Row],[Pagado]]</f>
        <v>0</v>
      </c>
    </row>
    <row r="2947" spans="1:8" x14ac:dyDescent="0.25">
      <c r="A2947" s="1" t="s">
        <v>30</v>
      </c>
      <c r="B2947" s="8" t="s">
        <v>2983</v>
      </c>
      <c r="C2947">
        <v>41434</v>
      </c>
      <c r="D2947" s="1" t="s">
        <v>3994</v>
      </c>
      <c r="E2947" s="2">
        <v>2064.3200000000002</v>
      </c>
      <c r="F2947" s="9" t="s">
        <v>30</v>
      </c>
      <c r="G2947" s="2">
        <v>2064.3200000000002</v>
      </c>
      <c r="H2947" s="4">
        <f>Tabla1[[#This Row],[Importe]]-Tabla1[[#This Row],[Pagado]]</f>
        <v>0</v>
      </c>
    </row>
    <row r="2948" spans="1:8" x14ac:dyDescent="0.25">
      <c r="A2948" s="1" t="s">
        <v>30</v>
      </c>
      <c r="B2948" s="8" t="s">
        <v>2984</v>
      </c>
      <c r="C2948">
        <v>41435</v>
      </c>
      <c r="D2948" s="1" t="s">
        <v>4068</v>
      </c>
      <c r="E2948" s="2">
        <v>2360.6</v>
      </c>
      <c r="F2948" s="9" t="s">
        <v>36</v>
      </c>
      <c r="G2948" s="2">
        <v>2360.6</v>
      </c>
      <c r="H2948" s="4">
        <f>Tabla1[[#This Row],[Importe]]-Tabla1[[#This Row],[Pagado]]</f>
        <v>0</v>
      </c>
    </row>
    <row r="2949" spans="1:8" x14ac:dyDescent="0.25">
      <c r="A2949" s="1" t="s">
        <v>30</v>
      </c>
      <c r="B2949" s="8" t="s">
        <v>2985</v>
      </c>
      <c r="C2949">
        <v>41436</v>
      </c>
      <c r="D2949" s="1" t="s">
        <v>3994</v>
      </c>
      <c r="E2949" s="2">
        <v>172.72</v>
      </c>
      <c r="F2949" s="9" t="s">
        <v>30</v>
      </c>
      <c r="G2949" s="2">
        <v>172.72</v>
      </c>
      <c r="H2949" s="4">
        <f>Tabla1[[#This Row],[Importe]]-Tabla1[[#This Row],[Pagado]]</f>
        <v>0</v>
      </c>
    </row>
    <row r="2950" spans="1:8" x14ac:dyDescent="0.25">
      <c r="A2950" s="1" t="s">
        <v>30</v>
      </c>
      <c r="B2950" s="8" t="s">
        <v>2986</v>
      </c>
      <c r="C2950">
        <v>41437</v>
      </c>
      <c r="D2950" s="1" t="s">
        <v>3964</v>
      </c>
      <c r="E2950" s="2">
        <v>1062.5999999999999</v>
      </c>
      <c r="F2950" s="9" t="s">
        <v>30</v>
      </c>
      <c r="G2950" s="2">
        <v>1062.5999999999999</v>
      </c>
      <c r="H2950" s="4">
        <f>Tabla1[[#This Row],[Importe]]-Tabla1[[#This Row],[Pagado]]</f>
        <v>0</v>
      </c>
    </row>
    <row r="2951" spans="1:8" x14ac:dyDescent="0.25">
      <c r="A2951" s="1" t="s">
        <v>30</v>
      </c>
      <c r="B2951" s="8" t="s">
        <v>2987</v>
      </c>
      <c r="C2951">
        <v>41438</v>
      </c>
      <c r="D2951" s="1" t="s">
        <v>3964</v>
      </c>
      <c r="E2951" s="2">
        <v>11713</v>
      </c>
      <c r="F2951" s="9" t="s">
        <v>30</v>
      </c>
      <c r="G2951" s="2">
        <v>11713</v>
      </c>
      <c r="H2951" s="4">
        <f>Tabla1[[#This Row],[Importe]]-Tabla1[[#This Row],[Pagado]]</f>
        <v>0</v>
      </c>
    </row>
    <row r="2952" spans="1:8" x14ac:dyDescent="0.25">
      <c r="A2952" s="1" t="s">
        <v>30</v>
      </c>
      <c r="B2952" s="8" t="s">
        <v>2988</v>
      </c>
      <c r="C2952">
        <v>41439</v>
      </c>
      <c r="D2952" s="1" t="s">
        <v>3964</v>
      </c>
      <c r="E2952" s="2">
        <v>2947.6</v>
      </c>
      <c r="F2952" s="9" t="s">
        <v>30</v>
      </c>
      <c r="G2952" s="2">
        <v>2947.6</v>
      </c>
      <c r="H2952" s="4">
        <f>Tabla1[[#This Row],[Importe]]-Tabla1[[#This Row],[Pagado]]</f>
        <v>0</v>
      </c>
    </row>
    <row r="2953" spans="1:8" x14ac:dyDescent="0.25">
      <c r="A2953" s="1" t="s">
        <v>30</v>
      </c>
      <c r="B2953" s="8" t="s">
        <v>2989</v>
      </c>
      <c r="C2953">
        <v>41440</v>
      </c>
      <c r="D2953" s="1" t="s">
        <v>4025</v>
      </c>
      <c r="E2953" s="2">
        <v>4169.8</v>
      </c>
      <c r="F2953" s="9" t="s">
        <v>30</v>
      </c>
      <c r="G2953" s="2">
        <v>4169.8</v>
      </c>
      <c r="H2953" s="4">
        <f>Tabla1[[#This Row],[Importe]]-Tabla1[[#This Row],[Pagado]]</f>
        <v>0</v>
      </c>
    </row>
    <row r="2954" spans="1:8" x14ac:dyDescent="0.25">
      <c r="A2954" s="1" t="s">
        <v>30</v>
      </c>
      <c r="B2954" s="8" t="s">
        <v>2990</v>
      </c>
      <c r="C2954">
        <v>41441</v>
      </c>
      <c r="D2954" s="1" t="s">
        <v>4024</v>
      </c>
      <c r="E2954" s="2">
        <v>31500</v>
      </c>
      <c r="F2954" s="9" t="s">
        <v>30</v>
      </c>
      <c r="G2954" s="2">
        <v>31500</v>
      </c>
      <c r="H2954" s="4">
        <f>Tabla1[[#This Row],[Importe]]-Tabla1[[#This Row],[Pagado]]</f>
        <v>0</v>
      </c>
    </row>
    <row r="2955" spans="1:8" x14ac:dyDescent="0.25">
      <c r="A2955" s="1" t="s">
        <v>30</v>
      </c>
      <c r="B2955" s="8" t="s">
        <v>2991</v>
      </c>
      <c r="C2955">
        <v>41442</v>
      </c>
      <c r="D2955" s="1" t="s">
        <v>3966</v>
      </c>
      <c r="E2955" s="2">
        <v>3169.3</v>
      </c>
      <c r="F2955" s="9" t="s">
        <v>30</v>
      </c>
      <c r="G2955" s="2">
        <v>3169.3</v>
      </c>
      <c r="H2955" s="4">
        <f>Tabla1[[#This Row],[Importe]]-Tabla1[[#This Row],[Pagado]]</f>
        <v>0</v>
      </c>
    </row>
    <row r="2956" spans="1:8" x14ac:dyDescent="0.25">
      <c r="A2956" s="1" t="s">
        <v>30</v>
      </c>
      <c r="B2956" s="8" t="s">
        <v>2992</v>
      </c>
      <c r="C2956">
        <v>41443</v>
      </c>
      <c r="D2956" s="1" t="s">
        <v>3953</v>
      </c>
      <c r="E2956" s="2">
        <v>296.64</v>
      </c>
      <c r="F2956" s="9" t="s">
        <v>30</v>
      </c>
      <c r="G2956" s="2">
        <v>296.64</v>
      </c>
      <c r="H2956" s="4">
        <f>Tabla1[[#This Row],[Importe]]-Tabla1[[#This Row],[Pagado]]</f>
        <v>0</v>
      </c>
    </row>
    <row r="2957" spans="1:8" x14ac:dyDescent="0.25">
      <c r="A2957" s="1" t="s">
        <v>30</v>
      </c>
      <c r="B2957" s="8" t="s">
        <v>2993</v>
      </c>
      <c r="C2957">
        <v>41444</v>
      </c>
      <c r="D2957" s="1" t="s">
        <v>4017</v>
      </c>
      <c r="E2957" s="2">
        <v>63024</v>
      </c>
      <c r="F2957" s="9" t="s">
        <v>35</v>
      </c>
      <c r="G2957" s="2">
        <v>63024</v>
      </c>
      <c r="H2957" s="4">
        <f>Tabla1[[#This Row],[Importe]]-Tabla1[[#This Row],[Pagado]]</f>
        <v>0</v>
      </c>
    </row>
    <row r="2958" spans="1:8" x14ac:dyDescent="0.25">
      <c r="A2958" s="1" t="s">
        <v>30</v>
      </c>
      <c r="B2958" s="8" t="s">
        <v>2994</v>
      </c>
      <c r="C2958">
        <v>41445</v>
      </c>
      <c r="D2958" s="1" t="s">
        <v>3966</v>
      </c>
      <c r="E2958" s="2">
        <v>806.76</v>
      </c>
      <c r="F2958" s="9" t="s">
        <v>30</v>
      </c>
      <c r="G2958" s="2">
        <v>806.76</v>
      </c>
      <c r="H2958" s="4">
        <f>Tabla1[[#This Row],[Importe]]-Tabla1[[#This Row],[Pagado]]</f>
        <v>0</v>
      </c>
    </row>
    <row r="2959" spans="1:8" x14ac:dyDescent="0.25">
      <c r="A2959" s="1" t="s">
        <v>30</v>
      </c>
      <c r="B2959" s="8" t="s">
        <v>2995</v>
      </c>
      <c r="C2959">
        <v>41446</v>
      </c>
      <c r="D2959" s="1" t="s">
        <v>4073</v>
      </c>
      <c r="E2959" s="2">
        <v>9595.6</v>
      </c>
      <c r="F2959" s="9" t="s">
        <v>30</v>
      </c>
      <c r="G2959" s="2">
        <v>9595.6</v>
      </c>
      <c r="H2959" s="4">
        <f>Tabla1[[#This Row],[Importe]]-Tabla1[[#This Row],[Pagado]]</f>
        <v>0</v>
      </c>
    </row>
    <row r="2960" spans="1:8" x14ac:dyDescent="0.25">
      <c r="A2960" s="1" t="s">
        <v>30</v>
      </c>
      <c r="B2960" s="8" t="s">
        <v>2996</v>
      </c>
      <c r="C2960">
        <v>41447</v>
      </c>
      <c r="D2960" s="1" t="s">
        <v>4022</v>
      </c>
      <c r="E2960" s="2">
        <v>2987.46</v>
      </c>
      <c r="F2960" s="9" t="s">
        <v>30</v>
      </c>
      <c r="G2960" s="2">
        <v>2987.46</v>
      </c>
      <c r="H2960" s="4">
        <f>Tabla1[[#This Row],[Importe]]-Tabla1[[#This Row],[Pagado]]</f>
        <v>0</v>
      </c>
    </row>
    <row r="2961" spans="1:8" x14ac:dyDescent="0.25">
      <c r="A2961" s="1" t="s">
        <v>30</v>
      </c>
      <c r="B2961" s="8" t="s">
        <v>2997</v>
      </c>
      <c r="C2961">
        <v>41448</v>
      </c>
      <c r="D2961" s="1" t="s">
        <v>3964</v>
      </c>
      <c r="E2961" s="2">
        <v>1566.72</v>
      </c>
      <c r="F2961" s="9" t="s">
        <v>30</v>
      </c>
      <c r="G2961" s="2">
        <v>1566.72</v>
      </c>
      <c r="H2961" s="4">
        <f>Tabla1[[#This Row],[Importe]]-Tabla1[[#This Row],[Pagado]]</f>
        <v>0</v>
      </c>
    </row>
    <row r="2962" spans="1:8" x14ac:dyDescent="0.25">
      <c r="A2962" s="1" t="s">
        <v>30</v>
      </c>
      <c r="B2962" s="8" t="s">
        <v>2998</v>
      </c>
      <c r="C2962">
        <v>41449</v>
      </c>
      <c r="D2962" s="1" t="s">
        <v>4042</v>
      </c>
      <c r="E2962" s="2">
        <v>63011.7</v>
      </c>
      <c r="F2962" s="9" t="s">
        <v>31</v>
      </c>
      <c r="G2962" s="2">
        <v>63011.7</v>
      </c>
      <c r="H2962" s="4">
        <f>Tabla1[[#This Row],[Importe]]-Tabla1[[#This Row],[Pagado]]</f>
        <v>0</v>
      </c>
    </row>
    <row r="2963" spans="1:8" x14ac:dyDescent="0.25">
      <c r="A2963" s="1" t="s">
        <v>30</v>
      </c>
      <c r="B2963" s="8" t="s">
        <v>2999</v>
      </c>
      <c r="C2963">
        <v>41450</v>
      </c>
      <c r="D2963" s="1" t="s">
        <v>3952</v>
      </c>
      <c r="E2963" s="2">
        <v>40967.699999999997</v>
      </c>
      <c r="F2963" s="9" t="s">
        <v>36</v>
      </c>
      <c r="G2963" s="2">
        <v>40967.699999999997</v>
      </c>
      <c r="H2963" s="4">
        <f>Tabla1[[#This Row],[Importe]]-Tabla1[[#This Row],[Pagado]]</f>
        <v>0</v>
      </c>
    </row>
    <row r="2964" spans="1:8" x14ac:dyDescent="0.25">
      <c r="A2964" s="1" t="s">
        <v>30</v>
      </c>
      <c r="B2964" s="8" t="s">
        <v>3000</v>
      </c>
      <c r="C2964">
        <v>41451</v>
      </c>
      <c r="D2964" s="1" t="s">
        <v>3952</v>
      </c>
      <c r="E2964" s="2">
        <v>0</v>
      </c>
      <c r="F2964" s="9" t="s">
        <v>4219</v>
      </c>
      <c r="G2964" s="2">
        <v>0</v>
      </c>
      <c r="H2964" s="4">
        <f>Tabla1[[#This Row],[Importe]]-Tabla1[[#This Row],[Pagado]]</f>
        <v>0</v>
      </c>
    </row>
    <row r="2965" spans="1:8" x14ac:dyDescent="0.25">
      <c r="A2965" s="1" t="s">
        <v>30</v>
      </c>
      <c r="B2965" s="8" t="s">
        <v>3001</v>
      </c>
      <c r="C2965">
        <v>41452</v>
      </c>
      <c r="D2965" s="1" t="s">
        <v>3998</v>
      </c>
      <c r="E2965" s="2">
        <v>51000</v>
      </c>
      <c r="F2965" s="9" t="s">
        <v>30</v>
      </c>
      <c r="G2965" s="2">
        <v>51000</v>
      </c>
      <c r="H2965" s="4">
        <f>Tabla1[[#This Row],[Importe]]-Tabla1[[#This Row],[Pagado]]</f>
        <v>0</v>
      </c>
    </row>
    <row r="2966" spans="1:8" x14ac:dyDescent="0.25">
      <c r="A2966" s="1" t="s">
        <v>30</v>
      </c>
      <c r="B2966" s="8" t="s">
        <v>3002</v>
      </c>
      <c r="C2966">
        <v>41453</v>
      </c>
      <c r="D2966" s="1" t="s">
        <v>4017</v>
      </c>
      <c r="E2966" s="2">
        <v>73918.3</v>
      </c>
      <c r="F2966" s="9" t="s">
        <v>35</v>
      </c>
      <c r="G2966" s="2">
        <v>73918.3</v>
      </c>
      <c r="H2966" s="4">
        <f>Tabla1[[#This Row],[Importe]]-Tabla1[[#This Row],[Pagado]]</f>
        <v>0</v>
      </c>
    </row>
    <row r="2967" spans="1:8" x14ac:dyDescent="0.25">
      <c r="A2967" s="1" t="s">
        <v>30</v>
      </c>
      <c r="B2967" s="8" t="s">
        <v>3003</v>
      </c>
      <c r="C2967">
        <v>41454</v>
      </c>
      <c r="D2967" s="1" t="s">
        <v>4017</v>
      </c>
      <c r="E2967" s="2">
        <v>34181</v>
      </c>
      <c r="F2967" s="9" t="s">
        <v>35</v>
      </c>
      <c r="G2967" s="2">
        <v>34181</v>
      </c>
      <c r="H2967" s="4">
        <f>Tabla1[[#This Row],[Importe]]-Tabla1[[#This Row],[Pagado]]</f>
        <v>0</v>
      </c>
    </row>
    <row r="2968" spans="1:8" x14ac:dyDescent="0.25">
      <c r="A2968" s="1" t="s">
        <v>30</v>
      </c>
      <c r="B2968" s="8" t="s">
        <v>3004</v>
      </c>
      <c r="C2968">
        <v>41455</v>
      </c>
      <c r="D2968" s="1" t="s">
        <v>3991</v>
      </c>
      <c r="E2968" s="2">
        <v>10988</v>
      </c>
      <c r="F2968" s="9" t="s">
        <v>31</v>
      </c>
      <c r="G2968" s="2">
        <v>10988</v>
      </c>
      <c r="H2968" s="4">
        <f>Tabla1[[#This Row],[Importe]]-Tabla1[[#This Row],[Pagado]]</f>
        <v>0</v>
      </c>
    </row>
    <row r="2969" spans="1:8" x14ac:dyDescent="0.25">
      <c r="A2969" s="1" t="s">
        <v>30</v>
      </c>
      <c r="B2969" s="8" t="s">
        <v>3005</v>
      </c>
      <c r="C2969">
        <v>41456</v>
      </c>
      <c r="D2969" s="1" t="s">
        <v>4034</v>
      </c>
      <c r="E2969" s="2">
        <v>0</v>
      </c>
      <c r="F2969" s="9" t="s">
        <v>4219</v>
      </c>
      <c r="G2969" s="2">
        <v>0</v>
      </c>
      <c r="H2969" s="4">
        <f>Tabla1[[#This Row],[Importe]]-Tabla1[[#This Row],[Pagado]]</f>
        <v>0</v>
      </c>
    </row>
    <row r="2970" spans="1:8" x14ac:dyDescent="0.25">
      <c r="A2970" s="1" t="s">
        <v>30</v>
      </c>
      <c r="B2970" s="8" t="s">
        <v>3006</v>
      </c>
      <c r="C2970">
        <v>41457</v>
      </c>
      <c r="D2970" s="1" t="s">
        <v>4017</v>
      </c>
      <c r="E2970" s="2">
        <v>34454.6</v>
      </c>
      <c r="F2970" s="9" t="s">
        <v>35</v>
      </c>
      <c r="G2970" s="2">
        <v>34454.6</v>
      </c>
      <c r="H2970" s="4">
        <f>Tabla1[[#This Row],[Importe]]-Tabla1[[#This Row],[Pagado]]</f>
        <v>0</v>
      </c>
    </row>
    <row r="2971" spans="1:8" x14ac:dyDescent="0.25">
      <c r="A2971" s="1" t="s">
        <v>30</v>
      </c>
      <c r="B2971" s="8" t="s">
        <v>3007</v>
      </c>
      <c r="C2971">
        <v>41458</v>
      </c>
      <c r="D2971" s="1" t="s">
        <v>4017</v>
      </c>
      <c r="E2971" s="2">
        <v>34595.199999999997</v>
      </c>
      <c r="F2971" s="9" t="s">
        <v>35</v>
      </c>
      <c r="G2971" s="2">
        <v>34595.199999999997</v>
      </c>
      <c r="H2971" s="4">
        <f>Tabla1[[#This Row],[Importe]]-Tabla1[[#This Row],[Pagado]]</f>
        <v>0</v>
      </c>
    </row>
    <row r="2972" spans="1:8" x14ac:dyDescent="0.25">
      <c r="A2972" s="1" t="s">
        <v>30</v>
      </c>
      <c r="B2972" s="8" t="s">
        <v>3008</v>
      </c>
      <c r="C2972">
        <v>41459</v>
      </c>
      <c r="D2972" s="1" t="s">
        <v>3964</v>
      </c>
      <c r="E2972" s="2">
        <v>211.2</v>
      </c>
      <c r="F2972" s="9" t="s">
        <v>35</v>
      </c>
      <c r="G2972" s="2">
        <v>211.2</v>
      </c>
      <c r="H2972" s="4">
        <f>Tabla1[[#This Row],[Importe]]-Tabla1[[#This Row],[Pagado]]</f>
        <v>0</v>
      </c>
    </row>
    <row r="2973" spans="1:8" x14ac:dyDescent="0.25">
      <c r="A2973" s="1" t="s">
        <v>31</v>
      </c>
      <c r="B2973" s="8" t="s">
        <v>3009</v>
      </c>
      <c r="C2973">
        <v>41460</v>
      </c>
      <c r="D2973" s="1" t="s">
        <v>4034</v>
      </c>
      <c r="E2973" s="2">
        <v>6422.76</v>
      </c>
      <c r="F2973" s="9" t="s">
        <v>31</v>
      </c>
      <c r="G2973" s="2">
        <v>6422.76</v>
      </c>
      <c r="H2973" s="4">
        <f>Tabla1[[#This Row],[Importe]]-Tabla1[[#This Row],[Pagado]]</f>
        <v>0</v>
      </c>
    </row>
    <row r="2974" spans="1:8" x14ac:dyDescent="0.25">
      <c r="A2974" s="1" t="s">
        <v>31</v>
      </c>
      <c r="B2974" s="8" t="s">
        <v>3010</v>
      </c>
      <c r="C2974">
        <v>41461</v>
      </c>
      <c r="D2974" s="1" t="s">
        <v>3975</v>
      </c>
      <c r="E2974" s="2">
        <v>0</v>
      </c>
      <c r="F2974" s="9" t="s">
        <v>4219</v>
      </c>
      <c r="G2974" s="2">
        <v>0</v>
      </c>
      <c r="H2974" s="4">
        <f>Tabla1[[#This Row],[Importe]]-Tabla1[[#This Row],[Pagado]]</f>
        <v>0</v>
      </c>
    </row>
    <row r="2975" spans="1:8" x14ac:dyDescent="0.25">
      <c r="A2975" s="1" t="s">
        <v>31</v>
      </c>
      <c r="B2975" s="8" t="s">
        <v>3011</v>
      </c>
      <c r="C2975">
        <v>41462</v>
      </c>
      <c r="D2975" s="1" t="s">
        <v>3954</v>
      </c>
      <c r="E2975" s="2">
        <v>6665</v>
      </c>
      <c r="F2975" s="9" t="s">
        <v>31</v>
      </c>
      <c r="G2975" s="2">
        <v>6665</v>
      </c>
      <c r="H2975" s="4">
        <f>Tabla1[[#This Row],[Importe]]-Tabla1[[#This Row],[Pagado]]</f>
        <v>0</v>
      </c>
    </row>
    <row r="2976" spans="1:8" x14ac:dyDescent="0.25">
      <c r="A2976" s="1" t="s">
        <v>31</v>
      </c>
      <c r="B2976" s="8" t="s">
        <v>3012</v>
      </c>
      <c r="C2976">
        <v>41463</v>
      </c>
      <c r="D2976" s="1" t="s">
        <v>3974</v>
      </c>
      <c r="E2976" s="2">
        <v>7704</v>
      </c>
      <c r="F2976" s="9" t="s">
        <v>32</v>
      </c>
      <c r="G2976" s="2">
        <v>7704</v>
      </c>
      <c r="H2976" s="4">
        <f>Tabla1[[#This Row],[Importe]]-Tabla1[[#This Row],[Pagado]]</f>
        <v>0</v>
      </c>
    </row>
    <row r="2977" spans="1:8" x14ac:dyDescent="0.25">
      <c r="A2977" s="1" t="s">
        <v>31</v>
      </c>
      <c r="B2977" s="8" t="s">
        <v>3013</v>
      </c>
      <c r="C2977">
        <v>41464</v>
      </c>
      <c r="D2977" s="1" t="s">
        <v>3957</v>
      </c>
      <c r="E2977" s="2">
        <v>4860</v>
      </c>
      <c r="F2977" s="9" t="s">
        <v>31</v>
      </c>
      <c r="G2977" s="2">
        <v>4860</v>
      </c>
      <c r="H2977" s="4">
        <f>Tabla1[[#This Row],[Importe]]-Tabla1[[#This Row],[Pagado]]</f>
        <v>0</v>
      </c>
    </row>
    <row r="2978" spans="1:8" x14ac:dyDescent="0.25">
      <c r="A2978" s="1" t="s">
        <v>31</v>
      </c>
      <c r="B2978" s="8" t="s">
        <v>3014</v>
      </c>
      <c r="C2978">
        <v>41465</v>
      </c>
      <c r="D2978" s="1" t="s">
        <v>4157</v>
      </c>
      <c r="E2978" s="2">
        <v>19489.8</v>
      </c>
      <c r="F2978" s="9" t="s">
        <v>32</v>
      </c>
      <c r="G2978" s="2">
        <v>19489.8</v>
      </c>
      <c r="H2978" s="4">
        <f>Tabla1[[#This Row],[Importe]]-Tabla1[[#This Row],[Pagado]]</f>
        <v>0</v>
      </c>
    </row>
    <row r="2979" spans="1:8" x14ac:dyDescent="0.25">
      <c r="A2979" s="1" t="s">
        <v>31</v>
      </c>
      <c r="B2979" s="8" t="s">
        <v>3015</v>
      </c>
      <c r="C2979">
        <v>41466</v>
      </c>
      <c r="D2979" s="1" t="s">
        <v>3968</v>
      </c>
      <c r="E2979" s="2">
        <v>5130</v>
      </c>
      <c r="F2979" s="9" t="s">
        <v>32</v>
      </c>
      <c r="G2979" s="2">
        <v>5130</v>
      </c>
      <c r="H2979" s="4">
        <f>Tabla1[[#This Row],[Importe]]-Tabla1[[#This Row],[Pagado]]</f>
        <v>0</v>
      </c>
    </row>
    <row r="2980" spans="1:8" x14ac:dyDescent="0.25">
      <c r="A2980" s="1" t="s">
        <v>31</v>
      </c>
      <c r="B2980" s="8" t="s">
        <v>3016</v>
      </c>
      <c r="C2980">
        <v>41467</v>
      </c>
      <c r="D2980" s="1" t="s">
        <v>4013</v>
      </c>
      <c r="E2980" s="2">
        <v>13592</v>
      </c>
      <c r="F2980" s="9" t="s">
        <v>31</v>
      </c>
      <c r="G2980" s="2">
        <v>13592</v>
      </c>
      <c r="H2980" s="4">
        <f>Tabla1[[#This Row],[Importe]]-Tabla1[[#This Row],[Pagado]]</f>
        <v>0</v>
      </c>
    </row>
    <row r="2981" spans="1:8" x14ac:dyDescent="0.25">
      <c r="A2981" s="1" t="s">
        <v>31</v>
      </c>
      <c r="B2981" s="8" t="s">
        <v>3017</v>
      </c>
      <c r="C2981">
        <v>41468</v>
      </c>
      <c r="D2981" s="1" t="s">
        <v>4010</v>
      </c>
      <c r="E2981" s="2">
        <v>4649</v>
      </c>
      <c r="F2981" s="9" t="s">
        <v>32</v>
      </c>
      <c r="G2981" s="2">
        <v>4649</v>
      </c>
      <c r="H2981" s="4">
        <f>Tabla1[[#This Row],[Importe]]-Tabla1[[#This Row],[Pagado]]</f>
        <v>0</v>
      </c>
    </row>
    <row r="2982" spans="1:8" x14ac:dyDescent="0.25">
      <c r="A2982" s="1" t="s">
        <v>31</v>
      </c>
      <c r="B2982" s="8" t="s">
        <v>3018</v>
      </c>
      <c r="C2982">
        <v>41469</v>
      </c>
      <c r="D2982" s="1" t="s">
        <v>3973</v>
      </c>
      <c r="E2982" s="2">
        <v>2072</v>
      </c>
      <c r="F2982" s="9" t="s">
        <v>32</v>
      </c>
      <c r="G2982" s="2">
        <v>2072</v>
      </c>
      <c r="H2982" s="4">
        <f>Tabla1[[#This Row],[Importe]]-Tabla1[[#This Row],[Pagado]]</f>
        <v>0</v>
      </c>
    </row>
    <row r="2983" spans="1:8" x14ac:dyDescent="0.25">
      <c r="A2983" s="1" t="s">
        <v>31</v>
      </c>
      <c r="B2983" s="8" t="s">
        <v>3019</v>
      </c>
      <c r="C2983">
        <v>41470</v>
      </c>
      <c r="D2983" s="1" t="s">
        <v>3936</v>
      </c>
      <c r="E2983" s="2">
        <v>32172.5</v>
      </c>
      <c r="F2983" s="9" t="s">
        <v>32</v>
      </c>
      <c r="G2983" s="2">
        <v>32172.5</v>
      </c>
      <c r="H2983" s="4">
        <f>Tabla1[[#This Row],[Importe]]-Tabla1[[#This Row],[Pagado]]</f>
        <v>0</v>
      </c>
    </row>
    <row r="2984" spans="1:8" x14ac:dyDescent="0.25">
      <c r="A2984" s="1" t="s">
        <v>31</v>
      </c>
      <c r="B2984" s="8" t="s">
        <v>3020</v>
      </c>
      <c r="C2984">
        <v>41471</v>
      </c>
      <c r="D2984" s="1" t="s">
        <v>3935</v>
      </c>
      <c r="E2984" s="2">
        <v>166472.6</v>
      </c>
      <c r="F2984" s="9" t="s">
        <v>33</v>
      </c>
      <c r="G2984" s="2">
        <v>166472.6</v>
      </c>
      <c r="H2984" s="4">
        <f>Tabla1[[#This Row],[Importe]]-Tabla1[[#This Row],[Pagado]]</f>
        <v>0</v>
      </c>
    </row>
    <row r="2985" spans="1:8" x14ac:dyDescent="0.25">
      <c r="A2985" s="1" t="s">
        <v>31</v>
      </c>
      <c r="B2985" s="8" t="s">
        <v>3021</v>
      </c>
      <c r="C2985">
        <v>41472</v>
      </c>
      <c r="D2985" s="1" t="s">
        <v>4045</v>
      </c>
      <c r="E2985" s="2">
        <v>4696.8</v>
      </c>
      <c r="F2985" s="9" t="s">
        <v>32</v>
      </c>
      <c r="G2985" s="2">
        <v>4696.8</v>
      </c>
      <c r="H2985" s="4">
        <f>Tabla1[[#This Row],[Importe]]-Tabla1[[#This Row],[Pagado]]</f>
        <v>0</v>
      </c>
    </row>
    <row r="2986" spans="1:8" x14ac:dyDescent="0.25">
      <c r="A2986" s="1" t="s">
        <v>31</v>
      </c>
      <c r="B2986" s="8" t="s">
        <v>3022</v>
      </c>
      <c r="C2986">
        <v>41473</v>
      </c>
      <c r="D2986" s="1" t="s">
        <v>3964</v>
      </c>
      <c r="E2986" s="2">
        <v>3416.4</v>
      </c>
      <c r="F2986" s="9" t="s">
        <v>31</v>
      </c>
      <c r="G2986" s="2">
        <v>3416.4</v>
      </c>
      <c r="H2986" s="4">
        <f>Tabla1[[#This Row],[Importe]]-Tabla1[[#This Row],[Pagado]]</f>
        <v>0</v>
      </c>
    </row>
    <row r="2987" spans="1:8" x14ac:dyDescent="0.25">
      <c r="A2987" s="1" t="s">
        <v>31</v>
      </c>
      <c r="B2987" s="8" t="s">
        <v>3023</v>
      </c>
      <c r="C2987">
        <v>41474</v>
      </c>
      <c r="D2987" s="1" t="s">
        <v>4005</v>
      </c>
      <c r="E2987" s="2">
        <v>4976.6000000000004</v>
      </c>
      <c r="F2987" s="9" t="s">
        <v>32</v>
      </c>
      <c r="G2987" s="2">
        <v>4976.6000000000004</v>
      </c>
      <c r="H2987" s="4">
        <f>Tabla1[[#This Row],[Importe]]-Tabla1[[#This Row],[Pagado]]</f>
        <v>0</v>
      </c>
    </row>
    <row r="2988" spans="1:8" x14ac:dyDescent="0.25">
      <c r="A2988" s="1" t="s">
        <v>31</v>
      </c>
      <c r="B2988" s="8" t="s">
        <v>3024</v>
      </c>
      <c r="C2988">
        <v>41475</v>
      </c>
      <c r="D2988" s="1" t="s">
        <v>4046</v>
      </c>
      <c r="E2988" s="2">
        <v>3648</v>
      </c>
      <c r="F2988" s="9" t="s">
        <v>32</v>
      </c>
      <c r="G2988" s="2">
        <v>3648</v>
      </c>
      <c r="H2988" s="4">
        <f>Tabla1[[#This Row],[Importe]]-Tabla1[[#This Row],[Pagado]]</f>
        <v>0</v>
      </c>
    </row>
    <row r="2989" spans="1:8" x14ac:dyDescent="0.25">
      <c r="A2989" s="1" t="s">
        <v>31</v>
      </c>
      <c r="B2989" s="8" t="s">
        <v>3025</v>
      </c>
      <c r="C2989">
        <v>41476</v>
      </c>
      <c r="D2989" s="1" t="s">
        <v>3964</v>
      </c>
      <c r="E2989" s="2">
        <v>182</v>
      </c>
      <c r="F2989" s="9" t="s">
        <v>31</v>
      </c>
      <c r="G2989" s="2">
        <v>182</v>
      </c>
      <c r="H2989" s="4">
        <f>Tabla1[[#This Row],[Importe]]-Tabla1[[#This Row],[Pagado]]</f>
        <v>0</v>
      </c>
    </row>
    <row r="2990" spans="1:8" x14ac:dyDescent="0.25">
      <c r="A2990" s="1" t="s">
        <v>31</v>
      </c>
      <c r="B2990" s="8" t="s">
        <v>3026</v>
      </c>
      <c r="C2990">
        <v>41477</v>
      </c>
      <c r="D2990" s="1" t="s">
        <v>4017</v>
      </c>
      <c r="E2990" s="2">
        <v>101627.66</v>
      </c>
      <c r="F2990" s="9" t="s">
        <v>35</v>
      </c>
      <c r="G2990" s="2">
        <v>101627.66</v>
      </c>
      <c r="H2990" s="4">
        <f>Tabla1[[#This Row],[Importe]]-Tabla1[[#This Row],[Pagado]]</f>
        <v>0</v>
      </c>
    </row>
    <row r="2991" spans="1:8" x14ac:dyDescent="0.25">
      <c r="A2991" s="1" t="s">
        <v>31</v>
      </c>
      <c r="B2991" s="8" t="s">
        <v>3027</v>
      </c>
      <c r="C2991">
        <v>41478</v>
      </c>
      <c r="D2991" s="1" t="s">
        <v>3993</v>
      </c>
      <c r="E2991" s="2">
        <v>10423</v>
      </c>
      <c r="F2991" s="9" t="s">
        <v>31</v>
      </c>
      <c r="G2991" s="2">
        <v>10423</v>
      </c>
      <c r="H2991" s="4">
        <f>Tabla1[[#This Row],[Importe]]-Tabla1[[#This Row],[Pagado]]</f>
        <v>0</v>
      </c>
    </row>
    <row r="2992" spans="1:8" x14ac:dyDescent="0.25">
      <c r="A2992" s="1" t="s">
        <v>31</v>
      </c>
      <c r="B2992" s="8" t="s">
        <v>3028</v>
      </c>
      <c r="C2992">
        <v>41479</v>
      </c>
      <c r="D2992" s="1" t="s">
        <v>3988</v>
      </c>
      <c r="E2992" s="2">
        <v>10397.6</v>
      </c>
      <c r="F2992" s="9" t="s">
        <v>32</v>
      </c>
      <c r="G2992" s="2">
        <v>10397.6</v>
      </c>
      <c r="H2992" s="4">
        <f>Tabla1[[#This Row],[Importe]]-Tabla1[[#This Row],[Pagado]]</f>
        <v>0</v>
      </c>
    </row>
    <row r="2993" spans="1:8" x14ac:dyDescent="0.25">
      <c r="A2993" s="1" t="s">
        <v>31</v>
      </c>
      <c r="B2993" s="8" t="s">
        <v>3029</v>
      </c>
      <c r="C2993">
        <v>41480</v>
      </c>
      <c r="D2993" s="1" t="s">
        <v>3953</v>
      </c>
      <c r="E2993" s="2">
        <v>540</v>
      </c>
      <c r="F2993" s="9" t="s">
        <v>31</v>
      </c>
      <c r="G2993" s="2">
        <v>540</v>
      </c>
      <c r="H2993" s="4">
        <f>Tabla1[[#This Row],[Importe]]-Tabla1[[#This Row],[Pagado]]</f>
        <v>0</v>
      </c>
    </row>
    <row r="2994" spans="1:8" x14ac:dyDescent="0.25">
      <c r="A2994" s="1" t="s">
        <v>31</v>
      </c>
      <c r="B2994" s="8" t="s">
        <v>3030</v>
      </c>
      <c r="C2994">
        <v>41481</v>
      </c>
      <c r="D2994" s="1" t="s">
        <v>3939</v>
      </c>
      <c r="E2994" s="2">
        <v>12249.6</v>
      </c>
      <c r="F2994" s="9" t="s">
        <v>33</v>
      </c>
      <c r="G2994" s="2">
        <v>12249.6</v>
      </c>
      <c r="H2994" s="4">
        <f>Tabla1[[#This Row],[Importe]]-Tabla1[[#This Row],[Pagado]]</f>
        <v>0</v>
      </c>
    </row>
    <row r="2995" spans="1:8" x14ac:dyDescent="0.25">
      <c r="A2995" s="1" t="s">
        <v>31</v>
      </c>
      <c r="B2995" s="8" t="s">
        <v>3031</v>
      </c>
      <c r="C2995">
        <v>41482</v>
      </c>
      <c r="D2995" s="1" t="s">
        <v>4036</v>
      </c>
      <c r="E2995" s="2">
        <v>11429.7</v>
      </c>
      <c r="F2995" s="9" t="s">
        <v>31</v>
      </c>
      <c r="G2995" s="2">
        <v>11429.7</v>
      </c>
      <c r="H2995" s="4">
        <f>Tabla1[[#This Row],[Importe]]-Tabla1[[#This Row],[Pagado]]</f>
        <v>0</v>
      </c>
    </row>
    <row r="2996" spans="1:8" x14ac:dyDescent="0.25">
      <c r="A2996" s="1" t="s">
        <v>31</v>
      </c>
      <c r="B2996" s="8" t="s">
        <v>3032</v>
      </c>
      <c r="C2996">
        <v>41483</v>
      </c>
      <c r="D2996" s="1" t="s">
        <v>4093</v>
      </c>
      <c r="E2996" s="2">
        <v>7603.2</v>
      </c>
      <c r="F2996" s="9" t="s">
        <v>31</v>
      </c>
      <c r="G2996" s="2">
        <v>7603.2</v>
      </c>
      <c r="H2996" s="4">
        <f>Tabla1[[#This Row],[Importe]]-Tabla1[[#This Row],[Pagado]]</f>
        <v>0</v>
      </c>
    </row>
    <row r="2997" spans="1:8" x14ac:dyDescent="0.25">
      <c r="A2997" s="1" t="s">
        <v>31</v>
      </c>
      <c r="B2997" s="8" t="s">
        <v>3033</v>
      </c>
      <c r="C2997">
        <v>41484</v>
      </c>
      <c r="D2997" s="1" t="s">
        <v>4082</v>
      </c>
      <c r="E2997" s="2">
        <v>3831.8</v>
      </c>
      <c r="F2997" s="9" t="s">
        <v>32</v>
      </c>
      <c r="G2997" s="2">
        <v>3831.8</v>
      </c>
      <c r="H2997" s="4">
        <f>Tabla1[[#This Row],[Importe]]-Tabla1[[#This Row],[Pagado]]</f>
        <v>0</v>
      </c>
    </row>
    <row r="2998" spans="1:8" x14ac:dyDescent="0.25">
      <c r="A2998" s="1" t="s">
        <v>31</v>
      </c>
      <c r="B2998" s="8" t="s">
        <v>3034</v>
      </c>
      <c r="C2998">
        <v>41485</v>
      </c>
      <c r="D2998" s="1" t="s">
        <v>4187</v>
      </c>
      <c r="E2998" s="2">
        <v>21335.1</v>
      </c>
      <c r="F2998" s="9" t="s">
        <v>31</v>
      </c>
      <c r="G2998" s="2">
        <v>21335.1</v>
      </c>
      <c r="H2998" s="4">
        <f>Tabla1[[#This Row],[Importe]]-Tabla1[[#This Row],[Pagado]]</f>
        <v>0</v>
      </c>
    </row>
    <row r="2999" spans="1:8" x14ac:dyDescent="0.25">
      <c r="A2999" s="1" t="s">
        <v>31</v>
      </c>
      <c r="B2999" s="8" t="s">
        <v>3035</v>
      </c>
      <c r="C2999">
        <v>41486</v>
      </c>
      <c r="D2999" s="1" t="s">
        <v>4085</v>
      </c>
      <c r="E2999" s="2">
        <v>11630.4</v>
      </c>
      <c r="F2999" s="9" t="s">
        <v>32</v>
      </c>
      <c r="G2999" s="2">
        <v>11630.4</v>
      </c>
      <c r="H2999" s="4">
        <f>Tabla1[[#This Row],[Importe]]-Tabla1[[#This Row],[Pagado]]</f>
        <v>0</v>
      </c>
    </row>
    <row r="3000" spans="1:8" x14ac:dyDescent="0.25">
      <c r="A3000" s="1" t="s">
        <v>31</v>
      </c>
      <c r="B3000" s="8" t="s">
        <v>3036</v>
      </c>
      <c r="C3000">
        <v>41487</v>
      </c>
      <c r="D3000" s="1" t="s">
        <v>4007</v>
      </c>
      <c r="E3000" s="2">
        <v>5167</v>
      </c>
      <c r="F3000" s="9" t="s">
        <v>32</v>
      </c>
      <c r="G3000" s="2">
        <v>5167</v>
      </c>
      <c r="H3000" s="4">
        <f>Tabla1[[#This Row],[Importe]]-Tabla1[[#This Row],[Pagado]]</f>
        <v>0</v>
      </c>
    </row>
    <row r="3001" spans="1:8" x14ac:dyDescent="0.25">
      <c r="A3001" s="1" t="s">
        <v>31</v>
      </c>
      <c r="B3001" s="8" t="s">
        <v>3037</v>
      </c>
      <c r="C3001">
        <v>41488</v>
      </c>
      <c r="D3001" s="1" t="s">
        <v>4050</v>
      </c>
      <c r="E3001" s="2">
        <v>2595.3000000000002</v>
      </c>
      <c r="F3001" s="9" t="s">
        <v>32</v>
      </c>
      <c r="G3001" s="2">
        <v>2595.3000000000002</v>
      </c>
      <c r="H3001" s="4">
        <f>Tabla1[[#This Row],[Importe]]-Tabla1[[#This Row],[Pagado]]</f>
        <v>0</v>
      </c>
    </row>
    <row r="3002" spans="1:8" x14ac:dyDescent="0.25">
      <c r="A3002" s="1" t="s">
        <v>31</v>
      </c>
      <c r="B3002" s="8" t="s">
        <v>3038</v>
      </c>
      <c r="C3002">
        <v>41489</v>
      </c>
      <c r="D3002" s="1" t="s">
        <v>3985</v>
      </c>
      <c r="E3002" s="2">
        <v>2520.9</v>
      </c>
      <c r="F3002" s="9" t="s">
        <v>32</v>
      </c>
      <c r="G3002" s="2">
        <v>2520.9</v>
      </c>
      <c r="H3002" s="4">
        <f>Tabla1[[#This Row],[Importe]]-Tabla1[[#This Row],[Pagado]]</f>
        <v>0</v>
      </c>
    </row>
    <row r="3003" spans="1:8" x14ac:dyDescent="0.25">
      <c r="A3003" s="1" t="s">
        <v>31</v>
      </c>
      <c r="B3003" s="8" t="s">
        <v>3039</v>
      </c>
      <c r="C3003">
        <v>41490</v>
      </c>
      <c r="D3003" s="1" t="s">
        <v>4187</v>
      </c>
      <c r="E3003" s="2">
        <v>1570.4</v>
      </c>
      <c r="F3003" s="9" t="s">
        <v>31</v>
      </c>
      <c r="G3003" s="2">
        <v>1570.4</v>
      </c>
      <c r="H3003" s="4">
        <f>Tabla1[[#This Row],[Importe]]-Tabla1[[#This Row],[Pagado]]</f>
        <v>0</v>
      </c>
    </row>
    <row r="3004" spans="1:8" x14ac:dyDescent="0.25">
      <c r="A3004" s="1" t="s">
        <v>31</v>
      </c>
      <c r="B3004" s="8" t="s">
        <v>3040</v>
      </c>
      <c r="C3004">
        <v>41491</v>
      </c>
      <c r="D3004" s="1" t="s">
        <v>4093</v>
      </c>
      <c r="E3004" s="2">
        <v>1938.6</v>
      </c>
      <c r="F3004" s="9" t="s">
        <v>31</v>
      </c>
      <c r="G3004" s="2">
        <v>1938.6</v>
      </c>
      <c r="H3004" s="4">
        <f>Tabla1[[#This Row],[Importe]]-Tabla1[[#This Row],[Pagado]]</f>
        <v>0</v>
      </c>
    </row>
    <row r="3005" spans="1:8" x14ac:dyDescent="0.25">
      <c r="A3005" s="1" t="s">
        <v>31</v>
      </c>
      <c r="B3005" s="8" t="s">
        <v>3041</v>
      </c>
      <c r="C3005">
        <v>41492</v>
      </c>
      <c r="D3005" s="1" t="s">
        <v>4009</v>
      </c>
      <c r="E3005" s="2">
        <v>1620</v>
      </c>
      <c r="F3005" s="9" t="s">
        <v>32</v>
      </c>
      <c r="G3005" s="2">
        <v>1620</v>
      </c>
      <c r="H3005" s="4">
        <f>Tabla1[[#This Row],[Importe]]-Tabla1[[#This Row],[Pagado]]</f>
        <v>0</v>
      </c>
    </row>
    <row r="3006" spans="1:8" x14ac:dyDescent="0.25">
      <c r="A3006" s="1" t="s">
        <v>31</v>
      </c>
      <c r="B3006" s="8" t="s">
        <v>3042</v>
      </c>
      <c r="C3006">
        <v>41493</v>
      </c>
      <c r="D3006" s="1" t="s">
        <v>4120</v>
      </c>
      <c r="E3006" s="2">
        <v>13456.2</v>
      </c>
      <c r="F3006" s="9" t="s">
        <v>32</v>
      </c>
      <c r="G3006" s="2">
        <v>13456.2</v>
      </c>
      <c r="H3006" s="4">
        <f>Tabla1[[#This Row],[Importe]]-Tabla1[[#This Row],[Pagado]]</f>
        <v>0</v>
      </c>
    </row>
    <row r="3007" spans="1:8" x14ac:dyDescent="0.25">
      <c r="A3007" s="1" t="s">
        <v>31</v>
      </c>
      <c r="B3007" s="8" t="s">
        <v>3043</v>
      </c>
      <c r="C3007">
        <v>41494</v>
      </c>
      <c r="D3007" s="1" t="s">
        <v>4201</v>
      </c>
      <c r="E3007" s="2">
        <v>3709.3</v>
      </c>
      <c r="F3007" s="9" t="s">
        <v>31</v>
      </c>
      <c r="G3007" s="2">
        <v>3709.3</v>
      </c>
      <c r="H3007" s="4">
        <f>Tabla1[[#This Row],[Importe]]-Tabla1[[#This Row],[Pagado]]</f>
        <v>0</v>
      </c>
    </row>
    <row r="3008" spans="1:8" x14ac:dyDescent="0.25">
      <c r="A3008" s="1" t="s">
        <v>31</v>
      </c>
      <c r="B3008" s="8" t="s">
        <v>3044</v>
      </c>
      <c r="C3008">
        <v>41495</v>
      </c>
      <c r="D3008" s="1" t="s">
        <v>3948</v>
      </c>
      <c r="E3008" s="2">
        <v>18203.5</v>
      </c>
      <c r="F3008" s="9" t="s">
        <v>32</v>
      </c>
      <c r="G3008" s="2">
        <v>18203.5</v>
      </c>
      <c r="H3008" s="4">
        <f>Tabla1[[#This Row],[Importe]]-Tabla1[[#This Row],[Pagado]]</f>
        <v>0</v>
      </c>
    </row>
    <row r="3009" spans="1:8" x14ac:dyDescent="0.25">
      <c r="A3009" s="1" t="s">
        <v>31</v>
      </c>
      <c r="B3009" s="8" t="s">
        <v>3045</v>
      </c>
      <c r="C3009">
        <v>41496</v>
      </c>
      <c r="D3009" s="1" t="s">
        <v>4187</v>
      </c>
      <c r="E3009" s="2">
        <v>1469.88</v>
      </c>
      <c r="F3009" s="9" t="s">
        <v>31</v>
      </c>
      <c r="G3009" s="2">
        <v>1469.88</v>
      </c>
      <c r="H3009" s="4">
        <f>Tabla1[[#This Row],[Importe]]-Tabla1[[#This Row],[Pagado]]</f>
        <v>0</v>
      </c>
    </row>
    <row r="3010" spans="1:8" x14ac:dyDescent="0.25">
      <c r="A3010" s="1" t="s">
        <v>31</v>
      </c>
      <c r="B3010" s="8" t="s">
        <v>3046</v>
      </c>
      <c r="C3010">
        <v>41497</v>
      </c>
      <c r="D3010" s="1" t="s">
        <v>3995</v>
      </c>
      <c r="E3010" s="2">
        <v>56427.199999999997</v>
      </c>
      <c r="F3010" s="9" t="s">
        <v>31</v>
      </c>
      <c r="G3010" s="2">
        <v>56427.199999999997</v>
      </c>
      <c r="H3010" s="4">
        <f>Tabla1[[#This Row],[Importe]]-Tabla1[[#This Row],[Pagado]]</f>
        <v>0</v>
      </c>
    </row>
    <row r="3011" spans="1:8" x14ac:dyDescent="0.25">
      <c r="A3011" s="1" t="s">
        <v>31</v>
      </c>
      <c r="B3011" s="8" t="s">
        <v>3047</v>
      </c>
      <c r="C3011">
        <v>41498</v>
      </c>
      <c r="D3011" s="1" t="s">
        <v>3942</v>
      </c>
      <c r="E3011" s="2">
        <v>7443.1</v>
      </c>
      <c r="F3011" s="9" t="s">
        <v>32</v>
      </c>
      <c r="G3011" s="2">
        <v>7443.1</v>
      </c>
      <c r="H3011" s="4">
        <f>Tabla1[[#This Row],[Importe]]-Tabla1[[#This Row],[Pagado]]</f>
        <v>0</v>
      </c>
    </row>
    <row r="3012" spans="1:8" x14ac:dyDescent="0.25">
      <c r="A3012" s="1" t="s">
        <v>31</v>
      </c>
      <c r="B3012" s="8" t="s">
        <v>3048</v>
      </c>
      <c r="C3012">
        <v>41499</v>
      </c>
      <c r="D3012" s="1" t="s">
        <v>4016</v>
      </c>
      <c r="E3012" s="2">
        <v>4830.6000000000004</v>
      </c>
      <c r="F3012" s="9" t="s">
        <v>32</v>
      </c>
      <c r="G3012" s="2">
        <v>4830.6000000000004</v>
      </c>
      <c r="H3012" s="4">
        <f>Tabla1[[#This Row],[Importe]]-Tabla1[[#This Row],[Pagado]]</f>
        <v>0</v>
      </c>
    </row>
    <row r="3013" spans="1:8" x14ac:dyDescent="0.25">
      <c r="A3013" s="1" t="s">
        <v>31</v>
      </c>
      <c r="B3013" s="8" t="s">
        <v>3049</v>
      </c>
      <c r="C3013">
        <v>41500</v>
      </c>
      <c r="D3013" s="1" t="s">
        <v>3951</v>
      </c>
      <c r="E3013" s="2">
        <v>18436.599999999999</v>
      </c>
      <c r="F3013" s="9" t="s">
        <v>31</v>
      </c>
      <c r="G3013" s="2">
        <v>18436.599999999999</v>
      </c>
      <c r="H3013" s="4">
        <f>Tabla1[[#This Row],[Importe]]-Tabla1[[#This Row],[Pagado]]</f>
        <v>0</v>
      </c>
    </row>
    <row r="3014" spans="1:8" x14ac:dyDescent="0.25">
      <c r="A3014" s="1" t="s">
        <v>31</v>
      </c>
      <c r="B3014" s="8" t="s">
        <v>3050</v>
      </c>
      <c r="C3014">
        <v>41501</v>
      </c>
      <c r="D3014" s="1" t="s">
        <v>3989</v>
      </c>
      <c r="E3014" s="2">
        <v>4035.1</v>
      </c>
      <c r="F3014" s="9" t="s">
        <v>31</v>
      </c>
      <c r="G3014" s="2">
        <v>4035.1</v>
      </c>
      <c r="H3014" s="4">
        <f>Tabla1[[#This Row],[Importe]]-Tabla1[[#This Row],[Pagado]]</f>
        <v>0</v>
      </c>
    </row>
    <row r="3015" spans="1:8" x14ac:dyDescent="0.25">
      <c r="A3015" s="1" t="s">
        <v>31</v>
      </c>
      <c r="B3015" s="8" t="s">
        <v>3051</v>
      </c>
      <c r="C3015">
        <v>41502</v>
      </c>
      <c r="D3015" s="1" t="s">
        <v>3987</v>
      </c>
      <c r="E3015" s="2">
        <v>2041.8</v>
      </c>
      <c r="F3015" s="9" t="s">
        <v>32</v>
      </c>
      <c r="G3015" s="2">
        <v>2041.8</v>
      </c>
      <c r="H3015" s="4">
        <f>Tabla1[[#This Row],[Importe]]-Tabla1[[#This Row],[Pagado]]</f>
        <v>0</v>
      </c>
    </row>
    <row r="3016" spans="1:8" x14ac:dyDescent="0.25">
      <c r="A3016" s="1" t="s">
        <v>31</v>
      </c>
      <c r="B3016" s="8" t="s">
        <v>3052</v>
      </c>
      <c r="C3016">
        <v>41503</v>
      </c>
      <c r="D3016" s="1" t="s">
        <v>3988</v>
      </c>
      <c r="E3016" s="2">
        <v>5330</v>
      </c>
      <c r="F3016" s="9" t="s">
        <v>32</v>
      </c>
      <c r="G3016" s="2">
        <v>5330</v>
      </c>
      <c r="H3016" s="4">
        <f>Tabla1[[#This Row],[Importe]]-Tabla1[[#This Row],[Pagado]]</f>
        <v>0</v>
      </c>
    </row>
    <row r="3017" spans="1:8" x14ac:dyDescent="0.25">
      <c r="A3017" s="1" t="s">
        <v>31</v>
      </c>
      <c r="B3017" s="8" t="s">
        <v>3053</v>
      </c>
      <c r="C3017">
        <v>41504</v>
      </c>
      <c r="D3017" s="1" t="s">
        <v>3962</v>
      </c>
      <c r="E3017" s="2">
        <v>19105.2</v>
      </c>
      <c r="F3017" s="9" t="s">
        <v>31</v>
      </c>
      <c r="G3017" s="2">
        <v>19105.2</v>
      </c>
      <c r="H3017" s="4">
        <f>Tabla1[[#This Row],[Importe]]-Tabla1[[#This Row],[Pagado]]</f>
        <v>0</v>
      </c>
    </row>
    <row r="3018" spans="1:8" x14ac:dyDescent="0.25">
      <c r="A3018" s="1" t="s">
        <v>31</v>
      </c>
      <c r="B3018" s="8" t="s">
        <v>3054</v>
      </c>
      <c r="C3018">
        <v>41505</v>
      </c>
      <c r="D3018" s="1" t="s">
        <v>3962</v>
      </c>
      <c r="E3018" s="2">
        <v>496.16</v>
      </c>
      <c r="F3018" s="9" t="s">
        <v>31</v>
      </c>
      <c r="G3018" s="2">
        <v>496.16</v>
      </c>
      <c r="H3018" s="4">
        <f>Tabla1[[#This Row],[Importe]]-Tabla1[[#This Row],[Pagado]]</f>
        <v>0</v>
      </c>
    </row>
    <row r="3019" spans="1:8" x14ac:dyDescent="0.25">
      <c r="A3019" s="1" t="s">
        <v>31</v>
      </c>
      <c r="B3019" s="8" t="s">
        <v>3055</v>
      </c>
      <c r="C3019">
        <v>41506</v>
      </c>
      <c r="D3019" s="1" t="s">
        <v>3982</v>
      </c>
      <c r="E3019" s="2">
        <v>6300.8</v>
      </c>
      <c r="F3019" s="9" t="s">
        <v>31</v>
      </c>
      <c r="G3019" s="2">
        <v>6300.8</v>
      </c>
      <c r="H3019" s="4">
        <f>Tabla1[[#This Row],[Importe]]-Tabla1[[#This Row],[Pagado]]</f>
        <v>0</v>
      </c>
    </row>
    <row r="3020" spans="1:8" x14ac:dyDescent="0.25">
      <c r="A3020" s="1" t="s">
        <v>31</v>
      </c>
      <c r="B3020" s="8" t="s">
        <v>3056</v>
      </c>
      <c r="C3020">
        <v>41507</v>
      </c>
      <c r="D3020" s="1" t="s">
        <v>3972</v>
      </c>
      <c r="E3020" s="2">
        <v>3197.7</v>
      </c>
      <c r="F3020" s="9" t="s">
        <v>31</v>
      </c>
      <c r="G3020" s="2">
        <v>3197.7</v>
      </c>
      <c r="H3020" s="4">
        <f>Tabla1[[#This Row],[Importe]]-Tabla1[[#This Row],[Pagado]]</f>
        <v>0</v>
      </c>
    </row>
    <row r="3021" spans="1:8" x14ac:dyDescent="0.25">
      <c r="A3021" s="1" t="s">
        <v>31</v>
      </c>
      <c r="B3021" s="8" t="s">
        <v>3057</v>
      </c>
      <c r="C3021">
        <v>41508</v>
      </c>
      <c r="D3021" s="1" t="s">
        <v>3960</v>
      </c>
      <c r="E3021" s="2">
        <v>8349.52</v>
      </c>
      <c r="F3021" s="9" t="s">
        <v>31</v>
      </c>
      <c r="G3021" s="2">
        <v>8349.52</v>
      </c>
      <c r="H3021" s="4">
        <f>Tabla1[[#This Row],[Importe]]-Tabla1[[#This Row],[Pagado]]</f>
        <v>0</v>
      </c>
    </row>
    <row r="3022" spans="1:8" x14ac:dyDescent="0.25">
      <c r="A3022" s="1" t="s">
        <v>31</v>
      </c>
      <c r="B3022" s="8" t="s">
        <v>3058</v>
      </c>
      <c r="C3022">
        <v>41509</v>
      </c>
      <c r="D3022" s="1" t="s">
        <v>3964</v>
      </c>
      <c r="E3022" s="2">
        <v>528</v>
      </c>
      <c r="F3022" s="9" t="s">
        <v>31</v>
      </c>
      <c r="G3022" s="2">
        <v>528</v>
      </c>
      <c r="H3022" s="4">
        <f>Tabla1[[#This Row],[Importe]]-Tabla1[[#This Row],[Pagado]]</f>
        <v>0</v>
      </c>
    </row>
    <row r="3023" spans="1:8" x14ac:dyDescent="0.25">
      <c r="A3023" s="1" t="s">
        <v>31</v>
      </c>
      <c r="B3023" s="8" t="s">
        <v>3059</v>
      </c>
      <c r="C3023">
        <v>41510</v>
      </c>
      <c r="D3023" s="1" t="s">
        <v>4004</v>
      </c>
      <c r="E3023" s="2">
        <v>3927</v>
      </c>
      <c r="F3023" s="9" t="s">
        <v>32</v>
      </c>
      <c r="G3023" s="2">
        <v>3927</v>
      </c>
      <c r="H3023" s="4">
        <f>Tabla1[[#This Row],[Importe]]-Tabla1[[#This Row],[Pagado]]</f>
        <v>0</v>
      </c>
    </row>
    <row r="3024" spans="1:8" x14ac:dyDescent="0.25">
      <c r="A3024" s="1" t="s">
        <v>31</v>
      </c>
      <c r="B3024" s="8" t="s">
        <v>3060</v>
      </c>
      <c r="C3024">
        <v>41511</v>
      </c>
      <c r="D3024" s="1" t="s">
        <v>3971</v>
      </c>
      <c r="E3024" s="2">
        <v>6868.8</v>
      </c>
      <c r="F3024" s="9" t="s">
        <v>31</v>
      </c>
      <c r="G3024" s="2">
        <v>6868.8</v>
      </c>
      <c r="H3024" s="4">
        <f>Tabla1[[#This Row],[Importe]]-Tabla1[[#This Row],[Pagado]]</f>
        <v>0</v>
      </c>
    </row>
    <row r="3025" spans="1:8" x14ac:dyDescent="0.25">
      <c r="A3025" s="1" t="s">
        <v>31</v>
      </c>
      <c r="B3025" s="8" t="s">
        <v>3061</v>
      </c>
      <c r="C3025">
        <v>41512</v>
      </c>
      <c r="D3025" s="1" t="s">
        <v>4030</v>
      </c>
      <c r="E3025" s="2">
        <v>3203.4</v>
      </c>
      <c r="F3025" s="9" t="s">
        <v>31</v>
      </c>
      <c r="G3025" s="2">
        <v>3203.4</v>
      </c>
      <c r="H3025" s="4">
        <f>Tabla1[[#This Row],[Importe]]-Tabla1[[#This Row],[Pagado]]</f>
        <v>0</v>
      </c>
    </row>
    <row r="3026" spans="1:8" x14ac:dyDescent="0.25">
      <c r="A3026" s="1" t="s">
        <v>31</v>
      </c>
      <c r="B3026" s="8" t="s">
        <v>3062</v>
      </c>
      <c r="C3026">
        <v>41513</v>
      </c>
      <c r="D3026" s="1" t="s">
        <v>4185</v>
      </c>
      <c r="E3026" s="2">
        <v>10619</v>
      </c>
      <c r="F3026" s="9" t="s">
        <v>32</v>
      </c>
      <c r="G3026" s="2">
        <v>10619</v>
      </c>
      <c r="H3026" s="4">
        <f>Tabla1[[#This Row],[Importe]]-Tabla1[[#This Row],[Pagado]]</f>
        <v>0</v>
      </c>
    </row>
    <row r="3027" spans="1:8" x14ac:dyDescent="0.25">
      <c r="A3027" s="1" t="s">
        <v>31</v>
      </c>
      <c r="B3027" s="8" t="s">
        <v>3063</v>
      </c>
      <c r="C3027">
        <v>41514</v>
      </c>
      <c r="D3027" s="1" t="s">
        <v>4047</v>
      </c>
      <c r="E3027" s="2">
        <v>537.1</v>
      </c>
      <c r="F3027" s="9" t="s">
        <v>31</v>
      </c>
      <c r="G3027" s="2">
        <v>537.1</v>
      </c>
      <c r="H3027" s="4">
        <f>Tabla1[[#This Row],[Importe]]-Tabla1[[#This Row],[Pagado]]</f>
        <v>0</v>
      </c>
    </row>
    <row r="3028" spans="1:8" x14ac:dyDescent="0.25">
      <c r="A3028" s="1" t="s">
        <v>31</v>
      </c>
      <c r="B3028" s="8" t="s">
        <v>3064</v>
      </c>
      <c r="C3028">
        <v>41515</v>
      </c>
      <c r="D3028" s="1" t="s">
        <v>3950</v>
      </c>
      <c r="E3028" s="2">
        <v>116287.6</v>
      </c>
      <c r="F3028" s="9" t="s">
        <v>33</v>
      </c>
      <c r="G3028" s="2">
        <v>116287.6</v>
      </c>
      <c r="H3028" s="4">
        <f>Tabla1[[#This Row],[Importe]]-Tabla1[[#This Row],[Pagado]]</f>
        <v>0</v>
      </c>
    </row>
    <row r="3029" spans="1:8" x14ac:dyDescent="0.25">
      <c r="A3029" s="1" t="s">
        <v>31</v>
      </c>
      <c r="B3029" s="8" t="s">
        <v>3065</v>
      </c>
      <c r="C3029">
        <v>41516</v>
      </c>
      <c r="D3029" s="1" t="s">
        <v>3987</v>
      </c>
      <c r="E3029" s="2">
        <v>3628.8</v>
      </c>
      <c r="F3029" s="9" t="s">
        <v>32</v>
      </c>
      <c r="G3029" s="2">
        <v>3628.8</v>
      </c>
      <c r="H3029" s="4">
        <f>Tabla1[[#This Row],[Importe]]-Tabla1[[#This Row],[Pagado]]</f>
        <v>0</v>
      </c>
    </row>
    <row r="3030" spans="1:8" x14ac:dyDescent="0.25">
      <c r="A3030" s="1" t="s">
        <v>31</v>
      </c>
      <c r="B3030" s="8" t="s">
        <v>3066</v>
      </c>
      <c r="C3030">
        <v>41517</v>
      </c>
      <c r="D3030" s="1" t="s">
        <v>4146</v>
      </c>
      <c r="E3030" s="2">
        <v>0</v>
      </c>
      <c r="F3030" s="9" t="s">
        <v>4219</v>
      </c>
      <c r="G3030" s="2">
        <v>0</v>
      </c>
      <c r="H3030" s="4">
        <f>Tabla1[[#This Row],[Importe]]-Tabla1[[#This Row],[Pagado]]</f>
        <v>0</v>
      </c>
    </row>
    <row r="3031" spans="1:8" x14ac:dyDescent="0.25">
      <c r="A3031" s="1" t="s">
        <v>31</v>
      </c>
      <c r="B3031" s="8" t="s">
        <v>3067</v>
      </c>
      <c r="C3031">
        <v>41518</v>
      </c>
      <c r="D3031" s="1" t="s">
        <v>4146</v>
      </c>
      <c r="E3031" s="2">
        <v>19515</v>
      </c>
      <c r="F3031" s="9" t="s">
        <v>31</v>
      </c>
      <c r="G3031" s="2">
        <v>19515</v>
      </c>
      <c r="H3031" s="4">
        <f>Tabla1[[#This Row],[Importe]]-Tabla1[[#This Row],[Pagado]]</f>
        <v>0</v>
      </c>
    </row>
    <row r="3032" spans="1:8" x14ac:dyDescent="0.25">
      <c r="A3032" s="1" t="s">
        <v>31</v>
      </c>
      <c r="B3032" s="8" t="s">
        <v>3068</v>
      </c>
      <c r="C3032">
        <v>41519</v>
      </c>
      <c r="D3032" s="1" t="s">
        <v>4034</v>
      </c>
      <c r="E3032" s="2">
        <v>2908.8</v>
      </c>
      <c r="F3032" s="9" t="s">
        <v>31</v>
      </c>
      <c r="G3032" s="2">
        <v>2908.8</v>
      </c>
      <c r="H3032" s="4">
        <f>Tabla1[[#This Row],[Importe]]-Tabla1[[#This Row],[Pagado]]</f>
        <v>0</v>
      </c>
    </row>
    <row r="3033" spans="1:8" x14ac:dyDescent="0.25">
      <c r="A3033" s="1" t="s">
        <v>31</v>
      </c>
      <c r="B3033" s="8" t="s">
        <v>3069</v>
      </c>
      <c r="C3033">
        <v>41520</v>
      </c>
      <c r="D3033" s="1" t="s">
        <v>3949</v>
      </c>
      <c r="E3033" s="2">
        <v>61741.24</v>
      </c>
      <c r="F3033" s="9" t="s">
        <v>33</v>
      </c>
      <c r="G3033" s="2">
        <v>61741.24</v>
      </c>
      <c r="H3033" s="4">
        <f>Tabla1[[#This Row],[Importe]]-Tabla1[[#This Row],[Pagado]]</f>
        <v>0</v>
      </c>
    </row>
    <row r="3034" spans="1:8" x14ac:dyDescent="0.25">
      <c r="A3034" s="1" t="s">
        <v>31</v>
      </c>
      <c r="B3034" s="8" t="s">
        <v>3070</v>
      </c>
      <c r="C3034">
        <v>41521</v>
      </c>
      <c r="D3034" s="1" t="s">
        <v>3944</v>
      </c>
      <c r="E3034" s="2">
        <v>13543.32</v>
      </c>
      <c r="F3034" s="9" t="s">
        <v>32</v>
      </c>
      <c r="G3034" s="2">
        <v>13543.32</v>
      </c>
      <c r="H3034" s="4">
        <f>Tabla1[[#This Row],[Importe]]-Tabla1[[#This Row],[Pagado]]</f>
        <v>0</v>
      </c>
    </row>
    <row r="3035" spans="1:8" x14ac:dyDescent="0.25">
      <c r="A3035" s="1" t="s">
        <v>31</v>
      </c>
      <c r="B3035" s="8" t="s">
        <v>3071</v>
      </c>
      <c r="C3035">
        <v>41522</v>
      </c>
      <c r="D3035" s="1" t="s">
        <v>3985</v>
      </c>
      <c r="E3035" s="2">
        <v>985.6</v>
      </c>
      <c r="F3035" s="9" t="s">
        <v>32</v>
      </c>
      <c r="G3035" s="2">
        <v>985.6</v>
      </c>
      <c r="H3035" s="4">
        <f>Tabla1[[#This Row],[Importe]]-Tabla1[[#This Row],[Pagado]]</f>
        <v>0</v>
      </c>
    </row>
    <row r="3036" spans="1:8" x14ac:dyDescent="0.25">
      <c r="A3036" s="1" t="s">
        <v>31</v>
      </c>
      <c r="B3036" s="8" t="s">
        <v>3072</v>
      </c>
      <c r="C3036">
        <v>41523</v>
      </c>
      <c r="D3036" s="1" t="s">
        <v>3985</v>
      </c>
      <c r="E3036" s="2">
        <v>1036.8</v>
      </c>
      <c r="F3036" s="9" t="s">
        <v>32</v>
      </c>
      <c r="G3036" s="2">
        <v>1036.8</v>
      </c>
      <c r="H3036" s="4">
        <f>Tabla1[[#This Row],[Importe]]-Tabla1[[#This Row],[Pagado]]</f>
        <v>0</v>
      </c>
    </row>
    <row r="3037" spans="1:8" x14ac:dyDescent="0.25">
      <c r="A3037" s="1" t="s">
        <v>31</v>
      </c>
      <c r="B3037" s="8" t="s">
        <v>3073</v>
      </c>
      <c r="C3037">
        <v>41524</v>
      </c>
      <c r="D3037" s="1" t="s">
        <v>3945</v>
      </c>
      <c r="E3037" s="2">
        <v>15571.72</v>
      </c>
      <c r="F3037" s="9" t="s">
        <v>32</v>
      </c>
      <c r="G3037" s="2">
        <v>15571.72</v>
      </c>
      <c r="H3037" s="4">
        <f>Tabla1[[#This Row],[Importe]]-Tabla1[[#This Row],[Pagado]]</f>
        <v>0</v>
      </c>
    </row>
    <row r="3038" spans="1:8" x14ac:dyDescent="0.25">
      <c r="A3038" s="1" t="s">
        <v>31</v>
      </c>
      <c r="B3038" s="8" t="s">
        <v>3074</v>
      </c>
      <c r="C3038">
        <v>41525</v>
      </c>
      <c r="D3038" s="1" t="s">
        <v>3946</v>
      </c>
      <c r="E3038" s="2">
        <v>6405.52</v>
      </c>
      <c r="F3038" s="9" t="s">
        <v>32</v>
      </c>
      <c r="G3038" s="2">
        <v>6405.52</v>
      </c>
      <c r="H3038" s="4">
        <f>Tabla1[[#This Row],[Importe]]-Tabla1[[#This Row],[Pagado]]</f>
        <v>0</v>
      </c>
    </row>
    <row r="3039" spans="1:8" x14ac:dyDescent="0.25">
      <c r="A3039" s="1" t="s">
        <v>31</v>
      </c>
      <c r="B3039" s="8" t="s">
        <v>3075</v>
      </c>
      <c r="C3039">
        <v>41526</v>
      </c>
      <c r="D3039" s="1" t="s">
        <v>4080</v>
      </c>
      <c r="E3039" s="2">
        <v>3577</v>
      </c>
      <c r="F3039" s="9" t="s">
        <v>32</v>
      </c>
      <c r="G3039" s="2">
        <v>3577</v>
      </c>
      <c r="H3039" s="4">
        <f>Tabla1[[#This Row],[Importe]]-Tabla1[[#This Row],[Pagado]]</f>
        <v>0</v>
      </c>
    </row>
    <row r="3040" spans="1:8" x14ac:dyDescent="0.25">
      <c r="A3040" s="1" t="s">
        <v>31</v>
      </c>
      <c r="B3040" s="8" t="s">
        <v>3076</v>
      </c>
      <c r="C3040">
        <v>41527</v>
      </c>
      <c r="D3040" s="1" t="s">
        <v>3970</v>
      </c>
      <c r="E3040" s="2">
        <v>4728.2</v>
      </c>
      <c r="F3040" s="9" t="s">
        <v>31</v>
      </c>
      <c r="G3040" s="2">
        <v>4728.2</v>
      </c>
      <c r="H3040" s="4">
        <f>Tabla1[[#This Row],[Importe]]-Tabla1[[#This Row],[Pagado]]</f>
        <v>0</v>
      </c>
    </row>
    <row r="3041" spans="1:8" x14ac:dyDescent="0.25">
      <c r="A3041" s="1" t="s">
        <v>31</v>
      </c>
      <c r="B3041" s="8" t="s">
        <v>3077</v>
      </c>
      <c r="C3041">
        <v>41528</v>
      </c>
      <c r="D3041" s="1" t="s">
        <v>3968</v>
      </c>
      <c r="E3041" s="2">
        <v>10800</v>
      </c>
      <c r="F3041" s="9" t="s">
        <v>32</v>
      </c>
      <c r="G3041" s="2">
        <v>10800</v>
      </c>
      <c r="H3041" s="4">
        <f>Tabla1[[#This Row],[Importe]]-Tabla1[[#This Row],[Pagado]]</f>
        <v>0</v>
      </c>
    </row>
    <row r="3042" spans="1:8" x14ac:dyDescent="0.25">
      <c r="A3042" s="1" t="s">
        <v>31</v>
      </c>
      <c r="B3042" s="8" t="s">
        <v>3078</v>
      </c>
      <c r="C3042">
        <v>41529</v>
      </c>
      <c r="D3042" s="1" t="s">
        <v>3963</v>
      </c>
      <c r="E3042" s="2">
        <v>1910.52</v>
      </c>
      <c r="F3042" s="9" t="s">
        <v>31</v>
      </c>
      <c r="G3042" s="2">
        <v>1910.52</v>
      </c>
      <c r="H3042" s="4">
        <f>Tabla1[[#This Row],[Importe]]-Tabla1[[#This Row],[Pagado]]</f>
        <v>0</v>
      </c>
    </row>
    <row r="3043" spans="1:8" x14ac:dyDescent="0.25">
      <c r="A3043" s="1" t="s">
        <v>31</v>
      </c>
      <c r="B3043" s="8" t="s">
        <v>3079</v>
      </c>
      <c r="C3043">
        <v>41530</v>
      </c>
      <c r="D3043" s="1" t="s">
        <v>4084</v>
      </c>
      <c r="E3043" s="2">
        <v>6089.8</v>
      </c>
      <c r="F3043" s="9" t="s">
        <v>31</v>
      </c>
      <c r="G3043" s="2">
        <v>6089.8</v>
      </c>
      <c r="H3043" s="4">
        <f>Tabla1[[#This Row],[Importe]]-Tabla1[[#This Row],[Pagado]]</f>
        <v>0</v>
      </c>
    </row>
    <row r="3044" spans="1:8" x14ac:dyDescent="0.25">
      <c r="A3044" s="1" t="s">
        <v>31</v>
      </c>
      <c r="B3044" s="8" t="s">
        <v>3080</v>
      </c>
      <c r="C3044">
        <v>41531</v>
      </c>
      <c r="D3044" s="1" t="s">
        <v>3980</v>
      </c>
      <c r="E3044" s="2">
        <v>12004.8</v>
      </c>
      <c r="F3044" s="9" t="s">
        <v>32</v>
      </c>
      <c r="G3044" s="2">
        <v>12004.8</v>
      </c>
      <c r="H3044" s="4">
        <f>Tabla1[[#This Row],[Importe]]-Tabla1[[#This Row],[Pagado]]</f>
        <v>0</v>
      </c>
    </row>
    <row r="3045" spans="1:8" x14ac:dyDescent="0.25">
      <c r="A3045" s="1" t="s">
        <v>31</v>
      </c>
      <c r="B3045" s="8" t="s">
        <v>3081</v>
      </c>
      <c r="C3045">
        <v>41532</v>
      </c>
      <c r="D3045" s="1" t="s">
        <v>4042</v>
      </c>
      <c r="E3045" s="2">
        <v>40576.800000000003</v>
      </c>
      <c r="F3045" s="9" t="s">
        <v>31</v>
      </c>
      <c r="G3045" s="2">
        <v>40576.800000000003</v>
      </c>
      <c r="H3045" s="4">
        <f>Tabla1[[#This Row],[Importe]]-Tabla1[[#This Row],[Pagado]]</f>
        <v>0</v>
      </c>
    </row>
    <row r="3046" spans="1:8" x14ac:dyDescent="0.25">
      <c r="A3046" s="1" t="s">
        <v>31</v>
      </c>
      <c r="B3046" s="8" t="s">
        <v>3082</v>
      </c>
      <c r="C3046">
        <v>41533</v>
      </c>
      <c r="D3046" s="1" t="s">
        <v>3939</v>
      </c>
      <c r="E3046" s="2">
        <v>401.8</v>
      </c>
      <c r="F3046" s="9" t="s">
        <v>31</v>
      </c>
      <c r="G3046" s="2">
        <v>401.8</v>
      </c>
      <c r="H3046" s="4">
        <f>Tabla1[[#This Row],[Importe]]-Tabla1[[#This Row],[Pagado]]</f>
        <v>0</v>
      </c>
    </row>
    <row r="3047" spans="1:8" x14ac:dyDescent="0.25">
      <c r="A3047" s="1" t="s">
        <v>31</v>
      </c>
      <c r="B3047" s="8" t="s">
        <v>3083</v>
      </c>
      <c r="C3047">
        <v>41534</v>
      </c>
      <c r="D3047" s="1" t="s">
        <v>4059</v>
      </c>
      <c r="E3047" s="2">
        <v>12358.32</v>
      </c>
      <c r="F3047" s="9" t="s">
        <v>31</v>
      </c>
      <c r="G3047" s="2">
        <v>12358.32</v>
      </c>
      <c r="H3047" s="4">
        <f>Tabla1[[#This Row],[Importe]]-Tabla1[[#This Row],[Pagado]]</f>
        <v>0</v>
      </c>
    </row>
    <row r="3048" spans="1:8" x14ac:dyDescent="0.25">
      <c r="A3048" s="1" t="s">
        <v>31</v>
      </c>
      <c r="B3048" s="8" t="s">
        <v>3084</v>
      </c>
      <c r="C3048">
        <v>41535</v>
      </c>
      <c r="D3048" s="1" t="s">
        <v>4086</v>
      </c>
      <c r="E3048" s="2">
        <v>3221.4</v>
      </c>
      <c r="F3048" s="9" t="s">
        <v>31</v>
      </c>
      <c r="G3048" s="2">
        <v>3221.4</v>
      </c>
      <c r="H3048" s="4">
        <f>Tabla1[[#This Row],[Importe]]-Tabla1[[#This Row],[Pagado]]</f>
        <v>0</v>
      </c>
    </row>
    <row r="3049" spans="1:8" x14ac:dyDescent="0.25">
      <c r="A3049" s="1" t="s">
        <v>31</v>
      </c>
      <c r="B3049" s="8" t="s">
        <v>3085</v>
      </c>
      <c r="C3049">
        <v>41536</v>
      </c>
      <c r="D3049" s="1" t="s">
        <v>3994</v>
      </c>
      <c r="E3049" s="2">
        <v>5790</v>
      </c>
      <c r="F3049" s="9" t="s">
        <v>31</v>
      </c>
      <c r="G3049" s="2">
        <v>5790</v>
      </c>
      <c r="H3049" s="4">
        <f>Tabla1[[#This Row],[Importe]]-Tabla1[[#This Row],[Pagado]]</f>
        <v>0</v>
      </c>
    </row>
    <row r="3050" spans="1:8" x14ac:dyDescent="0.25">
      <c r="A3050" s="1" t="s">
        <v>31</v>
      </c>
      <c r="B3050" s="8" t="s">
        <v>3086</v>
      </c>
      <c r="C3050">
        <v>41537</v>
      </c>
      <c r="D3050" s="1" t="s">
        <v>4147</v>
      </c>
      <c r="E3050" s="2">
        <v>722.42</v>
      </c>
      <c r="F3050" s="9" t="s">
        <v>31</v>
      </c>
      <c r="G3050" s="2">
        <v>722.42</v>
      </c>
      <c r="H3050" s="4">
        <f>Tabla1[[#This Row],[Importe]]-Tabla1[[#This Row],[Pagado]]</f>
        <v>0</v>
      </c>
    </row>
    <row r="3051" spans="1:8" x14ac:dyDescent="0.25">
      <c r="A3051" s="1" t="s">
        <v>31</v>
      </c>
      <c r="B3051" s="8" t="s">
        <v>3087</v>
      </c>
      <c r="C3051">
        <v>41538</v>
      </c>
      <c r="D3051" s="1" t="s">
        <v>4119</v>
      </c>
      <c r="E3051" s="2">
        <v>310</v>
      </c>
      <c r="F3051" s="9" t="s">
        <v>31</v>
      </c>
      <c r="G3051" s="2">
        <v>310</v>
      </c>
      <c r="H3051" s="4">
        <f>Tabla1[[#This Row],[Importe]]-Tabla1[[#This Row],[Pagado]]</f>
        <v>0</v>
      </c>
    </row>
    <row r="3052" spans="1:8" x14ac:dyDescent="0.25">
      <c r="A3052" s="1" t="s">
        <v>31</v>
      </c>
      <c r="B3052" s="8" t="s">
        <v>3088</v>
      </c>
      <c r="C3052">
        <v>41539</v>
      </c>
      <c r="D3052" s="1" t="s">
        <v>3967</v>
      </c>
      <c r="E3052" s="2">
        <v>9094.7999999999993</v>
      </c>
      <c r="F3052" s="9" t="s">
        <v>31</v>
      </c>
      <c r="G3052" s="2">
        <v>9094.7999999999993</v>
      </c>
      <c r="H3052" s="4">
        <f>Tabla1[[#This Row],[Importe]]-Tabla1[[#This Row],[Pagado]]</f>
        <v>0</v>
      </c>
    </row>
    <row r="3053" spans="1:8" x14ac:dyDescent="0.25">
      <c r="A3053" s="1" t="s">
        <v>31</v>
      </c>
      <c r="B3053" s="8" t="s">
        <v>3089</v>
      </c>
      <c r="C3053">
        <v>41540</v>
      </c>
      <c r="D3053" s="1" t="s">
        <v>3944</v>
      </c>
      <c r="E3053" s="2">
        <v>4934.8</v>
      </c>
      <c r="F3053" s="9" t="s">
        <v>31</v>
      </c>
      <c r="G3053" s="2">
        <v>4934.8</v>
      </c>
      <c r="H3053" s="4">
        <f>Tabla1[[#This Row],[Importe]]-Tabla1[[#This Row],[Pagado]]</f>
        <v>0</v>
      </c>
    </row>
    <row r="3054" spans="1:8" x14ac:dyDescent="0.25">
      <c r="A3054" s="1" t="s">
        <v>31</v>
      </c>
      <c r="B3054" s="8" t="s">
        <v>3090</v>
      </c>
      <c r="C3054">
        <v>41541</v>
      </c>
      <c r="D3054" s="1" t="s">
        <v>3979</v>
      </c>
      <c r="E3054" s="2">
        <v>9857.58</v>
      </c>
      <c r="F3054" s="9" t="s">
        <v>31</v>
      </c>
      <c r="G3054" s="2">
        <v>9857.58</v>
      </c>
      <c r="H3054" s="4">
        <f>Tabla1[[#This Row],[Importe]]-Tabla1[[#This Row],[Pagado]]</f>
        <v>0</v>
      </c>
    </row>
    <row r="3055" spans="1:8" x14ac:dyDescent="0.25">
      <c r="A3055" s="1" t="s">
        <v>31</v>
      </c>
      <c r="B3055" s="8" t="s">
        <v>3091</v>
      </c>
      <c r="C3055">
        <v>41542</v>
      </c>
      <c r="D3055" s="1" t="s">
        <v>3977</v>
      </c>
      <c r="E3055" s="2">
        <v>1501.74</v>
      </c>
      <c r="F3055" s="9" t="s">
        <v>31</v>
      </c>
      <c r="G3055" s="2">
        <v>1501.74</v>
      </c>
      <c r="H3055" s="4">
        <f>Tabla1[[#This Row],[Importe]]-Tabla1[[#This Row],[Pagado]]</f>
        <v>0</v>
      </c>
    </row>
    <row r="3056" spans="1:8" x14ac:dyDescent="0.25">
      <c r="A3056" s="1" t="s">
        <v>31</v>
      </c>
      <c r="B3056" s="8" t="s">
        <v>3092</v>
      </c>
      <c r="C3056">
        <v>41543</v>
      </c>
      <c r="D3056" s="1" t="s">
        <v>4172</v>
      </c>
      <c r="E3056" s="2">
        <v>9742.2000000000007</v>
      </c>
      <c r="F3056" s="9" t="s">
        <v>31</v>
      </c>
      <c r="G3056" s="2">
        <v>9742.2000000000007</v>
      </c>
      <c r="H3056" s="4">
        <f>Tabla1[[#This Row],[Importe]]-Tabla1[[#This Row],[Pagado]]</f>
        <v>0</v>
      </c>
    </row>
    <row r="3057" spans="1:8" x14ac:dyDescent="0.25">
      <c r="A3057" s="1" t="s">
        <v>31</v>
      </c>
      <c r="B3057" s="8" t="s">
        <v>3093</v>
      </c>
      <c r="C3057">
        <v>41544</v>
      </c>
      <c r="D3057" s="1" t="s">
        <v>4049</v>
      </c>
      <c r="E3057" s="2">
        <v>3085.7</v>
      </c>
      <c r="F3057" s="9" t="s">
        <v>31</v>
      </c>
      <c r="G3057" s="2">
        <v>3085.7</v>
      </c>
      <c r="H3057" s="4">
        <f>Tabla1[[#This Row],[Importe]]-Tabla1[[#This Row],[Pagado]]</f>
        <v>0</v>
      </c>
    </row>
    <row r="3058" spans="1:8" x14ac:dyDescent="0.25">
      <c r="A3058" s="1" t="s">
        <v>31</v>
      </c>
      <c r="B3058" s="8" t="s">
        <v>3094</v>
      </c>
      <c r="C3058">
        <v>41545</v>
      </c>
      <c r="D3058" s="1" t="s">
        <v>4037</v>
      </c>
      <c r="E3058" s="2">
        <v>2417.5</v>
      </c>
      <c r="F3058" s="9" t="s">
        <v>31</v>
      </c>
      <c r="G3058" s="2">
        <v>2417.5</v>
      </c>
      <c r="H3058" s="4">
        <f>Tabla1[[#This Row],[Importe]]-Tabla1[[#This Row],[Pagado]]</f>
        <v>0</v>
      </c>
    </row>
    <row r="3059" spans="1:8" x14ac:dyDescent="0.25">
      <c r="A3059" s="1" t="s">
        <v>31</v>
      </c>
      <c r="B3059" s="8" t="s">
        <v>3095</v>
      </c>
      <c r="C3059">
        <v>41546</v>
      </c>
      <c r="D3059" s="1" t="s">
        <v>3969</v>
      </c>
      <c r="E3059" s="2">
        <v>24089</v>
      </c>
      <c r="F3059" s="9" t="s">
        <v>31</v>
      </c>
      <c r="G3059" s="2">
        <v>24089</v>
      </c>
      <c r="H3059" s="4">
        <f>Tabla1[[#This Row],[Importe]]-Tabla1[[#This Row],[Pagado]]</f>
        <v>0</v>
      </c>
    </row>
    <row r="3060" spans="1:8" x14ac:dyDescent="0.25">
      <c r="A3060" s="1" t="s">
        <v>31</v>
      </c>
      <c r="B3060" s="8" t="s">
        <v>3096</v>
      </c>
      <c r="C3060">
        <v>41547</v>
      </c>
      <c r="D3060" s="1" t="s">
        <v>4078</v>
      </c>
      <c r="E3060" s="2">
        <v>0</v>
      </c>
      <c r="F3060" s="9" t="s">
        <v>4219</v>
      </c>
      <c r="G3060" s="2">
        <v>0</v>
      </c>
      <c r="H3060" s="4">
        <f>Tabla1[[#This Row],[Importe]]-Tabla1[[#This Row],[Pagado]]</f>
        <v>0</v>
      </c>
    </row>
    <row r="3061" spans="1:8" x14ac:dyDescent="0.25">
      <c r="A3061" s="1" t="s">
        <v>31</v>
      </c>
      <c r="B3061" s="8" t="s">
        <v>3097</v>
      </c>
      <c r="C3061">
        <v>41548</v>
      </c>
      <c r="D3061" s="1" t="s">
        <v>4078</v>
      </c>
      <c r="E3061" s="2">
        <v>1796.48</v>
      </c>
      <c r="F3061" s="9" t="s">
        <v>31</v>
      </c>
      <c r="G3061" s="2">
        <v>1796.48</v>
      </c>
      <c r="H3061" s="4">
        <f>Tabla1[[#This Row],[Importe]]-Tabla1[[#This Row],[Pagado]]</f>
        <v>0</v>
      </c>
    </row>
    <row r="3062" spans="1:8" x14ac:dyDescent="0.25">
      <c r="A3062" s="1" t="s">
        <v>31</v>
      </c>
      <c r="B3062" s="8" t="s">
        <v>3098</v>
      </c>
      <c r="C3062">
        <v>41549</v>
      </c>
      <c r="D3062" s="1" t="s">
        <v>3964</v>
      </c>
      <c r="E3062" s="2">
        <v>826</v>
      </c>
      <c r="F3062" s="9" t="s">
        <v>31</v>
      </c>
      <c r="G3062" s="2">
        <v>826</v>
      </c>
      <c r="H3062" s="4">
        <f>Tabla1[[#This Row],[Importe]]-Tabla1[[#This Row],[Pagado]]</f>
        <v>0</v>
      </c>
    </row>
    <row r="3063" spans="1:8" x14ac:dyDescent="0.25">
      <c r="A3063" s="1" t="s">
        <v>31</v>
      </c>
      <c r="B3063" s="8" t="s">
        <v>3099</v>
      </c>
      <c r="C3063">
        <v>41550</v>
      </c>
      <c r="D3063" s="1" t="s">
        <v>4091</v>
      </c>
      <c r="E3063" s="2">
        <v>5948.9</v>
      </c>
      <c r="F3063" s="9" t="s">
        <v>31</v>
      </c>
      <c r="G3063" s="2">
        <v>5948.9</v>
      </c>
      <c r="H3063" s="4">
        <f>Tabla1[[#This Row],[Importe]]-Tabla1[[#This Row],[Pagado]]</f>
        <v>0</v>
      </c>
    </row>
    <row r="3064" spans="1:8" x14ac:dyDescent="0.25">
      <c r="A3064" s="1" t="s">
        <v>31</v>
      </c>
      <c r="B3064" s="8" t="s">
        <v>3100</v>
      </c>
      <c r="C3064">
        <v>41551</v>
      </c>
      <c r="D3064" s="1" t="s">
        <v>4091</v>
      </c>
      <c r="E3064" s="2">
        <v>105.12</v>
      </c>
      <c r="F3064" s="9" t="s">
        <v>31</v>
      </c>
      <c r="G3064" s="2">
        <v>105.12</v>
      </c>
      <c r="H3064" s="4">
        <f>Tabla1[[#This Row],[Importe]]-Tabla1[[#This Row],[Pagado]]</f>
        <v>0</v>
      </c>
    </row>
    <row r="3065" spans="1:8" x14ac:dyDescent="0.25">
      <c r="A3065" s="1" t="s">
        <v>31</v>
      </c>
      <c r="B3065" s="8" t="s">
        <v>3101</v>
      </c>
      <c r="C3065">
        <v>41552</v>
      </c>
      <c r="D3065" s="1" t="s">
        <v>4062</v>
      </c>
      <c r="E3065" s="2">
        <v>65749.8</v>
      </c>
      <c r="F3065" s="9" t="s">
        <v>32</v>
      </c>
      <c r="G3065" s="2">
        <v>65749.8</v>
      </c>
      <c r="H3065" s="4">
        <f>Tabla1[[#This Row],[Importe]]-Tabla1[[#This Row],[Pagado]]</f>
        <v>0</v>
      </c>
    </row>
    <row r="3066" spans="1:8" x14ac:dyDescent="0.25">
      <c r="A3066" s="1" t="s">
        <v>31</v>
      </c>
      <c r="B3066" s="8" t="s">
        <v>3102</v>
      </c>
      <c r="C3066">
        <v>41553</v>
      </c>
      <c r="D3066" s="1" t="s">
        <v>4064</v>
      </c>
      <c r="E3066" s="2">
        <v>37174.199999999997</v>
      </c>
      <c r="F3066" s="9" t="s">
        <v>37</v>
      </c>
      <c r="G3066" s="2">
        <v>37174.199999999997</v>
      </c>
      <c r="H3066" s="4">
        <f>Tabla1[[#This Row],[Importe]]-Tabla1[[#This Row],[Pagado]]</f>
        <v>0</v>
      </c>
    </row>
    <row r="3067" spans="1:8" x14ac:dyDescent="0.25">
      <c r="A3067" s="1" t="s">
        <v>31</v>
      </c>
      <c r="B3067" s="8" t="s">
        <v>3103</v>
      </c>
      <c r="C3067">
        <v>41554</v>
      </c>
      <c r="D3067" s="1" t="s">
        <v>4065</v>
      </c>
      <c r="E3067" s="2">
        <v>2539.7199999999998</v>
      </c>
      <c r="F3067" s="9" t="s">
        <v>32</v>
      </c>
      <c r="G3067" s="2">
        <v>2539.7199999999998</v>
      </c>
      <c r="H3067" s="4">
        <f>Tabla1[[#This Row],[Importe]]-Tabla1[[#This Row],[Pagado]]</f>
        <v>0</v>
      </c>
    </row>
    <row r="3068" spans="1:8" x14ac:dyDescent="0.25">
      <c r="A3068" s="1" t="s">
        <v>31</v>
      </c>
      <c r="B3068" s="8" t="s">
        <v>3104</v>
      </c>
      <c r="C3068">
        <v>41555</v>
      </c>
      <c r="D3068" s="1" t="s">
        <v>3964</v>
      </c>
      <c r="E3068" s="2">
        <v>489.5</v>
      </c>
      <c r="F3068" s="9" t="s">
        <v>31</v>
      </c>
      <c r="G3068" s="2">
        <v>489.5</v>
      </c>
      <c r="H3068" s="4">
        <f>Tabla1[[#This Row],[Importe]]-Tabla1[[#This Row],[Pagado]]</f>
        <v>0</v>
      </c>
    </row>
    <row r="3069" spans="1:8" x14ac:dyDescent="0.25">
      <c r="A3069" s="1" t="s">
        <v>31</v>
      </c>
      <c r="B3069" s="8" t="s">
        <v>3105</v>
      </c>
      <c r="C3069">
        <v>41556</v>
      </c>
      <c r="D3069" s="1" t="s">
        <v>3965</v>
      </c>
      <c r="E3069" s="2">
        <v>1620</v>
      </c>
      <c r="F3069" s="9" t="s">
        <v>31</v>
      </c>
      <c r="G3069" s="2">
        <v>1620</v>
      </c>
      <c r="H3069" s="4">
        <f>Tabla1[[#This Row],[Importe]]-Tabla1[[#This Row],[Pagado]]</f>
        <v>0</v>
      </c>
    </row>
    <row r="3070" spans="1:8" x14ac:dyDescent="0.25">
      <c r="A3070" s="1" t="s">
        <v>31</v>
      </c>
      <c r="B3070" s="8" t="s">
        <v>3106</v>
      </c>
      <c r="C3070">
        <v>41557</v>
      </c>
      <c r="D3070" s="1" t="s">
        <v>4100</v>
      </c>
      <c r="E3070" s="2">
        <v>1350</v>
      </c>
      <c r="F3070" s="9" t="s">
        <v>32</v>
      </c>
      <c r="G3070" s="2">
        <v>1350</v>
      </c>
      <c r="H3070" s="4">
        <f>Tabla1[[#This Row],[Importe]]-Tabla1[[#This Row],[Pagado]]</f>
        <v>0</v>
      </c>
    </row>
    <row r="3071" spans="1:8" x14ac:dyDescent="0.25">
      <c r="A3071" s="1" t="s">
        <v>31</v>
      </c>
      <c r="B3071" s="8" t="s">
        <v>3107</v>
      </c>
      <c r="C3071">
        <v>41558</v>
      </c>
      <c r="D3071" s="1" t="s">
        <v>3975</v>
      </c>
      <c r="E3071" s="2">
        <v>12000</v>
      </c>
      <c r="F3071" s="9" t="s">
        <v>32</v>
      </c>
      <c r="G3071" s="2">
        <v>12000</v>
      </c>
      <c r="H3071" s="4">
        <f>Tabla1[[#This Row],[Importe]]-Tabla1[[#This Row],[Pagado]]</f>
        <v>0</v>
      </c>
    </row>
    <row r="3072" spans="1:8" x14ac:dyDescent="0.25">
      <c r="A3072" s="1" t="s">
        <v>31</v>
      </c>
      <c r="B3072" s="8" t="s">
        <v>3108</v>
      </c>
      <c r="C3072">
        <v>41559</v>
      </c>
      <c r="D3072" s="1" t="s">
        <v>4043</v>
      </c>
      <c r="E3072" s="2">
        <v>42648</v>
      </c>
      <c r="F3072" s="9" t="s">
        <v>35</v>
      </c>
      <c r="G3072" s="2">
        <v>42648</v>
      </c>
      <c r="H3072" s="4">
        <f>Tabla1[[#This Row],[Importe]]-Tabla1[[#This Row],[Pagado]]</f>
        <v>0</v>
      </c>
    </row>
    <row r="3073" spans="1:8" x14ac:dyDescent="0.25">
      <c r="A3073" s="1" t="s">
        <v>31</v>
      </c>
      <c r="B3073" s="8" t="s">
        <v>3109</v>
      </c>
      <c r="C3073">
        <v>41560</v>
      </c>
      <c r="D3073" s="1" t="s">
        <v>4103</v>
      </c>
      <c r="E3073" s="2">
        <v>11830.8</v>
      </c>
      <c r="F3073" s="11">
        <v>44200</v>
      </c>
      <c r="G3073" s="2">
        <v>830.8</v>
      </c>
      <c r="H3073" s="4">
        <f>Tabla1[[#This Row],[Importe]]-Tabla1[[#This Row],[Pagado]]</f>
        <v>11000</v>
      </c>
    </row>
    <row r="3074" spans="1:8" x14ac:dyDescent="0.25">
      <c r="A3074" s="1" t="s">
        <v>31</v>
      </c>
      <c r="B3074" s="8" t="s">
        <v>3110</v>
      </c>
      <c r="C3074">
        <v>41561</v>
      </c>
      <c r="D3074" s="1" t="s">
        <v>4011</v>
      </c>
      <c r="E3074" s="2">
        <v>3936</v>
      </c>
      <c r="F3074" s="9" t="s">
        <v>32</v>
      </c>
      <c r="G3074" s="2">
        <v>3936</v>
      </c>
      <c r="H3074" s="4">
        <f>Tabla1[[#This Row],[Importe]]-Tabla1[[#This Row],[Pagado]]</f>
        <v>0</v>
      </c>
    </row>
    <row r="3075" spans="1:8" x14ac:dyDescent="0.25">
      <c r="A3075" s="1" t="s">
        <v>31</v>
      </c>
      <c r="B3075" s="8" t="s">
        <v>3111</v>
      </c>
      <c r="C3075">
        <v>41562</v>
      </c>
      <c r="D3075" s="1" t="s">
        <v>4053</v>
      </c>
      <c r="E3075" s="2">
        <v>2872.8</v>
      </c>
      <c r="F3075" s="9" t="s">
        <v>31</v>
      </c>
      <c r="G3075" s="2">
        <v>2872.8</v>
      </c>
      <c r="H3075" s="4">
        <f>Tabla1[[#This Row],[Importe]]-Tabla1[[#This Row],[Pagado]]</f>
        <v>0</v>
      </c>
    </row>
    <row r="3076" spans="1:8" x14ac:dyDescent="0.25">
      <c r="A3076" s="1" t="s">
        <v>31</v>
      </c>
      <c r="B3076" s="8" t="s">
        <v>3112</v>
      </c>
      <c r="C3076">
        <v>41563</v>
      </c>
      <c r="D3076" s="1" t="s">
        <v>4002</v>
      </c>
      <c r="E3076" s="2">
        <v>4320</v>
      </c>
      <c r="F3076" s="9" t="s">
        <v>32</v>
      </c>
      <c r="G3076" s="2">
        <v>4320</v>
      </c>
      <c r="H3076" s="4">
        <f>Tabla1[[#This Row],[Importe]]-Tabla1[[#This Row],[Pagado]]</f>
        <v>0</v>
      </c>
    </row>
    <row r="3077" spans="1:8" x14ac:dyDescent="0.25">
      <c r="A3077" s="1" t="s">
        <v>31</v>
      </c>
      <c r="B3077" s="8" t="s">
        <v>3113</v>
      </c>
      <c r="C3077">
        <v>41564</v>
      </c>
      <c r="D3077" s="1" t="s">
        <v>4001</v>
      </c>
      <c r="E3077" s="2">
        <v>7560</v>
      </c>
      <c r="F3077" s="9" t="s">
        <v>32</v>
      </c>
      <c r="G3077" s="2">
        <v>7560</v>
      </c>
      <c r="H3077" s="4">
        <f>Tabla1[[#This Row],[Importe]]-Tabla1[[#This Row],[Pagado]]</f>
        <v>0</v>
      </c>
    </row>
    <row r="3078" spans="1:8" x14ac:dyDescent="0.25">
      <c r="A3078" s="1" t="s">
        <v>31</v>
      </c>
      <c r="B3078" s="8" t="s">
        <v>3114</v>
      </c>
      <c r="C3078">
        <v>41565</v>
      </c>
      <c r="D3078" s="1" t="s">
        <v>4099</v>
      </c>
      <c r="E3078" s="2">
        <v>4036.6</v>
      </c>
      <c r="F3078" s="9" t="s">
        <v>31</v>
      </c>
      <c r="G3078" s="2">
        <v>4036.6</v>
      </c>
      <c r="H3078" s="4">
        <f>Tabla1[[#This Row],[Importe]]-Tabla1[[#This Row],[Pagado]]</f>
        <v>0</v>
      </c>
    </row>
    <row r="3079" spans="1:8" x14ac:dyDescent="0.25">
      <c r="A3079" s="1" t="s">
        <v>31</v>
      </c>
      <c r="B3079" s="8" t="s">
        <v>3115</v>
      </c>
      <c r="C3079">
        <v>41566</v>
      </c>
      <c r="D3079" s="1" t="s">
        <v>4038</v>
      </c>
      <c r="E3079" s="2">
        <v>34848.699999999997</v>
      </c>
      <c r="F3079" s="9" t="s">
        <v>35</v>
      </c>
      <c r="G3079" s="2">
        <v>34848.699999999997</v>
      </c>
      <c r="H3079" s="4">
        <f>Tabla1[[#This Row],[Importe]]-Tabla1[[#This Row],[Pagado]]</f>
        <v>0</v>
      </c>
    </row>
    <row r="3080" spans="1:8" x14ac:dyDescent="0.25">
      <c r="A3080" s="1" t="s">
        <v>31</v>
      </c>
      <c r="B3080" s="8" t="s">
        <v>3116</v>
      </c>
      <c r="C3080">
        <v>41567</v>
      </c>
      <c r="D3080" s="1" t="s">
        <v>3998</v>
      </c>
      <c r="E3080" s="2">
        <v>51000</v>
      </c>
      <c r="F3080" s="9" t="s">
        <v>31</v>
      </c>
      <c r="G3080" s="2">
        <v>51000</v>
      </c>
      <c r="H3080" s="4">
        <f>Tabla1[[#This Row],[Importe]]-Tabla1[[#This Row],[Pagado]]</f>
        <v>0</v>
      </c>
    </row>
    <row r="3081" spans="1:8" x14ac:dyDescent="0.25">
      <c r="A3081" s="1" t="s">
        <v>31</v>
      </c>
      <c r="B3081" s="8" t="s">
        <v>3117</v>
      </c>
      <c r="C3081">
        <v>41568</v>
      </c>
      <c r="D3081" s="1" t="s">
        <v>4129</v>
      </c>
      <c r="E3081" s="2">
        <v>19076.2</v>
      </c>
      <c r="F3081" s="9" t="s">
        <v>31</v>
      </c>
      <c r="G3081" s="2">
        <v>19076.2</v>
      </c>
      <c r="H3081" s="4">
        <f>Tabla1[[#This Row],[Importe]]-Tabla1[[#This Row],[Pagado]]</f>
        <v>0</v>
      </c>
    </row>
    <row r="3082" spans="1:8" x14ac:dyDescent="0.25">
      <c r="A3082" s="1" t="s">
        <v>31</v>
      </c>
      <c r="B3082" s="8" t="s">
        <v>3118</v>
      </c>
      <c r="C3082">
        <v>41569</v>
      </c>
      <c r="D3082" s="1" t="s">
        <v>4066</v>
      </c>
      <c r="E3082" s="2">
        <v>4021</v>
      </c>
      <c r="F3082" s="9" t="s">
        <v>31</v>
      </c>
      <c r="G3082" s="2">
        <v>4021</v>
      </c>
      <c r="H3082" s="4">
        <f>Tabla1[[#This Row],[Importe]]-Tabla1[[#This Row],[Pagado]]</f>
        <v>0</v>
      </c>
    </row>
    <row r="3083" spans="1:8" x14ac:dyDescent="0.25">
      <c r="A3083" s="1" t="s">
        <v>31</v>
      </c>
      <c r="B3083" s="8" t="s">
        <v>3119</v>
      </c>
      <c r="C3083">
        <v>41570</v>
      </c>
      <c r="D3083" s="1" t="s">
        <v>3964</v>
      </c>
      <c r="E3083" s="2">
        <v>810</v>
      </c>
      <c r="F3083" s="9" t="s">
        <v>31</v>
      </c>
      <c r="G3083" s="2">
        <v>810</v>
      </c>
      <c r="H3083" s="4">
        <f>Tabla1[[#This Row],[Importe]]-Tabla1[[#This Row],[Pagado]]</f>
        <v>0</v>
      </c>
    </row>
    <row r="3084" spans="1:8" x14ac:dyDescent="0.25">
      <c r="A3084" s="1" t="s">
        <v>31</v>
      </c>
      <c r="B3084" s="8" t="s">
        <v>3120</v>
      </c>
      <c r="C3084">
        <v>41571</v>
      </c>
      <c r="D3084" s="1" t="s">
        <v>3953</v>
      </c>
      <c r="E3084" s="2">
        <v>297</v>
      </c>
      <c r="F3084" s="9" t="s">
        <v>31</v>
      </c>
      <c r="G3084" s="2">
        <v>297</v>
      </c>
      <c r="H3084" s="4">
        <f>Tabla1[[#This Row],[Importe]]-Tabla1[[#This Row],[Pagado]]</f>
        <v>0</v>
      </c>
    </row>
    <row r="3085" spans="1:8" x14ac:dyDescent="0.25">
      <c r="A3085" s="1" t="s">
        <v>31</v>
      </c>
      <c r="B3085" s="8" t="s">
        <v>3121</v>
      </c>
      <c r="C3085">
        <v>41572</v>
      </c>
      <c r="D3085" s="1" t="s">
        <v>3959</v>
      </c>
      <c r="E3085" s="2">
        <v>33344</v>
      </c>
      <c r="F3085" s="9" t="s">
        <v>37</v>
      </c>
      <c r="G3085" s="2">
        <v>33344</v>
      </c>
      <c r="H3085" s="4">
        <f>Tabla1[[#This Row],[Importe]]-Tabla1[[#This Row],[Pagado]]</f>
        <v>0</v>
      </c>
    </row>
    <row r="3086" spans="1:8" x14ac:dyDescent="0.25">
      <c r="A3086" s="1" t="s">
        <v>31</v>
      </c>
      <c r="B3086" s="8" t="s">
        <v>3122</v>
      </c>
      <c r="C3086">
        <v>41573</v>
      </c>
      <c r="D3086" s="1" t="s">
        <v>3958</v>
      </c>
      <c r="E3086" s="2">
        <v>2036.26</v>
      </c>
      <c r="F3086" s="9" t="s">
        <v>31</v>
      </c>
      <c r="G3086" s="2">
        <v>2036.26</v>
      </c>
      <c r="H3086" s="4">
        <f>Tabla1[[#This Row],[Importe]]-Tabla1[[#This Row],[Pagado]]</f>
        <v>0</v>
      </c>
    </row>
    <row r="3087" spans="1:8" x14ac:dyDescent="0.25">
      <c r="A3087" s="1" t="s">
        <v>31</v>
      </c>
      <c r="B3087" s="8" t="s">
        <v>3123</v>
      </c>
      <c r="C3087">
        <v>41574</v>
      </c>
      <c r="D3087" s="1" t="s">
        <v>3964</v>
      </c>
      <c r="E3087" s="2">
        <v>0</v>
      </c>
      <c r="F3087" s="9" t="s">
        <v>4219</v>
      </c>
      <c r="G3087" s="2">
        <v>0</v>
      </c>
      <c r="H3087" s="4">
        <f>Tabla1[[#This Row],[Importe]]-Tabla1[[#This Row],[Pagado]]</f>
        <v>0</v>
      </c>
    </row>
    <row r="3088" spans="1:8" x14ac:dyDescent="0.25">
      <c r="A3088" s="1" t="s">
        <v>31</v>
      </c>
      <c r="B3088" s="8" t="s">
        <v>3124</v>
      </c>
      <c r="C3088">
        <v>41575</v>
      </c>
      <c r="D3088" s="1" t="s">
        <v>3964</v>
      </c>
      <c r="E3088" s="2">
        <v>9871.7999999999993</v>
      </c>
      <c r="F3088" s="9" t="s">
        <v>31</v>
      </c>
      <c r="G3088" s="2">
        <v>9871.7999999999993</v>
      </c>
      <c r="H3088" s="4">
        <f>Tabla1[[#This Row],[Importe]]-Tabla1[[#This Row],[Pagado]]</f>
        <v>0</v>
      </c>
    </row>
    <row r="3089" spans="1:8" x14ac:dyDescent="0.25">
      <c r="A3089" s="1" t="s">
        <v>31</v>
      </c>
      <c r="B3089" s="8" t="s">
        <v>3125</v>
      </c>
      <c r="C3089">
        <v>41576</v>
      </c>
      <c r="D3089" s="1" t="s">
        <v>3964</v>
      </c>
      <c r="E3089" s="2">
        <v>440</v>
      </c>
      <c r="F3089" s="9" t="s">
        <v>31</v>
      </c>
      <c r="G3089" s="2">
        <v>440</v>
      </c>
      <c r="H3089" s="4">
        <f>Tabla1[[#This Row],[Importe]]-Tabla1[[#This Row],[Pagado]]</f>
        <v>0</v>
      </c>
    </row>
    <row r="3090" spans="1:8" x14ac:dyDescent="0.25">
      <c r="A3090" s="1" t="s">
        <v>31</v>
      </c>
      <c r="B3090" s="8" t="s">
        <v>3126</v>
      </c>
      <c r="C3090">
        <v>41577</v>
      </c>
      <c r="D3090" s="1" t="s">
        <v>4000</v>
      </c>
      <c r="E3090" s="2">
        <v>1080</v>
      </c>
      <c r="F3090" s="9" t="s">
        <v>32</v>
      </c>
      <c r="G3090" s="2">
        <v>1080</v>
      </c>
      <c r="H3090" s="4">
        <f>Tabla1[[#This Row],[Importe]]-Tabla1[[#This Row],[Pagado]]</f>
        <v>0</v>
      </c>
    </row>
    <row r="3091" spans="1:8" x14ac:dyDescent="0.25">
      <c r="A3091" s="1" t="s">
        <v>31</v>
      </c>
      <c r="B3091" s="8" t="s">
        <v>3127</v>
      </c>
      <c r="C3091">
        <v>41578</v>
      </c>
      <c r="D3091" s="1" t="s">
        <v>4109</v>
      </c>
      <c r="E3091" s="2">
        <v>8886.1200000000008</v>
      </c>
      <c r="F3091" s="9" t="s">
        <v>31</v>
      </c>
      <c r="G3091" s="2">
        <v>8886.1200000000008</v>
      </c>
      <c r="H3091" s="4">
        <f>Tabla1[[#This Row],[Importe]]-Tabla1[[#This Row],[Pagado]]</f>
        <v>0</v>
      </c>
    </row>
    <row r="3092" spans="1:8" x14ac:dyDescent="0.25">
      <c r="A3092" s="1" t="s">
        <v>31</v>
      </c>
      <c r="B3092" s="8" t="s">
        <v>3128</v>
      </c>
      <c r="C3092">
        <v>41579</v>
      </c>
      <c r="D3092" s="1" t="s">
        <v>3975</v>
      </c>
      <c r="E3092" s="2">
        <v>10800</v>
      </c>
      <c r="F3092" s="9" t="s">
        <v>32</v>
      </c>
      <c r="G3092" s="2">
        <v>10800</v>
      </c>
      <c r="H3092" s="4">
        <f>Tabla1[[#This Row],[Importe]]-Tabla1[[#This Row],[Pagado]]</f>
        <v>0</v>
      </c>
    </row>
    <row r="3093" spans="1:8" x14ac:dyDescent="0.25">
      <c r="A3093" s="1" t="s">
        <v>31</v>
      </c>
      <c r="B3093" s="8" t="s">
        <v>3129</v>
      </c>
      <c r="C3093">
        <v>41580</v>
      </c>
      <c r="D3093" s="1" t="s">
        <v>4156</v>
      </c>
      <c r="E3093" s="2">
        <v>4177.6000000000004</v>
      </c>
      <c r="F3093" s="9" t="s">
        <v>32</v>
      </c>
      <c r="G3093" s="2">
        <v>4177.6000000000004</v>
      </c>
      <c r="H3093" s="4">
        <f>Tabla1[[#This Row],[Importe]]-Tabla1[[#This Row],[Pagado]]</f>
        <v>0</v>
      </c>
    </row>
    <row r="3094" spans="1:8" x14ac:dyDescent="0.25">
      <c r="A3094" s="1" t="s">
        <v>31</v>
      </c>
      <c r="B3094" s="8" t="s">
        <v>3130</v>
      </c>
      <c r="C3094">
        <v>41581</v>
      </c>
      <c r="D3094" s="1" t="s">
        <v>4000</v>
      </c>
      <c r="E3094" s="2">
        <v>733.2</v>
      </c>
      <c r="F3094" s="9" t="s">
        <v>32</v>
      </c>
      <c r="G3094" s="2">
        <v>733.2</v>
      </c>
      <c r="H3094" s="4">
        <f>Tabla1[[#This Row],[Importe]]-Tabla1[[#This Row],[Pagado]]</f>
        <v>0</v>
      </c>
    </row>
    <row r="3095" spans="1:8" x14ac:dyDescent="0.25">
      <c r="A3095" s="1" t="s">
        <v>31</v>
      </c>
      <c r="B3095" s="8" t="s">
        <v>3131</v>
      </c>
      <c r="C3095">
        <v>41582</v>
      </c>
      <c r="D3095" s="1" t="s">
        <v>3978</v>
      </c>
      <c r="E3095" s="2">
        <v>0</v>
      </c>
      <c r="F3095" s="9" t="s">
        <v>4219</v>
      </c>
      <c r="G3095" s="2">
        <v>0</v>
      </c>
      <c r="H3095" s="4">
        <f>Tabla1[[#This Row],[Importe]]-Tabla1[[#This Row],[Pagado]]</f>
        <v>0</v>
      </c>
    </row>
    <row r="3096" spans="1:8" x14ac:dyDescent="0.25">
      <c r="A3096" s="1" t="s">
        <v>31</v>
      </c>
      <c r="B3096" s="8" t="s">
        <v>3132</v>
      </c>
      <c r="C3096">
        <v>41583</v>
      </c>
      <c r="D3096" s="1" t="s">
        <v>4017</v>
      </c>
      <c r="E3096" s="2">
        <v>41922.400000000001</v>
      </c>
      <c r="F3096" s="9" t="s">
        <v>35</v>
      </c>
      <c r="G3096" s="2">
        <v>41922.400000000001</v>
      </c>
      <c r="H3096" s="4">
        <f>Tabla1[[#This Row],[Importe]]-Tabla1[[#This Row],[Pagado]]</f>
        <v>0</v>
      </c>
    </row>
    <row r="3097" spans="1:8" x14ac:dyDescent="0.25">
      <c r="A3097" s="1" t="s">
        <v>31</v>
      </c>
      <c r="B3097" s="8" t="s">
        <v>3133</v>
      </c>
      <c r="C3097">
        <v>41584</v>
      </c>
      <c r="D3097" s="1" t="s">
        <v>3978</v>
      </c>
      <c r="E3097" s="2">
        <v>24934.5</v>
      </c>
      <c r="F3097" s="9" t="s">
        <v>32</v>
      </c>
      <c r="G3097" s="2">
        <v>24934.5</v>
      </c>
      <c r="H3097" s="4">
        <f>Tabla1[[#This Row],[Importe]]-Tabla1[[#This Row],[Pagado]]</f>
        <v>0</v>
      </c>
    </row>
    <row r="3098" spans="1:8" x14ac:dyDescent="0.25">
      <c r="A3098" s="1" t="s">
        <v>31</v>
      </c>
      <c r="B3098" s="8" t="s">
        <v>3134</v>
      </c>
      <c r="C3098">
        <v>41585</v>
      </c>
      <c r="D3098" s="1" t="s">
        <v>4000</v>
      </c>
      <c r="E3098" s="2">
        <v>376</v>
      </c>
      <c r="F3098" s="9" t="s">
        <v>32</v>
      </c>
      <c r="G3098" s="2">
        <v>376</v>
      </c>
      <c r="H3098" s="4">
        <f>Tabla1[[#This Row],[Importe]]-Tabla1[[#This Row],[Pagado]]</f>
        <v>0</v>
      </c>
    </row>
    <row r="3099" spans="1:8" x14ac:dyDescent="0.25">
      <c r="A3099" s="1" t="s">
        <v>31</v>
      </c>
      <c r="B3099" s="8" t="s">
        <v>3135</v>
      </c>
      <c r="C3099">
        <v>41586</v>
      </c>
      <c r="D3099" s="1" t="s">
        <v>3955</v>
      </c>
      <c r="E3099" s="2">
        <v>1765.7</v>
      </c>
      <c r="F3099" s="9" t="s">
        <v>31</v>
      </c>
      <c r="G3099" s="2">
        <v>1765.7</v>
      </c>
      <c r="H3099" s="4">
        <f>Tabla1[[#This Row],[Importe]]-Tabla1[[#This Row],[Pagado]]</f>
        <v>0</v>
      </c>
    </row>
    <row r="3100" spans="1:8" x14ac:dyDescent="0.25">
      <c r="A3100" s="1" t="s">
        <v>31</v>
      </c>
      <c r="B3100" s="8" t="s">
        <v>3136</v>
      </c>
      <c r="C3100">
        <v>41587</v>
      </c>
      <c r="D3100" s="1" t="s">
        <v>3955</v>
      </c>
      <c r="E3100" s="2">
        <v>520.98</v>
      </c>
      <c r="F3100" s="9" t="s">
        <v>31</v>
      </c>
      <c r="G3100" s="2">
        <v>520.98</v>
      </c>
      <c r="H3100" s="4">
        <f>Tabla1[[#This Row],[Importe]]-Tabla1[[#This Row],[Pagado]]</f>
        <v>0</v>
      </c>
    </row>
    <row r="3101" spans="1:8" x14ac:dyDescent="0.25">
      <c r="A3101" s="1" t="s">
        <v>31</v>
      </c>
      <c r="B3101" s="8" t="s">
        <v>3137</v>
      </c>
      <c r="C3101">
        <v>41588</v>
      </c>
      <c r="D3101" s="1" t="s">
        <v>4051</v>
      </c>
      <c r="E3101" s="2">
        <v>3062.1</v>
      </c>
      <c r="F3101" s="9" t="s">
        <v>31</v>
      </c>
      <c r="G3101" s="2">
        <v>3062.1</v>
      </c>
      <c r="H3101" s="4">
        <f>Tabla1[[#This Row],[Importe]]-Tabla1[[#This Row],[Pagado]]</f>
        <v>0</v>
      </c>
    </row>
    <row r="3102" spans="1:8" x14ac:dyDescent="0.25">
      <c r="A3102" s="1" t="s">
        <v>31</v>
      </c>
      <c r="B3102" s="8" t="s">
        <v>3138</v>
      </c>
      <c r="C3102">
        <v>41589</v>
      </c>
      <c r="D3102" s="1" t="s">
        <v>3943</v>
      </c>
      <c r="E3102" s="2">
        <v>2487.6799999999998</v>
      </c>
      <c r="F3102" s="9" t="s">
        <v>31</v>
      </c>
      <c r="G3102" s="2">
        <v>2487.6799999999998</v>
      </c>
      <c r="H3102" s="4">
        <f>Tabla1[[#This Row],[Importe]]-Tabla1[[#This Row],[Pagado]]</f>
        <v>0</v>
      </c>
    </row>
    <row r="3103" spans="1:8" x14ac:dyDescent="0.25">
      <c r="A3103" s="1" t="s">
        <v>31</v>
      </c>
      <c r="B3103" s="8" t="s">
        <v>3139</v>
      </c>
      <c r="C3103">
        <v>41590</v>
      </c>
      <c r="D3103" s="1" t="s">
        <v>3979</v>
      </c>
      <c r="E3103" s="2">
        <v>6925.5</v>
      </c>
      <c r="F3103" s="9" t="s">
        <v>31</v>
      </c>
      <c r="G3103" s="2">
        <v>6925.5</v>
      </c>
      <c r="H3103" s="4">
        <f>Tabla1[[#This Row],[Importe]]-Tabla1[[#This Row],[Pagado]]</f>
        <v>0</v>
      </c>
    </row>
    <row r="3104" spans="1:8" x14ac:dyDescent="0.25">
      <c r="A3104" s="1" t="s">
        <v>31</v>
      </c>
      <c r="B3104" s="8" t="s">
        <v>3140</v>
      </c>
      <c r="C3104">
        <v>41591</v>
      </c>
      <c r="D3104" s="1" t="s">
        <v>3964</v>
      </c>
      <c r="E3104" s="2">
        <v>1352.2</v>
      </c>
      <c r="F3104" s="9" t="s">
        <v>31</v>
      </c>
      <c r="G3104" s="2">
        <v>1352.2</v>
      </c>
      <c r="H3104" s="4">
        <f>Tabla1[[#This Row],[Importe]]-Tabla1[[#This Row],[Pagado]]</f>
        <v>0</v>
      </c>
    </row>
    <row r="3105" spans="1:8" x14ac:dyDescent="0.25">
      <c r="A3105" s="1" t="s">
        <v>31</v>
      </c>
      <c r="B3105" s="8" t="s">
        <v>3141</v>
      </c>
      <c r="C3105">
        <v>41592</v>
      </c>
      <c r="D3105" s="1" t="s">
        <v>4146</v>
      </c>
      <c r="E3105" s="2">
        <v>9935.1</v>
      </c>
      <c r="F3105" s="9" t="s">
        <v>31</v>
      </c>
      <c r="G3105" s="2">
        <v>9935.1</v>
      </c>
      <c r="H3105" s="4">
        <f>Tabla1[[#This Row],[Importe]]-Tabla1[[#This Row],[Pagado]]</f>
        <v>0</v>
      </c>
    </row>
    <row r="3106" spans="1:8" x14ac:dyDescent="0.25">
      <c r="A3106" s="1" t="s">
        <v>31</v>
      </c>
      <c r="B3106" s="8" t="s">
        <v>3142</v>
      </c>
      <c r="C3106">
        <v>41593</v>
      </c>
      <c r="D3106" s="1" t="s">
        <v>3964</v>
      </c>
      <c r="E3106" s="2">
        <v>108</v>
      </c>
      <c r="F3106" s="9" t="s">
        <v>31</v>
      </c>
      <c r="G3106" s="2">
        <v>108</v>
      </c>
      <c r="H3106" s="4">
        <f>Tabla1[[#This Row],[Importe]]-Tabla1[[#This Row],[Pagado]]</f>
        <v>0</v>
      </c>
    </row>
    <row r="3107" spans="1:8" x14ac:dyDescent="0.25">
      <c r="A3107" s="1" t="s">
        <v>31</v>
      </c>
      <c r="B3107" s="8" t="s">
        <v>3143</v>
      </c>
      <c r="C3107">
        <v>41594</v>
      </c>
      <c r="D3107" s="1" t="s">
        <v>4071</v>
      </c>
      <c r="E3107" s="2">
        <v>1681</v>
      </c>
      <c r="F3107" s="9" t="s">
        <v>35</v>
      </c>
      <c r="G3107" s="2">
        <v>1681</v>
      </c>
      <c r="H3107" s="4">
        <f>Tabla1[[#This Row],[Importe]]-Tabla1[[#This Row],[Pagado]]</f>
        <v>0</v>
      </c>
    </row>
    <row r="3108" spans="1:8" x14ac:dyDescent="0.25">
      <c r="A3108" s="1" t="s">
        <v>31</v>
      </c>
      <c r="B3108" s="8" t="s">
        <v>3144</v>
      </c>
      <c r="C3108">
        <v>41595</v>
      </c>
      <c r="D3108" s="1" t="s">
        <v>3964</v>
      </c>
      <c r="E3108" s="2">
        <v>456.5</v>
      </c>
      <c r="F3108" s="9" t="s">
        <v>31</v>
      </c>
      <c r="G3108" s="2">
        <v>456.5</v>
      </c>
      <c r="H3108" s="4">
        <f>Tabla1[[#This Row],[Importe]]-Tabla1[[#This Row],[Pagado]]</f>
        <v>0</v>
      </c>
    </row>
    <row r="3109" spans="1:8" x14ac:dyDescent="0.25">
      <c r="A3109" s="1" t="s">
        <v>31</v>
      </c>
      <c r="B3109" s="8" t="s">
        <v>3145</v>
      </c>
      <c r="C3109">
        <v>41596</v>
      </c>
      <c r="D3109" s="1" t="s">
        <v>4048</v>
      </c>
      <c r="E3109" s="2">
        <v>49800</v>
      </c>
      <c r="F3109" s="9" t="s">
        <v>32</v>
      </c>
      <c r="G3109" s="2">
        <v>49800</v>
      </c>
      <c r="H3109" s="4">
        <f>Tabla1[[#This Row],[Importe]]-Tabla1[[#This Row],[Pagado]]</f>
        <v>0</v>
      </c>
    </row>
    <row r="3110" spans="1:8" x14ac:dyDescent="0.25">
      <c r="A3110" s="1" t="s">
        <v>31</v>
      </c>
      <c r="B3110" s="8" t="s">
        <v>3146</v>
      </c>
      <c r="C3110">
        <v>41597</v>
      </c>
      <c r="D3110" s="1" t="s">
        <v>4101</v>
      </c>
      <c r="E3110" s="2">
        <v>3928.2</v>
      </c>
      <c r="F3110" s="9" t="s">
        <v>31</v>
      </c>
      <c r="G3110" s="2">
        <v>3928.2</v>
      </c>
      <c r="H3110" s="4">
        <f>Tabla1[[#This Row],[Importe]]-Tabla1[[#This Row],[Pagado]]</f>
        <v>0</v>
      </c>
    </row>
    <row r="3111" spans="1:8" x14ac:dyDescent="0.25">
      <c r="A3111" s="1" t="s">
        <v>31</v>
      </c>
      <c r="B3111" s="8" t="s">
        <v>3147</v>
      </c>
      <c r="C3111">
        <v>41598</v>
      </c>
      <c r="D3111" s="1" t="s">
        <v>4049</v>
      </c>
      <c r="E3111" s="2">
        <v>3191.9</v>
      </c>
      <c r="F3111" s="9" t="s">
        <v>31</v>
      </c>
      <c r="G3111" s="2">
        <v>3191.9</v>
      </c>
      <c r="H3111" s="4">
        <f>Tabla1[[#This Row],[Importe]]-Tabla1[[#This Row],[Pagado]]</f>
        <v>0</v>
      </c>
    </row>
    <row r="3112" spans="1:8" x14ac:dyDescent="0.25">
      <c r="A3112" s="1" t="s">
        <v>31</v>
      </c>
      <c r="B3112" s="8" t="s">
        <v>3148</v>
      </c>
      <c r="C3112">
        <v>41599</v>
      </c>
      <c r="D3112" s="1" t="s">
        <v>3971</v>
      </c>
      <c r="E3112" s="2">
        <v>2556</v>
      </c>
      <c r="F3112" s="9" t="s">
        <v>32</v>
      </c>
      <c r="G3112" s="2">
        <v>2556</v>
      </c>
      <c r="H3112" s="4">
        <f>Tabla1[[#This Row],[Importe]]-Tabla1[[#This Row],[Pagado]]</f>
        <v>0</v>
      </c>
    </row>
    <row r="3113" spans="1:8" x14ac:dyDescent="0.25">
      <c r="A3113" s="1" t="s">
        <v>31</v>
      </c>
      <c r="B3113" s="8" t="s">
        <v>3149</v>
      </c>
      <c r="C3113">
        <v>41600</v>
      </c>
      <c r="D3113" s="1" t="s">
        <v>3972</v>
      </c>
      <c r="E3113" s="2">
        <v>1895.7</v>
      </c>
      <c r="F3113" s="9" t="s">
        <v>32</v>
      </c>
      <c r="G3113" s="2">
        <v>1895.7</v>
      </c>
      <c r="H3113" s="4">
        <f>Tabla1[[#This Row],[Importe]]-Tabla1[[#This Row],[Pagado]]</f>
        <v>0</v>
      </c>
    </row>
    <row r="3114" spans="1:8" x14ac:dyDescent="0.25">
      <c r="A3114" s="1" t="s">
        <v>31</v>
      </c>
      <c r="B3114" s="8" t="s">
        <v>3150</v>
      </c>
      <c r="C3114">
        <v>41601</v>
      </c>
      <c r="D3114" s="1" t="s">
        <v>3964</v>
      </c>
      <c r="E3114" s="2">
        <v>448</v>
      </c>
      <c r="F3114" s="9" t="s">
        <v>31</v>
      </c>
      <c r="G3114" s="2">
        <v>448</v>
      </c>
      <c r="H3114" s="4">
        <f>Tabla1[[#This Row],[Importe]]-Tabla1[[#This Row],[Pagado]]</f>
        <v>0</v>
      </c>
    </row>
    <row r="3115" spans="1:8" x14ac:dyDescent="0.25">
      <c r="A3115" s="1" t="s">
        <v>31</v>
      </c>
      <c r="B3115" s="8" t="s">
        <v>3151</v>
      </c>
      <c r="C3115">
        <v>41602</v>
      </c>
      <c r="D3115" s="1" t="s">
        <v>4119</v>
      </c>
      <c r="E3115" s="2">
        <v>4542.1000000000004</v>
      </c>
      <c r="F3115" s="9" t="s">
        <v>31</v>
      </c>
      <c r="G3115" s="2">
        <v>4542.1000000000004</v>
      </c>
      <c r="H3115" s="4">
        <f>Tabla1[[#This Row],[Importe]]-Tabla1[[#This Row],[Pagado]]</f>
        <v>0</v>
      </c>
    </row>
    <row r="3116" spans="1:8" x14ac:dyDescent="0.25">
      <c r="A3116" s="1" t="s">
        <v>31</v>
      </c>
      <c r="B3116" s="8" t="s">
        <v>3152</v>
      </c>
      <c r="C3116">
        <v>41603</v>
      </c>
      <c r="D3116" s="1" t="s">
        <v>4108</v>
      </c>
      <c r="E3116" s="2">
        <v>38995</v>
      </c>
      <c r="F3116" s="9" t="s">
        <v>31</v>
      </c>
      <c r="G3116" s="2">
        <v>38995</v>
      </c>
      <c r="H3116" s="4">
        <f>Tabla1[[#This Row],[Importe]]-Tabla1[[#This Row],[Pagado]]</f>
        <v>0</v>
      </c>
    </row>
    <row r="3117" spans="1:8" x14ac:dyDescent="0.25">
      <c r="A3117" s="1" t="s">
        <v>31</v>
      </c>
      <c r="B3117" s="8" t="s">
        <v>3153</v>
      </c>
      <c r="C3117">
        <v>41604</v>
      </c>
      <c r="D3117" s="1" t="s">
        <v>3935</v>
      </c>
      <c r="E3117" s="2">
        <v>4160</v>
      </c>
      <c r="F3117" s="9" t="s">
        <v>33</v>
      </c>
      <c r="G3117" s="2">
        <v>4160</v>
      </c>
      <c r="H3117" s="4">
        <f>Tabla1[[#This Row],[Importe]]-Tabla1[[#This Row],[Pagado]]</f>
        <v>0</v>
      </c>
    </row>
    <row r="3118" spans="1:8" x14ac:dyDescent="0.25">
      <c r="A3118" s="1" t="s">
        <v>31</v>
      </c>
      <c r="B3118" s="8" t="s">
        <v>3154</v>
      </c>
      <c r="C3118">
        <v>41605</v>
      </c>
      <c r="D3118" s="1" t="s">
        <v>3943</v>
      </c>
      <c r="E3118" s="2">
        <v>7786.2</v>
      </c>
      <c r="F3118" s="9" t="s">
        <v>31</v>
      </c>
      <c r="G3118" s="2">
        <v>7786.2</v>
      </c>
      <c r="H3118" s="4">
        <f>Tabla1[[#This Row],[Importe]]-Tabla1[[#This Row],[Pagado]]</f>
        <v>0</v>
      </c>
    </row>
    <row r="3119" spans="1:8" x14ac:dyDescent="0.25">
      <c r="A3119" s="1" t="s">
        <v>31</v>
      </c>
      <c r="B3119" s="8" t="s">
        <v>3155</v>
      </c>
      <c r="C3119">
        <v>41606</v>
      </c>
      <c r="D3119" s="1" t="s">
        <v>3964</v>
      </c>
      <c r="E3119" s="2">
        <v>869</v>
      </c>
      <c r="F3119" s="9" t="s">
        <v>31</v>
      </c>
      <c r="G3119" s="2">
        <v>869</v>
      </c>
      <c r="H3119" s="4">
        <f>Tabla1[[#This Row],[Importe]]-Tabla1[[#This Row],[Pagado]]</f>
        <v>0</v>
      </c>
    </row>
    <row r="3120" spans="1:8" x14ac:dyDescent="0.25">
      <c r="A3120" s="1" t="s">
        <v>31</v>
      </c>
      <c r="B3120" s="8" t="s">
        <v>3156</v>
      </c>
      <c r="C3120">
        <v>41607</v>
      </c>
      <c r="D3120" s="1" t="s">
        <v>4038</v>
      </c>
      <c r="E3120" s="2">
        <v>1380.4</v>
      </c>
      <c r="F3120" s="9" t="s">
        <v>35</v>
      </c>
      <c r="G3120" s="2">
        <v>1380.4</v>
      </c>
      <c r="H3120" s="4">
        <f>Tabla1[[#This Row],[Importe]]-Tabla1[[#This Row],[Pagado]]</f>
        <v>0</v>
      </c>
    </row>
    <row r="3121" spans="1:8" x14ac:dyDescent="0.25">
      <c r="A3121" s="1" t="s">
        <v>31</v>
      </c>
      <c r="B3121" s="8" t="s">
        <v>3157</v>
      </c>
      <c r="C3121">
        <v>41608</v>
      </c>
      <c r="D3121" s="1" t="s">
        <v>3959</v>
      </c>
      <c r="E3121" s="2">
        <v>127746.8</v>
      </c>
      <c r="F3121" s="9">
        <v>44209</v>
      </c>
      <c r="G3121" s="2">
        <v>127746.8</v>
      </c>
      <c r="H3121" s="4">
        <f>Tabla1[[#This Row],[Importe]]-Tabla1[[#This Row],[Pagado]]</f>
        <v>0</v>
      </c>
    </row>
    <row r="3122" spans="1:8" x14ac:dyDescent="0.25">
      <c r="A3122" s="1" t="s">
        <v>31</v>
      </c>
      <c r="B3122" s="8" t="s">
        <v>3158</v>
      </c>
      <c r="C3122">
        <v>41609</v>
      </c>
      <c r="D3122" s="1" t="s">
        <v>4073</v>
      </c>
      <c r="E3122" s="2">
        <v>9692.2000000000007</v>
      </c>
      <c r="F3122" s="9" t="s">
        <v>32</v>
      </c>
      <c r="G3122" s="2">
        <v>9692.2000000000007</v>
      </c>
      <c r="H3122" s="4">
        <f>Tabla1[[#This Row],[Importe]]-Tabla1[[#This Row],[Pagado]]</f>
        <v>0</v>
      </c>
    </row>
    <row r="3123" spans="1:8" x14ac:dyDescent="0.25">
      <c r="A3123" s="1" t="s">
        <v>31</v>
      </c>
      <c r="B3123" s="8" t="s">
        <v>3159</v>
      </c>
      <c r="C3123">
        <v>41610</v>
      </c>
      <c r="D3123" s="1" t="s">
        <v>4084</v>
      </c>
      <c r="E3123" s="2">
        <v>5933.5</v>
      </c>
      <c r="F3123" s="9" t="s">
        <v>32</v>
      </c>
      <c r="G3123" s="2">
        <v>5933.5</v>
      </c>
      <c r="H3123" s="4">
        <f>Tabla1[[#This Row],[Importe]]-Tabla1[[#This Row],[Pagado]]</f>
        <v>0</v>
      </c>
    </row>
    <row r="3124" spans="1:8" x14ac:dyDescent="0.25">
      <c r="A3124" s="1" t="s">
        <v>31</v>
      </c>
      <c r="B3124" s="8" t="s">
        <v>3160</v>
      </c>
      <c r="C3124">
        <v>41611</v>
      </c>
      <c r="D3124" s="1" t="s">
        <v>4123</v>
      </c>
      <c r="E3124" s="2">
        <v>4679.16</v>
      </c>
      <c r="F3124" s="9" t="s">
        <v>32</v>
      </c>
      <c r="G3124" s="2">
        <v>4679.16</v>
      </c>
      <c r="H3124" s="4">
        <f>Tabla1[[#This Row],[Importe]]-Tabla1[[#This Row],[Pagado]]</f>
        <v>0</v>
      </c>
    </row>
    <row r="3125" spans="1:8" x14ac:dyDescent="0.25">
      <c r="A3125" s="1" t="s">
        <v>31</v>
      </c>
      <c r="B3125" s="8" t="s">
        <v>3161</v>
      </c>
      <c r="C3125">
        <v>41612</v>
      </c>
      <c r="D3125" s="1" t="s">
        <v>3966</v>
      </c>
      <c r="E3125" s="2">
        <v>1348.9</v>
      </c>
      <c r="F3125" s="9" t="s">
        <v>32</v>
      </c>
      <c r="G3125" s="2">
        <v>1348.9</v>
      </c>
      <c r="H3125" s="4">
        <f>Tabla1[[#This Row],[Importe]]-Tabla1[[#This Row],[Pagado]]</f>
        <v>0</v>
      </c>
    </row>
    <row r="3126" spans="1:8" x14ac:dyDescent="0.25">
      <c r="A3126" s="1" t="s">
        <v>31</v>
      </c>
      <c r="B3126" s="8" t="s">
        <v>3162</v>
      </c>
      <c r="C3126">
        <v>41613</v>
      </c>
      <c r="D3126" s="1" t="s">
        <v>4202</v>
      </c>
      <c r="E3126" s="2">
        <v>2619</v>
      </c>
      <c r="F3126" s="9" t="s">
        <v>32</v>
      </c>
      <c r="G3126" s="2">
        <v>2619</v>
      </c>
      <c r="H3126" s="4">
        <f>Tabla1[[#This Row],[Importe]]-Tabla1[[#This Row],[Pagado]]</f>
        <v>0</v>
      </c>
    </row>
    <row r="3127" spans="1:8" x14ac:dyDescent="0.25">
      <c r="A3127" s="1" t="s">
        <v>31</v>
      </c>
      <c r="B3127" s="8" t="s">
        <v>3163</v>
      </c>
      <c r="C3127">
        <v>41614</v>
      </c>
      <c r="D3127" s="1" t="s">
        <v>4059</v>
      </c>
      <c r="E3127" s="2">
        <v>1460.7</v>
      </c>
      <c r="F3127" s="9" t="s">
        <v>32</v>
      </c>
      <c r="G3127" s="2">
        <v>1460.7</v>
      </c>
      <c r="H3127" s="4">
        <f>Tabla1[[#This Row],[Importe]]-Tabla1[[#This Row],[Pagado]]</f>
        <v>0</v>
      </c>
    </row>
    <row r="3128" spans="1:8" x14ac:dyDescent="0.25">
      <c r="A3128" s="1" t="s">
        <v>31</v>
      </c>
      <c r="B3128" s="8" t="s">
        <v>3164</v>
      </c>
      <c r="C3128">
        <v>41615</v>
      </c>
      <c r="D3128" s="1" t="s">
        <v>4012</v>
      </c>
      <c r="E3128" s="2">
        <v>2499.1999999999998</v>
      </c>
      <c r="F3128" s="9" t="s">
        <v>32</v>
      </c>
      <c r="G3128" s="2">
        <v>2499.1999999999998</v>
      </c>
      <c r="H3128" s="4">
        <f>Tabla1[[#This Row],[Importe]]-Tabla1[[#This Row],[Pagado]]</f>
        <v>0</v>
      </c>
    </row>
    <row r="3129" spans="1:8" x14ac:dyDescent="0.25">
      <c r="A3129" s="1" t="s">
        <v>31</v>
      </c>
      <c r="B3129" s="8" t="s">
        <v>3165</v>
      </c>
      <c r="C3129">
        <v>41616</v>
      </c>
      <c r="D3129" s="1" t="s">
        <v>4077</v>
      </c>
      <c r="E3129" s="2">
        <v>350</v>
      </c>
      <c r="F3129" s="9" t="s">
        <v>33</v>
      </c>
      <c r="G3129" s="2">
        <v>350</v>
      </c>
      <c r="H3129" s="4">
        <f>Tabla1[[#This Row],[Importe]]-Tabla1[[#This Row],[Pagado]]</f>
        <v>0</v>
      </c>
    </row>
    <row r="3130" spans="1:8" x14ac:dyDescent="0.25">
      <c r="A3130" s="1" t="s">
        <v>32</v>
      </c>
      <c r="B3130" s="8" t="s">
        <v>3166</v>
      </c>
      <c r="C3130">
        <v>41617</v>
      </c>
      <c r="D3130" s="1" t="s">
        <v>3953</v>
      </c>
      <c r="E3130" s="2">
        <v>4860</v>
      </c>
      <c r="F3130" s="9" t="s">
        <v>32</v>
      </c>
      <c r="G3130" s="2">
        <v>4860</v>
      </c>
      <c r="H3130" s="4">
        <f>Tabla1[[#This Row],[Importe]]-Tabla1[[#This Row],[Pagado]]</f>
        <v>0</v>
      </c>
    </row>
    <row r="3131" spans="1:8" x14ac:dyDescent="0.25">
      <c r="A3131" s="1" t="s">
        <v>32</v>
      </c>
      <c r="B3131" s="8" t="s">
        <v>3167</v>
      </c>
      <c r="C3131">
        <v>41618</v>
      </c>
      <c r="D3131" s="1" t="s">
        <v>3964</v>
      </c>
      <c r="E3131" s="2">
        <v>2590.4</v>
      </c>
      <c r="F3131" s="9" t="s">
        <v>32</v>
      </c>
      <c r="G3131" s="2">
        <v>2590.4</v>
      </c>
      <c r="H3131" s="4">
        <f>Tabla1[[#This Row],[Importe]]-Tabla1[[#This Row],[Pagado]]</f>
        <v>0</v>
      </c>
    </row>
    <row r="3132" spans="1:8" x14ac:dyDescent="0.25">
      <c r="A3132" s="1" t="s">
        <v>32</v>
      </c>
      <c r="B3132" s="8" t="s">
        <v>3168</v>
      </c>
      <c r="C3132">
        <v>41619</v>
      </c>
      <c r="D3132" s="1" t="s">
        <v>3936</v>
      </c>
      <c r="E3132" s="2">
        <v>10290</v>
      </c>
      <c r="F3132" s="9" t="s">
        <v>34</v>
      </c>
      <c r="G3132" s="2">
        <v>10290</v>
      </c>
      <c r="H3132" s="4">
        <f>Tabla1[[#This Row],[Importe]]-Tabla1[[#This Row],[Pagado]]</f>
        <v>0</v>
      </c>
    </row>
    <row r="3133" spans="1:8" x14ac:dyDescent="0.25">
      <c r="A3133" s="1" t="s">
        <v>32</v>
      </c>
      <c r="B3133" s="8" t="s">
        <v>3169</v>
      </c>
      <c r="C3133">
        <v>41620</v>
      </c>
      <c r="D3133" s="1" t="s">
        <v>3935</v>
      </c>
      <c r="E3133" s="2">
        <v>68565</v>
      </c>
      <c r="F3133" s="9" t="s">
        <v>34</v>
      </c>
      <c r="G3133" s="2">
        <v>68565</v>
      </c>
      <c r="H3133" s="4">
        <f>Tabla1[[#This Row],[Importe]]-Tabla1[[#This Row],[Pagado]]</f>
        <v>0</v>
      </c>
    </row>
    <row r="3134" spans="1:8" x14ac:dyDescent="0.25">
      <c r="A3134" s="1" t="s">
        <v>32</v>
      </c>
      <c r="B3134" s="8" t="s">
        <v>3170</v>
      </c>
      <c r="C3134">
        <v>41621</v>
      </c>
      <c r="D3134" s="1" t="s">
        <v>3945</v>
      </c>
      <c r="E3134" s="2">
        <v>4017.6</v>
      </c>
      <c r="F3134" s="9" t="s">
        <v>33</v>
      </c>
      <c r="G3134" s="2">
        <v>4017.6</v>
      </c>
      <c r="H3134" s="4">
        <f>Tabla1[[#This Row],[Importe]]-Tabla1[[#This Row],[Pagado]]</f>
        <v>0</v>
      </c>
    </row>
    <row r="3135" spans="1:8" x14ac:dyDescent="0.25">
      <c r="A3135" s="1" t="s">
        <v>32</v>
      </c>
      <c r="B3135" s="8" t="s">
        <v>3171</v>
      </c>
      <c r="C3135">
        <v>41622</v>
      </c>
      <c r="D3135" s="1" t="s">
        <v>4082</v>
      </c>
      <c r="E3135" s="2">
        <v>4022.9</v>
      </c>
      <c r="F3135" s="9" t="s">
        <v>35</v>
      </c>
      <c r="G3135" s="2">
        <v>4022.9</v>
      </c>
      <c r="H3135" s="4">
        <f>Tabla1[[#This Row],[Importe]]-Tabla1[[#This Row],[Pagado]]</f>
        <v>0</v>
      </c>
    </row>
    <row r="3136" spans="1:8" x14ac:dyDescent="0.25">
      <c r="A3136" s="1" t="s">
        <v>32</v>
      </c>
      <c r="B3136" s="8" t="s">
        <v>3172</v>
      </c>
      <c r="C3136">
        <v>41623</v>
      </c>
      <c r="D3136" s="1" t="s">
        <v>3946</v>
      </c>
      <c r="E3136" s="2">
        <v>4776</v>
      </c>
      <c r="F3136" s="9" t="s">
        <v>33</v>
      </c>
      <c r="G3136" s="2">
        <v>4776</v>
      </c>
      <c r="H3136" s="4">
        <f>Tabla1[[#This Row],[Importe]]-Tabla1[[#This Row],[Pagado]]</f>
        <v>0</v>
      </c>
    </row>
    <row r="3137" spans="1:8" x14ac:dyDescent="0.25">
      <c r="A3137" s="1" t="s">
        <v>32</v>
      </c>
      <c r="B3137" s="8" t="s">
        <v>3173</v>
      </c>
      <c r="C3137">
        <v>41624</v>
      </c>
      <c r="D3137" s="1" t="s">
        <v>3939</v>
      </c>
      <c r="E3137" s="2">
        <v>4017.6</v>
      </c>
      <c r="F3137" s="9" t="s">
        <v>34</v>
      </c>
      <c r="G3137" s="2">
        <v>4017.6</v>
      </c>
      <c r="H3137" s="4">
        <f>Tabla1[[#This Row],[Importe]]-Tabla1[[#This Row],[Pagado]]</f>
        <v>0</v>
      </c>
    </row>
    <row r="3138" spans="1:8" x14ac:dyDescent="0.25">
      <c r="A3138" s="1" t="s">
        <v>32</v>
      </c>
      <c r="B3138" s="8" t="s">
        <v>3174</v>
      </c>
      <c r="C3138">
        <v>41625</v>
      </c>
      <c r="D3138" s="1" t="s">
        <v>3944</v>
      </c>
      <c r="E3138" s="2">
        <v>8284.7999999999993</v>
      </c>
      <c r="F3138" s="9" t="s">
        <v>33</v>
      </c>
      <c r="G3138" s="2">
        <v>8284.7999999999993</v>
      </c>
      <c r="H3138" s="4">
        <f>Tabla1[[#This Row],[Importe]]-Tabla1[[#This Row],[Pagado]]</f>
        <v>0</v>
      </c>
    </row>
    <row r="3139" spans="1:8" x14ac:dyDescent="0.25">
      <c r="A3139" s="1" t="s">
        <v>32</v>
      </c>
      <c r="B3139" s="8" t="s">
        <v>3175</v>
      </c>
      <c r="C3139">
        <v>41626</v>
      </c>
      <c r="D3139" s="1" t="s">
        <v>3942</v>
      </c>
      <c r="E3139" s="2">
        <v>7330.4</v>
      </c>
      <c r="F3139" s="9" t="s">
        <v>35</v>
      </c>
      <c r="G3139" s="2">
        <v>7330.4</v>
      </c>
      <c r="H3139" s="4">
        <f>Tabla1[[#This Row],[Importe]]-Tabla1[[#This Row],[Pagado]]</f>
        <v>0</v>
      </c>
    </row>
    <row r="3140" spans="1:8" x14ac:dyDescent="0.25">
      <c r="A3140" s="1" t="s">
        <v>32</v>
      </c>
      <c r="B3140" s="8" t="s">
        <v>3176</v>
      </c>
      <c r="C3140">
        <v>41627</v>
      </c>
      <c r="D3140" s="1" t="s">
        <v>3948</v>
      </c>
      <c r="E3140" s="2">
        <v>23490.6</v>
      </c>
      <c r="F3140" s="9" t="s">
        <v>35</v>
      </c>
      <c r="G3140" s="2">
        <v>23490.6</v>
      </c>
      <c r="H3140" s="4">
        <f>Tabla1[[#This Row],[Importe]]-Tabla1[[#This Row],[Pagado]]</f>
        <v>0</v>
      </c>
    </row>
    <row r="3141" spans="1:8" x14ac:dyDescent="0.25">
      <c r="A3141" s="1" t="s">
        <v>32</v>
      </c>
      <c r="B3141" s="8" t="s">
        <v>3177</v>
      </c>
      <c r="C3141">
        <v>41628</v>
      </c>
      <c r="D3141" s="1" t="s">
        <v>3964</v>
      </c>
      <c r="E3141" s="2">
        <v>1210</v>
      </c>
      <c r="F3141" s="9" t="s">
        <v>32</v>
      </c>
      <c r="G3141" s="2">
        <v>1210</v>
      </c>
      <c r="H3141" s="4">
        <f>Tabla1[[#This Row],[Importe]]-Tabla1[[#This Row],[Pagado]]</f>
        <v>0</v>
      </c>
    </row>
    <row r="3142" spans="1:8" x14ac:dyDescent="0.25">
      <c r="A3142" s="1" t="s">
        <v>32</v>
      </c>
      <c r="B3142" s="8" t="s">
        <v>3178</v>
      </c>
      <c r="C3142">
        <v>41629</v>
      </c>
      <c r="D3142" s="1" t="s">
        <v>3954</v>
      </c>
      <c r="E3142" s="2">
        <v>3472</v>
      </c>
      <c r="F3142" s="9" t="s">
        <v>32</v>
      </c>
      <c r="G3142" s="2">
        <v>3472</v>
      </c>
      <c r="H3142" s="4">
        <f>Tabla1[[#This Row],[Importe]]-Tabla1[[#This Row],[Pagado]]</f>
        <v>0</v>
      </c>
    </row>
    <row r="3143" spans="1:8" x14ac:dyDescent="0.25">
      <c r="A3143" s="1" t="s">
        <v>32</v>
      </c>
      <c r="B3143" s="8" t="s">
        <v>3179</v>
      </c>
      <c r="C3143">
        <v>41630</v>
      </c>
      <c r="D3143" s="1" t="s">
        <v>3949</v>
      </c>
      <c r="E3143" s="2">
        <v>66364.899999999994</v>
      </c>
      <c r="F3143" s="9" t="s">
        <v>34</v>
      </c>
      <c r="G3143" s="2">
        <v>66364.899999999994</v>
      </c>
      <c r="H3143" s="4">
        <f>Tabla1[[#This Row],[Importe]]-Tabla1[[#This Row],[Pagado]]</f>
        <v>0</v>
      </c>
    </row>
    <row r="3144" spans="1:8" x14ac:dyDescent="0.25">
      <c r="A3144" s="1" t="s">
        <v>32</v>
      </c>
      <c r="B3144" s="8" t="s">
        <v>3180</v>
      </c>
      <c r="C3144">
        <v>41631</v>
      </c>
      <c r="D3144" s="1" t="s">
        <v>3950</v>
      </c>
      <c r="E3144" s="2">
        <v>54026.98</v>
      </c>
      <c r="F3144" s="9" t="s">
        <v>34</v>
      </c>
      <c r="G3144" s="2">
        <v>54026.98</v>
      </c>
      <c r="H3144" s="4">
        <f>Tabla1[[#This Row],[Importe]]-Tabla1[[#This Row],[Pagado]]</f>
        <v>0</v>
      </c>
    </row>
    <row r="3145" spans="1:8" x14ac:dyDescent="0.25">
      <c r="A3145" s="1" t="s">
        <v>32</v>
      </c>
      <c r="B3145" s="8" t="s">
        <v>3181</v>
      </c>
      <c r="C3145">
        <v>41632</v>
      </c>
      <c r="D3145" s="1" t="s">
        <v>3938</v>
      </c>
      <c r="E3145" s="2">
        <v>11714.2</v>
      </c>
      <c r="F3145" s="9" t="s">
        <v>34</v>
      </c>
      <c r="G3145" s="2">
        <v>11714.2</v>
      </c>
      <c r="H3145" s="4">
        <f>Tabla1[[#This Row],[Importe]]-Tabla1[[#This Row],[Pagado]]</f>
        <v>0</v>
      </c>
    </row>
    <row r="3146" spans="1:8" x14ac:dyDescent="0.25">
      <c r="A3146" s="1" t="s">
        <v>32</v>
      </c>
      <c r="B3146" s="8" t="s">
        <v>3182</v>
      </c>
      <c r="C3146">
        <v>41633</v>
      </c>
      <c r="D3146" s="1" t="s">
        <v>3941</v>
      </c>
      <c r="E3146" s="2">
        <v>14006.4</v>
      </c>
      <c r="F3146" s="9" t="s">
        <v>34</v>
      </c>
      <c r="G3146" s="2">
        <v>14006.4</v>
      </c>
      <c r="H3146" s="4">
        <f>Tabla1[[#This Row],[Importe]]-Tabla1[[#This Row],[Pagado]]</f>
        <v>0</v>
      </c>
    </row>
    <row r="3147" spans="1:8" x14ac:dyDescent="0.25">
      <c r="A3147" s="1" t="s">
        <v>32</v>
      </c>
      <c r="B3147" s="8" t="s">
        <v>3183</v>
      </c>
      <c r="C3147">
        <v>41634</v>
      </c>
      <c r="D3147" s="1" t="s">
        <v>3947</v>
      </c>
      <c r="E3147" s="2">
        <v>6835.6</v>
      </c>
      <c r="F3147" s="9" t="s">
        <v>33</v>
      </c>
      <c r="G3147" s="2">
        <v>6835.6</v>
      </c>
      <c r="H3147" s="4">
        <f>Tabla1[[#This Row],[Importe]]-Tabla1[[#This Row],[Pagado]]</f>
        <v>0</v>
      </c>
    </row>
    <row r="3148" spans="1:8" x14ac:dyDescent="0.25">
      <c r="A3148" s="1" t="s">
        <v>32</v>
      </c>
      <c r="B3148" s="8" t="s">
        <v>3184</v>
      </c>
      <c r="C3148">
        <v>41635</v>
      </c>
      <c r="D3148" s="1" t="s">
        <v>3962</v>
      </c>
      <c r="E3148" s="2">
        <v>8502.7999999999993</v>
      </c>
      <c r="F3148" s="9" t="s">
        <v>32</v>
      </c>
      <c r="G3148" s="2">
        <v>8502.7999999999993</v>
      </c>
      <c r="H3148" s="4">
        <f>Tabla1[[#This Row],[Importe]]-Tabla1[[#This Row],[Pagado]]</f>
        <v>0</v>
      </c>
    </row>
    <row r="3149" spans="1:8" x14ac:dyDescent="0.25">
      <c r="A3149" s="1" t="s">
        <v>32</v>
      </c>
      <c r="B3149" s="8" t="s">
        <v>3185</v>
      </c>
      <c r="C3149">
        <v>41636</v>
      </c>
      <c r="D3149" s="1" t="s">
        <v>3973</v>
      </c>
      <c r="E3149" s="2">
        <v>3395</v>
      </c>
      <c r="F3149" s="9" t="s">
        <v>32</v>
      </c>
      <c r="G3149" s="2">
        <v>3395</v>
      </c>
      <c r="H3149" s="4">
        <f>Tabla1[[#This Row],[Importe]]-Tabla1[[#This Row],[Pagado]]</f>
        <v>0</v>
      </c>
    </row>
    <row r="3150" spans="1:8" x14ac:dyDescent="0.25">
      <c r="A3150" s="1" t="s">
        <v>32</v>
      </c>
      <c r="B3150" s="8" t="s">
        <v>3186</v>
      </c>
      <c r="C3150">
        <v>41637</v>
      </c>
      <c r="D3150" s="1" t="s">
        <v>3951</v>
      </c>
      <c r="E3150" s="2">
        <v>10724.6</v>
      </c>
      <c r="F3150" s="9" t="s">
        <v>32</v>
      </c>
      <c r="G3150" s="2">
        <v>10724.6</v>
      </c>
      <c r="H3150" s="4">
        <f>Tabla1[[#This Row],[Importe]]-Tabla1[[#This Row],[Pagado]]</f>
        <v>0</v>
      </c>
    </row>
    <row r="3151" spans="1:8" x14ac:dyDescent="0.25">
      <c r="A3151" s="1" t="s">
        <v>32</v>
      </c>
      <c r="B3151" s="8" t="s">
        <v>3187</v>
      </c>
      <c r="C3151">
        <v>41638</v>
      </c>
      <c r="D3151" s="1" t="s">
        <v>4010</v>
      </c>
      <c r="E3151" s="2">
        <v>2475.5</v>
      </c>
      <c r="F3151" s="9" t="s">
        <v>33</v>
      </c>
      <c r="G3151" s="2">
        <v>2475.5</v>
      </c>
      <c r="H3151" s="4">
        <f>Tabla1[[#This Row],[Importe]]-Tabla1[[#This Row],[Pagado]]</f>
        <v>0</v>
      </c>
    </row>
    <row r="3152" spans="1:8" x14ac:dyDescent="0.25">
      <c r="A3152" s="1" t="s">
        <v>32</v>
      </c>
      <c r="B3152" s="8" t="s">
        <v>3188</v>
      </c>
      <c r="C3152">
        <v>41639</v>
      </c>
      <c r="D3152" s="1" t="s">
        <v>4187</v>
      </c>
      <c r="E3152" s="2">
        <v>17453.400000000001</v>
      </c>
      <c r="F3152" s="9" t="s">
        <v>32</v>
      </c>
      <c r="G3152" s="2">
        <v>17453.400000000001</v>
      </c>
      <c r="H3152" s="4">
        <f>Tabla1[[#This Row],[Importe]]-Tabla1[[#This Row],[Pagado]]</f>
        <v>0</v>
      </c>
    </row>
    <row r="3153" spans="1:8" x14ac:dyDescent="0.25">
      <c r="A3153" s="1" t="s">
        <v>32</v>
      </c>
      <c r="B3153" s="8" t="s">
        <v>3189</v>
      </c>
      <c r="C3153">
        <v>41640</v>
      </c>
      <c r="D3153" s="1" t="s">
        <v>3958</v>
      </c>
      <c r="E3153" s="2">
        <v>3387.2</v>
      </c>
      <c r="F3153" s="9" t="s">
        <v>32</v>
      </c>
      <c r="G3153" s="2">
        <v>3387.2</v>
      </c>
      <c r="H3153" s="4">
        <f>Tabla1[[#This Row],[Importe]]-Tabla1[[#This Row],[Pagado]]</f>
        <v>0</v>
      </c>
    </row>
    <row r="3154" spans="1:8" x14ac:dyDescent="0.25">
      <c r="A3154" s="1" t="s">
        <v>32</v>
      </c>
      <c r="B3154" s="8" t="s">
        <v>3190</v>
      </c>
      <c r="C3154">
        <v>41641</v>
      </c>
      <c r="D3154" s="1" t="s">
        <v>4185</v>
      </c>
      <c r="E3154" s="2">
        <v>9878.2000000000007</v>
      </c>
      <c r="F3154" s="9" t="s">
        <v>32</v>
      </c>
      <c r="G3154" s="2">
        <v>9878.2000000000007</v>
      </c>
      <c r="H3154" s="4">
        <f>Tabla1[[#This Row],[Importe]]-Tabla1[[#This Row],[Pagado]]</f>
        <v>0</v>
      </c>
    </row>
    <row r="3155" spans="1:8" x14ac:dyDescent="0.25">
      <c r="A3155" s="1" t="s">
        <v>32</v>
      </c>
      <c r="B3155" s="8" t="s">
        <v>3191</v>
      </c>
      <c r="C3155">
        <v>41642</v>
      </c>
      <c r="D3155" s="1" t="s">
        <v>3960</v>
      </c>
      <c r="E3155" s="2">
        <v>21906.2</v>
      </c>
      <c r="F3155" s="9" t="s">
        <v>32</v>
      </c>
      <c r="G3155" s="2">
        <v>21906.2</v>
      </c>
      <c r="H3155" s="4">
        <f>Tabla1[[#This Row],[Importe]]-Tabla1[[#This Row],[Pagado]]</f>
        <v>0</v>
      </c>
    </row>
    <row r="3156" spans="1:8" x14ac:dyDescent="0.25">
      <c r="A3156" s="1" t="s">
        <v>32</v>
      </c>
      <c r="B3156" s="8" t="s">
        <v>3192</v>
      </c>
      <c r="C3156">
        <v>41643</v>
      </c>
      <c r="D3156" s="1" t="s">
        <v>3994</v>
      </c>
      <c r="E3156" s="2">
        <v>1452.6</v>
      </c>
      <c r="F3156" s="9" t="s">
        <v>32</v>
      </c>
      <c r="G3156" s="2">
        <v>1452.6</v>
      </c>
      <c r="H3156" s="4">
        <f>Tabla1[[#This Row],[Importe]]-Tabla1[[#This Row],[Pagado]]</f>
        <v>0</v>
      </c>
    </row>
    <row r="3157" spans="1:8" x14ac:dyDescent="0.25">
      <c r="A3157" s="1" t="s">
        <v>32</v>
      </c>
      <c r="B3157" s="8" t="s">
        <v>3193</v>
      </c>
      <c r="C3157">
        <v>41644</v>
      </c>
      <c r="D3157" s="1" t="s">
        <v>3971</v>
      </c>
      <c r="E3157" s="2">
        <v>5171.7</v>
      </c>
      <c r="F3157" s="9" t="s">
        <v>32</v>
      </c>
      <c r="G3157" s="2">
        <v>5171.7</v>
      </c>
      <c r="H3157" s="4">
        <f>Tabla1[[#This Row],[Importe]]-Tabla1[[#This Row],[Pagado]]</f>
        <v>0</v>
      </c>
    </row>
    <row r="3158" spans="1:8" x14ac:dyDescent="0.25">
      <c r="A3158" s="1" t="s">
        <v>32</v>
      </c>
      <c r="B3158" s="8" t="s">
        <v>3194</v>
      </c>
      <c r="C3158">
        <v>41645</v>
      </c>
      <c r="D3158" s="1" t="s">
        <v>3972</v>
      </c>
      <c r="E3158" s="2">
        <v>1101.5999999999999</v>
      </c>
      <c r="F3158" s="9" t="s">
        <v>32</v>
      </c>
      <c r="G3158" s="2">
        <v>1101.5999999999999</v>
      </c>
      <c r="H3158" s="4">
        <f>Tabla1[[#This Row],[Importe]]-Tabla1[[#This Row],[Pagado]]</f>
        <v>0</v>
      </c>
    </row>
    <row r="3159" spans="1:8" x14ac:dyDescent="0.25">
      <c r="A3159" s="1" t="s">
        <v>32</v>
      </c>
      <c r="B3159" s="8" t="s">
        <v>3195</v>
      </c>
      <c r="C3159">
        <v>41646</v>
      </c>
      <c r="D3159" s="1" t="s">
        <v>3982</v>
      </c>
      <c r="E3159" s="2">
        <v>188.8</v>
      </c>
      <c r="F3159" s="9" t="s">
        <v>32</v>
      </c>
      <c r="G3159" s="2">
        <v>188.8</v>
      </c>
      <c r="H3159" s="4">
        <f>Tabla1[[#This Row],[Importe]]-Tabla1[[#This Row],[Pagado]]</f>
        <v>0</v>
      </c>
    </row>
    <row r="3160" spans="1:8" x14ac:dyDescent="0.25">
      <c r="A3160" s="1" t="s">
        <v>32</v>
      </c>
      <c r="B3160" s="8" t="s">
        <v>3196</v>
      </c>
      <c r="C3160">
        <v>41647</v>
      </c>
      <c r="D3160" s="1" t="s">
        <v>4013</v>
      </c>
      <c r="E3160" s="2">
        <v>12725.7</v>
      </c>
      <c r="F3160" s="9" t="s">
        <v>32</v>
      </c>
      <c r="G3160" s="2">
        <v>12725.7</v>
      </c>
      <c r="H3160" s="4">
        <f>Tabla1[[#This Row],[Importe]]-Tabla1[[#This Row],[Pagado]]</f>
        <v>0</v>
      </c>
    </row>
    <row r="3161" spans="1:8" x14ac:dyDescent="0.25">
      <c r="A3161" s="1" t="s">
        <v>32</v>
      </c>
      <c r="B3161" s="8" t="s">
        <v>3197</v>
      </c>
      <c r="C3161">
        <v>41648</v>
      </c>
      <c r="D3161" s="1" t="s">
        <v>4036</v>
      </c>
      <c r="E3161" s="2">
        <v>3476</v>
      </c>
      <c r="F3161" s="9" t="s">
        <v>32</v>
      </c>
      <c r="G3161" s="2">
        <v>3476</v>
      </c>
      <c r="H3161" s="4">
        <f>Tabla1[[#This Row],[Importe]]-Tabla1[[#This Row],[Pagado]]</f>
        <v>0</v>
      </c>
    </row>
    <row r="3162" spans="1:8" x14ac:dyDescent="0.25">
      <c r="A3162" s="1" t="s">
        <v>32</v>
      </c>
      <c r="B3162" s="8" t="s">
        <v>3198</v>
      </c>
      <c r="C3162">
        <v>41649</v>
      </c>
      <c r="D3162" s="1" t="s">
        <v>3978</v>
      </c>
      <c r="E3162" s="2">
        <v>9060.7999999999993</v>
      </c>
      <c r="F3162" s="9" t="s">
        <v>32</v>
      </c>
      <c r="G3162" s="2">
        <v>9060.7999999999993</v>
      </c>
      <c r="H3162" s="4">
        <f>Tabla1[[#This Row],[Importe]]-Tabla1[[#This Row],[Pagado]]</f>
        <v>0</v>
      </c>
    </row>
    <row r="3163" spans="1:8" x14ac:dyDescent="0.25">
      <c r="A3163" s="1" t="s">
        <v>32</v>
      </c>
      <c r="B3163" s="8" t="s">
        <v>3199</v>
      </c>
      <c r="C3163">
        <v>41650</v>
      </c>
      <c r="D3163" s="1" t="s">
        <v>4031</v>
      </c>
      <c r="E3163" s="2">
        <v>5400</v>
      </c>
      <c r="F3163" s="9" t="s">
        <v>32</v>
      </c>
      <c r="G3163" s="2">
        <v>5400</v>
      </c>
      <c r="H3163" s="4">
        <f>Tabla1[[#This Row],[Importe]]-Tabla1[[#This Row],[Pagado]]</f>
        <v>0</v>
      </c>
    </row>
    <row r="3164" spans="1:8" x14ac:dyDescent="0.25">
      <c r="A3164" s="1" t="s">
        <v>32</v>
      </c>
      <c r="B3164" s="8" t="s">
        <v>3200</v>
      </c>
      <c r="C3164">
        <v>41651</v>
      </c>
      <c r="D3164" s="1" t="s">
        <v>3964</v>
      </c>
      <c r="E3164" s="2">
        <v>213</v>
      </c>
      <c r="F3164" s="9" t="s">
        <v>32</v>
      </c>
      <c r="G3164" s="2">
        <v>213</v>
      </c>
      <c r="H3164" s="4">
        <f>Tabla1[[#This Row],[Importe]]-Tabla1[[#This Row],[Pagado]]</f>
        <v>0</v>
      </c>
    </row>
    <row r="3165" spans="1:8" x14ac:dyDescent="0.25">
      <c r="A3165" s="1" t="s">
        <v>32</v>
      </c>
      <c r="B3165" s="8" t="s">
        <v>3201</v>
      </c>
      <c r="C3165">
        <v>41652</v>
      </c>
      <c r="D3165" s="1" t="s">
        <v>3964</v>
      </c>
      <c r="E3165" s="2">
        <v>3632.2</v>
      </c>
      <c r="F3165" s="9" t="s">
        <v>32</v>
      </c>
      <c r="G3165" s="2">
        <v>3632.2</v>
      </c>
      <c r="H3165" s="4">
        <f>Tabla1[[#This Row],[Importe]]-Tabla1[[#This Row],[Pagado]]</f>
        <v>0</v>
      </c>
    </row>
    <row r="3166" spans="1:8" x14ac:dyDescent="0.25">
      <c r="A3166" s="1" t="s">
        <v>32</v>
      </c>
      <c r="B3166" s="8" t="s">
        <v>3202</v>
      </c>
      <c r="C3166">
        <v>41653</v>
      </c>
      <c r="D3166" s="1" t="s">
        <v>3966</v>
      </c>
      <c r="E3166" s="2">
        <v>495</v>
      </c>
      <c r="F3166" s="9" t="s">
        <v>32</v>
      </c>
      <c r="G3166" s="2">
        <v>495</v>
      </c>
      <c r="H3166" s="4">
        <f>Tabla1[[#This Row],[Importe]]-Tabla1[[#This Row],[Pagado]]</f>
        <v>0</v>
      </c>
    </row>
    <row r="3167" spans="1:8" x14ac:dyDescent="0.25">
      <c r="A3167" s="1" t="s">
        <v>32</v>
      </c>
      <c r="B3167" s="8" t="s">
        <v>3203</v>
      </c>
      <c r="C3167">
        <v>41654</v>
      </c>
      <c r="D3167" s="1" t="s">
        <v>3957</v>
      </c>
      <c r="E3167" s="2">
        <v>3510</v>
      </c>
      <c r="F3167" s="9" t="s">
        <v>32</v>
      </c>
      <c r="G3167" s="2">
        <v>3510</v>
      </c>
      <c r="H3167" s="4">
        <f>Tabla1[[#This Row],[Importe]]-Tabla1[[#This Row],[Pagado]]</f>
        <v>0</v>
      </c>
    </row>
    <row r="3168" spans="1:8" x14ac:dyDescent="0.25">
      <c r="A3168" s="1" t="s">
        <v>32</v>
      </c>
      <c r="B3168" s="8" t="s">
        <v>3204</v>
      </c>
      <c r="C3168">
        <v>41655</v>
      </c>
      <c r="D3168" s="1" t="s">
        <v>4017</v>
      </c>
      <c r="E3168" s="2">
        <v>14437.2</v>
      </c>
      <c r="F3168" s="9" t="s">
        <v>35</v>
      </c>
      <c r="G3168" s="2">
        <v>14437.2</v>
      </c>
      <c r="H3168" s="4">
        <f>Tabla1[[#This Row],[Importe]]-Tabla1[[#This Row],[Pagado]]</f>
        <v>0</v>
      </c>
    </row>
    <row r="3169" spans="1:8" x14ac:dyDescent="0.25">
      <c r="A3169" s="1" t="s">
        <v>32</v>
      </c>
      <c r="B3169" s="8" t="s">
        <v>3205</v>
      </c>
      <c r="C3169">
        <v>41656</v>
      </c>
      <c r="D3169" s="1" t="s">
        <v>4173</v>
      </c>
      <c r="E3169" s="2">
        <v>12084.8</v>
      </c>
      <c r="F3169" s="9">
        <v>44198</v>
      </c>
      <c r="G3169" s="2">
        <v>6042.4</v>
      </c>
      <c r="H3169" s="4">
        <f>Tabla1[[#This Row],[Importe]]-Tabla1[[#This Row],[Pagado]]</f>
        <v>6042.4</v>
      </c>
    </row>
    <row r="3170" spans="1:8" x14ac:dyDescent="0.25">
      <c r="A3170" s="1" t="s">
        <v>32</v>
      </c>
      <c r="B3170" s="8" t="s">
        <v>3206</v>
      </c>
      <c r="C3170">
        <v>41657</v>
      </c>
      <c r="D3170" s="1" t="s">
        <v>4041</v>
      </c>
      <c r="E3170" s="2">
        <v>1661.4</v>
      </c>
      <c r="F3170" s="9" t="s">
        <v>32</v>
      </c>
      <c r="G3170" s="2">
        <v>1661.4</v>
      </c>
      <c r="H3170" s="4">
        <f>Tabla1[[#This Row],[Importe]]-Tabla1[[#This Row],[Pagado]]</f>
        <v>0</v>
      </c>
    </row>
    <row r="3171" spans="1:8" x14ac:dyDescent="0.25">
      <c r="A3171" s="1" t="s">
        <v>32</v>
      </c>
      <c r="B3171" s="8" t="s">
        <v>3207</v>
      </c>
      <c r="C3171">
        <v>41658</v>
      </c>
      <c r="D3171" s="1" t="s">
        <v>3964</v>
      </c>
      <c r="E3171" s="2">
        <v>3640.3</v>
      </c>
      <c r="F3171" s="9" t="s">
        <v>32</v>
      </c>
      <c r="G3171" s="2">
        <v>3640.3</v>
      </c>
      <c r="H3171" s="4">
        <f>Tabla1[[#This Row],[Importe]]-Tabla1[[#This Row],[Pagado]]</f>
        <v>0</v>
      </c>
    </row>
    <row r="3172" spans="1:8" x14ac:dyDescent="0.25">
      <c r="A3172" s="1" t="s">
        <v>32</v>
      </c>
      <c r="B3172" s="8" t="s">
        <v>3208</v>
      </c>
      <c r="C3172">
        <v>41659</v>
      </c>
      <c r="D3172" s="1" t="s">
        <v>3964</v>
      </c>
      <c r="E3172" s="2">
        <v>2160</v>
      </c>
      <c r="F3172" s="9" t="s">
        <v>32</v>
      </c>
      <c r="G3172" s="2">
        <v>2160</v>
      </c>
      <c r="H3172" s="4">
        <f>Tabla1[[#This Row],[Importe]]-Tabla1[[#This Row],[Pagado]]</f>
        <v>0</v>
      </c>
    </row>
    <row r="3173" spans="1:8" x14ac:dyDescent="0.25">
      <c r="A3173" s="1" t="s">
        <v>32</v>
      </c>
      <c r="B3173" s="8" t="s">
        <v>3209</v>
      </c>
      <c r="C3173">
        <v>41660</v>
      </c>
      <c r="D3173" s="1" t="s">
        <v>3969</v>
      </c>
      <c r="E3173" s="2">
        <v>4889.04</v>
      </c>
      <c r="F3173" s="9" t="s">
        <v>32</v>
      </c>
      <c r="G3173" s="2">
        <v>4889.04</v>
      </c>
      <c r="H3173" s="4">
        <f>Tabla1[[#This Row],[Importe]]-Tabla1[[#This Row],[Pagado]]</f>
        <v>0</v>
      </c>
    </row>
    <row r="3174" spans="1:8" x14ac:dyDescent="0.25">
      <c r="A3174" s="1" t="s">
        <v>32</v>
      </c>
      <c r="B3174" s="8" t="s">
        <v>3210</v>
      </c>
      <c r="C3174">
        <v>41661</v>
      </c>
      <c r="D3174" s="1" t="s">
        <v>4132</v>
      </c>
      <c r="E3174" s="2">
        <v>2120</v>
      </c>
      <c r="F3174" s="9" t="s">
        <v>32</v>
      </c>
      <c r="G3174" s="2">
        <v>2120</v>
      </c>
      <c r="H3174" s="4">
        <f>Tabla1[[#This Row],[Importe]]-Tabla1[[#This Row],[Pagado]]</f>
        <v>0</v>
      </c>
    </row>
    <row r="3175" spans="1:8" x14ac:dyDescent="0.25">
      <c r="A3175" s="1" t="s">
        <v>32</v>
      </c>
      <c r="B3175" s="8" t="s">
        <v>3211</v>
      </c>
      <c r="C3175">
        <v>41662</v>
      </c>
      <c r="D3175" s="1" t="s">
        <v>4067</v>
      </c>
      <c r="E3175" s="2">
        <v>5400</v>
      </c>
      <c r="F3175" s="9" t="s">
        <v>32</v>
      </c>
      <c r="G3175" s="2">
        <v>5400</v>
      </c>
      <c r="H3175" s="4">
        <f>Tabla1[[#This Row],[Importe]]-Tabla1[[#This Row],[Pagado]]</f>
        <v>0</v>
      </c>
    </row>
    <row r="3176" spans="1:8" x14ac:dyDescent="0.25">
      <c r="A3176" s="1" t="s">
        <v>32</v>
      </c>
      <c r="B3176" s="8" t="s">
        <v>3212</v>
      </c>
      <c r="C3176">
        <v>41663</v>
      </c>
      <c r="D3176" s="1" t="s">
        <v>3964</v>
      </c>
      <c r="E3176" s="2">
        <v>0</v>
      </c>
      <c r="F3176" s="9" t="s">
        <v>4219</v>
      </c>
      <c r="G3176" s="2">
        <v>0</v>
      </c>
      <c r="H3176" s="4">
        <f>Tabla1[[#This Row],[Importe]]-Tabla1[[#This Row],[Pagado]]</f>
        <v>0</v>
      </c>
    </row>
    <row r="3177" spans="1:8" x14ac:dyDescent="0.25">
      <c r="A3177" s="1" t="s">
        <v>32</v>
      </c>
      <c r="B3177" s="8" t="s">
        <v>3213</v>
      </c>
      <c r="C3177">
        <v>41664</v>
      </c>
      <c r="D3177" s="1" t="s">
        <v>3968</v>
      </c>
      <c r="E3177" s="2">
        <v>10260</v>
      </c>
      <c r="F3177" s="9" t="s">
        <v>34</v>
      </c>
      <c r="G3177" s="2">
        <v>10260</v>
      </c>
      <c r="H3177" s="4">
        <f>Tabla1[[#This Row],[Importe]]-Tabla1[[#This Row],[Pagado]]</f>
        <v>0</v>
      </c>
    </row>
    <row r="3178" spans="1:8" x14ac:dyDescent="0.25">
      <c r="A3178" s="1" t="s">
        <v>32</v>
      </c>
      <c r="B3178" s="8" t="s">
        <v>3214</v>
      </c>
      <c r="C3178">
        <v>41665</v>
      </c>
      <c r="D3178" s="1" t="s">
        <v>3964</v>
      </c>
      <c r="E3178" s="2">
        <v>3989.7</v>
      </c>
      <c r="F3178" s="9" t="s">
        <v>32</v>
      </c>
      <c r="G3178" s="2">
        <v>3989.7</v>
      </c>
      <c r="H3178" s="4">
        <f>Tabla1[[#This Row],[Importe]]-Tabla1[[#This Row],[Pagado]]</f>
        <v>0</v>
      </c>
    </row>
    <row r="3179" spans="1:8" x14ac:dyDescent="0.25">
      <c r="A3179" s="1" t="s">
        <v>32</v>
      </c>
      <c r="B3179" s="8" t="s">
        <v>3215</v>
      </c>
      <c r="C3179">
        <v>41666</v>
      </c>
      <c r="D3179" s="1" t="s">
        <v>3967</v>
      </c>
      <c r="E3179" s="2">
        <v>12110</v>
      </c>
      <c r="F3179" s="9" t="s">
        <v>32</v>
      </c>
      <c r="G3179" s="2">
        <v>12110</v>
      </c>
      <c r="H3179" s="4">
        <f>Tabla1[[#This Row],[Importe]]-Tabla1[[#This Row],[Pagado]]</f>
        <v>0</v>
      </c>
    </row>
    <row r="3180" spans="1:8" x14ac:dyDescent="0.25">
      <c r="A3180" s="1" t="s">
        <v>32</v>
      </c>
      <c r="B3180" s="8" t="s">
        <v>3216</v>
      </c>
      <c r="C3180">
        <v>41667</v>
      </c>
      <c r="D3180" s="1" t="s">
        <v>3964</v>
      </c>
      <c r="E3180" s="2">
        <v>2600</v>
      </c>
      <c r="F3180" s="9" t="s">
        <v>32</v>
      </c>
      <c r="G3180" s="2">
        <v>2600</v>
      </c>
      <c r="H3180" s="4">
        <f>Tabla1[[#This Row],[Importe]]-Tabla1[[#This Row],[Pagado]]</f>
        <v>0</v>
      </c>
    </row>
    <row r="3181" spans="1:8" x14ac:dyDescent="0.25">
      <c r="A3181" s="1" t="s">
        <v>32</v>
      </c>
      <c r="B3181" s="8" t="s">
        <v>3217</v>
      </c>
      <c r="C3181">
        <v>41668</v>
      </c>
      <c r="D3181" s="1" t="s">
        <v>4037</v>
      </c>
      <c r="E3181" s="2">
        <v>1033.1600000000001</v>
      </c>
      <c r="F3181" s="9" t="s">
        <v>32</v>
      </c>
      <c r="G3181" s="2">
        <v>1033.1600000000001</v>
      </c>
      <c r="H3181" s="4">
        <f>Tabla1[[#This Row],[Importe]]-Tabla1[[#This Row],[Pagado]]</f>
        <v>0</v>
      </c>
    </row>
    <row r="3182" spans="1:8" x14ac:dyDescent="0.25">
      <c r="A3182" s="1" t="s">
        <v>32</v>
      </c>
      <c r="B3182" s="8" t="s">
        <v>3218</v>
      </c>
      <c r="C3182">
        <v>41669</v>
      </c>
      <c r="D3182" s="1" t="s">
        <v>3977</v>
      </c>
      <c r="E3182" s="2">
        <v>3978.4</v>
      </c>
      <c r="F3182" s="9" t="s">
        <v>32</v>
      </c>
      <c r="G3182" s="2">
        <v>3978.4</v>
      </c>
      <c r="H3182" s="4">
        <f>Tabla1[[#This Row],[Importe]]-Tabla1[[#This Row],[Pagado]]</f>
        <v>0</v>
      </c>
    </row>
    <row r="3183" spans="1:8" x14ac:dyDescent="0.25">
      <c r="A3183" s="1" t="s">
        <v>32</v>
      </c>
      <c r="B3183" s="8" t="s">
        <v>3219</v>
      </c>
      <c r="C3183">
        <v>41670</v>
      </c>
      <c r="D3183" s="1" t="s">
        <v>3965</v>
      </c>
      <c r="E3183" s="2">
        <v>1560</v>
      </c>
      <c r="F3183" s="9" t="s">
        <v>33</v>
      </c>
      <c r="G3183" s="2">
        <v>1560</v>
      </c>
      <c r="H3183" s="4">
        <f>Tabla1[[#This Row],[Importe]]-Tabla1[[#This Row],[Pagado]]</f>
        <v>0</v>
      </c>
    </row>
    <row r="3184" spans="1:8" x14ac:dyDescent="0.25">
      <c r="A3184" s="1" t="s">
        <v>32</v>
      </c>
      <c r="B3184" s="8" t="s">
        <v>3220</v>
      </c>
      <c r="C3184">
        <v>41671</v>
      </c>
      <c r="D3184" s="1" t="s">
        <v>4007</v>
      </c>
      <c r="E3184" s="2">
        <v>3128</v>
      </c>
      <c r="F3184" s="9" t="s">
        <v>33</v>
      </c>
      <c r="G3184" s="2">
        <v>3128</v>
      </c>
      <c r="H3184" s="4">
        <f>Tabla1[[#This Row],[Importe]]-Tabla1[[#This Row],[Pagado]]</f>
        <v>0</v>
      </c>
    </row>
    <row r="3185" spans="1:8" x14ac:dyDescent="0.25">
      <c r="A3185" s="1" t="s">
        <v>32</v>
      </c>
      <c r="B3185" s="8" t="s">
        <v>3221</v>
      </c>
      <c r="C3185">
        <v>41672</v>
      </c>
      <c r="D3185" s="1" t="s">
        <v>4045</v>
      </c>
      <c r="E3185" s="2">
        <v>3927.3</v>
      </c>
      <c r="F3185" s="9" t="s">
        <v>33</v>
      </c>
      <c r="G3185" s="2">
        <v>3927.3</v>
      </c>
      <c r="H3185" s="4">
        <f>Tabla1[[#This Row],[Importe]]-Tabla1[[#This Row],[Pagado]]</f>
        <v>0</v>
      </c>
    </row>
    <row r="3186" spans="1:8" x14ac:dyDescent="0.25">
      <c r="A3186" s="1" t="s">
        <v>32</v>
      </c>
      <c r="B3186" s="8" t="s">
        <v>3222</v>
      </c>
      <c r="C3186">
        <v>41673</v>
      </c>
      <c r="D3186" s="1" t="s">
        <v>4044</v>
      </c>
      <c r="E3186" s="2">
        <v>14077.2</v>
      </c>
      <c r="F3186" s="9" t="s">
        <v>33</v>
      </c>
      <c r="G3186" s="2">
        <v>14077.2</v>
      </c>
      <c r="H3186" s="4">
        <f>Tabla1[[#This Row],[Importe]]-Tabla1[[#This Row],[Pagado]]</f>
        <v>0</v>
      </c>
    </row>
    <row r="3187" spans="1:8" x14ac:dyDescent="0.25">
      <c r="A3187" s="1" t="s">
        <v>32</v>
      </c>
      <c r="B3187" s="8" t="s">
        <v>3223</v>
      </c>
      <c r="C3187">
        <v>41674</v>
      </c>
      <c r="D3187" s="1" t="s">
        <v>4088</v>
      </c>
      <c r="E3187" s="2">
        <v>2340</v>
      </c>
      <c r="F3187" s="9" t="s">
        <v>32</v>
      </c>
      <c r="G3187" s="2">
        <v>2340</v>
      </c>
      <c r="H3187" s="4">
        <f>Tabla1[[#This Row],[Importe]]-Tabla1[[#This Row],[Pagado]]</f>
        <v>0</v>
      </c>
    </row>
    <row r="3188" spans="1:8" x14ac:dyDescent="0.25">
      <c r="A3188" s="1" t="s">
        <v>32</v>
      </c>
      <c r="B3188" s="8" t="s">
        <v>3224</v>
      </c>
      <c r="C3188">
        <v>41675</v>
      </c>
      <c r="D3188" s="1" t="s">
        <v>4113</v>
      </c>
      <c r="E3188" s="2">
        <v>2087</v>
      </c>
      <c r="F3188" s="9" t="s">
        <v>32</v>
      </c>
      <c r="G3188" s="2">
        <v>2087</v>
      </c>
      <c r="H3188" s="4">
        <f>Tabla1[[#This Row],[Importe]]-Tabla1[[#This Row],[Pagado]]</f>
        <v>0</v>
      </c>
    </row>
    <row r="3189" spans="1:8" x14ac:dyDescent="0.25">
      <c r="A3189" s="1" t="s">
        <v>32</v>
      </c>
      <c r="B3189" s="8" t="s">
        <v>3225</v>
      </c>
      <c r="C3189">
        <v>41676</v>
      </c>
      <c r="D3189" s="1" t="s">
        <v>4111</v>
      </c>
      <c r="E3189" s="2">
        <v>2107.3200000000002</v>
      </c>
      <c r="F3189" s="9" t="s">
        <v>33</v>
      </c>
      <c r="G3189" s="2">
        <v>2107.3200000000002</v>
      </c>
      <c r="H3189" s="4">
        <f>Tabla1[[#This Row],[Importe]]-Tabla1[[#This Row],[Pagado]]</f>
        <v>0</v>
      </c>
    </row>
    <row r="3190" spans="1:8" x14ac:dyDescent="0.25">
      <c r="A3190" s="1" t="s">
        <v>32</v>
      </c>
      <c r="B3190" s="8" t="s">
        <v>3226</v>
      </c>
      <c r="C3190">
        <v>41677</v>
      </c>
      <c r="D3190" s="1" t="s">
        <v>4085</v>
      </c>
      <c r="E3190" s="2">
        <v>15105.8</v>
      </c>
      <c r="F3190" s="9" t="s">
        <v>33</v>
      </c>
      <c r="G3190" s="2">
        <v>15105.8</v>
      </c>
      <c r="H3190" s="4">
        <f>Tabla1[[#This Row],[Importe]]-Tabla1[[#This Row],[Pagado]]</f>
        <v>0</v>
      </c>
    </row>
    <row r="3191" spans="1:8" x14ac:dyDescent="0.25">
      <c r="A3191" s="1" t="s">
        <v>32</v>
      </c>
      <c r="B3191" s="8" t="s">
        <v>3227</v>
      </c>
      <c r="C3191">
        <v>41678</v>
      </c>
      <c r="D3191" s="1" t="s">
        <v>4083</v>
      </c>
      <c r="E3191" s="2">
        <v>8993.7999999999993</v>
      </c>
      <c r="F3191" s="9" t="s">
        <v>33</v>
      </c>
      <c r="G3191" s="2">
        <v>8993.7999999999993</v>
      </c>
      <c r="H3191" s="4">
        <f>Tabla1[[#This Row],[Importe]]-Tabla1[[#This Row],[Pagado]]</f>
        <v>0</v>
      </c>
    </row>
    <row r="3192" spans="1:8" x14ac:dyDescent="0.25">
      <c r="A3192" s="1" t="s">
        <v>32</v>
      </c>
      <c r="B3192" s="8" t="s">
        <v>3228</v>
      </c>
      <c r="C3192">
        <v>41679</v>
      </c>
      <c r="D3192" s="1" t="s">
        <v>4004</v>
      </c>
      <c r="E3192" s="2">
        <v>3853.2</v>
      </c>
      <c r="F3192" s="9" t="s">
        <v>33</v>
      </c>
      <c r="G3192" s="2">
        <v>3853.2</v>
      </c>
      <c r="H3192" s="4">
        <f>Tabla1[[#This Row],[Importe]]-Tabla1[[#This Row],[Pagado]]</f>
        <v>0</v>
      </c>
    </row>
    <row r="3193" spans="1:8" x14ac:dyDescent="0.25">
      <c r="A3193" s="1" t="s">
        <v>32</v>
      </c>
      <c r="B3193" s="8" t="s">
        <v>3229</v>
      </c>
      <c r="C3193">
        <v>41680</v>
      </c>
      <c r="D3193" s="1" t="s">
        <v>3964</v>
      </c>
      <c r="E3193" s="2">
        <v>982.5</v>
      </c>
      <c r="F3193" s="9" t="s">
        <v>32</v>
      </c>
      <c r="G3193" s="2">
        <v>982.5</v>
      </c>
      <c r="H3193" s="4">
        <f>Tabla1[[#This Row],[Importe]]-Tabla1[[#This Row],[Pagado]]</f>
        <v>0</v>
      </c>
    </row>
    <row r="3194" spans="1:8" x14ac:dyDescent="0.25">
      <c r="A3194" s="1" t="s">
        <v>32</v>
      </c>
      <c r="B3194" s="8" t="s">
        <v>3230</v>
      </c>
      <c r="C3194">
        <v>41681</v>
      </c>
      <c r="D3194" s="1" t="s">
        <v>4009</v>
      </c>
      <c r="E3194" s="2">
        <v>648</v>
      </c>
      <c r="F3194" s="9" t="s">
        <v>33</v>
      </c>
      <c r="G3194" s="2">
        <v>648</v>
      </c>
      <c r="H3194" s="4">
        <f>Tabla1[[#This Row],[Importe]]-Tabla1[[#This Row],[Pagado]]</f>
        <v>0</v>
      </c>
    </row>
    <row r="3195" spans="1:8" x14ac:dyDescent="0.25">
      <c r="A3195" s="1" t="s">
        <v>32</v>
      </c>
      <c r="B3195" s="8" t="s">
        <v>3231</v>
      </c>
      <c r="C3195">
        <v>41682</v>
      </c>
      <c r="D3195" s="1" t="s">
        <v>3984</v>
      </c>
      <c r="E3195" s="2">
        <v>2358.6999999999998</v>
      </c>
      <c r="F3195" s="9" t="s">
        <v>33</v>
      </c>
      <c r="G3195" s="2">
        <v>2358.6999999999998</v>
      </c>
      <c r="H3195" s="4">
        <f>Tabla1[[#This Row],[Importe]]-Tabla1[[#This Row],[Pagado]]</f>
        <v>0</v>
      </c>
    </row>
    <row r="3196" spans="1:8" x14ac:dyDescent="0.25">
      <c r="A3196" s="1" t="s">
        <v>32</v>
      </c>
      <c r="B3196" s="8" t="s">
        <v>3232</v>
      </c>
      <c r="C3196">
        <v>41683</v>
      </c>
      <c r="D3196" s="1" t="s">
        <v>3986</v>
      </c>
      <c r="E3196" s="2">
        <v>4609.8</v>
      </c>
      <c r="F3196" s="9" t="s">
        <v>33</v>
      </c>
      <c r="G3196" s="2">
        <v>4609.8</v>
      </c>
      <c r="H3196" s="4">
        <f>Tabla1[[#This Row],[Importe]]-Tabla1[[#This Row],[Pagado]]</f>
        <v>0</v>
      </c>
    </row>
    <row r="3197" spans="1:8" x14ac:dyDescent="0.25">
      <c r="A3197" s="1" t="s">
        <v>32</v>
      </c>
      <c r="B3197" s="8" t="s">
        <v>3233</v>
      </c>
      <c r="C3197">
        <v>41684</v>
      </c>
      <c r="D3197" s="1" t="s">
        <v>3989</v>
      </c>
      <c r="E3197" s="2">
        <v>447.2</v>
      </c>
      <c r="F3197" s="9" t="s">
        <v>32</v>
      </c>
      <c r="G3197" s="2">
        <v>447.2</v>
      </c>
      <c r="H3197" s="4">
        <f>Tabla1[[#This Row],[Importe]]-Tabla1[[#This Row],[Pagado]]</f>
        <v>0</v>
      </c>
    </row>
    <row r="3198" spans="1:8" x14ac:dyDescent="0.25">
      <c r="A3198" s="1" t="s">
        <v>32</v>
      </c>
      <c r="B3198" s="8" t="s">
        <v>3234</v>
      </c>
      <c r="C3198">
        <v>41685</v>
      </c>
      <c r="D3198" s="1" t="s">
        <v>4016</v>
      </c>
      <c r="E3198" s="2">
        <v>5230.6000000000004</v>
      </c>
      <c r="F3198" s="9" t="s">
        <v>33</v>
      </c>
      <c r="G3198" s="2">
        <v>5230.6000000000004</v>
      </c>
      <c r="H3198" s="4">
        <f>Tabla1[[#This Row],[Importe]]-Tabla1[[#This Row],[Pagado]]</f>
        <v>0</v>
      </c>
    </row>
    <row r="3199" spans="1:8" x14ac:dyDescent="0.25">
      <c r="A3199" s="1" t="s">
        <v>32</v>
      </c>
      <c r="B3199" s="8" t="s">
        <v>3235</v>
      </c>
      <c r="C3199">
        <v>41686</v>
      </c>
      <c r="D3199" s="1" t="s">
        <v>3975</v>
      </c>
      <c r="E3199" s="2">
        <v>8699.2000000000007</v>
      </c>
      <c r="F3199" s="9" t="s">
        <v>33</v>
      </c>
      <c r="G3199" s="2">
        <v>8699.2000000000007</v>
      </c>
      <c r="H3199" s="4">
        <f>Tabla1[[#This Row],[Importe]]-Tabla1[[#This Row],[Pagado]]</f>
        <v>0</v>
      </c>
    </row>
    <row r="3200" spans="1:8" x14ac:dyDescent="0.25">
      <c r="A3200" s="1" t="s">
        <v>32</v>
      </c>
      <c r="B3200" s="8" t="s">
        <v>3236</v>
      </c>
      <c r="C3200">
        <v>41687</v>
      </c>
      <c r="D3200" s="1" t="s">
        <v>4203</v>
      </c>
      <c r="E3200" s="2">
        <v>2332.2800000000002</v>
      </c>
      <c r="F3200" s="9" t="s">
        <v>32</v>
      </c>
      <c r="G3200" s="2">
        <v>2332.2800000000002</v>
      </c>
      <c r="H3200" s="4">
        <f>Tabla1[[#This Row],[Importe]]-Tabla1[[#This Row],[Pagado]]</f>
        <v>0</v>
      </c>
    </row>
    <row r="3201" spans="1:8" x14ac:dyDescent="0.25">
      <c r="A3201" s="1" t="s">
        <v>32</v>
      </c>
      <c r="B3201" s="8" t="s">
        <v>3237</v>
      </c>
      <c r="C3201">
        <v>41688</v>
      </c>
      <c r="D3201" s="1" t="s">
        <v>4120</v>
      </c>
      <c r="E3201" s="2">
        <v>5449.6</v>
      </c>
      <c r="F3201" s="9" t="s">
        <v>33</v>
      </c>
      <c r="G3201" s="2">
        <v>5449.6</v>
      </c>
      <c r="H3201" s="4">
        <f>Tabla1[[#This Row],[Importe]]-Tabla1[[#This Row],[Pagado]]</f>
        <v>0</v>
      </c>
    </row>
    <row r="3202" spans="1:8" x14ac:dyDescent="0.25">
      <c r="A3202" s="1" t="s">
        <v>32</v>
      </c>
      <c r="B3202" s="8" t="s">
        <v>3238</v>
      </c>
      <c r="C3202">
        <v>41689</v>
      </c>
      <c r="D3202" s="1" t="s">
        <v>4116</v>
      </c>
      <c r="E3202" s="2">
        <v>1930.5</v>
      </c>
      <c r="F3202" s="9" t="s">
        <v>33</v>
      </c>
      <c r="G3202" s="2">
        <v>1930.5</v>
      </c>
      <c r="H3202" s="4">
        <f>Tabla1[[#This Row],[Importe]]-Tabla1[[#This Row],[Pagado]]</f>
        <v>0</v>
      </c>
    </row>
    <row r="3203" spans="1:8" x14ac:dyDescent="0.25">
      <c r="A3203" s="1" t="s">
        <v>32</v>
      </c>
      <c r="B3203" s="8" t="s">
        <v>3239</v>
      </c>
      <c r="C3203">
        <v>41690</v>
      </c>
      <c r="D3203" s="1" t="s">
        <v>4047</v>
      </c>
      <c r="E3203" s="2">
        <v>5388.16</v>
      </c>
      <c r="F3203" s="9" t="s">
        <v>32</v>
      </c>
      <c r="G3203" s="2">
        <v>5388.16</v>
      </c>
      <c r="H3203" s="4">
        <f>Tabla1[[#This Row],[Importe]]-Tabla1[[#This Row],[Pagado]]</f>
        <v>0</v>
      </c>
    </row>
    <row r="3204" spans="1:8" x14ac:dyDescent="0.25">
      <c r="A3204" s="1" t="s">
        <v>32</v>
      </c>
      <c r="B3204" s="8" t="s">
        <v>3240</v>
      </c>
      <c r="C3204">
        <v>41691</v>
      </c>
      <c r="D3204" s="1" t="s">
        <v>4124</v>
      </c>
      <c r="E3204" s="2">
        <v>104503.8</v>
      </c>
      <c r="F3204" s="9" t="s">
        <v>32</v>
      </c>
      <c r="G3204" s="2">
        <v>104503.8</v>
      </c>
      <c r="H3204" s="4">
        <f>Tabla1[[#This Row],[Importe]]-Tabla1[[#This Row],[Pagado]]</f>
        <v>0</v>
      </c>
    </row>
    <row r="3205" spans="1:8" x14ac:dyDescent="0.25">
      <c r="A3205" s="1" t="s">
        <v>32</v>
      </c>
      <c r="B3205" s="8" t="s">
        <v>3241</v>
      </c>
      <c r="C3205">
        <v>41692</v>
      </c>
      <c r="D3205" s="1" t="s">
        <v>3981</v>
      </c>
      <c r="E3205" s="2">
        <v>10970.28</v>
      </c>
      <c r="F3205" s="9" t="s">
        <v>33</v>
      </c>
      <c r="G3205" s="2">
        <v>10970.28</v>
      </c>
      <c r="H3205" s="4">
        <f>Tabla1[[#This Row],[Importe]]-Tabla1[[#This Row],[Pagado]]</f>
        <v>0</v>
      </c>
    </row>
    <row r="3206" spans="1:8" x14ac:dyDescent="0.25">
      <c r="A3206" s="1" t="s">
        <v>32</v>
      </c>
      <c r="B3206" s="8" t="s">
        <v>3242</v>
      </c>
      <c r="C3206">
        <v>41693</v>
      </c>
      <c r="D3206" s="1" t="s">
        <v>3964</v>
      </c>
      <c r="E3206" s="2">
        <v>824</v>
      </c>
      <c r="F3206" s="9" t="s">
        <v>32</v>
      </c>
      <c r="G3206" s="2">
        <v>824</v>
      </c>
      <c r="H3206" s="4">
        <f>Tabla1[[#This Row],[Importe]]-Tabla1[[#This Row],[Pagado]]</f>
        <v>0</v>
      </c>
    </row>
    <row r="3207" spans="1:8" x14ac:dyDescent="0.25">
      <c r="A3207" s="1" t="s">
        <v>32</v>
      </c>
      <c r="B3207" s="8" t="s">
        <v>3243</v>
      </c>
      <c r="C3207">
        <v>41694</v>
      </c>
      <c r="D3207" s="1" t="s">
        <v>3959</v>
      </c>
      <c r="E3207" s="2">
        <v>22054.400000000001</v>
      </c>
      <c r="F3207" s="9" t="s">
        <v>37</v>
      </c>
      <c r="G3207" s="2">
        <v>22054.400000000001</v>
      </c>
      <c r="H3207" s="4">
        <f>Tabla1[[#This Row],[Importe]]-Tabla1[[#This Row],[Pagado]]</f>
        <v>0</v>
      </c>
    </row>
    <row r="3208" spans="1:8" x14ac:dyDescent="0.25">
      <c r="A3208" s="1" t="s">
        <v>32</v>
      </c>
      <c r="B3208" s="8" t="s">
        <v>3244</v>
      </c>
      <c r="C3208">
        <v>41695</v>
      </c>
      <c r="D3208" s="1" t="s">
        <v>3959</v>
      </c>
      <c r="E3208" s="2">
        <v>10639.2</v>
      </c>
      <c r="F3208" s="9" t="s">
        <v>37</v>
      </c>
      <c r="G3208" s="2">
        <v>10639.2</v>
      </c>
      <c r="H3208" s="4">
        <f>Tabla1[[#This Row],[Importe]]-Tabla1[[#This Row],[Pagado]]</f>
        <v>0</v>
      </c>
    </row>
    <row r="3209" spans="1:8" x14ac:dyDescent="0.25">
      <c r="A3209" s="1" t="s">
        <v>32</v>
      </c>
      <c r="B3209" s="8" t="s">
        <v>3245</v>
      </c>
      <c r="C3209">
        <v>41696</v>
      </c>
      <c r="D3209" s="1" t="s">
        <v>4204</v>
      </c>
      <c r="E3209" s="2">
        <v>2974.3</v>
      </c>
      <c r="F3209" s="9" t="s">
        <v>32</v>
      </c>
      <c r="G3209" s="2">
        <v>2974.3</v>
      </c>
      <c r="H3209" s="4">
        <f>Tabla1[[#This Row],[Importe]]-Tabla1[[#This Row],[Pagado]]</f>
        <v>0</v>
      </c>
    </row>
    <row r="3210" spans="1:8" x14ac:dyDescent="0.25">
      <c r="A3210" s="1" t="s">
        <v>32</v>
      </c>
      <c r="B3210" s="8" t="s">
        <v>3246</v>
      </c>
      <c r="C3210">
        <v>41697</v>
      </c>
      <c r="D3210" s="1" t="s">
        <v>4097</v>
      </c>
      <c r="E3210" s="2">
        <v>4891</v>
      </c>
      <c r="F3210" s="9" t="s">
        <v>32</v>
      </c>
      <c r="G3210" s="2">
        <v>4891</v>
      </c>
      <c r="H3210" s="4">
        <f>Tabla1[[#This Row],[Importe]]-Tabla1[[#This Row],[Pagado]]</f>
        <v>0</v>
      </c>
    </row>
    <row r="3211" spans="1:8" x14ac:dyDescent="0.25">
      <c r="A3211" s="1" t="s">
        <v>32</v>
      </c>
      <c r="B3211" s="8" t="s">
        <v>3247</v>
      </c>
      <c r="C3211">
        <v>41698</v>
      </c>
      <c r="D3211" s="1" t="s">
        <v>4063</v>
      </c>
      <c r="E3211" s="2">
        <v>35710.400000000001</v>
      </c>
      <c r="F3211" s="9" t="s">
        <v>34</v>
      </c>
      <c r="G3211" s="2">
        <v>35710.400000000001</v>
      </c>
      <c r="H3211" s="4">
        <f>Tabla1[[#This Row],[Importe]]-Tabla1[[#This Row],[Pagado]]</f>
        <v>0</v>
      </c>
    </row>
    <row r="3212" spans="1:8" x14ac:dyDescent="0.25">
      <c r="A3212" s="1" t="s">
        <v>32</v>
      </c>
      <c r="B3212" s="8" t="s">
        <v>3248</v>
      </c>
      <c r="C3212">
        <v>41699</v>
      </c>
      <c r="D3212" s="1" t="s">
        <v>3964</v>
      </c>
      <c r="E3212" s="2">
        <v>499.2</v>
      </c>
      <c r="F3212" s="9" t="s">
        <v>32</v>
      </c>
      <c r="G3212" s="2">
        <v>499.2</v>
      </c>
      <c r="H3212" s="4">
        <f>Tabla1[[#This Row],[Importe]]-Tabla1[[#This Row],[Pagado]]</f>
        <v>0</v>
      </c>
    </row>
    <row r="3213" spans="1:8" x14ac:dyDescent="0.25">
      <c r="A3213" s="1" t="s">
        <v>32</v>
      </c>
      <c r="B3213" s="8" t="s">
        <v>3249</v>
      </c>
      <c r="C3213">
        <v>41700</v>
      </c>
      <c r="D3213" s="1" t="s">
        <v>4205</v>
      </c>
      <c r="E3213" s="2">
        <v>3387.8</v>
      </c>
      <c r="F3213" s="9" t="s">
        <v>32</v>
      </c>
      <c r="G3213" s="2">
        <v>3387.8</v>
      </c>
      <c r="H3213" s="4">
        <f>Tabla1[[#This Row],[Importe]]-Tabla1[[#This Row],[Pagado]]</f>
        <v>0</v>
      </c>
    </row>
    <row r="3214" spans="1:8" x14ac:dyDescent="0.25">
      <c r="A3214" s="1" t="s">
        <v>32</v>
      </c>
      <c r="B3214" s="8" t="s">
        <v>3250</v>
      </c>
      <c r="C3214">
        <v>41701</v>
      </c>
      <c r="D3214" s="1" t="s">
        <v>4100</v>
      </c>
      <c r="E3214" s="2">
        <v>1080</v>
      </c>
      <c r="F3214" s="9" t="s">
        <v>33</v>
      </c>
      <c r="G3214" s="2">
        <v>1080</v>
      </c>
      <c r="H3214" s="4">
        <f>Tabla1[[#This Row],[Importe]]-Tabla1[[#This Row],[Pagado]]</f>
        <v>0</v>
      </c>
    </row>
    <row r="3215" spans="1:8" x14ac:dyDescent="0.25">
      <c r="A3215" s="1" t="s">
        <v>32</v>
      </c>
      <c r="B3215" s="8" t="s">
        <v>3251</v>
      </c>
      <c r="C3215">
        <v>41702</v>
      </c>
      <c r="D3215" s="1" t="s">
        <v>4002</v>
      </c>
      <c r="E3215" s="2">
        <v>4320</v>
      </c>
      <c r="F3215" s="9" t="s">
        <v>33</v>
      </c>
      <c r="G3215" s="2">
        <v>4320</v>
      </c>
      <c r="H3215" s="4">
        <f>Tabla1[[#This Row],[Importe]]-Tabla1[[#This Row],[Pagado]]</f>
        <v>0</v>
      </c>
    </row>
    <row r="3216" spans="1:8" x14ac:dyDescent="0.25">
      <c r="A3216" s="1" t="s">
        <v>32</v>
      </c>
      <c r="B3216" s="8" t="s">
        <v>3252</v>
      </c>
      <c r="C3216">
        <v>41703</v>
      </c>
      <c r="D3216" s="1" t="s">
        <v>4001</v>
      </c>
      <c r="E3216" s="2">
        <v>7560</v>
      </c>
      <c r="F3216" s="9" t="s">
        <v>33</v>
      </c>
      <c r="G3216" s="2">
        <v>7560</v>
      </c>
      <c r="H3216" s="4">
        <f>Tabla1[[#This Row],[Importe]]-Tabla1[[#This Row],[Pagado]]</f>
        <v>0</v>
      </c>
    </row>
    <row r="3217" spans="1:8" x14ac:dyDescent="0.25">
      <c r="A3217" s="1" t="s">
        <v>32</v>
      </c>
      <c r="B3217" s="8" t="s">
        <v>3253</v>
      </c>
      <c r="C3217">
        <v>41704</v>
      </c>
      <c r="D3217" s="1" t="s">
        <v>4000</v>
      </c>
      <c r="E3217" s="2">
        <v>1350</v>
      </c>
      <c r="F3217" s="9" t="s">
        <v>33</v>
      </c>
      <c r="G3217" s="2">
        <v>1350</v>
      </c>
      <c r="H3217" s="4">
        <f>Tabla1[[#This Row],[Importe]]-Tabla1[[#This Row],[Pagado]]</f>
        <v>0</v>
      </c>
    </row>
    <row r="3218" spans="1:8" x14ac:dyDescent="0.25">
      <c r="A3218" s="1" t="s">
        <v>32</v>
      </c>
      <c r="B3218" s="8" t="s">
        <v>3254</v>
      </c>
      <c r="C3218">
        <v>41705</v>
      </c>
      <c r="D3218" s="1" t="s">
        <v>3964</v>
      </c>
      <c r="E3218" s="2">
        <v>26877</v>
      </c>
      <c r="F3218" s="9" t="s">
        <v>34</v>
      </c>
      <c r="G3218" s="2">
        <v>26877</v>
      </c>
      <c r="H3218" s="4">
        <f>Tabla1[[#This Row],[Importe]]-Tabla1[[#This Row],[Pagado]]</f>
        <v>0</v>
      </c>
    </row>
    <row r="3219" spans="1:8" x14ac:dyDescent="0.25">
      <c r="A3219" s="1" t="s">
        <v>32</v>
      </c>
      <c r="B3219" s="8" t="s">
        <v>3255</v>
      </c>
      <c r="C3219">
        <v>41706</v>
      </c>
      <c r="D3219" s="1" t="s">
        <v>3964</v>
      </c>
      <c r="E3219" s="2">
        <v>1362.4</v>
      </c>
      <c r="F3219" s="9" t="s">
        <v>32</v>
      </c>
      <c r="G3219" s="2">
        <v>1362.4</v>
      </c>
      <c r="H3219" s="4">
        <f>Tabla1[[#This Row],[Importe]]-Tabla1[[#This Row],[Pagado]]</f>
        <v>0</v>
      </c>
    </row>
    <row r="3220" spans="1:8" x14ac:dyDescent="0.25">
      <c r="A3220" s="1" t="s">
        <v>32</v>
      </c>
      <c r="B3220" s="8" t="s">
        <v>3256</v>
      </c>
      <c r="C3220">
        <v>41707</v>
      </c>
      <c r="D3220" s="1" t="s">
        <v>3964</v>
      </c>
      <c r="E3220" s="2">
        <v>1040</v>
      </c>
      <c r="F3220" s="9" t="s">
        <v>32</v>
      </c>
      <c r="G3220" s="2">
        <v>1040</v>
      </c>
      <c r="H3220" s="4">
        <f>Tabla1[[#This Row],[Importe]]-Tabla1[[#This Row],[Pagado]]</f>
        <v>0</v>
      </c>
    </row>
    <row r="3221" spans="1:8" x14ac:dyDescent="0.25">
      <c r="A3221" s="1" t="s">
        <v>32</v>
      </c>
      <c r="B3221" s="8" t="s">
        <v>3257</v>
      </c>
      <c r="C3221">
        <v>41708</v>
      </c>
      <c r="D3221" s="1" t="s">
        <v>3964</v>
      </c>
      <c r="E3221" s="2">
        <v>1850.96</v>
      </c>
      <c r="F3221" s="9" t="s">
        <v>32</v>
      </c>
      <c r="G3221" s="2">
        <v>1850.96</v>
      </c>
      <c r="H3221" s="4">
        <f>Tabla1[[#This Row],[Importe]]-Tabla1[[#This Row],[Pagado]]</f>
        <v>0</v>
      </c>
    </row>
    <row r="3222" spans="1:8" x14ac:dyDescent="0.25">
      <c r="A3222" s="1" t="s">
        <v>32</v>
      </c>
      <c r="B3222" s="8" t="s">
        <v>3258</v>
      </c>
      <c r="C3222">
        <v>41709</v>
      </c>
      <c r="D3222" s="1" t="s">
        <v>4014</v>
      </c>
      <c r="E3222" s="2">
        <v>2782.5</v>
      </c>
      <c r="F3222" s="9" t="s">
        <v>33</v>
      </c>
      <c r="G3222" s="2">
        <v>2782.5</v>
      </c>
      <c r="H3222" s="4">
        <f>Tabla1[[#This Row],[Importe]]-Tabla1[[#This Row],[Pagado]]</f>
        <v>0</v>
      </c>
    </row>
    <row r="3223" spans="1:8" x14ac:dyDescent="0.25">
      <c r="A3223" s="1" t="s">
        <v>32</v>
      </c>
      <c r="B3223" s="8" t="s">
        <v>3259</v>
      </c>
      <c r="C3223">
        <v>41710</v>
      </c>
      <c r="D3223" s="1" t="s">
        <v>4065</v>
      </c>
      <c r="E3223" s="2">
        <v>12916</v>
      </c>
      <c r="F3223" s="9" t="s">
        <v>34</v>
      </c>
      <c r="G3223" s="2">
        <v>12916</v>
      </c>
      <c r="H3223" s="4">
        <f>Tabla1[[#This Row],[Importe]]-Tabla1[[#This Row],[Pagado]]</f>
        <v>0</v>
      </c>
    </row>
    <row r="3224" spans="1:8" x14ac:dyDescent="0.25">
      <c r="A3224" s="1" t="s">
        <v>32</v>
      </c>
      <c r="B3224" s="8" t="s">
        <v>3260</v>
      </c>
      <c r="C3224">
        <v>41711</v>
      </c>
      <c r="D3224" s="1" t="s">
        <v>4176</v>
      </c>
      <c r="E3224" s="2">
        <v>7600</v>
      </c>
      <c r="F3224" s="9" t="s">
        <v>34</v>
      </c>
      <c r="G3224" s="2">
        <v>7600</v>
      </c>
      <c r="H3224" s="4">
        <f>Tabla1[[#This Row],[Importe]]-Tabla1[[#This Row],[Pagado]]</f>
        <v>0</v>
      </c>
    </row>
    <row r="3225" spans="1:8" x14ac:dyDescent="0.25">
      <c r="A3225" s="1" t="s">
        <v>32</v>
      </c>
      <c r="B3225" s="8" t="s">
        <v>3261</v>
      </c>
      <c r="C3225">
        <v>41712</v>
      </c>
      <c r="D3225" s="1" t="s">
        <v>4061</v>
      </c>
      <c r="E3225" s="2">
        <v>9744</v>
      </c>
      <c r="F3225" s="9" t="s">
        <v>32</v>
      </c>
      <c r="G3225" s="2">
        <v>9744</v>
      </c>
      <c r="H3225" s="4">
        <f>Tabla1[[#This Row],[Importe]]-Tabla1[[#This Row],[Pagado]]</f>
        <v>0</v>
      </c>
    </row>
    <row r="3226" spans="1:8" x14ac:dyDescent="0.25">
      <c r="A3226" s="1" t="s">
        <v>32</v>
      </c>
      <c r="B3226" s="8" t="s">
        <v>3262</v>
      </c>
      <c r="C3226">
        <v>41713</v>
      </c>
      <c r="D3226" s="1" t="s">
        <v>3964</v>
      </c>
      <c r="E3226" s="2">
        <v>4991.8</v>
      </c>
      <c r="F3226" s="9" t="s">
        <v>34</v>
      </c>
      <c r="G3226" s="2">
        <v>4991.8</v>
      </c>
      <c r="H3226" s="4">
        <f>Tabla1[[#This Row],[Importe]]-Tabla1[[#This Row],[Pagado]]</f>
        <v>0</v>
      </c>
    </row>
    <row r="3227" spans="1:8" x14ac:dyDescent="0.25">
      <c r="A3227" s="1" t="s">
        <v>32</v>
      </c>
      <c r="B3227" s="8" t="s">
        <v>3263</v>
      </c>
      <c r="C3227">
        <v>41714</v>
      </c>
      <c r="D3227" s="1" t="s">
        <v>3983</v>
      </c>
      <c r="E3227" s="2">
        <v>1911.6</v>
      </c>
      <c r="F3227" s="9" t="s">
        <v>33</v>
      </c>
      <c r="G3227" s="2">
        <v>1911.6</v>
      </c>
      <c r="H3227" s="4">
        <f>Tabla1[[#This Row],[Importe]]-Tabla1[[#This Row],[Pagado]]</f>
        <v>0</v>
      </c>
    </row>
    <row r="3228" spans="1:8" x14ac:dyDescent="0.25">
      <c r="A3228" s="1" t="s">
        <v>32</v>
      </c>
      <c r="B3228" s="8" t="s">
        <v>3264</v>
      </c>
      <c r="C3228">
        <v>41715</v>
      </c>
      <c r="D3228" s="1" t="s">
        <v>3987</v>
      </c>
      <c r="E3228" s="2">
        <v>2589.6</v>
      </c>
      <c r="F3228" s="9" t="s">
        <v>33</v>
      </c>
      <c r="G3228" s="2">
        <v>2589.6</v>
      </c>
      <c r="H3228" s="4">
        <f>Tabla1[[#This Row],[Importe]]-Tabla1[[#This Row],[Pagado]]</f>
        <v>0</v>
      </c>
    </row>
    <row r="3229" spans="1:8" x14ac:dyDescent="0.25">
      <c r="A3229" s="1" t="s">
        <v>32</v>
      </c>
      <c r="B3229" s="8" t="s">
        <v>3265</v>
      </c>
      <c r="C3229">
        <v>41716</v>
      </c>
      <c r="D3229" s="1" t="s">
        <v>4025</v>
      </c>
      <c r="E3229" s="2">
        <v>2856.8</v>
      </c>
      <c r="F3229" s="9" t="s">
        <v>32</v>
      </c>
      <c r="G3229" s="2">
        <v>2856.8</v>
      </c>
      <c r="H3229" s="4">
        <f>Tabla1[[#This Row],[Importe]]-Tabla1[[#This Row],[Pagado]]</f>
        <v>0</v>
      </c>
    </row>
    <row r="3230" spans="1:8" x14ac:dyDescent="0.25">
      <c r="A3230" s="1" t="s">
        <v>32</v>
      </c>
      <c r="B3230" s="8" t="s">
        <v>3266</v>
      </c>
      <c r="C3230">
        <v>41717</v>
      </c>
      <c r="D3230" s="1" t="s">
        <v>3980</v>
      </c>
      <c r="E3230" s="2">
        <v>9198.7999999999993</v>
      </c>
      <c r="F3230" s="9" t="s">
        <v>33</v>
      </c>
      <c r="G3230" s="2">
        <v>9198.7999999999993</v>
      </c>
      <c r="H3230" s="4">
        <f>Tabla1[[#This Row],[Importe]]-Tabla1[[#This Row],[Pagado]]</f>
        <v>0</v>
      </c>
    </row>
    <row r="3231" spans="1:8" x14ac:dyDescent="0.25">
      <c r="A3231" s="1" t="s">
        <v>32</v>
      </c>
      <c r="B3231" s="8" t="s">
        <v>3267</v>
      </c>
      <c r="C3231">
        <v>41718</v>
      </c>
      <c r="D3231" s="1" t="s">
        <v>4040</v>
      </c>
      <c r="E3231" s="2">
        <v>45874.9</v>
      </c>
      <c r="F3231" s="9" t="s">
        <v>37</v>
      </c>
      <c r="G3231" s="2">
        <v>45874.9</v>
      </c>
      <c r="H3231" s="4">
        <f>Tabla1[[#This Row],[Importe]]-Tabla1[[#This Row],[Pagado]]</f>
        <v>0</v>
      </c>
    </row>
    <row r="3232" spans="1:8" x14ac:dyDescent="0.25">
      <c r="A3232" s="1" t="s">
        <v>32</v>
      </c>
      <c r="B3232" s="8" t="s">
        <v>3268</v>
      </c>
      <c r="C3232">
        <v>41719</v>
      </c>
      <c r="D3232" s="1" t="s">
        <v>4038</v>
      </c>
      <c r="E3232" s="2">
        <v>25136.5</v>
      </c>
      <c r="F3232" s="9" t="s">
        <v>35</v>
      </c>
      <c r="G3232" s="2">
        <v>25136.5</v>
      </c>
      <c r="H3232" s="4">
        <f>Tabla1[[#This Row],[Importe]]-Tabla1[[#This Row],[Pagado]]</f>
        <v>0</v>
      </c>
    </row>
    <row r="3233" spans="1:8" x14ac:dyDescent="0.25">
      <c r="A3233" s="1" t="s">
        <v>32</v>
      </c>
      <c r="B3233" s="8" t="s">
        <v>3269</v>
      </c>
      <c r="C3233">
        <v>41720</v>
      </c>
      <c r="D3233" s="1" t="s">
        <v>3964</v>
      </c>
      <c r="E3233" s="2">
        <v>6860</v>
      </c>
      <c r="F3233" s="9" t="s">
        <v>33</v>
      </c>
      <c r="G3233" s="2">
        <v>6860</v>
      </c>
      <c r="H3233" s="4">
        <f>Tabla1[[#This Row],[Importe]]-Tabla1[[#This Row],[Pagado]]</f>
        <v>0</v>
      </c>
    </row>
    <row r="3234" spans="1:8" x14ac:dyDescent="0.25">
      <c r="A3234" s="1" t="s">
        <v>32</v>
      </c>
      <c r="B3234" s="8" t="s">
        <v>3270</v>
      </c>
      <c r="C3234">
        <v>41721</v>
      </c>
      <c r="D3234" s="1" t="s">
        <v>4121</v>
      </c>
      <c r="E3234" s="2">
        <v>3790.8</v>
      </c>
      <c r="F3234" s="9" t="s">
        <v>32</v>
      </c>
      <c r="G3234" s="2">
        <v>3790.8</v>
      </c>
      <c r="H3234" s="4">
        <f>Tabla1[[#This Row],[Importe]]-Tabla1[[#This Row],[Pagado]]</f>
        <v>0</v>
      </c>
    </row>
    <row r="3235" spans="1:8" x14ac:dyDescent="0.25">
      <c r="A3235" s="1" t="s">
        <v>32</v>
      </c>
      <c r="B3235" s="8" t="s">
        <v>3271</v>
      </c>
      <c r="C3235">
        <v>41722</v>
      </c>
      <c r="D3235" s="1" t="s">
        <v>4109</v>
      </c>
      <c r="E3235" s="2">
        <v>4060</v>
      </c>
      <c r="F3235" s="9" t="s">
        <v>32</v>
      </c>
      <c r="G3235" s="2">
        <v>4060</v>
      </c>
      <c r="H3235" s="4">
        <f>Tabla1[[#This Row],[Importe]]-Tabla1[[#This Row],[Pagado]]</f>
        <v>0</v>
      </c>
    </row>
    <row r="3236" spans="1:8" x14ac:dyDescent="0.25">
      <c r="A3236" s="1" t="s">
        <v>32</v>
      </c>
      <c r="B3236" s="8" t="s">
        <v>3272</v>
      </c>
      <c r="C3236">
        <v>41723</v>
      </c>
      <c r="D3236" s="1" t="s">
        <v>4196</v>
      </c>
      <c r="E3236" s="2">
        <v>8082.9</v>
      </c>
      <c r="F3236" s="9" t="s">
        <v>32</v>
      </c>
      <c r="G3236" s="2">
        <v>8082.9</v>
      </c>
      <c r="H3236" s="4">
        <f>Tabla1[[#This Row],[Importe]]-Tabla1[[#This Row],[Pagado]]</f>
        <v>0</v>
      </c>
    </row>
    <row r="3237" spans="1:8" x14ac:dyDescent="0.25">
      <c r="A3237" s="1" t="s">
        <v>32</v>
      </c>
      <c r="B3237" s="8" t="s">
        <v>3273</v>
      </c>
      <c r="C3237">
        <v>41724</v>
      </c>
      <c r="D3237" s="1" t="s">
        <v>4206</v>
      </c>
      <c r="E3237" s="2">
        <v>270000</v>
      </c>
      <c r="F3237" s="9" t="s">
        <v>34</v>
      </c>
      <c r="G3237" s="2">
        <v>270000</v>
      </c>
      <c r="H3237" s="4">
        <f>Tabla1[[#This Row],[Importe]]-Tabla1[[#This Row],[Pagado]]</f>
        <v>0</v>
      </c>
    </row>
    <row r="3238" spans="1:8" x14ac:dyDescent="0.25">
      <c r="A3238" s="1" t="s">
        <v>32</v>
      </c>
      <c r="B3238" s="8" t="s">
        <v>3274</v>
      </c>
      <c r="C3238">
        <v>41725</v>
      </c>
      <c r="D3238" s="1" t="s">
        <v>3962</v>
      </c>
      <c r="E3238" s="2">
        <v>3445.2</v>
      </c>
      <c r="F3238" s="9" t="s">
        <v>32</v>
      </c>
      <c r="G3238" s="2">
        <v>3445.2</v>
      </c>
      <c r="H3238" s="4">
        <f>Tabla1[[#This Row],[Importe]]-Tabla1[[#This Row],[Pagado]]</f>
        <v>0</v>
      </c>
    </row>
    <row r="3239" spans="1:8" x14ac:dyDescent="0.25">
      <c r="A3239" s="1" t="s">
        <v>32</v>
      </c>
      <c r="B3239" s="8" t="s">
        <v>3275</v>
      </c>
      <c r="C3239">
        <v>41726</v>
      </c>
      <c r="D3239" s="1" t="s">
        <v>4072</v>
      </c>
      <c r="E3239" s="2">
        <v>1980.9</v>
      </c>
      <c r="F3239" s="9" t="s">
        <v>32</v>
      </c>
      <c r="G3239" s="2">
        <v>1980.9</v>
      </c>
      <c r="H3239" s="4">
        <f>Tabla1[[#This Row],[Importe]]-Tabla1[[#This Row],[Pagado]]</f>
        <v>0</v>
      </c>
    </row>
    <row r="3240" spans="1:8" x14ac:dyDescent="0.25">
      <c r="A3240" s="1" t="s">
        <v>32</v>
      </c>
      <c r="B3240" s="8" t="s">
        <v>3276</v>
      </c>
      <c r="C3240">
        <v>41727</v>
      </c>
      <c r="D3240" s="1" t="s">
        <v>4207</v>
      </c>
      <c r="E3240" s="2">
        <v>1159.2</v>
      </c>
      <c r="F3240" s="9" t="s">
        <v>32</v>
      </c>
      <c r="G3240" s="2">
        <v>1159.2</v>
      </c>
      <c r="H3240" s="4">
        <f>Tabla1[[#This Row],[Importe]]-Tabla1[[#This Row],[Pagado]]</f>
        <v>0</v>
      </c>
    </row>
    <row r="3241" spans="1:8" x14ac:dyDescent="0.25">
      <c r="A3241" s="1" t="s">
        <v>32</v>
      </c>
      <c r="B3241" s="8" t="s">
        <v>3277</v>
      </c>
      <c r="C3241">
        <v>41728</v>
      </c>
      <c r="D3241" s="1" t="s">
        <v>4069</v>
      </c>
      <c r="E3241" s="2">
        <v>28741.1</v>
      </c>
      <c r="F3241" s="9">
        <v>44198</v>
      </c>
      <c r="G3241" s="2">
        <v>28741.1</v>
      </c>
      <c r="H3241" s="4">
        <f>Tabla1[[#This Row],[Importe]]-Tabla1[[#This Row],[Pagado]]</f>
        <v>0</v>
      </c>
    </row>
    <row r="3242" spans="1:8" x14ac:dyDescent="0.25">
      <c r="A3242" s="1" t="s">
        <v>32</v>
      </c>
      <c r="B3242" s="8" t="s">
        <v>3278</v>
      </c>
      <c r="C3242">
        <v>41729</v>
      </c>
      <c r="D3242" s="1" t="s">
        <v>3998</v>
      </c>
      <c r="E3242" s="2">
        <v>24710.7</v>
      </c>
      <c r="F3242" s="9" t="s">
        <v>32</v>
      </c>
      <c r="G3242" s="2">
        <v>24710.7</v>
      </c>
      <c r="H3242" s="4">
        <f>Tabla1[[#This Row],[Importe]]-Tabla1[[#This Row],[Pagado]]</f>
        <v>0</v>
      </c>
    </row>
    <row r="3243" spans="1:8" x14ac:dyDescent="0.25">
      <c r="A3243" s="1" t="s">
        <v>32</v>
      </c>
      <c r="B3243" s="8" t="s">
        <v>3279</v>
      </c>
      <c r="C3243">
        <v>41730</v>
      </c>
      <c r="D3243" s="1" t="s">
        <v>4104</v>
      </c>
      <c r="E3243" s="2">
        <v>10232</v>
      </c>
      <c r="F3243" s="9" t="s">
        <v>32</v>
      </c>
      <c r="G3243" s="2">
        <v>10232</v>
      </c>
      <c r="H3243" s="4">
        <f>Tabla1[[#This Row],[Importe]]-Tabla1[[#This Row],[Pagado]]</f>
        <v>0</v>
      </c>
    </row>
    <row r="3244" spans="1:8" x14ac:dyDescent="0.25">
      <c r="A3244" s="1" t="s">
        <v>32</v>
      </c>
      <c r="B3244" s="8" t="s">
        <v>3280</v>
      </c>
      <c r="C3244">
        <v>41731</v>
      </c>
      <c r="D3244" s="1" t="s">
        <v>3964</v>
      </c>
      <c r="E3244" s="2">
        <v>1244.4000000000001</v>
      </c>
      <c r="F3244" s="9" t="s">
        <v>32</v>
      </c>
      <c r="G3244" s="2">
        <v>1244.4000000000001</v>
      </c>
      <c r="H3244" s="4">
        <f>Tabla1[[#This Row],[Importe]]-Tabla1[[#This Row],[Pagado]]</f>
        <v>0</v>
      </c>
    </row>
    <row r="3245" spans="1:8" x14ac:dyDescent="0.25">
      <c r="A3245" s="1" t="s">
        <v>32</v>
      </c>
      <c r="B3245" s="8" t="s">
        <v>3281</v>
      </c>
      <c r="C3245">
        <v>41732</v>
      </c>
      <c r="D3245" s="1" t="s">
        <v>4143</v>
      </c>
      <c r="E3245" s="2">
        <v>19673.5</v>
      </c>
      <c r="F3245" s="9" t="s">
        <v>33</v>
      </c>
      <c r="G3245" s="2">
        <v>19673.5</v>
      </c>
      <c r="H3245" s="4">
        <f>Tabla1[[#This Row],[Importe]]-Tabla1[[#This Row],[Pagado]]</f>
        <v>0</v>
      </c>
    </row>
    <row r="3246" spans="1:8" x14ac:dyDescent="0.25">
      <c r="A3246" s="1" t="s">
        <v>32</v>
      </c>
      <c r="B3246" s="8" t="s">
        <v>3282</v>
      </c>
      <c r="C3246">
        <v>41733</v>
      </c>
      <c r="D3246" s="1" t="s">
        <v>3964</v>
      </c>
      <c r="E3246" s="2">
        <v>105</v>
      </c>
      <c r="F3246" s="9" t="s">
        <v>32</v>
      </c>
      <c r="G3246" s="2">
        <v>105</v>
      </c>
      <c r="H3246" s="4">
        <f>Tabla1[[#This Row],[Importe]]-Tabla1[[#This Row],[Pagado]]</f>
        <v>0</v>
      </c>
    </row>
    <row r="3247" spans="1:8" x14ac:dyDescent="0.25">
      <c r="A3247" s="1" t="s">
        <v>32</v>
      </c>
      <c r="B3247" s="8" t="s">
        <v>3283</v>
      </c>
      <c r="C3247">
        <v>41734</v>
      </c>
      <c r="D3247" s="1" t="s">
        <v>4048</v>
      </c>
      <c r="E3247" s="2">
        <v>39367.599999999999</v>
      </c>
      <c r="F3247" s="9" t="s">
        <v>33</v>
      </c>
      <c r="G3247" s="2">
        <v>39367.599999999999</v>
      </c>
      <c r="H3247" s="4">
        <f>Tabla1[[#This Row],[Importe]]-Tabla1[[#This Row],[Pagado]]</f>
        <v>0</v>
      </c>
    </row>
    <row r="3248" spans="1:8" x14ac:dyDescent="0.25">
      <c r="A3248" s="1" t="s">
        <v>32</v>
      </c>
      <c r="B3248" s="8" t="s">
        <v>3284</v>
      </c>
      <c r="C3248">
        <v>41735</v>
      </c>
      <c r="D3248" s="1" t="s">
        <v>4033</v>
      </c>
      <c r="E3248" s="2">
        <v>1542.6</v>
      </c>
      <c r="F3248" s="9" t="s">
        <v>33</v>
      </c>
      <c r="G3248" s="2">
        <v>1542.6</v>
      </c>
      <c r="H3248" s="4">
        <f>Tabla1[[#This Row],[Importe]]-Tabla1[[#This Row],[Pagado]]</f>
        <v>0</v>
      </c>
    </row>
    <row r="3249" spans="1:8" x14ac:dyDescent="0.25">
      <c r="A3249" s="1" t="s">
        <v>32</v>
      </c>
      <c r="B3249" s="8" t="s">
        <v>3285</v>
      </c>
      <c r="C3249">
        <v>41736</v>
      </c>
      <c r="D3249" s="1" t="s">
        <v>3953</v>
      </c>
      <c r="E3249" s="2">
        <v>4420</v>
      </c>
      <c r="F3249" s="9" t="s">
        <v>33</v>
      </c>
      <c r="G3249" s="2">
        <v>4420</v>
      </c>
      <c r="H3249" s="4">
        <f>Tabla1[[#This Row],[Importe]]-Tabla1[[#This Row],[Pagado]]</f>
        <v>0</v>
      </c>
    </row>
    <row r="3250" spans="1:8" x14ac:dyDescent="0.25">
      <c r="A3250" s="1" t="s">
        <v>32</v>
      </c>
      <c r="B3250" s="8" t="s">
        <v>3286</v>
      </c>
      <c r="C3250">
        <v>41737</v>
      </c>
      <c r="D3250" s="1" t="s">
        <v>4017</v>
      </c>
      <c r="E3250" s="2">
        <v>185361.1</v>
      </c>
      <c r="F3250" s="9" t="s">
        <v>35</v>
      </c>
      <c r="G3250" s="2">
        <v>185361.1</v>
      </c>
      <c r="H3250" s="4">
        <f>Tabla1[[#This Row],[Importe]]-Tabla1[[#This Row],[Pagado]]</f>
        <v>0</v>
      </c>
    </row>
    <row r="3251" spans="1:8" x14ac:dyDescent="0.25">
      <c r="A3251" s="1" t="s">
        <v>32</v>
      </c>
      <c r="B3251" s="8" t="s">
        <v>3287</v>
      </c>
      <c r="C3251">
        <v>41738</v>
      </c>
      <c r="D3251" s="1" t="s">
        <v>3963</v>
      </c>
      <c r="E3251" s="2">
        <v>574.70000000000005</v>
      </c>
      <c r="F3251" s="9" t="s">
        <v>32</v>
      </c>
      <c r="G3251" s="2">
        <v>574.70000000000005</v>
      </c>
      <c r="H3251" s="4">
        <f>Tabla1[[#This Row],[Importe]]-Tabla1[[#This Row],[Pagado]]</f>
        <v>0</v>
      </c>
    </row>
    <row r="3252" spans="1:8" x14ac:dyDescent="0.25">
      <c r="A3252" s="1" t="s">
        <v>32</v>
      </c>
      <c r="B3252" s="8" t="s">
        <v>3288</v>
      </c>
      <c r="C3252">
        <v>41739</v>
      </c>
      <c r="D3252" s="1" t="s">
        <v>3959</v>
      </c>
      <c r="E3252" s="2">
        <v>2730</v>
      </c>
      <c r="F3252" s="9" t="s">
        <v>37</v>
      </c>
      <c r="G3252" s="2">
        <v>2730</v>
      </c>
      <c r="H3252" s="4">
        <f>Tabla1[[#This Row],[Importe]]-Tabla1[[#This Row],[Pagado]]</f>
        <v>0</v>
      </c>
    </row>
    <row r="3253" spans="1:8" x14ac:dyDescent="0.25">
      <c r="A3253" s="1" t="s">
        <v>32</v>
      </c>
      <c r="B3253" s="8" t="s">
        <v>3289</v>
      </c>
      <c r="C3253">
        <v>41740</v>
      </c>
      <c r="D3253" s="1" t="s">
        <v>4105</v>
      </c>
      <c r="E3253" s="2">
        <v>42140.800000000003</v>
      </c>
      <c r="F3253" s="9" t="s">
        <v>37</v>
      </c>
      <c r="G3253" s="2">
        <v>42140.800000000003</v>
      </c>
      <c r="H3253" s="4">
        <f>Tabla1[[#This Row],[Importe]]-Tabla1[[#This Row],[Pagado]]</f>
        <v>0</v>
      </c>
    </row>
    <row r="3254" spans="1:8" x14ac:dyDescent="0.25">
      <c r="A3254" s="1" t="s">
        <v>32</v>
      </c>
      <c r="B3254" s="8" t="s">
        <v>3290</v>
      </c>
      <c r="C3254">
        <v>41741</v>
      </c>
      <c r="D3254" s="1" t="s">
        <v>4047</v>
      </c>
      <c r="E3254" s="2">
        <v>1271.4000000000001</v>
      </c>
      <c r="F3254" s="9" t="s">
        <v>33</v>
      </c>
      <c r="G3254" s="2">
        <v>1271.4000000000001</v>
      </c>
      <c r="H3254" s="4">
        <f>Tabla1[[#This Row],[Importe]]-Tabla1[[#This Row],[Pagado]]</f>
        <v>0</v>
      </c>
    </row>
    <row r="3255" spans="1:8" x14ac:dyDescent="0.25">
      <c r="A3255" s="1" t="s">
        <v>32</v>
      </c>
      <c r="B3255" s="8" t="s">
        <v>3291</v>
      </c>
      <c r="C3255">
        <v>41742</v>
      </c>
      <c r="D3255" s="1" t="s">
        <v>3955</v>
      </c>
      <c r="E3255" s="2">
        <v>682.5</v>
      </c>
      <c r="F3255" s="9" t="s">
        <v>33</v>
      </c>
      <c r="G3255" s="2">
        <v>682.5</v>
      </c>
      <c r="H3255" s="4">
        <f>Tabla1[[#This Row],[Importe]]-Tabla1[[#This Row],[Pagado]]</f>
        <v>0</v>
      </c>
    </row>
    <row r="3256" spans="1:8" x14ac:dyDescent="0.25">
      <c r="A3256" s="1" t="s">
        <v>32</v>
      </c>
      <c r="B3256" s="8" t="s">
        <v>3292</v>
      </c>
      <c r="C3256">
        <v>41743</v>
      </c>
      <c r="D3256" s="1" t="s">
        <v>4054</v>
      </c>
      <c r="E3256" s="2">
        <v>34831</v>
      </c>
      <c r="F3256" s="9" t="s">
        <v>33</v>
      </c>
      <c r="G3256" s="2">
        <v>34831</v>
      </c>
      <c r="H3256" s="4">
        <f>Tabla1[[#This Row],[Importe]]-Tabla1[[#This Row],[Pagado]]</f>
        <v>0</v>
      </c>
    </row>
    <row r="3257" spans="1:8" x14ac:dyDescent="0.25">
      <c r="A3257" s="1" t="s">
        <v>32</v>
      </c>
      <c r="B3257" s="8" t="s">
        <v>3293</v>
      </c>
      <c r="C3257">
        <v>41744</v>
      </c>
      <c r="D3257" s="1" t="s">
        <v>4105</v>
      </c>
      <c r="E3257" s="2">
        <v>3848</v>
      </c>
      <c r="F3257" s="9" t="s">
        <v>37</v>
      </c>
      <c r="G3257" s="2">
        <v>3848</v>
      </c>
      <c r="H3257" s="4">
        <f>Tabla1[[#This Row],[Importe]]-Tabla1[[#This Row],[Pagado]]</f>
        <v>0</v>
      </c>
    </row>
    <row r="3258" spans="1:8" x14ac:dyDescent="0.25">
      <c r="A3258" s="1" t="s">
        <v>32</v>
      </c>
      <c r="B3258" s="8" t="s">
        <v>3294</v>
      </c>
      <c r="C3258">
        <v>41745</v>
      </c>
      <c r="D3258" s="1" t="s">
        <v>3998</v>
      </c>
      <c r="E3258" s="2">
        <v>8600.1</v>
      </c>
      <c r="F3258" s="9" t="s">
        <v>33</v>
      </c>
      <c r="G3258" s="2">
        <v>8600.1</v>
      </c>
      <c r="H3258" s="4">
        <f>Tabla1[[#This Row],[Importe]]-Tabla1[[#This Row],[Pagado]]</f>
        <v>0</v>
      </c>
    </row>
    <row r="3259" spans="1:8" x14ac:dyDescent="0.25">
      <c r="A3259" s="1" t="s">
        <v>32</v>
      </c>
      <c r="B3259" s="8" t="s">
        <v>3295</v>
      </c>
      <c r="C3259">
        <v>41746</v>
      </c>
      <c r="D3259" s="1" t="s">
        <v>3964</v>
      </c>
      <c r="E3259" s="2">
        <v>44.8</v>
      </c>
      <c r="F3259" s="9">
        <v>44198</v>
      </c>
      <c r="G3259" s="2">
        <v>44.8</v>
      </c>
      <c r="H3259" s="4">
        <f>Tabla1[[#This Row],[Importe]]-Tabla1[[#This Row],[Pagado]]</f>
        <v>0</v>
      </c>
    </row>
    <row r="3260" spans="1:8" x14ac:dyDescent="0.25">
      <c r="A3260" s="1" t="s">
        <v>33</v>
      </c>
      <c r="B3260" s="8" t="s">
        <v>3296</v>
      </c>
      <c r="C3260">
        <v>41747</v>
      </c>
      <c r="D3260" s="1" t="s">
        <v>3951</v>
      </c>
      <c r="E3260" s="2">
        <v>4825</v>
      </c>
      <c r="F3260" s="9" t="s">
        <v>33</v>
      </c>
      <c r="G3260" s="2">
        <v>4825</v>
      </c>
      <c r="H3260" s="4">
        <f>Tabla1[[#This Row],[Importe]]-Tabla1[[#This Row],[Pagado]]</f>
        <v>0</v>
      </c>
    </row>
    <row r="3261" spans="1:8" x14ac:dyDescent="0.25">
      <c r="A3261" s="1" t="s">
        <v>33</v>
      </c>
      <c r="B3261" s="8" t="s">
        <v>3297</v>
      </c>
      <c r="C3261">
        <v>41748</v>
      </c>
      <c r="D3261" s="1" t="s">
        <v>3935</v>
      </c>
      <c r="E3261" s="2">
        <v>0</v>
      </c>
      <c r="F3261" s="9" t="s">
        <v>4219</v>
      </c>
      <c r="G3261" s="2">
        <v>0</v>
      </c>
      <c r="H3261" s="4">
        <f>Tabla1[[#This Row],[Importe]]-Tabla1[[#This Row],[Pagado]]</f>
        <v>0</v>
      </c>
    </row>
    <row r="3262" spans="1:8" x14ac:dyDescent="0.25">
      <c r="A3262" s="1" t="s">
        <v>33</v>
      </c>
      <c r="B3262" s="8" t="s">
        <v>3298</v>
      </c>
      <c r="C3262">
        <v>41749</v>
      </c>
      <c r="D3262" s="1" t="s">
        <v>3935</v>
      </c>
      <c r="E3262" s="2">
        <v>33910.1</v>
      </c>
      <c r="F3262" s="9" t="s">
        <v>35</v>
      </c>
      <c r="G3262" s="2">
        <v>33910.1</v>
      </c>
      <c r="H3262" s="4">
        <f>Tabla1[[#This Row],[Importe]]-Tabla1[[#This Row],[Pagado]]</f>
        <v>0</v>
      </c>
    </row>
    <row r="3263" spans="1:8" x14ac:dyDescent="0.25">
      <c r="A3263" s="1" t="s">
        <v>33</v>
      </c>
      <c r="B3263" s="8" t="s">
        <v>3299</v>
      </c>
      <c r="C3263">
        <v>41750</v>
      </c>
      <c r="D3263" s="1" t="s">
        <v>3935</v>
      </c>
      <c r="E3263" s="2">
        <v>0</v>
      </c>
      <c r="F3263" s="9" t="s">
        <v>4219</v>
      </c>
      <c r="G3263" s="2">
        <v>0</v>
      </c>
      <c r="H3263" s="4">
        <f>Tabla1[[#This Row],[Importe]]-Tabla1[[#This Row],[Pagado]]</f>
        <v>0</v>
      </c>
    </row>
    <row r="3264" spans="1:8" x14ac:dyDescent="0.25">
      <c r="A3264" s="1" t="s">
        <v>33</v>
      </c>
      <c r="B3264" s="8" t="s">
        <v>3300</v>
      </c>
      <c r="C3264">
        <v>41751</v>
      </c>
      <c r="D3264" s="1" t="s">
        <v>3994</v>
      </c>
      <c r="E3264" s="2">
        <v>3699.4</v>
      </c>
      <c r="F3264" s="9" t="s">
        <v>33</v>
      </c>
      <c r="G3264" s="2">
        <v>3699.4</v>
      </c>
      <c r="H3264" s="4">
        <f>Tabla1[[#This Row],[Importe]]-Tabla1[[#This Row],[Pagado]]</f>
        <v>0</v>
      </c>
    </row>
    <row r="3265" spans="1:8" x14ac:dyDescent="0.25">
      <c r="A3265" s="1" t="s">
        <v>33</v>
      </c>
      <c r="B3265" s="8" t="s">
        <v>3301</v>
      </c>
      <c r="C3265">
        <v>41752</v>
      </c>
      <c r="D3265" s="1" t="s">
        <v>4028</v>
      </c>
      <c r="E3265" s="2">
        <v>2296.6</v>
      </c>
      <c r="F3265" s="9" t="s">
        <v>33</v>
      </c>
      <c r="G3265" s="2">
        <v>2296.6</v>
      </c>
      <c r="H3265" s="4">
        <f>Tabla1[[#This Row],[Importe]]-Tabla1[[#This Row],[Pagado]]</f>
        <v>0</v>
      </c>
    </row>
    <row r="3266" spans="1:8" x14ac:dyDescent="0.25">
      <c r="A3266" s="1" t="s">
        <v>33</v>
      </c>
      <c r="B3266" s="8" t="s">
        <v>3302</v>
      </c>
      <c r="C3266">
        <v>41753</v>
      </c>
      <c r="D3266" s="1" t="s">
        <v>3952</v>
      </c>
      <c r="E3266" s="2">
        <v>15178.6</v>
      </c>
      <c r="F3266" s="9" t="s">
        <v>33</v>
      </c>
      <c r="G3266" s="2">
        <v>15178.6</v>
      </c>
      <c r="H3266" s="4">
        <f>Tabla1[[#This Row],[Importe]]-Tabla1[[#This Row],[Pagado]]</f>
        <v>0</v>
      </c>
    </row>
    <row r="3267" spans="1:8" x14ac:dyDescent="0.25">
      <c r="A3267" s="1" t="s">
        <v>33</v>
      </c>
      <c r="B3267" s="8" t="s">
        <v>3303</v>
      </c>
      <c r="C3267">
        <v>41754</v>
      </c>
      <c r="D3267" s="1" t="s">
        <v>3941</v>
      </c>
      <c r="E3267" s="2">
        <v>3945.6</v>
      </c>
      <c r="F3267" s="9" t="s">
        <v>34</v>
      </c>
      <c r="G3267" s="2">
        <v>3945.6</v>
      </c>
      <c r="H3267" s="4">
        <f>Tabla1[[#This Row],[Importe]]-Tabla1[[#This Row],[Pagado]]</f>
        <v>0</v>
      </c>
    </row>
    <row r="3268" spans="1:8" x14ac:dyDescent="0.25">
      <c r="A3268" s="1" t="s">
        <v>33</v>
      </c>
      <c r="B3268" s="8" t="s">
        <v>3304</v>
      </c>
      <c r="C3268">
        <v>41755</v>
      </c>
      <c r="D3268" s="1" t="s">
        <v>3950</v>
      </c>
      <c r="E3268" s="2">
        <v>0</v>
      </c>
      <c r="F3268" s="9" t="s">
        <v>4219</v>
      </c>
      <c r="G3268" s="2">
        <v>0</v>
      </c>
      <c r="H3268" s="4">
        <f>Tabla1[[#This Row],[Importe]]-Tabla1[[#This Row],[Pagado]]</f>
        <v>0</v>
      </c>
    </row>
    <row r="3269" spans="1:8" x14ac:dyDescent="0.25">
      <c r="A3269" s="1" t="s">
        <v>33</v>
      </c>
      <c r="B3269" s="8" t="s">
        <v>3305</v>
      </c>
      <c r="C3269">
        <v>41756</v>
      </c>
      <c r="D3269" s="1" t="s">
        <v>4187</v>
      </c>
      <c r="E3269" s="2">
        <v>19419.599999999999</v>
      </c>
      <c r="F3269" s="9" t="s">
        <v>33</v>
      </c>
      <c r="G3269" s="2">
        <v>19419.599999999999</v>
      </c>
      <c r="H3269" s="4">
        <f>Tabla1[[#This Row],[Importe]]-Tabla1[[#This Row],[Pagado]]</f>
        <v>0</v>
      </c>
    </row>
    <row r="3270" spans="1:8" x14ac:dyDescent="0.25">
      <c r="A3270" s="1" t="s">
        <v>33</v>
      </c>
      <c r="B3270" s="8" t="s">
        <v>3306</v>
      </c>
      <c r="C3270">
        <v>41757</v>
      </c>
      <c r="D3270" s="1" t="s">
        <v>3958</v>
      </c>
      <c r="E3270" s="2">
        <v>2554.3000000000002</v>
      </c>
      <c r="F3270" s="9" t="s">
        <v>33</v>
      </c>
      <c r="G3270" s="2">
        <v>2554.3000000000002</v>
      </c>
      <c r="H3270" s="4">
        <f>Tabla1[[#This Row],[Importe]]-Tabla1[[#This Row],[Pagado]]</f>
        <v>0</v>
      </c>
    </row>
    <row r="3271" spans="1:8" x14ac:dyDescent="0.25">
      <c r="A3271" s="1" t="s">
        <v>33</v>
      </c>
      <c r="B3271" s="8" t="s">
        <v>3307</v>
      </c>
      <c r="C3271">
        <v>41758</v>
      </c>
      <c r="D3271" s="1" t="s">
        <v>3977</v>
      </c>
      <c r="E3271" s="2">
        <v>3292.8</v>
      </c>
      <c r="F3271" s="9" t="s">
        <v>33</v>
      </c>
      <c r="G3271" s="2">
        <v>3292.8</v>
      </c>
      <c r="H3271" s="4">
        <f>Tabla1[[#This Row],[Importe]]-Tabla1[[#This Row],[Pagado]]</f>
        <v>0</v>
      </c>
    </row>
    <row r="3272" spans="1:8" x14ac:dyDescent="0.25">
      <c r="A3272" s="1" t="s">
        <v>33</v>
      </c>
      <c r="B3272" s="8" t="s">
        <v>3308</v>
      </c>
      <c r="C3272">
        <v>41759</v>
      </c>
      <c r="D3272" s="1" t="s">
        <v>3962</v>
      </c>
      <c r="E3272" s="2">
        <v>9265.7999999999993</v>
      </c>
      <c r="F3272" s="9" t="s">
        <v>33</v>
      </c>
      <c r="G3272" s="2">
        <v>9265.7999999999993</v>
      </c>
      <c r="H3272" s="4">
        <f>Tabla1[[#This Row],[Importe]]-Tabla1[[#This Row],[Pagado]]</f>
        <v>0</v>
      </c>
    </row>
    <row r="3273" spans="1:8" x14ac:dyDescent="0.25">
      <c r="A3273" s="1" t="s">
        <v>33</v>
      </c>
      <c r="B3273" s="8" t="s">
        <v>3309</v>
      </c>
      <c r="C3273">
        <v>41760</v>
      </c>
      <c r="D3273" s="1" t="s">
        <v>3995</v>
      </c>
      <c r="E3273" s="2">
        <v>58861.64</v>
      </c>
      <c r="F3273" s="9" t="s">
        <v>33</v>
      </c>
      <c r="G3273" s="2">
        <v>58861.64</v>
      </c>
      <c r="H3273" s="4">
        <f>Tabla1[[#This Row],[Importe]]-Tabla1[[#This Row],[Pagado]]</f>
        <v>0</v>
      </c>
    </row>
    <row r="3274" spans="1:8" x14ac:dyDescent="0.25">
      <c r="A3274" s="1" t="s">
        <v>33</v>
      </c>
      <c r="B3274" s="8" t="s">
        <v>3310</v>
      </c>
      <c r="C3274">
        <v>41761</v>
      </c>
      <c r="D3274" s="1" t="s">
        <v>3964</v>
      </c>
      <c r="E3274" s="2">
        <v>986.4</v>
      </c>
      <c r="F3274" s="9" t="s">
        <v>33</v>
      </c>
      <c r="G3274" s="2">
        <v>986.4</v>
      </c>
      <c r="H3274" s="4">
        <f>Tabla1[[#This Row],[Importe]]-Tabla1[[#This Row],[Pagado]]</f>
        <v>0</v>
      </c>
    </row>
    <row r="3275" spans="1:8" x14ac:dyDescent="0.25">
      <c r="A3275" s="1" t="s">
        <v>33</v>
      </c>
      <c r="B3275" s="8" t="s">
        <v>3311</v>
      </c>
      <c r="C3275">
        <v>41762</v>
      </c>
      <c r="D3275" s="1" t="s">
        <v>3964</v>
      </c>
      <c r="E3275" s="2">
        <v>1560</v>
      </c>
      <c r="F3275" s="9" t="s">
        <v>33</v>
      </c>
      <c r="G3275" s="2">
        <v>1560</v>
      </c>
      <c r="H3275" s="4">
        <f>Tabla1[[#This Row],[Importe]]-Tabla1[[#This Row],[Pagado]]</f>
        <v>0</v>
      </c>
    </row>
    <row r="3276" spans="1:8" x14ac:dyDescent="0.25">
      <c r="A3276" s="1" t="s">
        <v>33</v>
      </c>
      <c r="B3276" s="8" t="s">
        <v>3312</v>
      </c>
      <c r="C3276">
        <v>41763</v>
      </c>
      <c r="D3276" s="1" t="s">
        <v>3964</v>
      </c>
      <c r="E3276" s="2">
        <v>457.6</v>
      </c>
      <c r="F3276" s="9" t="s">
        <v>33</v>
      </c>
      <c r="G3276" s="2">
        <v>457.6</v>
      </c>
      <c r="H3276" s="4">
        <f>Tabla1[[#This Row],[Importe]]-Tabla1[[#This Row],[Pagado]]</f>
        <v>0</v>
      </c>
    </row>
    <row r="3277" spans="1:8" x14ac:dyDescent="0.25">
      <c r="A3277" s="1" t="s">
        <v>33</v>
      </c>
      <c r="B3277" s="8" t="s">
        <v>3313</v>
      </c>
      <c r="C3277">
        <v>41764</v>
      </c>
      <c r="D3277" s="1" t="s">
        <v>3995</v>
      </c>
      <c r="E3277" s="2">
        <v>1248</v>
      </c>
      <c r="F3277" s="9" t="s">
        <v>33</v>
      </c>
      <c r="G3277" s="2">
        <v>1248</v>
      </c>
      <c r="H3277" s="4">
        <f>Tabla1[[#This Row],[Importe]]-Tabla1[[#This Row],[Pagado]]</f>
        <v>0</v>
      </c>
    </row>
    <row r="3278" spans="1:8" x14ac:dyDescent="0.25">
      <c r="A3278" s="1" t="s">
        <v>33</v>
      </c>
      <c r="B3278" s="8" t="s">
        <v>3314</v>
      </c>
      <c r="C3278">
        <v>41765</v>
      </c>
      <c r="D3278" s="1" t="s">
        <v>3996</v>
      </c>
      <c r="E3278" s="2">
        <v>18263.599999999999</v>
      </c>
      <c r="F3278" s="9" t="s">
        <v>33</v>
      </c>
      <c r="G3278" s="2">
        <v>18263.599999999999</v>
      </c>
      <c r="H3278" s="4">
        <f>Tabla1[[#This Row],[Importe]]-Tabla1[[#This Row],[Pagado]]</f>
        <v>0</v>
      </c>
    </row>
    <row r="3279" spans="1:8" x14ac:dyDescent="0.25">
      <c r="A3279" s="1" t="s">
        <v>33</v>
      </c>
      <c r="B3279" s="8" t="s">
        <v>3315</v>
      </c>
      <c r="C3279">
        <v>41766</v>
      </c>
      <c r="D3279" s="1" t="s">
        <v>3964</v>
      </c>
      <c r="E3279" s="2">
        <v>2564</v>
      </c>
      <c r="F3279" s="9" t="s">
        <v>33</v>
      </c>
      <c r="G3279" s="2">
        <v>2564</v>
      </c>
      <c r="H3279" s="4">
        <f>Tabla1[[#This Row],[Importe]]-Tabla1[[#This Row],[Pagado]]</f>
        <v>0</v>
      </c>
    </row>
    <row r="3280" spans="1:8" x14ac:dyDescent="0.25">
      <c r="A3280" s="1" t="s">
        <v>33</v>
      </c>
      <c r="B3280" s="8" t="s">
        <v>3316</v>
      </c>
      <c r="C3280">
        <v>41767</v>
      </c>
      <c r="D3280" s="1" t="s">
        <v>3966</v>
      </c>
      <c r="E3280" s="2">
        <v>916.5</v>
      </c>
      <c r="F3280" s="9" t="s">
        <v>33</v>
      </c>
      <c r="G3280" s="2">
        <v>916.5</v>
      </c>
      <c r="H3280" s="4">
        <f>Tabla1[[#This Row],[Importe]]-Tabla1[[#This Row],[Pagado]]</f>
        <v>0</v>
      </c>
    </row>
    <row r="3281" spans="1:8" x14ac:dyDescent="0.25">
      <c r="A3281" s="1" t="s">
        <v>33</v>
      </c>
      <c r="B3281" s="8" t="s">
        <v>3317</v>
      </c>
      <c r="C3281">
        <v>41768</v>
      </c>
      <c r="D3281" s="1" t="s">
        <v>4067</v>
      </c>
      <c r="E3281" s="2">
        <v>5200</v>
      </c>
      <c r="F3281" s="9" t="s">
        <v>33</v>
      </c>
      <c r="G3281" s="2">
        <v>5200</v>
      </c>
      <c r="H3281" s="4">
        <f>Tabla1[[#This Row],[Importe]]-Tabla1[[#This Row],[Pagado]]</f>
        <v>0</v>
      </c>
    </row>
    <row r="3282" spans="1:8" x14ac:dyDescent="0.25">
      <c r="A3282" s="1" t="s">
        <v>33</v>
      </c>
      <c r="B3282" s="8" t="s">
        <v>3318</v>
      </c>
      <c r="C3282">
        <v>41769</v>
      </c>
      <c r="D3282" s="1" t="s">
        <v>3969</v>
      </c>
      <c r="E3282" s="2">
        <v>11460</v>
      </c>
      <c r="F3282" s="9" t="s">
        <v>33</v>
      </c>
      <c r="G3282" s="2">
        <v>11460</v>
      </c>
      <c r="H3282" s="4">
        <f>Tabla1[[#This Row],[Importe]]-Tabla1[[#This Row],[Pagado]]</f>
        <v>0</v>
      </c>
    </row>
    <row r="3283" spans="1:8" x14ac:dyDescent="0.25">
      <c r="A3283" s="1" t="s">
        <v>33</v>
      </c>
      <c r="B3283" s="8" t="s">
        <v>3319</v>
      </c>
      <c r="C3283">
        <v>41770</v>
      </c>
      <c r="D3283" s="1" t="s">
        <v>3968</v>
      </c>
      <c r="E3283" s="2">
        <v>9360</v>
      </c>
      <c r="F3283" s="9" t="s">
        <v>34</v>
      </c>
      <c r="G3283" s="2">
        <v>9360</v>
      </c>
      <c r="H3283" s="4">
        <f>Tabla1[[#This Row],[Importe]]-Tabla1[[#This Row],[Pagado]]</f>
        <v>0</v>
      </c>
    </row>
    <row r="3284" spans="1:8" x14ac:dyDescent="0.25">
      <c r="A3284" s="1" t="s">
        <v>33</v>
      </c>
      <c r="B3284" s="8" t="s">
        <v>3320</v>
      </c>
      <c r="C3284">
        <v>41771</v>
      </c>
      <c r="D3284" s="1" t="s">
        <v>3946</v>
      </c>
      <c r="E3284" s="2">
        <v>5635.5</v>
      </c>
      <c r="F3284" s="9" t="s">
        <v>34</v>
      </c>
      <c r="G3284" s="2">
        <v>5635.5</v>
      </c>
      <c r="H3284" s="4">
        <f>Tabla1[[#This Row],[Importe]]-Tabla1[[#This Row],[Pagado]]</f>
        <v>0</v>
      </c>
    </row>
    <row r="3285" spans="1:8" x14ac:dyDescent="0.25">
      <c r="A3285" s="1" t="s">
        <v>33</v>
      </c>
      <c r="B3285" s="8" t="s">
        <v>3321</v>
      </c>
      <c r="C3285">
        <v>41772</v>
      </c>
      <c r="D3285" s="1" t="s">
        <v>3938</v>
      </c>
      <c r="E3285" s="2">
        <v>3678</v>
      </c>
      <c r="F3285" s="9" t="s">
        <v>33</v>
      </c>
      <c r="G3285" s="2">
        <v>3678</v>
      </c>
      <c r="H3285" s="4">
        <f>Tabla1[[#This Row],[Importe]]-Tabla1[[#This Row],[Pagado]]</f>
        <v>0</v>
      </c>
    </row>
    <row r="3286" spans="1:8" x14ac:dyDescent="0.25">
      <c r="A3286" s="1" t="s">
        <v>33</v>
      </c>
      <c r="B3286" s="8" t="s">
        <v>3322</v>
      </c>
      <c r="C3286">
        <v>41773</v>
      </c>
      <c r="D3286" s="1" t="s">
        <v>3954</v>
      </c>
      <c r="E3286" s="2">
        <v>11550.6</v>
      </c>
      <c r="F3286" s="9" t="s">
        <v>33</v>
      </c>
      <c r="G3286" s="2">
        <v>11550.6</v>
      </c>
      <c r="H3286" s="4">
        <f>Tabla1[[#This Row],[Importe]]-Tabla1[[#This Row],[Pagado]]</f>
        <v>0</v>
      </c>
    </row>
    <row r="3287" spans="1:8" x14ac:dyDescent="0.25">
      <c r="A3287" s="1" t="s">
        <v>33</v>
      </c>
      <c r="B3287" s="8" t="s">
        <v>3323</v>
      </c>
      <c r="C3287">
        <v>41774</v>
      </c>
      <c r="D3287" s="1" t="s">
        <v>3964</v>
      </c>
      <c r="E3287" s="2">
        <v>184.8</v>
      </c>
      <c r="F3287" s="9" t="s">
        <v>33</v>
      </c>
      <c r="G3287" s="2">
        <v>184.8</v>
      </c>
      <c r="H3287" s="4">
        <f>Tabla1[[#This Row],[Importe]]-Tabla1[[#This Row],[Pagado]]</f>
        <v>0</v>
      </c>
    </row>
    <row r="3288" spans="1:8" x14ac:dyDescent="0.25">
      <c r="A3288" s="1" t="s">
        <v>33</v>
      </c>
      <c r="B3288" s="8" t="s">
        <v>3324</v>
      </c>
      <c r="C3288">
        <v>41775</v>
      </c>
      <c r="D3288" s="1" t="s">
        <v>3989</v>
      </c>
      <c r="E3288" s="2">
        <v>212.8</v>
      </c>
      <c r="F3288" s="9" t="s">
        <v>33</v>
      </c>
      <c r="G3288" s="2">
        <v>212.8</v>
      </c>
      <c r="H3288" s="4">
        <f>Tabla1[[#This Row],[Importe]]-Tabla1[[#This Row],[Pagado]]</f>
        <v>0</v>
      </c>
    </row>
    <row r="3289" spans="1:8" x14ac:dyDescent="0.25">
      <c r="A3289" s="1" t="s">
        <v>33</v>
      </c>
      <c r="B3289" s="8" t="s">
        <v>3325</v>
      </c>
      <c r="C3289">
        <v>41776</v>
      </c>
      <c r="D3289" s="1" t="s">
        <v>4037</v>
      </c>
      <c r="E3289" s="2">
        <v>3733.4</v>
      </c>
      <c r="F3289" s="9" t="s">
        <v>33</v>
      </c>
      <c r="G3289" s="2">
        <v>3733.4</v>
      </c>
      <c r="H3289" s="4">
        <f>Tabla1[[#This Row],[Importe]]-Tabla1[[#This Row],[Pagado]]</f>
        <v>0</v>
      </c>
    </row>
    <row r="3290" spans="1:8" x14ac:dyDescent="0.25">
      <c r="A3290" s="1" t="s">
        <v>33</v>
      </c>
      <c r="B3290" s="8" t="s">
        <v>3326</v>
      </c>
      <c r="C3290">
        <v>41777</v>
      </c>
      <c r="D3290" s="1" t="s">
        <v>3964</v>
      </c>
      <c r="E3290" s="2">
        <v>4018.3</v>
      </c>
      <c r="F3290" s="9" t="s">
        <v>33</v>
      </c>
      <c r="G3290" s="2">
        <v>4018.3</v>
      </c>
      <c r="H3290" s="4">
        <f>Tabla1[[#This Row],[Importe]]-Tabla1[[#This Row],[Pagado]]</f>
        <v>0</v>
      </c>
    </row>
    <row r="3291" spans="1:8" x14ac:dyDescent="0.25">
      <c r="A3291" s="1" t="s">
        <v>33</v>
      </c>
      <c r="B3291" s="8" t="s">
        <v>3327</v>
      </c>
      <c r="C3291">
        <v>41778</v>
      </c>
      <c r="D3291" s="1" t="s">
        <v>3964</v>
      </c>
      <c r="E3291" s="2">
        <v>7074.1</v>
      </c>
      <c r="F3291" s="9" t="s">
        <v>33</v>
      </c>
      <c r="G3291" s="2">
        <v>7074.1</v>
      </c>
      <c r="H3291" s="4">
        <f>Tabla1[[#This Row],[Importe]]-Tabla1[[#This Row],[Pagado]]</f>
        <v>0</v>
      </c>
    </row>
    <row r="3292" spans="1:8" x14ac:dyDescent="0.25">
      <c r="A3292" s="1" t="s">
        <v>33</v>
      </c>
      <c r="B3292" s="8" t="s">
        <v>3328</v>
      </c>
      <c r="C3292">
        <v>41779</v>
      </c>
      <c r="D3292" s="1" t="s">
        <v>4161</v>
      </c>
      <c r="E3292" s="2">
        <v>12123.9</v>
      </c>
      <c r="F3292" s="9" t="s">
        <v>33</v>
      </c>
      <c r="G3292" s="2">
        <v>12123.9</v>
      </c>
      <c r="H3292" s="4">
        <f>Tabla1[[#This Row],[Importe]]-Tabla1[[#This Row],[Pagado]]</f>
        <v>0</v>
      </c>
    </row>
    <row r="3293" spans="1:8" x14ac:dyDescent="0.25">
      <c r="A3293" s="1" t="s">
        <v>33</v>
      </c>
      <c r="B3293" s="8" t="s">
        <v>3329</v>
      </c>
      <c r="C3293">
        <v>41780</v>
      </c>
      <c r="D3293" s="1" t="s">
        <v>3968</v>
      </c>
      <c r="E3293" s="2">
        <v>0</v>
      </c>
      <c r="F3293" s="9" t="s">
        <v>4219</v>
      </c>
      <c r="G3293" s="2">
        <v>0</v>
      </c>
      <c r="H3293" s="4">
        <f>Tabla1[[#This Row],[Importe]]-Tabla1[[#This Row],[Pagado]]</f>
        <v>0</v>
      </c>
    </row>
    <row r="3294" spans="1:8" x14ac:dyDescent="0.25">
      <c r="A3294" s="1" t="s">
        <v>33</v>
      </c>
      <c r="B3294" s="8" t="s">
        <v>3330</v>
      </c>
      <c r="C3294">
        <v>41781</v>
      </c>
      <c r="D3294" s="1" t="s">
        <v>3964</v>
      </c>
      <c r="E3294" s="2">
        <v>817.2</v>
      </c>
      <c r="F3294" s="9" t="s">
        <v>33</v>
      </c>
      <c r="G3294" s="2">
        <v>817.2</v>
      </c>
      <c r="H3294" s="4">
        <f>Tabla1[[#This Row],[Importe]]-Tabla1[[#This Row],[Pagado]]</f>
        <v>0</v>
      </c>
    </row>
    <row r="3295" spans="1:8" x14ac:dyDescent="0.25">
      <c r="A3295" s="1" t="s">
        <v>33</v>
      </c>
      <c r="B3295" s="8" t="s">
        <v>3331</v>
      </c>
      <c r="C3295">
        <v>41782</v>
      </c>
      <c r="D3295" s="1" t="s">
        <v>4153</v>
      </c>
      <c r="E3295" s="2">
        <v>12160</v>
      </c>
      <c r="F3295" s="9" t="s">
        <v>33</v>
      </c>
      <c r="G3295" s="2">
        <v>12160</v>
      </c>
      <c r="H3295" s="4">
        <f>Tabla1[[#This Row],[Importe]]-Tabla1[[#This Row],[Pagado]]</f>
        <v>0</v>
      </c>
    </row>
    <row r="3296" spans="1:8" x14ac:dyDescent="0.25">
      <c r="A3296" s="1" t="s">
        <v>33</v>
      </c>
      <c r="B3296" s="8" t="s">
        <v>3332</v>
      </c>
      <c r="C3296">
        <v>41783</v>
      </c>
      <c r="D3296" s="1" t="s">
        <v>4046</v>
      </c>
      <c r="E3296" s="2">
        <v>1187.2</v>
      </c>
      <c r="F3296" s="9" t="s">
        <v>33</v>
      </c>
      <c r="G3296" s="2">
        <v>1187.2</v>
      </c>
      <c r="H3296" s="4">
        <f>Tabla1[[#This Row],[Importe]]-Tabla1[[#This Row],[Pagado]]</f>
        <v>0</v>
      </c>
    </row>
    <row r="3297" spans="1:8" x14ac:dyDescent="0.25">
      <c r="A3297" s="1" t="s">
        <v>33</v>
      </c>
      <c r="B3297" s="8" t="s">
        <v>3333</v>
      </c>
      <c r="C3297">
        <v>41784</v>
      </c>
      <c r="D3297" s="1" t="s">
        <v>4042</v>
      </c>
      <c r="E3297" s="2">
        <v>23888.400000000001</v>
      </c>
      <c r="F3297" s="9" t="s">
        <v>33</v>
      </c>
      <c r="G3297" s="2">
        <v>23888.400000000001</v>
      </c>
      <c r="H3297" s="4">
        <f>Tabla1[[#This Row],[Importe]]-Tabla1[[#This Row],[Pagado]]</f>
        <v>0</v>
      </c>
    </row>
    <row r="3298" spans="1:8" x14ac:dyDescent="0.25">
      <c r="A3298" s="1" t="s">
        <v>33</v>
      </c>
      <c r="B3298" s="8" t="s">
        <v>3334</v>
      </c>
      <c r="C3298">
        <v>41785</v>
      </c>
      <c r="D3298" s="1" t="s">
        <v>4007</v>
      </c>
      <c r="E3298" s="2">
        <v>3981.8</v>
      </c>
      <c r="F3298" s="9" t="s">
        <v>33</v>
      </c>
      <c r="G3298" s="2">
        <v>3981.8</v>
      </c>
      <c r="H3298" s="4">
        <f>Tabla1[[#This Row],[Importe]]-Tabla1[[#This Row],[Pagado]]</f>
        <v>0</v>
      </c>
    </row>
    <row r="3299" spans="1:8" x14ac:dyDescent="0.25">
      <c r="A3299" s="1" t="s">
        <v>33</v>
      </c>
      <c r="B3299" s="8" t="s">
        <v>3335</v>
      </c>
      <c r="C3299">
        <v>41786</v>
      </c>
      <c r="D3299" s="1" t="s">
        <v>4085</v>
      </c>
      <c r="E3299" s="2">
        <v>18790.599999999999</v>
      </c>
      <c r="F3299" s="9" t="s">
        <v>33</v>
      </c>
      <c r="G3299" s="2">
        <v>18790.599999999999</v>
      </c>
      <c r="H3299" s="4">
        <f>Tabla1[[#This Row],[Importe]]-Tabla1[[#This Row],[Pagado]]</f>
        <v>0</v>
      </c>
    </row>
    <row r="3300" spans="1:8" x14ac:dyDescent="0.25">
      <c r="A3300" s="1" t="s">
        <v>33</v>
      </c>
      <c r="B3300" s="8" t="s">
        <v>3336</v>
      </c>
      <c r="C3300">
        <v>41787</v>
      </c>
      <c r="D3300" s="1" t="s">
        <v>4054</v>
      </c>
      <c r="E3300" s="2">
        <v>34732</v>
      </c>
      <c r="F3300" s="9" t="s">
        <v>33</v>
      </c>
      <c r="G3300" s="2">
        <v>34732</v>
      </c>
      <c r="H3300" s="4">
        <f>Tabla1[[#This Row],[Importe]]-Tabla1[[#This Row],[Pagado]]</f>
        <v>0</v>
      </c>
    </row>
    <row r="3301" spans="1:8" x14ac:dyDescent="0.25">
      <c r="A3301" s="1" t="s">
        <v>33</v>
      </c>
      <c r="B3301" s="8" t="s">
        <v>3337</v>
      </c>
      <c r="C3301">
        <v>41788</v>
      </c>
      <c r="D3301" s="1" t="s">
        <v>4120</v>
      </c>
      <c r="E3301" s="2">
        <v>5147.8</v>
      </c>
      <c r="F3301" s="9" t="s">
        <v>33</v>
      </c>
      <c r="G3301" s="2">
        <v>5147.8</v>
      </c>
      <c r="H3301" s="4">
        <f>Tabla1[[#This Row],[Importe]]-Tabla1[[#This Row],[Pagado]]</f>
        <v>0</v>
      </c>
    </row>
    <row r="3302" spans="1:8" x14ac:dyDescent="0.25">
      <c r="A3302" s="1" t="s">
        <v>33</v>
      </c>
      <c r="B3302" s="8" t="s">
        <v>3338</v>
      </c>
      <c r="C3302">
        <v>41789</v>
      </c>
      <c r="D3302" s="1" t="s">
        <v>4016</v>
      </c>
      <c r="E3302" s="2">
        <v>3864.6</v>
      </c>
      <c r="F3302" s="9" t="s">
        <v>33</v>
      </c>
      <c r="G3302" s="2">
        <v>3864.6</v>
      </c>
      <c r="H3302" s="4">
        <f>Tabla1[[#This Row],[Importe]]-Tabla1[[#This Row],[Pagado]]</f>
        <v>0</v>
      </c>
    </row>
    <row r="3303" spans="1:8" x14ac:dyDescent="0.25">
      <c r="A3303" s="1" t="s">
        <v>33</v>
      </c>
      <c r="B3303" s="8" t="s">
        <v>3339</v>
      </c>
      <c r="C3303">
        <v>41790</v>
      </c>
      <c r="D3303" s="1" t="s">
        <v>4121</v>
      </c>
      <c r="E3303" s="2">
        <v>4422.6000000000004</v>
      </c>
      <c r="F3303" s="9" t="s">
        <v>33</v>
      </c>
      <c r="G3303" s="2">
        <v>4422.6000000000004</v>
      </c>
      <c r="H3303" s="4">
        <f>Tabla1[[#This Row],[Importe]]-Tabla1[[#This Row],[Pagado]]</f>
        <v>0</v>
      </c>
    </row>
    <row r="3304" spans="1:8" x14ac:dyDescent="0.25">
      <c r="A3304" s="1" t="s">
        <v>33</v>
      </c>
      <c r="B3304" s="8" t="s">
        <v>3340</v>
      </c>
      <c r="C3304">
        <v>41791</v>
      </c>
      <c r="D3304" s="1" t="s">
        <v>3987</v>
      </c>
      <c r="E3304" s="2">
        <v>1089</v>
      </c>
      <c r="F3304" s="9" t="s">
        <v>33</v>
      </c>
      <c r="G3304" s="2">
        <v>1089</v>
      </c>
      <c r="H3304" s="4">
        <f>Tabla1[[#This Row],[Importe]]-Tabla1[[#This Row],[Pagado]]</f>
        <v>0</v>
      </c>
    </row>
    <row r="3305" spans="1:8" x14ac:dyDescent="0.25">
      <c r="A3305" s="1" t="s">
        <v>33</v>
      </c>
      <c r="B3305" s="8" t="s">
        <v>3341</v>
      </c>
      <c r="C3305">
        <v>41792</v>
      </c>
      <c r="D3305" s="1" t="s">
        <v>3981</v>
      </c>
      <c r="E3305" s="2">
        <v>602</v>
      </c>
      <c r="F3305" s="9" t="s">
        <v>33</v>
      </c>
      <c r="G3305" s="2">
        <v>602</v>
      </c>
      <c r="H3305" s="4">
        <f>Tabla1[[#This Row],[Importe]]-Tabla1[[#This Row],[Pagado]]</f>
        <v>0</v>
      </c>
    </row>
    <row r="3306" spans="1:8" x14ac:dyDescent="0.25">
      <c r="A3306" s="1" t="s">
        <v>33</v>
      </c>
      <c r="B3306" s="8" t="s">
        <v>3342</v>
      </c>
      <c r="C3306">
        <v>41793</v>
      </c>
      <c r="D3306" s="1" t="s">
        <v>3975</v>
      </c>
      <c r="E3306" s="2">
        <v>10976.08</v>
      </c>
      <c r="F3306" s="9" t="s">
        <v>33</v>
      </c>
      <c r="G3306" s="2">
        <v>10976.08</v>
      </c>
      <c r="H3306" s="4">
        <f>Tabla1[[#This Row],[Importe]]-Tabla1[[#This Row],[Pagado]]</f>
        <v>0</v>
      </c>
    </row>
    <row r="3307" spans="1:8" x14ac:dyDescent="0.25">
      <c r="A3307" s="1" t="s">
        <v>33</v>
      </c>
      <c r="B3307" s="8" t="s">
        <v>3343</v>
      </c>
      <c r="C3307">
        <v>41794</v>
      </c>
      <c r="D3307" s="1" t="s">
        <v>4204</v>
      </c>
      <c r="E3307" s="2">
        <v>24151</v>
      </c>
      <c r="F3307" s="9" t="s">
        <v>33</v>
      </c>
      <c r="G3307" s="2">
        <v>24151</v>
      </c>
      <c r="H3307" s="4">
        <f>Tabla1[[#This Row],[Importe]]-Tabla1[[#This Row],[Pagado]]</f>
        <v>0</v>
      </c>
    </row>
    <row r="3308" spans="1:8" x14ac:dyDescent="0.25">
      <c r="A3308" s="1" t="s">
        <v>33</v>
      </c>
      <c r="B3308" s="8" t="s">
        <v>3344</v>
      </c>
      <c r="C3308">
        <v>41795</v>
      </c>
      <c r="D3308" s="1" t="s">
        <v>4009</v>
      </c>
      <c r="E3308" s="2">
        <v>520</v>
      </c>
      <c r="F3308" s="9" t="s">
        <v>33</v>
      </c>
      <c r="G3308" s="2">
        <v>520</v>
      </c>
      <c r="H3308" s="4">
        <f>Tabla1[[#This Row],[Importe]]-Tabla1[[#This Row],[Pagado]]</f>
        <v>0</v>
      </c>
    </row>
    <row r="3309" spans="1:8" x14ac:dyDescent="0.25">
      <c r="A3309" s="1" t="s">
        <v>33</v>
      </c>
      <c r="B3309" s="8" t="s">
        <v>3345</v>
      </c>
      <c r="C3309">
        <v>41796</v>
      </c>
      <c r="D3309" s="1" t="s">
        <v>4204</v>
      </c>
      <c r="E3309" s="2">
        <v>2362.1999999999998</v>
      </c>
      <c r="F3309" s="9" t="s">
        <v>33</v>
      </c>
      <c r="G3309" s="2">
        <v>2362.1999999999998</v>
      </c>
      <c r="H3309" s="4">
        <f>Tabla1[[#This Row],[Importe]]-Tabla1[[#This Row],[Pagado]]</f>
        <v>0</v>
      </c>
    </row>
    <row r="3310" spans="1:8" x14ac:dyDescent="0.25">
      <c r="A3310" s="1" t="s">
        <v>33</v>
      </c>
      <c r="B3310" s="8" t="s">
        <v>3346</v>
      </c>
      <c r="C3310">
        <v>41797</v>
      </c>
      <c r="D3310" s="1" t="s">
        <v>3935</v>
      </c>
      <c r="E3310" s="2">
        <v>18615.099999999999</v>
      </c>
      <c r="F3310" s="9" t="s">
        <v>34</v>
      </c>
      <c r="G3310" s="2">
        <v>18615.099999999999</v>
      </c>
      <c r="H3310" s="4">
        <f>Tabla1[[#This Row],[Importe]]-Tabla1[[#This Row],[Pagado]]</f>
        <v>0</v>
      </c>
    </row>
    <row r="3311" spans="1:8" x14ac:dyDescent="0.25">
      <c r="A3311" s="1" t="s">
        <v>33</v>
      </c>
      <c r="B3311" s="8" t="s">
        <v>3347</v>
      </c>
      <c r="C3311">
        <v>41798</v>
      </c>
      <c r="D3311" s="1" t="s">
        <v>4124</v>
      </c>
      <c r="E3311" s="2">
        <v>149860.22</v>
      </c>
      <c r="F3311" s="9" t="s">
        <v>35</v>
      </c>
      <c r="G3311" s="2">
        <v>149860.22</v>
      </c>
      <c r="H3311" s="4">
        <f>Tabla1[[#This Row],[Importe]]-Tabla1[[#This Row],[Pagado]]</f>
        <v>0</v>
      </c>
    </row>
    <row r="3312" spans="1:8" x14ac:dyDescent="0.25">
      <c r="A3312" s="1" t="s">
        <v>33</v>
      </c>
      <c r="B3312" s="8" t="s">
        <v>3348</v>
      </c>
      <c r="C3312">
        <v>41799</v>
      </c>
      <c r="D3312" s="1" t="s">
        <v>3964</v>
      </c>
      <c r="E3312" s="2">
        <v>260</v>
      </c>
      <c r="F3312" s="9" t="s">
        <v>33</v>
      </c>
      <c r="G3312" s="2">
        <v>260</v>
      </c>
      <c r="H3312" s="4">
        <f>Tabla1[[#This Row],[Importe]]-Tabla1[[#This Row],[Pagado]]</f>
        <v>0</v>
      </c>
    </row>
    <row r="3313" spans="1:8" x14ac:dyDescent="0.25">
      <c r="A3313" s="1" t="s">
        <v>33</v>
      </c>
      <c r="B3313" s="8" t="s">
        <v>3349</v>
      </c>
      <c r="C3313">
        <v>41800</v>
      </c>
      <c r="D3313" s="1" t="s">
        <v>3950</v>
      </c>
      <c r="E3313" s="2">
        <v>22878.799999999999</v>
      </c>
      <c r="F3313" s="9" t="s">
        <v>34</v>
      </c>
      <c r="G3313" s="2">
        <v>22878.799999999999</v>
      </c>
      <c r="H3313" s="4">
        <f>Tabla1[[#This Row],[Importe]]-Tabla1[[#This Row],[Pagado]]</f>
        <v>0</v>
      </c>
    </row>
    <row r="3314" spans="1:8" x14ac:dyDescent="0.25">
      <c r="A3314" s="1" t="s">
        <v>33</v>
      </c>
      <c r="B3314" s="8" t="s">
        <v>3350</v>
      </c>
      <c r="C3314">
        <v>41801</v>
      </c>
      <c r="D3314" s="1" t="s">
        <v>4129</v>
      </c>
      <c r="E3314" s="2">
        <v>7286.2</v>
      </c>
      <c r="F3314" s="9" t="s">
        <v>33</v>
      </c>
      <c r="G3314" s="2">
        <v>7286.2</v>
      </c>
      <c r="H3314" s="4">
        <f>Tabla1[[#This Row],[Importe]]-Tabla1[[#This Row],[Pagado]]</f>
        <v>0</v>
      </c>
    </row>
    <row r="3315" spans="1:8" x14ac:dyDescent="0.25">
      <c r="A3315" s="1" t="s">
        <v>33</v>
      </c>
      <c r="B3315" s="8" t="s">
        <v>3351</v>
      </c>
      <c r="C3315">
        <v>41802</v>
      </c>
      <c r="D3315" s="1" t="s">
        <v>4073</v>
      </c>
      <c r="E3315" s="2">
        <v>9382.4</v>
      </c>
      <c r="F3315" s="9" t="s">
        <v>33</v>
      </c>
      <c r="G3315" s="2">
        <v>9382.4</v>
      </c>
      <c r="H3315" s="4">
        <f>Tabla1[[#This Row],[Importe]]-Tabla1[[#This Row],[Pagado]]</f>
        <v>0</v>
      </c>
    </row>
    <row r="3316" spans="1:8" x14ac:dyDescent="0.25">
      <c r="A3316" s="1" t="s">
        <v>33</v>
      </c>
      <c r="B3316" s="8" t="s">
        <v>3352</v>
      </c>
      <c r="C3316">
        <v>41803</v>
      </c>
      <c r="D3316" s="1" t="s">
        <v>4015</v>
      </c>
      <c r="E3316" s="2">
        <v>728.8</v>
      </c>
      <c r="F3316" s="9" t="s">
        <v>33</v>
      </c>
      <c r="G3316" s="2">
        <v>728.8</v>
      </c>
      <c r="H3316" s="4">
        <f>Tabla1[[#This Row],[Importe]]-Tabla1[[#This Row],[Pagado]]</f>
        <v>0</v>
      </c>
    </row>
    <row r="3317" spans="1:8" x14ac:dyDescent="0.25">
      <c r="A3317" s="1" t="s">
        <v>33</v>
      </c>
      <c r="B3317" s="8" t="s">
        <v>3353</v>
      </c>
      <c r="C3317">
        <v>41804</v>
      </c>
      <c r="D3317" s="1" t="s">
        <v>4015</v>
      </c>
      <c r="E3317" s="2">
        <v>499.2</v>
      </c>
      <c r="F3317" s="9" t="s">
        <v>33</v>
      </c>
      <c r="G3317" s="2">
        <v>499.2</v>
      </c>
      <c r="H3317" s="4">
        <f>Tabla1[[#This Row],[Importe]]-Tabla1[[#This Row],[Pagado]]</f>
        <v>0</v>
      </c>
    </row>
    <row r="3318" spans="1:8" x14ac:dyDescent="0.25">
      <c r="A3318" s="1" t="s">
        <v>33</v>
      </c>
      <c r="B3318" s="8" t="s">
        <v>3354</v>
      </c>
      <c r="C3318">
        <v>41805</v>
      </c>
      <c r="D3318" s="1" t="s">
        <v>4092</v>
      </c>
      <c r="E3318" s="2">
        <v>4518.6000000000004</v>
      </c>
      <c r="F3318" s="9" t="s">
        <v>33</v>
      </c>
      <c r="G3318" s="2">
        <v>4518.6000000000004</v>
      </c>
      <c r="H3318" s="4">
        <f>Tabla1[[#This Row],[Importe]]-Tabla1[[#This Row],[Pagado]]</f>
        <v>0</v>
      </c>
    </row>
    <row r="3319" spans="1:8" x14ac:dyDescent="0.25">
      <c r="A3319" s="1" t="s">
        <v>33</v>
      </c>
      <c r="B3319" s="8" t="s">
        <v>3355</v>
      </c>
      <c r="C3319">
        <v>41806</v>
      </c>
      <c r="D3319" s="1" t="s">
        <v>3964</v>
      </c>
      <c r="E3319" s="2">
        <v>150</v>
      </c>
      <c r="F3319" s="9" t="s">
        <v>33</v>
      </c>
      <c r="G3319" s="2">
        <v>150</v>
      </c>
      <c r="H3319" s="4">
        <f>Tabla1[[#This Row],[Importe]]-Tabla1[[#This Row],[Pagado]]</f>
        <v>0</v>
      </c>
    </row>
    <row r="3320" spans="1:8" x14ac:dyDescent="0.25">
      <c r="A3320" s="1" t="s">
        <v>34</v>
      </c>
      <c r="B3320" s="8" t="s">
        <v>3356</v>
      </c>
      <c r="C3320">
        <v>41807</v>
      </c>
      <c r="D3320" s="1" t="s">
        <v>3935</v>
      </c>
      <c r="E3320" s="2">
        <v>55480.1</v>
      </c>
      <c r="F3320" s="9" t="s">
        <v>36</v>
      </c>
      <c r="G3320" s="2">
        <v>55480.1</v>
      </c>
      <c r="H3320" s="4">
        <f>Tabla1[[#This Row],[Importe]]-Tabla1[[#This Row],[Pagado]]</f>
        <v>0</v>
      </c>
    </row>
    <row r="3321" spans="1:8" x14ac:dyDescent="0.25">
      <c r="A3321" s="1" t="s">
        <v>34</v>
      </c>
      <c r="B3321" s="8" t="s">
        <v>3357</v>
      </c>
      <c r="C3321">
        <v>41808</v>
      </c>
      <c r="D3321" s="1" t="s">
        <v>3936</v>
      </c>
      <c r="E3321" s="2">
        <v>6969.6</v>
      </c>
      <c r="F3321" s="9" t="s">
        <v>35</v>
      </c>
      <c r="G3321" s="2">
        <v>6969.6</v>
      </c>
      <c r="H3321" s="4">
        <f>Tabla1[[#This Row],[Importe]]-Tabla1[[#This Row],[Pagado]]</f>
        <v>0</v>
      </c>
    </row>
    <row r="3322" spans="1:8" x14ac:dyDescent="0.25">
      <c r="A3322" s="1" t="s">
        <v>34</v>
      </c>
      <c r="B3322" s="8" t="s">
        <v>3358</v>
      </c>
      <c r="C3322">
        <v>41809</v>
      </c>
      <c r="D3322" s="1" t="s">
        <v>3949</v>
      </c>
      <c r="E3322" s="2">
        <v>27918.400000000001</v>
      </c>
      <c r="F3322" s="9" t="s">
        <v>35</v>
      </c>
      <c r="G3322" s="2">
        <v>27918.400000000001</v>
      </c>
      <c r="H3322" s="4">
        <f>Tabla1[[#This Row],[Importe]]-Tabla1[[#This Row],[Pagado]]</f>
        <v>0</v>
      </c>
    </row>
    <row r="3323" spans="1:8" x14ac:dyDescent="0.25">
      <c r="A3323" s="1" t="s">
        <v>34</v>
      </c>
      <c r="B3323" s="8" t="s">
        <v>3359</v>
      </c>
      <c r="C3323">
        <v>41810</v>
      </c>
      <c r="D3323" s="1" t="s">
        <v>3939</v>
      </c>
      <c r="E3323" s="2">
        <v>7943</v>
      </c>
      <c r="F3323" s="9" t="s">
        <v>35</v>
      </c>
      <c r="G3323" s="2">
        <v>7943</v>
      </c>
      <c r="H3323" s="4">
        <f>Tabla1[[#This Row],[Importe]]-Tabla1[[#This Row],[Pagado]]</f>
        <v>0</v>
      </c>
    </row>
    <row r="3324" spans="1:8" x14ac:dyDescent="0.25">
      <c r="A3324" s="1" t="s">
        <v>34</v>
      </c>
      <c r="B3324" s="8" t="s">
        <v>3360</v>
      </c>
      <c r="C3324">
        <v>41811</v>
      </c>
      <c r="D3324" s="1" t="s">
        <v>3973</v>
      </c>
      <c r="E3324" s="2">
        <v>1040</v>
      </c>
      <c r="F3324" s="9" t="s">
        <v>34</v>
      </c>
      <c r="G3324" s="2">
        <v>1040</v>
      </c>
      <c r="H3324" s="4">
        <f>Tabla1[[#This Row],[Importe]]-Tabla1[[#This Row],[Pagado]]</f>
        <v>0</v>
      </c>
    </row>
    <row r="3325" spans="1:8" x14ac:dyDescent="0.25">
      <c r="A3325" s="1" t="s">
        <v>34</v>
      </c>
      <c r="B3325" s="8" t="s">
        <v>3361</v>
      </c>
      <c r="C3325">
        <v>41812</v>
      </c>
      <c r="D3325" s="1" t="s">
        <v>3945</v>
      </c>
      <c r="E3325" s="2">
        <v>3666</v>
      </c>
      <c r="F3325" s="9" t="s">
        <v>35</v>
      </c>
      <c r="G3325" s="2">
        <v>3666</v>
      </c>
      <c r="H3325" s="4">
        <f>Tabla1[[#This Row],[Importe]]-Tabla1[[#This Row],[Pagado]]</f>
        <v>0</v>
      </c>
    </row>
    <row r="3326" spans="1:8" x14ac:dyDescent="0.25">
      <c r="A3326" s="1" t="s">
        <v>34</v>
      </c>
      <c r="B3326" s="8" t="s">
        <v>3362</v>
      </c>
      <c r="C3326">
        <v>41813</v>
      </c>
      <c r="D3326" s="1" t="s">
        <v>4082</v>
      </c>
      <c r="E3326" s="2">
        <v>11006.4</v>
      </c>
      <c r="F3326" s="9" t="s">
        <v>35</v>
      </c>
      <c r="G3326" s="2">
        <v>11006.4</v>
      </c>
      <c r="H3326" s="4">
        <f>Tabla1[[#This Row],[Importe]]-Tabla1[[#This Row],[Pagado]]</f>
        <v>0</v>
      </c>
    </row>
    <row r="3327" spans="1:8" x14ac:dyDescent="0.25">
      <c r="A3327" s="1" t="s">
        <v>34</v>
      </c>
      <c r="B3327" s="8" t="s">
        <v>3363</v>
      </c>
      <c r="C3327">
        <v>41814</v>
      </c>
      <c r="D3327" s="1" t="s">
        <v>4029</v>
      </c>
      <c r="E3327" s="2">
        <v>3849.3</v>
      </c>
      <c r="F3327" s="9" t="s">
        <v>34</v>
      </c>
      <c r="G3327" s="2">
        <v>3849.3</v>
      </c>
      <c r="H3327" s="4">
        <f>Tabla1[[#This Row],[Importe]]-Tabla1[[#This Row],[Pagado]]</f>
        <v>0</v>
      </c>
    </row>
    <row r="3328" spans="1:8" x14ac:dyDescent="0.25">
      <c r="A3328" s="1" t="s">
        <v>34</v>
      </c>
      <c r="B3328" s="8" t="s">
        <v>3364</v>
      </c>
      <c r="C3328">
        <v>41815</v>
      </c>
      <c r="D3328" s="1" t="s">
        <v>3940</v>
      </c>
      <c r="E3328" s="2">
        <v>3820.8</v>
      </c>
      <c r="F3328" s="9" t="s">
        <v>35</v>
      </c>
      <c r="G3328" s="2">
        <v>3820.8</v>
      </c>
      <c r="H3328" s="4">
        <f>Tabla1[[#This Row],[Importe]]-Tabla1[[#This Row],[Pagado]]</f>
        <v>0</v>
      </c>
    </row>
    <row r="3329" spans="1:8" x14ac:dyDescent="0.25">
      <c r="A3329" s="1" t="s">
        <v>34</v>
      </c>
      <c r="B3329" s="8" t="s">
        <v>3365</v>
      </c>
      <c r="C3329">
        <v>41816</v>
      </c>
      <c r="D3329" s="1" t="s">
        <v>3942</v>
      </c>
      <c r="E3329" s="2">
        <v>3489.6</v>
      </c>
      <c r="F3329" s="9" t="s">
        <v>36</v>
      </c>
      <c r="G3329" s="2">
        <v>3489.6</v>
      </c>
      <c r="H3329" s="4">
        <f>Tabla1[[#This Row],[Importe]]-Tabla1[[#This Row],[Pagado]]</f>
        <v>0</v>
      </c>
    </row>
    <row r="3330" spans="1:8" x14ac:dyDescent="0.25">
      <c r="A3330" s="1" t="s">
        <v>34</v>
      </c>
      <c r="B3330" s="8" t="s">
        <v>3366</v>
      </c>
      <c r="C3330">
        <v>41817</v>
      </c>
      <c r="D3330" s="1" t="s">
        <v>3951</v>
      </c>
      <c r="E3330" s="2">
        <v>8912.2000000000007</v>
      </c>
      <c r="F3330" s="9" t="s">
        <v>34</v>
      </c>
      <c r="G3330" s="2">
        <v>8912.2000000000007</v>
      </c>
      <c r="H3330" s="4">
        <f>Tabla1[[#This Row],[Importe]]-Tabla1[[#This Row],[Pagado]]</f>
        <v>0</v>
      </c>
    </row>
    <row r="3331" spans="1:8" x14ac:dyDescent="0.25">
      <c r="A3331" s="1" t="s">
        <v>34</v>
      </c>
      <c r="B3331" s="8" t="s">
        <v>3367</v>
      </c>
      <c r="C3331">
        <v>41818</v>
      </c>
      <c r="D3331" s="1" t="s">
        <v>3948</v>
      </c>
      <c r="E3331" s="2">
        <v>10776</v>
      </c>
      <c r="F3331" s="9" t="s">
        <v>36</v>
      </c>
      <c r="G3331" s="2">
        <v>10776</v>
      </c>
      <c r="H3331" s="4">
        <f>Tabla1[[#This Row],[Importe]]-Tabla1[[#This Row],[Pagado]]</f>
        <v>0</v>
      </c>
    </row>
    <row r="3332" spans="1:8" x14ac:dyDescent="0.25">
      <c r="A3332" s="1" t="s">
        <v>34</v>
      </c>
      <c r="B3332" s="8" t="s">
        <v>3368</v>
      </c>
      <c r="C3332">
        <v>41819</v>
      </c>
      <c r="D3332" s="1" t="s">
        <v>4201</v>
      </c>
      <c r="E3332" s="2">
        <v>325</v>
      </c>
      <c r="F3332" s="9" t="s">
        <v>35</v>
      </c>
      <c r="G3332" s="2">
        <v>325</v>
      </c>
      <c r="H3332" s="4">
        <f>Tabla1[[#This Row],[Importe]]-Tabla1[[#This Row],[Pagado]]</f>
        <v>0</v>
      </c>
    </row>
    <row r="3333" spans="1:8" x14ac:dyDescent="0.25">
      <c r="A3333" s="1" t="s">
        <v>34</v>
      </c>
      <c r="B3333" s="8" t="s">
        <v>3369</v>
      </c>
      <c r="C3333">
        <v>41820</v>
      </c>
      <c r="D3333" s="1" t="s">
        <v>3947</v>
      </c>
      <c r="E3333" s="2">
        <v>3406</v>
      </c>
      <c r="F3333" s="9" t="s">
        <v>34</v>
      </c>
      <c r="G3333" s="2">
        <v>3406</v>
      </c>
      <c r="H3333" s="4">
        <f>Tabla1[[#This Row],[Importe]]-Tabla1[[#This Row],[Pagado]]</f>
        <v>0</v>
      </c>
    </row>
    <row r="3334" spans="1:8" x14ac:dyDescent="0.25">
      <c r="A3334" s="1" t="s">
        <v>34</v>
      </c>
      <c r="B3334" s="8" t="s">
        <v>3370</v>
      </c>
      <c r="C3334">
        <v>41821</v>
      </c>
      <c r="D3334" s="1" t="s">
        <v>3941</v>
      </c>
      <c r="E3334" s="2">
        <v>13576.8</v>
      </c>
      <c r="F3334" s="9" t="s">
        <v>36</v>
      </c>
      <c r="G3334" s="2">
        <v>13576.8</v>
      </c>
      <c r="H3334" s="4">
        <f>Tabla1[[#This Row],[Importe]]-Tabla1[[#This Row],[Pagado]]</f>
        <v>0</v>
      </c>
    </row>
    <row r="3335" spans="1:8" x14ac:dyDescent="0.25">
      <c r="A3335" s="1" t="s">
        <v>34</v>
      </c>
      <c r="B3335" s="8" t="s">
        <v>3371</v>
      </c>
      <c r="C3335">
        <v>41822</v>
      </c>
      <c r="D3335" s="1" t="s">
        <v>3950</v>
      </c>
      <c r="E3335" s="2">
        <v>43584</v>
      </c>
      <c r="F3335" s="9" t="s">
        <v>36</v>
      </c>
      <c r="G3335" s="2">
        <v>43584</v>
      </c>
      <c r="H3335" s="4">
        <f>Tabla1[[#This Row],[Importe]]-Tabla1[[#This Row],[Pagado]]</f>
        <v>0</v>
      </c>
    </row>
    <row r="3336" spans="1:8" x14ac:dyDescent="0.25">
      <c r="A3336" s="1" t="s">
        <v>34</v>
      </c>
      <c r="B3336" s="8" t="s">
        <v>3372</v>
      </c>
      <c r="C3336">
        <v>41823</v>
      </c>
      <c r="D3336" s="1" t="s">
        <v>3946</v>
      </c>
      <c r="E3336" s="2">
        <v>3428.1</v>
      </c>
      <c r="F3336" s="9" t="s">
        <v>35</v>
      </c>
      <c r="G3336" s="2">
        <v>3428.1</v>
      </c>
      <c r="H3336" s="4">
        <f>Tabla1[[#This Row],[Importe]]-Tabla1[[#This Row],[Pagado]]</f>
        <v>0</v>
      </c>
    </row>
    <row r="3337" spans="1:8" x14ac:dyDescent="0.25">
      <c r="A3337" s="1" t="s">
        <v>34</v>
      </c>
      <c r="B3337" s="8" t="s">
        <v>3373</v>
      </c>
      <c r="C3337">
        <v>41824</v>
      </c>
      <c r="D3337" s="1" t="s">
        <v>3938</v>
      </c>
      <c r="E3337" s="2">
        <v>9099.9</v>
      </c>
      <c r="F3337" s="9" t="s">
        <v>35</v>
      </c>
      <c r="G3337" s="2">
        <v>9099.9</v>
      </c>
      <c r="H3337" s="4">
        <f>Tabla1[[#This Row],[Importe]]-Tabla1[[#This Row],[Pagado]]</f>
        <v>0</v>
      </c>
    </row>
    <row r="3338" spans="1:8" x14ac:dyDescent="0.25">
      <c r="A3338" s="1" t="s">
        <v>34</v>
      </c>
      <c r="B3338" s="8" t="s">
        <v>3374</v>
      </c>
      <c r="C3338">
        <v>41825</v>
      </c>
      <c r="D3338" s="1" t="s">
        <v>3944</v>
      </c>
      <c r="E3338" s="2">
        <v>5611</v>
      </c>
      <c r="F3338" s="9" t="s">
        <v>35</v>
      </c>
      <c r="G3338" s="2">
        <v>5611</v>
      </c>
      <c r="H3338" s="4">
        <f>Tabla1[[#This Row],[Importe]]-Tabla1[[#This Row],[Pagado]]</f>
        <v>0</v>
      </c>
    </row>
    <row r="3339" spans="1:8" x14ac:dyDescent="0.25">
      <c r="A3339" s="1" t="s">
        <v>34</v>
      </c>
      <c r="B3339" s="8" t="s">
        <v>3375</v>
      </c>
      <c r="C3339">
        <v>41826</v>
      </c>
      <c r="D3339" s="1" t="s">
        <v>4187</v>
      </c>
      <c r="E3339" s="2">
        <v>17650.5</v>
      </c>
      <c r="F3339" s="9" t="s">
        <v>34</v>
      </c>
      <c r="G3339" s="2">
        <v>17650.5</v>
      </c>
      <c r="H3339" s="4">
        <f>Tabla1[[#This Row],[Importe]]-Tabla1[[#This Row],[Pagado]]</f>
        <v>0</v>
      </c>
    </row>
    <row r="3340" spans="1:8" x14ac:dyDescent="0.25">
      <c r="A3340" s="1" t="s">
        <v>34</v>
      </c>
      <c r="B3340" s="8" t="s">
        <v>3376</v>
      </c>
      <c r="C3340">
        <v>41827</v>
      </c>
      <c r="D3340" s="1" t="s">
        <v>3994</v>
      </c>
      <c r="E3340" s="2">
        <v>5919.54</v>
      </c>
      <c r="F3340" s="9" t="s">
        <v>34</v>
      </c>
      <c r="G3340" s="2">
        <v>5919.54</v>
      </c>
      <c r="H3340" s="4">
        <f>Tabla1[[#This Row],[Importe]]-Tabla1[[#This Row],[Pagado]]</f>
        <v>0</v>
      </c>
    </row>
    <row r="3341" spans="1:8" x14ac:dyDescent="0.25">
      <c r="A3341" s="1" t="s">
        <v>34</v>
      </c>
      <c r="B3341" s="8" t="s">
        <v>3377</v>
      </c>
      <c r="C3341">
        <v>41828</v>
      </c>
      <c r="D3341" s="1" t="s">
        <v>4059</v>
      </c>
      <c r="E3341" s="2">
        <v>2154</v>
      </c>
      <c r="F3341" s="9" t="s">
        <v>34</v>
      </c>
      <c r="G3341" s="2">
        <v>2154</v>
      </c>
      <c r="H3341" s="4">
        <f>Tabla1[[#This Row],[Importe]]-Tabla1[[#This Row],[Pagado]]</f>
        <v>0</v>
      </c>
    </row>
    <row r="3342" spans="1:8" x14ac:dyDescent="0.25">
      <c r="A3342" s="1" t="s">
        <v>34</v>
      </c>
      <c r="B3342" s="8" t="s">
        <v>3378</v>
      </c>
      <c r="C3342">
        <v>41829</v>
      </c>
      <c r="D3342" s="1" t="s">
        <v>3968</v>
      </c>
      <c r="E3342" s="2">
        <v>6240</v>
      </c>
      <c r="F3342" s="9" t="s">
        <v>35</v>
      </c>
      <c r="G3342" s="2">
        <v>6240</v>
      </c>
      <c r="H3342" s="4">
        <f>Tabla1[[#This Row],[Importe]]-Tabla1[[#This Row],[Pagado]]</f>
        <v>0</v>
      </c>
    </row>
    <row r="3343" spans="1:8" x14ac:dyDescent="0.25">
      <c r="A3343" s="1" t="s">
        <v>34</v>
      </c>
      <c r="B3343" s="8" t="s">
        <v>3379</v>
      </c>
      <c r="C3343">
        <v>41830</v>
      </c>
      <c r="D3343" s="1" t="s">
        <v>4079</v>
      </c>
      <c r="E3343" s="2">
        <v>1240</v>
      </c>
      <c r="F3343" s="9" t="s">
        <v>34</v>
      </c>
      <c r="G3343" s="2">
        <v>1240</v>
      </c>
      <c r="H3343" s="4">
        <f>Tabla1[[#This Row],[Importe]]-Tabla1[[#This Row],[Pagado]]</f>
        <v>0</v>
      </c>
    </row>
    <row r="3344" spans="1:8" x14ac:dyDescent="0.25">
      <c r="A3344" s="1" t="s">
        <v>34</v>
      </c>
      <c r="B3344" s="8" t="s">
        <v>3380</v>
      </c>
      <c r="C3344">
        <v>41831</v>
      </c>
      <c r="D3344" s="1" t="s">
        <v>4041</v>
      </c>
      <c r="E3344" s="2">
        <v>875.7</v>
      </c>
      <c r="F3344" s="9" t="s">
        <v>34</v>
      </c>
      <c r="G3344" s="2">
        <v>875.7</v>
      </c>
      <c r="H3344" s="4">
        <f>Tabla1[[#This Row],[Importe]]-Tabla1[[#This Row],[Pagado]]</f>
        <v>0</v>
      </c>
    </row>
    <row r="3345" spans="1:8" x14ac:dyDescent="0.25">
      <c r="A3345" s="1" t="s">
        <v>34</v>
      </c>
      <c r="B3345" s="8" t="s">
        <v>3381</v>
      </c>
      <c r="C3345">
        <v>41832</v>
      </c>
      <c r="D3345" s="1" t="s">
        <v>4089</v>
      </c>
      <c r="E3345" s="2">
        <v>945.42</v>
      </c>
      <c r="F3345" s="9" t="s">
        <v>34</v>
      </c>
      <c r="G3345" s="2">
        <v>945.42</v>
      </c>
      <c r="H3345" s="4">
        <f>Tabla1[[#This Row],[Importe]]-Tabla1[[#This Row],[Pagado]]</f>
        <v>0</v>
      </c>
    </row>
    <row r="3346" spans="1:8" x14ac:dyDescent="0.25">
      <c r="A3346" s="1" t="s">
        <v>34</v>
      </c>
      <c r="B3346" s="8" t="s">
        <v>3382</v>
      </c>
      <c r="C3346">
        <v>41833</v>
      </c>
      <c r="D3346" s="1" t="s">
        <v>3967</v>
      </c>
      <c r="E3346" s="2">
        <v>10000</v>
      </c>
      <c r="F3346" s="9" t="s">
        <v>34</v>
      </c>
      <c r="G3346" s="2">
        <v>10000</v>
      </c>
      <c r="H3346" s="4">
        <f>Tabla1[[#This Row],[Importe]]-Tabla1[[#This Row],[Pagado]]</f>
        <v>0</v>
      </c>
    </row>
    <row r="3347" spans="1:8" x14ac:dyDescent="0.25">
      <c r="A3347" s="1" t="s">
        <v>34</v>
      </c>
      <c r="B3347" s="8" t="s">
        <v>3383</v>
      </c>
      <c r="C3347">
        <v>41834</v>
      </c>
      <c r="D3347" s="1" t="s">
        <v>4132</v>
      </c>
      <c r="E3347" s="2">
        <v>0</v>
      </c>
      <c r="F3347" s="9" t="s">
        <v>4219</v>
      </c>
      <c r="G3347" s="2">
        <v>0</v>
      </c>
      <c r="H3347" s="4">
        <f>Tabla1[[#This Row],[Importe]]-Tabla1[[#This Row],[Pagado]]</f>
        <v>0</v>
      </c>
    </row>
    <row r="3348" spans="1:8" x14ac:dyDescent="0.25">
      <c r="A3348" s="1" t="s">
        <v>34</v>
      </c>
      <c r="B3348" s="8" t="s">
        <v>3384</v>
      </c>
      <c r="C3348">
        <v>41835</v>
      </c>
      <c r="D3348" s="1" t="s">
        <v>4132</v>
      </c>
      <c r="E3348" s="2">
        <v>1664</v>
      </c>
      <c r="F3348" s="9" t="s">
        <v>34</v>
      </c>
      <c r="G3348" s="2">
        <v>1664</v>
      </c>
      <c r="H3348" s="4">
        <f>Tabla1[[#This Row],[Importe]]-Tabla1[[#This Row],[Pagado]]</f>
        <v>0</v>
      </c>
    </row>
    <row r="3349" spans="1:8" x14ac:dyDescent="0.25">
      <c r="A3349" s="1" t="s">
        <v>34</v>
      </c>
      <c r="B3349" s="8" t="s">
        <v>3385</v>
      </c>
      <c r="C3349">
        <v>41836</v>
      </c>
      <c r="D3349" s="1" t="s">
        <v>4067</v>
      </c>
      <c r="E3349" s="2">
        <v>2457</v>
      </c>
      <c r="F3349" s="9" t="s">
        <v>34</v>
      </c>
      <c r="G3349" s="2">
        <v>2457</v>
      </c>
      <c r="H3349" s="4">
        <f>Tabla1[[#This Row],[Importe]]-Tabla1[[#This Row],[Pagado]]</f>
        <v>0</v>
      </c>
    </row>
    <row r="3350" spans="1:8" x14ac:dyDescent="0.25">
      <c r="A3350" s="1" t="s">
        <v>34</v>
      </c>
      <c r="B3350" s="8" t="s">
        <v>3386</v>
      </c>
      <c r="C3350">
        <v>41837</v>
      </c>
      <c r="D3350" s="1" t="s">
        <v>3958</v>
      </c>
      <c r="E3350" s="2">
        <v>3260.5</v>
      </c>
      <c r="F3350" s="9" t="s">
        <v>34</v>
      </c>
      <c r="G3350" s="2">
        <v>3260.5</v>
      </c>
      <c r="H3350" s="4">
        <f>Tabla1[[#This Row],[Importe]]-Tabla1[[#This Row],[Pagado]]</f>
        <v>0</v>
      </c>
    </row>
    <row r="3351" spans="1:8" x14ac:dyDescent="0.25">
      <c r="A3351" s="1" t="s">
        <v>34</v>
      </c>
      <c r="B3351" s="8" t="s">
        <v>3387</v>
      </c>
      <c r="C3351">
        <v>41838</v>
      </c>
      <c r="D3351" s="1" t="s">
        <v>3953</v>
      </c>
      <c r="E3351" s="2">
        <v>2340</v>
      </c>
      <c r="F3351" s="9" t="s">
        <v>34</v>
      </c>
      <c r="G3351" s="2">
        <v>2340</v>
      </c>
      <c r="H3351" s="4">
        <f>Tabla1[[#This Row],[Importe]]-Tabla1[[#This Row],[Pagado]]</f>
        <v>0</v>
      </c>
    </row>
    <row r="3352" spans="1:8" x14ac:dyDescent="0.25">
      <c r="A3352" s="1" t="s">
        <v>34</v>
      </c>
      <c r="B3352" s="8" t="s">
        <v>3388</v>
      </c>
      <c r="C3352">
        <v>41839</v>
      </c>
      <c r="D3352" s="1" t="s">
        <v>4031</v>
      </c>
      <c r="E3352" s="2">
        <v>2080</v>
      </c>
      <c r="F3352" s="9" t="s">
        <v>34</v>
      </c>
      <c r="G3352" s="2">
        <v>2080</v>
      </c>
      <c r="H3352" s="4">
        <f>Tabla1[[#This Row],[Importe]]-Tabla1[[#This Row],[Pagado]]</f>
        <v>0</v>
      </c>
    </row>
    <row r="3353" spans="1:8" x14ac:dyDescent="0.25">
      <c r="A3353" s="1" t="s">
        <v>34</v>
      </c>
      <c r="B3353" s="8" t="s">
        <v>3389</v>
      </c>
      <c r="C3353">
        <v>41840</v>
      </c>
      <c r="D3353" s="1" t="s">
        <v>3978</v>
      </c>
      <c r="E3353" s="2">
        <v>7440.6</v>
      </c>
      <c r="F3353" s="9" t="s">
        <v>34</v>
      </c>
      <c r="G3353" s="2">
        <v>7440.6</v>
      </c>
      <c r="H3353" s="4">
        <f>Tabla1[[#This Row],[Importe]]-Tabla1[[#This Row],[Pagado]]</f>
        <v>0</v>
      </c>
    </row>
    <row r="3354" spans="1:8" x14ac:dyDescent="0.25">
      <c r="A3354" s="1" t="s">
        <v>34</v>
      </c>
      <c r="B3354" s="8" t="s">
        <v>3390</v>
      </c>
      <c r="C3354">
        <v>41841</v>
      </c>
      <c r="D3354" s="1" t="s">
        <v>3971</v>
      </c>
      <c r="E3354" s="2">
        <v>5198.8999999999996</v>
      </c>
      <c r="F3354" s="9" t="s">
        <v>34</v>
      </c>
      <c r="G3354" s="2">
        <v>5198.8999999999996</v>
      </c>
      <c r="H3354" s="4">
        <f>Tabla1[[#This Row],[Importe]]-Tabla1[[#This Row],[Pagado]]</f>
        <v>0</v>
      </c>
    </row>
    <row r="3355" spans="1:8" x14ac:dyDescent="0.25">
      <c r="A3355" s="1" t="s">
        <v>34</v>
      </c>
      <c r="B3355" s="8" t="s">
        <v>3391</v>
      </c>
      <c r="C3355">
        <v>41842</v>
      </c>
      <c r="D3355" s="1" t="s">
        <v>3956</v>
      </c>
      <c r="E3355" s="2">
        <v>0</v>
      </c>
      <c r="F3355" s="9" t="s">
        <v>4219</v>
      </c>
      <c r="G3355" s="2">
        <v>0</v>
      </c>
      <c r="H3355" s="4">
        <f>Tabla1[[#This Row],[Importe]]-Tabla1[[#This Row],[Pagado]]</f>
        <v>0</v>
      </c>
    </row>
    <row r="3356" spans="1:8" x14ac:dyDescent="0.25">
      <c r="A3356" s="1" t="s">
        <v>34</v>
      </c>
      <c r="B3356" s="8" t="s">
        <v>3392</v>
      </c>
      <c r="C3356">
        <v>41843</v>
      </c>
      <c r="D3356" s="1" t="s">
        <v>4043</v>
      </c>
      <c r="E3356" s="2">
        <v>0</v>
      </c>
      <c r="F3356" s="9" t="s">
        <v>4219</v>
      </c>
      <c r="G3356" s="2">
        <v>0</v>
      </c>
      <c r="H3356" s="4">
        <f>Tabla1[[#This Row],[Importe]]-Tabla1[[#This Row],[Pagado]]</f>
        <v>0</v>
      </c>
    </row>
    <row r="3357" spans="1:8" x14ac:dyDescent="0.25">
      <c r="A3357" s="1" t="s">
        <v>34</v>
      </c>
      <c r="B3357" s="8" t="s">
        <v>3393</v>
      </c>
      <c r="C3357">
        <v>41844</v>
      </c>
      <c r="D3357" s="1" t="s">
        <v>4030</v>
      </c>
      <c r="E3357" s="2">
        <v>3432.1</v>
      </c>
      <c r="F3357" s="9" t="s">
        <v>34</v>
      </c>
      <c r="G3357" s="2">
        <v>3432.1</v>
      </c>
      <c r="H3357" s="4">
        <f>Tabla1[[#This Row],[Importe]]-Tabla1[[#This Row],[Pagado]]</f>
        <v>0</v>
      </c>
    </row>
    <row r="3358" spans="1:8" x14ac:dyDescent="0.25">
      <c r="A3358" s="1" t="s">
        <v>34</v>
      </c>
      <c r="B3358" s="8" t="s">
        <v>3394</v>
      </c>
      <c r="C3358">
        <v>41845</v>
      </c>
      <c r="D3358" s="1" t="s">
        <v>4078</v>
      </c>
      <c r="E3358" s="2">
        <v>1769</v>
      </c>
      <c r="F3358" s="9" t="s">
        <v>34</v>
      </c>
      <c r="G3358" s="2">
        <v>1769</v>
      </c>
      <c r="H3358" s="4">
        <f>Tabla1[[#This Row],[Importe]]-Tabla1[[#This Row],[Pagado]]</f>
        <v>0</v>
      </c>
    </row>
    <row r="3359" spans="1:8" x14ac:dyDescent="0.25">
      <c r="A3359" s="1" t="s">
        <v>34</v>
      </c>
      <c r="B3359" s="8" t="s">
        <v>3395</v>
      </c>
      <c r="C3359">
        <v>41846</v>
      </c>
      <c r="D3359" s="1" t="s">
        <v>3972</v>
      </c>
      <c r="E3359" s="2">
        <v>3208.8</v>
      </c>
      <c r="F3359" s="9" t="s">
        <v>34</v>
      </c>
      <c r="G3359" s="2">
        <v>3208.8</v>
      </c>
      <c r="H3359" s="4">
        <f>Tabla1[[#This Row],[Importe]]-Tabla1[[#This Row],[Pagado]]</f>
        <v>0</v>
      </c>
    </row>
    <row r="3360" spans="1:8" x14ac:dyDescent="0.25">
      <c r="A3360" s="1" t="s">
        <v>34</v>
      </c>
      <c r="B3360" s="8" t="s">
        <v>3396</v>
      </c>
      <c r="C3360">
        <v>41847</v>
      </c>
      <c r="D3360" s="1" t="s">
        <v>3956</v>
      </c>
      <c r="E3360" s="2">
        <v>2230</v>
      </c>
      <c r="F3360" s="9" t="s">
        <v>34</v>
      </c>
      <c r="G3360" s="2">
        <v>2230</v>
      </c>
      <c r="H3360" s="4">
        <f>Tabla1[[#This Row],[Importe]]-Tabla1[[#This Row],[Pagado]]</f>
        <v>0</v>
      </c>
    </row>
    <row r="3361" spans="1:8" x14ac:dyDescent="0.25">
      <c r="A3361" s="1" t="s">
        <v>34</v>
      </c>
      <c r="B3361" s="8" t="s">
        <v>3397</v>
      </c>
      <c r="C3361">
        <v>41848</v>
      </c>
      <c r="D3361" s="1" t="s">
        <v>4043</v>
      </c>
      <c r="E3361" s="2">
        <v>38434.239999999998</v>
      </c>
      <c r="F3361" s="9">
        <v>44201</v>
      </c>
      <c r="G3361" s="2">
        <v>38434.239999999998</v>
      </c>
      <c r="H3361" s="4">
        <f>Tabla1[[#This Row],[Importe]]-Tabla1[[#This Row],[Pagado]]</f>
        <v>0</v>
      </c>
    </row>
    <row r="3362" spans="1:8" x14ac:dyDescent="0.25">
      <c r="A3362" s="1" t="s">
        <v>34</v>
      </c>
      <c r="B3362" s="8" t="s">
        <v>3398</v>
      </c>
      <c r="C3362">
        <v>41849</v>
      </c>
      <c r="D3362" s="1" t="s">
        <v>4040</v>
      </c>
      <c r="E3362" s="2">
        <v>16763.900000000001</v>
      </c>
      <c r="F3362" s="9" t="s">
        <v>37</v>
      </c>
      <c r="G3362" s="2">
        <v>16763.900000000001</v>
      </c>
      <c r="H3362" s="4">
        <f>Tabla1[[#This Row],[Importe]]-Tabla1[[#This Row],[Pagado]]</f>
        <v>0</v>
      </c>
    </row>
    <row r="3363" spans="1:8" x14ac:dyDescent="0.25">
      <c r="A3363" s="1" t="s">
        <v>34</v>
      </c>
      <c r="B3363" s="8" t="s">
        <v>3399</v>
      </c>
      <c r="C3363">
        <v>41850</v>
      </c>
      <c r="D3363" s="1" t="s">
        <v>3999</v>
      </c>
      <c r="E3363" s="2">
        <v>8778</v>
      </c>
      <c r="F3363" s="9" t="s">
        <v>34</v>
      </c>
      <c r="G3363" s="2">
        <v>8778</v>
      </c>
      <c r="H3363" s="4">
        <f>Tabla1[[#This Row],[Importe]]-Tabla1[[#This Row],[Pagado]]</f>
        <v>0</v>
      </c>
    </row>
    <row r="3364" spans="1:8" x14ac:dyDescent="0.25">
      <c r="A3364" s="1" t="s">
        <v>34</v>
      </c>
      <c r="B3364" s="8" t="s">
        <v>3400</v>
      </c>
      <c r="C3364">
        <v>41851</v>
      </c>
      <c r="D3364" s="1" t="s">
        <v>3970</v>
      </c>
      <c r="E3364" s="2">
        <v>1249.5</v>
      </c>
      <c r="F3364" s="9" t="s">
        <v>34</v>
      </c>
      <c r="G3364" s="2">
        <v>1249.5</v>
      </c>
      <c r="H3364" s="4">
        <f>Tabla1[[#This Row],[Importe]]-Tabla1[[#This Row],[Pagado]]</f>
        <v>0</v>
      </c>
    </row>
    <row r="3365" spans="1:8" x14ac:dyDescent="0.25">
      <c r="A3365" s="1" t="s">
        <v>34</v>
      </c>
      <c r="B3365" s="8" t="s">
        <v>3401</v>
      </c>
      <c r="C3365">
        <v>41852</v>
      </c>
      <c r="D3365" s="1" t="s">
        <v>4038</v>
      </c>
      <c r="E3365" s="2">
        <v>21706.76</v>
      </c>
      <c r="F3365" s="9">
        <v>44201</v>
      </c>
      <c r="G3365" s="2">
        <v>21706.76</v>
      </c>
      <c r="H3365" s="4">
        <f>Tabla1[[#This Row],[Importe]]-Tabla1[[#This Row],[Pagado]]</f>
        <v>0</v>
      </c>
    </row>
    <row r="3366" spans="1:8" x14ac:dyDescent="0.25">
      <c r="A3366" s="1" t="s">
        <v>34</v>
      </c>
      <c r="B3366" s="8" t="s">
        <v>3402</v>
      </c>
      <c r="C3366">
        <v>41853</v>
      </c>
      <c r="D3366" s="1" t="s">
        <v>4088</v>
      </c>
      <c r="E3366" s="2">
        <v>3900</v>
      </c>
      <c r="F3366" s="9" t="s">
        <v>34</v>
      </c>
      <c r="G3366" s="2">
        <v>3900</v>
      </c>
      <c r="H3366" s="4">
        <f>Tabla1[[#This Row],[Importe]]-Tabla1[[#This Row],[Pagado]]</f>
        <v>0</v>
      </c>
    </row>
    <row r="3367" spans="1:8" x14ac:dyDescent="0.25">
      <c r="A3367" s="1" t="s">
        <v>34</v>
      </c>
      <c r="B3367" s="8" t="s">
        <v>3403</v>
      </c>
      <c r="C3367">
        <v>41854</v>
      </c>
      <c r="D3367" s="1" t="s">
        <v>4091</v>
      </c>
      <c r="E3367" s="2">
        <v>7915.9</v>
      </c>
      <c r="F3367" s="9" t="s">
        <v>34</v>
      </c>
      <c r="G3367" s="2">
        <v>7915.9</v>
      </c>
      <c r="H3367" s="4">
        <f>Tabla1[[#This Row],[Importe]]-Tabla1[[#This Row],[Pagado]]</f>
        <v>0</v>
      </c>
    </row>
    <row r="3368" spans="1:8" x14ac:dyDescent="0.25">
      <c r="A3368" s="1" t="s">
        <v>34</v>
      </c>
      <c r="B3368" s="8" t="s">
        <v>3404</v>
      </c>
      <c r="C3368">
        <v>41855</v>
      </c>
      <c r="D3368" s="1" t="s">
        <v>3968</v>
      </c>
      <c r="E3368" s="2">
        <v>3640</v>
      </c>
      <c r="F3368" s="9" t="s">
        <v>35</v>
      </c>
      <c r="G3368" s="2">
        <v>3640</v>
      </c>
      <c r="H3368" s="4">
        <f>Tabla1[[#This Row],[Importe]]-Tabla1[[#This Row],[Pagado]]</f>
        <v>0</v>
      </c>
    </row>
    <row r="3369" spans="1:8" x14ac:dyDescent="0.25">
      <c r="A3369" s="1" t="s">
        <v>34</v>
      </c>
      <c r="B3369" s="8" t="s">
        <v>3405</v>
      </c>
      <c r="C3369">
        <v>41856</v>
      </c>
      <c r="D3369" s="1" t="s">
        <v>4112</v>
      </c>
      <c r="E3369" s="2">
        <v>8463.58</v>
      </c>
      <c r="F3369" s="9" t="s">
        <v>34</v>
      </c>
      <c r="G3369" s="2">
        <v>8463.58</v>
      </c>
      <c r="H3369" s="4">
        <f>Tabla1[[#This Row],[Importe]]-Tabla1[[#This Row],[Pagado]]</f>
        <v>0</v>
      </c>
    </row>
    <row r="3370" spans="1:8" x14ac:dyDescent="0.25">
      <c r="A3370" s="1" t="s">
        <v>34</v>
      </c>
      <c r="B3370" s="8" t="s">
        <v>3406</v>
      </c>
      <c r="C3370">
        <v>41857</v>
      </c>
      <c r="D3370" s="1" t="s">
        <v>4033</v>
      </c>
      <c r="E3370" s="2">
        <v>2715.6</v>
      </c>
      <c r="F3370" s="9" t="s">
        <v>34</v>
      </c>
      <c r="G3370" s="2">
        <v>2715.6</v>
      </c>
      <c r="H3370" s="4">
        <f>Tabla1[[#This Row],[Importe]]-Tabla1[[#This Row],[Pagado]]</f>
        <v>0</v>
      </c>
    </row>
    <row r="3371" spans="1:8" x14ac:dyDescent="0.25">
      <c r="A3371" s="1" t="s">
        <v>34</v>
      </c>
      <c r="B3371" s="8" t="s">
        <v>3407</v>
      </c>
      <c r="C3371">
        <v>41858</v>
      </c>
      <c r="D3371" s="1" t="s">
        <v>4134</v>
      </c>
      <c r="E3371" s="2">
        <v>1024</v>
      </c>
      <c r="F3371" s="9" t="s">
        <v>34</v>
      </c>
      <c r="G3371" s="2">
        <v>1024</v>
      </c>
      <c r="H3371" s="4">
        <f>Tabla1[[#This Row],[Importe]]-Tabla1[[#This Row],[Pagado]]</f>
        <v>0</v>
      </c>
    </row>
    <row r="3372" spans="1:8" x14ac:dyDescent="0.25">
      <c r="A3372" s="1" t="s">
        <v>34</v>
      </c>
      <c r="B3372" s="8" t="s">
        <v>3408</v>
      </c>
      <c r="C3372">
        <v>41859</v>
      </c>
      <c r="D3372" s="1" t="s">
        <v>3943</v>
      </c>
      <c r="E3372" s="2">
        <v>2360</v>
      </c>
      <c r="F3372" s="9" t="s">
        <v>34</v>
      </c>
      <c r="G3372" s="2">
        <v>2360</v>
      </c>
      <c r="H3372" s="4">
        <f>Tabla1[[#This Row],[Importe]]-Tabla1[[#This Row],[Pagado]]</f>
        <v>0</v>
      </c>
    </row>
    <row r="3373" spans="1:8" x14ac:dyDescent="0.25">
      <c r="A3373" s="1" t="s">
        <v>34</v>
      </c>
      <c r="B3373" s="8" t="s">
        <v>3409</v>
      </c>
      <c r="C3373">
        <v>41860</v>
      </c>
      <c r="D3373" s="1" t="s">
        <v>3952</v>
      </c>
      <c r="E3373" s="2">
        <v>7880</v>
      </c>
      <c r="F3373" s="9" t="s">
        <v>34</v>
      </c>
      <c r="G3373" s="2">
        <v>7880</v>
      </c>
      <c r="H3373" s="4">
        <f>Tabla1[[#This Row],[Importe]]-Tabla1[[#This Row],[Pagado]]</f>
        <v>0</v>
      </c>
    </row>
    <row r="3374" spans="1:8" x14ac:dyDescent="0.25">
      <c r="A3374" s="1" t="s">
        <v>34</v>
      </c>
      <c r="B3374" s="8" t="s">
        <v>3410</v>
      </c>
      <c r="C3374">
        <v>41861</v>
      </c>
      <c r="D3374" s="1" t="s">
        <v>3943</v>
      </c>
      <c r="E3374" s="2">
        <v>5524</v>
      </c>
      <c r="F3374" s="9" t="s">
        <v>34</v>
      </c>
      <c r="G3374" s="2">
        <v>5524</v>
      </c>
      <c r="H3374" s="4">
        <f>Tabla1[[#This Row],[Importe]]-Tabla1[[#This Row],[Pagado]]</f>
        <v>0</v>
      </c>
    </row>
    <row r="3375" spans="1:8" x14ac:dyDescent="0.25">
      <c r="A3375" s="1" t="s">
        <v>34</v>
      </c>
      <c r="B3375" s="8" t="s">
        <v>3411</v>
      </c>
      <c r="C3375">
        <v>41862</v>
      </c>
      <c r="D3375" s="1" t="s">
        <v>4039</v>
      </c>
      <c r="E3375" s="2">
        <v>33942.120000000003</v>
      </c>
      <c r="F3375" s="9">
        <v>44201</v>
      </c>
      <c r="G3375" s="2">
        <v>33942.120000000003</v>
      </c>
      <c r="H3375" s="4">
        <f>Tabla1[[#This Row],[Importe]]-Tabla1[[#This Row],[Pagado]]</f>
        <v>0</v>
      </c>
    </row>
    <row r="3376" spans="1:8" x14ac:dyDescent="0.25">
      <c r="A3376" s="1" t="s">
        <v>34</v>
      </c>
      <c r="B3376" s="8" t="s">
        <v>3412</v>
      </c>
      <c r="C3376">
        <v>41863</v>
      </c>
      <c r="D3376" s="1" t="s">
        <v>3964</v>
      </c>
      <c r="E3376" s="2">
        <v>884</v>
      </c>
      <c r="F3376" s="9" t="s">
        <v>34</v>
      </c>
      <c r="G3376" s="2">
        <v>884</v>
      </c>
      <c r="H3376" s="4">
        <f>Tabla1[[#This Row],[Importe]]-Tabla1[[#This Row],[Pagado]]</f>
        <v>0</v>
      </c>
    </row>
    <row r="3377" spans="1:8" x14ac:dyDescent="0.25">
      <c r="A3377" s="1" t="s">
        <v>34</v>
      </c>
      <c r="B3377" s="8" t="s">
        <v>3413</v>
      </c>
      <c r="C3377">
        <v>41864</v>
      </c>
      <c r="D3377" s="1" t="s">
        <v>3954</v>
      </c>
      <c r="E3377" s="2">
        <v>7774.8</v>
      </c>
      <c r="F3377" s="9" t="s">
        <v>34</v>
      </c>
      <c r="G3377" s="2">
        <v>7774.8</v>
      </c>
      <c r="H3377" s="4">
        <f>Tabla1[[#This Row],[Importe]]-Tabla1[[#This Row],[Pagado]]</f>
        <v>0</v>
      </c>
    </row>
    <row r="3378" spans="1:8" x14ac:dyDescent="0.25">
      <c r="A3378" s="1" t="s">
        <v>34</v>
      </c>
      <c r="B3378" s="8" t="s">
        <v>3414</v>
      </c>
      <c r="C3378">
        <v>41865</v>
      </c>
      <c r="D3378" s="1" t="s">
        <v>4121</v>
      </c>
      <c r="E3378" s="2">
        <v>4842.38</v>
      </c>
      <c r="F3378" s="9" t="s">
        <v>34</v>
      </c>
      <c r="G3378" s="2">
        <v>4842.38</v>
      </c>
      <c r="H3378" s="4">
        <f>Tabla1[[#This Row],[Importe]]-Tabla1[[#This Row],[Pagado]]</f>
        <v>0</v>
      </c>
    </row>
    <row r="3379" spans="1:8" x14ac:dyDescent="0.25">
      <c r="A3379" s="1" t="s">
        <v>34</v>
      </c>
      <c r="B3379" s="8" t="s">
        <v>3415</v>
      </c>
      <c r="C3379">
        <v>41866</v>
      </c>
      <c r="D3379" s="1" t="s">
        <v>4118</v>
      </c>
      <c r="E3379" s="2">
        <v>16999.32</v>
      </c>
      <c r="F3379" s="9" t="s">
        <v>37</v>
      </c>
      <c r="G3379" s="2">
        <v>16999.32</v>
      </c>
      <c r="H3379" s="4">
        <f>Tabla1[[#This Row],[Importe]]-Tabla1[[#This Row],[Pagado]]</f>
        <v>0</v>
      </c>
    </row>
    <row r="3380" spans="1:8" x14ac:dyDescent="0.25">
      <c r="A3380" s="1" t="s">
        <v>34</v>
      </c>
      <c r="B3380" s="8" t="s">
        <v>3416</v>
      </c>
      <c r="C3380">
        <v>41867</v>
      </c>
      <c r="D3380" s="1" t="s">
        <v>4136</v>
      </c>
      <c r="E3380" s="2">
        <v>4745.2</v>
      </c>
      <c r="F3380" s="9" t="s">
        <v>35</v>
      </c>
      <c r="G3380" s="2">
        <v>4745.2</v>
      </c>
      <c r="H3380" s="4">
        <f>Tabla1[[#This Row],[Importe]]-Tabla1[[#This Row],[Pagado]]</f>
        <v>0</v>
      </c>
    </row>
    <row r="3381" spans="1:8" x14ac:dyDescent="0.25">
      <c r="A3381" s="1" t="s">
        <v>34</v>
      </c>
      <c r="B3381" s="8" t="s">
        <v>3417</v>
      </c>
      <c r="C3381">
        <v>41868</v>
      </c>
      <c r="D3381" s="1" t="s">
        <v>3977</v>
      </c>
      <c r="E3381" s="2">
        <v>3859.34</v>
      </c>
      <c r="F3381" s="9" t="s">
        <v>34</v>
      </c>
      <c r="G3381" s="2">
        <v>3859.34</v>
      </c>
      <c r="H3381" s="4">
        <f>Tabla1[[#This Row],[Importe]]-Tabla1[[#This Row],[Pagado]]</f>
        <v>0</v>
      </c>
    </row>
    <row r="3382" spans="1:8" x14ac:dyDescent="0.25">
      <c r="A3382" s="1" t="s">
        <v>34</v>
      </c>
      <c r="B3382" s="8" t="s">
        <v>3418</v>
      </c>
      <c r="C3382">
        <v>41869</v>
      </c>
      <c r="D3382" s="1" t="s">
        <v>3986</v>
      </c>
      <c r="E3382" s="2">
        <v>6632.4</v>
      </c>
      <c r="F3382" s="9" t="s">
        <v>34</v>
      </c>
      <c r="G3382" s="2">
        <v>6632.4</v>
      </c>
      <c r="H3382" s="4">
        <f>Tabla1[[#This Row],[Importe]]-Tabla1[[#This Row],[Pagado]]</f>
        <v>0</v>
      </c>
    </row>
    <row r="3383" spans="1:8" x14ac:dyDescent="0.25">
      <c r="A3383" s="1" t="s">
        <v>34</v>
      </c>
      <c r="B3383" s="8" t="s">
        <v>3419</v>
      </c>
      <c r="C3383">
        <v>41870</v>
      </c>
      <c r="D3383" s="1" t="s">
        <v>3997</v>
      </c>
      <c r="E3383" s="2">
        <v>4321.3</v>
      </c>
      <c r="F3383" s="9" t="s">
        <v>34</v>
      </c>
      <c r="G3383" s="2">
        <v>4321.3</v>
      </c>
      <c r="H3383" s="4">
        <f>Tabla1[[#This Row],[Importe]]-Tabla1[[#This Row],[Pagado]]</f>
        <v>0</v>
      </c>
    </row>
    <row r="3384" spans="1:8" x14ac:dyDescent="0.25">
      <c r="A3384" s="1" t="s">
        <v>34</v>
      </c>
      <c r="B3384" s="8" t="s">
        <v>3420</v>
      </c>
      <c r="C3384">
        <v>41871</v>
      </c>
      <c r="D3384" s="1" t="s">
        <v>4135</v>
      </c>
      <c r="E3384" s="2">
        <v>2940.6</v>
      </c>
      <c r="F3384" s="9" t="s">
        <v>34</v>
      </c>
      <c r="G3384" s="2">
        <v>2940.6</v>
      </c>
      <c r="H3384" s="4">
        <f>Tabla1[[#This Row],[Importe]]-Tabla1[[#This Row],[Pagado]]</f>
        <v>0</v>
      </c>
    </row>
    <row r="3385" spans="1:8" x14ac:dyDescent="0.25">
      <c r="A3385" s="1" t="s">
        <v>34</v>
      </c>
      <c r="B3385" s="8" t="s">
        <v>3421</v>
      </c>
      <c r="C3385">
        <v>41872</v>
      </c>
      <c r="D3385" s="1" t="s">
        <v>3980</v>
      </c>
      <c r="E3385" s="2">
        <v>10726</v>
      </c>
      <c r="F3385" s="9" t="s">
        <v>34</v>
      </c>
      <c r="G3385" s="2">
        <v>10726</v>
      </c>
      <c r="H3385" s="4">
        <f>Tabla1[[#This Row],[Importe]]-Tabla1[[#This Row],[Pagado]]</f>
        <v>0</v>
      </c>
    </row>
    <row r="3386" spans="1:8" x14ac:dyDescent="0.25">
      <c r="A3386" s="1" t="s">
        <v>34</v>
      </c>
      <c r="B3386" s="8" t="s">
        <v>3422</v>
      </c>
      <c r="C3386">
        <v>41873</v>
      </c>
      <c r="D3386" s="1" t="s">
        <v>3989</v>
      </c>
      <c r="E3386" s="2">
        <v>1239.8</v>
      </c>
      <c r="F3386" s="9" t="s">
        <v>34</v>
      </c>
      <c r="G3386" s="2">
        <v>1239.8</v>
      </c>
      <c r="H3386" s="4">
        <f>Tabla1[[#This Row],[Importe]]-Tabla1[[#This Row],[Pagado]]</f>
        <v>0</v>
      </c>
    </row>
    <row r="3387" spans="1:8" x14ac:dyDescent="0.25">
      <c r="A3387" s="1" t="s">
        <v>34</v>
      </c>
      <c r="B3387" s="8" t="s">
        <v>3423</v>
      </c>
      <c r="C3387">
        <v>41874</v>
      </c>
      <c r="D3387" s="1" t="s">
        <v>3969</v>
      </c>
      <c r="E3387" s="2">
        <v>9047.4</v>
      </c>
      <c r="F3387" s="9" t="s">
        <v>34</v>
      </c>
      <c r="G3387" s="2">
        <v>9047.4</v>
      </c>
      <c r="H3387" s="4">
        <f>Tabla1[[#This Row],[Importe]]-Tabla1[[#This Row],[Pagado]]</f>
        <v>0</v>
      </c>
    </row>
    <row r="3388" spans="1:8" x14ac:dyDescent="0.25">
      <c r="A3388" s="1" t="s">
        <v>34</v>
      </c>
      <c r="B3388" s="8" t="s">
        <v>3424</v>
      </c>
      <c r="C3388">
        <v>41875</v>
      </c>
      <c r="D3388" s="1" t="s">
        <v>3975</v>
      </c>
      <c r="E3388" s="2">
        <v>3492.8</v>
      </c>
      <c r="F3388" s="9" t="s">
        <v>34</v>
      </c>
      <c r="G3388" s="2">
        <v>3492.8</v>
      </c>
      <c r="H3388" s="4">
        <f>Tabla1[[#This Row],[Importe]]-Tabla1[[#This Row],[Pagado]]</f>
        <v>0</v>
      </c>
    </row>
    <row r="3389" spans="1:8" x14ac:dyDescent="0.25">
      <c r="A3389" s="1" t="s">
        <v>34</v>
      </c>
      <c r="B3389" s="8" t="s">
        <v>3425</v>
      </c>
      <c r="C3389">
        <v>41876</v>
      </c>
      <c r="D3389" s="1" t="s">
        <v>4016</v>
      </c>
      <c r="E3389" s="2">
        <v>5167.3999999999996</v>
      </c>
      <c r="F3389" s="9" t="s">
        <v>34</v>
      </c>
      <c r="G3389" s="2">
        <v>5167.3999999999996</v>
      </c>
      <c r="H3389" s="4">
        <f>Tabla1[[#This Row],[Importe]]-Tabla1[[#This Row],[Pagado]]</f>
        <v>0</v>
      </c>
    </row>
    <row r="3390" spans="1:8" x14ac:dyDescent="0.25">
      <c r="A3390" s="1" t="s">
        <v>34</v>
      </c>
      <c r="B3390" s="8" t="s">
        <v>3426</v>
      </c>
      <c r="C3390">
        <v>41877</v>
      </c>
      <c r="D3390" s="1" t="s">
        <v>3964</v>
      </c>
      <c r="E3390" s="2">
        <v>32038</v>
      </c>
      <c r="F3390" s="9" t="s">
        <v>35</v>
      </c>
      <c r="G3390" s="2">
        <v>32038</v>
      </c>
      <c r="H3390" s="4">
        <f>Tabla1[[#This Row],[Importe]]-Tabla1[[#This Row],[Pagado]]</f>
        <v>0</v>
      </c>
    </row>
    <row r="3391" spans="1:8" x14ac:dyDescent="0.25">
      <c r="A3391" s="1" t="s">
        <v>34</v>
      </c>
      <c r="B3391" s="8" t="s">
        <v>3427</v>
      </c>
      <c r="C3391">
        <v>41878</v>
      </c>
      <c r="D3391" s="1" t="s">
        <v>3983</v>
      </c>
      <c r="E3391" s="2">
        <v>5876.64</v>
      </c>
      <c r="F3391" s="9" t="s">
        <v>34</v>
      </c>
      <c r="G3391" s="2">
        <v>5876.64</v>
      </c>
      <c r="H3391" s="4">
        <f>Tabla1[[#This Row],[Importe]]-Tabla1[[#This Row],[Pagado]]</f>
        <v>0</v>
      </c>
    </row>
    <row r="3392" spans="1:8" x14ac:dyDescent="0.25">
      <c r="A3392" s="1" t="s">
        <v>34</v>
      </c>
      <c r="B3392" s="8" t="s">
        <v>3428</v>
      </c>
      <c r="C3392">
        <v>41879</v>
      </c>
      <c r="D3392" s="1" t="s">
        <v>3986</v>
      </c>
      <c r="E3392" s="2">
        <v>5278</v>
      </c>
      <c r="F3392" s="9" t="s">
        <v>34</v>
      </c>
      <c r="G3392" s="2">
        <v>5278</v>
      </c>
      <c r="H3392" s="4">
        <f>Tabla1[[#This Row],[Importe]]-Tabla1[[#This Row],[Pagado]]</f>
        <v>0</v>
      </c>
    </row>
    <row r="3393" spans="1:8" x14ac:dyDescent="0.25">
      <c r="A3393" s="1" t="s">
        <v>34</v>
      </c>
      <c r="B3393" s="8" t="s">
        <v>3429</v>
      </c>
      <c r="C3393">
        <v>41880</v>
      </c>
      <c r="D3393" s="1" t="s">
        <v>3987</v>
      </c>
      <c r="E3393" s="2">
        <v>7261.3</v>
      </c>
      <c r="F3393" s="9" t="s">
        <v>34</v>
      </c>
      <c r="G3393" s="2">
        <v>7261.3</v>
      </c>
      <c r="H3393" s="4">
        <f>Tabla1[[#This Row],[Importe]]-Tabla1[[#This Row],[Pagado]]</f>
        <v>0</v>
      </c>
    </row>
    <row r="3394" spans="1:8" x14ac:dyDescent="0.25">
      <c r="A3394" s="1" t="s">
        <v>34</v>
      </c>
      <c r="B3394" s="8" t="s">
        <v>3430</v>
      </c>
      <c r="C3394">
        <v>41881</v>
      </c>
      <c r="D3394" s="1" t="s">
        <v>4120</v>
      </c>
      <c r="E3394" s="2">
        <v>13062.4</v>
      </c>
      <c r="F3394" s="9" t="s">
        <v>34</v>
      </c>
      <c r="G3394" s="2">
        <v>13062.4</v>
      </c>
      <c r="H3394" s="4">
        <f>Tabla1[[#This Row],[Importe]]-Tabla1[[#This Row],[Pagado]]</f>
        <v>0</v>
      </c>
    </row>
    <row r="3395" spans="1:8" x14ac:dyDescent="0.25">
      <c r="A3395" s="1" t="s">
        <v>34</v>
      </c>
      <c r="B3395" s="8" t="s">
        <v>3431</v>
      </c>
      <c r="C3395">
        <v>41882</v>
      </c>
      <c r="D3395" s="1" t="s">
        <v>3964</v>
      </c>
      <c r="E3395" s="2">
        <v>351.52</v>
      </c>
      <c r="F3395" s="9" t="s">
        <v>34</v>
      </c>
      <c r="G3395" s="2">
        <v>351.52</v>
      </c>
      <c r="H3395" s="4">
        <f>Tabla1[[#This Row],[Importe]]-Tabla1[[#This Row],[Pagado]]</f>
        <v>0</v>
      </c>
    </row>
    <row r="3396" spans="1:8" x14ac:dyDescent="0.25">
      <c r="A3396" s="1" t="s">
        <v>34</v>
      </c>
      <c r="B3396" s="8" t="s">
        <v>3432</v>
      </c>
      <c r="C3396">
        <v>41883</v>
      </c>
      <c r="D3396" s="1" t="s">
        <v>4063</v>
      </c>
      <c r="E3396" s="2">
        <v>40902</v>
      </c>
      <c r="F3396" s="9" t="s">
        <v>35</v>
      </c>
      <c r="G3396" s="2">
        <v>40902</v>
      </c>
      <c r="H3396" s="4">
        <f>Tabla1[[#This Row],[Importe]]-Tabla1[[#This Row],[Pagado]]</f>
        <v>0</v>
      </c>
    </row>
    <row r="3397" spans="1:8" x14ac:dyDescent="0.25">
      <c r="A3397" s="1" t="s">
        <v>34</v>
      </c>
      <c r="B3397" s="8" t="s">
        <v>3433</v>
      </c>
      <c r="C3397">
        <v>41884</v>
      </c>
      <c r="D3397" s="1" t="s">
        <v>4171</v>
      </c>
      <c r="E3397" s="2">
        <v>7675.4</v>
      </c>
      <c r="F3397" s="9" t="s">
        <v>34</v>
      </c>
      <c r="G3397" s="2">
        <v>7675.4</v>
      </c>
      <c r="H3397" s="4">
        <f>Tabla1[[#This Row],[Importe]]-Tabla1[[#This Row],[Pagado]]</f>
        <v>0</v>
      </c>
    </row>
    <row r="3398" spans="1:8" x14ac:dyDescent="0.25">
      <c r="A3398" s="1" t="s">
        <v>34</v>
      </c>
      <c r="B3398" s="8" t="s">
        <v>3434</v>
      </c>
      <c r="C3398">
        <v>41885</v>
      </c>
      <c r="D3398" s="1" t="s">
        <v>3974</v>
      </c>
      <c r="E3398" s="2">
        <v>6760</v>
      </c>
      <c r="F3398" s="9" t="s">
        <v>34</v>
      </c>
      <c r="G3398" s="2">
        <v>6760</v>
      </c>
      <c r="H3398" s="4">
        <f>Tabla1[[#This Row],[Importe]]-Tabla1[[#This Row],[Pagado]]</f>
        <v>0</v>
      </c>
    </row>
    <row r="3399" spans="1:8" x14ac:dyDescent="0.25">
      <c r="A3399" s="1" t="s">
        <v>34</v>
      </c>
      <c r="B3399" s="8" t="s">
        <v>3435</v>
      </c>
      <c r="C3399">
        <v>41886</v>
      </c>
      <c r="D3399" s="1" t="s">
        <v>4007</v>
      </c>
      <c r="E3399" s="2">
        <v>7543.1</v>
      </c>
      <c r="F3399" s="9" t="s">
        <v>34</v>
      </c>
      <c r="G3399" s="2">
        <v>7543.1</v>
      </c>
      <c r="H3399" s="4">
        <f>Tabla1[[#This Row],[Importe]]-Tabla1[[#This Row],[Pagado]]</f>
        <v>0</v>
      </c>
    </row>
    <row r="3400" spans="1:8" x14ac:dyDescent="0.25">
      <c r="A3400" s="1" t="s">
        <v>34</v>
      </c>
      <c r="B3400" s="8" t="s">
        <v>3436</v>
      </c>
      <c r="C3400">
        <v>41887</v>
      </c>
      <c r="D3400" s="1" t="s">
        <v>4009</v>
      </c>
      <c r="E3400" s="2">
        <v>728</v>
      </c>
      <c r="F3400" s="9" t="s">
        <v>34</v>
      </c>
      <c r="G3400" s="2">
        <v>728</v>
      </c>
      <c r="H3400" s="4">
        <f>Tabla1[[#This Row],[Importe]]-Tabla1[[#This Row],[Pagado]]</f>
        <v>0</v>
      </c>
    </row>
    <row r="3401" spans="1:8" x14ac:dyDescent="0.25">
      <c r="A3401" s="1" t="s">
        <v>34</v>
      </c>
      <c r="B3401" s="8" t="s">
        <v>3437</v>
      </c>
      <c r="C3401">
        <v>41888</v>
      </c>
      <c r="D3401" s="1" t="s">
        <v>3965</v>
      </c>
      <c r="E3401" s="2">
        <v>780</v>
      </c>
      <c r="F3401" s="9" t="s">
        <v>34</v>
      </c>
      <c r="G3401" s="2">
        <v>780</v>
      </c>
      <c r="H3401" s="4">
        <f>Tabla1[[#This Row],[Importe]]-Tabla1[[#This Row],[Pagado]]</f>
        <v>0</v>
      </c>
    </row>
    <row r="3402" spans="1:8" x14ac:dyDescent="0.25">
      <c r="A3402" s="1" t="s">
        <v>34</v>
      </c>
      <c r="B3402" s="8" t="s">
        <v>3438</v>
      </c>
      <c r="C3402">
        <v>41889</v>
      </c>
      <c r="D3402" s="1" t="s">
        <v>4095</v>
      </c>
      <c r="E3402" s="2">
        <v>4158.6000000000004</v>
      </c>
      <c r="F3402" s="9" t="s">
        <v>34</v>
      </c>
      <c r="G3402" s="2">
        <v>4158.6000000000004</v>
      </c>
      <c r="H3402" s="4">
        <f>Tabla1[[#This Row],[Importe]]-Tabla1[[#This Row],[Pagado]]</f>
        <v>0</v>
      </c>
    </row>
    <row r="3403" spans="1:8" x14ac:dyDescent="0.25">
      <c r="A3403" s="1" t="s">
        <v>34</v>
      </c>
      <c r="B3403" s="8" t="s">
        <v>3439</v>
      </c>
      <c r="C3403">
        <v>41890</v>
      </c>
      <c r="D3403" s="1" t="s">
        <v>4005</v>
      </c>
      <c r="E3403" s="2">
        <v>2739.1</v>
      </c>
      <c r="F3403" s="9" t="s">
        <v>34</v>
      </c>
      <c r="G3403" s="2">
        <v>2739.1</v>
      </c>
      <c r="H3403" s="4">
        <f>Tabla1[[#This Row],[Importe]]-Tabla1[[#This Row],[Pagado]]</f>
        <v>0</v>
      </c>
    </row>
    <row r="3404" spans="1:8" x14ac:dyDescent="0.25">
      <c r="A3404" s="1" t="s">
        <v>34</v>
      </c>
      <c r="B3404" s="8" t="s">
        <v>3440</v>
      </c>
      <c r="C3404">
        <v>41891</v>
      </c>
      <c r="D3404" s="1" t="s">
        <v>4085</v>
      </c>
      <c r="E3404" s="2">
        <v>24766.799999999999</v>
      </c>
      <c r="F3404" s="9" t="s">
        <v>34</v>
      </c>
      <c r="G3404" s="2">
        <v>24766.799999999999</v>
      </c>
      <c r="H3404" s="4">
        <f>Tabla1[[#This Row],[Importe]]-Tabla1[[#This Row],[Pagado]]</f>
        <v>0</v>
      </c>
    </row>
    <row r="3405" spans="1:8" x14ac:dyDescent="0.25">
      <c r="A3405" s="1" t="s">
        <v>34</v>
      </c>
      <c r="B3405" s="8" t="s">
        <v>3441</v>
      </c>
      <c r="C3405">
        <v>41892</v>
      </c>
      <c r="D3405" s="1" t="s">
        <v>4044</v>
      </c>
      <c r="E3405" s="2">
        <v>5913.6</v>
      </c>
      <c r="F3405" s="9" t="s">
        <v>34</v>
      </c>
      <c r="G3405" s="2">
        <v>5913.6</v>
      </c>
      <c r="H3405" s="4">
        <f>Tabla1[[#This Row],[Importe]]-Tabla1[[#This Row],[Pagado]]</f>
        <v>0</v>
      </c>
    </row>
    <row r="3406" spans="1:8" x14ac:dyDescent="0.25">
      <c r="A3406" s="1" t="s">
        <v>34</v>
      </c>
      <c r="B3406" s="8" t="s">
        <v>3442</v>
      </c>
      <c r="C3406">
        <v>41893</v>
      </c>
      <c r="D3406" s="1" t="s">
        <v>3991</v>
      </c>
      <c r="E3406" s="2">
        <v>2697</v>
      </c>
      <c r="F3406" s="9" t="s">
        <v>34</v>
      </c>
      <c r="G3406" s="2">
        <v>2697</v>
      </c>
      <c r="H3406" s="4">
        <f>Tabla1[[#This Row],[Importe]]-Tabla1[[#This Row],[Pagado]]</f>
        <v>0</v>
      </c>
    </row>
    <row r="3407" spans="1:8" x14ac:dyDescent="0.25">
      <c r="A3407" s="1" t="s">
        <v>34</v>
      </c>
      <c r="B3407" s="8" t="s">
        <v>3443</v>
      </c>
      <c r="C3407">
        <v>41894</v>
      </c>
      <c r="D3407" s="1" t="s">
        <v>3964</v>
      </c>
      <c r="E3407" s="2">
        <v>405.6</v>
      </c>
      <c r="F3407" s="9" t="s">
        <v>34</v>
      </c>
      <c r="G3407" s="2">
        <v>405.6</v>
      </c>
      <c r="H3407" s="4">
        <f>Tabla1[[#This Row],[Importe]]-Tabla1[[#This Row],[Pagado]]</f>
        <v>0</v>
      </c>
    </row>
    <row r="3408" spans="1:8" x14ac:dyDescent="0.25">
      <c r="A3408" s="1" t="s">
        <v>34</v>
      </c>
      <c r="B3408" s="8" t="s">
        <v>3444</v>
      </c>
      <c r="C3408">
        <v>41895</v>
      </c>
      <c r="D3408" s="1" t="s">
        <v>4017</v>
      </c>
      <c r="E3408" s="2">
        <v>111879.56</v>
      </c>
      <c r="F3408" s="10">
        <v>44206</v>
      </c>
      <c r="G3408" s="2">
        <f>54284.02</f>
        <v>54284.02</v>
      </c>
      <c r="H3408" s="4">
        <f>Tabla1[[#This Row],[Importe]]-Tabla1[[#This Row],[Pagado]]</f>
        <v>57595.54</v>
      </c>
    </row>
    <row r="3409" spans="1:8" x14ac:dyDescent="0.25">
      <c r="A3409" s="1" t="s">
        <v>34</v>
      </c>
      <c r="B3409" s="8" t="s">
        <v>3445</v>
      </c>
      <c r="C3409">
        <v>41896</v>
      </c>
      <c r="D3409" s="1" t="s">
        <v>4051</v>
      </c>
      <c r="E3409" s="2">
        <v>472</v>
      </c>
      <c r="F3409" s="9" t="s">
        <v>34</v>
      </c>
      <c r="G3409" s="2">
        <v>472</v>
      </c>
      <c r="H3409" s="4">
        <f>Tabla1[[#This Row],[Importe]]-Tabla1[[#This Row],[Pagado]]</f>
        <v>0</v>
      </c>
    </row>
    <row r="3410" spans="1:8" x14ac:dyDescent="0.25">
      <c r="A3410" s="1" t="s">
        <v>34</v>
      </c>
      <c r="B3410" s="8" t="s">
        <v>3446</v>
      </c>
      <c r="C3410">
        <v>41897</v>
      </c>
      <c r="D3410" s="1" t="s">
        <v>4061</v>
      </c>
      <c r="E3410" s="2">
        <v>21317.5</v>
      </c>
      <c r="F3410" s="9" t="s">
        <v>34</v>
      </c>
      <c r="G3410" s="2">
        <v>21317.5</v>
      </c>
      <c r="H3410" s="4">
        <f>Tabla1[[#This Row],[Importe]]-Tabla1[[#This Row],[Pagado]]</f>
        <v>0</v>
      </c>
    </row>
    <row r="3411" spans="1:8" x14ac:dyDescent="0.25">
      <c r="A3411" s="1" t="s">
        <v>34</v>
      </c>
      <c r="B3411" s="8" t="s">
        <v>3447</v>
      </c>
      <c r="C3411">
        <v>41898</v>
      </c>
      <c r="D3411" s="1" t="s">
        <v>4062</v>
      </c>
      <c r="E3411" s="2">
        <v>15472</v>
      </c>
      <c r="F3411" s="9" t="s">
        <v>35</v>
      </c>
      <c r="G3411" s="2">
        <v>15472</v>
      </c>
      <c r="H3411" s="4">
        <f>Tabla1[[#This Row],[Importe]]-Tabla1[[#This Row],[Pagado]]</f>
        <v>0</v>
      </c>
    </row>
    <row r="3412" spans="1:8" x14ac:dyDescent="0.25">
      <c r="A3412" s="1" t="s">
        <v>34</v>
      </c>
      <c r="B3412" s="8" t="s">
        <v>3448</v>
      </c>
      <c r="C3412">
        <v>41899</v>
      </c>
      <c r="D3412" s="1" t="s">
        <v>4178</v>
      </c>
      <c r="E3412" s="2">
        <v>8704.7999999999993</v>
      </c>
      <c r="F3412" s="9" t="s">
        <v>34</v>
      </c>
      <c r="G3412" s="2">
        <v>8704.7999999999993</v>
      </c>
      <c r="H3412" s="4">
        <f>Tabla1[[#This Row],[Importe]]-Tabla1[[#This Row],[Pagado]]</f>
        <v>0</v>
      </c>
    </row>
    <row r="3413" spans="1:8" x14ac:dyDescent="0.25">
      <c r="A3413" s="1" t="s">
        <v>34</v>
      </c>
      <c r="B3413" s="8" t="s">
        <v>3449</v>
      </c>
      <c r="C3413">
        <v>41900</v>
      </c>
      <c r="D3413" s="1" t="s">
        <v>4003</v>
      </c>
      <c r="E3413" s="2">
        <v>29445.06</v>
      </c>
      <c r="F3413" s="9">
        <v>44208</v>
      </c>
      <c r="G3413" s="2">
        <v>29445.06</v>
      </c>
      <c r="H3413" s="4">
        <f>Tabla1[[#This Row],[Importe]]-Tabla1[[#This Row],[Pagado]]</f>
        <v>0</v>
      </c>
    </row>
    <row r="3414" spans="1:8" x14ac:dyDescent="0.25">
      <c r="A3414" s="1" t="s">
        <v>34</v>
      </c>
      <c r="B3414" s="8" t="s">
        <v>3450</v>
      </c>
      <c r="C3414">
        <v>41901</v>
      </c>
      <c r="D3414" s="1" t="s">
        <v>4176</v>
      </c>
      <c r="E3414" s="2">
        <v>7650</v>
      </c>
      <c r="F3414" s="9" t="s">
        <v>35</v>
      </c>
      <c r="G3414" s="2">
        <v>7650</v>
      </c>
      <c r="H3414" s="4">
        <f>Tabla1[[#This Row],[Importe]]-Tabla1[[#This Row],[Pagado]]</f>
        <v>0</v>
      </c>
    </row>
    <row r="3415" spans="1:8" x14ac:dyDescent="0.25">
      <c r="A3415" s="1" t="s">
        <v>34</v>
      </c>
      <c r="B3415" s="8" t="s">
        <v>3451</v>
      </c>
      <c r="C3415">
        <v>41902</v>
      </c>
      <c r="D3415" s="1" t="s">
        <v>4208</v>
      </c>
      <c r="E3415" s="2">
        <v>15180</v>
      </c>
      <c r="F3415" s="9" t="s">
        <v>35</v>
      </c>
      <c r="G3415" s="2">
        <v>15180</v>
      </c>
      <c r="H3415" s="4">
        <f>Tabla1[[#This Row],[Importe]]-Tabla1[[#This Row],[Pagado]]</f>
        <v>0</v>
      </c>
    </row>
    <row r="3416" spans="1:8" x14ac:dyDescent="0.25">
      <c r="A3416" s="1" t="s">
        <v>34</v>
      </c>
      <c r="B3416" s="8" t="s">
        <v>3452</v>
      </c>
      <c r="C3416">
        <v>41903</v>
      </c>
      <c r="D3416" s="1" t="s">
        <v>4097</v>
      </c>
      <c r="E3416" s="2">
        <v>3736.6</v>
      </c>
      <c r="F3416" s="9" t="s">
        <v>34</v>
      </c>
      <c r="G3416" s="2">
        <v>3736.6</v>
      </c>
      <c r="H3416" s="4">
        <f>Tabla1[[#This Row],[Importe]]-Tabla1[[#This Row],[Pagado]]</f>
        <v>0</v>
      </c>
    </row>
    <row r="3417" spans="1:8" x14ac:dyDescent="0.25">
      <c r="A3417" s="1" t="s">
        <v>34</v>
      </c>
      <c r="B3417" s="8" t="s">
        <v>3453</v>
      </c>
      <c r="C3417">
        <v>41904</v>
      </c>
      <c r="D3417" s="1" t="s">
        <v>4178</v>
      </c>
      <c r="E3417" s="2">
        <v>6577.2</v>
      </c>
      <c r="F3417" s="9" t="s">
        <v>34</v>
      </c>
      <c r="G3417" s="2">
        <v>6577.2</v>
      </c>
      <c r="H3417" s="4">
        <f>Tabla1[[#This Row],[Importe]]-Tabla1[[#This Row],[Pagado]]</f>
        <v>0</v>
      </c>
    </row>
    <row r="3418" spans="1:8" x14ac:dyDescent="0.25">
      <c r="A3418" s="1" t="s">
        <v>34</v>
      </c>
      <c r="B3418" s="8" t="s">
        <v>3454</v>
      </c>
      <c r="C3418">
        <v>41905</v>
      </c>
      <c r="D3418" s="1" t="s">
        <v>4099</v>
      </c>
      <c r="E3418" s="2">
        <v>487.5</v>
      </c>
      <c r="F3418" s="9" t="s">
        <v>34</v>
      </c>
      <c r="G3418" s="2">
        <v>487.5</v>
      </c>
      <c r="H3418" s="4">
        <f>Tabla1[[#This Row],[Importe]]-Tabla1[[#This Row],[Pagado]]</f>
        <v>0</v>
      </c>
    </row>
    <row r="3419" spans="1:8" x14ac:dyDescent="0.25">
      <c r="A3419" s="1" t="s">
        <v>34</v>
      </c>
      <c r="B3419" s="8" t="s">
        <v>3455</v>
      </c>
      <c r="C3419">
        <v>41906</v>
      </c>
      <c r="D3419" s="1" t="s">
        <v>4042</v>
      </c>
      <c r="E3419" s="2">
        <v>24340</v>
      </c>
      <c r="F3419" s="9" t="s">
        <v>34</v>
      </c>
      <c r="G3419" s="2">
        <v>24340</v>
      </c>
      <c r="H3419" s="4">
        <f>Tabla1[[#This Row],[Importe]]-Tabla1[[#This Row],[Pagado]]</f>
        <v>0</v>
      </c>
    </row>
    <row r="3420" spans="1:8" x14ac:dyDescent="0.25">
      <c r="A3420" s="1" t="s">
        <v>34</v>
      </c>
      <c r="B3420" s="8" t="s">
        <v>3456</v>
      </c>
      <c r="C3420">
        <v>41907</v>
      </c>
      <c r="D3420" s="1" t="s">
        <v>3959</v>
      </c>
      <c r="E3420" s="2">
        <v>2600</v>
      </c>
      <c r="F3420" s="9" t="s">
        <v>34</v>
      </c>
      <c r="G3420" s="2">
        <v>2600</v>
      </c>
      <c r="H3420" s="4">
        <f>Tabla1[[#This Row],[Importe]]-Tabla1[[#This Row],[Pagado]]</f>
        <v>0</v>
      </c>
    </row>
    <row r="3421" spans="1:8" x14ac:dyDescent="0.25">
      <c r="A3421" s="1" t="s">
        <v>34</v>
      </c>
      <c r="B3421" s="8" t="s">
        <v>3457</v>
      </c>
      <c r="C3421">
        <v>41908</v>
      </c>
      <c r="D3421" s="1" t="s">
        <v>4059</v>
      </c>
      <c r="E3421" s="2">
        <v>18078.2</v>
      </c>
      <c r="F3421" s="9">
        <v>44200</v>
      </c>
      <c r="G3421" s="2">
        <v>18078.2</v>
      </c>
      <c r="H3421" s="4">
        <f>Tabla1[[#This Row],[Importe]]-Tabla1[[#This Row],[Pagado]]</f>
        <v>0</v>
      </c>
    </row>
    <row r="3422" spans="1:8" x14ac:dyDescent="0.25">
      <c r="A3422" s="1" t="s">
        <v>34</v>
      </c>
      <c r="B3422" s="8" t="s">
        <v>3458</v>
      </c>
      <c r="C3422">
        <v>41909</v>
      </c>
      <c r="D3422" s="1" t="s">
        <v>4189</v>
      </c>
      <c r="E3422" s="2">
        <v>8600.7999999999993</v>
      </c>
      <c r="F3422" s="9" t="s">
        <v>34</v>
      </c>
      <c r="G3422" s="2">
        <v>8600.7999999999993</v>
      </c>
      <c r="H3422" s="4">
        <f>Tabla1[[#This Row],[Importe]]-Tabla1[[#This Row],[Pagado]]</f>
        <v>0</v>
      </c>
    </row>
    <row r="3423" spans="1:8" x14ac:dyDescent="0.25">
      <c r="A3423" s="1" t="s">
        <v>34</v>
      </c>
      <c r="B3423" s="8" t="s">
        <v>3459</v>
      </c>
      <c r="C3423">
        <v>41910</v>
      </c>
      <c r="D3423" s="1" t="s">
        <v>4023</v>
      </c>
      <c r="E3423" s="2">
        <v>7200</v>
      </c>
      <c r="F3423" s="9" t="s">
        <v>34</v>
      </c>
      <c r="G3423" s="2">
        <v>7200</v>
      </c>
      <c r="H3423" s="4">
        <f>Tabla1[[#This Row],[Importe]]-Tabla1[[#This Row],[Pagado]]</f>
        <v>0</v>
      </c>
    </row>
    <row r="3424" spans="1:8" x14ac:dyDescent="0.25">
      <c r="A3424" s="1" t="s">
        <v>34</v>
      </c>
      <c r="B3424" s="8" t="s">
        <v>3460</v>
      </c>
      <c r="C3424">
        <v>41911</v>
      </c>
      <c r="D3424" s="1" t="s">
        <v>3964</v>
      </c>
      <c r="E3424" s="2">
        <v>332</v>
      </c>
      <c r="F3424" s="9" t="s">
        <v>34</v>
      </c>
      <c r="G3424" s="2">
        <v>332</v>
      </c>
      <c r="H3424" s="4">
        <f>Tabla1[[#This Row],[Importe]]-Tabla1[[#This Row],[Pagado]]</f>
        <v>0</v>
      </c>
    </row>
    <row r="3425" spans="1:8" x14ac:dyDescent="0.25">
      <c r="A3425" s="1" t="s">
        <v>34</v>
      </c>
      <c r="B3425" s="8" t="s">
        <v>3461</v>
      </c>
      <c r="C3425">
        <v>41912</v>
      </c>
      <c r="D3425" s="1" t="s">
        <v>4018</v>
      </c>
      <c r="E3425" s="2">
        <v>25764.799999999999</v>
      </c>
      <c r="F3425" s="9" t="s">
        <v>34</v>
      </c>
      <c r="G3425" s="2">
        <v>25764.799999999999</v>
      </c>
      <c r="H3425" s="4">
        <f>Tabla1[[#This Row],[Importe]]-Tabla1[[#This Row],[Pagado]]</f>
        <v>0</v>
      </c>
    </row>
    <row r="3426" spans="1:8" x14ac:dyDescent="0.25">
      <c r="A3426" s="1" t="s">
        <v>34</v>
      </c>
      <c r="B3426" s="8" t="s">
        <v>3462</v>
      </c>
      <c r="C3426">
        <v>41913</v>
      </c>
      <c r="D3426" s="1" t="s">
        <v>4096</v>
      </c>
      <c r="E3426" s="2">
        <v>1011.4</v>
      </c>
      <c r="F3426" s="9" t="s">
        <v>34</v>
      </c>
      <c r="G3426" s="2">
        <v>1011.4</v>
      </c>
      <c r="H3426" s="4">
        <f>Tabla1[[#This Row],[Importe]]-Tabla1[[#This Row],[Pagado]]</f>
        <v>0</v>
      </c>
    </row>
    <row r="3427" spans="1:8" x14ac:dyDescent="0.25">
      <c r="A3427" s="1" t="s">
        <v>34</v>
      </c>
      <c r="B3427" s="8" t="s">
        <v>3463</v>
      </c>
      <c r="C3427">
        <v>41914</v>
      </c>
      <c r="D3427" s="1" t="s">
        <v>4051</v>
      </c>
      <c r="E3427" s="2">
        <v>1422.4</v>
      </c>
      <c r="F3427" s="9" t="s">
        <v>34</v>
      </c>
      <c r="G3427" s="2">
        <v>1422.4</v>
      </c>
      <c r="H3427" s="4">
        <f>Tabla1[[#This Row],[Importe]]-Tabla1[[#This Row],[Pagado]]</f>
        <v>0</v>
      </c>
    </row>
    <row r="3428" spans="1:8" x14ac:dyDescent="0.25">
      <c r="A3428" s="1" t="s">
        <v>34</v>
      </c>
      <c r="B3428" s="8" t="s">
        <v>3464</v>
      </c>
      <c r="C3428">
        <v>41915</v>
      </c>
      <c r="D3428" s="1" t="s">
        <v>4020</v>
      </c>
      <c r="E3428" s="2">
        <v>20354.599999999999</v>
      </c>
      <c r="F3428" s="9">
        <v>44210</v>
      </c>
      <c r="G3428" s="2">
        <f>2033.6+18321</f>
        <v>20354.599999999999</v>
      </c>
      <c r="H3428" s="4">
        <f>Tabla1[[#This Row],[Importe]]-Tabla1[[#This Row],[Pagado]]</f>
        <v>0</v>
      </c>
    </row>
    <row r="3429" spans="1:8" x14ac:dyDescent="0.25">
      <c r="A3429" s="1" t="s">
        <v>34</v>
      </c>
      <c r="B3429" s="8" t="s">
        <v>3465</v>
      </c>
      <c r="C3429">
        <v>41916</v>
      </c>
      <c r="D3429" s="1" t="s">
        <v>3998</v>
      </c>
      <c r="E3429" s="2">
        <v>38000.160000000003</v>
      </c>
      <c r="F3429" s="9" t="s">
        <v>34</v>
      </c>
      <c r="G3429" s="2">
        <v>38000.160000000003</v>
      </c>
      <c r="H3429" s="4">
        <f>Tabla1[[#This Row],[Importe]]-Tabla1[[#This Row],[Pagado]]</f>
        <v>0</v>
      </c>
    </row>
    <row r="3430" spans="1:8" x14ac:dyDescent="0.25">
      <c r="A3430" s="1" t="s">
        <v>34</v>
      </c>
      <c r="B3430" s="8" t="s">
        <v>3466</v>
      </c>
      <c r="C3430">
        <v>41917</v>
      </c>
      <c r="D3430" s="1" t="s">
        <v>4001</v>
      </c>
      <c r="E3430" s="2">
        <v>5200</v>
      </c>
      <c r="F3430" s="9" t="s">
        <v>35</v>
      </c>
      <c r="G3430" s="2">
        <v>5200</v>
      </c>
      <c r="H3430" s="4">
        <f>Tabla1[[#This Row],[Importe]]-Tabla1[[#This Row],[Pagado]]</f>
        <v>0</v>
      </c>
    </row>
    <row r="3431" spans="1:8" x14ac:dyDescent="0.25">
      <c r="A3431" s="1" t="s">
        <v>34</v>
      </c>
      <c r="B3431" s="8" t="s">
        <v>3467</v>
      </c>
      <c r="C3431">
        <v>41918</v>
      </c>
      <c r="D3431" s="1" t="s">
        <v>4100</v>
      </c>
      <c r="E3431" s="2">
        <v>520</v>
      </c>
      <c r="F3431" s="9" t="s">
        <v>35</v>
      </c>
      <c r="G3431" s="2">
        <v>520</v>
      </c>
      <c r="H3431" s="4">
        <f>Tabla1[[#This Row],[Importe]]-Tabla1[[#This Row],[Pagado]]</f>
        <v>0</v>
      </c>
    </row>
    <row r="3432" spans="1:8" x14ac:dyDescent="0.25">
      <c r="A3432" s="1" t="s">
        <v>34</v>
      </c>
      <c r="B3432" s="8" t="s">
        <v>3468</v>
      </c>
      <c r="C3432">
        <v>41919</v>
      </c>
      <c r="D3432" s="1" t="s">
        <v>4002</v>
      </c>
      <c r="E3432" s="2">
        <v>2600</v>
      </c>
      <c r="F3432" s="9" t="s">
        <v>35</v>
      </c>
      <c r="G3432" s="2">
        <v>2600</v>
      </c>
      <c r="H3432" s="4">
        <f>Tabla1[[#This Row],[Importe]]-Tabla1[[#This Row],[Pagado]]</f>
        <v>0</v>
      </c>
    </row>
    <row r="3433" spans="1:8" x14ac:dyDescent="0.25">
      <c r="A3433" s="1" t="s">
        <v>34</v>
      </c>
      <c r="B3433" s="8" t="s">
        <v>3469</v>
      </c>
      <c r="C3433">
        <v>41920</v>
      </c>
      <c r="D3433" s="1" t="s">
        <v>4105</v>
      </c>
      <c r="E3433" s="2">
        <v>52000</v>
      </c>
      <c r="F3433" s="9" t="s">
        <v>35</v>
      </c>
      <c r="G3433" s="2">
        <v>52000</v>
      </c>
      <c r="H3433" s="4">
        <f>Tabla1[[#This Row],[Importe]]-Tabla1[[#This Row],[Pagado]]</f>
        <v>0</v>
      </c>
    </row>
    <row r="3434" spans="1:8" x14ac:dyDescent="0.25">
      <c r="A3434" s="1" t="s">
        <v>34</v>
      </c>
      <c r="B3434" s="8" t="s">
        <v>3470</v>
      </c>
      <c r="C3434">
        <v>41921</v>
      </c>
      <c r="D3434" s="1" t="s">
        <v>4168</v>
      </c>
      <c r="E3434" s="2">
        <v>21576</v>
      </c>
      <c r="F3434" s="9" t="s">
        <v>34</v>
      </c>
      <c r="G3434" s="2">
        <v>21576</v>
      </c>
      <c r="H3434" s="4">
        <f>Tabla1[[#This Row],[Importe]]-Tabla1[[#This Row],[Pagado]]</f>
        <v>0</v>
      </c>
    </row>
    <row r="3435" spans="1:8" x14ac:dyDescent="0.25">
      <c r="A3435" s="1" t="s">
        <v>34</v>
      </c>
      <c r="B3435" s="8" t="s">
        <v>3471</v>
      </c>
      <c r="C3435">
        <v>41922</v>
      </c>
      <c r="D3435" s="1" t="s">
        <v>4168</v>
      </c>
      <c r="E3435" s="2">
        <v>52864.800000000003</v>
      </c>
      <c r="F3435" s="9" t="s">
        <v>34</v>
      </c>
      <c r="G3435" s="2">
        <v>52864.800000000003</v>
      </c>
      <c r="H3435" s="4">
        <f>Tabla1[[#This Row],[Importe]]-Tabla1[[#This Row],[Pagado]]</f>
        <v>0</v>
      </c>
    </row>
    <row r="3436" spans="1:8" x14ac:dyDescent="0.25">
      <c r="A3436" s="1" t="s">
        <v>34</v>
      </c>
      <c r="B3436" s="8" t="s">
        <v>3472</v>
      </c>
      <c r="C3436">
        <v>41923</v>
      </c>
      <c r="D3436" s="1" t="s">
        <v>4011</v>
      </c>
      <c r="E3436" s="2">
        <v>9916.1</v>
      </c>
      <c r="F3436" s="9" t="s">
        <v>35</v>
      </c>
      <c r="G3436" s="2">
        <v>9916.1</v>
      </c>
      <c r="H3436" s="4">
        <f>Tabla1[[#This Row],[Importe]]-Tabla1[[#This Row],[Pagado]]</f>
        <v>0</v>
      </c>
    </row>
    <row r="3437" spans="1:8" x14ac:dyDescent="0.25">
      <c r="A3437" s="1" t="s">
        <v>34</v>
      </c>
      <c r="B3437" s="8" t="s">
        <v>3473</v>
      </c>
      <c r="C3437">
        <v>41924</v>
      </c>
      <c r="D3437" s="1" t="s">
        <v>4073</v>
      </c>
      <c r="E3437" s="2">
        <v>7465.8</v>
      </c>
      <c r="F3437" s="9" t="s">
        <v>34</v>
      </c>
      <c r="G3437" s="2">
        <v>7465.8</v>
      </c>
      <c r="H3437" s="4">
        <f>Tabla1[[#This Row],[Importe]]-Tabla1[[#This Row],[Pagado]]</f>
        <v>0</v>
      </c>
    </row>
    <row r="3438" spans="1:8" x14ac:dyDescent="0.25">
      <c r="A3438" s="1" t="s">
        <v>34</v>
      </c>
      <c r="B3438" s="8" t="s">
        <v>3474</v>
      </c>
      <c r="C3438">
        <v>41925</v>
      </c>
      <c r="D3438" s="1" t="s">
        <v>4015</v>
      </c>
      <c r="E3438" s="2">
        <v>1520.48</v>
      </c>
      <c r="F3438" s="9" t="s">
        <v>34</v>
      </c>
      <c r="G3438" s="2">
        <v>1520.48</v>
      </c>
      <c r="H3438" s="4">
        <f>Tabla1[[#This Row],[Importe]]-Tabla1[[#This Row],[Pagado]]</f>
        <v>0</v>
      </c>
    </row>
    <row r="3439" spans="1:8" x14ac:dyDescent="0.25">
      <c r="A3439" s="1" t="s">
        <v>34</v>
      </c>
      <c r="B3439" s="8" t="s">
        <v>3475</v>
      </c>
      <c r="C3439">
        <v>41926</v>
      </c>
      <c r="D3439" s="1" t="s">
        <v>4090</v>
      </c>
      <c r="E3439" s="2">
        <v>620</v>
      </c>
      <c r="F3439" s="9" t="s">
        <v>34</v>
      </c>
      <c r="G3439" s="2">
        <v>620</v>
      </c>
      <c r="H3439" s="4">
        <f>Tabla1[[#This Row],[Importe]]-Tabla1[[#This Row],[Pagado]]</f>
        <v>0</v>
      </c>
    </row>
    <row r="3440" spans="1:8" x14ac:dyDescent="0.25">
      <c r="A3440" s="1" t="s">
        <v>34</v>
      </c>
      <c r="B3440" s="8" t="s">
        <v>3476</v>
      </c>
      <c r="C3440">
        <v>41927</v>
      </c>
      <c r="D3440" s="1" t="s">
        <v>4209</v>
      </c>
      <c r="E3440" s="2">
        <v>0</v>
      </c>
      <c r="F3440" s="9" t="s">
        <v>4219</v>
      </c>
      <c r="G3440" s="2">
        <v>0</v>
      </c>
      <c r="H3440" s="4">
        <f>Tabla1[[#This Row],[Importe]]-Tabla1[[#This Row],[Pagado]]</f>
        <v>0</v>
      </c>
    </row>
    <row r="3441" spans="1:8" x14ac:dyDescent="0.25">
      <c r="A3441" s="1" t="s">
        <v>34</v>
      </c>
      <c r="B3441" s="8" t="s">
        <v>3477</v>
      </c>
      <c r="C3441">
        <v>41928</v>
      </c>
      <c r="D3441" s="1" t="s">
        <v>4130</v>
      </c>
      <c r="E3441" s="2">
        <v>57537.7</v>
      </c>
      <c r="F3441" s="9" t="s">
        <v>37</v>
      </c>
      <c r="G3441" s="2">
        <v>57537.7</v>
      </c>
      <c r="H3441" s="4">
        <f>Tabla1[[#This Row],[Importe]]-Tabla1[[#This Row],[Pagado]]</f>
        <v>0</v>
      </c>
    </row>
    <row r="3442" spans="1:8" x14ac:dyDescent="0.25">
      <c r="A3442" s="1" t="s">
        <v>34</v>
      </c>
      <c r="B3442" s="8" t="s">
        <v>3478</v>
      </c>
      <c r="C3442">
        <v>41929</v>
      </c>
      <c r="D3442" s="1" t="s">
        <v>4106</v>
      </c>
      <c r="E3442" s="2">
        <v>1586.5</v>
      </c>
      <c r="F3442" s="9" t="s">
        <v>34</v>
      </c>
      <c r="G3442" s="2">
        <v>1586.5</v>
      </c>
      <c r="H3442" s="4">
        <f>Tabla1[[#This Row],[Importe]]-Tabla1[[#This Row],[Pagado]]</f>
        <v>0</v>
      </c>
    </row>
    <row r="3443" spans="1:8" x14ac:dyDescent="0.25">
      <c r="A3443" s="1" t="s">
        <v>34</v>
      </c>
      <c r="B3443" s="8" t="s">
        <v>3479</v>
      </c>
      <c r="C3443">
        <v>41930</v>
      </c>
      <c r="D3443" s="1" t="s">
        <v>3998</v>
      </c>
      <c r="E3443" s="2">
        <v>15000</v>
      </c>
      <c r="F3443" s="9" t="s">
        <v>34</v>
      </c>
      <c r="G3443" s="2">
        <v>15000</v>
      </c>
      <c r="H3443" s="4">
        <f>Tabla1[[#This Row],[Importe]]-Tabla1[[#This Row],[Pagado]]</f>
        <v>0</v>
      </c>
    </row>
    <row r="3444" spans="1:8" x14ac:dyDescent="0.25">
      <c r="A3444" s="1" t="s">
        <v>34</v>
      </c>
      <c r="B3444" s="8" t="s">
        <v>3480</v>
      </c>
      <c r="C3444">
        <v>41931</v>
      </c>
      <c r="D3444" s="1" t="s">
        <v>3959</v>
      </c>
      <c r="E3444" s="2">
        <v>149039</v>
      </c>
      <c r="F3444" s="9">
        <v>44210</v>
      </c>
      <c r="G3444" s="2">
        <v>149039</v>
      </c>
      <c r="H3444" s="4">
        <f>Tabla1[[#This Row],[Importe]]-Tabla1[[#This Row],[Pagado]]</f>
        <v>0</v>
      </c>
    </row>
    <row r="3445" spans="1:8" x14ac:dyDescent="0.25">
      <c r="A3445" s="1" t="s">
        <v>34</v>
      </c>
      <c r="B3445" s="8" t="s">
        <v>3481</v>
      </c>
      <c r="C3445">
        <v>41932</v>
      </c>
      <c r="D3445" s="1" t="s">
        <v>4025</v>
      </c>
      <c r="E3445" s="2">
        <v>2448</v>
      </c>
      <c r="F3445" s="9" t="s">
        <v>34</v>
      </c>
      <c r="G3445" s="2">
        <v>2448</v>
      </c>
      <c r="H3445" s="4">
        <f>Tabla1[[#This Row],[Importe]]-Tabla1[[#This Row],[Pagado]]</f>
        <v>0</v>
      </c>
    </row>
    <row r="3446" spans="1:8" x14ac:dyDescent="0.25">
      <c r="A3446" s="1" t="s">
        <v>34</v>
      </c>
      <c r="B3446" s="8" t="s">
        <v>3482</v>
      </c>
      <c r="C3446">
        <v>41933</v>
      </c>
      <c r="D3446" s="1" t="s">
        <v>3961</v>
      </c>
      <c r="E3446" s="2">
        <v>3546.4</v>
      </c>
      <c r="F3446" s="9" t="s">
        <v>35</v>
      </c>
      <c r="G3446" s="2">
        <v>3546.4</v>
      </c>
      <c r="H3446" s="4">
        <f>Tabla1[[#This Row],[Importe]]-Tabla1[[#This Row],[Pagado]]</f>
        <v>0</v>
      </c>
    </row>
    <row r="3447" spans="1:8" x14ac:dyDescent="0.25">
      <c r="A3447" s="1" t="s">
        <v>34</v>
      </c>
      <c r="B3447" s="8" t="s">
        <v>3483</v>
      </c>
      <c r="C3447">
        <v>41934</v>
      </c>
      <c r="D3447" s="1" t="s">
        <v>3961</v>
      </c>
      <c r="E3447" s="2">
        <v>8352</v>
      </c>
      <c r="F3447" s="9" t="s">
        <v>35</v>
      </c>
      <c r="G3447" s="2">
        <v>8352</v>
      </c>
      <c r="H3447" s="4">
        <f>Tabla1[[#This Row],[Importe]]-Tabla1[[#This Row],[Pagado]]</f>
        <v>0</v>
      </c>
    </row>
    <row r="3448" spans="1:8" x14ac:dyDescent="0.25">
      <c r="A3448" s="1" t="s">
        <v>35</v>
      </c>
      <c r="B3448" s="8" t="s">
        <v>3484</v>
      </c>
      <c r="C3448">
        <v>41935</v>
      </c>
      <c r="D3448" s="1" t="s">
        <v>3936</v>
      </c>
      <c r="E3448" s="2">
        <v>8256</v>
      </c>
      <c r="F3448" s="9" t="s">
        <v>36</v>
      </c>
      <c r="G3448" s="2">
        <v>8256</v>
      </c>
      <c r="H3448" s="4">
        <f>Tabla1[[#This Row],[Importe]]-Tabla1[[#This Row],[Pagado]]</f>
        <v>0</v>
      </c>
    </row>
    <row r="3449" spans="1:8" x14ac:dyDescent="0.25">
      <c r="A3449" s="1" t="s">
        <v>35</v>
      </c>
      <c r="B3449" s="8" t="s">
        <v>3485</v>
      </c>
      <c r="C3449">
        <v>41936</v>
      </c>
      <c r="D3449" s="1" t="s">
        <v>3936</v>
      </c>
      <c r="E3449" s="2">
        <v>345</v>
      </c>
      <c r="F3449" s="9" t="s">
        <v>36</v>
      </c>
      <c r="G3449" s="2">
        <v>345</v>
      </c>
      <c r="H3449" s="4">
        <f>Tabla1[[#This Row],[Importe]]-Tabla1[[#This Row],[Pagado]]</f>
        <v>0</v>
      </c>
    </row>
    <row r="3450" spans="1:8" x14ac:dyDescent="0.25">
      <c r="A3450" s="1" t="s">
        <v>35</v>
      </c>
      <c r="B3450" s="8" t="s">
        <v>3486</v>
      </c>
      <c r="C3450">
        <v>41937</v>
      </c>
      <c r="D3450" s="1" t="s">
        <v>4083</v>
      </c>
      <c r="E3450" s="2">
        <v>3507.4</v>
      </c>
      <c r="F3450" s="9" t="s">
        <v>35</v>
      </c>
      <c r="G3450" s="2">
        <v>3507.4</v>
      </c>
      <c r="H3450" s="4">
        <f>Tabla1[[#This Row],[Importe]]-Tabla1[[#This Row],[Pagado]]</f>
        <v>0</v>
      </c>
    </row>
    <row r="3451" spans="1:8" x14ac:dyDescent="0.25">
      <c r="A3451" s="1" t="s">
        <v>35</v>
      </c>
      <c r="B3451" s="8" t="s">
        <v>3487</v>
      </c>
      <c r="C3451">
        <v>41938</v>
      </c>
      <c r="D3451" s="1" t="s">
        <v>3974</v>
      </c>
      <c r="E3451" s="2">
        <v>6240</v>
      </c>
      <c r="F3451" s="9" t="s">
        <v>35</v>
      </c>
      <c r="G3451" s="2">
        <v>6240</v>
      </c>
      <c r="H3451" s="4">
        <f>Tabla1[[#This Row],[Importe]]-Tabla1[[#This Row],[Pagado]]</f>
        <v>0</v>
      </c>
    </row>
    <row r="3452" spans="1:8" x14ac:dyDescent="0.25">
      <c r="A3452" s="1" t="s">
        <v>35</v>
      </c>
      <c r="B3452" s="8" t="s">
        <v>3488</v>
      </c>
      <c r="C3452">
        <v>41939</v>
      </c>
      <c r="D3452" s="1" t="s">
        <v>3973</v>
      </c>
      <c r="E3452" s="2">
        <v>1102</v>
      </c>
      <c r="F3452" s="9" t="s">
        <v>35</v>
      </c>
      <c r="G3452" s="2">
        <v>1102</v>
      </c>
      <c r="H3452" s="4">
        <f>Tabla1[[#This Row],[Importe]]-Tabla1[[#This Row],[Pagado]]</f>
        <v>0</v>
      </c>
    </row>
    <row r="3453" spans="1:8" x14ac:dyDescent="0.25">
      <c r="A3453" s="1" t="s">
        <v>35</v>
      </c>
      <c r="B3453" s="8" t="s">
        <v>3489</v>
      </c>
      <c r="C3453">
        <v>41940</v>
      </c>
      <c r="D3453" s="1" t="s">
        <v>3936</v>
      </c>
      <c r="E3453" s="2">
        <v>481.6</v>
      </c>
      <c r="F3453" s="9" t="s">
        <v>36</v>
      </c>
      <c r="G3453" s="2">
        <v>481.6</v>
      </c>
      <c r="H3453" s="4">
        <f>Tabla1[[#This Row],[Importe]]-Tabla1[[#This Row],[Pagado]]</f>
        <v>0</v>
      </c>
    </row>
    <row r="3454" spans="1:8" x14ac:dyDescent="0.25">
      <c r="A3454" s="1" t="s">
        <v>35</v>
      </c>
      <c r="B3454" s="8" t="s">
        <v>3490</v>
      </c>
      <c r="C3454">
        <v>41941</v>
      </c>
      <c r="D3454" s="1" t="s">
        <v>4183</v>
      </c>
      <c r="E3454" s="2">
        <v>8235.4</v>
      </c>
      <c r="F3454" s="9" t="s">
        <v>35</v>
      </c>
      <c r="G3454" s="2">
        <v>8235.4</v>
      </c>
      <c r="H3454" s="4">
        <f>Tabla1[[#This Row],[Importe]]-Tabla1[[#This Row],[Pagado]]</f>
        <v>0</v>
      </c>
    </row>
    <row r="3455" spans="1:8" x14ac:dyDescent="0.25">
      <c r="A3455" s="1" t="s">
        <v>35</v>
      </c>
      <c r="B3455" s="8" t="s">
        <v>3491</v>
      </c>
      <c r="C3455">
        <v>41942</v>
      </c>
      <c r="D3455" s="1" t="s">
        <v>3935</v>
      </c>
      <c r="E3455" s="2">
        <v>74397.600000000006</v>
      </c>
      <c r="F3455" s="9" t="s">
        <v>36</v>
      </c>
      <c r="G3455" s="2">
        <v>74397.600000000006</v>
      </c>
      <c r="H3455" s="4">
        <f>Tabla1[[#This Row],[Importe]]-Tabla1[[#This Row],[Pagado]]</f>
        <v>0</v>
      </c>
    </row>
    <row r="3456" spans="1:8" x14ac:dyDescent="0.25">
      <c r="A3456" s="1" t="s">
        <v>35</v>
      </c>
      <c r="B3456" s="8" t="s">
        <v>3492</v>
      </c>
      <c r="C3456">
        <v>41943</v>
      </c>
      <c r="D3456" s="1" t="s">
        <v>3953</v>
      </c>
      <c r="E3456" s="2">
        <v>2340</v>
      </c>
      <c r="F3456" s="9" t="s">
        <v>35</v>
      </c>
      <c r="G3456" s="2">
        <v>2340</v>
      </c>
      <c r="H3456" s="4">
        <f>Tabla1[[#This Row],[Importe]]-Tabla1[[#This Row],[Pagado]]</f>
        <v>0</v>
      </c>
    </row>
    <row r="3457" spans="1:8" x14ac:dyDescent="0.25">
      <c r="A3457" s="1" t="s">
        <v>35</v>
      </c>
      <c r="B3457" s="8" t="s">
        <v>3493</v>
      </c>
      <c r="C3457">
        <v>41944</v>
      </c>
      <c r="D3457" s="1" t="s">
        <v>3942</v>
      </c>
      <c r="E3457" s="2">
        <v>3566.4</v>
      </c>
      <c r="F3457" s="9" t="s">
        <v>36</v>
      </c>
      <c r="G3457" s="2">
        <v>3566.4</v>
      </c>
      <c r="H3457" s="4">
        <f>Tabla1[[#This Row],[Importe]]-Tabla1[[#This Row],[Pagado]]</f>
        <v>0</v>
      </c>
    </row>
    <row r="3458" spans="1:8" x14ac:dyDescent="0.25">
      <c r="A3458" s="1" t="s">
        <v>35</v>
      </c>
      <c r="B3458" s="8" t="s">
        <v>3494</v>
      </c>
      <c r="C3458">
        <v>41945</v>
      </c>
      <c r="D3458" s="1" t="s">
        <v>3948</v>
      </c>
      <c r="E3458" s="2">
        <v>17750.400000000001</v>
      </c>
      <c r="F3458" s="9" t="s">
        <v>36</v>
      </c>
      <c r="G3458" s="2">
        <v>17750.400000000001</v>
      </c>
      <c r="H3458" s="4">
        <f>Tabla1[[#This Row],[Importe]]-Tabla1[[#This Row],[Pagado]]</f>
        <v>0</v>
      </c>
    </row>
    <row r="3459" spans="1:8" x14ac:dyDescent="0.25">
      <c r="A3459" s="1" t="s">
        <v>35</v>
      </c>
      <c r="B3459" s="8" t="s">
        <v>3495</v>
      </c>
      <c r="C3459">
        <v>41946</v>
      </c>
      <c r="D3459" s="1" t="s">
        <v>3939</v>
      </c>
      <c r="E3459" s="2">
        <v>7863.1</v>
      </c>
      <c r="F3459" s="9" t="s">
        <v>36</v>
      </c>
      <c r="G3459" s="2">
        <v>7863.1</v>
      </c>
      <c r="H3459" s="4">
        <f>Tabla1[[#This Row],[Importe]]-Tabla1[[#This Row],[Pagado]]</f>
        <v>0</v>
      </c>
    </row>
    <row r="3460" spans="1:8" x14ac:dyDescent="0.25">
      <c r="A3460" s="1" t="s">
        <v>35</v>
      </c>
      <c r="B3460" s="8" t="s">
        <v>3496</v>
      </c>
      <c r="C3460">
        <v>41947</v>
      </c>
      <c r="D3460" s="1" t="s">
        <v>3951</v>
      </c>
      <c r="E3460" s="2">
        <v>4761.5</v>
      </c>
      <c r="F3460" s="9" t="s">
        <v>35</v>
      </c>
      <c r="G3460" s="2">
        <v>4761.5</v>
      </c>
      <c r="H3460" s="4">
        <f>Tabla1[[#This Row],[Importe]]-Tabla1[[#This Row],[Pagado]]</f>
        <v>0</v>
      </c>
    </row>
    <row r="3461" spans="1:8" x14ac:dyDescent="0.25">
      <c r="A3461" s="1" t="s">
        <v>35</v>
      </c>
      <c r="B3461" s="8" t="s">
        <v>3497</v>
      </c>
      <c r="C3461">
        <v>41948</v>
      </c>
      <c r="D3461" s="1" t="s">
        <v>3945</v>
      </c>
      <c r="E3461" s="2">
        <v>6025.8</v>
      </c>
      <c r="F3461" s="9" t="s">
        <v>36</v>
      </c>
      <c r="G3461" s="2">
        <v>6025.8</v>
      </c>
      <c r="H3461" s="4">
        <f>Tabla1[[#This Row],[Importe]]-Tabla1[[#This Row],[Pagado]]</f>
        <v>0</v>
      </c>
    </row>
    <row r="3462" spans="1:8" x14ac:dyDescent="0.25">
      <c r="A3462" s="1" t="s">
        <v>35</v>
      </c>
      <c r="B3462" s="8" t="s">
        <v>3498</v>
      </c>
      <c r="C3462">
        <v>41949</v>
      </c>
      <c r="D3462" s="1" t="s">
        <v>3946</v>
      </c>
      <c r="E3462" s="2">
        <v>2316.6</v>
      </c>
      <c r="F3462" s="9" t="s">
        <v>36</v>
      </c>
      <c r="G3462" s="2">
        <v>2316.6</v>
      </c>
      <c r="H3462" s="4">
        <f>Tabla1[[#This Row],[Importe]]-Tabla1[[#This Row],[Pagado]]</f>
        <v>0</v>
      </c>
    </row>
    <row r="3463" spans="1:8" x14ac:dyDescent="0.25">
      <c r="A3463" s="1" t="s">
        <v>35</v>
      </c>
      <c r="B3463" s="8" t="s">
        <v>3499</v>
      </c>
      <c r="C3463">
        <v>41950</v>
      </c>
      <c r="D3463" s="1" t="s">
        <v>3944</v>
      </c>
      <c r="E3463" s="2">
        <v>9838.9</v>
      </c>
      <c r="F3463" s="9" t="s">
        <v>36</v>
      </c>
      <c r="G3463" s="2">
        <v>9838.9</v>
      </c>
      <c r="H3463" s="4">
        <f>Tabla1[[#This Row],[Importe]]-Tabla1[[#This Row],[Pagado]]</f>
        <v>0</v>
      </c>
    </row>
    <row r="3464" spans="1:8" x14ac:dyDescent="0.25">
      <c r="A3464" s="1" t="s">
        <v>35</v>
      </c>
      <c r="B3464" s="8" t="s">
        <v>3500</v>
      </c>
      <c r="C3464">
        <v>41951</v>
      </c>
      <c r="D3464" s="1" t="s">
        <v>3950</v>
      </c>
      <c r="E3464" s="2">
        <v>46756.800000000003</v>
      </c>
      <c r="F3464" s="9" t="s">
        <v>37</v>
      </c>
      <c r="G3464" s="2">
        <v>46756.800000000003</v>
      </c>
      <c r="H3464" s="4">
        <f>Tabla1[[#This Row],[Importe]]-Tabla1[[#This Row],[Pagado]]</f>
        <v>0</v>
      </c>
    </row>
    <row r="3465" spans="1:8" x14ac:dyDescent="0.25">
      <c r="A3465" s="1" t="s">
        <v>35</v>
      </c>
      <c r="B3465" s="8" t="s">
        <v>3501</v>
      </c>
      <c r="C3465">
        <v>41952</v>
      </c>
      <c r="D3465" s="1" t="s">
        <v>4142</v>
      </c>
      <c r="E3465" s="2">
        <v>7012.2</v>
      </c>
      <c r="F3465" s="9" t="s">
        <v>35</v>
      </c>
      <c r="G3465" s="2">
        <v>7012.2</v>
      </c>
      <c r="H3465" s="4">
        <f>Tabla1[[#This Row],[Importe]]-Tabla1[[#This Row],[Pagado]]</f>
        <v>0</v>
      </c>
    </row>
    <row r="3466" spans="1:8" x14ac:dyDescent="0.25">
      <c r="A3466" s="1" t="s">
        <v>35</v>
      </c>
      <c r="B3466" s="8" t="s">
        <v>3502</v>
      </c>
      <c r="C3466">
        <v>41953</v>
      </c>
      <c r="D3466" s="1" t="s">
        <v>4142</v>
      </c>
      <c r="E3466" s="2">
        <v>4594.2</v>
      </c>
      <c r="F3466" s="9" t="s">
        <v>35</v>
      </c>
      <c r="G3466" s="2">
        <v>4594.2</v>
      </c>
      <c r="H3466" s="4">
        <f>Tabla1[[#This Row],[Importe]]-Tabla1[[#This Row],[Pagado]]</f>
        <v>0</v>
      </c>
    </row>
    <row r="3467" spans="1:8" x14ac:dyDescent="0.25">
      <c r="A3467" s="1" t="s">
        <v>35</v>
      </c>
      <c r="B3467" s="8" t="s">
        <v>3503</v>
      </c>
      <c r="C3467">
        <v>41954</v>
      </c>
      <c r="D3467" s="1" t="s">
        <v>4142</v>
      </c>
      <c r="E3467" s="2">
        <v>9900</v>
      </c>
      <c r="F3467" s="9" t="s">
        <v>35</v>
      </c>
      <c r="G3467" s="2">
        <v>9900</v>
      </c>
      <c r="H3467" s="4">
        <f>Tabla1[[#This Row],[Importe]]-Tabla1[[#This Row],[Pagado]]</f>
        <v>0</v>
      </c>
    </row>
    <row r="3468" spans="1:8" x14ac:dyDescent="0.25">
      <c r="A3468" s="1" t="s">
        <v>35</v>
      </c>
      <c r="B3468" s="8" t="s">
        <v>3504</v>
      </c>
      <c r="C3468">
        <v>41955</v>
      </c>
      <c r="D3468" s="1" t="s">
        <v>3947</v>
      </c>
      <c r="E3468" s="2">
        <v>2238.6</v>
      </c>
      <c r="F3468" s="9" t="s">
        <v>36</v>
      </c>
      <c r="G3468" s="2">
        <v>2238.6</v>
      </c>
      <c r="H3468" s="4">
        <f>Tabla1[[#This Row],[Importe]]-Tabla1[[#This Row],[Pagado]]</f>
        <v>0</v>
      </c>
    </row>
    <row r="3469" spans="1:8" x14ac:dyDescent="0.25">
      <c r="A3469" s="1" t="s">
        <v>35</v>
      </c>
      <c r="B3469" s="8" t="s">
        <v>3505</v>
      </c>
      <c r="C3469">
        <v>41956</v>
      </c>
      <c r="D3469" s="1" t="s">
        <v>4089</v>
      </c>
      <c r="E3469" s="2">
        <v>1674.1</v>
      </c>
      <c r="F3469" s="9" t="s">
        <v>35</v>
      </c>
      <c r="G3469" s="2">
        <v>1674.1</v>
      </c>
      <c r="H3469" s="4">
        <f>Tabla1[[#This Row],[Importe]]-Tabla1[[#This Row],[Pagado]]</f>
        <v>0</v>
      </c>
    </row>
    <row r="3470" spans="1:8" x14ac:dyDescent="0.25">
      <c r="A3470" s="1" t="s">
        <v>35</v>
      </c>
      <c r="B3470" s="8" t="s">
        <v>3506</v>
      </c>
      <c r="C3470">
        <v>41957</v>
      </c>
      <c r="D3470" s="1" t="s">
        <v>4041</v>
      </c>
      <c r="E3470" s="2">
        <v>1087.8</v>
      </c>
      <c r="F3470" s="9" t="s">
        <v>35</v>
      </c>
      <c r="G3470" s="2">
        <v>1087.8</v>
      </c>
      <c r="H3470" s="4">
        <f>Tabla1[[#This Row],[Importe]]-Tabla1[[#This Row],[Pagado]]</f>
        <v>0</v>
      </c>
    </row>
    <row r="3471" spans="1:8" x14ac:dyDescent="0.25">
      <c r="A3471" s="1" t="s">
        <v>35</v>
      </c>
      <c r="B3471" s="8" t="s">
        <v>3507</v>
      </c>
      <c r="C3471">
        <v>41958</v>
      </c>
      <c r="D3471" s="1" t="s">
        <v>4031</v>
      </c>
      <c r="E3471" s="2">
        <v>1040</v>
      </c>
      <c r="F3471" s="9" t="s">
        <v>35</v>
      </c>
      <c r="G3471" s="2">
        <v>1040</v>
      </c>
      <c r="H3471" s="4">
        <f>Tabla1[[#This Row],[Importe]]-Tabla1[[#This Row],[Pagado]]</f>
        <v>0</v>
      </c>
    </row>
    <row r="3472" spans="1:8" x14ac:dyDescent="0.25">
      <c r="A3472" s="1" t="s">
        <v>35</v>
      </c>
      <c r="B3472" s="8" t="s">
        <v>3508</v>
      </c>
      <c r="C3472">
        <v>41959</v>
      </c>
      <c r="D3472" s="1" t="s">
        <v>3954</v>
      </c>
      <c r="E3472" s="2">
        <v>3720</v>
      </c>
      <c r="F3472" s="9" t="s">
        <v>35</v>
      </c>
      <c r="G3472" s="2">
        <v>3720</v>
      </c>
      <c r="H3472" s="4">
        <f>Tabla1[[#This Row],[Importe]]-Tabla1[[#This Row],[Pagado]]</f>
        <v>0</v>
      </c>
    </row>
    <row r="3473" spans="1:8" x14ac:dyDescent="0.25">
      <c r="A3473" s="1" t="s">
        <v>35</v>
      </c>
      <c r="B3473" s="8" t="s">
        <v>3509</v>
      </c>
      <c r="C3473">
        <v>41960</v>
      </c>
      <c r="D3473" s="1" t="s">
        <v>3949</v>
      </c>
      <c r="E3473" s="2">
        <v>27087</v>
      </c>
      <c r="F3473" s="9" t="s">
        <v>36</v>
      </c>
      <c r="G3473" s="2">
        <v>27087</v>
      </c>
      <c r="H3473" s="4">
        <f>Tabla1[[#This Row],[Importe]]-Tabla1[[#This Row],[Pagado]]</f>
        <v>0</v>
      </c>
    </row>
    <row r="3474" spans="1:8" x14ac:dyDescent="0.25">
      <c r="A3474" s="1" t="s">
        <v>35</v>
      </c>
      <c r="B3474" s="8" t="s">
        <v>3510</v>
      </c>
      <c r="C3474">
        <v>41961</v>
      </c>
      <c r="D3474" s="1" t="s">
        <v>3938</v>
      </c>
      <c r="E3474" s="2">
        <v>14627.9</v>
      </c>
      <c r="F3474" s="9" t="s">
        <v>36</v>
      </c>
      <c r="G3474" s="2">
        <v>14627.9</v>
      </c>
      <c r="H3474" s="4">
        <f>Tabla1[[#This Row],[Importe]]-Tabla1[[#This Row],[Pagado]]</f>
        <v>0</v>
      </c>
    </row>
    <row r="3475" spans="1:8" x14ac:dyDescent="0.25">
      <c r="A3475" s="1" t="s">
        <v>35</v>
      </c>
      <c r="B3475" s="8" t="s">
        <v>3511</v>
      </c>
      <c r="C3475">
        <v>41962</v>
      </c>
      <c r="D3475" s="1" t="s">
        <v>3964</v>
      </c>
      <c r="E3475" s="2">
        <v>418.2</v>
      </c>
      <c r="F3475" s="9" t="s">
        <v>36</v>
      </c>
      <c r="G3475" s="2">
        <v>418.2</v>
      </c>
      <c r="H3475" s="4">
        <f>Tabla1[[#This Row],[Importe]]-Tabla1[[#This Row],[Pagado]]</f>
        <v>0</v>
      </c>
    </row>
    <row r="3476" spans="1:8" x14ac:dyDescent="0.25">
      <c r="A3476" s="1" t="s">
        <v>35</v>
      </c>
      <c r="B3476" s="8" t="s">
        <v>3512</v>
      </c>
      <c r="C3476">
        <v>41963</v>
      </c>
      <c r="D3476" s="1" t="s">
        <v>3989</v>
      </c>
      <c r="E3476" s="2">
        <v>3217.2</v>
      </c>
      <c r="F3476" s="9" t="s">
        <v>35</v>
      </c>
      <c r="G3476" s="2">
        <v>3217.2</v>
      </c>
      <c r="H3476" s="4">
        <f>Tabla1[[#This Row],[Importe]]-Tabla1[[#This Row],[Pagado]]</f>
        <v>0</v>
      </c>
    </row>
    <row r="3477" spans="1:8" x14ac:dyDescent="0.25">
      <c r="A3477" s="1" t="s">
        <v>35</v>
      </c>
      <c r="B3477" s="8" t="s">
        <v>3513</v>
      </c>
      <c r="C3477">
        <v>41964</v>
      </c>
      <c r="D3477" s="1" t="s">
        <v>3995</v>
      </c>
      <c r="E3477" s="2">
        <v>49834.16</v>
      </c>
      <c r="F3477" s="9" t="s">
        <v>35</v>
      </c>
      <c r="G3477" s="2">
        <v>49834.16</v>
      </c>
      <c r="H3477" s="4">
        <f>Tabla1[[#This Row],[Importe]]-Tabla1[[#This Row],[Pagado]]</f>
        <v>0</v>
      </c>
    </row>
    <row r="3478" spans="1:8" x14ac:dyDescent="0.25">
      <c r="A3478" s="1" t="s">
        <v>35</v>
      </c>
      <c r="B3478" s="8" t="s">
        <v>3514</v>
      </c>
      <c r="C3478">
        <v>41965</v>
      </c>
      <c r="D3478" s="1" t="s">
        <v>4154</v>
      </c>
      <c r="E3478" s="2">
        <v>3676.5</v>
      </c>
      <c r="F3478" s="9" t="s">
        <v>35</v>
      </c>
      <c r="G3478" s="2">
        <v>3676.5</v>
      </c>
      <c r="H3478" s="4">
        <f>Tabla1[[#This Row],[Importe]]-Tabla1[[#This Row],[Pagado]]</f>
        <v>0</v>
      </c>
    </row>
    <row r="3479" spans="1:8" x14ac:dyDescent="0.25">
      <c r="A3479" s="1" t="s">
        <v>35</v>
      </c>
      <c r="B3479" s="8" t="s">
        <v>3515</v>
      </c>
      <c r="C3479">
        <v>41966</v>
      </c>
      <c r="D3479" s="1" t="s">
        <v>4036</v>
      </c>
      <c r="E3479" s="2">
        <v>3412.5</v>
      </c>
      <c r="F3479" s="9" t="s">
        <v>35</v>
      </c>
      <c r="G3479" s="2">
        <v>3412.5</v>
      </c>
      <c r="H3479" s="4">
        <f>Tabla1[[#This Row],[Importe]]-Tabla1[[#This Row],[Pagado]]</f>
        <v>0</v>
      </c>
    </row>
    <row r="3480" spans="1:8" x14ac:dyDescent="0.25">
      <c r="A3480" s="1" t="s">
        <v>35</v>
      </c>
      <c r="B3480" s="8" t="s">
        <v>3516</v>
      </c>
      <c r="C3480">
        <v>41967</v>
      </c>
      <c r="D3480" s="1" t="s">
        <v>3964</v>
      </c>
      <c r="E3480" s="2">
        <v>624</v>
      </c>
      <c r="F3480" s="9" t="s">
        <v>35</v>
      </c>
      <c r="G3480" s="2">
        <v>624</v>
      </c>
      <c r="H3480" s="4">
        <f>Tabla1[[#This Row],[Importe]]-Tabla1[[#This Row],[Pagado]]</f>
        <v>0</v>
      </c>
    </row>
    <row r="3481" spans="1:8" x14ac:dyDescent="0.25">
      <c r="A3481" s="1" t="s">
        <v>35</v>
      </c>
      <c r="B3481" s="8" t="s">
        <v>3517</v>
      </c>
      <c r="C3481">
        <v>41968</v>
      </c>
      <c r="D3481" s="1" t="s">
        <v>3993</v>
      </c>
      <c r="E3481" s="2">
        <v>4048.8</v>
      </c>
      <c r="F3481" s="9" t="s">
        <v>35</v>
      </c>
      <c r="G3481" s="2">
        <v>4048.8</v>
      </c>
      <c r="H3481" s="4">
        <f>Tabla1[[#This Row],[Importe]]-Tabla1[[#This Row],[Pagado]]</f>
        <v>0</v>
      </c>
    </row>
    <row r="3482" spans="1:8" x14ac:dyDescent="0.25">
      <c r="A3482" s="1" t="s">
        <v>35</v>
      </c>
      <c r="B3482" s="8" t="s">
        <v>3518</v>
      </c>
      <c r="C3482">
        <v>41969</v>
      </c>
      <c r="D3482" s="1" t="s">
        <v>4057</v>
      </c>
      <c r="E3482" s="2">
        <v>5475.6</v>
      </c>
      <c r="F3482" s="9" t="s">
        <v>35</v>
      </c>
      <c r="G3482" s="2">
        <v>5475.6</v>
      </c>
      <c r="H3482" s="4">
        <f>Tabla1[[#This Row],[Importe]]-Tabla1[[#This Row],[Pagado]]</f>
        <v>0</v>
      </c>
    </row>
    <row r="3483" spans="1:8" x14ac:dyDescent="0.25">
      <c r="A3483" s="1" t="s">
        <v>35</v>
      </c>
      <c r="B3483" s="8" t="s">
        <v>3519</v>
      </c>
      <c r="C3483">
        <v>41970</v>
      </c>
      <c r="D3483" s="1" t="s">
        <v>4129</v>
      </c>
      <c r="E3483" s="2">
        <v>2569.4</v>
      </c>
      <c r="F3483" s="9" t="s">
        <v>35</v>
      </c>
      <c r="G3483" s="2">
        <v>2569.4</v>
      </c>
      <c r="H3483" s="4">
        <f>Tabla1[[#This Row],[Importe]]-Tabla1[[#This Row],[Pagado]]</f>
        <v>0</v>
      </c>
    </row>
    <row r="3484" spans="1:8" x14ac:dyDescent="0.25">
      <c r="A3484" s="1" t="s">
        <v>35</v>
      </c>
      <c r="B3484" s="8" t="s">
        <v>3520</v>
      </c>
      <c r="C3484">
        <v>41971</v>
      </c>
      <c r="D3484" s="1" t="s">
        <v>4078</v>
      </c>
      <c r="E3484" s="2">
        <v>2164.44</v>
      </c>
      <c r="F3484" s="9" t="s">
        <v>35</v>
      </c>
      <c r="G3484" s="2">
        <v>2164.44</v>
      </c>
      <c r="H3484" s="4">
        <f>Tabla1[[#This Row],[Importe]]-Tabla1[[#This Row],[Pagado]]</f>
        <v>0</v>
      </c>
    </row>
    <row r="3485" spans="1:8" x14ac:dyDescent="0.25">
      <c r="A3485" s="1" t="s">
        <v>35</v>
      </c>
      <c r="B3485" s="8" t="s">
        <v>3521</v>
      </c>
      <c r="C3485">
        <v>41972</v>
      </c>
      <c r="D3485" s="1" t="s">
        <v>3994</v>
      </c>
      <c r="E3485" s="2">
        <v>4407.84</v>
      </c>
      <c r="F3485" s="9" t="s">
        <v>35</v>
      </c>
      <c r="G3485" s="2">
        <v>4407.84</v>
      </c>
      <c r="H3485" s="4">
        <f>Tabla1[[#This Row],[Importe]]-Tabla1[[#This Row],[Pagado]]</f>
        <v>0</v>
      </c>
    </row>
    <row r="3486" spans="1:8" x14ac:dyDescent="0.25">
      <c r="A3486" s="1" t="s">
        <v>35</v>
      </c>
      <c r="B3486" s="8" t="s">
        <v>3522</v>
      </c>
      <c r="C3486">
        <v>41973</v>
      </c>
      <c r="D3486" s="1" t="s">
        <v>3958</v>
      </c>
      <c r="E3486" s="2">
        <v>3576.9</v>
      </c>
      <c r="F3486" s="9" t="s">
        <v>35</v>
      </c>
      <c r="G3486" s="2">
        <v>3576.9</v>
      </c>
      <c r="H3486" s="4">
        <f>Tabla1[[#This Row],[Importe]]-Tabla1[[#This Row],[Pagado]]</f>
        <v>0</v>
      </c>
    </row>
    <row r="3487" spans="1:8" x14ac:dyDescent="0.25">
      <c r="A3487" s="1" t="s">
        <v>35</v>
      </c>
      <c r="B3487" s="8" t="s">
        <v>3523</v>
      </c>
      <c r="C3487">
        <v>41974</v>
      </c>
      <c r="D3487" s="1" t="s">
        <v>4030</v>
      </c>
      <c r="E3487" s="2">
        <v>648.1</v>
      </c>
      <c r="F3487" s="9" t="s">
        <v>35</v>
      </c>
      <c r="G3487" s="2">
        <v>648.1</v>
      </c>
      <c r="H3487" s="4">
        <f>Tabla1[[#This Row],[Importe]]-Tabla1[[#This Row],[Pagado]]</f>
        <v>0</v>
      </c>
    </row>
    <row r="3488" spans="1:8" x14ac:dyDescent="0.25">
      <c r="A3488" s="1" t="s">
        <v>35</v>
      </c>
      <c r="B3488" s="8" t="s">
        <v>3524</v>
      </c>
      <c r="C3488">
        <v>41975</v>
      </c>
      <c r="D3488" s="1" t="s">
        <v>3972</v>
      </c>
      <c r="E3488" s="2">
        <v>2081.6999999999998</v>
      </c>
      <c r="F3488" s="9" t="s">
        <v>35</v>
      </c>
      <c r="G3488" s="2">
        <v>2081.6999999999998</v>
      </c>
      <c r="H3488" s="4">
        <f>Tabla1[[#This Row],[Importe]]-Tabla1[[#This Row],[Pagado]]</f>
        <v>0</v>
      </c>
    </row>
    <row r="3489" spans="1:8" x14ac:dyDescent="0.25">
      <c r="A3489" s="1" t="s">
        <v>35</v>
      </c>
      <c r="B3489" s="8" t="s">
        <v>3525</v>
      </c>
      <c r="C3489">
        <v>41976</v>
      </c>
      <c r="D3489" s="1" t="s">
        <v>3982</v>
      </c>
      <c r="E3489" s="2">
        <v>3253.6</v>
      </c>
      <c r="F3489" s="9" t="s">
        <v>35</v>
      </c>
      <c r="G3489" s="2">
        <v>3253.6</v>
      </c>
      <c r="H3489" s="4">
        <f>Tabla1[[#This Row],[Importe]]-Tabla1[[#This Row],[Pagado]]</f>
        <v>0</v>
      </c>
    </row>
    <row r="3490" spans="1:8" x14ac:dyDescent="0.25">
      <c r="A3490" s="1" t="s">
        <v>35</v>
      </c>
      <c r="B3490" s="8" t="s">
        <v>3526</v>
      </c>
      <c r="C3490">
        <v>41977</v>
      </c>
      <c r="D3490" s="1" t="s">
        <v>3962</v>
      </c>
      <c r="E3490" s="2">
        <v>6971.4</v>
      </c>
      <c r="F3490" s="9" t="s">
        <v>35</v>
      </c>
      <c r="G3490" s="2">
        <v>6971.4</v>
      </c>
      <c r="H3490" s="4">
        <f>Tabla1[[#This Row],[Importe]]-Tabla1[[#This Row],[Pagado]]</f>
        <v>0</v>
      </c>
    </row>
    <row r="3491" spans="1:8" x14ac:dyDescent="0.25">
      <c r="A3491" s="1" t="s">
        <v>35</v>
      </c>
      <c r="B3491" s="8" t="s">
        <v>3527</v>
      </c>
      <c r="C3491">
        <v>41978</v>
      </c>
      <c r="D3491" s="1" t="s">
        <v>3971</v>
      </c>
      <c r="E3491" s="2">
        <v>765</v>
      </c>
      <c r="F3491" s="9" t="s">
        <v>35</v>
      </c>
      <c r="G3491" s="2">
        <v>765</v>
      </c>
      <c r="H3491" s="4">
        <f>Tabla1[[#This Row],[Importe]]-Tabla1[[#This Row],[Pagado]]</f>
        <v>0</v>
      </c>
    </row>
    <row r="3492" spans="1:8" x14ac:dyDescent="0.25">
      <c r="A3492" s="1" t="s">
        <v>35</v>
      </c>
      <c r="B3492" s="8" t="s">
        <v>3528</v>
      </c>
      <c r="C3492">
        <v>41979</v>
      </c>
      <c r="D3492" s="1" t="s">
        <v>3968</v>
      </c>
      <c r="E3492" s="2">
        <v>5200</v>
      </c>
      <c r="F3492" s="9" t="s">
        <v>35</v>
      </c>
      <c r="G3492" s="2">
        <v>5200</v>
      </c>
      <c r="H3492" s="4">
        <f>Tabla1[[#This Row],[Importe]]-Tabla1[[#This Row],[Pagado]]</f>
        <v>0</v>
      </c>
    </row>
    <row r="3493" spans="1:8" x14ac:dyDescent="0.25">
      <c r="A3493" s="1" t="s">
        <v>35</v>
      </c>
      <c r="B3493" s="8" t="s">
        <v>3529</v>
      </c>
      <c r="C3493">
        <v>41980</v>
      </c>
      <c r="D3493" s="1" t="s">
        <v>3956</v>
      </c>
      <c r="E3493" s="2">
        <v>1710</v>
      </c>
      <c r="F3493" s="9" t="s">
        <v>35</v>
      </c>
      <c r="G3493" s="2">
        <v>1710</v>
      </c>
      <c r="H3493" s="4">
        <f>Tabla1[[#This Row],[Importe]]-Tabla1[[#This Row],[Pagado]]</f>
        <v>0</v>
      </c>
    </row>
    <row r="3494" spans="1:8" x14ac:dyDescent="0.25">
      <c r="A3494" s="1" t="s">
        <v>35</v>
      </c>
      <c r="B3494" s="8" t="s">
        <v>3530</v>
      </c>
      <c r="C3494">
        <v>41981</v>
      </c>
      <c r="D3494" s="1" t="s">
        <v>3970</v>
      </c>
      <c r="E3494" s="2">
        <v>1106.7</v>
      </c>
      <c r="F3494" s="9" t="s">
        <v>35</v>
      </c>
      <c r="G3494" s="2">
        <v>1106.7</v>
      </c>
      <c r="H3494" s="4">
        <f>Tabla1[[#This Row],[Importe]]-Tabla1[[#This Row],[Pagado]]</f>
        <v>0</v>
      </c>
    </row>
    <row r="3495" spans="1:8" x14ac:dyDescent="0.25">
      <c r="A3495" s="1" t="s">
        <v>35</v>
      </c>
      <c r="B3495" s="8" t="s">
        <v>3531</v>
      </c>
      <c r="C3495">
        <v>41982</v>
      </c>
      <c r="D3495" s="1" t="s">
        <v>3996</v>
      </c>
      <c r="E3495" s="2">
        <v>20135</v>
      </c>
      <c r="F3495" s="9" t="s">
        <v>35</v>
      </c>
      <c r="G3495" s="2">
        <v>20135</v>
      </c>
      <c r="H3495" s="4">
        <f>Tabla1[[#This Row],[Importe]]-Tabla1[[#This Row],[Pagado]]</f>
        <v>0</v>
      </c>
    </row>
    <row r="3496" spans="1:8" x14ac:dyDescent="0.25">
      <c r="A3496" s="1" t="s">
        <v>35</v>
      </c>
      <c r="B3496" s="8" t="s">
        <v>3532</v>
      </c>
      <c r="C3496">
        <v>41983</v>
      </c>
      <c r="D3496" s="1" t="s">
        <v>3952</v>
      </c>
      <c r="E3496" s="2">
        <v>12938.88</v>
      </c>
      <c r="F3496" s="9" t="s">
        <v>35</v>
      </c>
      <c r="G3496" s="2">
        <v>12938.88</v>
      </c>
      <c r="H3496" s="4">
        <f>Tabla1[[#This Row],[Importe]]-Tabla1[[#This Row],[Pagado]]</f>
        <v>0</v>
      </c>
    </row>
    <row r="3497" spans="1:8" x14ac:dyDescent="0.25">
      <c r="A3497" s="1" t="s">
        <v>35</v>
      </c>
      <c r="B3497" s="8" t="s">
        <v>3533</v>
      </c>
      <c r="C3497">
        <v>41984</v>
      </c>
      <c r="D3497" s="1" t="s">
        <v>4128</v>
      </c>
      <c r="E3497" s="2">
        <v>96198.1</v>
      </c>
      <c r="F3497" s="9">
        <v>44208</v>
      </c>
      <c r="G3497" s="2">
        <v>96198.1</v>
      </c>
      <c r="H3497" s="4">
        <f>Tabla1[[#This Row],[Importe]]-Tabla1[[#This Row],[Pagado]]</f>
        <v>0</v>
      </c>
    </row>
    <row r="3498" spans="1:8" x14ac:dyDescent="0.25">
      <c r="A3498" s="1" t="s">
        <v>35</v>
      </c>
      <c r="B3498" s="8" t="s">
        <v>3534</v>
      </c>
      <c r="C3498">
        <v>41985</v>
      </c>
      <c r="D3498" s="1" t="s">
        <v>3966</v>
      </c>
      <c r="E3498" s="2">
        <v>1942.12</v>
      </c>
      <c r="F3498" s="9" t="s">
        <v>35</v>
      </c>
      <c r="G3498" s="2">
        <v>1942.12</v>
      </c>
      <c r="H3498" s="4">
        <f>Tabla1[[#This Row],[Importe]]-Tabla1[[#This Row],[Pagado]]</f>
        <v>0</v>
      </c>
    </row>
    <row r="3499" spans="1:8" x14ac:dyDescent="0.25">
      <c r="A3499" s="1" t="s">
        <v>35</v>
      </c>
      <c r="B3499" s="8" t="s">
        <v>3535</v>
      </c>
      <c r="C3499">
        <v>41986</v>
      </c>
      <c r="D3499" s="1" t="s">
        <v>4156</v>
      </c>
      <c r="E3499" s="2">
        <v>4449.6000000000004</v>
      </c>
      <c r="F3499" s="9" t="s">
        <v>35</v>
      </c>
      <c r="G3499" s="2">
        <v>4449.6000000000004</v>
      </c>
      <c r="H3499" s="4">
        <f>Tabla1[[#This Row],[Importe]]-Tabla1[[#This Row],[Pagado]]</f>
        <v>0</v>
      </c>
    </row>
    <row r="3500" spans="1:8" x14ac:dyDescent="0.25">
      <c r="A3500" s="1" t="s">
        <v>35</v>
      </c>
      <c r="B3500" s="8" t="s">
        <v>3536</v>
      </c>
      <c r="C3500">
        <v>41987</v>
      </c>
      <c r="D3500" s="1" t="s">
        <v>3963</v>
      </c>
      <c r="E3500" s="2">
        <v>981</v>
      </c>
      <c r="F3500" s="9" t="s">
        <v>35</v>
      </c>
      <c r="G3500" s="2">
        <v>981</v>
      </c>
      <c r="H3500" s="4">
        <f>Tabla1[[#This Row],[Importe]]-Tabla1[[#This Row],[Pagado]]</f>
        <v>0</v>
      </c>
    </row>
    <row r="3501" spans="1:8" x14ac:dyDescent="0.25">
      <c r="A3501" s="1" t="s">
        <v>35</v>
      </c>
      <c r="B3501" s="8" t="s">
        <v>3537</v>
      </c>
      <c r="C3501">
        <v>41988</v>
      </c>
      <c r="D3501" s="1" t="s">
        <v>3969</v>
      </c>
      <c r="E3501" s="2">
        <v>12431</v>
      </c>
      <c r="F3501" s="9" t="s">
        <v>35</v>
      </c>
      <c r="G3501" s="2">
        <v>12431</v>
      </c>
      <c r="H3501" s="4">
        <f>Tabla1[[#This Row],[Importe]]-Tabla1[[#This Row],[Pagado]]</f>
        <v>0</v>
      </c>
    </row>
    <row r="3502" spans="1:8" x14ac:dyDescent="0.25">
      <c r="A3502" s="1" t="s">
        <v>35</v>
      </c>
      <c r="B3502" s="8" t="s">
        <v>3538</v>
      </c>
      <c r="C3502">
        <v>41989</v>
      </c>
      <c r="D3502" s="1" t="s">
        <v>3968</v>
      </c>
      <c r="E3502" s="2">
        <v>4160</v>
      </c>
      <c r="F3502" s="9" t="s">
        <v>35</v>
      </c>
      <c r="G3502" s="2">
        <v>4160</v>
      </c>
      <c r="H3502" s="4">
        <f>Tabla1[[#This Row],[Importe]]-Tabla1[[#This Row],[Pagado]]</f>
        <v>0</v>
      </c>
    </row>
    <row r="3503" spans="1:8" x14ac:dyDescent="0.25">
      <c r="A3503" s="1" t="s">
        <v>35</v>
      </c>
      <c r="B3503" s="8" t="s">
        <v>3539</v>
      </c>
      <c r="C3503">
        <v>41990</v>
      </c>
      <c r="D3503" s="1" t="s">
        <v>4042</v>
      </c>
      <c r="E3503" s="2">
        <v>8787.2000000000007</v>
      </c>
      <c r="F3503" s="9" t="s">
        <v>35</v>
      </c>
      <c r="G3503" s="2">
        <v>8787.2000000000007</v>
      </c>
      <c r="H3503" s="4">
        <f>Tabla1[[#This Row],[Importe]]-Tabla1[[#This Row],[Pagado]]</f>
        <v>0</v>
      </c>
    </row>
    <row r="3504" spans="1:8" x14ac:dyDescent="0.25">
      <c r="A3504" s="1" t="s">
        <v>35</v>
      </c>
      <c r="B3504" s="8" t="s">
        <v>3540</v>
      </c>
      <c r="C3504">
        <v>41991</v>
      </c>
      <c r="D3504" s="1" t="s">
        <v>3978</v>
      </c>
      <c r="E3504" s="2">
        <v>5408</v>
      </c>
      <c r="F3504" s="9" t="s">
        <v>35</v>
      </c>
      <c r="G3504" s="2">
        <v>5408</v>
      </c>
      <c r="H3504" s="4">
        <f>Tabla1[[#This Row],[Importe]]-Tabla1[[#This Row],[Pagado]]</f>
        <v>0</v>
      </c>
    </row>
    <row r="3505" spans="1:8" x14ac:dyDescent="0.25">
      <c r="A3505" s="1" t="s">
        <v>35</v>
      </c>
      <c r="B3505" s="8" t="s">
        <v>3541</v>
      </c>
      <c r="C3505">
        <v>41992</v>
      </c>
      <c r="D3505" s="1" t="s">
        <v>3967</v>
      </c>
      <c r="E3505" s="2">
        <v>5000</v>
      </c>
      <c r="F3505" s="9" t="s">
        <v>35</v>
      </c>
      <c r="G3505" s="2">
        <v>5000</v>
      </c>
      <c r="H3505" s="4">
        <f>Tabla1[[#This Row],[Importe]]-Tabla1[[#This Row],[Pagado]]</f>
        <v>0</v>
      </c>
    </row>
    <row r="3506" spans="1:8" x14ac:dyDescent="0.25">
      <c r="A3506" s="1" t="s">
        <v>35</v>
      </c>
      <c r="B3506" s="8" t="s">
        <v>3542</v>
      </c>
      <c r="C3506">
        <v>41993</v>
      </c>
      <c r="D3506" s="1" t="s">
        <v>3965</v>
      </c>
      <c r="E3506" s="2">
        <v>1560</v>
      </c>
      <c r="F3506" s="9" t="s">
        <v>35</v>
      </c>
      <c r="G3506" s="2">
        <v>1560</v>
      </c>
      <c r="H3506" s="4">
        <f>Tabla1[[#This Row],[Importe]]-Tabla1[[#This Row],[Pagado]]</f>
        <v>0</v>
      </c>
    </row>
    <row r="3507" spans="1:8" x14ac:dyDescent="0.25">
      <c r="A3507" s="1" t="s">
        <v>35</v>
      </c>
      <c r="B3507" s="8" t="s">
        <v>3543</v>
      </c>
      <c r="C3507">
        <v>41994</v>
      </c>
      <c r="D3507" s="1" t="s">
        <v>4056</v>
      </c>
      <c r="E3507" s="2">
        <v>1950</v>
      </c>
      <c r="F3507" s="9" t="s">
        <v>35</v>
      </c>
      <c r="G3507" s="2">
        <v>1950</v>
      </c>
      <c r="H3507" s="4">
        <f>Tabla1[[#This Row],[Importe]]-Tabla1[[#This Row],[Pagado]]</f>
        <v>0</v>
      </c>
    </row>
    <row r="3508" spans="1:8" x14ac:dyDescent="0.25">
      <c r="A3508" s="1" t="s">
        <v>35</v>
      </c>
      <c r="B3508" s="8" t="s">
        <v>3544</v>
      </c>
      <c r="C3508">
        <v>41995</v>
      </c>
      <c r="D3508" s="1" t="s">
        <v>4052</v>
      </c>
      <c r="E3508" s="2">
        <v>7957.2</v>
      </c>
      <c r="F3508" s="9" t="s">
        <v>35</v>
      </c>
      <c r="G3508" s="2">
        <v>7957.2</v>
      </c>
      <c r="H3508" s="4">
        <f>Tabla1[[#This Row],[Importe]]-Tabla1[[#This Row],[Pagado]]</f>
        <v>0</v>
      </c>
    </row>
    <row r="3509" spans="1:8" x14ac:dyDescent="0.25">
      <c r="A3509" s="1" t="s">
        <v>35</v>
      </c>
      <c r="B3509" s="8" t="s">
        <v>3545</v>
      </c>
      <c r="C3509">
        <v>41996</v>
      </c>
      <c r="D3509" s="1" t="s">
        <v>4210</v>
      </c>
      <c r="E3509" s="2">
        <v>24932.3</v>
      </c>
      <c r="F3509" s="9" t="s">
        <v>35</v>
      </c>
      <c r="G3509" s="2">
        <v>24932.3</v>
      </c>
      <c r="H3509" s="4">
        <f>Tabla1[[#This Row],[Importe]]-Tabla1[[#This Row],[Pagado]]</f>
        <v>0</v>
      </c>
    </row>
    <row r="3510" spans="1:8" x14ac:dyDescent="0.25">
      <c r="A3510" s="1" t="s">
        <v>35</v>
      </c>
      <c r="B3510" s="8" t="s">
        <v>3546</v>
      </c>
      <c r="C3510">
        <v>41997</v>
      </c>
      <c r="D3510" s="1" t="s">
        <v>3989</v>
      </c>
      <c r="E3510" s="2">
        <v>388.8</v>
      </c>
      <c r="F3510" s="9" t="s">
        <v>35</v>
      </c>
      <c r="G3510" s="2">
        <v>388.8</v>
      </c>
      <c r="H3510" s="4">
        <f>Tabla1[[#This Row],[Importe]]-Tabla1[[#This Row],[Pagado]]</f>
        <v>0</v>
      </c>
    </row>
    <row r="3511" spans="1:8" x14ac:dyDescent="0.25">
      <c r="A3511" s="1" t="s">
        <v>35</v>
      </c>
      <c r="B3511" s="8" t="s">
        <v>3547</v>
      </c>
      <c r="C3511">
        <v>41998</v>
      </c>
      <c r="D3511" s="1" t="s">
        <v>4109</v>
      </c>
      <c r="E3511" s="2">
        <v>1770</v>
      </c>
      <c r="F3511" s="9" t="s">
        <v>35</v>
      </c>
      <c r="G3511" s="2">
        <v>1770</v>
      </c>
      <c r="H3511" s="4">
        <f>Tabla1[[#This Row],[Importe]]-Tabla1[[#This Row],[Pagado]]</f>
        <v>0</v>
      </c>
    </row>
    <row r="3512" spans="1:8" x14ac:dyDescent="0.25">
      <c r="A3512" s="1" t="s">
        <v>35</v>
      </c>
      <c r="B3512" s="8" t="s">
        <v>3548</v>
      </c>
      <c r="C3512">
        <v>41999</v>
      </c>
      <c r="D3512" s="1" t="s">
        <v>4117</v>
      </c>
      <c r="E3512" s="2">
        <v>15000</v>
      </c>
      <c r="F3512" s="9" t="s">
        <v>35</v>
      </c>
      <c r="G3512" s="2">
        <v>15000</v>
      </c>
      <c r="H3512" s="4">
        <f>Tabla1[[#This Row],[Importe]]-Tabla1[[#This Row],[Pagado]]</f>
        <v>0</v>
      </c>
    </row>
    <row r="3513" spans="1:8" x14ac:dyDescent="0.25">
      <c r="A3513" s="1" t="s">
        <v>35</v>
      </c>
      <c r="B3513" s="8" t="s">
        <v>3549</v>
      </c>
      <c r="C3513">
        <v>42000</v>
      </c>
      <c r="D3513" s="1" t="s">
        <v>3949</v>
      </c>
      <c r="E3513" s="2">
        <v>4073.6</v>
      </c>
      <c r="F3513" s="9" t="s">
        <v>36</v>
      </c>
      <c r="G3513" s="2">
        <v>4073.6</v>
      </c>
      <c r="H3513" s="4">
        <f>Tabla1[[#This Row],[Importe]]-Tabla1[[#This Row],[Pagado]]</f>
        <v>0</v>
      </c>
    </row>
    <row r="3514" spans="1:8" x14ac:dyDescent="0.25">
      <c r="A3514" s="1" t="s">
        <v>35</v>
      </c>
      <c r="B3514" s="8" t="s">
        <v>3550</v>
      </c>
      <c r="C3514">
        <v>42001</v>
      </c>
      <c r="D3514" s="1" t="s">
        <v>3964</v>
      </c>
      <c r="E3514" s="2">
        <v>6026.8</v>
      </c>
      <c r="F3514" s="9" t="s">
        <v>35</v>
      </c>
      <c r="G3514" s="2">
        <v>6026.8</v>
      </c>
      <c r="H3514" s="4">
        <f>Tabla1[[#This Row],[Importe]]-Tabla1[[#This Row],[Pagado]]</f>
        <v>0</v>
      </c>
    </row>
    <row r="3515" spans="1:8" x14ac:dyDescent="0.25">
      <c r="A3515" s="1" t="s">
        <v>35</v>
      </c>
      <c r="B3515" s="8" t="s">
        <v>3551</v>
      </c>
      <c r="C3515">
        <v>42002</v>
      </c>
      <c r="D3515" s="1" t="s">
        <v>3991</v>
      </c>
      <c r="E3515" s="2">
        <v>4796.6000000000004</v>
      </c>
      <c r="F3515" s="9" t="s">
        <v>35</v>
      </c>
      <c r="G3515" s="2">
        <v>4796.6000000000004</v>
      </c>
      <c r="H3515" s="4">
        <f>Tabla1[[#This Row],[Importe]]-Tabla1[[#This Row],[Pagado]]</f>
        <v>0</v>
      </c>
    </row>
    <row r="3516" spans="1:8" x14ac:dyDescent="0.25">
      <c r="A3516" s="1" t="s">
        <v>35</v>
      </c>
      <c r="B3516" s="8" t="s">
        <v>3552</v>
      </c>
      <c r="C3516">
        <v>42003</v>
      </c>
      <c r="D3516" s="1" t="s">
        <v>3935</v>
      </c>
      <c r="E3516" s="2">
        <v>6940.8</v>
      </c>
      <c r="F3516" s="9" t="s">
        <v>36</v>
      </c>
      <c r="G3516" s="2">
        <v>6940.8</v>
      </c>
      <c r="H3516" s="4">
        <f>Tabla1[[#This Row],[Importe]]-Tabla1[[#This Row],[Pagado]]</f>
        <v>0</v>
      </c>
    </row>
    <row r="3517" spans="1:8" x14ac:dyDescent="0.25">
      <c r="A3517" s="1" t="s">
        <v>35</v>
      </c>
      <c r="B3517" s="8" t="s">
        <v>3553</v>
      </c>
      <c r="C3517">
        <v>42004</v>
      </c>
      <c r="D3517" s="1" t="s">
        <v>3964</v>
      </c>
      <c r="E3517" s="2">
        <v>1472</v>
      </c>
      <c r="F3517" s="9" t="s">
        <v>35</v>
      </c>
      <c r="G3517" s="2">
        <v>1472</v>
      </c>
      <c r="H3517" s="4">
        <f>Tabla1[[#This Row],[Importe]]-Tabla1[[#This Row],[Pagado]]</f>
        <v>0</v>
      </c>
    </row>
    <row r="3518" spans="1:8" x14ac:dyDescent="0.25">
      <c r="A3518" s="1" t="s">
        <v>35</v>
      </c>
      <c r="B3518" s="8" t="s">
        <v>3554</v>
      </c>
      <c r="C3518">
        <v>42005</v>
      </c>
      <c r="D3518" s="1" t="s">
        <v>4045</v>
      </c>
      <c r="E3518" s="2">
        <v>4020.8</v>
      </c>
      <c r="F3518" s="9" t="s">
        <v>36</v>
      </c>
      <c r="G3518" s="2">
        <v>4020.8</v>
      </c>
      <c r="H3518" s="4">
        <f>Tabla1[[#This Row],[Importe]]-Tabla1[[#This Row],[Pagado]]</f>
        <v>0</v>
      </c>
    </row>
    <row r="3519" spans="1:8" x14ac:dyDescent="0.25">
      <c r="A3519" s="1" t="s">
        <v>35</v>
      </c>
      <c r="B3519" s="8" t="s">
        <v>3555</v>
      </c>
      <c r="C3519">
        <v>42006</v>
      </c>
      <c r="D3519" s="1" t="s">
        <v>4001</v>
      </c>
      <c r="E3519" s="2">
        <v>7280</v>
      </c>
      <c r="F3519" s="9" t="s">
        <v>36</v>
      </c>
      <c r="G3519" s="2">
        <v>7280</v>
      </c>
      <c r="H3519" s="4">
        <f>Tabla1[[#This Row],[Importe]]-Tabla1[[#This Row],[Pagado]]</f>
        <v>0</v>
      </c>
    </row>
    <row r="3520" spans="1:8" x14ac:dyDescent="0.25">
      <c r="A3520" s="1" t="s">
        <v>35</v>
      </c>
      <c r="B3520" s="8" t="s">
        <v>3556</v>
      </c>
      <c r="C3520">
        <v>42007</v>
      </c>
      <c r="D3520" s="1" t="s">
        <v>4007</v>
      </c>
      <c r="E3520" s="2">
        <v>2092.44</v>
      </c>
      <c r="F3520" s="9" t="s">
        <v>36</v>
      </c>
      <c r="G3520" s="2">
        <v>2092.44</v>
      </c>
      <c r="H3520" s="4">
        <f>Tabla1[[#This Row],[Importe]]-Tabla1[[#This Row],[Pagado]]</f>
        <v>0</v>
      </c>
    </row>
    <row r="3521" spans="1:8" x14ac:dyDescent="0.25">
      <c r="A3521" s="1" t="s">
        <v>35</v>
      </c>
      <c r="B3521" s="8" t="s">
        <v>3557</v>
      </c>
      <c r="C3521">
        <v>42008</v>
      </c>
      <c r="D3521" s="1" t="s">
        <v>4035</v>
      </c>
      <c r="E3521" s="2">
        <v>10903.1</v>
      </c>
      <c r="F3521" s="9" t="s">
        <v>35</v>
      </c>
      <c r="G3521" s="2">
        <v>10903.1</v>
      </c>
      <c r="H3521" s="4">
        <f>Tabla1[[#This Row],[Importe]]-Tabla1[[#This Row],[Pagado]]</f>
        <v>0</v>
      </c>
    </row>
    <row r="3522" spans="1:8" x14ac:dyDescent="0.25">
      <c r="A3522" s="1" t="s">
        <v>35</v>
      </c>
      <c r="B3522" s="8" t="s">
        <v>3558</v>
      </c>
      <c r="C3522">
        <v>42009</v>
      </c>
      <c r="D3522" s="1" t="s">
        <v>4085</v>
      </c>
      <c r="E3522" s="2">
        <v>15308.38</v>
      </c>
      <c r="F3522" s="9" t="s">
        <v>36</v>
      </c>
      <c r="G3522" s="2">
        <v>15308.38</v>
      </c>
      <c r="H3522" s="4">
        <f>Tabla1[[#This Row],[Importe]]-Tabla1[[#This Row],[Pagado]]</f>
        <v>0</v>
      </c>
    </row>
    <row r="3523" spans="1:8" x14ac:dyDescent="0.25">
      <c r="A3523" s="1" t="s">
        <v>35</v>
      </c>
      <c r="B3523" s="8" t="s">
        <v>3559</v>
      </c>
      <c r="C3523">
        <v>42010</v>
      </c>
      <c r="D3523" s="1" t="s">
        <v>4046</v>
      </c>
      <c r="E3523" s="2">
        <v>3229.8</v>
      </c>
      <c r="F3523" s="9" t="s">
        <v>36</v>
      </c>
      <c r="G3523" s="2">
        <v>3229.8</v>
      </c>
      <c r="H3523" s="4">
        <f>Tabla1[[#This Row],[Importe]]-Tabla1[[#This Row],[Pagado]]</f>
        <v>0</v>
      </c>
    </row>
    <row r="3524" spans="1:8" x14ac:dyDescent="0.25">
      <c r="A3524" s="1" t="s">
        <v>35</v>
      </c>
      <c r="B3524" s="8" t="s">
        <v>3560</v>
      </c>
      <c r="C3524">
        <v>42011</v>
      </c>
      <c r="D3524" s="1" t="s">
        <v>4206</v>
      </c>
      <c r="E3524" s="2">
        <v>47145</v>
      </c>
      <c r="F3524" s="9" t="s">
        <v>35</v>
      </c>
      <c r="G3524" s="2">
        <v>47145</v>
      </c>
      <c r="H3524" s="4">
        <f>Tabla1[[#This Row],[Importe]]-Tabla1[[#This Row],[Pagado]]</f>
        <v>0</v>
      </c>
    </row>
    <row r="3525" spans="1:8" x14ac:dyDescent="0.25">
      <c r="A3525" s="1" t="s">
        <v>35</v>
      </c>
      <c r="B3525" s="8" t="s">
        <v>3561</v>
      </c>
      <c r="C3525">
        <v>42012</v>
      </c>
      <c r="D3525" s="1" t="s">
        <v>4006</v>
      </c>
      <c r="E3525" s="2">
        <v>16131.4</v>
      </c>
      <c r="F3525" s="9" t="s">
        <v>36</v>
      </c>
      <c r="G3525" s="2">
        <v>16131.4</v>
      </c>
      <c r="H3525" s="4">
        <f>Tabla1[[#This Row],[Importe]]-Tabla1[[#This Row],[Pagado]]</f>
        <v>0</v>
      </c>
    </row>
    <row r="3526" spans="1:8" x14ac:dyDescent="0.25">
      <c r="A3526" s="1" t="s">
        <v>35</v>
      </c>
      <c r="B3526" s="8" t="s">
        <v>3562</v>
      </c>
      <c r="C3526">
        <v>42013</v>
      </c>
      <c r="D3526" s="1" t="s">
        <v>4009</v>
      </c>
      <c r="E3526" s="2">
        <v>733.2</v>
      </c>
      <c r="F3526" s="9" t="s">
        <v>36</v>
      </c>
      <c r="G3526" s="2">
        <v>733.2</v>
      </c>
      <c r="H3526" s="4">
        <f>Tabla1[[#This Row],[Importe]]-Tabla1[[#This Row],[Pagado]]</f>
        <v>0</v>
      </c>
    </row>
    <row r="3527" spans="1:8" x14ac:dyDescent="0.25">
      <c r="A3527" s="1" t="s">
        <v>35</v>
      </c>
      <c r="B3527" s="8" t="s">
        <v>3563</v>
      </c>
      <c r="C3527">
        <v>42014</v>
      </c>
      <c r="D3527" s="1" t="s">
        <v>4100</v>
      </c>
      <c r="E3527" s="2">
        <v>520</v>
      </c>
      <c r="F3527" s="9" t="s">
        <v>36</v>
      </c>
      <c r="G3527" s="2">
        <v>520</v>
      </c>
      <c r="H3527" s="4">
        <f>Tabla1[[#This Row],[Importe]]-Tabla1[[#This Row],[Pagado]]</f>
        <v>0</v>
      </c>
    </row>
    <row r="3528" spans="1:8" x14ac:dyDescent="0.25">
      <c r="A3528" s="1" t="s">
        <v>35</v>
      </c>
      <c r="B3528" s="8" t="s">
        <v>3564</v>
      </c>
      <c r="C3528">
        <v>42015</v>
      </c>
      <c r="D3528" s="1" t="s">
        <v>4012</v>
      </c>
      <c r="E3528" s="2">
        <v>30392.080000000002</v>
      </c>
      <c r="F3528" s="9" t="s">
        <v>35</v>
      </c>
      <c r="G3528" s="2">
        <v>30392.080000000002</v>
      </c>
      <c r="H3528" s="4">
        <f>Tabla1[[#This Row],[Importe]]-Tabla1[[#This Row],[Pagado]]</f>
        <v>0</v>
      </c>
    </row>
    <row r="3529" spans="1:8" x14ac:dyDescent="0.25">
      <c r="A3529" s="1" t="s">
        <v>35</v>
      </c>
      <c r="B3529" s="8" t="s">
        <v>3565</v>
      </c>
      <c r="C3529">
        <v>42016</v>
      </c>
      <c r="D3529" s="1" t="s">
        <v>3959</v>
      </c>
      <c r="E3529" s="2">
        <v>103941</v>
      </c>
      <c r="F3529" s="9">
        <v>44210</v>
      </c>
      <c r="G3529" s="2">
        <v>103941</v>
      </c>
      <c r="H3529" s="4">
        <f>Tabla1[[#This Row],[Importe]]-Tabla1[[#This Row],[Pagado]]</f>
        <v>0</v>
      </c>
    </row>
    <row r="3530" spans="1:8" x14ac:dyDescent="0.25">
      <c r="A3530" s="1" t="s">
        <v>35</v>
      </c>
      <c r="B3530" s="8" t="s">
        <v>3566</v>
      </c>
      <c r="C3530">
        <v>42017</v>
      </c>
      <c r="D3530" s="1" t="s">
        <v>3950</v>
      </c>
      <c r="E3530" s="2">
        <v>3561.6</v>
      </c>
      <c r="F3530" s="9" t="s">
        <v>35</v>
      </c>
      <c r="G3530" s="2">
        <v>3561.6</v>
      </c>
      <c r="H3530" s="4">
        <f>Tabla1[[#This Row],[Importe]]-Tabla1[[#This Row],[Pagado]]</f>
        <v>0</v>
      </c>
    </row>
    <row r="3531" spans="1:8" x14ac:dyDescent="0.25">
      <c r="A3531" s="1" t="s">
        <v>35</v>
      </c>
      <c r="B3531" s="8" t="s">
        <v>3567</v>
      </c>
      <c r="C3531">
        <v>42018</v>
      </c>
      <c r="D3531" s="1" t="s">
        <v>4166</v>
      </c>
      <c r="E3531" s="2">
        <v>3696</v>
      </c>
      <c r="F3531" s="9" t="s">
        <v>35</v>
      </c>
      <c r="G3531" s="2">
        <v>3696</v>
      </c>
      <c r="H3531" s="4">
        <f>Tabla1[[#This Row],[Importe]]-Tabla1[[#This Row],[Pagado]]</f>
        <v>0</v>
      </c>
    </row>
    <row r="3532" spans="1:8" x14ac:dyDescent="0.25">
      <c r="A3532" s="1" t="s">
        <v>35</v>
      </c>
      <c r="B3532" s="8" t="s">
        <v>3568</v>
      </c>
      <c r="C3532">
        <v>42019</v>
      </c>
      <c r="D3532" s="1" t="s">
        <v>4191</v>
      </c>
      <c r="E3532" s="2">
        <v>111792</v>
      </c>
      <c r="F3532" s="9">
        <v>44202</v>
      </c>
      <c r="G3532" s="2">
        <v>111792</v>
      </c>
      <c r="H3532" s="4">
        <f>Tabla1[[#This Row],[Importe]]-Tabla1[[#This Row],[Pagado]]</f>
        <v>0</v>
      </c>
    </row>
    <row r="3533" spans="1:8" x14ac:dyDescent="0.25">
      <c r="A3533" s="1" t="s">
        <v>35</v>
      </c>
      <c r="B3533" s="8" t="s">
        <v>3569</v>
      </c>
      <c r="C3533">
        <v>42020</v>
      </c>
      <c r="D3533" s="1" t="s">
        <v>4129</v>
      </c>
      <c r="E3533" s="2">
        <v>19833.48</v>
      </c>
      <c r="F3533" s="9">
        <v>44201</v>
      </c>
      <c r="G3533" s="2">
        <v>19833.48</v>
      </c>
      <c r="H3533" s="4">
        <f>Tabla1[[#This Row],[Importe]]-Tabla1[[#This Row],[Pagado]]</f>
        <v>0</v>
      </c>
    </row>
    <row r="3534" spans="1:8" x14ac:dyDescent="0.25">
      <c r="A3534" s="1" t="s">
        <v>35</v>
      </c>
      <c r="B3534" s="8" t="s">
        <v>3570</v>
      </c>
      <c r="C3534">
        <v>42021</v>
      </c>
      <c r="D3534" s="1" t="s">
        <v>4211</v>
      </c>
      <c r="E3534" s="2">
        <v>56604.9</v>
      </c>
      <c r="F3534" s="9" t="s">
        <v>36</v>
      </c>
      <c r="G3534" s="2">
        <v>56604.9</v>
      </c>
      <c r="H3534" s="4">
        <f>Tabla1[[#This Row],[Importe]]-Tabla1[[#This Row],[Pagado]]</f>
        <v>0</v>
      </c>
    </row>
    <row r="3535" spans="1:8" x14ac:dyDescent="0.25">
      <c r="A3535" s="1" t="s">
        <v>35</v>
      </c>
      <c r="B3535" s="8" t="s">
        <v>3571</v>
      </c>
      <c r="C3535">
        <v>42022</v>
      </c>
      <c r="D3535" s="1" t="s">
        <v>4016</v>
      </c>
      <c r="E3535" s="2">
        <v>29513.02</v>
      </c>
      <c r="F3535" s="9" t="s">
        <v>36</v>
      </c>
      <c r="G3535" s="2">
        <v>29513.02</v>
      </c>
      <c r="H3535" s="4">
        <f>Tabla1[[#This Row],[Importe]]-Tabla1[[#This Row],[Pagado]]</f>
        <v>0</v>
      </c>
    </row>
    <row r="3536" spans="1:8" x14ac:dyDescent="0.25">
      <c r="A3536" s="1" t="s">
        <v>35</v>
      </c>
      <c r="B3536" s="8" t="s">
        <v>3572</v>
      </c>
      <c r="C3536">
        <v>42023</v>
      </c>
      <c r="D3536" s="1" t="s">
        <v>4168</v>
      </c>
      <c r="E3536" s="2">
        <v>16632</v>
      </c>
      <c r="F3536" s="9" t="s">
        <v>35</v>
      </c>
      <c r="G3536" s="2">
        <v>16632</v>
      </c>
      <c r="H3536" s="4">
        <f>Tabla1[[#This Row],[Importe]]-Tabla1[[#This Row],[Pagado]]</f>
        <v>0</v>
      </c>
    </row>
    <row r="3537" spans="1:8" x14ac:dyDescent="0.25">
      <c r="A3537" s="1" t="s">
        <v>35</v>
      </c>
      <c r="B3537" s="8" t="s">
        <v>3573</v>
      </c>
      <c r="C3537">
        <v>42024</v>
      </c>
      <c r="D3537" s="1" t="s">
        <v>4053</v>
      </c>
      <c r="E3537" s="2">
        <v>3987.2</v>
      </c>
      <c r="F3537" s="9" t="s">
        <v>35</v>
      </c>
      <c r="G3537" s="2">
        <v>3987.2</v>
      </c>
      <c r="H3537" s="4">
        <f>Tabla1[[#This Row],[Importe]]-Tabla1[[#This Row],[Pagado]]</f>
        <v>0</v>
      </c>
    </row>
    <row r="3538" spans="1:8" x14ac:dyDescent="0.25">
      <c r="A3538" s="1" t="s">
        <v>35</v>
      </c>
      <c r="B3538" s="8" t="s">
        <v>3574</v>
      </c>
      <c r="C3538">
        <v>42025</v>
      </c>
      <c r="D3538" s="1" t="s">
        <v>4022</v>
      </c>
      <c r="E3538" s="2">
        <v>13231.6</v>
      </c>
      <c r="F3538" s="9" t="s">
        <v>35</v>
      </c>
      <c r="G3538" s="2">
        <v>13231.6</v>
      </c>
      <c r="H3538" s="4">
        <f>Tabla1[[#This Row],[Importe]]-Tabla1[[#This Row],[Pagado]]</f>
        <v>0</v>
      </c>
    </row>
    <row r="3539" spans="1:8" x14ac:dyDescent="0.25">
      <c r="A3539" s="1" t="s">
        <v>35</v>
      </c>
      <c r="B3539" s="8" t="s">
        <v>3575</v>
      </c>
      <c r="C3539">
        <v>42026</v>
      </c>
      <c r="D3539" s="1" t="s">
        <v>3964</v>
      </c>
      <c r="E3539" s="2">
        <v>764.4</v>
      </c>
      <c r="F3539" s="9" t="s">
        <v>35</v>
      </c>
      <c r="G3539" s="2">
        <v>764.4</v>
      </c>
      <c r="H3539" s="4">
        <f>Tabla1[[#This Row],[Importe]]-Tabla1[[#This Row],[Pagado]]</f>
        <v>0</v>
      </c>
    </row>
    <row r="3540" spans="1:8" x14ac:dyDescent="0.25">
      <c r="A3540" s="1" t="s">
        <v>35</v>
      </c>
      <c r="B3540" s="8" t="s">
        <v>3576</v>
      </c>
      <c r="C3540">
        <v>42027</v>
      </c>
      <c r="D3540" s="1" t="s">
        <v>4121</v>
      </c>
      <c r="E3540" s="2">
        <v>2500.4</v>
      </c>
      <c r="F3540" s="9" t="s">
        <v>35</v>
      </c>
      <c r="G3540" s="2">
        <v>2500.4</v>
      </c>
      <c r="H3540" s="4">
        <f>Tabla1[[#This Row],[Importe]]-Tabla1[[#This Row],[Pagado]]</f>
        <v>0</v>
      </c>
    </row>
    <row r="3541" spans="1:8" x14ac:dyDescent="0.25">
      <c r="A3541" s="1" t="s">
        <v>35</v>
      </c>
      <c r="B3541" s="8" t="s">
        <v>3577</v>
      </c>
      <c r="C3541">
        <v>42028</v>
      </c>
      <c r="D3541" s="1" t="s">
        <v>4051</v>
      </c>
      <c r="E3541" s="2">
        <v>496</v>
      </c>
      <c r="F3541" s="9" t="s">
        <v>35</v>
      </c>
      <c r="G3541" s="2">
        <v>496</v>
      </c>
      <c r="H3541" s="4">
        <f>Tabla1[[#This Row],[Importe]]-Tabla1[[#This Row],[Pagado]]</f>
        <v>0</v>
      </c>
    </row>
    <row r="3542" spans="1:8" x14ac:dyDescent="0.25">
      <c r="A3542" s="1" t="s">
        <v>35</v>
      </c>
      <c r="B3542" s="8" t="s">
        <v>3578</v>
      </c>
      <c r="C3542">
        <v>42029</v>
      </c>
      <c r="D3542" s="1" t="s">
        <v>4103</v>
      </c>
      <c r="E3542" s="2">
        <v>4630.24</v>
      </c>
      <c r="F3542" s="9" t="s">
        <v>35</v>
      </c>
      <c r="G3542" s="2">
        <v>4630.24</v>
      </c>
      <c r="H3542" s="4">
        <f>Tabla1[[#This Row],[Importe]]-Tabla1[[#This Row],[Pagado]]</f>
        <v>0</v>
      </c>
    </row>
    <row r="3543" spans="1:8" x14ac:dyDescent="0.25">
      <c r="A3543" s="1" t="s">
        <v>35</v>
      </c>
      <c r="B3543" s="8" t="s">
        <v>3579</v>
      </c>
      <c r="C3543">
        <v>42030</v>
      </c>
      <c r="D3543" s="1" t="s">
        <v>4015</v>
      </c>
      <c r="E3543" s="2">
        <v>2126.8000000000002</v>
      </c>
      <c r="F3543" s="9" t="s">
        <v>35</v>
      </c>
      <c r="G3543" s="2">
        <v>2126.8000000000002</v>
      </c>
      <c r="H3543" s="4">
        <f>Tabla1[[#This Row],[Importe]]-Tabla1[[#This Row],[Pagado]]</f>
        <v>0</v>
      </c>
    </row>
    <row r="3544" spans="1:8" x14ac:dyDescent="0.25">
      <c r="A3544" s="1" t="s">
        <v>35</v>
      </c>
      <c r="B3544" s="8" t="s">
        <v>3580</v>
      </c>
      <c r="C3544">
        <v>42031</v>
      </c>
      <c r="D3544" s="1" t="s">
        <v>4025</v>
      </c>
      <c r="E3544" s="2">
        <v>2748.9</v>
      </c>
      <c r="F3544" s="9" t="s">
        <v>35</v>
      </c>
      <c r="G3544" s="2">
        <v>2748.9</v>
      </c>
      <c r="H3544" s="4">
        <f>Tabla1[[#This Row],[Importe]]-Tabla1[[#This Row],[Pagado]]</f>
        <v>0</v>
      </c>
    </row>
    <row r="3545" spans="1:8" x14ac:dyDescent="0.25">
      <c r="A3545" s="1" t="s">
        <v>35</v>
      </c>
      <c r="B3545" s="8" t="s">
        <v>3581</v>
      </c>
      <c r="C3545">
        <v>42032</v>
      </c>
      <c r="D3545" s="1" t="s">
        <v>3981</v>
      </c>
      <c r="E3545" s="2">
        <v>1404</v>
      </c>
      <c r="F3545" s="9" t="s">
        <v>36</v>
      </c>
      <c r="G3545" s="2">
        <v>1404</v>
      </c>
      <c r="H3545" s="4">
        <f>Tabla1[[#This Row],[Importe]]-Tabla1[[#This Row],[Pagado]]</f>
        <v>0</v>
      </c>
    </row>
    <row r="3546" spans="1:8" x14ac:dyDescent="0.25">
      <c r="A3546" s="1" t="s">
        <v>35</v>
      </c>
      <c r="B3546" s="8" t="s">
        <v>3582</v>
      </c>
      <c r="C3546">
        <v>42033</v>
      </c>
      <c r="D3546" s="1" t="s">
        <v>3985</v>
      </c>
      <c r="E3546" s="2">
        <v>3631.2</v>
      </c>
      <c r="F3546" s="9" t="s">
        <v>36</v>
      </c>
      <c r="G3546" s="2">
        <v>3631.2</v>
      </c>
      <c r="H3546" s="4">
        <f>Tabla1[[#This Row],[Importe]]-Tabla1[[#This Row],[Pagado]]</f>
        <v>0</v>
      </c>
    </row>
    <row r="3547" spans="1:8" x14ac:dyDescent="0.25">
      <c r="A3547" s="1" t="s">
        <v>35</v>
      </c>
      <c r="B3547" s="8" t="s">
        <v>3583</v>
      </c>
      <c r="C3547">
        <v>42034</v>
      </c>
      <c r="D3547" s="1" t="s">
        <v>4180</v>
      </c>
      <c r="E3547" s="2">
        <v>7747.2</v>
      </c>
      <c r="F3547" s="9" t="s">
        <v>36</v>
      </c>
      <c r="G3547" s="2">
        <v>7747.2</v>
      </c>
      <c r="H3547" s="4">
        <f>Tabla1[[#This Row],[Importe]]-Tabla1[[#This Row],[Pagado]]</f>
        <v>0</v>
      </c>
    </row>
    <row r="3548" spans="1:8" x14ac:dyDescent="0.25">
      <c r="A3548" s="1" t="s">
        <v>35</v>
      </c>
      <c r="B3548" s="8" t="s">
        <v>3584</v>
      </c>
      <c r="C3548">
        <v>42035</v>
      </c>
      <c r="D3548" s="1" t="s">
        <v>3986</v>
      </c>
      <c r="E3548" s="2">
        <v>9605.2000000000007</v>
      </c>
      <c r="F3548" s="9" t="s">
        <v>36</v>
      </c>
      <c r="G3548" s="2">
        <v>9605.2000000000007</v>
      </c>
      <c r="H3548" s="4">
        <f>Tabla1[[#This Row],[Importe]]-Tabla1[[#This Row],[Pagado]]</f>
        <v>0</v>
      </c>
    </row>
    <row r="3549" spans="1:8" x14ac:dyDescent="0.25">
      <c r="A3549" s="1" t="s">
        <v>35</v>
      </c>
      <c r="B3549" s="8" t="s">
        <v>3585</v>
      </c>
      <c r="C3549">
        <v>42036</v>
      </c>
      <c r="D3549" s="1" t="s">
        <v>3975</v>
      </c>
      <c r="E3549" s="2">
        <v>2900</v>
      </c>
      <c r="F3549" s="9" t="s">
        <v>36</v>
      </c>
      <c r="G3549" s="2">
        <v>2900</v>
      </c>
      <c r="H3549" s="4">
        <f>Tabla1[[#This Row],[Importe]]-Tabla1[[#This Row],[Pagado]]</f>
        <v>0</v>
      </c>
    </row>
    <row r="3550" spans="1:8" x14ac:dyDescent="0.25">
      <c r="A3550" s="1" t="s">
        <v>35</v>
      </c>
      <c r="B3550" s="8" t="s">
        <v>3586</v>
      </c>
      <c r="C3550">
        <v>42037</v>
      </c>
      <c r="D3550" s="1" t="s">
        <v>4017</v>
      </c>
      <c r="E3550" s="2">
        <v>139221.10999999999</v>
      </c>
      <c r="F3550" s="9">
        <v>44206</v>
      </c>
      <c r="G3550" s="2">
        <v>139221.10999999999</v>
      </c>
      <c r="H3550" s="4">
        <f>Tabla1[[#This Row],[Importe]]-Tabla1[[#This Row],[Pagado]]</f>
        <v>0</v>
      </c>
    </row>
    <row r="3551" spans="1:8" x14ac:dyDescent="0.25">
      <c r="A3551" s="1" t="s">
        <v>35</v>
      </c>
      <c r="B3551" s="8" t="s">
        <v>3587</v>
      </c>
      <c r="C3551">
        <v>42038</v>
      </c>
      <c r="D3551" s="1" t="s">
        <v>4114</v>
      </c>
      <c r="E3551" s="2">
        <v>2084.4</v>
      </c>
      <c r="F3551" s="9" t="s">
        <v>36</v>
      </c>
      <c r="G3551" s="2">
        <v>2084.4</v>
      </c>
      <c r="H3551" s="4">
        <f>Tabla1[[#This Row],[Importe]]-Tabla1[[#This Row],[Pagado]]</f>
        <v>0</v>
      </c>
    </row>
    <row r="3552" spans="1:8" x14ac:dyDescent="0.25">
      <c r="A3552" s="1" t="s">
        <v>35</v>
      </c>
      <c r="B3552" s="8" t="s">
        <v>3588</v>
      </c>
      <c r="C3552">
        <v>42039</v>
      </c>
      <c r="D3552" s="1" t="s">
        <v>3986</v>
      </c>
      <c r="E3552" s="2">
        <v>2760.8</v>
      </c>
      <c r="F3552" s="9" t="s">
        <v>36</v>
      </c>
      <c r="G3552" s="2">
        <v>2760.8</v>
      </c>
      <c r="H3552" s="4">
        <f>Tabla1[[#This Row],[Importe]]-Tabla1[[#This Row],[Pagado]]</f>
        <v>0</v>
      </c>
    </row>
    <row r="3553" spans="1:8" x14ac:dyDescent="0.25">
      <c r="A3553" s="1" t="s">
        <v>35</v>
      </c>
      <c r="B3553" s="8" t="s">
        <v>3589</v>
      </c>
      <c r="C3553">
        <v>42040</v>
      </c>
      <c r="D3553" s="1" t="s">
        <v>3984</v>
      </c>
      <c r="E3553" s="2">
        <v>6696.2</v>
      </c>
      <c r="F3553" s="9" t="s">
        <v>36</v>
      </c>
      <c r="G3553" s="2">
        <v>6696.2</v>
      </c>
      <c r="H3553" s="4">
        <f>Tabla1[[#This Row],[Importe]]-Tabla1[[#This Row],[Pagado]]</f>
        <v>0</v>
      </c>
    </row>
    <row r="3554" spans="1:8" x14ac:dyDescent="0.25">
      <c r="A3554" s="1" t="s">
        <v>35</v>
      </c>
      <c r="B3554" s="8" t="s">
        <v>3590</v>
      </c>
      <c r="C3554">
        <v>42041</v>
      </c>
      <c r="D3554" s="1" t="s">
        <v>4071</v>
      </c>
      <c r="E3554" s="2">
        <v>12235</v>
      </c>
      <c r="F3554" s="9" t="s">
        <v>37</v>
      </c>
      <c r="G3554" s="2">
        <v>12235</v>
      </c>
      <c r="H3554" s="4">
        <f>Tabla1[[#This Row],[Importe]]-Tabla1[[#This Row],[Pagado]]</f>
        <v>0</v>
      </c>
    </row>
    <row r="3555" spans="1:8" x14ac:dyDescent="0.25">
      <c r="A3555" s="1" t="s">
        <v>35</v>
      </c>
      <c r="B3555" s="8" t="s">
        <v>3591</v>
      </c>
      <c r="C3555">
        <v>42042</v>
      </c>
      <c r="D3555" s="1" t="s">
        <v>4178</v>
      </c>
      <c r="E3555" s="2">
        <v>21481.200000000001</v>
      </c>
      <c r="F3555" s="9" t="s">
        <v>35</v>
      </c>
      <c r="G3555" s="2">
        <v>21481.200000000001</v>
      </c>
      <c r="H3555" s="4">
        <f>Tabla1[[#This Row],[Importe]]-Tabla1[[#This Row],[Pagado]]</f>
        <v>0</v>
      </c>
    </row>
    <row r="3556" spans="1:8" x14ac:dyDescent="0.25">
      <c r="A3556" s="1" t="s">
        <v>35</v>
      </c>
      <c r="B3556" s="8" t="s">
        <v>3592</v>
      </c>
      <c r="C3556">
        <v>42043</v>
      </c>
      <c r="D3556" s="1" t="s">
        <v>3986</v>
      </c>
      <c r="E3556" s="2">
        <v>2188.8000000000002</v>
      </c>
      <c r="F3556" s="9" t="s">
        <v>36</v>
      </c>
      <c r="G3556" s="2">
        <v>2188.8000000000002</v>
      </c>
      <c r="H3556" s="4">
        <f>Tabla1[[#This Row],[Importe]]-Tabla1[[#This Row],[Pagado]]</f>
        <v>0</v>
      </c>
    </row>
    <row r="3557" spans="1:8" x14ac:dyDescent="0.25">
      <c r="A3557" s="1" t="s">
        <v>35</v>
      </c>
      <c r="B3557" s="8" t="s">
        <v>3593</v>
      </c>
      <c r="C3557">
        <v>42044</v>
      </c>
      <c r="D3557" s="1" t="s">
        <v>3986</v>
      </c>
      <c r="E3557" s="2">
        <v>325</v>
      </c>
      <c r="F3557" s="9" t="s">
        <v>36</v>
      </c>
      <c r="G3557" s="2">
        <v>325</v>
      </c>
      <c r="H3557" s="4">
        <f>Tabla1[[#This Row],[Importe]]-Tabla1[[#This Row],[Pagado]]</f>
        <v>0</v>
      </c>
    </row>
    <row r="3558" spans="1:8" x14ac:dyDescent="0.25">
      <c r="A3558" s="1" t="s">
        <v>35</v>
      </c>
      <c r="B3558" s="8" t="s">
        <v>3594</v>
      </c>
      <c r="C3558">
        <v>42045</v>
      </c>
      <c r="D3558" s="1" t="s">
        <v>3964</v>
      </c>
      <c r="E3558" s="2">
        <v>280.8</v>
      </c>
      <c r="F3558" s="9" t="s">
        <v>36</v>
      </c>
      <c r="G3558" s="2">
        <v>280.8</v>
      </c>
      <c r="H3558" s="4">
        <f>Tabla1[[#This Row],[Importe]]-Tabla1[[#This Row],[Pagado]]</f>
        <v>0</v>
      </c>
    </row>
    <row r="3559" spans="1:8" x14ac:dyDescent="0.25">
      <c r="A3559" s="1" t="s">
        <v>35</v>
      </c>
      <c r="B3559" s="8" t="s">
        <v>3595</v>
      </c>
      <c r="C3559">
        <v>42046</v>
      </c>
      <c r="D3559" s="1" t="s">
        <v>4023</v>
      </c>
      <c r="E3559" s="2">
        <v>16528</v>
      </c>
      <c r="F3559" s="9" t="s">
        <v>35</v>
      </c>
      <c r="G3559" s="2">
        <v>16528</v>
      </c>
      <c r="H3559" s="4">
        <f>Tabla1[[#This Row],[Importe]]-Tabla1[[#This Row],[Pagado]]</f>
        <v>0</v>
      </c>
    </row>
    <row r="3560" spans="1:8" x14ac:dyDescent="0.25">
      <c r="A3560" s="1" t="s">
        <v>35</v>
      </c>
      <c r="B3560" s="8" t="s">
        <v>3596</v>
      </c>
      <c r="C3560">
        <v>42047</v>
      </c>
      <c r="D3560" s="1" t="s">
        <v>3999</v>
      </c>
      <c r="E3560" s="2">
        <v>323.2</v>
      </c>
      <c r="F3560" s="9" t="s">
        <v>35</v>
      </c>
      <c r="G3560" s="2">
        <v>323.2</v>
      </c>
      <c r="H3560" s="4">
        <f>Tabla1[[#This Row],[Importe]]-Tabla1[[#This Row],[Pagado]]</f>
        <v>0</v>
      </c>
    </row>
    <row r="3561" spans="1:8" x14ac:dyDescent="0.25">
      <c r="A3561" s="1" t="s">
        <v>35</v>
      </c>
      <c r="B3561" s="8" t="s">
        <v>3597</v>
      </c>
      <c r="C3561">
        <v>42048</v>
      </c>
      <c r="D3561" s="1" t="s">
        <v>3999</v>
      </c>
      <c r="E3561" s="2">
        <v>13695.6</v>
      </c>
      <c r="F3561" s="9" t="s">
        <v>35</v>
      </c>
      <c r="G3561" s="2">
        <v>13695.6</v>
      </c>
      <c r="H3561" s="4">
        <f>Tabla1[[#This Row],[Importe]]-Tabla1[[#This Row],[Pagado]]</f>
        <v>0</v>
      </c>
    </row>
    <row r="3562" spans="1:8" x14ac:dyDescent="0.25">
      <c r="A3562" s="1" t="s">
        <v>35</v>
      </c>
      <c r="B3562" s="8" t="s">
        <v>3598</v>
      </c>
      <c r="C3562">
        <v>42049</v>
      </c>
      <c r="D3562" s="1" t="s">
        <v>3964</v>
      </c>
      <c r="E3562" s="2">
        <v>664</v>
      </c>
      <c r="F3562" s="9" t="s">
        <v>35</v>
      </c>
      <c r="G3562" s="2">
        <v>664</v>
      </c>
      <c r="H3562" s="4">
        <f>Tabla1[[#This Row],[Importe]]-Tabla1[[#This Row],[Pagado]]</f>
        <v>0</v>
      </c>
    </row>
    <row r="3563" spans="1:8" x14ac:dyDescent="0.25">
      <c r="A3563" s="1" t="s">
        <v>35</v>
      </c>
      <c r="B3563" s="8" t="s">
        <v>3599</v>
      </c>
      <c r="C3563">
        <v>42050</v>
      </c>
      <c r="D3563" s="1" t="s">
        <v>4096</v>
      </c>
      <c r="E3563" s="2">
        <v>3751.6</v>
      </c>
      <c r="F3563" s="9" t="s">
        <v>35</v>
      </c>
      <c r="G3563" s="2">
        <v>3751.6</v>
      </c>
      <c r="H3563" s="4">
        <f>Tabla1[[#This Row],[Importe]]-Tabla1[[#This Row],[Pagado]]</f>
        <v>0</v>
      </c>
    </row>
    <row r="3564" spans="1:8" x14ac:dyDescent="0.25">
      <c r="A3564" s="1" t="s">
        <v>35</v>
      </c>
      <c r="B3564" s="8" t="s">
        <v>3600</v>
      </c>
      <c r="C3564">
        <v>42051</v>
      </c>
      <c r="D3564" s="1" t="s">
        <v>4212</v>
      </c>
      <c r="E3564" s="2">
        <v>72326.7</v>
      </c>
      <c r="F3564" s="9" t="s">
        <v>36</v>
      </c>
      <c r="G3564" s="2">
        <v>72326.7</v>
      </c>
      <c r="H3564" s="4">
        <f>Tabla1[[#This Row],[Importe]]-Tabla1[[#This Row],[Pagado]]</f>
        <v>0</v>
      </c>
    </row>
    <row r="3565" spans="1:8" x14ac:dyDescent="0.25">
      <c r="A3565" s="1" t="s">
        <v>35</v>
      </c>
      <c r="B3565" s="8" t="s">
        <v>3601</v>
      </c>
      <c r="C3565">
        <v>42052</v>
      </c>
      <c r="D3565" s="1" t="s">
        <v>4097</v>
      </c>
      <c r="E3565" s="2">
        <v>3280.4</v>
      </c>
      <c r="F3565" s="9" t="s">
        <v>35</v>
      </c>
      <c r="G3565" s="2">
        <v>3280.4</v>
      </c>
      <c r="H3565" s="4">
        <f>Tabla1[[#This Row],[Importe]]-Tabla1[[#This Row],[Pagado]]</f>
        <v>0</v>
      </c>
    </row>
    <row r="3566" spans="1:8" x14ac:dyDescent="0.25">
      <c r="A3566" s="1" t="s">
        <v>35</v>
      </c>
      <c r="B3566" s="8" t="s">
        <v>3602</v>
      </c>
      <c r="C3566">
        <v>42053</v>
      </c>
      <c r="D3566" s="1" t="s">
        <v>3980</v>
      </c>
      <c r="E3566" s="2">
        <v>0</v>
      </c>
      <c r="F3566" s="9" t="s">
        <v>4219</v>
      </c>
      <c r="G3566" s="2">
        <v>0</v>
      </c>
      <c r="H3566" s="4">
        <f>Tabla1[[#This Row],[Importe]]-Tabla1[[#This Row],[Pagado]]</f>
        <v>0</v>
      </c>
    </row>
    <row r="3567" spans="1:8" x14ac:dyDescent="0.25">
      <c r="A3567" s="1" t="s">
        <v>35</v>
      </c>
      <c r="B3567" s="8" t="s">
        <v>3603</v>
      </c>
      <c r="C3567">
        <v>42054</v>
      </c>
      <c r="D3567" s="1" t="s">
        <v>3987</v>
      </c>
      <c r="E3567" s="2">
        <v>6511.1</v>
      </c>
      <c r="F3567" s="9" t="s">
        <v>36</v>
      </c>
      <c r="G3567" s="2">
        <v>6511.1</v>
      </c>
      <c r="H3567" s="4">
        <f>Tabla1[[#This Row],[Importe]]-Tabla1[[#This Row],[Pagado]]</f>
        <v>0</v>
      </c>
    </row>
    <row r="3568" spans="1:8" x14ac:dyDescent="0.25">
      <c r="A3568" s="1" t="s">
        <v>35</v>
      </c>
      <c r="B3568" s="8" t="s">
        <v>3604</v>
      </c>
      <c r="C3568">
        <v>42055</v>
      </c>
      <c r="D3568" s="1" t="s">
        <v>4145</v>
      </c>
      <c r="E3568" s="2">
        <v>414</v>
      </c>
      <c r="F3568" s="9" t="s">
        <v>36</v>
      </c>
      <c r="G3568" s="2">
        <v>414</v>
      </c>
      <c r="H3568" s="4">
        <f>Tabla1[[#This Row],[Importe]]-Tabla1[[#This Row],[Pagado]]</f>
        <v>0</v>
      </c>
    </row>
    <row r="3569" spans="1:8" x14ac:dyDescent="0.25">
      <c r="A3569" s="1" t="s">
        <v>35</v>
      </c>
      <c r="B3569" s="8" t="s">
        <v>3605</v>
      </c>
      <c r="C3569">
        <v>42056</v>
      </c>
      <c r="D3569" s="1" t="s">
        <v>3964</v>
      </c>
      <c r="E3569" s="2">
        <v>527.79999999999995</v>
      </c>
      <c r="F3569" s="9" t="s">
        <v>36</v>
      </c>
      <c r="G3569" s="2">
        <v>527.79999999999995</v>
      </c>
      <c r="H3569" s="4">
        <f>Tabla1[[#This Row],[Importe]]-Tabla1[[#This Row],[Pagado]]</f>
        <v>0</v>
      </c>
    </row>
    <row r="3570" spans="1:8" x14ac:dyDescent="0.25">
      <c r="A3570" s="1" t="s">
        <v>35</v>
      </c>
      <c r="B3570" s="8" t="s">
        <v>3606</v>
      </c>
      <c r="C3570">
        <v>42057</v>
      </c>
      <c r="D3570" s="1" t="s">
        <v>3959</v>
      </c>
      <c r="E3570" s="2">
        <v>0</v>
      </c>
      <c r="F3570" s="9" t="s">
        <v>4219</v>
      </c>
      <c r="G3570" s="2">
        <v>0</v>
      </c>
      <c r="H3570" s="4">
        <f>Tabla1[[#This Row],[Importe]]-Tabla1[[#This Row],[Pagado]]</f>
        <v>0</v>
      </c>
    </row>
    <row r="3571" spans="1:8" x14ac:dyDescent="0.25">
      <c r="A3571" s="1" t="s">
        <v>35</v>
      </c>
      <c r="B3571" s="8" t="s">
        <v>3607</v>
      </c>
      <c r="C3571">
        <v>42058</v>
      </c>
      <c r="D3571" s="1" t="s">
        <v>3959</v>
      </c>
      <c r="E3571" s="2">
        <v>102941.3</v>
      </c>
      <c r="F3571" s="9">
        <v>44210</v>
      </c>
      <c r="G3571" s="2">
        <v>102941.3</v>
      </c>
      <c r="H3571" s="4">
        <f>Tabla1[[#This Row],[Importe]]-Tabla1[[#This Row],[Pagado]]</f>
        <v>0</v>
      </c>
    </row>
    <row r="3572" spans="1:8" x14ac:dyDescent="0.25">
      <c r="A3572" s="1" t="s">
        <v>35</v>
      </c>
      <c r="B3572" s="8" t="s">
        <v>3608</v>
      </c>
      <c r="C3572">
        <v>42059</v>
      </c>
      <c r="D3572" s="1" t="s">
        <v>3998</v>
      </c>
      <c r="E3572" s="2">
        <v>33600</v>
      </c>
      <c r="F3572" s="9">
        <v>44221</v>
      </c>
      <c r="G3572" s="2">
        <v>3600</v>
      </c>
      <c r="H3572" s="4">
        <f>Tabla1[[#This Row],[Importe]]-Tabla1[[#This Row],[Pagado]]</f>
        <v>30000</v>
      </c>
    </row>
    <row r="3573" spans="1:8" x14ac:dyDescent="0.25">
      <c r="A3573" s="1" t="s">
        <v>35</v>
      </c>
      <c r="B3573" s="8" t="s">
        <v>3609</v>
      </c>
      <c r="C3573">
        <v>42060</v>
      </c>
      <c r="D3573" s="1" t="s">
        <v>3959</v>
      </c>
      <c r="E3573" s="2">
        <v>52220.3</v>
      </c>
      <c r="F3573" s="9">
        <v>44210</v>
      </c>
      <c r="G3573" s="2">
        <v>52220.3</v>
      </c>
      <c r="H3573" s="4">
        <f>Tabla1[[#This Row],[Importe]]-Tabla1[[#This Row],[Pagado]]</f>
        <v>0</v>
      </c>
    </row>
    <row r="3574" spans="1:8" x14ac:dyDescent="0.25">
      <c r="A3574" s="1" t="s">
        <v>35</v>
      </c>
      <c r="B3574" s="8" t="s">
        <v>3610</v>
      </c>
      <c r="C3574">
        <v>42061</v>
      </c>
      <c r="D3574" s="1" t="s">
        <v>4042</v>
      </c>
      <c r="E3574" s="2">
        <v>28145.599999999999</v>
      </c>
      <c r="F3574" s="9">
        <v>44201</v>
      </c>
      <c r="G3574" s="2">
        <v>28145.599999999999</v>
      </c>
      <c r="H3574" s="4">
        <f>Tabla1[[#This Row],[Importe]]-Tabla1[[#This Row],[Pagado]]</f>
        <v>0</v>
      </c>
    </row>
    <row r="3575" spans="1:8" x14ac:dyDescent="0.25">
      <c r="A3575" s="1" t="s">
        <v>36</v>
      </c>
      <c r="B3575" s="8" t="s">
        <v>3611</v>
      </c>
      <c r="C3575">
        <v>42062</v>
      </c>
      <c r="D3575" s="1" t="s">
        <v>4035</v>
      </c>
      <c r="E3575" s="2">
        <v>2092.3000000000002</v>
      </c>
      <c r="F3575" s="9" t="s">
        <v>36</v>
      </c>
      <c r="G3575" s="2">
        <v>2092.3000000000002</v>
      </c>
      <c r="H3575" s="4">
        <f>Tabla1[[#This Row],[Importe]]-Tabla1[[#This Row],[Pagado]]</f>
        <v>0</v>
      </c>
    </row>
    <row r="3576" spans="1:8" x14ac:dyDescent="0.25">
      <c r="A3576" s="1" t="s">
        <v>36</v>
      </c>
      <c r="B3576" s="8" t="s">
        <v>3612</v>
      </c>
      <c r="C3576">
        <v>42063</v>
      </c>
      <c r="D3576" s="1" t="s">
        <v>3973</v>
      </c>
      <c r="E3576" s="2">
        <v>1102</v>
      </c>
      <c r="F3576" s="9" t="s">
        <v>36</v>
      </c>
      <c r="G3576" s="2">
        <v>1102</v>
      </c>
      <c r="H3576" s="4">
        <f>Tabla1[[#This Row],[Importe]]-Tabla1[[#This Row],[Pagado]]</f>
        <v>0</v>
      </c>
    </row>
    <row r="3577" spans="1:8" x14ac:dyDescent="0.25">
      <c r="A3577" s="1" t="s">
        <v>36</v>
      </c>
      <c r="B3577" s="8" t="s">
        <v>3613</v>
      </c>
      <c r="C3577">
        <v>42064</v>
      </c>
      <c r="D3577" s="1" t="s">
        <v>3936</v>
      </c>
      <c r="E3577" s="2">
        <v>29643.599999999999</v>
      </c>
      <c r="F3577" s="9" t="s">
        <v>37</v>
      </c>
      <c r="G3577" s="2">
        <v>29643.599999999999</v>
      </c>
      <c r="H3577" s="4">
        <f>Tabla1[[#This Row],[Importe]]-Tabla1[[#This Row],[Pagado]]</f>
        <v>0</v>
      </c>
    </row>
    <row r="3578" spans="1:8" x14ac:dyDescent="0.25">
      <c r="A3578" s="1" t="s">
        <v>36</v>
      </c>
      <c r="B3578" s="8" t="s">
        <v>3614</v>
      </c>
      <c r="C3578">
        <v>42065</v>
      </c>
      <c r="D3578" s="1" t="s">
        <v>3935</v>
      </c>
      <c r="E3578" s="2">
        <v>100658.4</v>
      </c>
      <c r="F3578" s="11">
        <v>44200</v>
      </c>
      <c r="G3578" s="2">
        <v>51158.400000000001</v>
      </c>
      <c r="H3578" s="4">
        <f>Tabla1[[#This Row],[Importe]]-Tabla1[[#This Row],[Pagado]]</f>
        <v>49499.999999999993</v>
      </c>
    </row>
    <row r="3579" spans="1:8" x14ac:dyDescent="0.25">
      <c r="A3579" s="1" t="s">
        <v>36</v>
      </c>
      <c r="B3579" s="8" t="s">
        <v>3615</v>
      </c>
      <c r="C3579">
        <v>42066</v>
      </c>
      <c r="D3579" s="1" t="s">
        <v>3952</v>
      </c>
      <c r="E3579" s="2">
        <v>39628.1</v>
      </c>
      <c r="F3579" s="9" t="s">
        <v>37</v>
      </c>
      <c r="G3579" s="2">
        <v>39628.1</v>
      </c>
      <c r="H3579" s="4">
        <f>Tabla1[[#This Row],[Importe]]-Tabla1[[#This Row],[Pagado]]</f>
        <v>0</v>
      </c>
    </row>
    <row r="3580" spans="1:8" x14ac:dyDescent="0.25">
      <c r="A3580" s="1" t="s">
        <v>36</v>
      </c>
      <c r="B3580" s="8" t="s">
        <v>3616</v>
      </c>
      <c r="C3580">
        <v>42067</v>
      </c>
      <c r="D3580" s="1" t="s">
        <v>3954</v>
      </c>
      <c r="E3580" s="2">
        <v>3720</v>
      </c>
      <c r="F3580" s="9" t="s">
        <v>36</v>
      </c>
      <c r="G3580" s="2">
        <v>3720</v>
      </c>
      <c r="H3580" s="4">
        <f>Tabla1[[#This Row],[Importe]]-Tabla1[[#This Row],[Pagado]]</f>
        <v>0</v>
      </c>
    </row>
    <row r="3581" spans="1:8" x14ac:dyDescent="0.25">
      <c r="A3581" s="1" t="s">
        <v>36</v>
      </c>
      <c r="B3581" s="8" t="s">
        <v>3617</v>
      </c>
      <c r="C3581">
        <v>42068</v>
      </c>
      <c r="D3581" s="1" t="s">
        <v>4031</v>
      </c>
      <c r="E3581" s="2">
        <v>2530</v>
      </c>
      <c r="F3581" s="9" t="s">
        <v>36</v>
      </c>
      <c r="G3581" s="2">
        <v>2530</v>
      </c>
      <c r="H3581" s="4">
        <f>Tabla1[[#This Row],[Importe]]-Tabla1[[#This Row],[Pagado]]</f>
        <v>0</v>
      </c>
    </row>
    <row r="3582" spans="1:8" x14ac:dyDescent="0.25">
      <c r="A3582" s="1" t="s">
        <v>36</v>
      </c>
      <c r="B3582" s="8" t="s">
        <v>3618</v>
      </c>
      <c r="C3582">
        <v>42069</v>
      </c>
      <c r="D3582" s="1" t="s">
        <v>3960</v>
      </c>
      <c r="E3582" s="2">
        <v>14627.6</v>
      </c>
      <c r="F3582" s="9" t="s">
        <v>36</v>
      </c>
      <c r="G3582" s="2">
        <v>14627.6</v>
      </c>
      <c r="H3582" s="4">
        <f>Tabla1[[#This Row],[Importe]]-Tabla1[[#This Row],[Pagado]]</f>
        <v>0</v>
      </c>
    </row>
    <row r="3583" spans="1:8" x14ac:dyDescent="0.25">
      <c r="A3583" s="1" t="s">
        <v>36</v>
      </c>
      <c r="B3583" s="8" t="s">
        <v>3619</v>
      </c>
      <c r="C3583">
        <v>42070</v>
      </c>
      <c r="D3583" s="1" t="s">
        <v>3959</v>
      </c>
      <c r="E3583" s="2">
        <v>25843.64</v>
      </c>
      <c r="F3583" s="9">
        <v>44210</v>
      </c>
      <c r="G3583" s="2">
        <v>25843.64</v>
      </c>
      <c r="H3583" s="4">
        <f>Tabla1[[#This Row],[Importe]]-Tabla1[[#This Row],[Pagado]]</f>
        <v>0</v>
      </c>
    </row>
    <row r="3584" spans="1:8" x14ac:dyDescent="0.25">
      <c r="A3584" s="1" t="s">
        <v>36</v>
      </c>
      <c r="B3584" s="8" t="s">
        <v>3620</v>
      </c>
      <c r="C3584">
        <v>42071</v>
      </c>
      <c r="D3584" s="1" t="s">
        <v>4180</v>
      </c>
      <c r="E3584" s="2">
        <v>7847</v>
      </c>
      <c r="F3584" s="9" t="s">
        <v>37</v>
      </c>
      <c r="G3584" s="2">
        <v>7847</v>
      </c>
      <c r="H3584" s="4">
        <f>Tabla1[[#This Row],[Importe]]-Tabla1[[#This Row],[Pagado]]</f>
        <v>0</v>
      </c>
    </row>
    <row r="3585" spans="1:8" x14ac:dyDescent="0.25">
      <c r="A3585" s="1" t="s">
        <v>36</v>
      </c>
      <c r="B3585" s="8" t="s">
        <v>3621</v>
      </c>
      <c r="C3585">
        <v>42072</v>
      </c>
      <c r="D3585" s="1" t="s">
        <v>3960</v>
      </c>
      <c r="E3585" s="2">
        <v>17400.2</v>
      </c>
      <c r="F3585" s="9" t="s">
        <v>36</v>
      </c>
      <c r="G3585" s="2">
        <v>17400.2</v>
      </c>
      <c r="H3585" s="4">
        <f>Tabla1[[#This Row],[Importe]]-Tabla1[[#This Row],[Pagado]]</f>
        <v>0</v>
      </c>
    </row>
    <row r="3586" spans="1:8" x14ac:dyDescent="0.25">
      <c r="A3586" s="1" t="s">
        <v>36</v>
      </c>
      <c r="B3586" s="8" t="s">
        <v>3622</v>
      </c>
      <c r="C3586">
        <v>42073</v>
      </c>
      <c r="D3586" s="1" t="s">
        <v>4201</v>
      </c>
      <c r="E3586" s="2">
        <v>3830.5</v>
      </c>
      <c r="F3586" s="9" t="s">
        <v>36</v>
      </c>
      <c r="G3586" s="2">
        <v>3830.5</v>
      </c>
      <c r="H3586" s="4">
        <f>Tabla1[[#This Row],[Importe]]-Tabla1[[#This Row],[Pagado]]</f>
        <v>0</v>
      </c>
    </row>
    <row r="3587" spans="1:8" x14ac:dyDescent="0.25">
      <c r="A3587" s="1" t="s">
        <v>36</v>
      </c>
      <c r="B3587" s="8" t="s">
        <v>3623</v>
      </c>
      <c r="C3587">
        <v>42074</v>
      </c>
      <c r="D3587" s="1" t="s">
        <v>3940</v>
      </c>
      <c r="E3587" s="2">
        <v>3572</v>
      </c>
      <c r="F3587" s="9" t="s">
        <v>37</v>
      </c>
      <c r="G3587" s="2">
        <v>3572</v>
      </c>
      <c r="H3587" s="4">
        <f>Tabla1[[#This Row],[Importe]]-Tabla1[[#This Row],[Pagado]]</f>
        <v>0</v>
      </c>
    </row>
    <row r="3588" spans="1:8" x14ac:dyDescent="0.25">
      <c r="A3588" s="1" t="s">
        <v>36</v>
      </c>
      <c r="B3588" s="8" t="s">
        <v>3624</v>
      </c>
      <c r="C3588">
        <v>42075</v>
      </c>
      <c r="D3588" s="1" t="s">
        <v>3939</v>
      </c>
      <c r="E3588" s="2">
        <v>11918.73</v>
      </c>
      <c r="F3588" s="9" t="s">
        <v>37</v>
      </c>
      <c r="G3588" s="2">
        <v>11918.73</v>
      </c>
      <c r="H3588" s="4">
        <f>Tabla1[[#This Row],[Importe]]-Tabla1[[#This Row],[Pagado]]</f>
        <v>0</v>
      </c>
    </row>
    <row r="3589" spans="1:8" x14ac:dyDescent="0.25">
      <c r="A3589" s="1" t="s">
        <v>36</v>
      </c>
      <c r="B3589" s="8" t="s">
        <v>3625</v>
      </c>
      <c r="C3589">
        <v>42076</v>
      </c>
      <c r="D3589" s="1" t="s">
        <v>3996</v>
      </c>
      <c r="E3589" s="2">
        <v>2941.92</v>
      </c>
      <c r="F3589" s="9" t="s">
        <v>36</v>
      </c>
      <c r="G3589" s="2">
        <v>2941.92</v>
      </c>
      <c r="H3589" s="4">
        <f>Tabla1[[#This Row],[Importe]]-Tabla1[[#This Row],[Pagado]]</f>
        <v>0</v>
      </c>
    </row>
    <row r="3590" spans="1:8" x14ac:dyDescent="0.25">
      <c r="A3590" s="1" t="s">
        <v>36</v>
      </c>
      <c r="B3590" s="8" t="s">
        <v>3626</v>
      </c>
      <c r="C3590">
        <v>42077</v>
      </c>
      <c r="D3590" s="1" t="s">
        <v>3941</v>
      </c>
      <c r="E3590" s="2">
        <v>3872.8</v>
      </c>
      <c r="F3590" s="9" t="s">
        <v>37</v>
      </c>
      <c r="G3590" s="2">
        <v>3872.8</v>
      </c>
      <c r="H3590" s="4">
        <f>Tabla1[[#This Row],[Importe]]-Tabla1[[#This Row],[Pagado]]</f>
        <v>0</v>
      </c>
    </row>
    <row r="3591" spans="1:8" x14ac:dyDescent="0.25">
      <c r="A3591" s="1" t="s">
        <v>36</v>
      </c>
      <c r="B3591" s="8" t="s">
        <v>3627</v>
      </c>
      <c r="C3591">
        <v>42078</v>
      </c>
      <c r="D3591" s="1" t="s">
        <v>4090</v>
      </c>
      <c r="E3591" s="2">
        <v>3110.4</v>
      </c>
      <c r="F3591" s="9" t="s">
        <v>36</v>
      </c>
      <c r="G3591" s="2">
        <v>3110.4</v>
      </c>
      <c r="H3591" s="4">
        <f>Tabla1[[#This Row],[Importe]]-Tabla1[[#This Row],[Pagado]]</f>
        <v>0</v>
      </c>
    </row>
    <row r="3592" spans="1:8" x14ac:dyDescent="0.25">
      <c r="A3592" s="1" t="s">
        <v>36</v>
      </c>
      <c r="B3592" s="8" t="s">
        <v>3628</v>
      </c>
      <c r="C3592">
        <v>42079</v>
      </c>
      <c r="D3592" s="1" t="s">
        <v>4029</v>
      </c>
      <c r="E3592" s="2">
        <v>3382.12</v>
      </c>
      <c r="F3592" s="9" t="s">
        <v>36</v>
      </c>
      <c r="G3592" s="2">
        <v>3382.12</v>
      </c>
      <c r="H3592" s="4">
        <f>Tabla1[[#This Row],[Importe]]-Tabla1[[#This Row],[Pagado]]</f>
        <v>0</v>
      </c>
    </row>
    <row r="3593" spans="1:8" x14ac:dyDescent="0.25">
      <c r="A3593" s="1" t="s">
        <v>36</v>
      </c>
      <c r="B3593" s="8" t="s">
        <v>3629</v>
      </c>
      <c r="C3593">
        <v>42080</v>
      </c>
      <c r="D3593" s="1" t="s">
        <v>4017</v>
      </c>
      <c r="E3593" s="2">
        <v>141368.85</v>
      </c>
      <c r="F3593" s="9">
        <v>44206</v>
      </c>
      <c r="G3593" s="2">
        <v>141368.85</v>
      </c>
      <c r="H3593" s="4">
        <f>Tabla1[[#This Row],[Importe]]-Tabla1[[#This Row],[Pagado]]</f>
        <v>0</v>
      </c>
    </row>
    <row r="3594" spans="1:8" x14ac:dyDescent="0.25">
      <c r="A3594" s="1" t="s">
        <v>36</v>
      </c>
      <c r="B3594" s="8" t="s">
        <v>3630</v>
      </c>
      <c r="C3594">
        <v>42081</v>
      </c>
      <c r="D3594" s="1" t="s">
        <v>3994</v>
      </c>
      <c r="E3594" s="2">
        <v>2378</v>
      </c>
      <c r="F3594" s="9" t="s">
        <v>36</v>
      </c>
      <c r="G3594" s="2">
        <v>2378</v>
      </c>
      <c r="H3594" s="4">
        <f>Tabla1[[#This Row],[Importe]]-Tabla1[[#This Row],[Pagado]]</f>
        <v>0</v>
      </c>
    </row>
    <row r="3595" spans="1:8" x14ac:dyDescent="0.25">
      <c r="A3595" s="1" t="s">
        <v>36</v>
      </c>
      <c r="B3595" s="8" t="s">
        <v>3631</v>
      </c>
      <c r="C3595">
        <v>42082</v>
      </c>
      <c r="D3595" s="1" t="s">
        <v>4042</v>
      </c>
      <c r="E3595" s="2">
        <v>30051</v>
      </c>
      <c r="F3595" s="9">
        <v>44211</v>
      </c>
      <c r="G3595" s="2">
        <v>30051</v>
      </c>
      <c r="H3595" s="4">
        <f>Tabla1[[#This Row],[Importe]]-Tabla1[[#This Row],[Pagado]]</f>
        <v>0</v>
      </c>
    </row>
    <row r="3596" spans="1:8" x14ac:dyDescent="0.25">
      <c r="A3596" s="1" t="s">
        <v>36</v>
      </c>
      <c r="B3596" s="8" t="s">
        <v>3632</v>
      </c>
      <c r="C3596">
        <v>42083</v>
      </c>
      <c r="D3596" s="1" t="s">
        <v>4041</v>
      </c>
      <c r="E3596" s="2">
        <v>3639.08</v>
      </c>
      <c r="F3596" s="9" t="s">
        <v>36</v>
      </c>
      <c r="G3596" s="2">
        <v>3639.08</v>
      </c>
      <c r="H3596" s="4">
        <f>Tabla1[[#This Row],[Importe]]-Tabla1[[#This Row],[Pagado]]</f>
        <v>0</v>
      </c>
    </row>
    <row r="3597" spans="1:8" x14ac:dyDescent="0.25">
      <c r="A3597" s="1" t="s">
        <v>36</v>
      </c>
      <c r="B3597" s="8" t="s">
        <v>3633</v>
      </c>
      <c r="C3597">
        <v>42084</v>
      </c>
      <c r="D3597" s="1" t="s">
        <v>4089</v>
      </c>
      <c r="E3597" s="2">
        <v>446.4</v>
      </c>
      <c r="F3597" s="9" t="s">
        <v>36</v>
      </c>
      <c r="G3597" s="2">
        <v>446.4</v>
      </c>
      <c r="H3597" s="4">
        <f>Tabla1[[#This Row],[Importe]]-Tabla1[[#This Row],[Pagado]]</f>
        <v>0</v>
      </c>
    </row>
    <row r="3598" spans="1:8" x14ac:dyDescent="0.25">
      <c r="A3598" s="1" t="s">
        <v>36</v>
      </c>
      <c r="B3598" s="8" t="s">
        <v>3634</v>
      </c>
      <c r="C3598">
        <v>42085</v>
      </c>
      <c r="D3598" s="1" t="s">
        <v>3951</v>
      </c>
      <c r="E3598" s="2">
        <v>16670.400000000001</v>
      </c>
      <c r="F3598" s="9" t="s">
        <v>37</v>
      </c>
      <c r="G3598" s="2">
        <v>16670.400000000001</v>
      </c>
      <c r="H3598" s="4">
        <f>Tabla1[[#This Row],[Importe]]-Tabla1[[#This Row],[Pagado]]</f>
        <v>0</v>
      </c>
    </row>
    <row r="3599" spans="1:8" x14ac:dyDescent="0.25">
      <c r="A3599" s="1" t="s">
        <v>36</v>
      </c>
      <c r="B3599" s="8" t="s">
        <v>3635</v>
      </c>
      <c r="C3599">
        <v>42086</v>
      </c>
      <c r="D3599" s="1" t="s">
        <v>4041</v>
      </c>
      <c r="E3599" s="2">
        <v>70</v>
      </c>
      <c r="F3599" s="9" t="s">
        <v>36</v>
      </c>
      <c r="G3599" s="2">
        <v>70</v>
      </c>
      <c r="H3599" s="4">
        <f>Tabla1[[#This Row],[Importe]]-Tabla1[[#This Row],[Pagado]]</f>
        <v>0</v>
      </c>
    </row>
    <row r="3600" spans="1:8" x14ac:dyDescent="0.25">
      <c r="A3600" s="1" t="s">
        <v>36</v>
      </c>
      <c r="B3600" s="8" t="s">
        <v>3636</v>
      </c>
      <c r="C3600">
        <v>42087</v>
      </c>
      <c r="D3600" s="1" t="s">
        <v>4036</v>
      </c>
      <c r="E3600" s="2">
        <v>12312</v>
      </c>
      <c r="F3600" s="9" t="s">
        <v>36</v>
      </c>
      <c r="G3600" s="2">
        <v>12312</v>
      </c>
      <c r="H3600" s="4">
        <f>Tabla1[[#This Row],[Importe]]-Tabla1[[#This Row],[Pagado]]</f>
        <v>0</v>
      </c>
    </row>
    <row r="3601" spans="1:8" x14ac:dyDescent="0.25">
      <c r="A3601" s="1" t="s">
        <v>36</v>
      </c>
      <c r="B3601" s="8" t="s">
        <v>3637</v>
      </c>
      <c r="C3601">
        <v>42088</v>
      </c>
      <c r="D3601" s="1" t="s">
        <v>3948</v>
      </c>
      <c r="E3601" s="2">
        <v>0</v>
      </c>
      <c r="F3601" s="9" t="s">
        <v>4219</v>
      </c>
      <c r="G3601" s="2">
        <v>0</v>
      </c>
      <c r="H3601" s="4">
        <f>Tabla1[[#This Row],[Importe]]-Tabla1[[#This Row],[Pagado]]</f>
        <v>0</v>
      </c>
    </row>
    <row r="3602" spans="1:8" x14ac:dyDescent="0.25">
      <c r="A3602" s="1" t="s">
        <v>36</v>
      </c>
      <c r="B3602" s="8" t="s">
        <v>3638</v>
      </c>
      <c r="C3602">
        <v>42089</v>
      </c>
      <c r="D3602" s="1" t="s">
        <v>4082</v>
      </c>
      <c r="E3602" s="2">
        <v>14376.5</v>
      </c>
      <c r="F3602" s="9">
        <v>44201</v>
      </c>
      <c r="G3602" s="2">
        <v>14376.5</v>
      </c>
      <c r="H3602" s="4">
        <f>Tabla1[[#This Row],[Importe]]-Tabla1[[#This Row],[Pagado]]</f>
        <v>0</v>
      </c>
    </row>
    <row r="3603" spans="1:8" x14ac:dyDescent="0.25">
      <c r="A3603" s="1" t="s">
        <v>36</v>
      </c>
      <c r="B3603" s="8" t="s">
        <v>3639</v>
      </c>
      <c r="C3603">
        <v>42090</v>
      </c>
      <c r="D3603" s="1" t="s">
        <v>3948</v>
      </c>
      <c r="E3603" s="2">
        <v>22430.400000000001</v>
      </c>
      <c r="F3603" s="9" t="s">
        <v>37</v>
      </c>
      <c r="G3603" s="2">
        <v>22430.400000000001</v>
      </c>
      <c r="H3603" s="4">
        <f>Tabla1[[#This Row],[Importe]]-Tabla1[[#This Row],[Pagado]]</f>
        <v>0</v>
      </c>
    </row>
    <row r="3604" spans="1:8" x14ac:dyDescent="0.25">
      <c r="A3604" s="1" t="s">
        <v>36</v>
      </c>
      <c r="B3604" s="8" t="s">
        <v>3640</v>
      </c>
      <c r="C3604">
        <v>42091</v>
      </c>
      <c r="D3604" s="1" t="s">
        <v>3949</v>
      </c>
      <c r="E3604" s="2">
        <v>33705.4</v>
      </c>
      <c r="F3604" s="9" t="s">
        <v>37</v>
      </c>
      <c r="G3604" s="2">
        <v>33705.4</v>
      </c>
      <c r="H3604" s="4">
        <f>Tabla1[[#This Row],[Importe]]-Tabla1[[#This Row],[Pagado]]</f>
        <v>0</v>
      </c>
    </row>
    <row r="3605" spans="1:8" x14ac:dyDescent="0.25">
      <c r="A3605" s="1" t="s">
        <v>36</v>
      </c>
      <c r="B3605" s="8" t="s">
        <v>3641</v>
      </c>
      <c r="C3605">
        <v>42092</v>
      </c>
      <c r="D3605" s="1" t="s">
        <v>3942</v>
      </c>
      <c r="E3605" s="2">
        <v>15900</v>
      </c>
      <c r="F3605" s="9">
        <v>44201</v>
      </c>
      <c r="G3605" s="2">
        <v>15900</v>
      </c>
      <c r="H3605" s="4">
        <f>Tabla1[[#This Row],[Importe]]-Tabla1[[#This Row],[Pagado]]</f>
        <v>0</v>
      </c>
    </row>
    <row r="3606" spans="1:8" x14ac:dyDescent="0.25">
      <c r="A3606" s="1" t="s">
        <v>36</v>
      </c>
      <c r="B3606" s="8" t="s">
        <v>3642</v>
      </c>
      <c r="C3606">
        <v>42093</v>
      </c>
      <c r="D3606" s="1" t="s">
        <v>3945</v>
      </c>
      <c r="E3606" s="2">
        <v>18500.099999999999</v>
      </c>
      <c r="F3606" s="9" t="s">
        <v>37</v>
      </c>
      <c r="G3606" s="2">
        <v>18500.099999999999</v>
      </c>
      <c r="H3606" s="4">
        <f>Tabla1[[#This Row],[Importe]]-Tabla1[[#This Row],[Pagado]]</f>
        <v>0</v>
      </c>
    </row>
    <row r="3607" spans="1:8" x14ac:dyDescent="0.25">
      <c r="A3607" s="1" t="s">
        <v>36</v>
      </c>
      <c r="B3607" s="8" t="s">
        <v>3643</v>
      </c>
      <c r="C3607">
        <v>42094</v>
      </c>
      <c r="D3607" s="1" t="s">
        <v>4126</v>
      </c>
      <c r="E3607" s="2">
        <v>1825.5</v>
      </c>
      <c r="F3607" s="9" t="s">
        <v>36</v>
      </c>
      <c r="G3607" s="2">
        <v>1825.5</v>
      </c>
      <c r="H3607" s="4">
        <f>Tabla1[[#This Row],[Importe]]-Tabla1[[#This Row],[Pagado]]</f>
        <v>0</v>
      </c>
    </row>
    <row r="3608" spans="1:8" x14ac:dyDescent="0.25">
      <c r="A3608" s="1" t="s">
        <v>36</v>
      </c>
      <c r="B3608" s="8" t="s">
        <v>3644</v>
      </c>
      <c r="C3608">
        <v>42095</v>
      </c>
      <c r="D3608" s="1" t="s">
        <v>3944</v>
      </c>
      <c r="E3608" s="2">
        <v>0</v>
      </c>
      <c r="F3608" s="9" t="s">
        <v>4219</v>
      </c>
      <c r="G3608" s="2">
        <v>0</v>
      </c>
      <c r="H3608" s="4">
        <f>Tabla1[[#This Row],[Importe]]-Tabla1[[#This Row],[Pagado]]</f>
        <v>0</v>
      </c>
    </row>
    <row r="3609" spans="1:8" x14ac:dyDescent="0.25">
      <c r="A3609" s="1" t="s">
        <v>36</v>
      </c>
      <c r="B3609" s="8" t="s">
        <v>3645</v>
      </c>
      <c r="C3609">
        <v>42096</v>
      </c>
      <c r="D3609" s="1" t="s">
        <v>4213</v>
      </c>
      <c r="E3609" s="2">
        <v>11565.3</v>
      </c>
      <c r="F3609" s="9" t="s">
        <v>37</v>
      </c>
      <c r="G3609" s="2">
        <v>11565.3</v>
      </c>
      <c r="H3609" s="4">
        <f>Tabla1[[#This Row],[Importe]]-Tabla1[[#This Row],[Pagado]]</f>
        <v>0</v>
      </c>
    </row>
    <row r="3610" spans="1:8" x14ac:dyDescent="0.25">
      <c r="A3610" s="1" t="s">
        <v>36</v>
      </c>
      <c r="B3610" s="8" t="s">
        <v>3646</v>
      </c>
      <c r="C3610">
        <v>42097</v>
      </c>
      <c r="D3610" s="1" t="s">
        <v>3947</v>
      </c>
      <c r="E3610" s="2">
        <v>3269</v>
      </c>
      <c r="F3610" s="9" t="s">
        <v>37</v>
      </c>
      <c r="G3610" s="2">
        <v>3269</v>
      </c>
      <c r="H3610" s="4">
        <f>Tabla1[[#This Row],[Importe]]-Tabla1[[#This Row],[Pagado]]</f>
        <v>0</v>
      </c>
    </row>
    <row r="3611" spans="1:8" x14ac:dyDescent="0.25">
      <c r="A3611" s="1" t="s">
        <v>36</v>
      </c>
      <c r="B3611" s="8" t="s">
        <v>3647</v>
      </c>
      <c r="C3611">
        <v>42098</v>
      </c>
      <c r="D3611" s="1" t="s">
        <v>4205</v>
      </c>
      <c r="E3611" s="2">
        <v>4388.8</v>
      </c>
      <c r="F3611" s="9" t="s">
        <v>36</v>
      </c>
      <c r="G3611" s="2">
        <v>4388.8</v>
      </c>
      <c r="H3611" s="4">
        <f>Tabla1[[#This Row],[Importe]]-Tabla1[[#This Row],[Pagado]]</f>
        <v>0</v>
      </c>
    </row>
    <row r="3612" spans="1:8" x14ac:dyDescent="0.25">
      <c r="A3612" s="1" t="s">
        <v>36</v>
      </c>
      <c r="B3612" s="8" t="s">
        <v>3648</v>
      </c>
      <c r="C3612">
        <v>42099</v>
      </c>
      <c r="D3612" s="1" t="s">
        <v>4080</v>
      </c>
      <c r="E3612" s="2">
        <v>7760.1</v>
      </c>
      <c r="F3612" s="9" t="s">
        <v>37</v>
      </c>
      <c r="G3612" s="2">
        <v>7760.1</v>
      </c>
      <c r="H3612" s="4">
        <f>Tabla1[[#This Row],[Importe]]-Tabla1[[#This Row],[Pagado]]</f>
        <v>0</v>
      </c>
    </row>
    <row r="3613" spans="1:8" x14ac:dyDescent="0.25">
      <c r="A3613" s="1" t="s">
        <v>36</v>
      </c>
      <c r="B3613" s="8" t="s">
        <v>3649</v>
      </c>
      <c r="C3613">
        <v>42100</v>
      </c>
      <c r="D3613" s="1" t="s">
        <v>3938</v>
      </c>
      <c r="E3613" s="2">
        <v>12478</v>
      </c>
      <c r="F3613" s="9" t="s">
        <v>37</v>
      </c>
      <c r="G3613" s="2">
        <v>12478</v>
      </c>
      <c r="H3613" s="4">
        <f>Tabla1[[#This Row],[Importe]]-Tabla1[[#This Row],[Pagado]]</f>
        <v>0</v>
      </c>
    </row>
    <row r="3614" spans="1:8" x14ac:dyDescent="0.25">
      <c r="A3614" s="1" t="s">
        <v>36</v>
      </c>
      <c r="B3614" s="8" t="s">
        <v>3650</v>
      </c>
      <c r="C3614">
        <v>42101</v>
      </c>
      <c r="D3614" s="1" t="s">
        <v>3993</v>
      </c>
      <c r="E3614" s="2">
        <v>13845.8</v>
      </c>
      <c r="F3614" s="9" t="s">
        <v>36</v>
      </c>
      <c r="G3614" s="2">
        <v>13845.8</v>
      </c>
      <c r="H3614" s="4">
        <f>Tabla1[[#This Row],[Importe]]-Tabla1[[#This Row],[Pagado]]</f>
        <v>0</v>
      </c>
    </row>
    <row r="3615" spans="1:8" x14ac:dyDescent="0.25">
      <c r="A3615" s="1" t="s">
        <v>36</v>
      </c>
      <c r="B3615" s="8" t="s">
        <v>3651</v>
      </c>
      <c r="C3615">
        <v>42102</v>
      </c>
      <c r="D3615" s="1" t="s">
        <v>3946</v>
      </c>
      <c r="E3615" s="2">
        <v>3709.2</v>
      </c>
      <c r="F3615" s="9" t="s">
        <v>37</v>
      </c>
      <c r="G3615" s="2">
        <v>3709.2</v>
      </c>
      <c r="H3615" s="4">
        <f>Tabla1[[#This Row],[Importe]]-Tabla1[[#This Row],[Pagado]]</f>
        <v>0</v>
      </c>
    </row>
    <row r="3616" spans="1:8" x14ac:dyDescent="0.25">
      <c r="A3616" s="1" t="s">
        <v>36</v>
      </c>
      <c r="B3616" s="8" t="s">
        <v>3652</v>
      </c>
      <c r="C3616">
        <v>42103</v>
      </c>
      <c r="D3616" s="1" t="s">
        <v>4214</v>
      </c>
      <c r="E3616" s="2">
        <v>21648.400000000001</v>
      </c>
      <c r="F3616" s="9" t="s">
        <v>36</v>
      </c>
      <c r="G3616" s="2">
        <v>21648.400000000001</v>
      </c>
      <c r="H3616" s="4">
        <f>Tabla1[[#This Row],[Importe]]-Tabla1[[#This Row],[Pagado]]</f>
        <v>0</v>
      </c>
    </row>
    <row r="3617" spans="1:8" x14ac:dyDescent="0.25">
      <c r="A3617" s="1" t="s">
        <v>36</v>
      </c>
      <c r="B3617" s="8" t="s">
        <v>3653</v>
      </c>
      <c r="C3617">
        <v>42104</v>
      </c>
      <c r="D3617" s="1" t="s">
        <v>3950</v>
      </c>
      <c r="E3617" s="2">
        <v>129448.48</v>
      </c>
      <c r="F3617" s="10">
        <v>44199</v>
      </c>
      <c r="G3617" s="2">
        <v>14448.48</v>
      </c>
      <c r="H3617" s="4">
        <f>Tabla1[[#This Row],[Importe]]-Tabla1[[#This Row],[Pagado]]</f>
        <v>115000</v>
      </c>
    </row>
    <row r="3618" spans="1:8" x14ac:dyDescent="0.25">
      <c r="A3618" s="1" t="s">
        <v>36</v>
      </c>
      <c r="B3618" s="8" t="s">
        <v>3654</v>
      </c>
      <c r="C3618">
        <v>42105</v>
      </c>
      <c r="D3618" s="1" t="s">
        <v>4017</v>
      </c>
      <c r="E3618" s="2">
        <v>29931.99</v>
      </c>
      <c r="F3618" s="9">
        <v>44206</v>
      </c>
      <c r="G3618" s="2">
        <v>29931.99</v>
      </c>
      <c r="H3618" s="4">
        <f>Tabla1[[#This Row],[Importe]]-Tabla1[[#This Row],[Pagado]]</f>
        <v>0</v>
      </c>
    </row>
    <row r="3619" spans="1:8" x14ac:dyDescent="0.25">
      <c r="A3619" s="1" t="s">
        <v>36</v>
      </c>
      <c r="B3619" s="8" t="s">
        <v>3655</v>
      </c>
      <c r="C3619">
        <v>42106</v>
      </c>
      <c r="D3619" s="1" t="s">
        <v>4187</v>
      </c>
      <c r="E3619" s="2">
        <v>29879.7</v>
      </c>
      <c r="F3619" s="9" t="s">
        <v>36</v>
      </c>
      <c r="G3619" s="2">
        <v>29879.7</v>
      </c>
      <c r="H3619" s="4">
        <f>Tabla1[[#This Row],[Importe]]-Tabla1[[#This Row],[Pagado]]</f>
        <v>0</v>
      </c>
    </row>
    <row r="3620" spans="1:8" x14ac:dyDescent="0.25">
      <c r="A3620" s="1" t="s">
        <v>36</v>
      </c>
      <c r="B3620" s="8" t="s">
        <v>3656</v>
      </c>
      <c r="C3620">
        <v>42107</v>
      </c>
      <c r="D3620" s="1" t="s">
        <v>4154</v>
      </c>
      <c r="E3620" s="2">
        <v>7934.4</v>
      </c>
      <c r="F3620" s="9" t="s">
        <v>36</v>
      </c>
      <c r="G3620" s="2">
        <v>7934.4</v>
      </c>
      <c r="H3620" s="4">
        <f>Tabla1[[#This Row],[Importe]]-Tabla1[[#This Row],[Pagado]]</f>
        <v>0</v>
      </c>
    </row>
    <row r="3621" spans="1:8" x14ac:dyDescent="0.25">
      <c r="A3621" s="1" t="s">
        <v>36</v>
      </c>
      <c r="B3621" s="8" t="s">
        <v>3657</v>
      </c>
      <c r="C3621">
        <v>42108</v>
      </c>
      <c r="D3621" s="1" t="s">
        <v>3975</v>
      </c>
      <c r="E3621" s="2">
        <v>2600</v>
      </c>
      <c r="F3621" s="9" t="s">
        <v>37</v>
      </c>
      <c r="G3621" s="2">
        <v>2600</v>
      </c>
      <c r="H3621" s="4">
        <f>Tabla1[[#This Row],[Importe]]-Tabla1[[#This Row],[Pagado]]</f>
        <v>0</v>
      </c>
    </row>
    <row r="3622" spans="1:8" x14ac:dyDescent="0.25">
      <c r="A3622" s="1" t="s">
        <v>36</v>
      </c>
      <c r="B3622" s="8" t="s">
        <v>3658</v>
      </c>
      <c r="C3622">
        <v>42109</v>
      </c>
      <c r="D3622" s="1" t="s">
        <v>3985</v>
      </c>
      <c r="E3622" s="2">
        <v>7165.5</v>
      </c>
      <c r="F3622" s="9" t="s">
        <v>37</v>
      </c>
      <c r="G3622" s="2">
        <v>7165.5</v>
      </c>
      <c r="H3622" s="4">
        <f>Tabla1[[#This Row],[Importe]]-Tabla1[[#This Row],[Pagado]]</f>
        <v>0</v>
      </c>
    </row>
    <row r="3623" spans="1:8" x14ac:dyDescent="0.25">
      <c r="A3623" s="1" t="s">
        <v>36</v>
      </c>
      <c r="B3623" s="8" t="s">
        <v>3659</v>
      </c>
      <c r="C3623">
        <v>42110</v>
      </c>
      <c r="D3623" s="1" t="s">
        <v>3975</v>
      </c>
      <c r="E3623" s="2">
        <v>8918.5</v>
      </c>
      <c r="F3623" s="9" t="s">
        <v>37</v>
      </c>
      <c r="G3623" s="2">
        <v>8918.5</v>
      </c>
      <c r="H3623" s="4">
        <f>Tabla1[[#This Row],[Importe]]-Tabla1[[#This Row],[Pagado]]</f>
        <v>0</v>
      </c>
    </row>
    <row r="3624" spans="1:8" x14ac:dyDescent="0.25">
      <c r="A3624" s="1" t="s">
        <v>36</v>
      </c>
      <c r="B3624" s="8" t="s">
        <v>3660</v>
      </c>
      <c r="C3624">
        <v>42111</v>
      </c>
      <c r="D3624" s="1" t="s">
        <v>3962</v>
      </c>
      <c r="E3624" s="2">
        <v>9338.7999999999993</v>
      </c>
      <c r="F3624" s="9" t="s">
        <v>36</v>
      </c>
      <c r="G3624" s="2">
        <v>9338.7999999999993</v>
      </c>
      <c r="H3624" s="4">
        <f>Tabla1[[#This Row],[Importe]]-Tabla1[[#This Row],[Pagado]]</f>
        <v>0</v>
      </c>
    </row>
    <row r="3625" spans="1:8" x14ac:dyDescent="0.25">
      <c r="A3625" s="1" t="s">
        <v>36</v>
      </c>
      <c r="B3625" s="8" t="s">
        <v>3661</v>
      </c>
      <c r="C3625">
        <v>42112</v>
      </c>
      <c r="D3625" s="1" t="s">
        <v>4103</v>
      </c>
      <c r="E3625" s="2">
        <v>14072.2</v>
      </c>
      <c r="F3625" s="9">
        <v>44200</v>
      </c>
      <c r="G3625" s="2">
        <v>14072.2</v>
      </c>
      <c r="H3625" s="4">
        <f>Tabla1[[#This Row],[Importe]]-Tabla1[[#This Row],[Pagado]]</f>
        <v>0</v>
      </c>
    </row>
    <row r="3626" spans="1:8" x14ac:dyDescent="0.25">
      <c r="A3626" s="1" t="s">
        <v>36</v>
      </c>
      <c r="B3626" s="8" t="s">
        <v>3662</v>
      </c>
      <c r="C3626">
        <v>42113</v>
      </c>
      <c r="D3626" s="1" t="s">
        <v>3962</v>
      </c>
      <c r="E3626" s="2">
        <v>2018.1</v>
      </c>
      <c r="F3626" s="9" t="s">
        <v>36</v>
      </c>
      <c r="G3626" s="2">
        <v>2018.1</v>
      </c>
      <c r="H3626" s="4">
        <f>Tabla1[[#This Row],[Importe]]-Tabla1[[#This Row],[Pagado]]</f>
        <v>0</v>
      </c>
    </row>
    <row r="3627" spans="1:8" x14ac:dyDescent="0.25">
      <c r="A3627" s="1" t="s">
        <v>36</v>
      </c>
      <c r="B3627" s="8" t="s">
        <v>3663</v>
      </c>
      <c r="C3627">
        <v>42114</v>
      </c>
      <c r="D3627" s="1" t="s">
        <v>3979</v>
      </c>
      <c r="E3627" s="2">
        <v>7061.6</v>
      </c>
      <c r="F3627" s="9" t="s">
        <v>36</v>
      </c>
      <c r="G3627" s="2">
        <v>7061.6</v>
      </c>
      <c r="H3627" s="4">
        <f>Tabla1[[#This Row],[Importe]]-Tabla1[[#This Row],[Pagado]]</f>
        <v>0</v>
      </c>
    </row>
    <row r="3628" spans="1:8" x14ac:dyDescent="0.25">
      <c r="A3628" s="1" t="s">
        <v>36</v>
      </c>
      <c r="B3628" s="8" t="s">
        <v>3664</v>
      </c>
      <c r="C3628">
        <v>42115</v>
      </c>
      <c r="D3628" s="1" t="s">
        <v>4191</v>
      </c>
      <c r="E3628" s="2">
        <v>28604.16</v>
      </c>
      <c r="F3628" s="9">
        <v>44202</v>
      </c>
      <c r="G3628" s="2">
        <v>28604.16</v>
      </c>
      <c r="H3628" s="4">
        <f>Tabla1[[#This Row],[Importe]]-Tabla1[[#This Row],[Pagado]]</f>
        <v>0</v>
      </c>
    </row>
    <row r="3629" spans="1:8" x14ac:dyDescent="0.25">
      <c r="A3629" s="1" t="s">
        <v>36</v>
      </c>
      <c r="B3629" s="8" t="s">
        <v>3665</v>
      </c>
      <c r="C3629">
        <v>42116</v>
      </c>
      <c r="D3629" s="1" t="s">
        <v>3967</v>
      </c>
      <c r="E3629" s="2">
        <v>5940</v>
      </c>
      <c r="F3629" s="9" t="s">
        <v>36</v>
      </c>
      <c r="G3629" s="2">
        <v>5940</v>
      </c>
      <c r="H3629" s="4">
        <f>Tabla1[[#This Row],[Importe]]-Tabla1[[#This Row],[Pagado]]</f>
        <v>0</v>
      </c>
    </row>
    <row r="3630" spans="1:8" x14ac:dyDescent="0.25">
      <c r="A3630" s="1" t="s">
        <v>36</v>
      </c>
      <c r="B3630" s="8" t="s">
        <v>3666</v>
      </c>
      <c r="C3630">
        <v>42117</v>
      </c>
      <c r="D3630" s="1" t="s">
        <v>4059</v>
      </c>
      <c r="E3630" s="2">
        <v>3520</v>
      </c>
      <c r="F3630" s="9" t="s">
        <v>36</v>
      </c>
      <c r="G3630" s="2">
        <v>3520</v>
      </c>
      <c r="H3630" s="4">
        <f>Tabla1[[#This Row],[Importe]]-Tabla1[[#This Row],[Pagado]]</f>
        <v>0</v>
      </c>
    </row>
    <row r="3631" spans="1:8" x14ac:dyDescent="0.25">
      <c r="A3631" s="1" t="s">
        <v>36</v>
      </c>
      <c r="B3631" s="8" t="s">
        <v>3667</v>
      </c>
      <c r="C3631">
        <v>42118</v>
      </c>
      <c r="D3631" s="1" t="s">
        <v>3960</v>
      </c>
      <c r="E3631" s="2">
        <v>6882.2</v>
      </c>
      <c r="F3631" s="9" t="s">
        <v>36</v>
      </c>
      <c r="G3631" s="2">
        <v>6882.2</v>
      </c>
      <c r="H3631" s="4">
        <f>Tabla1[[#This Row],[Importe]]-Tabla1[[#This Row],[Pagado]]</f>
        <v>0</v>
      </c>
    </row>
    <row r="3632" spans="1:8" x14ac:dyDescent="0.25">
      <c r="A3632" s="1" t="s">
        <v>36</v>
      </c>
      <c r="B3632" s="8" t="s">
        <v>3668</v>
      </c>
      <c r="C3632">
        <v>42119</v>
      </c>
      <c r="D3632" s="1" t="s">
        <v>3958</v>
      </c>
      <c r="E3632" s="2">
        <v>0</v>
      </c>
      <c r="F3632" s="9" t="s">
        <v>4219</v>
      </c>
      <c r="G3632" s="2">
        <v>0</v>
      </c>
      <c r="H3632" s="4">
        <f>Tabla1[[#This Row],[Importe]]-Tabla1[[#This Row],[Pagado]]</f>
        <v>0</v>
      </c>
    </row>
    <row r="3633" spans="1:8" x14ac:dyDescent="0.25">
      <c r="A3633" s="1" t="s">
        <v>36</v>
      </c>
      <c r="B3633" s="8" t="s">
        <v>3669</v>
      </c>
      <c r="C3633">
        <v>42120</v>
      </c>
      <c r="D3633" s="1" t="s">
        <v>3958</v>
      </c>
      <c r="E3633" s="2">
        <v>3359.3</v>
      </c>
      <c r="F3633" s="9" t="s">
        <v>36</v>
      </c>
      <c r="G3633" s="2">
        <v>3359.3</v>
      </c>
      <c r="H3633" s="4">
        <f>Tabla1[[#This Row],[Importe]]-Tabla1[[#This Row],[Pagado]]</f>
        <v>0</v>
      </c>
    </row>
    <row r="3634" spans="1:8" x14ac:dyDescent="0.25">
      <c r="A3634" s="1" t="s">
        <v>36</v>
      </c>
      <c r="B3634" s="8" t="s">
        <v>3670</v>
      </c>
      <c r="C3634">
        <v>42121</v>
      </c>
      <c r="D3634" s="1" t="s">
        <v>4203</v>
      </c>
      <c r="E3634" s="2">
        <v>5073</v>
      </c>
      <c r="F3634" s="9" t="s">
        <v>36</v>
      </c>
      <c r="G3634" s="2">
        <v>5073</v>
      </c>
      <c r="H3634" s="4">
        <f>Tabla1[[#This Row],[Importe]]-Tabla1[[#This Row],[Pagado]]</f>
        <v>0</v>
      </c>
    </row>
    <row r="3635" spans="1:8" x14ac:dyDescent="0.25">
      <c r="A3635" s="1" t="s">
        <v>36</v>
      </c>
      <c r="B3635" s="8" t="s">
        <v>3671</v>
      </c>
      <c r="C3635">
        <v>42122</v>
      </c>
      <c r="D3635" s="1" t="s">
        <v>3981</v>
      </c>
      <c r="E3635" s="2">
        <v>20703.8</v>
      </c>
      <c r="F3635" s="9" t="s">
        <v>37</v>
      </c>
      <c r="G3635" s="2">
        <v>20703.8</v>
      </c>
      <c r="H3635" s="4">
        <f>Tabla1[[#This Row],[Importe]]-Tabla1[[#This Row],[Pagado]]</f>
        <v>0</v>
      </c>
    </row>
    <row r="3636" spans="1:8" x14ac:dyDescent="0.25">
      <c r="A3636" s="1" t="s">
        <v>36</v>
      </c>
      <c r="B3636" s="8" t="s">
        <v>3672</v>
      </c>
      <c r="C3636">
        <v>42123</v>
      </c>
      <c r="D3636" s="1" t="s">
        <v>4185</v>
      </c>
      <c r="E3636" s="2">
        <v>5985.6</v>
      </c>
      <c r="F3636" s="9" t="s">
        <v>37</v>
      </c>
      <c r="G3636" s="2">
        <v>5985.6</v>
      </c>
      <c r="H3636" s="4">
        <f>Tabla1[[#This Row],[Importe]]-Tabla1[[#This Row],[Pagado]]</f>
        <v>0</v>
      </c>
    </row>
    <row r="3637" spans="1:8" x14ac:dyDescent="0.25">
      <c r="A3637" s="1" t="s">
        <v>36</v>
      </c>
      <c r="B3637" s="8" t="s">
        <v>3673</v>
      </c>
      <c r="C3637">
        <v>42124</v>
      </c>
      <c r="D3637" s="1" t="s">
        <v>3964</v>
      </c>
      <c r="E3637" s="2">
        <v>4494.2</v>
      </c>
      <c r="F3637" s="9" t="s">
        <v>36</v>
      </c>
      <c r="G3637" s="2">
        <v>4494.2</v>
      </c>
      <c r="H3637" s="4">
        <f>Tabla1[[#This Row],[Importe]]-Tabla1[[#This Row],[Pagado]]</f>
        <v>0</v>
      </c>
    </row>
    <row r="3638" spans="1:8" x14ac:dyDescent="0.25">
      <c r="A3638" s="1" t="s">
        <v>36</v>
      </c>
      <c r="B3638" s="8" t="s">
        <v>3674</v>
      </c>
      <c r="C3638">
        <v>42125</v>
      </c>
      <c r="D3638" s="1" t="s">
        <v>3987</v>
      </c>
      <c r="E3638" s="2">
        <v>1728</v>
      </c>
      <c r="F3638" s="9" t="s">
        <v>37</v>
      </c>
      <c r="G3638" s="2">
        <v>1728</v>
      </c>
      <c r="H3638" s="4">
        <f>Tabla1[[#This Row],[Importe]]-Tabla1[[#This Row],[Pagado]]</f>
        <v>0</v>
      </c>
    </row>
    <row r="3639" spans="1:8" x14ac:dyDescent="0.25">
      <c r="A3639" s="1" t="s">
        <v>36</v>
      </c>
      <c r="B3639" s="8" t="s">
        <v>3675</v>
      </c>
      <c r="C3639">
        <v>42126</v>
      </c>
      <c r="D3639" s="1" t="s">
        <v>3963</v>
      </c>
      <c r="E3639" s="2">
        <v>2473.6</v>
      </c>
      <c r="F3639" s="9" t="s">
        <v>36</v>
      </c>
      <c r="G3639" s="2">
        <v>2473.6</v>
      </c>
      <c r="H3639" s="4">
        <f>Tabla1[[#This Row],[Importe]]-Tabla1[[#This Row],[Pagado]]</f>
        <v>0</v>
      </c>
    </row>
    <row r="3640" spans="1:8" x14ac:dyDescent="0.25">
      <c r="A3640" s="1" t="s">
        <v>36</v>
      </c>
      <c r="B3640" s="8" t="s">
        <v>3676</v>
      </c>
      <c r="C3640">
        <v>42127</v>
      </c>
      <c r="D3640" s="1" t="s">
        <v>3982</v>
      </c>
      <c r="E3640" s="2">
        <v>5326.6</v>
      </c>
      <c r="F3640" s="9" t="s">
        <v>36</v>
      </c>
      <c r="G3640" s="2">
        <v>5326.6</v>
      </c>
      <c r="H3640" s="4">
        <f>Tabla1[[#This Row],[Importe]]-Tabla1[[#This Row],[Pagado]]</f>
        <v>0</v>
      </c>
    </row>
    <row r="3641" spans="1:8" x14ac:dyDescent="0.25">
      <c r="A3641" s="1" t="s">
        <v>36</v>
      </c>
      <c r="B3641" s="8" t="s">
        <v>3677</v>
      </c>
      <c r="C3641">
        <v>42128</v>
      </c>
      <c r="D3641" s="1" t="s">
        <v>4030</v>
      </c>
      <c r="E3641" s="2">
        <v>5288.6</v>
      </c>
      <c r="F3641" s="9" t="s">
        <v>36</v>
      </c>
      <c r="G3641" s="2">
        <v>5288.6</v>
      </c>
      <c r="H3641" s="4">
        <f>Tabla1[[#This Row],[Importe]]-Tabla1[[#This Row],[Pagado]]</f>
        <v>0</v>
      </c>
    </row>
    <row r="3642" spans="1:8" x14ac:dyDescent="0.25">
      <c r="A3642" s="1" t="s">
        <v>36</v>
      </c>
      <c r="B3642" s="8" t="s">
        <v>3678</v>
      </c>
      <c r="C3642">
        <v>42129</v>
      </c>
      <c r="D3642" s="1" t="s">
        <v>3963</v>
      </c>
      <c r="E3642" s="2">
        <v>5446.2</v>
      </c>
      <c r="F3642" s="9" t="s">
        <v>37</v>
      </c>
      <c r="G3642" s="2">
        <v>5446.2</v>
      </c>
      <c r="H3642" s="4">
        <f>Tabla1[[#This Row],[Importe]]-Tabla1[[#This Row],[Pagado]]</f>
        <v>0</v>
      </c>
    </row>
    <row r="3643" spans="1:8" x14ac:dyDescent="0.25">
      <c r="A3643" s="1" t="s">
        <v>36</v>
      </c>
      <c r="B3643" s="8" t="s">
        <v>3679</v>
      </c>
      <c r="C3643">
        <v>42130</v>
      </c>
      <c r="D3643" s="1" t="s">
        <v>3964</v>
      </c>
      <c r="E3643" s="2">
        <v>7314</v>
      </c>
      <c r="F3643" s="9" t="s">
        <v>36</v>
      </c>
      <c r="G3643" s="2">
        <v>7314</v>
      </c>
      <c r="H3643" s="4">
        <f>Tabla1[[#This Row],[Importe]]-Tabla1[[#This Row],[Pagado]]</f>
        <v>0</v>
      </c>
    </row>
    <row r="3644" spans="1:8" x14ac:dyDescent="0.25">
      <c r="A3644" s="1" t="s">
        <v>36</v>
      </c>
      <c r="B3644" s="8" t="s">
        <v>3680</v>
      </c>
      <c r="C3644">
        <v>42131</v>
      </c>
      <c r="D3644" s="1" t="s">
        <v>3972</v>
      </c>
      <c r="E3644" s="2">
        <v>11891.5</v>
      </c>
      <c r="F3644" s="9" t="s">
        <v>36</v>
      </c>
      <c r="G3644" s="2">
        <v>11891.5</v>
      </c>
      <c r="H3644" s="4">
        <f>Tabla1[[#This Row],[Importe]]-Tabla1[[#This Row],[Pagado]]</f>
        <v>0</v>
      </c>
    </row>
    <row r="3645" spans="1:8" x14ac:dyDescent="0.25">
      <c r="A3645" s="1" t="s">
        <v>36</v>
      </c>
      <c r="B3645" s="8" t="s">
        <v>3681</v>
      </c>
      <c r="C3645">
        <v>42132</v>
      </c>
      <c r="D3645" s="1" t="s">
        <v>3964</v>
      </c>
      <c r="E3645" s="2">
        <v>1476.8</v>
      </c>
      <c r="F3645" s="9" t="s">
        <v>36</v>
      </c>
      <c r="G3645" s="2">
        <v>1476.8</v>
      </c>
      <c r="H3645" s="4">
        <f>Tabla1[[#This Row],[Importe]]-Tabla1[[#This Row],[Pagado]]</f>
        <v>0</v>
      </c>
    </row>
    <row r="3646" spans="1:8" x14ac:dyDescent="0.25">
      <c r="A3646" s="1" t="s">
        <v>36</v>
      </c>
      <c r="B3646" s="8" t="s">
        <v>3682</v>
      </c>
      <c r="C3646">
        <v>42133</v>
      </c>
      <c r="D3646" s="1" t="s">
        <v>3986</v>
      </c>
      <c r="E3646" s="2">
        <v>7767.3</v>
      </c>
      <c r="F3646" s="9" t="s">
        <v>37</v>
      </c>
      <c r="G3646" s="2">
        <v>7767.3</v>
      </c>
      <c r="H3646" s="4">
        <f>Tabla1[[#This Row],[Importe]]-Tabla1[[#This Row],[Pagado]]</f>
        <v>0</v>
      </c>
    </row>
    <row r="3647" spans="1:8" x14ac:dyDescent="0.25">
      <c r="A3647" s="1" t="s">
        <v>36</v>
      </c>
      <c r="B3647" s="8" t="s">
        <v>3683</v>
      </c>
      <c r="C3647">
        <v>42134</v>
      </c>
      <c r="D3647" s="1" t="s">
        <v>3964</v>
      </c>
      <c r="E3647" s="2">
        <v>593.94000000000005</v>
      </c>
      <c r="F3647" s="9" t="s">
        <v>36</v>
      </c>
      <c r="G3647" s="2">
        <v>593.94000000000005</v>
      </c>
      <c r="H3647" s="4">
        <f>Tabla1[[#This Row],[Importe]]-Tabla1[[#This Row],[Pagado]]</f>
        <v>0</v>
      </c>
    </row>
    <row r="3648" spans="1:8" x14ac:dyDescent="0.25">
      <c r="A3648" s="1" t="s">
        <v>36</v>
      </c>
      <c r="B3648" s="8" t="s">
        <v>3684</v>
      </c>
      <c r="C3648">
        <v>42135</v>
      </c>
      <c r="D3648" s="1" t="s">
        <v>3968</v>
      </c>
      <c r="E3648" s="2">
        <v>5060</v>
      </c>
      <c r="F3648" s="9" t="s">
        <v>37</v>
      </c>
      <c r="G3648" s="2">
        <v>5060</v>
      </c>
      <c r="H3648" s="4">
        <f>Tabla1[[#This Row],[Importe]]-Tabla1[[#This Row],[Pagado]]</f>
        <v>0</v>
      </c>
    </row>
    <row r="3649" spans="1:8" x14ac:dyDescent="0.25">
      <c r="A3649" s="1" t="s">
        <v>36</v>
      </c>
      <c r="B3649" s="8" t="s">
        <v>3685</v>
      </c>
      <c r="C3649">
        <v>42136</v>
      </c>
      <c r="D3649" s="1" t="s">
        <v>3971</v>
      </c>
      <c r="E3649" s="2">
        <v>10688.28</v>
      </c>
      <c r="F3649" s="9" t="s">
        <v>36</v>
      </c>
      <c r="G3649" s="2">
        <v>10688.28</v>
      </c>
      <c r="H3649" s="4">
        <f>Tabla1[[#This Row],[Importe]]-Tabla1[[#This Row],[Pagado]]</f>
        <v>0</v>
      </c>
    </row>
    <row r="3650" spans="1:8" x14ac:dyDescent="0.25">
      <c r="A3650" s="1" t="s">
        <v>36</v>
      </c>
      <c r="B3650" s="8" t="s">
        <v>3686</v>
      </c>
      <c r="C3650">
        <v>42137</v>
      </c>
      <c r="D3650" s="1" t="s">
        <v>3968</v>
      </c>
      <c r="E3650" s="2">
        <v>4600</v>
      </c>
      <c r="F3650" s="9" t="s">
        <v>37</v>
      </c>
      <c r="G3650" s="2">
        <v>4600</v>
      </c>
      <c r="H3650" s="4">
        <f>Tabla1[[#This Row],[Importe]]-Tabla1[[#This Row],[Pagado]]</f>
        <v>0</v>
      </c>
    </row>
    <row r="3651" spans="1:8" x14ac:dyDescent="0.25">
      <c r="A3651" s="1" t="s">
        <v>36</v>
      </c>
      <c r="B3651" s="8" t="s">
        <v>3687</v>
      </c>
      <c r="C3651">
        <v>42138</v>
      </c>
      <c r="D3651" s="1" t="s">
        <v>3964</v>
      </c>
      <c r="E3651" s="2">
        <v>2688</v>
      </c>
      <c r="F3651" s="9" t="s">
        <v>36</v>
      </c>
      <c r="G3651" s="2">
        <v>2688</v>
      </c>
      <c r="H3651" s="4">
        <f>Tabla1[[#This Row],[Importe]]-Tabla1[[#This Row],[Pagado]]</f>
        <v>0</v>
      </c>
    </row>
    <row r="3652" spans="1:8" x14ac:dyDescent="0.25">
      <c r="A3652" s="1" t="s">
        <v>36</v>
      </c>
      <c r="B3652" s="8" t="s">
        <v>3688</v>
      </c>
      <c r="C3652">
        <v>42139</v>
      </c>
      <c r="D3652" s="1" t="s">
        <v>4034</v>
      </c>
      <c r="E3652" s="2">
        <v>1665.11</v>
      </c>
      <c r="F3652" s="9" t="s">
        <v>36</v>
      </c>
      <c r="G3652" s="2">
        <v>1665.11</v>
      </c>
      <c r="H3652" s="4">
        <f>Tabla1[[#This Row],[Importe]]-Tabla1[[#This Row],[Pagado]]</f>
        <v>0</v>
      </c>
    </row>
    <row r="3653" spans="1:8" x14ac:dyDescent="0.25">
      <c r="A3653" s="1" t="s">
        <v>36</v>
      </c>
      <c r="B3653" s="8" t="s">
        <v>3689</v>
      </c>
      <c r="C3653">
        <v>42140</v>
      </c>
      <c r="D3653" s="1" t="s">
        <v>4102</v>
      </c>
      <c r="E3653" s="2">
        <v>0</v>
      </c>
      <c r="F3653" s="9" t="s">
        <v>4219</v>
      </c>
      <c r="G3653" s="2">
        <v>0</v>
      </c>
      <c r="H3653" s="4">
        <f>Tabla1[[#This Row],[Importe]]-Tabla1[[#This Row],[Pagado]]</f>
        <v>0</v>
      </c>
    </row>
    <row r="3654" spans="1:8" x14ac:dyDescent="0.25">
      <c r="A3654" s="1" t="s">
        <v>36</v>
      </c>
      <c r="B3654" s="8" t="s">
        <v>3690</v>
      </c>
      <c r="C3654">
        <v>42141</v>
      </c>
      <c r="D3654" s="1" t="s">
        <v>3953</v>
      </c>
      <c r="E3654" s="2">
        <v>2860</v>
      </c>
      <c r="F3654" s="9" t="s">
        <v>37</v>
      </c>
      <c r="G3654" s="2">
        <v>2860</v>
      </c>
      <c r="H3654" s="4">
        <f>Tabla1[[#This Row],[Importe]]-Tabla1[[#This Row],[Pagado]]</f>
        <v>0</v>
      </c>
    </row>
    <row r="3655" spans="1:8" x14ac:dyDescent="0.25">
      <c r="A3655" s="1" t="s">
        <v>36</v>
      </c>
      <c r="B3655" s="8" t="s">
        <v>3691</v>
      </c>
      <c r="C3655">
        <v>42142</v>
      </c>
      <c r="D3655" s="1" t="s">
        <v>4102</v>
      </c>
      <c r="E3655" s="2">
        <v>3210.44</v>
      </c>
      <c r="F3655" s="9" t="s">
        <v>36</v>
      </c>
      <c r="G3655" s="2">
        <v>3210.44</v>
      </c>
      <c r="H3655" s="4">
        <f>Tabla1[[#This Row],[Importe]]-Tabla1[[#This Row],[Pagado]]</f>
        <v>0</v>
      </c>
    </row>
    <row r="3656" spans="1:8" x14ac:dyDescent="0.25">
      <c r="A3656" s="1" t="s">
        <v>36</v>
      </c>
      <c r="B3656" s="8" t="s">
        <v>3692</v>
      </c>
      <c r="C3656">
        <v>42143</v>
      </c>
      <c r="D3656" s="1" t="s">
        <v>3976</v>
      </c>
      <c r="E3656" s="2">
        <v>1368.8</v>
      </c>
      <c r="F3656" s="9" t="s">
        <v>36</v>
      </c>
      <c r="G3656" s="2">
        <v>1368.8</v>
      </c>
      <c r="H3656" s="4">
        <f>Tabla1[[#This Row],[Importe]]-Tabla1[[#This Row],[Pagado]]</f>
        <v>0</v>
      </c>
    </row>
    <row r="3657" spans="1:8" x14ac:dyDescent="0.25">
      <c r="A3657" s="1" t="s">
        <v>36</v>
      </c>
      <c r="B3657" s="8" t="s">
        <v>3693</v>
      </c>
      <c r="C3657">
        <v>42144</v>
      </c>
      <c r="D3657" s="1" t="s">
        <v>3969</v>
      </c>
      <c r="E3657" s="2">
        <v>16175.1</v>
      </c>
      <c r="F3657" s="9" t="s">
        <v>36</v>
      </c>
      <c r="G3657" s="2">
        <v>16175.1</v>
      </c>
      <c r="H3657" s="4">
        <f>Tabla1[[#This Row],[Importe]]-Tabla1[[#This Row],[Pagado]]</f>
        <v>0</v>
      </c>
    </row>
    <row r="3658" spans="1:8" x14ac:dyDescent="0.25">
      <c r="A3658" s="1" t="s">
        <v>36</v>
      </c>
      <c r="B3658" s="8" t="s">
        <v>3694</v>
      </c>
      <c r="C3658">
        <v>42145</v>
      </c>
      <c r="D3658" s="1" t="s">
        <v>3988</v>
      </c>
      <c r="E3658" s="2">
        <v>0</v>
      </c>
      <c r="F3658" s="9" t="s">
        <v>4219</v>
      </c>
      <c r="G3658" s="2">
        <v>0</v>
      </c>
      <c r="H3658" s="4">
        <f>Tabla1[[#This Row],[Importe]]-Tabla1[[#This Row],[Pagado]]</f>
        <v>0</v>
      </c>
    </row>
    <row r="3659" spans="1:8" x14ac:dyDescent="0.25">
      <c r="A3659" s="1" t="s">
        <v>36</v>
      </c>
      <c r="B3659" s="8" t="s">
        <v>3695</v>
      </c>
      <c r="C3659">
        <v>42146</v>
      </c>
      <c r="D3659" s="1" t="s">
        <v>4052</v>
      </c>
      <c r="E3659" s="2">
        <v>24655.8</v>
      </c>
      <c r="F3659" s="9" t="s">
        <v>37</v>
      </c>
      <c r="G3659" s="2">
        <v>24655.8</v>
      </c>
      <c r="H3659" s="4">
        <f>Tabla1[[#This Row],[Importe]]-Tabla1[[#This Row],[Pagado]]</f>
        <v>0</v>
      </c>
    </row>
    <row r="3660" spans="1:8" x14ac:dyDescent="0.25">
      <c r="A3660" s="1" t="s">
        <v>36</v>
      </c>
      <c r="B3660" s="8" t="s">
        <v>3696</v>
      </c>
      <c r="C3660">
        <v>42147</v>
      </c>
      <c r="D3660" s="1" t="s">
        <v>3995</v>
      </c>
      <c r="E3660" s="2">
        <v>53783.3</v>
      </c>
      <c r="F3660" s="9" t="s">
        <v>37</v>
      </c>
      <c r="G3660" s="2">
        <v>53783.3</v>
      </c>
      <c r="H3660" s="4">
        <f>Tabla1[[#This Row],[Importe]]-Tabla1[[#This Row],[Pagado]]</f>
        <v>0</v>
      </c>
    </row>
    <row r="3661" spans="1:8" x14ac:dyDescent="0.25">
      <c r="A3661" s="1" t="s">
        <v>36</v>
      </c>
      <c r="B3661" s="8" t="s">
        <v>3697</v>
      </c>
      <c r="C3661">
        <v>42148</v>
      </c>
      <c r="D3661" s="1" t="s">
        <v>4147</v>
      </c>
      <c r="E3661" s="2">
        <v>4729.34</v>
      </c>
      <c r="F3661" s="9" t="s">
        <v>36</v>
      </c>
      <c r="G3661" s="2">
        <v>4729.34</v>
      </c>
      <c r="H3661" s="4">
        <f>Tabla1[[#This Row],[Importe]]-Tabla1[[#This Row],[Pagado]]</f>
        <v>0</v>
      </c>
    </row>
    <row r="3662" spans="1:8" x14ac:dyDescent="0.25">
      <c r="A3662" s="1" t="s">
        <v>36</v>
      </c>
      <c r="B3662" s="8" t="s">
        <v>3698</v>
      </c>
      <c r="C3662">
        <v>42149</v>
      </c>
      <c r="D3662" s="1" t="s">
        <v>3964</v>
      </c>
      <c r="E3662" s="2">
        <v>1021.2</v>
      </c>
      <c r="F3662" s="9" t="s">
        <v>36</v>
      </c>
      <c r="G3662" s="2">
        <v>1021.2</v>
      </c>
      <c r="H3662" s="4">
        <f>Tabla1[[#This Row],[Importe]]-Tabla1[[#This Row],[Pagado]]</f>
        <v>0</v>
      </c>
    </row>
    <row r="3663" spans="1:8" x14ac:dyDescent="0.25">
      <c r="A3663" s="1" t="s">
        <v>36</v>
      </c>
      <c r="B3663" s="8" t="s">
        <v>3699</v>
      </c>
      <c r="C3663">
        <v>42150</v>
      </c>
      <c r="D3663" s="1" t="s">
        <v>3977</v>
      </c>
      <c r="E3663" s="2">
        <v>3181.9</v>
      </c>
      <c r="F3663" s="9" t="s">
        <v>36</v>
      </c>
      <c r="G3663" s="2">
        <v>3181.9</v>
      </c>
      <c r="H3663" s="4">
        <f>Tabla1[[#This Row],[Importe]]-Tabla1[[#This Row],[Pagado]]</f>
        <v>0</v>
      </c>
    </row>
    <row r="3664" spans="1:8" x14ac:dyDescent="0.25">
      <c r="A3664" s="1" t="s">
        <v>36</v>
      </c>
      <c r="B3664" s="8" t="s">
        <v>3700</v>
      </c>
      <c r="C3664">
        <v>42151</v>
      </c>
      <c r="D3664" s="1" t="s">
        <v>4121</v>
      </c>
      <c r="E3664" s="2">
        <v>6809.6</v>
      </c>
      <c r="F3664" s="9" t="s">
        <v>36</v>
      </c>
      <c r="G3664" s="2">
        <v>6809.6</v>
      </c>
      <c r="H3664" s="4">
        <f>Tabla1[[#This Row],[Importe]]-Tabla1[[#This Row],[Pagado]]</f>
        <v>0</v>
      </c>
    </row>
    <row r="3665" spans="1:8" x14ac:dyDescent="0.25">
      <c r="A3665" s="1" t="s">
        <v>36</v>
      </c>
      <c r="B3665" s="8" t="s">
        <v>3701</v>
      </c>
      <c r="C3665">
        <v>42152</v>
      </c>
      <c r="D3665" s="1" t="s">
        <v>3989</v>
      </c>
      <c r="E3665" s="2">
        <v>1502.16</v>
      </c>
      <c r="F3665" s="9" t="s">
        <v>36</v>
      </c>
      <c r="G3665" s="2">
        <v>1502.16</v>
      </c>
      <c r="H3665" s="4">
        <f>Tabla1[[#This Row],[Importe]]-Tabla1[[#This Row],[Pagado]]</f>
        <v>0</v>
      </c>
    </row>
    <row r="3666" spans="1:8" x14ac:dyDescent="0.25">
      <c r="A3666" s="1" t="s">
        <v>36</v>
      </c>
      <c r="B3666" s="8" t="s">
        <v>3702</v>
      </c>
      <c r="C3666">
        <v>42153</v>
      </c>
      <c r="D3666" s="1" t="s">
        <v>4057</v>
      </c>
      <c r="E3666" s="2">
        <v>1392</v>
      </c>
      <c r="F3666" s="9" t="s">
        <v>36</v>
      </c>
      <c r="G3666" s="2">
        <v>1392</v>
      </c>
      <c r="H3666" s="4">
        <f>Tabla1[[#This Row],[Importe]]-Tabla1[[#This Row],[Pagado]]</f>
        <v>0</v>
      </c>
    </row>
    <row r="3667" spans="1:8" x14ac:dyDescent="0.25">
      <c r="A3667" s="1" t="s">
        <v>36</v>
      </c>
      <c r="B3667" s="8" t="s">
        <v>3703</v>
      </c>
      <c r="C3667">
        <v>42154</v>
      </c>
      <c r="D3667" s="1" t="s">
        <v>3964</v>
      </c>
      <c r="E3667" s="2">
        <v>6886.4</v>
      </c>
      <c r="F3667" s="9" t="s">
        <v>36</v>
      </c>
      <c r="G3667" s="2">
        <v>6886.4</v>
      </c>
      <c r="H3667" s="4">
        <f>Tabla1[[#This Row],[Importe]]-Tabla1[[#This Row],[Pagado]]</f>
        <v>0</v>
      </c>
    </row>
    <row r="3668" spans="1:8" x14ac:dyDescent="0.25">
      <c r="A3668" s="1" t="s">
        <v>36</v>
      </c>
      <c r="B3668" s="8" t="s">
        <v>3704</v>
      </c>
      <c r="C3668">
        <v>42155</v>
      </c>
      <c r="D3668" s="1" t="s">
        <v>3949</v>
      </c>
      <c r="E3668" s="2">
        <v>7209.6</v>
      </c>
      <c r="F3668" s="9" t="s">
        <v>37</v>
      </c>
      <c r="G3668" s="2">
        <v>7209.6</v>
      </c>
      <c r="H3668" s="4">
        <f>Tabla1[[#This Row],[Importe]]-Tabla1[[#This Row],[Pagado]]</f>
        <v>0</v>
      </c>
    </row>
    <row r="3669" spans="1:8" x14ac:dyDescent="0.25">
      <c r="A3669" s="1" t="s">
        <v>36</v>
      </c>
      <c r="B3669" s="8" t="s">
        <v>3705</v>
      </c>
      <c r="C3669">
        <v>42156</v>
      </c>
      <c r="D3669" s="1" t="s">
        <v>4095</v>
      </c>
      <c r="E3669" s="2">
        <v>3104.2</v>
      </c>
      <c r="F3669" s="9" t="s">
        <v>36</v>
      </c>
      <c r="G3669" s="2">
        <v>3104.2</v>
      </c>
      <c r="H3669" s="4">
        <f>Tabla1[[#This Row],[Importe]]-Tabla1[[#This Row],[Pagado]]</f>
        <v>0</v>
      </c>
    </row>
    <row r="3670" spans="1:8" x14ac:dyDescent="0.25">
      <c r="A3670" s="1" t="s">
        <v>36</v>
      </c>
      <c r="B3670" s="8" t="s">
        <v>3706</v>
      </c>
      <c r="C3670">
        <v>42157</v>
      </c>
      <c r="D3670" s="1" t="s">
        <v>3935</v>
      </c>
      <c r="E3670" s="2">
        <v>27902.400000000001</v>
      </c>
      <c r="F3670" s="9" t="s">
        <v>37</v>
      </c>
      <c r="G3670" s="2">
        <v>27902.400000000001</v>
      </c>
      <c r="H3670" s="4">
        <f>Tabla1[[#This Row],[Importe]]-Tabla1[[#This Row],[Pagado]]</f>
        <v>0</v>
      </c>
    </row>
    <row r="3671" spans="1:8" x14ac:dyDescent="0.25">
      <c r="A3671" s="1" t="s">
        <v>36</v>
      </c>
      <c r="B3671" s="8" t="s">
        <v>3707</v>
      </c>
      <c r="C3671">
        <v>42158</v>
      </c>
      <c r="D3671" s="1" t="s">
        <v>4109</v>
      </c>
      <c r="E3671" s="2">
        <v>1780</v>
      </c>
      <c r="F3671" s="9" t="s">
        <v>36</v>
      </c>
      <c r="G3671" s="2">
        <v>1780</v>
      </c>
      <c r="H3671" s="4">
        <f>Tabla1[[#This Row],[Importe]]-Tabla1[[#This Row],[Pagado]]</f>
        <v>0</v>
      </c>
    </row>
    <row r="3672" spans="1:8" x14ac:dyDescent="0.25">
      <c r="A3672" s="1" t="s">
        <v>36</v>
      </c>
      <c r="B3672" s="8" t="s">
        <v>3708</v>
      </c>
      <c r="C3672">
        <v>42159</v>
      </c>
      <c r="D3672" s="1" t="s">
        <v>4012</v>
      </c>
      <c r="E3672" s="2">
        <v>0</v>
      </c>
      <c r="F3672" s="9" t="s">
        <v>4219</v>
      </c>
      <c r="G3672" s="2">
        <v>0</v>
      </c>
      <c r="H3672" s="4">
        <f>Tabla1[[#This Row],[Importe]]-Tabla1[[#This Row],[Pagado]]</f>
        <v>0</v>
      </c>
    </row>
    <row r="3673" spans="1:8" x14ac:dyDescent="0.25">
      <c r="A3673" s="1" t="s">
        <v>36</v>
      </c>
      <c r="B3673" s="8" t="s">
        <v>3709</v>
      </c>
      <c r="C3673">
        <v>42160</v>
      </c>
      <c r="D3673" s="1" t="s">
        <v>4212</v>
      </c>
      <c r="E3673" s="2">
        <v>54402</v>
      </c>
      <c r="F3673" s="9">
        <v>44200</v>
      </c>
      <c r="G3673" s="2">
        <v>54402</v>
      </c>
      <c r="H3673" s="4">
        <f>Tabla1[[#This Row],[Importe]]-Tabla1[[#This Row],[Pagado]]</f>
        <v>0</v>
      </c>
    </row>
    <row r="3674" spans="1:8" x14ac:dyDescent="0.25">
      <c r="A3674" s="1" t="s">
        <v>36</v>
      </c>
      <c r="B3674" s="8" t="s">
        <v>3710</v>
      </c>
      <c r="C3674">
        <v>42161</v>
      </c>
      <c r="D3674" s="1" t="s">
        <v>4012</v>
      </c>
      <c r="E3674" s="2">
        <v>31463.85</v>
      </c>
      <c r="F3674" s="9" t="s">
        <v>36</v>
      </c>
      <c r="G3674" s="2">
        <v>31463.85</v>
      </c>
      <c r="H3674" s="4">
        <f>Tabla1[[#This Row],[Importe]]-Tabla1[[#This Row],[Pagado]]</f>
        <v>0</v>
      </c>
    </row>
    <row r="3675" spans="1:8" x14ac:dyDescent="0.25">
      <c r="A3675" s="1" t="s">
        <v>36</v>
      </c>
      <c r="B3675" s="8" t="s">
        <v>3711</v>
      </c>
      <c r="C3675">
        <v>42162</v>
      </c>
      <c r="D3675" s="1" t="s">
        <v>3955</v>
      </c>
      <c r="E3675" s="2">
        <v>1030.32</v>
      </c>
      <c r="F3675" s="9" t="s">
        <v>36</v>
      </c>
      <c r="G3675" s="2">
        <v>1030.32</v>
      </c>
      <c r="H3675" s="4">
        <f>Tabla1[[#This Row],[Importe]]-Tabla1[[#This Row],[Pagado]]</f>
        <v>0</v>
      </c>
    </row>
    <row r="3676" spans="1:8" x14ac:dyDescent="0.25">
      <c r="A3676" s="1" t="s">
        <v>36</v>
      </c>
      <c r="B3676" s="8" t="s">
        <v>3712</v>
      </c>
      <c r="C3676">
        <v>42163</v>
      </c>
      <c r="D3676" s="1" t="s">
        <v>4034</v>
      </c>
      <c r="E3676" s="2">
        <v>757.62</v>
      </c>
      <c r="F3676" s="9" t="s">
        <v>36</v>
      </c>
      <c r="G3676" s="2">
        <v>757.62</v>
      </c>
      <c r="H3676" s="4">
        <f>Tabla1[[#This Row],[Importe]]-Tabla1[[#This Row],[Pagado]]</f>
        <v>0</v>
      </c>
    </row>
    <row r="3677" spans="1:8" x14ac:dyDescent="0.25">
      <c r="A3677" s="1" t="s">
        <v>36</v>
      </c>
      <c r="B3677" s="8" t="s">
        <v>3713</v>
      </c>
      <c r="C3677">
        <v>42164</v>
      </c>
      <c r="D3677" s="1" t="s">
        <v>4058</v>
      </c>
      <c r="E3677" s="2">
        <v>5338.44</v>
      </c>
      <c r="F3677" s="9" t="s">
        <v>36</v>
      </c>
      <c r="G3677" s="2">
        <v>5338.44</v>
      </c>
      <c r="H3677" s="4">
        <f>Tabla1[[#This Row],[Importe]]-Tabla1[[#This Row],[Pagado]]</f>
        <v>0</v>
      </c>
    </row>
    <row r="3678" spans="1:8" x14ac:dyDescent="0.25">
      <c r="A3678" s="1" t="s">
        <v>36</v>
      </c>
      <c r="B3678" s="8" t="s">
        <v>3714</v>
      </c>
      <c r="C3678">
        <v>42165</v>
      </c>
      <c r="D3678" s="1" t="s">
        <v>4205</v>
      </c>
      <c r="E3678" s="2">
        <v>32417.3</v>
      </c>
      <c r="F3678" s="9" t="s">
        <v>36</v>
      </c>
      <c r="G3678" s="2">
        <v>32417.3</v>
      </c>
      <c r="H3678" s="4">
        <f>Tabla1[[#This Row],[Importe]]-Tabla1[[#This Row],[Pagado]]</f>
        <v>0</v>
      </c>
    </row>
    <row r="3679" spans="1:8" x14ac:dyDescent="0.25">
      <c r="A3679" s="1" t="s">
        <v>36</v>
      </c>
      <c r="B3679" s="8" t="s">
        <v>3715</v>
      </c>
      <c r="C3679">
        <v>42166</v>
      </c>
      <c r="D3679" s="1" t="s">
        <v>4173</v>
      </c>
      <c r="E3679" s="2">
        <v>20392.7</v>
      </c>
      <c r="F3679" s="9">
        <v>44198</v>
      </c>
      <c r="G3679" s="2">
        <v>20392.7</v>
      </c>
      <c r="H3679" s="4">
        <f>Tabla1[[#This Row],[Importe]]-Tabla1[[#This Row],[Pagado]]</f>
        <v>0</v>
      </c>
    </row>
    <row r="3680" spans="1:8" x14ac:dyDescent="0.25">
      <c r="A3680" s="1" t="s">
        <v>36</v>
      </c>
      <c r="B3680" s="8" t="s">
        <v>3716</v>
      </c>
      <c r="C3680">
        <v>42167</v>
      </c>
      <c r="D3680" s="1" t="s">
        <v>3964</v>
      </c>
      <c r="E3680" s="2">
        <v>363.4</v>
      </c>
      <c r="F3680" s="9" t="s">
        <v>36</v>
      </c>
      <c r="G3680" s="2">
        <v>363.4</v>
      </c>
      <c r="H3680" s="4">
        <f>Tabla1[[#This Row],[Importe]]-Tabla1[[#This Row],[Pagado]]</f>
        <v>0</v>
      </c>
    </row>
    <row r="3681" spans="1:8" x14ac:dyDescent="0.25">
      <c r="A3681" s="1" t="s">
        <v>36</v>
      </c>
      <c r="B3681" s="8" t="s">
        <v>3717</v>
      </c>
      <c r="C3681">
        <v>42168</v>
      </c>
      <c r="D3681" s="1" t="s">
        <v>4058</v>
      </c>
      <c r="E3681" s="2">
        <v>86.4</v>
      </c>
      <c r="F3681" s="9" t="s">
        <v>36</v>
      </c>
      <c r="G3681" s="2">
        <v>86.4</v>
      </c>
      <c r="H3681" s="4">
        <f>Tabla1[[#This Row],[Importe]]-Tabla1[[#This Row],[Pagado]]</f>
        <v>0</v>
      </c>
    </row>
    <row r="3682" spans="1:8" x14ac:dyDescent="0.25">
      <c r="A3682" s="1" t="s">
        <v>36</v>
      </c>
      <c r="B3682" s="8" t="s">
        <v>3718</v>
      </c>
      <c r="C3682">
        <v>42169</v>
      </c>
      <c r="D3682" s="1" t="s">
        <v>3991</v>
      </c>
      <c r="E3682" s="2">
        <v>11384.6</v>
      </c>
      <c r="F3682" s="9" t="s">
        <v>36</v>
      </c>
      <c r="G3682" s="2">
        <v>11384.6</v>
      </c>
      <c r="H3682" s="4">
        <f>Tabla1[[#This Row],[Importe]]-Tabla1[[#This Row],[Pagado]]</f>
        <v>0</v>
      </c>
    </row>
    <row r="3683" spans="1:8" x14ac:dyDescent="0.25">
      <c r="A3683" s="1" t="s">
        <v>36</v>
      </c>
      <c r="B3683" s="8" t="s">
        <v>3719</v>
      </c>
      <c r="C3683">
        <v>42170</v>
      </c>
      <c r="D3683" s="1" t="s">
        <v>4061</v>
      </c>
      <c r="E3683" s="2">
        <v>12139.1</v>
      </c>
      <c r="F3683" s="9" t="s">
        <v>36</v>
      </c>
      <c r="G3683" s="2">
        <v>12139.1</v>
      </c>
      <c r="H3683" s="4">
        <f>Tabla1[[#This Row],[Importe]]-Tabla1[[#This Row],[Pagado]]</f>
        <v>0</v>
      </c>
    </row>
    <row r="3684" spans="1:8" x14ac:dyDescent="0.25">
      <c r="A3684" s="1" t="s">
        <v>36</v>
      </c>
      <c r="B3684" s="8" t="s">
        <v>3720</v>
      </c>
      <c r="C3684">
        <v>42171</v>
      </c>
      <c r="D3684" s="1" t="s">
        <v>3991</v>
      </c>
      <c r="E3684" s="2">
        <v>3276.98</v>
      </c>
      <c r="F3684" s="9" t="s">
        <v>36</v>
      </c>
      <c r="G3684" s="2">
        <v>3276.98</v>
      </c>
      <c r="H3684" s="4">
        <f>Tabla1[[#This Row],[Importe]]-Tabla1[[#This Row],[Pagado]]</f>
        <v>0</v>
      </c>
    </row>
    <row r="3685" spans="1:8" x14ac:dyDescent="0.25">
      <c r="A3685" s="1" t="s">
        <v>36</v>
      </c>
      <c r="B3685" s="8" t="s">
        <v>3721</v>
      </c>
      <c r="C3685">
        <v>42172</v>
      </c>
      <c r="D3685" s="1" t="s">
        <v>4042</v>
      </c>
      <c r="E3685" s="2">
        <v>24696</v>
      </c>
      <c r="F3685" s="9">
        <v>44211</v>
      </c>
      <c r="G3685" s="2">
        <v>24696</v>
      </c>
      <c r="H3685" s="4">
        <f>Tabla1[[#This Row],[Importe]]-Tabla1[[#This Row],[Pagado]]</f>
        <v>0</v>
      </c>
    </row>
    <row r="3686" spans="1:8" x14ac:dyDescent="0.25">
      <c r="A3686" s="1" t="s">
        <v>36</v>
      </c>
      <c r="B3686" s="8" t="s">
        <v>3722</v>
      </c>
      <c r="C3686">
        <v>42173</v>
      </c>
      <c r="D3686" s="1" t="s">
        <v>4043</v>
      </c>
      <c r="E3686" s="2">
        <v>131202</v>
      </c>
      <c r="F3686" s="9">
        <v>44201</v>
      </c>
      <c r="G3686" s="2">
        <v>131202</v>
      </c>
      <c r="H3686" s="4">
        <f>Tabla1[[#This Row],[Importe]]-Tabla1[[#This Row],[Pagado]]</f>
        <v>0</v>
      </c>
    </row>
    <row r="3687" spans="1:8" x14ac:dyDescent="0.25">
      <c r="A3687" s="1" t="s">
        <v>36</v>
      </c>
      <c r="B3687" s="8" t="s">
        <v>3723</v>
      </c>
      <c r="C3687">
        <v>42174</v>
      </c>
      <c r="D3687" s="1" t="s">
        <v>4013</v>
      </c>
      <c r="E3687" s="2">
        <v>1470.96</v>
      </c>
      <c r="F3687" s="9" t="s">
        <v>36</v>
      </c>
      <c r="G3687" s="2">
        <v>1470.96</v>
      </c>
      <c r="H3687" s="4">
        <f>Tabla1[[#This Row],[Importe]]-Tabla1[[#This Row],[Pagado]]</f>
        <v>0</v>
      </c>
    </row>
    <row r="3688" spans="1:8" x14ac:dyDescent="0.25">
      <c r="A3688" s="1" t="s">
        <v>36</v>
      </c>
      <c r="B3688" s="8" t="s">
        <v>3724</v>
      </c>
      <c r="C3688">
        <v>42175</v>
      </c>
      <c r="D3688" s="1" t="s">
        <v>3999</v>
      </c>
      <c r="E3688" s="2">
        <v>1038.5999999999999</v>
      </c>
      <c r="F3688" s="9" t="s">
        <v>36</v>
      </c>
      <c r="G3688" s="2">
        <v>1038.5999999999999</v>
      </c>
      <c r="H3688" s="4">
        <f>Tabla1[[#This Row],[Importe]]-Tabla1[[#This Row],[Pagado]]</f>
        <v>0</v>
      </c>
    </row>
    <row r="3689" spans="1:8" x14ac:dyDescent="0.25">
      <c r="A3689" s="1" t="s">
        <v>36</v>
      </c>
      <c r="B3689" s="8" t="s">
        <v>3725</v>
      </c>
      <c r="C3689">
        <v>42176</v>
      </c>
      <c r="D3689" s="1" t="s">
        <v>4085</v>
      </c>
      <c r="E3689" s="2">
        <v>19973.400000000001</v>
      </c>
      <c r="F3689" s="9" t="s">
        <v>37</v>
      </c>
      <c r="G3689" s="2">
        <v>19973.400000000001</v>
      </c>
      <c r="H3689" s="4">
        <f>Tabla1[[#This Row],[Importe]]-Tabla1[[#This Row],[Pagado]]</f>
        <v>0</v>
      </c>
    </row>
    <row r="3690" spans="1:8" x14ac:dyDescent="0.25">
      <c r="A3690" s="1" t="s">
        <v>36</v>
      </c>
      <c r="B3690" s="8" t="s">
        <v>3726</v>
      </c>
      <c r="C3690">
        <v>42177</v>
      </c>
      <c r="D3690" s="1" t="s">
        <v>4044</v>
      </c>
      <c r="E3690" s="2">
        <v>11708</v>
      </c>
      <c r="F3690" s="9" t="s">
        <v>37</v>
      </c>
      <c r="G3690" s="2">
        <v>11708</v>
      </c>
      <c r="H3690" s="4">
        <f>Tabla1[[#This Row],[Importe]]-Tabla1[[#This Row],[Pagado]]</f>
        <v>0</v>
      </c>
    </row>
    <row r="3691" spans="1:8" x14ac:dyDescent="0.25">
      <c r="A3691" s="1" t="s">
        <v>36</v>
      </c>
      <c r="B3691" s="8" t="s">
        <v>3727</v>
      </c>
      <c r="C3691">
        <v>42178</v>
      </c>
      <c r="D3691" s="1" t="s">
        <v>4045</v>
      </c>
      <c r="E3691" s="2">
        <v>4948.3999999999996</v>
      </c>
      <c r="F3691" s="9" t="s">
        <v>37</v>
      </c>
      <c r="G3691" s="2">
        <v>4948.3999999999996</v>
      </c>
      <c r="H3691" s="4">
        <f>Tabla1[[#This Row],[Importe]]-Tabla1[[#This Row],[Pagado]]</f>
        <v>0</v>
      </c>
    </row>
    <row r="3692" spans="1:8" x14ac:dyDescent="0.25">
      <c r="A3692" s="1" t="s">
        <v>36</v>
      </c>
      <c r="B3692" s="8" t="s">
        <v>3728</v>
      </c>
      <c r="C3692">
        <v>42179</v>
      </c>
      <c r="D3692" s="1" t="s">
        <v>4158</v>
      </c>
      <c r="E3692" s="2">
        <v>1839.76</v>
      </c>
      <c r="F3692" s="9" t="s">
        <v>36</v>
      </c>
      <c r="G3692" s="2">
        <v>1839.76</v>
      </c>
      <c r="H3692" s="4">
        <f>Tabla1[[#This Row],[Importe]]-Tabla1[[#This Row],[Pagado]]</f>
        <v>0</v>
      </c>
    </row>
    <row r="3693" spans="1:8" x14ac:dyDescent="0.25">
      <c r="A3693" s="1" t="s">
        <v>36</v>
      </c>
      <c r="B3693" s="8" t="s">
        <v>3729</v>
      </c>
      <c r="C3693">
        <v>42180</v>
      </c>
      <c r="D3693" s="1" t="s">
        <v>4005</v>
      </c>
      <c r="E3693" s="2">
        <v>4052.3</v>
      </c>
      <c r="F3693" s="9" t="s">
        <v>37</v>
      </c>
      <c r="G3693" s="2">
        <v>4052.3</v>
      </c>
      <c r="H3693" s="4">
        <f>Tabla1[[#This Row],[Importe]]-Tabla1[[#This Row],[Pagado]]</f>
        <v>0</v>
      </c>
    </row>
    <row r="3694" spans="1:8" x14ac:dyDescent="0.25">
      <c r="A3694" s="1" t="s">
        <v>36</v>
      </c>
      <c r="B3694" s="8" t="s">
        <v>3730</v>
      </c>
      <c r="C3694">
        <v>42181</v>
      </c>
      <c r="D3694" s="1" t="s">
        <v>4046</v>
      </c>
      <c r="E3694" s="2">
        <v>6565.2</v>
      </c>
      <c r="F3694" s="9" t="s">
        <v>37</v>
      </c>
      <c r="G3694" s="2">
        <v>6565.2</v>
      </c>
      <c r="H3694" s="4">
        <f>Tabla1[[#This Row],[Importe]]-Tabla1[[#This Row],[Pagado]]</f>
        <v>0</v>
      </c>
    </row>
    <row r="3695" spans="1:8" x14ac:dyDescent="0.25">
      <c r="A3695" s="1" t="s">
        <v>36</v>
      </c>
      <c r="B3695" s="8" t="s">
        <v>3731</v>
      </c>
      <c r="C3695">
        <v>42182</v>
      </c>
      <c r="D3695" s="1" t="s">
        <v>4215</v>
      </c>
      <c r="E3695" s="2">
        <v>2413.6</v>
      </c>
      <c r="F3695" s="9" t="s">
        <v>37</v>
      </c>
      <c r="G3695" s="2">
        <v>2413.6</v>
      </c>
      <c r="H3695" s="4">
        <f>Tabla1[[#This Row],[Importe]]-Tabla1[[#This Row],[Pagado]]</f>
        <v>0</v>
      </c>
    </row>
    <row r="3696" spans="1:8" x14ac:dyDescent="0.25">
      <c r="A3696" s="1" t="s">
        <v>36</v>
      </c>
      <c r="B3696" s="8" t="s">
        <v>3732</v>
      </c>
      <c r="C3696">
        <v>42183</v>
      </c>
      <c r="D3696" s="1" t="s">
        <v>4007</v>
      </c>
      <c r="E3696" s="2">
        <v>5514</v>
      </c>
      <c r="F3696" s="9" t="s">
        <v>37</v>
      </c>
      <c r="G3696" s="2">
        <v>5514</v>
      </c>
      <c r="H3696" s="4">
        <f>Tabla1[[#This Row],[Importe]]-Tabla1[[#This Row],[Pagado]]</f>
        <v>0</v>
      </c>
    </row>
    <row r="3697" spans="1:8" x14ac:dyDescent="0.25">
      <c r="A3697" s="1" t="s">
        <v>36</v>
      </c>
      <c r="B3697" s="8" t="s">
        <v>3733</v>
      </c>
      <c r="C3697">
        <v>42184</v>
      </c>
      <c r="D3697" s="1" t="s">
        <v>4062</v>
      </c>
      <c r="E3697" s="2">
        <v>47140</v>
      </c>
      <c r="F3697" s="9" t="s">
        <v>37</v>
      </c>
      <c r="G3697" s="2">
        <v>47140</v>
      </c>
      <c r="H3697" s="4">
        <f>Tabla1[[#This Row],[Importe]]-Tabla1[[#This Row],[Pagado]]</f>
        <v>0</v>
      </c>
    </row>
    <row r="3698" spans="1:8" x14ac:dyDescent="0.25">
      <c r="A3698" s="1" t="s">
        <v>36</v>
      </c>
      <c r="B3698" s="8" t="s">
        <v>3734</v>
      </c>
      <c r="C3698">
        <v>42185</v>
      </c>
      <c r="D3698" s="1" t="s">
        <v>3999</v>
      </c>
      <c r="E3698" s="2">
        <v>2448.6999999999998</v>
      </c>
      <c r="F3698" s="9" t="s">
        <v>36</v>
      </c>
      <c r="G3698" s="2">
        <v>2448.6999999999998</v>
      </c>
      <c r="H3698" s="4">
        <f>Tabla1[[#This Row],[Importe]]-Tabla1[[#This Row],[Pagado]]</f>
        <v>0</v>
      </c>
    </row>
    <row r="3699" spans="1:8" x14ac:dyDescent="0.25">
      <c r="A3699" s="1" t="s">
        <v>36</v>
      </c>
      <c r="B3699" s="8" t="s">
        <v>3735</v>
      </c>
      <c r="C3699">
        <v>42186</v>
      </c>
      <c r="D3699" s="1" t="s">
        <v>3959</v>
      </c>
      <c r="E3699" s="2">
        <v>2332.1999999999998</v>
      </c>
      <c r="F3699" s="9" t="s">
        <v>36</v>
      </c>
      <c r="G3699" s="2">
        <v>2332.1999999999998</v>
      </c>
      <c r="H3699" s="4">
        <f>Tabla1[[#This Row],[Importe]]-Tabla1[[#This Row],[Pagado]]</f>
        <v>0</v>
      </c>
    </row>
    <row r="3700" spans="1:8" x14ac:dyDescent="0.25">
      <c r="A3700" s="1" t="s">
        <v>36</v>
      </c>
      <c r="B3700" s="8" t="s">
        <v>3736</v>
      </c>
      <c r="C3700">
        <v>42187</v>
      </c>
      <c r="D3700" s="1" t="s">
        <v>3964</v>
      </c>
      <c r="E3700" s="2">
        <v>545.55999999999995</v>
      </c>
      <c r="F3700" s="9" t="s">
        <v>36</v>
      </c>
      <c r="G3700" s="2">
        <v>545.55999999999995</v>
      </c>
      <c r="H3700" s="4">
        <f>Tabla1[[#This Row],[Importe]]-Tabla1[[#This Row],[Pagado]]</f>
        <v>0</v>
      </c>
    </row>
    <row r="3701" spans="1:8" x14ac:dyDescent="0.25">
      <c r="A3701" s="1" t="s">
        <v>36</v>
      </c>
      <c r="B3701" s="8" t="s">
        <v>3737</v>
      </c>
      <c r="C3701">
        <v>42188</v>
      </c>
      <c r="D3701" s="1" t="s">
        <v>3964</v>
      </c>
      <c r="E3701" s="2">
        <v>870.32</v>
      </c>
      <c r="F3701" s="9" t="s">
        <v>36</v>
      </c>
      <c r="G3701" s="2">
        <v>870.32</v>
      </c>
      <c r="H3701" s="4">
        <f>Tabla1[[#This Row],[Importe]]-Tabla1[[#This Row],[Pagado]]</f>
        <v>0</v>
      </c>
    </row>
    <row r="3702" spans="1:8" x14ac:dyDescent="0.25">
      <c r="A3702" s="1" t="s">
        <v>36</v>
      </c>
      <c r="B3702" s="8" t="s">
        <v>3738</v>
      </c>
      <c r="C3702">
        <v>42189</v>
      </c>
      <c r="D3702" s="1" t="s">
        <v>4040</v>
      </c>
      <c r="E3702" s="2">
        <v>137885.4</v>
      </c>
      <c r="F3702" s="9">
        <v>44201</v>
      </c>
      <c r="G3702" s="2">
        <v>137885.4</v>
      </c>
      <c r="H3702" s="4">
        <f>Tabla1[[#This Row],[Importe]]-Tabla1[[#This Row],[Pagado]]</f>
        <v>0</v>
      </c>
    </row>
    <row r="3703" spans="1:8" x14ac:dyDescent="0.25">
      <c r="A3703" s="1" t="s">
        <v>36</v>
      </c>
      <c r="B3703" s="8" t="s">
        <v>3739</v>
      </c>
      <c r="C3703">
        <v>42190</v>
      </c>
      <c r="D3703" s="1" t="s">
        <v>4065</v>
      </c>
      <c r="E3703" s="2">
        <v>11542.62</v>
      </c>
      <c r="F3703" s="9">
        <v>44199</v>
      </c>
      <c r="G3703" s="2">
        <v>11542.62</v>
      </c>
      <c r="H3703" s="4">
        <f>Tabla1[[#This Row],[Importe]]-Tabla1[[#This Row],[Pagado]]</f>
        <v>0</v>
      </c>
    </row>
    <row r="3704" spans="1:8" x14ac:dyDescent="0.25">
      <c r="A3704" s="1" t="s">
        <v>36</v>
      </c>
      <c r="B3704" s="8" t="s">
        <v>3740</v>
      </c>
      <c r="C3704">
        <v>42191</v>
      </c>
      <c r="D3704" s="1" t="s">
        <v>4166</v>
      </c>
      <c r="E3704" s="2">
        <v>10192</v>
      </c>
      <c r="F3704" s="9" t="s">
        <v>36</v>
      </c>
      <c r="G3704" s="2">
        <v>10192</v>
      </c>
      <c r="H3704" s="4">
        <f>Tabla1[[#This Row],[Importe]]-Tabla1[[#This Row],[Pagado]]</f>
        <v>0</v>
      </c>
    </row>
    <row r="3705" spans="1:8" x14ac:dyDescent="0.25">
      <c r="A3705" s="1" t="s">
        <v>36</v>
      </c>
      <c r="B3705" s="8" t="s">
        <v>3741</v>
      </c>
      <c r="C3705">
        <v>42192</v>
      </c>
      <c r="D3705" s="1" t="s">
        <v>4001</v>
      </c>
      <c r="E3705" s="2">
        <v>6440</v>
      </c>
      <c r="F3705" s="9" t="s">
        <v>37</v>
      </c>
      <c r="G3705" s="2">
        <v>6440</v>
      </c>
      <c r="H3705" s="4">
        <f>Tabla1[[#This Row],[Importe]]-Tabla1[[#This Row],[Pagado]]</f>
        <v>0</v>
      </c>
    </row>
    <row r="3706" spans="1:8" x14ac:dyDescent="0.25">
      <c r="A3706" s="1" t="s">
        <v>36</v>
      </c>
      <c r="B3706" s="8" t="s">
        <v>3742</v>
      </c>
      <c r="C3706">
        <v>42193</v>
      </c>
      <c r="D3706" s="1" t="s">
        <v>3974</v>
      </c>
      <c r="E3706" s="2">
        <v>6440</v>
      </c>
      <c r="F3706" s="9" t="s">
        <v>37</v>
      </c>
      <c r="G3706" s="2">
        <v>6440</v>
      </c>
      <c r="H3706" s="4">
        <f>Tabla1[[#This Row],[Importe]]-Tabla1[[#This Row],[Pagado]]</f>
        <v>0</v>
      </c>
    </row>
    <row r="3707" spans="1:8" x14ac:dyDescent="0.25">
      <c r="A3707" s="1" t="s">
        <v>36</v>
      </c>
      <c r="B3707" s="8" t="s">
        <v>3743</v>
      </c>
      <c r="C3707">
        <v>42194</v>
      </c>
      <c r="D3707" s="1" t="s">
        <v>4000</v>
      </c>
      <c r="E3707" s="2">
        <v>800</v>
      </c>
      <c r="F3707" s="9" t="s">
        <v>37</v>
      </c>
      <c r="G3707" s="2">
        <v>800</v>
      </c>
      <c r="H3707" s="4">
        <f>Tabla1[[#This Row],[Importe]]-Tabla1[[#This Row],[Pagado]]</f>
        <v>0</v>
      </c>
    </row>
    <row r="3708" spans="1:8" x14ac:dyDescent="0.25">
      <c r="A3708" s="1" t="s">
        <v>36</v>
      </c>
      <c r="B3708" s="8" t="s">
        <v>3744</v>
      </c>
      <c r="C3708">
        <v>42195</v>
      </c>
      <c r="D3708" s="1" t="s">
        <v>4100</v>
      </c>
      <c r="E3708" s="2">
        <v>690</v>
      </c>
      <c r="F3708" s="9" t="s">
        <v>37</v>
      </c>
      <c r="G3708" s="2">
        <v>690</v>
      </c>
      <c r="H3708" s="4">
        <f>Tabla1[[#This Row],[Importe]]-Tabla1[[#This Row],[Pagado]]</f>
        <v>0</v>
      </c>
    </row>
    <row r="3709" spans="1:8" x14ac:dyDescent="0.25">
      <c r="A3709" s="1" t="s">
        <v>36</v>
      </c>
      <c r="B3709" s="8" t="s">
        <v>3745</v>
      </c>
      <c r="C3709">
        <v>42196</v>
      </c>
      <c r="D3709" s="1" t="s">
        <v>3964</v>
      </c>
      <c r="E3709" s="2">
        <v>1150</v>
      </c>
      <c r="F3709" s="9" t="s">
        <v>36</v>
      </c>
      <c r="G3709" s="2">
        <v>1150</v>
      </c>
      <c r="H3709" s="4">
        <f>Tabla1[[#This Row],[Importe]]-Tabla1[[#This Row],[Pagado]]</f>
        <v>0</v>
      </c>
    </row>
    <row r="3710" spans="1:8" x14ac:dyDescent="0.25">
      <c r="A3710" s="1" t="s">
        <v>36</v>
      </c>
      <c r="B3710" s="8" t="s">
        <v>3746</v>
      </c>
      <c r="C3710">
        <v>42197</v>
      </c>
      <c r="D3710" s="1" t="s">
        <v>4064</v>
      </c>
      <c r="E3710" s="2">
        <v>24210.799999999999</v>
      </c>
      <c r="F3710" s="9">
        <v>44201</v>
      </c>
      <c r="G3710" s="2">
        <v>24210.799999999999</v>
      </c>
      <c r="H3710" s="4">
        <f>Tabla1[[#This Row],[Importe]]-Tabla1[[#This Row],[Pagado]]</f>
        <v>0</v>
      </c>
    </row>
    <row r="3711" spans="1:8" x14ac:dyDescent="0.25">
      <c r="A3711" s="1" t="s">
        <v>36</v>
      </c>
      <c r="B3711" s="8" t="s">
        <v>3747</v>
      </c>
      <c r="C3711">
        <v>42198</v>
      </c>
      <c r="D3711" s="1" t="s">
        <v>4208</v>
      </c>
      <c r="E3711" s="2">
        <v>13671</v>
      </c>
      <c r="F3711" s="9" t="s">
        <v>37</v>
      </c>
      <c r="G3711" s="2">
        <v>13671</v>
      </c>
      <c r="H3711" s="4">
        <f>Tabla1[[#This Row],[Importe]]-Tabla1[[#This Row],[Pagado]]</f>
        <v>0</v>
      </c>
    </row>
    <row r="3712" spans="1:8" x14ac:dyDescent="0.25">
      <c r="A3712" s="1" t="s">
        <v>36</v>
      </c>
      <c r="B3712" s="8" t="s">
        <v>3748</v>
      </c>
      <c r="C3712">
        <v>42199</v>
      </c>
      <c r="D3712" s="1" t="s">
        <v>3964</v>
      </c>
      <c r="E3712" s="2">
        <v>404.48</v>
      </c>
      <c r="F3712" s="9" t="s">
        <v>36</v>
      </c>
      <c r="G3712" s="2">
        <v>404.48</v>
      </c>
      <c r="H3712" s="4">
        <f>Tabla1[[#This Row],[Importe]]-Tabla1[[#This Row],[Pagado]]</f>
        <v>0</v>
      </c>
    </row>
    <row r="3713" spans="1:8" x14ac:dyDescent="0.25">
      <c r="A3713" s="1" t="s">
        <v>36</v>
      </c>
      <c r="B3713" s="8" t="s">
        <v>3749</v>
      </c>
      <c r="C3713">
        <v>42200</v>
      </c>
      <c r="D3713" s="1" t="s">
        <v>3964</v>
      </c>
      <c r="E3713" s="2">
        <v>11357.4</v>
      </c>
      <c r="F3713" s="9" t="s">
        <v>37</v>
      </c>
      <c r="G3713" s="2">
        <v>11357.4</v>
      </c>
      <c r="H3713" s="4">
        <f>Tabla1[[#This Row],[Importe]]-Tabla1[[#This Row],[Pagado]]</f>
        <v>0</v>
      </c>
    </row>
    <row r="3714" spans="1:8" x14ac:dyDescent="0.25">
      <c r="A3714" s="1" t="s">
        <v>36</v>
      </c>
      <c r="B3714" s="8" t="s">
        <v>3750</v>
      </c>
      <c r="C3714">
        <v>42201</v>
      </c>
      <c r="D3714" s="1" t="s">
        <v>3970</v>
      </c>
      <c r="E3714" s="2">
        <v>2575.1999999999998</v>
      </c>
      <c r="F3714" s="9" t="s">
        <v>37</v>
      </c>
      <c r="G3714" s="2">
        <v>2575.1999999999998</v>
      </c>
      <c r="H3714" s="4">
        <f>Tabla1[[#This Row],[Importe]]-Tabla1[[#This Row],[Pagado]]</f>
        <v>0</v>
      </c>
    </row>
    <row r="3715" spans="1:8" x14ac:dyDescent="0.25">
      <c r="A3715" s="1" t="s">
        <v>36</v>
      </c>
      <c r="B3715" s="8" t="s">
        <v>3751</v>
      </c>
      <c r="C3715">
        <v>42202</v>
      </c>
      <c r="D3715" s="1" t="s">
        <v>4024</v>
      </c>
      <c r="E3715" s="2">
        <v>42010.5</v>
      </c>
      <c r="F3715" s="9" t="s">
        <v>36</v>
      </c>
      <c r="G3715" s="2">
        <v>42010.5</v>
      </c>
      <c r="H3715" s="4">
        <f>Tabla1[[#This Row],[Importe]]-Tabla1[[#This Row],[Pagado]]</f>
        <v>0</v>
      </c>
    </row>
    <row r="3716" spans="1:8" x14ac:dyDescent="0.25">
      <c r="A3716" s="1" t="s">
        <v>36</v>
      </c>
      <c r="B3716" s="8" t="s">
        <v>3752</v>
      </c>
      <c r="C3716">
        <v>42203</v>
      </c>
      <c r="D3716" s="1" t="s">
        <v>3978</v>
      </c>
      <c r="E3716" s="2">
        <v>22150.2</v>
      </c>
      <c r="F3716" s="9" t="s">
        <v>37</v>
      </c>
      <c r="G3716" s="2">
        <v>22150.2</v>
      </c>
      <c r="H3716" s="4">
        <f>Tabla1[[#This Row],[Importe]]-Tabla1[[#This Row],[Pagado]]</f>
        <v>0</v>
      </c>
    </row>
    <row r="3717" spans="1:8" x14ac:dyDescent="0.25">
      <c r="A3717" s="1" t="s">
        <v>36</v>
      </c>
      <c r="B3717" s="8" t="s">
        <v>3753</v>
      </c>
      <c r="C3717">
        <v>42204</v>
      </c>
      <c r="D3717" s="1" t="s">
        <v>4038</v>
      </c>
      <c r="E3717" s="2">
        <v>19232.900000000001</v>
      </c>
      <c r="F3717" s="9">
        <v>44201</v>
      </c>
      <c r="G3717" s="2">
        <v>19232.900000000001</v>
      </c>
      <c r="H3717" s="4">
        <f>Tabla1[[#This Row],[Importe]]-Tabla1[[#This Row],[Pagado]]</f>
        <v>0</v>
      </c>
    </row>
    <row r="3718" spans="1:8" x14ac:dyDescent="0.25">
      <c r="A3718" s="1" t="s">
        <v>36</v>
      </c>
      <c r="B3718" s="8" t="s">
        <v>3754</v>
      </c>
      <c r="C3718">
        <v>42205</v>
      </c>
      <c r="D3718" s="1" t="s">
        <v>4156</v>
      </c>
      <c r="E3718" s="2">
        <v>4129.6000000000004</v>
      </c>
      <c r="F3718" s="9" t="s">
        <v>37</v>
      </c>
      <c r="G3718" s="2">
        <v>4129.6000000000004</v>
      </c>
      <c r="H3718" s="4">
        <f>Tabla1[[#This Row],[Importe]]-Tabla1[[#This Row],[Pagado]]</f>
        <v>0</v>
      </c>
    </row>
    <row r="3719" spans="1:8" x14ac:dyDescent="0.25">
      <c r="A3719" s="1" t="s">
        <v>36</v>
      </c>
      <c r="B3719" s="8" t="s">
        <v>3755</v>
      </c>
      <c r="C3719">
        <v>42206</v>
      </c>
      <c r="D3719" s="1" t="s">
        <v>3979</v>
      </c>
      <c r="E3719" s="2">
        <v>11222.4</v>
      </c>
      <c r="F3719" s="9" t="s">
        <v>36</v>
      </c>
      <c r="G3719" s="2">
        <v>11222.4</v>
      </c>
      <c r="H3719" s="4">
        <f>Tabla1[[#This Row],[Importe]]-Tabla1[[#This Row],[Pagado]]</f>
        <v>0</v>
      </c>
    </row>
    <row r="3720" spans="1:8" x14ac:dyDescent="0.25">
      <c r="A3720" s="1" t="s">
        <v>36</v>
      </c>
      <c r="B3720" s="8" t="s">
        <v>3756</v>
      </c>
      <c r="C3720">
        <v>42207</v>
      </c>
      <c r="D3720" s="1" t="s">
        <v>3978</v>
      </c>
      <c r="E3720" s="2">
        <v>1190.4000000000001</v>
      </c>
      <c r="F3720" s="9" t="s">
        <v>37</v>
      </c>
      <c r="G3720" s="2">
        <v>1190.4000000000001</v>
      </c>
      <c r="H3720" s="4">
        <f>Tabla1[[#This Row],[Importe]]-Tabla1[[#This Row],[Pagado]]</f>
        <v>0</v>
      </c>
    </row>
    <row r="3721" spans="1:8" x14ac:dyDescent="0.25">
      <c r="A3721" s="1" t="s">
        <v>36</v>
      </c>
      <c r="B3721" s="8" t="s">
        <v>3757</v>
      </c>
      <c r="C3721">
        <v>42208</v>
      </c>
      <c r="D3721" s="1" t="s">
        <v>4033</v>
      </c>
      <c r="E3721" s="2">
        <v>2994.6</v>
      </c>
      <c r="F3721" s="9" t="s">
        <v>37</v>
      </c>
      <c r="G3721" s="2">
        <v>2994.6</v>
      </c>
      <c r="H3721" s="4">
        <f>Tabla1[[#This Row],[Importe]]-Tabla1[[#This Row],[Pagado]]</f>
        <v>0</v>
      </c>
    </row>
    <row r="3722" spans="1:8" x14ac:dyDescent="0.25">
      <c r="A3722" s="1" t="s">
        <v>36</v>
      </c>
      <c r="B3722" s="8" t="s">
        <v>3758</v>
      </c>
      <c r="C3722">
        <v>42209</v>
      </c>
      <c r="D3722" s="1" t="s">
        <v>4176</v>
      </c>
      <c r="E3722" s="2">
        <v>4387.5</v>
      </c>
      <c r="F3722" s="9" t="s">
        <v>37</v>
      </c>
      <c r="G3722" s="2">
        <v>4387.5</v>
      </c>
      <c r="H3722" s="4">
        <f>Tabla1[[#This Row],[Importe]]-Tabla1[[#This Row],[Pagado]]</f>
        <v>0</v>
      </c>
    </row>
    <row r="3723" spans="1:8" x14ac:dyDescent="0.25">
      <c r="A3723" s="1" t="s">
        <v>36</v>
      </c>
      <c r="B3723" s="8" t="s">
        <v>3759</v>
      </c>
      <c r="C3723">
        <v>42210</v>
      </c>
      <c r="D3723" s="1" t="s">
        <v>4072</v>
      </c>
      <c r="E3723" s="2">
        <v>638.6</v>
      </c>
      <c r="F3723" s="9" t="s">
        <v>36</v>
      </c>
      <c r="G3723" s="2">
        <v>638.6</v>
      </c>
      <c r="H3723" s="4">
        <f>Tabla1[[#This Row],[Importe]]-Tabla1[[#This Row],[Pagado]]</f>
        <v>0</v>
      </c>
    </row>
    <row r="3724" spans="1:8" x14ac:dyDescent="0.25">
      <c r="A3724" s="1" t="s">
        <v>36</v>
      </c>
      <c r="B3724" s="8" t="s">
        <v>3760</v>
      </c>
      <c r="C3724">
        <v>42211</v>
      </c>
      <c r="D3724" s="1" t="s">
        <v>4207</v>
      </c>
      <c r="E3724" s="2">
        <v>2217.94</v>
      </c>
      <c r="F3724" s="9" t="s">
        <v>36</v>
      </c>
      <c r="G3724" s="2">
        <v>2217.94</v>
      </c>
      <c r="H3724" s="4">
        <f>Tabla1[[#This Row],[Importe]]-Tabla1[[#This Row],[Pagado]]</f>
        <v>0</v>
      </c>
    </row>
    <row r="3725" spans="1:8" x14ac:dyDescent="0.25">
      <c r="A3725" s="1" t="s">
        <v>36</v>
      </c>
      <c r="B3725" s="8" t="s">
        <v>3761</v>
      </c>
      <c r="C3725">
        <v>42212</v>
      </c>
      <c r="D3725" s="1" t="s">
        <v>4042</v>
      </c>
      <c r="E3725" s="2">
        <v>3750</v>
      </c>
      <c r="F3725" s="9" t="s">
        <v>37</v>
      </c>
      <c r="G3725" s="2">
        <v>3750</v>
      </c>
      <c r="H3725" s="4">
        <f>Tabla1[[#This Row],[Importe]]-Tabla1[[#This Row],[Pagado]]</f>
        <v>0</v>
      </c>
    </row>
    <row r="3726" spans="1:8" x14ac:dyDescent="0.25">
      <c r="A3726" s="1" t="s">
        <v>36</v>
      </c>
      <c r="B3726" s="8" t="s">
        <v>3762</v>
      </c>
      <c r="C3726">
        <v>42213</v>
      </c>
      <c r="D3726" s="1" t="s">
        <v>3944</v>
      </c>
      <c r="E3726" s="2">
        <v>10988.6</v>
      </c>
      <c r="F3726" s="9" t="s">
        <v>37</v>
      </c>
      <c r="G3726" s="2">
        <v>10988.6</v>
      </c>
      <c r="H3726" s="4">
        <f>Tabla1[[#This Row],[Importe]]-Tabla1[[#This Row],[Pagado]]</f>
        <v>0</v>
      </c>
    </row>
    <row r="3727" spans="1:8" x14ac:dyDescent="0.25">
      <c r="A3727" s="1" t="s">
        <v>36</v>
      </c>
      <c r="B3727" s="8" t="s">
        <v>3763</v>
      </c>
      <c r="C3727">
        <v>42214</v>
      </c>
      <c r="D3727" s="1" t="s">
        <v>4063</v>
      </c>
      <c r="E3727" s="2">
        <v>54694.75</v>
      </c>
      <c r="F3727" s="9" t="s">
        <v>37</v>
      </c>
      <c r="G3727" s="2">
        <v>54694.75</v>
      </c>
      <c r="H3727" s="4">
        <f>Tabla1[[#This Row],[Importe]]-Tabla1[[#This Row],[Pagado]]</f>
        <v>0</v>
      </c>
    </row>
    <row r="3728" spans="1:8" x14ac:dyDescent="0.25">
      <c r="A3728" s="1" t="s">
        <v>36</v>
      </c>
      <c r="B3728" s="8" t="s">
        <v>3764</v>
      </c>
      <c r="C3728">
        <v>42215</v>
      </c>
      <c r="D3728" s="1" t="s">
        <v>3964</v>
      </c>
      <c r="E3728" s="2">
        <v>1737</v>
      </c>
      <c r="F3728" s="9" t="s">
        <v>37</v>
      </c>
      <c r="G3728" s="2">
        <v>1737</v>
      </c>
      <c r="H3728" s="4">
        <f>Tabla1[[#This Row],[Importe]]-Tabla1[[#This Row],[Pagado]]</f>
        <v>0</v>
      </c>
    </row>
    <row r="3729" spans="1:8" x14ac:dyDescent="0.25">
      <c r="A3729" s="1" t="s">
        <v>36</v>
      </c>
      <c r="B3729" s="8" t="s">
        <v>3765</v>
      </c>
      <c r="C3729">
        <v>42216</v>
      </c>
      <c r="D3729" s="1" t="s">
        <v>4129</v>
      </c>
      <c r="E3729" s="2">
        <v>0</v>
      </c>
      <c r="F3729" s="9" t="s">
        <v>4219</v>
      </c>
      <c r="G3729" s="2">
        <v>0</v>
      </c>
      <c r="H3729" s="4">
        <f>Tabla1[[#This Row],[Importe]]-Tabla1[[#This Row],[Pagado]]</f>
        <v>0</v>
      </c>
    </row>
    <row r="3730" spans="1:8" x14ac:dyDescent="0.25">
      <c r="A3730" s="1" t="s">
        <v>36</v>
      </c>
      <c r="B3730" s="8" t="s">
        <v>3766</v>
      </c>
      <c r="C3730">
        <v>42217</v>
      </c>
      <c r="D3730" s="1" t="s">
        <v>4056</v>
      </c>
      <c r="E3730" s="2">
        <v>2782.9</v>
      </c>
      <c r="F3730" s="9" t="s">
        <v>36</v>
      </c>
      <c r="G3730" s="2">
        <v>2782.9</v>
      </c>
      <c r="H3730" s="4">
        <f>Tabla1[[#This Row],[Importe]]-Tabla1[[#This Row],[Pagado]]</f>
        <v>0</v>
      </c>
    </row>
    <row r="3731" spans="1:8" x14ac:dyDescent="0.25">
      <c r="A3731" s="1" t="s">
        <v>36</v>
      </c>
      <c r="B3731" s="8" t="s">
        <v>3767</v>
      </c>
      <c r="C3731">
        <v>42218</v>
      </c>
      <c r="D3731" s="1" t="s">
        <v>4129</v>
      </c>
      <c r="E3731" s="2">
        <v>12166.2</v>
      </c>
      <c r="F3731" s="9" t="s">
        <v>36</v>
      </c>
      <c r="G3731" s="2">
        <v>12166.2</v>
      </c>
      <c r="H3731" s="4">
        <f>Tabla1[[#This Row],[Importe]]-Tabla1[[#This Row],[Pagado]]</f>
        <v>0</v>
      </c>
    </row>
    <row r="3732" spans="1:8" x14ac:dyDescent="0.25">
      <c r="A3732" s="1" t="s">
        <v>36</v>
      </c>
      <c r="B3732" s="8" t="s">
        <v>3768</v>
      </c>
      <c r="C3732">
        <v>42219</v>
      </c>
      <c r="D3732" s="1" t="s">
        <v>3964</v>
      </c>
      <c r="E3732" s="2">
        <v>3567.6</v>
      </c>
      <c r="F3732" s="9" t="s">
        <v>36</v>
      </c>
      <c r="G3732" s="2">
        <v>3567.6</v>
      </c>
      <c r="H3732" s="4">
        <f>Tabla1[[#This Row],[Importe]]-Tabla1[[#This Row],[Pagado]]</f>
        <v>0</v>
      </c>
    </row>
    <row r="3733" spans="1:8" x14ac:dyDescent="0.25">
      <c r="A3733" s="1" t="s">
        <v>36</v>
      </c>
      <c r="B3733" s="8" t="s">
        <v>3769</v>
      </c>
      <c r="C3733">
        <v>42220</v>
      </c>
      <c r="D3733" s="1" t="s">
        <v>4039</v>
      </c>
      <c r="E3733" s="2">
        <v>52569</v>
      </c>
      <c r="F3733" s="9">
        <v>44201</v>
      </c>
      <c r="G3733" s="2">
        <v>52569</v>
      </c>
      <c r="H3733" s="4">
        <f>Tabla1[[#This Row],[Importe]]-Tabla1[[#This Row],[Pagado]]</f>
        <v>0</v>
      </c>
    </row>
    <row r="3734" spans="1:8" x14ac:dyDescent="0.25">
      <c r="A3734" s="1" t="s">
        <v>36</v>
      </c>
      <c r="B3734" s="8" t="s">
        <v>3770</v>
      </c>
      <c r="C3734">
        <v>42221</v>
      </c>
      <c r="D3734" s="1" t="s">
        <v>4069</v>
      </c>
      <c r="E3734" s="2">
        <v>12690</v>
      </c>
      <c r="F3734" s="9" t="s">
        <v>36</v>
      </c>
      <c r="G3734" s="2">
        <v>12690</v>
      </c>
      <c r="H3734" s="4">
        <f>Tabla1[[#This Row],[Importe]]-Tabla1[[#This Row],[Pagado]]</f>
        <v>0</v>
      </c>
    </row>
    <row r="3735" spans="1:8" x14ac:dyDescent="0.25">
      <c r="A3735" s="1" t="s">
        <v>36</v>
      </c>
      <c r="B3735" s="8" t="s">
        <v>3771</v>
      </c>
      <c r="C3735">
        <v>42222</v>
      </c>
      <c r="D3735" s="1" t="s">
        <v>3964</v>
      </c>
      <c r="E3735" s="2">
        <v>911.4</v>
      </c>
      <c r="F3735" s="9" t="s">
        <v>36</v>
      </c>
      <c r="G3735" s="2">
        <v>911.4</v>
      </c>
      <c r="H3735" s="4">
        <f>Tabla1[[#This Row],[Importe]]-Tabla1[[#This Row],[Pagado]]</f>
        <v>0</v>
      </c>
    </row>
    <row r="3736" spans="1:8" x14ac:dyDescent="0.25">
      <c r="A3736" s="1" t="s">
        <v>36</v>
      </c>
      <c r="B3736" s="8" t="s">
        <v>3772</v>
      </c>
      <c r="C3736">
        <v>42223</v>
      </c>
      <c r="D3736" s="1" t="s">
        <v>3964</v>
      </c>
      <c r="E3736" s="2">
        <v>366.16</v>
      </c>
      <c r="F3736" s="9" t="s">
        <v>36</v>
      </c>
      <c r="G3736" s="2">
        <v>366.16</v>
      </c>
      <c r="H3736" s="4">
        <f>Tabla1[[#This Row],[Importe]]-Tabla1[[#This Row],[Pagado]]</f>
        <v>0</v>
      </c>
    </row>
    <row r="3737" spans="1:8" x14ac:dyDescent="0.25">
      <c r="A3737" s="1" t="s">
        <v>36</v>
      </c>
      <c r="B3737" s="8" t="s">
        <v>3773</v>
      </c>
      <c r="C3737">
        <v>42224</v>
      </c>
      <c r="D3737" s="1" t="s">
        <v>4098</v>
      </c>
      <c r="E3737" s="2">
        <v>48003.4</v>
      </c>
      <c r="F3737" s="9" t="s">
        <v>36</v>
      </c>
      <c r="G3737" s="2">
        <v>48003.4</v>
      </c>
      <c r="H3737" s="4">
        <f>Tabla1[[#This Row],[Importe]]-Tabla1[[#This Row],[Pagado]]</f>
        <v>0</v>
      </c>
    </row>
    <row r="3738" spans="1:8" x14ac:dyDescent="0.25">
      <c r="A3738" s="1" t="s">
        <v>36</v>
      </c>
      <c r="B3738" s="8" t="s">
        <v>3774</v>
      </c>
      <c r="C3738">
        <v>42225</v>
      </c>
      <c r="D3738" s="1" t="s">
        <v>4069</v>
      </c>
      <c r="E3738" s="2">
        <v>3324.8</v>
      </c>
      <c r="F3738" s="9" t="s">
        <v>36</v>
      </c>
      <c r="G3738" s="2">
        <v>3324.8</v>
      </c>
      <c r="H3738" s="4">
        <f>Tabla1[[#This Row],[Importe]]-Tabla1[[#This Row],[Pagado]]</f>
        <v>0</v>
      </c>
    </row>
    <row r="3739" spans="1:8" x14ac:dyDescent="0.25">
      <c r="A3739" s="1" t="s">
        <v>36</v>
      </c>
      <c r="B3739" s="8" t="s">
        <v>3775</v>
      </c>
      <c r="C3739">
        <v>42226</v>
      </c>
      <c r="D3739" s="1" t="s">
        <v>4099</v>
      </c>
      <c r="E3739" s="2">
        <v>3623.2</v>
      </c>
      <c r="F3739" s="9" t="s">
        <v>36</v>
      </c>
      <c r="G3739" s="2">
        <v>3623.2</v>
      </c>
      <c r="H3739" s="4">
        <f>Tabla1[[#This Row],[Importe]]-Tabla1[[#This Row],[Pagado]]</f>
        <v>0</v>
      </c>
    </row>
    <row r="3740" spans="1:8" x14ac:dyDescent="0.25">
      <c r="A3740" s="1" t="s">
        <v>36</v>
      </c>
      <c r="B3740" s="8" t="s">
        <v>3776</v>
      </c>
      <c r="C3740">
        <v>42227</v>
      </c>
      <c r="D3740" s="1" t="s">
        <v>3989</v>
      </c>
      <c r="E3740" s="2">
        <v>1452.3</v>
      </c>
      <c r="F3740" s="9" t="s">
        <v>36</v>
      </c>
      <c r="G3740" s="2">
        <v>1452.3</v>
      </c>
      <c r="H3740" s="4">
        <f>Tabla1[[#This Row],[Importe]]-Tabla1[[#This Row],[Pagado]]</f>
        <v>0</v>
      </c>
    </row>
    <row r="3741" spans="1:8" x14ac:dyDescent="0.25">
      <c r="A3741" s="1" t="s">
        <v>36</v>
      </c>
      <c r="B3741" s="8" t="s">
        <v>3777</v>
      </c>
      <c r="C3741">
        <v>42228</v>
      </c>
      <c r="D3741" s="1" t="s">
        <v>3964</v>
      </c>
      <c r="E3741" s="2">
        <v>340.4</v>
      </c>
      <c r="F3741" s="9" t="s">
        <v>36</v>
      </c>
      <c r="G3741" s="2">
        <v>340.4</v>
      </c>
      <c r="H3741" s="4">
        <f>Tabla1[[#This Row],[Importe]]-Tabla1[[#This Row],[Pagado]]</f>
        <v>0</v>
      </c>
    </row>
    <row r="3742" spans="1:8" x14ac:dyDescent="0.25">
      <c r="A3742" s="1" t="s">
        <v>36</v>
      </c>
      <c r="B3742" s="8" t="s">
        <v>3778</v>
      </c>
      <c r="C3742">
        <v>42229</v>
      </c>
      <c r="D3742" s="1" t="s">
        <v>4022</v>
      </c>
      <c r="E3742" s="2">
        <v>2796.5</v>
      </c>
      <c r="F3742" s="9" t="s">
        <v>36</v>
      </c>
      <c r="G3742" s="2">
        <v>2796.5</v>
      </c>
      <c r="H3742" s="4">
        <f>Tabla1[[#This Row],[Importe]]-Tabla1[[#This Row],[Pagado]]</f>
        <v>0</v>
      </c>
    </row>
    <row r="3743" spans="1:8" x14ac:dyDescent="0.25">
      <c r="A3743" s="1" t="s">
        <v>36</v>
      </c>
      <c r="B3743" s="8" t="s">
        <v>3779</v>
      </c>
      <c r="C3743">
        <v>42230</v>
      </c>
      <c r="D3743" s="1" t="s">
        <v>3964</v>
      </c>
      <c r="E3743" s="2">
        <v>4412.88</v>
      </c>
      <c r="F3743" s="9" t="s">
        <v>36</v>
      </c>
      <c r="G3743" s="2">
        <v>4412.88</v>
      </c>
      <c r="H3743" s="4">
        <f>Tabla1[[#This Row],[Importe]]-Tabla1[[#This Row],[Pagado]]</f>
        <v>0</v>
      </c>
    </row>
    <row r="3744" spans="1:8" x14ac:dyDescent="0.25">
      <c r="A3744" s="1" t="s">
        <v>36</v>
      </c>
      <c r="B3744" s="8" t="s">
        <v>3780</v>
      </c>
      <c r="C3744">
        <v>42231</v>
      </c>
      <c r="D3744" s="1" t="s">
        <v>3935</v>
      </c>
      <c r="E3744" s="2">
        <v>31848</v>
      </c>
      <c r="F3744" s="9" t="s">
        <v>37</v>
      </c>
      <c r="G3744" s="2">
        <v>31848</v>
      </c>
      <c r="H3744" s="4">
        <f>Tabla1[[#This Row],[Importe]]-Tabla1[[#This Row],[Pagado]]</f>
        <v>0</v>
      </c>
    </row>
    <row r="3745" spans="1:8" x14ac:dyDescent="0.25">
      <c r="A3745" s="1" t="s">
        <v>36</v>
      </c>
      <c r="B3745" s="8" t="s">
        <v>3781</v>
      </c>
      <c r="C3745">
        <v>42232</v>
      </c>
      <c r="D3745" s="1" t="s">
        <v>3955</v>
      </c>
      <c r="E3745" s="2">
        <v>176.7</v>
      </c>
      <c r="F3745" s="9" t="s">
        <v>36</v>
      </c>
      <c r="G3745" s="2">
        <v>176.7</v>
      </c>
      <c r="H3745" s="4">
        <f>Tabla1[[#This Row],[Importe]]-Tabla1[[#This Row],[Pagado]]</f>
        <v>0</v>
      </c>
    </row>
    <row r="3746" spans="1:8" x14ac:dyDescent="0.25">
      <c r="A3746" s="1" t="s">
        <v>36</v>
      </c>
      <c r="B3746" s="8" t="s">
        <v>3782</v>
      </c>
      <c r="C3746">
        <v>42233</v>
      </c>
      <c r="D3746" s="1" t="s">
        <v>3964</v>
      </c>
      <c r="E3746" s="2">
        <v>409.4</v>
      </c>
      <c r="F3746" s="9" t="s">
        <v>36</v>
      </c>
      <c r="G3746" s="2">
        <v>409.4</v>
      </c>
      <c r="H3746" s="4">
        <f>Tabla1[[#This Row],[Importe]]-Tabla1[[#This Row],[Pagado]]</f>
        <v>0</v>
      </c>
    </row>
    <row r="3747" spans="1:8" x14ac:dyDescent="0.25">
      <c r="A3747" s="1" t="s">
        <v>36</v>
      </c>
      <c r="B3747" s="8" t="s">
        <v>3783</v>
      </c>
      <c r="C3747">
        <v>42234</v>
      </c>
      <c r="D3747" s="1" t="s">
        <v>3964</v>
      </c>
      <c r="E3747" s="2">
        <v>335.8</v>
      </c>
      <c r="F3747" s="9" t="s">
        <v>36</v>
      </c>
      <c r="G3747" s="2">
        <v>335.8</v>
      </c>
      <c r="H3747" s="4">
        <f>Tabla1[[#This Row],[Importe]]-Tabla1[[#This Row],[Pagado]]</f>
        <v>0</v>
      </c>
    </row>
    <row r="3748" spans="1:8" x14ac:dyDescent="0.25">
      <c r="A3748" s="1" t="s">
        <v>36</v>
      </c>
      <c r="B3748" s="8" t="s">
        <v>3784</v>
      </c>
      <c r="C3748">
        <v>42235</v>
      </c>
      <c r="D3748" s="1" t="s">
        <v>4212</v>
      </c>
      <c r="E3748" s="2">
        <v>53251.5</v>
      </c>
      <c r="F3748" s="9">
        <v>44200</v>
      </c>
      <c r="G3748" s="2">
        <v>53251.5</v>
      </c>
      <c r="H3748" s="4">
        <f>Tabla1[[#This Row],[Importe]]-Tabla1[[#This Row],[Pagado]]</f>
        <v>0</v>
      </c>
    </row>
    <row r="3749" spans="1:8" x14ac:dyDescent="0.25">
      <c r="A3749" s="1" t="s">
        <v>36</v>
      </c>
      <c r="B3749" s="8" t="s">
        <v>3785</v>
      </c>
      <c r="C3749">
        <v>42236</v>
      </c>
      <c r="D3749" s="1" t="s">
        <v>4216</v>
      </c>
      <c r="E3749" s="2">
        <v>30345.68</v>
      </c>
      <c r="F3749" s="9" t="s">
        <v>36</v>
      </c>
      <c r="G3749" s="2">
        <v>30345.68</v>
      </c>
      <c r="H3749" s="4">
        <f>Tabla1[[#This Row],[Importe]]-Tabla1[[#This Row],[Pagado]]</f>
        <v>0</v>
      </c>
    </row>
    <row r="3750" spans="1:8" x14ac:dyDescent="0.25">
      <c r="A3750" s="1" t="s">
        <v>36</v>
      </c>
      <c r="B3750" s="8" t="s">
        <v>3786</v>
      </c>
      <c r="C3750">
        <v>42237</v>
      </c>
      <c r="D3750" s="1" t="s">
        <v>4123</v>
      </c>
      <c r="E3750" s="2">
        <v>4010.1</v>
      </c>
      <c r="F3750" s="9" t="s">
        <v>36</v>
      </c>
      <c r="G3750" s="2">
        <v>4010.1</v>
      </c>
      <c r="H3750" s="4">
        <f>Tabla1[[#This Row],[Importe]]-Tabla1[[#This Row],[Pagado]]</f>
        <v>0</v>
      </c>
    </row>
    <row r="3751" spans="1:8" x14ac:dyDescent="0.25">
      <c r="A3751" s="1" t="s">
        <v>36</v>
      </c>
      <c r="B3751" s="8" t="s">
        <v>3787</v>
      </c>
      <c r="C3751">
        <v>42238</v>
      </c>
      <c r="D3751" s="1" t="s">
        <v>3964</v>
      </c>
      <c r="E3751" s="2">
        <v>199.8</v>
      </c>
      <c r="F3751" s="9" t="s">
        <v>37</v>
      </c>
      <c r="G3751" s="2">
        <v>199.8</v>
      </c>
      <c r="H3751" s="4">
        <f>Tabla1[[#This Row],[Importe]]-Tabla1[[#This Row],[Pagado]]</f>
        <v>0</v>
      </c>
    </row>
    <row r="3752" spans="1:8" x14ac:dyDescent="0.25">
      <c r="A3752" s="1" t="s">
        <v>36</v>
      </c>
      <c r="B3752" s="8" t="s">
        <v>3788</v>
      </c>
      <c r="C3752">
        <v>42239</v>
      </c>
      <c r="D3752" s="1" t="s">
        <v>4012</v>
      </c>
      <c r="E3752" s="2">
        <v>30206.22</v>
      </c>
      <c r="F3752" s="9" t="s">
        <v>36</v>
      </c>
      <c r="G3752" s="2">
        <v>30206.22</v>
      </c>
      <c r="H3752" s="4">
        <f>Tabla1[[#This Row],[Importe]]-Tabla1[[#This Row],[Pagado]]</f>
        <v>0</v>
      </c>
    </row>
    <row r="3753" spans="1:8" x14ac:dyDescent="0.25">
      <c r="A3753" s="1" t="s">
        <v>36</v>
      </c>
      <c r="B3753" s="8" t="s">
        <v>3789</v>
      </c>
      <c r="C3753">
        <v>42240</v>
      </c>
      <c r="D3753" s="1" t="s">
        <v>3998</v>
      </c>
      <c r="E3753" s="2">
        <v>43000</v>
      </c>
      <c r="F3753" s="9" t="s">
        <v>36</v>
      </c>
      <c r="G3753" s="2">
        <v>43000</v>
      </c>
      <c r="H3753" s="4">
        <f>Tabla1[[#This Row],[Importe]]-Tabla1[[#This Row],[Pagado]]</f>
        <v>0</v>
      </c>
    </row>
    <row r="3754" spans="1:8" x14ac:dyDescent="0.25">
      <c r="A3754" s="1" t="s">
        <v>36</v>
      </c>
      <c r="B3754" s="8" t="s">
        <v>3790</v>
      </c>
      <c r="C3754">
        <v>42241</v>
      </c>
      <c r="D3754" s="1" t="s">
        <v>4129</v>
      </c>
      <c r="E3754" s="2">
        <v>9048</v>
      </c>
      <c r="F3754" s="9" t="s">
        <v>36</v>
      </c>
      <c r="G3754" s="2">
        <v>9048</v>
      </c>
      <c r="H3754" s="4">
        <f>Tabla1[[#This Row],[Importe]]-Tabla1[[#This Row],[Pagado]]</f>
        <v>0</v>
      </c>
    </row>
    <row r="3755" spans="1:8" x14ac:dyDescent="0.25">
      <c r="A3755" s="1" t="s">
        <v>36</v>
      </c>
      <c r="B3755" s="8" t="s">
        <v>3791</v>
      </c>
      <c r="C3755">
        <v>42242</v>
      </c>
      <c r="D3755" s="1" t="s">
        <v>3964</v>
      </c>
      <c r="E3755" s="2">
        <v>414</v>
      </c>
      <c r="F3755" s="9" t="s">
        <v>36</v>
      </c>
      <c r="G3755" s="2">
        <v>414</v>
      </c>
      <c r="H3755" s="4">
        <f>Tabla1[[#This Row],[Importe]]-Tabla1[[#This Row],[Pagado]]</f>
        <v>0</v>
      </c>
    </row>
    <row r="3756" spans="1:8" x14ac:dyDescent="0.25">
      <c r="A3756" s="1" t="s">
        <v>36</v>
      </c>
      <c r="B3756" s="8" t="s">
        <v>3792</v>
      </c>
      <c r="C3756">
        <v>42243</v>
      </c>
      <c r="D3756" s="1" t="s">
        <v>4123</v>
      </c>
      <c r="E3756" s="2">
        <v>559</v>
      </c>
      <c r="F3756" s="9" t="s">
        <v>36</v>
      </c>
      <c r="G3756" s="2">
        <v>559</v>
      </c>
      <c r="H3756" s="4">
        <f>Tabla1[[#This Row],[Importe]]-Tabla1[[#This Row],[Pagado]]</f>
        <v>0</v>
      </c>
    </row>
    <row r="3757" spans="1:8" x14ac:dyDescent="0.25">
      <c r="A3757" s="1" t="s">
        <v>36</v>
      </c>
      <c r="B3757" s="8" t="s">
        <v>3793</v>
      </c>
      <c r="C3757">
        <v>42244</v>
      </c>
      <c r="D3757" s="1" t="s">
        <v>4129</v>
      </c>
      <c r="E3757" s="2">
        <v>1104</v>
      </c>
      <c r="F3757" s="9" t="s">
        <v>36</v>
      </c>
      <c r="G3757" s="2">
        <v>1104</v>
      </c>
      <c r="H3757" s="4">
        <f>Tabla1[[#This Row],[Importe]]-Tabla1[[#This Row],[Pagado]]</f>
        <v>0</v>
      </c>
    </row>
    <row r="3758" spans="1:8" x14ac:dyDescent="0.25">
      <c r="A3758" s="1" t="s">
        <v>36</v>
      </c>
      <c r="B3758" s="8" t="s">
        <v>3794</v>
      </c>
      <c r="C3758">
        <v>42245</v>
      </c>
      <c r="D3758" s="1" t="s">
        <v>4169</v>
      </c>
      <c r="E3758" s="2">
        <v>600</v>
      </c>
      <c r="F3758" s="9" t="s">
        <v>37</v>
      </c>
      <c r="G3758" s="2">
        <v>600</v>
      </c>
      <c r="H3758" s="4">
        <f>Tabla1[[#This Row],[Importe]]-Tabla1[[#This Row],[Pagado]]</f>
        <v>0</v>
      </c>
    </row>
    <row r="3759" spans="1:8" x14ac:dyDescent="0.25">
      <c r="A3759" s="1" t="s">
        <v>36</v>
      </c>
      <c r="B3759" s="8" t="s">
        <v>3795</v>
      </c>
      <c r="C3759">
        <v>42246</v>
      </c>
      <c r="D3759" s="1" t="s">
        <v>4206</v>
      </c>
      <c r="E3759" s="2">
        <v>267282</v>
      </c>
      <c r="F3759" s="9" t="s">
        <v>37</v>
      </c>
      <c r="G3759" s="2">
        <v>267282</v>
      </c>
      <c r="H3759" s="4">
        <f>Tabla1[[#This Row],[Importe]]-Tabla1[[#This Row],[Pagado]]</f>
        <v>0</v>
      </c>
    </row>
    <row r="3760" spans="1:8" x14ac:dyDescent="0.25">
      <c r="A3760" s="1" t="s">
        <v>37</v>
      </c>
      <c r="B3760" s="8" t="s">
        <v>3796</v>
      </c>
      <c r="C3760">
        <v>42247</v>
      </c>
      <c r="D3760" s="1" t="s">
        <v>3952</v>
      </c>
      <c r="E3760" s="2">
        <v>24309.5</v>
      </c>
      <c r="F3760" s="9">
        <v>44201</v>
      </c>
      <c r="G3760" s="2">
        <v>24309.5</v>
      </c>
      <c r="H3760" s="4">
        <f>Tabla1[[#This Row],[Importe]]-Tabla1[[#This Row],[Pagado]]</f>
        <v>0</v>
      </c>
    </row>
    <row r="3761" spans="1:8" x14ac:dyDescent="0.25">
      <c r="A3761" s="1" t="s">
        <v>37</v>
      </c>
      <c r="B3761" s="8" t="s">
        <v>3797</v>
      </c>
      <c r="C3761">
        <v>42248</v>
      </c>
      <c r="D3761" s="1" t="s">
        <v>4159</v>
      </c>
      <c r="E3761" s="2">
        <v>17013.7</v>
      </c>
      <c r="F3761" s="9" t="s">
        <v>37</v>
      </c>
      <c r="G3761" s="2">
        <v>17013.7</v>
      </c>
      <c r="H3761" s="4">
        <f>Tabla1[[#This Row],[Importe]]-Tabla1[[#This Row],[Pagado]]</f>
        <v>0</v>
      </c>
    </row>
    <row r="3762" spans="1:8" x14ac:dyDescent="0.25">
      <c r="A3762" s="1" t="s">
        <v>37</v>
      </c>
      <c r="B3762" s="8" t="s">
        <v>3798</v>
      </c>
      <c r="C3762">
        <v>42249</v>
      </c>
      <c r="D3762" s="1" t="s">
        <v>4159</v>
      </c>
      <c r="E3762" s="2">
        <v>196</v>
      </c>
      <c r="F3762" s="9" t="s">
        <v>37</v>
      </c>
      <c r="G3762" s="2">
        <v>196</v>
      </c>
      <c r="H3762" s="4">
        <f>Tabla1[[#This Row],[Importe]]-Tabla1[[#This Row],[Pagado]]</f>
        <v>0</v>
      </c>
    </row>
    <row r="3763" spans="1:8" x14ac:dyDescent="0.25">
      <c r="A3763" s="1" t="s">
        <v>37</v>
      </c>
      <c r="B3763" s="8" t="s">
        <v>3799</v>
      </c>
      <c r="C3763">
        <v>42250</v>
      </c>
      <c r="D3763" s="1" t="s">
        <v>3936</v>
      </c>
      <c r="E3763" s="2">
        <v>14422.2</v>
      </c>
      <c r="F3763" s="9">
        <v>44201</v>
      </c>
      <c r="G3763" s="2">
        <v>14422.2</v>
      </c>
      <c r="H3763" s="4">
        <f>Tabla1[[#This Row],[Importe]]-Tabla1[[#This Row],[Pagado]]</f>
        <v>0</v>
      </c>
    </row>
    <row r="3764" spans="1:8" x14ac:dyDescent="0.25">
      <c r="A3764" s="1" t="s">
        <v>37</v>
      </c>
      <c r="B3764" s="8" t="s">
        <v>3800</v>
      </c>
      <c r="C3764">
        <v>42251</v>
      </c>
      <c r="D3764" s="1" t="s">
        <v>3968</v>
      </c>
      <c r="E3764" s="2">
        <v>9200</v>
      </c>
      <c r="F3764" s="9" t="s">
        <v>37</v>
      </c>
      <c r="G3764" s="2">
        <v>9200</v>
      </c>
      <c r="H3764" s="4">
        <f>Tabla1[[#This Row],[Importe]]-Tabla1[[#This Row],[Pagado]]</f>
        <v>0</v>
      </c>
    </row>
    <row r="3765" spans="1:8" x14ac:dyDescent="0.25">
      <c r="A3765" s="1" t="s">
        <v>37</v>
      </c>
      <c r="B3765" s="8" t="s">
        <v>3801</v>
      </c>
      <c r="C3765">
        <v>42252</v>
      </c>
      <c r="D3765" s="1" t="s">
        <v>3995</v>
      </c>
      <c r="E3765" s="2">
        <v>32608.04</v>
      </c>
      <c r="F3765" s="9" t="s">
        <v>37</v>
      </c>
      <c r="G3765" s="2">
        <v>32608.04</v>
      </c>
      <c r="H3765" s="4">
        <f>Tabla1[[#This Row],[Importe]]-Tabla1[[#This Row],[Pagado]]</f>
        <v>0</v>
      </c>
    </row>
    <row r="3766" spans="1:8" ht="30" x14ac:dyDescent="0.25">
      <c r="A3766" s="1" t="s">
        <v>37</v>
      </c>
      <c r="B3766" s="8" t="s">
        <v>3802</v>
      </c>
      <c r="C3766">
        <v>42253</v>
      </c>
      <c r="D3766" s="1" t="s">
        <v>3935</v>
      </c>
      <c r="E3766" s="2">
        <v>125761.2</v>
      </c>
      <c r="F3766" s="9" t="s">
        <v>7586</v>
      </c>
      <c r="G3766" s="2">
        <f>100000+25761.2</f>
        <v>125761.2</v>
      </c>
      <c r="H3766" s="4">
        <f>Tabla1[[#This Row],[Importe]]-Tabla1[[#This Row],[Pagado]]</f>
        <v>0</v>
      </c>
    </row>
    <row r="3767" spans="1:8" x14ac:dyDescent="0.25">
      <c r="A3767" s="1" t="s">
        <v>37</v>
      </c>
      <c r="B3767" s="8" t="s">
        <v>3803</v>
      </c>
      <c r="C3767">
        <v>42254</v>
      </c>
      <c r="D3767" s="1" t="s">
        <v>3964</v>
      </c>
      <c r="E3767" s="2">
        <v>3461.4</v>
      </c>
      <c r="F3767" s="9" t="s">
        <v>37</v>
      </c>
      <c r="G3767" s="2">
        <v>3461.4</v>
      </c>
      <c r="H3767" s="4">
        <f>Tabla1[[#This Row],[Importe]]-Tabla1[[#This Row],[Pagado]]</f>
        <v>0</v>
      </c>
    </row>
    <row r="3768" spans="1:8" x14ac:dyDescent="0.25">
      <c r="A3768" s="1" t="s">
        <v>37</v>
      </c>
      <c r="B3768" s="8" t="s">
        <v>3804</v>
      </c>
      <c r="C3768">
        <v>42255</v>
      </c>
      <c r="D3768" s="1" t="s">
        <v>4041</v>
      </c>
      <c r="E3768" s="2">
        <v>1421.8</v>
      </c>
      <c r="F3768" s="9" t="s">
        <v>37</v>
      </c>
      <c r="G3768" s="2">
        <v>1421.8</v>
      </c>
      <c r="H3768" s="4">
        <f>Tabla1[[#This Row],[Importe]]-Tabla1[[#This Row],[Pagado]]</f>
        <v>0</v>
      </c>
    </row>
    <row r="3769" spans="1:8" x14ac:dyDescent="0.25">
      <c r="A3769" s="1" t="s">
        <v>37</v>
      </c>
      <c r="B3769" s="8" t="s">
        <v>3805</v>
      </c>
      <c r="C3769">
        <v>42256</v>
      </c>
      <c r="D3769" s="1" t="s">
        <v>4093</v>
      </c>
      <c r="E3769" s="2">
        <v>6966</v>
      </c>
      <c r="F3769" s="9" t="s">
        <v>37</v>
      </c>
      <c r="G3769" s="2">
        <v>6966</v>
      </c>
      <c r="H3769" s="4">
        <f>Tabla1[[#This Row],[Importe]]-Tabla1[[#This Row],[Pagado]]</f>
        <v>0</v>
      </c>
    </row>
    <row r="3770" spans="1:8" x14ac:dyDescent="0.25">
      <c r="A3770" s="1" t="s">
        <v>37</v>
      </c>
      <c r="B3770" s="8" t="s">
        <v>3806</v>
      </c>
      <c r="C3770">
        <v>42257</v>
      </c>
      <c r="D3770" s="1" t="s">
        <v>3995</v>
      </c>
      <c r="E3770" s="2">
        <v>42643.6</v>
      </c>
      <c r="F3770" s="9" t="s">
        <v>37</v>
      </c>
      <c r="G3770" s="2">
        <v>42643.6</v>
      </c>
      <c r="H3770" s="4">
        <f>Tabla1[[#This Row],[Importe]]-Tabla1[[#This Row],[Pagado]]</f>
        <v>0</v>
      </c>
    </row>
    <row r="3771" spans="1:8" x14ac:dyDescent="0.25">
      <c r="A3771" s="1" t="s">
        <v>37</v>
      </c>
      <c r="B3771" s="8" t="s">
        <v>3807</v>
      </c>
      <c r="C3771">
        <v>42258</v>
      </c>
      <c r="D3771" s="1" t="s">
        <v>4036</v>
      </c>
      <c r="E3771" s="2">
        <v>8472</v>
      </c>
      <c r="F3771" s="9" t="s">
        <v>37</v>
      </c>
      <c r="G3771" s="2">
        <v>8472</v>
      </c>
      <c r="H3771" s="4">
        <f>Tabla1[[#This Row],[Importe]]-Tabla1[[#This Row],[Pagado]]</f>
        <v>0</v>
      </c>
    </row>
    <row r="3772" spans="1:8" x14ac:dyDescent="0.25">
      <c r="A3772" s="1" t="s">
        <v>37</v>
      </c>
      <c r="B3772" s="8" t="s">
        <v>3808</v>
      </c>
      <c r="C3772">
        <v>42259</v>
      </c>
      <c r="D3772" s="1" t="s">
        <v>3965</v>
      </c>
      <c r="E3772" s="2">
        <v>1150</v>
      </c>
      <c r="F3772" s="9" t="s">
        <v>37</v>
      </c>
      <c r="G3772" s="2">
        <v>1150</v>
      </c>
      <c r="H3772" s="4">
        <f>Tabla1[[#This Row],[Importe]]-Tabla1[[#This Row],[Pagado]]</f>
        <v>0</v>
      </c>
    </row>
    <row r="3773" spans="1:8" x14ac:dyDescent="0.25">
      <c r="A3773" s="1" t="s">
        <v>37</v>
      </c>
      <c r="B3773" s="8" t="s">
        <v>3809</v>
      </c>
      <c r="C3773">
        <v>42260</v>
      </c>
      <c r="D3773" s="1" t="s">
        <v>3963</v>
      </c>
      <c r="E3773" s="2">
        <v>2171.1999999999998</v>
      </c>
      <c r="F3773" s="9" t="s">
        <v>37</v>
      </c>
      <c r="G3773" s="2">
        <v>2171.1999999999998</v>
      </c>
      <c r="H3773" s="4">
        <f>Tabla1[[#This Row],[Importe]]-Tabla1[[#This Row],[Pagado]]</f>
        <v>0</v>
      </c>
    </row>
    <row r="3774" spans="1:8" x14ac:dyDescent="0.25">
      <c r="A3774" s="1" t="s">
        <v>37</v>
      </c>
      <c r="B3774" s="8" t="s">
        <v>3810</v>
      </c>
      <c r="C3774">
        <v>42261</v>
      </c>
      <c r="D3774" s="1" t="s">
        <v>3953</v>
      </c>
      <c r="E3774" s="2">
        <v>4140</v>
      </c>
      <c r="F3774" s="9">
        <v>44198</v>
      </c>
      <c r="G3774" s="2">
        <v>4140</v>
      </c>
      <c r="H3774" s="4">
        <f>Tabla1[[#This Row],[Importe]]-Tabla1[[#This Row],[Pagado]]</f>
        <v>0</v>
      </c>
    </row>
    <row r="3775" spans="1:8" x14ac:dyDescent="0.25">
      <c r="A3775" s="1" t="s">
        <v>37</v>
      </c>
      <c r="B3775" s="8" t="s">
        <v>3811</v>
      </c>
      <c r="C3775">
        <v>42262</v>
      </c>
      <c r="D3775" s="1" t="s">
        <v>3968</v>
      </c>
      <c r="E3775" s="2">
        <v>8694</v>
      </c>
      <c r="F3775" s="9" t="s">
        <v>37</v>
      </c>
      <c r="G3775" s="2">
        <v>8694</v>
      </c>
      <c r="H3775" s="4">
        <f>Tabla1[[#This Row],[Importe]]-Tabla1[[#This Row],[Pagado]]</f>
        <v>0</v>
      </c>
    </row>
    <row r="3776" spans="1:8" x14ac:dyDescent="0.25">
      <c r="A3776" s="1" t="s">
        <v>37</v>
      </c>
      <c r="B3776" s="8" t="s">
        <v>3812</v>
      </c>
      <c r="C3776">
        <v>42263</v>
      </c>
      <c r="D3776" s="1" t="s">
        <v>4034</v>
      </c>
      <c r="E3776" s="2">
        <v>3804.2</v>
      </c>
      <c r="F3776" s="9" t="s">
        <v>37</v>
      </c>
      <c r="G3776" s="2">
        <v>3804.2</v>
      </c>
      <c r="H3776" s="4">
        <f>Tabla1[[#This Row],[Importe]]-Tabla1[[#This Row],[Pagado]]</f>
        <v>0</v>
      </c>
    </row>
    <row r="3777" spans="1:8" x14ac:dyDescent="0.25">
      <c r="A3777" s="1" t="s">
        <v>37</v>
      </c>
      <c r="B3777" s="8" t="s">
        <v>3813</v>
      </c>
      <c r="C3777">
        <v>42264</v>
      </c>
      <c r="D3777" s="1" t="s">
        <v>3951</v>
      </c>
      <c r="E3777" s="2">
        <v>14182.32</v>
      </c>
      <c r="F3777" s="9" t="s">
        <v>37</v>
      </c>
      <c r="G3777" s="2">
        <v>14182.32</v>
      </c>
      <c r="H3777" s="4">
        <f>Tabla1[[#This Row],[Importe]]-Tabla1[[#This Row],[Pagado]]</f>
        <v>0</v>
      </c>
    </row>
    <row r="3778" spans="1:8" x14ac:dyDescent="0.25">
      <c r="A3778" s="1" t="s">
        <v>37</v>
      </c>
      <c r="B3778" s="8" t="s">
        <v>3814</v>
      </c>
      <c r="C3778">
        <v>42265</v>
      </c>
      <c r="D3778" s="1" t="s">
        <v>3960</v>
      </c>
      <c r="E3778" s="2">
        <v>24319.8</v>
      </c>
      <c r="F3778" s="9" t="s">
        <v>37</v>
      </c>
      <c r="G3778" s="2">
        <v>24319.8</v>
      </c>
      <c r="H3778" s="4">
        <f>Tabla1[[#This Row],[Importe]]-Tabla1[[#This Row],[Pagado]]</f>
        <v>0</v>
      </c>
    </row>
    <row r="3779" spans="1:8" x14ac:dyDescent="0.25">
      <c r="A3779" s="1" t="s">
        <v>37</v>
      </c>
      <c r="B3779" s="8" t="s">
        <v>3815</v>
      </c>
      <c r="C3779">
        <v>42266</v>
      </c>
      <c r="D3779" s="1" t="s">
        <v>3972</v>
      </c>
      <c r="E3779" s="2">
        <v>6467.2</v>
      </c>
      <c r="F3779" s="9" t="s">
        <v>37</v>
      </c>
      <c r="G3779" s="2">
        <v>6467.2</v>
      </c>
      <c r="H3779" s="4">
        <f>Tabla1[[#This Row],[Importe]]-Tabla1[[#This Row],[Pagado]]</f>
        <v>0</v>
      </c>
    </row>
    <row r="3780" spans="1:8" x14ac:dyDescent="0.25">
      <c r="A3780" s="1" t="s">
        <v>37</v>
      </c>
      <c r="B3780" s="8" t="s">
        <v>3816</v>
      </c>
      <c r="C3780">
        <v>42267</v>
      </c>
      <c r="D3780" s="1" t="s">
        <v>3971</v>
      </c>
      <c r="E3780" s="2">
        <v>3231.2</v>
      </c>
      <c r="F3780" s="9" t="s">
        <v>37</v>
      </c>
      <c r="G3780" s="2">
        <v>3231.2</v>
      </c>
      <c r="H3780" s="4">
        <f>Tabla1[[#This Row],[Importe]]-Tabla1[[#This Row],[Pagado]]</f>
        <v>0</v>
      </c>
    </row>
    <row r="3781" spans="1:8" x14ac:dyDescent="0.25">
      <c r="A3781" s="1" t="s">
        <v>37</v>
      </c>
      <c r="B3781" s="8" t="s">
        <v>3817</v>
      </c>
      <c r="C3781">
        <v>42268</v>
      </c>
      <c r="D3781" s="1" t="s">
        <v>3960</v>
      </c>
      <c r="E3781" s="2">
        <v>560</v>
      </c>
      <c r="F3781" s="9" t="s">
        <v>37</v>
      </c>
      <c r="G3781" s="2">
        <v>560</v>
      </c>
      <c r="H3781" s="4">
        <f>Tabla1[[#This Row],[Importe]]-Tabla1[[#This Row],[Pagado]]</f>
        <v>0</v>
      </c>
    </row>
    <row r="3782" spans="1:8" x14ac:dyDescent="0.25">
      <c r="A3782" s="1" t="s">
        <v>37</v>
      </c>
      <c r="B3782" s="8" t="s">
        <v>3818</v>
      </c>
      <c r="C3782">
        <v>42269</v>
      </c>
      <c r="D3782" s="1" t="s">
        <v>3939</v>
      </c>
      <c r="E3782" s="2">
        <v>4060.8</v>
      </c>
      <c r="F3782" s="9">
        <v>44198</v>
      </c>
      <c r="G3782" s="2">
        <v>4060.8</v>
      </c>
      <c r="H3782" s="4">
        <f>Tabla1[[#This Row],[Importe]]-Tabla1[[#This Row],[Pagado]]</f>
        <v>0</v>
      </c>
    </row>
    <row r="3783" spans="1:8" x14ac:dyDescent="0.25">
      <c r="A3783" s="1" t="s">
        <v>37</v>
      </c>
      <c r="B3783" s="8" t="s">
        <v>3819</v>
      </c>
      <c r="C3783">
        <v>42270</v>
      </c>
      <c r="D3783" s="1" t="s">
        <v>4030</v>
      </c>
      <c r="E3783" s="2">
        <v>5443.2</v>
      </c>
      <c r="F3783" s="9" t="s">
        <v>37</v>
      </c>
      <c r="G3783" s="2">
        <v>5443.2</v>
      </c>
      <c r="H3783" s="4">
        <f>Tabla1[[#This Row],[Importe]]-Tabla1[[#This Row],[Pagado]]</f>
        <v>0</v>
      </c>
    </row>
    <row r="3784" spans="1:8" x14ac:dyDescent="0.25">
      <c r="A3784" s="1" t="s">
        <v>37</v>
      </c>
      <c r="B3784" s="8" t="s">
        <v>3820</v>
      </c>
      <c r="C3784">
        <v>42271</v>
      </c>
      <c r="D3784" s="1" t="s">
        <v>3994</v>
      </c>
      <c r="E3784" s="2">
        <v>2090.6</v>
      </c>
      <c r="F3784" s="9" t="s">
        <v>37</v>
      </c>
      <c r="G3784" s="2">
        <v>2090.6</v>
      </c>
      <c r="H3784" s="4">
        <f>Tabla1[[#This Row],[Importe]]-Tabla1[[#This Row],[Pagado]]</f>
        <v>0</v>
      </c>
    </row>
    <row r="3785" spans="1:8" x14ac:dyDescent="0.25">
      <c r="A3785" s="1" t="s">
        <v>37</v>
      </c>
      <c r="B3785" s="8" t="s">
        <v>3821</v>
      </c>
      <c r="C3785">
        <v>42272</v>
      </c>
      <c r="D3785" s="1" t="s">
        <v>3940</v>
      </c>
      <c r="E3785" s="2">
        <v>3532.8</v>
      </c>
      <c r="F3785" s="9">
        <v>44201</v>
      </c>
      <c r="G3785" s="2">
        <v>3532.8</v>
      </c>
      <c r="H3785" s="4">
        <f>Tabla1[[#This Row],[Importe]]-Tabla1[[#This Row],[Pagado]]</f>
        <v>0</v>
      </c>
    </row>
    <row r="3786" spans="1:8" x14ac:dyDescent="0.25">
      <c r="A3786" s="1" t="s">
        <v>37</v>
      </c>
      <c r="B3786" s="8" t="s">
        <v>3822</v>
      </c>
      <c r="C3786">
        <v>42273</v>
      </c>
      <c r="D3786" s="1" t="s">
        <v>3941</v>
      </c>
      <c r="E3786" s="2">
        <v>7881.9</v>
      </c>
      <c r="F3786" s="9">
        <v>44198</v>
      </c>
      <c r="G3786" s="2">
        <v>7881.9</v>
      </c>
      <c r="H3786" s="4">
        <f>Tabla1[[#This Row],[Importe]]-Tabla1[[#This Row],[Pagado]]</f>
        <v>0</v>
      </c>
    </row>
    <row r="3787" spans="1:8" x14ac:dyDescent="0.25">
      <c r="A3787" s="1" t="s">
        <v>37</v>
      </c>
      <c r="B3787" s="8" t="s">
        <v>3823</v>
      </c>
      <c r="C3787">
        <v>42274</v>
      </c>
      <c r="D3787" s="1" t="s">
        <v>3962</v>
      </c>
      <c r="E3787" s="2">
        <v>12219.8</v>
      </c>
      <c r="F3787" s="9" t="s">
        <v>37</v>
      </c>
      <c r="G3787" s="2">
        <v>12219.8</v>
      </c>
      <c r="H3787" s="4">
        <f>Tabla1[[#This Row],[Importe]]-Tabla1[[#This Row],[Pagado]]</f>
        <v>0</v>
      </c>
    </row>
    <row r="3788" spans="1:8" x14ac:dyDescent="0.25">
      <c r="A3788" s="1" t="s">
        <v>37</v>
      </c>
      <c r="B3788" s="8" t="s">
        <v>3824</v>
      </c>
      <c r="C3788">
        <v>42275</v>
      </c>
      <c r="D3788" s="1" t="s">
        <v>3947</v>
      </c>
      <c r="E3788" s="2">
        <v>8137</v>
      </c>
      <c r="F3788" s="9">
        <v>44198</v>
      </c>
      <c r="G3788" s="2">
        <v>8137</v>
      </c>
      <c r="H3788" s="4">
        <f>Tabla1[[#This Row],[Importe]]-Tabla1[[#This Row],[Pagado]]</f>
        <v>0</v>
      </c>
    </row>
    <row r="3789" spans="1:8" ht="30" x14ac:dyDescent="0.25">
      <c r="A3789" s="1" t="s">
        <v>37</v>
      </c>
      <c r="B3789" s="8" t="s">
        <v>3825</v>
      </c>
      <c r="C3789">
        <v>42276</v>
      </c>
      <c r="D3789" s="1" t="s">
        <v>3946</v>
      </c>
      <c r="E3789" s="2">
        <v>10440.299999999999</v>
      </c>
      <c r="F3789" s="9" t="s">
        <v>7587</v>
      </c>
      <c r="G3789" s="2">
        <f>6000+4440.3</f>
        <v>10440.299999999999</v>
      </c>
      <c r="H3789" s="4">
        <f>Tabla1[[#This Row],[Importe]]-Tabla1[[#This Row],[Pagado]]</f>
        <v>0</v>
      </c>
    </row>
    <row r="3790" spans="1:8" x14ac:dyDescent="0.25">
      <c r="A3790" s="1" t="s">
        <v>37</v>
      </c>
      <c r="B3790" s="8" t="s">
        <v>3826</v>
      </c>
      <c r="C3790">
        <v>42277</v>
      </c>
      <c r="D3790" s="1" t="s">
        <v>3957</v>
      </c>
      <c r="E3790" s="2">
        <v>1380</v>
      </c>
      <c r="F3790" s="9" t="s">
        <v>37</v>
      </c>
      <c r="G3790" s="2">
        <v>1380</v>
      </c>
      <c r="H3790" s="4">
        <f>Tabla1[[#This Row],[Importe]]-Tabla1[[#This Row],[Pagado]]</f>
        <v>0</v>
      </c>
    </row>
    <row r="3791" spans="1:8" x14ac:dyDescent="0.25">
      <c r="A3791" s="1" t="s">
        <v>37</v>
      </c>
      <c r="B3791" s="8" t="s">
        <v>3827</v>
      </c>
      <c r="C3791">
        <v>42278</v>
      </c>
      <c r="D3791" s="1" t="s">
        <v>3945</v>
      </c>
      <c r="E3791" s="2">
        <v>13290.7</v>
      </c>
      <c r="F3791" s="9">
        <v>44198</v>
      </c>
      <c r="G3791" s="2">
        <v>13290.7</v>
      </c>
      <c r="H3791" s="4">
        <f>Tabla1[[#This Row],[Importe]]-Tabla1[[#This Row],[Pagado]]</f>
        <v>0</v>
      </c>
    </row>
    <row r="3792" spans="1:8" x14ac:dyDescent="0.25">
      <c r="A3792" s="1" t="s">
        <v>37</v>
      </c>
      <c r="B3792" s="8" t="s">
        <v>3828</v>
      </c>
      <c r="C3792">
        <v>42279</v>
      </c>
      <c r="D3792" s="1" t="s">
        <v>3944</v>
      </c>
      <c r="E3792" s="2">
        <v>12419.6</v>
      </c>
      <c r="F3792" s="9">
        <v>44198</v>
      </c>
      <c r="G3792" s="2">
        <v>12419.6</v>
      </c>
      <c r="H3792" s="4">
        <f>Tabla1[[#This Row],[Importe]]-Tabla1[[#This Row],[Pagado]]</f>
        <v>0</v>
      </c>
    </row>
    <row r="3793" spans="1:8" x14ac:dyDescent="0.25">
      <c r="A3793" s="1" t="s">
        <v>37</v>
      </c>
      <c r="B3793" s="8" t="s">
        <v>3829</v>
      </c>
      <c r="C3793">
        <v>42280</v>
      </c>
      <c r="D3793" s="1" t="s">
        <v>3959</v>
      </c>
      <c r="E3793" s="2">
        <v>10400</v>
      </c>
      <c r="F3793" s="9" t="s">
        <v>37</v>
      </c>
      <c r="G3793" s="2">
        <v>10400</v>
      </c>
      <c r="H3793" s="4">
        <f>Tabla1[[#This Row],[Importe]]-Tabla1[[#This Row],[Pagado]]</f>
        <v>0</v>
      </c>
    </row>
    <row r="3794" spans="1:8" x14ac:dyDescent="0.25">
      <c r="A3794" s="1" t="s">
        <v>37</v>
      </c>
      <c r="B3794" s="8" t="s">
        <v>3830</v>
      </c>
      <c r="C3794">
        <v>42281</v>
      </c>
      <c r="D3794" s="1" t="s">
        <v>4134</v>
      </c>
      <c r="E3794" s="2">
        <v>1403.6</v>
      </c>
      <c r="F3794" s="9" t="s">
        <v>37</v>
      </c>
      <c r="G3794" s="2">
        <v>1403.6</v>
      </c>
      <c r="H3794" s="4">
        <f>Tabla1[[#This Row],[Importe]]-Tabla1[[#This Row],[Pagado]]</f>
        <v>0</v>
      </c>
    </row>
    <row r="3795" spans="1:8" x14ac:dyDescent="0.25">
      <c r="A3795" s="1" t="s">
        <v>37</v>
      </c>
      <c r="B3795" s="8" t="s">
        <v>3831</v>
      </c>
      <c r="C3795">
        <v>42282</v>
      </c>
      <c r="D3795" s="1" t="s">
        <v>3948</v>
      </c>
      <c r="E3795" s="2">
        <v>20896.2</v>
      </c>
      <c r="F3795" s="9">
        <v>44201</v>
      </c>
      <c r="G3795" s="2">
        <v>20896.2</v>
      </c>
      <c r="H3795" s="4">
        <f>Tabla1[[#This Row],[Importe]]-Tabla1[[#This Row],[Pagado]]</f>
        <v>0</v>
      </c>
    </row>
    <row r="3796" spans="1:8" x14ac:dyDescent="0.25">
      <c r="A3796" s="1" t="s">
        <v>37</v>
      </c>
      <c r="B3796" s="8" t="s">
        <v>3832</v>
      </c>
      <c r="C3796">
        <v>42283</v>
      </c>
      <c r="D3796" s="1" t="s">
        <v>3942</v>
      </c>
      <c r="E3796" s="2">
        <v>10827.6</v>
      </c>
      <c r="F3796" s="9">
        <v>44201</v>
      </c>
      <c r="G3796" s="2">
        <v>10827.6</v>
      </c>
      <c r="H3796" s="4">
        <f>Tabla1[[#This Row],[Importe]]-Tabla1[[#This Row],[Pagado]]</f>
        <v>0</v>
      </c>
    </row>
    <row r="3797" spans="1:8" x14ac:dyDescent="0.25">
      <c r="A3797" s="1" t="s">
        <v>37</v>
      </c>
      <c r="B3797" s="8" t="s">
        <v>3833</v>
      </c>
      <c r="C3797">
        <v>42284</v>
      </c>
      <c r="D3797" s="1" t="s">
        <v>3976</v>
      </c>
      <c r="E3797" s="2">
        <v>1508</v>
      </c>
      <c r="F3797" s="9" t="s">
        <v>37</v>
      </c>
      <c r="G3797" s="2">
        <v>1508</v>
      </c>
      <c r="H3797" s="4">
        <f>Tabla1[[#This Row],[Importe]]-Tabla1[[#This Row],[Pagado]]</f>
        <v>0</v>
      </c>
    </row>
    <row r="3798" spans="1:8" x14ac:dyDescent="0.25">
      <c r="A3798" s="1" t="s">
        <v>37</v>
      </c>
      <c r="B3798" s="8" t="s">
        <v>3834</v>
      </c>
      <c r="C3798">
        <v>42285</v>
      </c>
      <c r="D3798" s="1" t="s">
        <v>3958</v>
      </c>
      <c r="E3798" s="2">
        <v>8520.76</v>
      </c>
      <c r="F3798" s="9" t="s">
        <v>37</v>
      </c>
      <c r="G3798" s="2">
        <v>8520.76</v>
      </c>
      <c r="H3798" s="4">
        <f>Tabla1[[#This Row],[Importe]]-Tabla1[[#This Row],[Pagado]]</f>
        <v>0</v>
      </c>
    </row>
    <row r="3799" spans="1:8" x14ac:dyDescent="0.25">
      <c r="A3799" s="1" t="s">
        <v>37</v>
      </c>
      <c r="B3799" s="8" t="s">
        <v>3835</v>
      </c>
      <c r="C3799">
        <v>42286</v>
      </c>
      <c r="D3799" s="1" t="s">
        <v>4217</v>
      </c>
      <c r="E3799" s="2">
        <v>917.4</v>
      </c>
      <c r="F3799" s="9" t="s">
        <v>37</v>
      </c>
      <c r="G3799" s="2">
        <v>917.4</v>
      </c>
      <c r="H3799" s="4">
        <f>Tabla1[[#This Row],[Importe]]-Tabla1[[#This Row],[Pagado]]</f>
        <v>0</v>
      </c>
    </row>
    <row r="3800" spans="1:8" x14ac:dyDescent="0.25">
      <c r="A3800" s="1" t="s">
        <v>37</v>
      </c>
      <c r="B3800" s="8" t="s">
        <v>3836</v>
      </c>
      <c r="C3800">
        <v>42287</v>
      </c>
      <c r="D3800" s="1" t="s">
        <v>3949</v>
      </c>
      <c r="E3800" s="2">
        <v>57451.199999999997</v>
      </c>
      <c r="F3800" s="9">
        <v>44199</v>
      </c>
      <c r="G3800" s="2">
        <v>57451.199999999997</v>
      </c>
      <c r="H3800" s="4">
        <f>Tabla1[[#This Row],[Importe]]-Tabla1[[#This Row],[Pagado]]</f>
        <v>0</v>
      </c>
    </row>
    <row r="3801" spans="1:8" x14ac:dyDescent="0.25">
      <c r="A3801" s="1" t="s">
        <v>37</v>
      </c>
      <c r="B3801" s="8" t="s">
        <v>3837</v>
      </c>
      <c r="C3801">
        <v>42288</v>
      </c>
      <c r="D3801" s="1" t="s">
        <v>3950</v>
      </c>
      <c r="E3801" s="2">
        <v>98478</v>
      </c>
      <c r="F3801" s="9">
        <v>44199</v>
      </c>
      <c r="G3801" s="2">
        <v>98478</v>
      </c>
      <c r="H3801" s="4">
        <f>Tabla1[[#This Row],[Importe]]-Tabla1[[#This Row],[Pagado]]</f>
        <v>0</v>
      </c>
    </row>
    <row r="3802" spans="1:8" x14ac:dyDescent="0.25">
      <c r="A3802" s="1" t="s">
        <v>37</v>
      </c>
      <c r="B3802" s="8" t="s">
        <v>3838</v>
      </c>
      <c r="C3802">
        <v>42289</v>
      </c>
      <c r="D3802" s="1" t="s">
        <v>4126</v>
      </c>
      <c r="E3802" s="2">
        <v>2742</v>
      </c>
      <c r="F3802" s="9" t="s">
        <v>37</v>
      </c>
      <c r="G3802" s="2">
        <v>2742</v>
      </c>
      <c r="H3802" s="4">
        <f>Tabla1[[#This Row],[Importe]]-Tabla1[[#This Row],[Pagado]]</f>
        <v>0</v>
      </c>
    </row>
    <row r="3803" spans="1:8" x14ac:dyDescent="0.25">
      <c r="A3803" s="1" t="s">
        <v>37</v>
      </c>
      <c r="B3803" s="8" t="s">
        <v>3839</v>
      </c>
      <c r="C3803">
        <v>42290</v>
      </c>
      <c r="D3803" s="1" t="s">
        <v>4061</v>
      </c>
      <c r="E3803" s="2">
        <v>13694.6</v>
      </c>
      <c r="F3803" s="9" t="s">
        <v>37</v>
      </c>
      <c r="G3803" s="2">
        <v>13694.6</v>
      </c>
      <c r="H3803" s="4">
        <f>Tabla1[[#This Row],[Importe]]-Tabla1[[#This Row],[Pagado]]</f>
        <v>0</v>
      </c>
    </row>
    <row r="3804" spans="1:8" x14ac:dyDescent="0.25">
      <c r="A3804" s="1" t="s">
        <v>37</v>
      </c>
      <c r="B3804" s="8" t="s">
        <v>3840</v>
      </c>
      <c r="C3804">
        <v>42291</v>
      </c>
      <c r="D3804" s="1" t="s">
        <v>3938</v>
      </c>
      <c r="E3804" s="2">
        <v>5863.74</v>
      </c>
      <c r="F3804" s="9">
        <v>44198</v>
      </c>
      <c r="G3804" s="2">
        <v>5863.74</v>
      </c>
      <c r="H3804" s="4">
        <f>Tabla1[[#This Row],[Importe]]-Tabla1[[#This Row],[Pagado]]</f>
        <v>0</v>
      </c>
    </row>
    <row r="3805" spans="1:8" x14ac:dyDescent="0.25">
      <c r="A3805" s="1" t="s">
        <v>37</v>
      </c>
      <c r="B3805" s="8" t="s">
        <v>3841</v>
      </c>
      <c r="C3805">
        <v>42292</v>
      </c>
      <c r="D3805" s="1" t="s">
        <v>4017</v>
      </c>
      <c r="E3805" s="2">
        <v>52270.6</v>
      </c>
      <c r="F3805" s="9">
        <v>44206</v>
      </c>
      <c r="G3805" s="2">
        <v>52270.6</v>
      </c>
      <c r="H3805" s="4">
        <f>Tabla1[[#This Row],[Importe]]-Tabla1[[#This Row],[Pagado]]</f>
        <v>0</v>
      </c>
    </row>
    <row r="3806" spans="1:8" x14ac:dyDescent="0.25">
      <c r="A3806" s="1" t="s">
        <v>37</v>
      </c>
      <c r="B3806" s="8" t="s">
        <v>3842</v>
      </c>
      <c r="C3806">
        <v>42293</v>
      </c>
      <c r="D3806" s="1" t="s">
        <v>4121</v>
      </c>
      <c r="E3806" s="2">
        <v>3483.2</v>
      </c>
      <c r="F3806" s="9" t="s">
        <v>37</v>
      </c>
      <c r="G3806" s="2">
        <v>3483.2</v>
      </c>
      <c r="H3806" s="4">
        <f>Tabla1[[#This Row],[Importe]]-Tabla1[[#This Row],[Pagado]]</f>
        <v>0</v>
      </c>
    </row>
    <row r="3807" spans="1:8" x14ac:dyDescent="0.25">
      <c r="A3807" s="1" t="s">
        <v>37</v>
      </c>
      <c r="B3807" s="8" t="s">
        <v>3843</v>
      </c>
      <c r="C3807">
        <v>42294</v>
      </c>
      <c r="D3807" s="1" t="s">
        <v>4121</v>
      </c>
      <c r="E3807" s="2">
        <v>3626</v>
      </c>
      <c r="F3807" s="9" t="s">
        <v>37</v>
      </c>
      <c r="G3807" s="2">
        <v>3626</v>
      </c>
      <c r="H3807" s="4">
        <f>Tabla1[[#This Row],[Importe]]-Tabla1[[#This Row],[Pagado]]</f>
        <v>0</v>
      </c>
    </row>
    <row r="3808" spans="1:8" x14ac:dyDescent="0.25">
      <c r="A3808" s="1" t="s">
        <v>37</v>
      </c>
      <c r="B3808" s="8" t="s">
        <v>3844</v>
      </c>
      <c r="C3808">
        <v>42295</v>
      </c>
      <c r="D3808" s="1" t="s">
        <v>4057</v>
      </c>
      <c r="E3808" s="2">
        <v>4754.8</v>
      </c>
      <c r="F3808" s="9" t="s">
        <v>37</v>
      </c>
      <c r="G3808" s="2">
        <v>4754.8</v>
      </c>
      <c r="H3808" s="4">
        <f>Tabla1[[#This Row],[Importe]]-Tabla1[[#This Row],[Pagado]]</f>
        <v>0</v>
      </c>
    </row>
    <row r="3809" spans="1:8" x14ac:dyDescent="0.25">
      <c r="A3809" s="1" t="s">
        <v>37</v>
      </c>
      <c r="B3809" s="8" t="s">
        <v>3845</v>
      </c>
      <c r="C3809">
        <v>42296</v>
      </c>
      <c r="D3809" s="1" t="s">
        <v>4132</v>
      </c>
      <c r="E3809" s="2">
        <v>2688.4</v>
      </c>
      <c r="F3809" s="9" t="s">
        <v>37</v>
      </c>
      <c r="G3809" s="2">
        <v>2688.4</v>
      </c>
      <c r="H3809" s="4">
        <f>Tabla1[[#This Row],[Importe]]-Tabla1[[#This Row],[Pagado]]</f>
        <v>0</v>
      </c>
    </row>
    <row r="3810" spans="1:8" x14ac:dyDescent="0.25">
      <c r="A3810" s="1" t="s">
        <v>37</v>
      </c>
      <c r="B3810" s="8" t="s">
        <v>3846</v>
      </c>
      <c r="C3810">
        <v>42297</v>
      </c>
      <c r="D3810" s="1" t="s">
        <v>4132</v>
      </c>
      <c r="E3810" s="2">
        <v>846</v>
      </c>
      <c r="F3810" s="9" t="s">
        <v>37</v>
      </c>
      <c r="G3810" s="2">
        <v>846</v>
      </c>
      <c r="H3810" s="4">
        <f>Tabla1[[#This Row],[Importe]]-Tabla1[[#This Row],[Pagado]]</f>
        <v>0</v>
      </c>
    </row>
    <row r="3811" spans="1:8" x14ac:dyDescent="0.25">
      <c r="A3811" s="1" t="s">
        <v>37</v>
      </c>
      <c r="B3811" s="8" t="s">
        <v>3847</v>
      </c>
      <c r="C3811">
        <v>42298</v>
      </c>
      <c r="D3811" s="1" t="s">
        <v>3959</v>
      </c>
      <c r="E3811" s="2">
        <v>9200</v>
      </c>
      <c r="F3811" s="9" t="s">
        <v>37</v>
      </c>
      <c r="G3811" s="2">
        <v>9200</v>
      </c>
      <c r="H3811" s="4">
        <f>Tabla1[[#This Row],[Importe]]-Tabla1[[#This Row],[Pagado]]</f>
        <v>0</v>
      </c>
    </row>
    <row r="3812" spans="1:8" x14ac:dyDescent="0.25">
      <c r="A3812" s="1" t="s">
        <v>37</v>
      </c>
      <c r="B3812" s="8" t="s">
        <v>3848</v>
      </c>
      <c r="C3812">
        <v>42299</v>
      </c>
      <c r="D3812" s="1" t="s">
        <v>4042</v>
      </c>
      <c r="E3812" s="2">
        <v>45241.599999999999</v>
      </c>
      <c r="F3812" s="9">
        <v>44211</v>
      </c>
      <c r="G3812" s="2">
        <v>45241.599999999999</v>
      </c>
      <c r="H3812" s="4">
        <f>Tabla1[[#This Row],[Importe]]-Tabla1[[#This Row],[Pagado]]</f>
        <v>0</v>
      </c>
    </row>
    <row r="3813" spans="1:8" x14ac:dyDescent="0.25">
      <c r="A3813" s="1" t="s">
        <v>37</v>
      </c>
      <c r="B3813" s="8" t="s">
        <v>3849</v>
      </c>
      <c r="C3813">
        <v>42300</v>
      </c>
      <c r="D3813" s="1" t="s">
        <v>4002</v>
      </c>
      <c r="E3813" s="2">
        <v>3220</v>
      </c>
      <c r="F3813" s="9">
        <v>44198</v>
      </c>
      <c r="G3813" s="2">
        <v>3220</v>
      </c>
      <c r="H3813" s="4">
        <f>Tabla1[[#This Row],[Importe]]-Tabla1[[#This Row],[Pagado]]</f>
        <v>0</v>
      </c>
    </row>
    <row r="3814" spans="1:8" x14ac:dyDescent="0.25">
      <c r="A3814" s="1" t="s">
        <v>37</v>
      </c>
      <c r="B3814" s="8" t="s">
        <v>3850</v>
      </c>
      <c r="C3814">
        <v>42301</v>
      </c>
      <c r="D3814" s="1" t="s">
        <v>4100</v>
      </c>
      <c r="E3814" s="2">
        <v>1380</v>
      </c>
      <c r="F3814" s="9">
        <v>44198</v>
      </c>
      <c r="G3814" s="2">
        <v>1380</v>
      </c>
      <c r="H3814" s="4">
        <f>Tabla1[[#This Row],[Importe]]-Tabla1[[#This Row],[Pagado]]</f>
        <v>0</v>
      </c>
    </row>
    <row r="3815" spans="1:8" x14ac:dyDescent="0.25">
      <c r="A3815" s="1" t="s">
        <v>37</v>
      </c>
      <c r="B3815" s="8" t="s">
        <v>3851</v>
      </c>
      <c r="C3815">
        <v>42302</v>
      </c>
      <c r="D3815" s="1" t="s">
        <v>4001</v>
      </c>
      <c r="E3815" s="2">
        <v>4600</v>
      </c>
      <c r="F3815" s="9">
        <v>44198</v>
      </c>
      <c r="G3815" s="2">
        <v>4600</v>
      </c>
      <c r="H3815" s="4">
        <f>Tabla1[[#This Row],[Importe]]-Tabla1[[#This Row],[Pagado]]</f>
        <v>0</v>
      </c>
    </row>
    <row r="3816" spans="1:8" x14ac:dyDescent="0.25">
      <c r="A3816" s="1" t="s">
        <v>37</v>
      </c>
      <c r="B3816" s="8" t="s">
        <v>3852</v>
      </c>
      <c r="C3816">
        <v>42303</v>
      </c>
      <c r="D3816" s="1" t="s">
        <v>3974</v>
      </c>
      <c r="E3816" s="2">
        <v>9660</v>
      </c>
      <c r="F3816" s="9">
        <v>44198</v>
      </c>
      <c r="G3816" s="2">
        <v>9660</v>
      </c>
      <c r="H3816" s="4">
        <f>Tabla1[[#This Row],[Importe]]-Tabla1[[#This Row],[Pagado]]</f>
        <v>0</v>
      </c>
    </row>
    <row r="3817" spans="1:8" x14ac:dyDescent="0.25">
      <c r="A3817" s="1" t="s">
        <v>37</v>
      </c>
      <c r="B3817" s="8" t="s">
        <v>3853</v>
      </c>
      <c r="C3817">
        <v>42304</v>
      </c>
      <c r="D3817" s="1" t="s">
        <v>4009</v>
      </c>
      <c r="E3817" s="2">
        <v>1150</v>
      </c>
      <c r="F3817" s="9">
        <v>44198</v>
      </c>
      <c r="G3817" s="2">
        <v>1150</v>
      </c>
      <c r="H3817" s="4">
        <f>Tabla1[[#This Row],[Importe]]-Tabla1[[#This Row],[Pagado]]</f>
        <v>0</v>
      </c>
    </row>
    <row r="3818" spans="1:8" x14ac:dyDescent="0.25">
      <c r="A3818" s="1" t="s">
        <v>37</v>
      </c>
      <c r="B3818" s="8" t="s">
        <v>3854</v>
      </c>
      <c r="C3818">
        <v>42305</v>
      </c>
      <c r="D3818" s="1" t="s">
        <v>4083</v>
      </c>
      <c r="E3818" s="2">
        <v>8304</v>
      </c>
      <c r="F3818" s="9">
        <v>44198</v>
      </c>
      <c r="G3818" s="2">
        <v>8304</v>
      </c>
      <c r="H3818" s="4">
        <f>Tabla1[[#This Row],[Importe]]-Tabla1[[#This Row],[Pagado]]</f>
        <v>0</v>
      </c>
    </row>
    <row r="3819" spans="1:8" x14ac:dyDescent="0.25">
      <c r="A3819" s="1" t="s">
        <v>37</v>
      </c>
      <c r="B3819" s="8" t="s">
        <v>3855</v>
      </c>
      <c r="C3819">
        <v>42306</v>
      </c>
      <c r="D3819" s="1" t="s">
        <v>3966</v>
      </c>
      <c r="E3819" s="2">
        <v>1849.12</v>
      </c>
      <c r="F3819" s="9" t="s">
        <v>37</v>
      </c>
      <c r="G3819" s="2">
        <v>1849.12</v>
      </c>
      <c r="H3819" s="4">
        <f>Tabla1[[#This Row],[Importe]]-Tabla1[[#This Row],[Pagado]]</f>
        <v>0</v>
      </c>
    </row>
    <row r="3820" spans="1:8" x14ac:dyDescent="0.25">
      <c r="A3820" s="1" t="s">
        <v>37</v>
      </c>
      <c r="B3820" s="8" t="s">
        <v>3856</v>
      </c>
      <c r="C3820">
        <v>42307</v>
      </c>
      <c r="D3820" s="1" t="s">
        <v>4083</v>
      </c>
      <c r="E3820" s="2">
        <v>325</v>
      </c>
      <c r="F3820" s="9">
        <v>44198</v>
      </c>
      <c r="G3820" s="2">
        <v>325</v>
      </c>
      <c r="H3820" s="4">
        <f>Tabla1[[#This Row],[Importe]]-Tabla1[[#This Row],[Pagado]]</f>
        <v>0</v>
      </c>
    </row>
    <row r="3821" spans="1:8" x14ac:dyDescent="0.25">
      <c r="A3821" s="1" t="s">
        <v>37</v>
      </c>
      <c r="B3821" s="8" t="s">
        <v>3857</v>
      </c>
      <c r="C3821">
        <v>42308</v>
      </c>
      <c r="D3821" s="1" t="s">
        <v>4004</v>
      </c>
      <c r="E3821" s="2">
        <v>4838.3999999999996</v>
      </c>
      <c r="F3821" s="9">
        <v>44198</v>
      </c>
      <c r="G3821" s="2">
        <v>4838.3999999999996</v>
      </c>
      <c r="H3821" s="4">
        <f>Tabla1[[#This Row],[Importe]]-Tabla1[[#This Row],[Pagado]]</f>
        <v>0</v>
      </c>
    </row>
    <row r="3822" spans="1:8" x14ac:dyDescent="0.25">
      <c r="A3822" s="1" t="s">
        <v>37</v>
      </c>
      <c r="B3822" s="8" t="s">
        <v>3858</v>
      </c>
      <c r="C3822">
        <v>42309</v>
      </c>
      <c r="D3822" s="1" t="s">
        <v>3958</v>
      </c>
      <c r="E3822" s="2">
        <v>2012.4</v>
      </c>
      <c r="F3822" s="9" t="s">
        <v>37</v>
      </c>
      <c r="G3822" s="2">
        <v>2012.4</v>
      </c>
      <c r="H3822" s="4">
        <f>Tabla1[[#This Row],[Importe]]-Tabla1[[#This Row],[Pagado]]</f>
        <v>0</v>
      </c>
    </row>
    <row r="3823" spans="1:8" x14ac:dyDescent="0.25">
      <c r="A3823" s="1" t="s">
        <v>37</v>
      </c>
      <c r="B3823" s="8" t="s">
        <v>3859</v>
      </c>
      <c r="C3823">
        <v>42310</v>
      </c>
      <c r="D3823" s="1" t="s">
        <v>3964</v>
      </c>
      <c r="E3823" s="2">
        <v>1860</v>
      </c>
      <c r="F3823" s="9" t="s">
        <v>37</v>
      </c>
      <c r="G3823" s="2">
        <v>1860</v>
      </c>
      <c r="H3823" s="4">
        <f>Tabla1[[#This Row],[Importe]]-Tabla1[[#This Row],[Pagado]]</f>
        <v>0</v>
      </c>
    </row>
    <row r="3824" spans="1:8" x14ac:dyDescent="0.25">
      <c r="A3824" s="1" t="s">
        <v>37</v>
      </c>
      <c r="B3824" s="8" t="s">
        <v>3860</v>
      </c>
      <c r="C3824">
        <v>42311</v>
      </c>
      <c r="D3824" s="1" t="s">
        <v>4059</v>
      </c>
      <c r="E3824" s="2">
        <v>2214.8000000000002</v>
      </c>
      <c r="F3824" s="9" t="s">
        <v>37</v>
      </c>
      <c r="G3824" s="2">
        <v>2214.8000000000002</v>
      </c>
      <c r="H3824" s="4">
        <f>Tabla1[[#This Row],[Importe]]-Tabla1[[#This Row],[Pagado]]</f>
        <v>0</v>
      </c>
    </row>
    <row r="3825" spans="1:8" x14ac:dyDescent="0.25">
      <c r="A3825" s="1" t="s">
        <v>37</v>
      </c>
      <c r="B3825" s="8" t="s">
        <v>3861</v>
      </c>
      <c r="C3825">
        <v>42312</v>
      </c>
      <c r="D3825" s="1" t="s">
        <v>4010</v>
      </c>
      <c r="E3825" s="2">
        <v>2738.18</v>
      </c>
      <c r="F3825" s="9">
        <v>44198</v>
      </c>
      <c r="G3825" s="2">
        <v>2738.18</v>
      </c>
      <c r="H3825" s="4">
        <f>Tabla1[[#This Row],[Importe]]-Tabla1[[#This Row],[Pagado]]</f>
        <v>0</v>
      </c>
    </row>
    <row r="3826" spans="1:8" x14ac:dyDescent="0.25">
      <c r="A3826" s="1" t="s">
        <v>37</v>
      </c>
      <c r="B3826" s="8" t="s">
        <v>3862</v>
      </c>
      <c r="C3826">
        <v>42313</v>
      </c>
      <c r="D3826" s="1" t="s">
        <v>4045</v>
      </c>
      <c r="E3826" s="2">
        <v>3497.8</v>
      </c>
      <c r="F3826" s="9">
        <v>44198</v>
      </c>
      <c r="G3826" s="2">
        <v>3497.8</v>
      </c>
      <c r="H3826" s="4">
        <f>Tabla1[[#This Row],[Importe]]-Tabla1[[#This Row],[Pagado]]</f>
        <v>0</v>
      </c>
    </row>
    <row r="3827" spans="1:8" x14ac:dyDescent="0.25">
      <c r="A3827" s="1" t="s">
        <v>37</v>
      </c>
      <c r="B3827" s="8" t="s">
        <v>3863</v>
      </c>
      <c r="C3827">
        <v>42314</v>
      </c>
      <c r="D3827" s="1" t="s">
        <v>4046</v>
      </c>
      <c r="E3827" s="2">
        <v>3053.4</v>
      </c>
      <c r="F3827" s="9">
        <v>44198</v>
      </c>
      <c r="G3827" s="2">
        <v>3053.4</v>
      </c>
      <c r="H3827" s="4">
        <f>Tabla1[[#This Row],[Importe]]-Tabla1[[#This Row],[Pagado]]</f>
        <v>0</v>
      </c>
    </row>
    <row r="3828" spans="1:8" x14ac:dyDescent="0.25">
      <c r="A3828" s="1" t="s">
        <v>37</v>
      </c>
      <c r="B3828" s="8" t="s">
        <v>3864</v>
      </c>
      <c r="C3828">
        <v>42315</v>
      </c>
      <c r="D3828" s="1" t="s">
        <v>3964</v>
      </c>
      <c r="E3828" s="2">
        <v>975</v>
      </c>
      <c r="F3828" s="9" t="s">
        <v>37</v>
      </c>
      <c r="G3828" s="2">
        <v>975</v>
      </c>
      <c r="H3828" s="4">
        <f>Tabla1[[#This Row],[Importe]]-Tabla1[[#This Row],[Pagado]]</f>
        <v>0</v>
      </c>
    </row>
    <row r="3829" spans="1:8" x14ac:dyDescent="0.25">
      <c r="A3829" s="1" t="s">
        <v>37</v>
      </c>
      <c r="B3829" s="8" t="s">
        <v>3865</v>
      </c>
      <c r="C3829">
        <v>42316</v>
      </c>
      <c r="D3829" s="1" t="s">
        <v>4111</v>
      </c>
      <c r="E3829" s="2">
        <v>3324</v>
      </c>
      <c r="F3829" s="9">
        <v>44198</v>
      </c>
      <c r="G3829" s="2">
        <v>3324</v>
      </c>
      <c r="H3829" s="4">
        <f>Tabla1[[#This Row],[Importe]]-Tabla1[[#This Row],[Pagado]]</f>
        <v>0</v>
      </c>
    </row>
    <row r="3830" spans="1:8" x14ac:dyDescent="0.25">
      <c r="A3830" s="1" t="s">
        <v>37</v>
      </c>
      <c r="B3830" s="8" t="s">
        <v>3866</v>
      </c>
      <c r="C3830">
        <v>42317</v>
      </c>
      <c r="D3830" s="1" t="s">
        <v>3977</v>
      </c>
      <c r="E3830" s="2">
        <v>11186</v>
      </c>
      <c r="F3830" s="9" t="s">
        <v>37</v>
      </c>
      <c r="G3830" s="2">
        <v>11186</v>
      </c>
      <c r="H3830" s="4">
        <f>Tabla1[[#This Row],[Importe]]-Tabla1[[#This Row],[Pagado]]</f>
        <v>0</v>
      </c>
    </row>
    <row r="3831" spans="1:8" x14ac:dyDescent="0.25">
      <c r="A3831" s="1" t="s">
        <v>37</v>
      </c>
      <c r="B3831" s="8" t="s">
        <v>3867</v>
      </c>
      <c r="C3831">
        <v>42318</v>
      </c>
      <c r="D3831" s="1" t="s">
        <v>4091</v>
      </c>
      <c r="E3831" s="2">
        <v>5170.28</v>
      </c>
      <c r="F3831" s="9" t="s">
        <v>37</v>
      </c>
      <c r="G3831" s="2">
        <v>5170.28</v>
      </c>
      <c r="H3831" s="4">
        <f>Tabla1[[#This Row],[Importe]]-Tabla1[[#This Row],[Pagado]]</f>
        <v>0</v>
      </c>
    </row>
    <row r="3832" spans="1:8" x14ac:dyDescent="0.25">
      <c r="A3832" s="1" t="s">
        <v>37</v>
      </c>
      <c r="B3832" s="8" t="s">
        <v>3868</v>
      </c>
      <c r="C3832">
        <v>42319</v>
      </c>
      <c r="D3832" s="1" t="s">
        <v>4078</v>
      </c>
      <c r="E3832" s="2">
        <v>1818</v>
      </c>
      <c r="F3832" s="9" t="s">
        <v>37</v>
      </c>
      <c r="G3832" s="2">
        <v>1818</v>
      </c>
      <c r="H3832" s="4">
        <f>Tabla1[[#This Row],[Importe]]-Tabla1[[#This Row],[Pagado]]</f>
        <v>0</v>
      </c>
    </row>
    <row r="3833" spans="1:8" x14ac:dyDescent="0.25">
      <c r="A3833" s="1" t="s">
        <v>37</v>
      </c>
      <c r="B3833" s="8" t="s">
        <v>3869</v>
      </c>
      <c r="C3833">
        <v>42320</v>
      </c>
      <c r="D3833" s="1" t="s">
        <v>3964</v>
      </c>
      <c r="E3833" s="2">
        <v>3513.6</v>
      </c>
      <c r="F3833" s="9" t="s">
        <v>37</v>
      </c>
      <c r="G3833" s="2">
        <v>3513.6</v>
      </c>
      <c r="H3833" s="4">
        <f>Tabla1[[#This Row],[Importe]]-Tabla1[[#This Row],[Pagado]]</f>
        <v>0</v>
      </c>
    </row>
    <row r="3834" spans="1:8" x14ac:dyDescent="0.25">
      <c r="A3834" s="1" t="s">
        <v>37</v>
      </c>
      <c r="B3834" s="8" t="s">
        <v>3870</v>
      </c>
      <c r="C3834">
        <v>42321</v>
      </c>
      <c r="D3834" s="1" t="s">
        <v>4047</v>
      </c>
      <c r="E3834" s="2">
        <v>1668</v>
      </c>
      <c r="F3834" s="9" t="s">
        <v>37</v>
      </c>
      <c r="G3834" s="2">
        <v>1668</v>
      </c>
      <c r="H3834" s="4">
        <f>Tabla1[[#This Row],[Importe]]-Tabla1[[#This Row],[Pagado]]</f>
        <v>0</v>
      </c>
    </row>
    <row r="3835" spans="1:8" x14ac:dyDescent="0.25">
      <c r="A3835" s="1" t="s">
        <v>37</v>
      </c>
      <c r="B3835" s="8" t="s">
        <v>3871</v>
      </c>
      <c r="C3835">
        <v>42322</v>
      </c>
      <c r="D3835" s="1" t="s">
        <v>4205</v>
      </c>
      <c r="E3835" s="2">
        <v>3648</v>
      </c>
      <c r="F3835" s="9" t="s">
        <v>37</v>
      </c>
      <c r="G3835" s="2">
        <v>3648</v>
      </c>
      <c r="H3835" s="4">
        <f>Tabla1[[#This Row],[Importe]]-Tabla1[[#This Row],[Pagado]]</f>
        <v>0</v>
      </c>
    </row>
    <row r="3836" spans="1:8" x14ac:dyDescent="0.25">
      <c r="A3836" s="1" t="s">
        <v>37</v>
      </c>
      <c r="B3836" s="8" t="s">
        <v>3872</v>
      </c>
      <c r="C3836">
        <v>42323</v>
      </c>
      <c r="D3836" s="1" t="s">
        <v>3969</v>
      </c>
      <c r="E3836" s="2">
        <v>21353.200000000001</v>
      </c>
      <c r="F3836" s="9" t="s">
        <v>37</v>
      </c>
      <c r="G3836" s="2">
        <v>21353.200000000001</v>
      </c>
      <c r="H3836" s="4">
        <f>Tabla1[[#This Row],[Importe]]-Tabla1[[#This Row],[Pagado]]</f>
        <v>0</v>
      </c>
    </row>
    <row r="3837" spans="1:8" x14ac:dyDescent="0.25">
      <c r="A3837" s="1" t="s">
        <v>37</v>
      </c>
      <c r="B3837" s="8" t="s">
        <v>3873</v>
      </c>
      <c r="C3837">
        <v>42324</v>
      </c>
      <c r="D3837" s="1" t="s">
        <v>3964</v>
      </c>
      <c r="E3837" s="2">
        <v>177</v>
      </c>
      <c r="F3837" s="9" t="s">
        <v>37</v>
      </c>
      <c r="G3837" s="2">
        <v>177</v>
      </c>
      <c r="H3837" s="4">
        <f>Tabla1[[#This Row],[Importe]]-Tabla1[[#This Row],[Pagado]]</f>
        <v>0</v>
      </c>
    </row>
    <row r="3838" spans="1:8" x14ac:dyDescent="0.25">
      <c r="A3838" s="1" t="s">
        <v>37</v>
      </c>
      <c r="B3838" s="8" t="s">
        <v>3874</v>
      </c>
      <c r="C3838">
        <v>42325</v>
      </c>
      <c r="D3838" s="1" t="s">
        <v>3964</v>
      </c>
      <c r="E3838" s="2">
        <v>2760</v>
      </c>
      <c r="F3838" s="9" t="s">
        <v>37</v>
      </c>
      <c r="G3838" s="2">
        <v>2760</v>
      </c>
      <c r="H3838" s="4">
        <f>Tabla1[[#This Row],[Importe]]-Tabla1[[#This Row],[Pagado]]</f>
        <v>0</v>
      </c>
    </row>
    <row r="3839" spans="1:8" x14ac:dyDescent="0.25">
      <c r="A3839" s="1" t="s">
        <v>37</v>
      </c>
      <c r="B3839" s="8" t="s">
        <v>3875</v>
      </c>
      <c r="C3839">
        <v>42326</v>
      </c>
      <c r="D3839" s="1" t="s">
        <v>4049</v>
      </c>
      <c r="E3839" s="2">
        <v>4885.2</v>
      </c>
      <c r="F3839" s="9" t="s">
        <v>37</v>
      </c>
      <c r="G3839" s="2">
        <v>4885.2</v>
      </c>
      <c r="H3839" s="4">
        <f>Tabla1[[#This Row],[Importe]]-Tabla1[[#This Row],[Pagado]]</f>
        <v>0</v>
      </c>
    </row>
    <row r="3840" spans="1:8" x14ac:dyDescent="0.25">
      <c r="A3840" s="1" t="s">
        <v>37</v>
      </c>
      <c r="B3840" s="8" t="s">
        <v>3876</v>
      </c>
      <c r="C3840">
        <v>42327</v>
      </c>
      <c r="D3840" s="1" t="s">
        <v>3964</v>
      </c>
      <c r="E3840" s="2">
        <v>2990</v>
      </c>
      <c r="F3840" s="9" t="s">
        <v>37</v>
      </c>
      <c r="G3840" s="2">
        <v>2990</v>
      </c>
      <c r="H3840" s="4">
        <f>Tabla1[[#This Row],[Importe]]-Tabla1[[#This Row],[Pagado]]</f>
        <v>0</v>
      </c>
    </row>
    <row r="3841" spans="1:8" x14ac:dyDescent="0.25">
      <c r="A3841" s="1" t="s">
        <v>37</v>
      </c>
      <c r="B3841" s="8" t="s">
        <v>3877</v>
      </c>
      <c r="C3841">
        <v>42328</v>
      </c>
      <c r="D3841" s="1" t="s">
        <v>4017</v>
      </c>
      <c r="E3841" s="2">
        <v>153643.4</v>
      </c>
      <c r="F3841" s="9">
        <v>44206</v>
      </c>
      <c r="G3841" s="2">
        <v>153643.4</v>
      </c>
      <c r="H3841" s="4">
        <f>Tabla1[[#This Row],[Importe]]-Tabla1[[#This Row],[Pagado]]</f>
        <v>0</v>
      </c>
    </row>
    <row r="3842" spans="1:8" x14ac:dyDescent="0.25">
      <c r="A3842" s="1" t="s">
        <v>37</v>
      </c>
      <c r="B3842" s="8" t="s">
        <v>3878</v>
      </c>
      <c r="C3842">
        <v>42329</v>
      </c>
      <c r="D3842" s="1" t="s">
        <v>3991</v>
      </c>
      <c r="E3842" s="2">
        <v>8974.6</v>
      </c>
      <c r="F3842" s="9" t="s">
        <v>37</v>
      </c>
      <c r="G3842" s="2">
        <v>8974.6</v>
      </c>
      <c r="H3842" s="4">
        <f>Tabla1[[#This Row],[Importe]]-Tabla1[[#This Row],[Pagado]]</f>
        <v>0</v>
      </c>
    </row>
    <row r="3843" spans="1:8" x14ac:dyDescent="0.25">
      <c r="A3843" s="1" t="s">
        <v>37</v>
      </c>
      <c r="B3843" s="8" t="s">
        <v>3879</v>
      </c>
      <c r="C3843">
        <v>42330</v>
      </c>
      <c r="D3843" s="1" t="s">
        <v>3964</v>
      </c>
      <c r="E3843" s="2">
        <v>2401.4</v>
      </c>
      <c r="F3843" s="9" t="s">
        <v>37</v>
      </c>
      <c r="G3843" s="2">
        <v>2401.4</v>
      </c>
      <c r="H3843" s="4">
        <f>Tabla1[[#This Row],[Importe]]-Tabla1[[#This Row],[Pagado]]</f>
        <v>0</v>
      </c>
    </row>
    <row r="3844" spans="1:8" x14ac:dyDescent="0.25">
      <c r="A3844" s="1" t="s">
        <v>37</v>
      </c>
      <c r="B3844" s="8" t="s">
        <v>3880</v>
      </c>
      <c r="C3844">
        <v>42331</v>
      </c>
      <c r="D3844" s="1" t="s">
        <v>3999</v>
      </c>
      <c r="E3844" s="2">
        <v>4670.32</v>
      </c>
      <c r="F3844" s="9" t="s">
        <v>37</v>
      </c>
      <c r="G3844" s="2">
        <v>4670.32</v>
      </c>
      <c r="H3844" s="4">
        <f>Tabla1[[#This Row],[Importe]]-Tabla1[[#This Row],[Pagado]]</f>
        <v>0</v>
      </c>
    </row>
    <row r="3845" spans="1:8" x14ac:dyDescent="0.25">
      <c r="A3845" s="1" t="s">
        <v>37</v>
      </c>
      <c r="B3845" s="8" t="s">
        <v>3881</v>
      </c>
      <c r="C3845">
        <v>42332</v>
      </c>
      <c r="D3845" s="1" t="s">
        <v>3964</v>
      </c>
      <c r="E3845" s="2">
        <v>1248</v>
      </c>
      <c r="F3845" s="9" t="s">
        <v>37</v>
      </c>
      <c r="G3845" s="2">
        <v>1248</v>
      </c>
      <c r="H3845" s="4">
        <f>Tabla1[[#This Row],[Importe]]-Tabla1[[#This Row],[Pagado]]</f>
        <v>0</v>
      </c>
    </row>
    <row r="3846" spans="1:8" x14ac:dyDescent="0.25">
      <c r="A3846" s="1" t="s">
        <v>37</v>
      </c>
      <c r="B3846" s="8" t="s">
        <v>3882</v>
      </c>
      <c r="C3846">
        <v>42333</v>
      </c>
      <c r="D3846" s="1" t="s">
        <v>4109</v>
      </c>
      <c r="E3846" s="2">
        <v>1780</v>
      </c>
      <c r="F3846" s="9" t="s">
        <v>37</v>
      </c>
      <c r="G3846" s="2">
        <v>1780</v>
      </c>
      <c r="H3846" s="4">
        <f>Tabla1[[#This Row],[Importe]]-Tabla1[[#This Row],[Pagado]]</f>
        <v>0</v>
      </c>
    </row>
    <row r="3847" spans="1:8" x14ac:dyDescent="0.25">
      <c r="A3847" s="1" t="s">
        <v>37</v>
      </c>
      <c r="B3847" s="8" t="s">
        <v>3883</v>
      </c>
      <c r="C3847">
        <v>42334</v>
      </c>
      <c r="D3847" s="1" t="s">
        <v>3964</v>
      </c>
      <c r="E3847" s="2">
        <v>7447.8</v>
      </c>
      <c r="F3847" s="9" t="s">
        <v>37</v>
      </c>
      <c r="G3847" s="2">
        <v>7447.8</v>
      </c>
      <c r="H3847" s="4">
        <f>Tabla1[[#This Row],[Importe]]-Tabla1[[#This Row],[Pagado]]</f>
        <v>0</v>
      </c>
    </row>
    <row r="3848" spans="1:8" x14ac:dyDescent="0.25">
      <c r="A3848" s="1" t="s">
        <v>37</v>
      </c>
      <c r="B3848" s="8" t="s">
        <v>3884</v>
      </c>
      <c r="C3848">
        <v>42335</v>
      </c>
      <c r="D3848" s="1" t="s">
        <v>3964</v>
      </c>
      <c r="E3848" s="2">
        <v>674.8</v>
      </c>
      <c r="F3848" s="9" t="s">
        <v>37</v>
      </c>
      <c r="G3848" s="2">
        <v>674.8</v>
      </c>
      <c r="H3848" s="4">
        <f>Tabla1[[#This Row],[Importe]]-Tabla1[[#This Row],[Pagado]]</f>
        <v>0</v>
      </c>
    </row>
    <row r="3849" spans="1:8" x14ac:dyDescent="0.25">
      <c r="A3849" s="1" t="s">
        <v>37</v>
      </c>
      <c r="B3849" s="8" t="s">
        <v>3885</v>
      </c>
      <c r="C3849">
        <v>42336</v>
      </c>
      <c r="D3849" s="1" t="s">
        <v>4109</v>
      </c>
      <c r="E3849" s="2">
        <v>5830.3</v>
      </c>
      <c r="F3849" s="9" t="s">
        <v>37</v>
      </c>
      <c r="G3849" s="2">
        <v>5830.3</v>
      </c>
      <c r="H3849" s="4">
        <f>Tabla1[[#This Row],[Importe]]-Tabla1[[#This Row],[Pagado]]</f>
        <v>0</v>
      </c>
    </row>
    <row r="3850" spans="1:8" x14ac:dyDescent="0.25">
      <c r="A3850" s="1" t="s">
        <v>37</v>
      </c>
      <c r="B3850" s="8" t="s">
        <v>3886</v>
      </c>
      <c r="C3850">
        <v>42337</v>
      </c>
      <c r="D3850" s="1" t="s">
        <v>3988</v>
      </c>
      <c r="E3850" s="2">
        <v>9345</v>
      </c>
      <c r="F3850" s="9">
        <v>44198</v>
      </c>
      <c r="G3850" s="2">
        <v>9345</v>
      </c>
      <c r="H3850" s="4">
        <f>Tabla1[[#This Row],[Importe]]-Tabla1[[#This Row],[Pagado]]</f>
        <v>0</v>
      </c>
    </row>
    <row r="3851" spans="1:8" x14ac:dyDescent="0.25">
      <c r="A3851" s="1" t="s">
        <v>37</v>
      </c>
      <c r="B3851" s="8" t="s">
        <v>3887</v>
      </c>
      <c r="C3851">
        <v>42338</v>
      </c>
      <c r="D3851" s="1" t="s">
        <v>4161</v>
      </c>
      <c r="E3851" s="2">
        <v>13970.7</v>
      </c>
      <c r="F3851" s="9" t="s">
        <v>37</v>
      </c>
      <c r="G3851" s="2">
        <v>13970.7</v>
      </c>
      <c r="H3851" s="4">
        <f>Tabla1[[#This Row],[Importe]]-Tabla1[[#This Row],[Pagado]]</f>
        <v>0</v>
      </c>
    </row>
    <row r="3852" spans="1:8" x14ac:dyDescent="0.25">
      <c r="A3852" s="1" t="s">
        <v>37</v>
      </c>
      <c r="B3852" s="8" t="s">
        <v>3888</v>
      </c>
      <c r="C3852">
        <v>42339</v>
      </c>
      <c r="D3852" s="1" t="s">
        <v>3978</v>
      </c>
      <c r="E3852" s="2">
        <v>20448.400000000001</v>
      </c>
      <c r="F3852" s="9" t="s">
        <v>37</v>
      </c>
      <c r="G3852" s="2">
        <v>20448.400000000001</v>
      </c>
      <c r="H3852" s="4">
        <f>Tabla1[[#This Row],[Importe]]-Tabla1[[#This Row],[Pagado]]</f>
        <v>0</v>
      </c>
    </row>
    <row r="3853" spans="1:8" x14ac:dyDescent="0.25">
      <c r="A3853" s="1" t="s">
        <v>37</v>
      </c>
      <c r="B3853" s="8" t="s">
        <v>3889</v>
      </c>
      <c r="C3853">
        <v>42340</v>
      </c>
      <c r="D3853" s="1" t="s">
        <v>4180</v>
      </c>
      <c r="E3853" s="2">
        <v>9254</v>
      </c>
      <c r="F3853" s="9">
        <v>44198</v>
      </c>
      <c r="G3853" s="2">
        <v>9254</v>
      </c>
      <c r="H3853" s="4">
        <f>Tabla1[[#This Row],[Importe]]-Tabla1[[#This Row],[Pagado]]</f>
        <v>0</v>
      </c>
    </row>
    <row r="3854" spans="1:8" x14ac:dyDescent="0.25">
      <c r="A3854" s="1" t="s">
        <v>37</v>
      </c>
      <c r="B3854" s="8" t="s">
        <v>3890</v>
      </c>
      <c r="C3854">
        <v>42341</v>
      </c>
      <c r="D3854" s="1" t="s">
        <v>4016</v>
      </c>
      <c r="E3854" s="2">
        <v>6193.6</v>
      </c>
      <c r="F3854" s="9">
        <v>44198</v>
      </c>
      <c r="G3854" s="2">
        <v>6193.6</v>
      </c>
      <c r="H3854" s="4">
        <f>Tabla1[[#This Row],[Importe]]-Tabla1[[#This Row],[Pagado]]</f>
        <v>0</v>
      </c>
    </row>
    <row r="3855" spans="1:8" x14ac:dyDescent="0.25">
      <c r="A3855" s="1" t="s">
        <v>37</v>
      </c>
      <c r="B3855" s="8" t="s">
        <v>3891</v>
      </c>
      <c r="C3855">
        <v>42342</v>
      </c>
      <c r="D3855" s="1" t="s">
        <v>3987</v>
      </c>
      <c r="E3855" s="2">
        <v>5573.5</v>
      </c>
      <c r="F3855" s="9">
        <v>44198</v>
      </c>
      <c r="G3855" s="2">
        <v>5573.5</v>
      </c>
      <c r="H3855" s="4">
        <f>Tabla1[[#This Row],[Importe]]-Tabla1[[#This Row],[Pagado]]</f>
        <v>0</v>
      </c>
    </row>
    <row r="3856" spans="1:8" x14ac:dyDescent="0.25">
      <c r="A3856" s="1" t="s">
        <v>37</v>
      </c>
      <c r="B3856" s="8" t="s">
        <v>3892</v>
      </c>
      <c r="C3856">
        <v>42343</v>
      </c>
      <c r="D3856" s="1" t="s">
        <v>3986</v>
      </c>
      <c r="E3856" s="2">
        <v>3024</v>
      </c>
      <c r="F3856" s="9">
        <v>44198</v>
      </c>
      <c r="G3856" s="2">
        <v>3024</v>
      </c>
      <c r="H3856" s="4">
        <f>Tabla1[[#This Row],[Importe]]-Tabla1[[#This Row],[Pagado]]</f>
        <v>0</v>
      </c>
    </row>
    <row r="3857" spans="1:8" x14ac:dyDescent="0.25">
      <c r="A3857" s="1" t="s">
        <v>37</v>
      </c>
      <c r="B3857" s="8" t="s">
        <v>3893</v>
      </c>
      <c r="C3857">
        <v>42344</v>
      </c>
      <c r="D3857" s="1" t="s">
        <v>4218</v>
      </c>
      <c r="E3857" s="2">
        <v>1332</v>
      </c>
      <c r="F3857" s="9">
        <v>44198</v>
      </c>
      <c r="G3857" s="2">
        <v>1332</v>
      </c>
      <c r="H3857" s="4">
        <f>Tabla1[[#This Row],[Importe]]-Tabla1[[#This Row],[Pagado]]</f>
        <v>0</v>
      </c>
    </row>
    <row r="3858" spans="1:8" x14ac:dyDescent="0.25">
      <c r="A3858" s="1" t="s">
        <v>37</v>
      </c>
      <c r="B3858" s="8" t="s">
        <v>3894</v>
      </c>
      <c r="C3858">
        <v>42345</v>
      </c>
      <c r="D3858" s="1" t="s">
        <v>4050</v>
      </c>
      <c r="E3858" s="2">
        <v>3510.6</v>
      </c>
      <c r="F3858" s="9">
        <v>44198</v>
      </c>
      <c r="G3858" s="2">
        <v>3510.6</v>
      </c>
      <c r="H3858" s="4">
        <f>Tabla1[[#This Row],[Importe]]-Tabla1[[#This Row],[Pagado]]</f>
        <v>0</v>
      </c>
    </row>
    <row r="3859" spans="1:8" x14ac:dyDescent="0.25">
      <c r="A3859" s="1" t="s">
        <v>37</v>
      </c>
      <c r="B3859" s="8" t="s">
        <v>3895</v>
      </c>
      <c r="C3859">
        <v>42346</v>
      </c>
      <c r="D3859" s="1" t="s">
        <v>3967</v>
      </c>
      <c r="E3859" s="2">
        <v>7560</v>
      </c>
      <c r="F3859" s="9" t="s">
        <v>37</v>
      </c>
      <c r="G3859" s="2">
        <v>7560</v>
      </c>
      <c r="H3859" s="4">
        <f>Tabla1[[#This Row],[Importe]]-Tabla1[[#This Row],[Pagado]]</f>
        <v>0</v>
      </c>
    </row>
    <row r="3860" spans="1:8" x14ac:dyDescent="0.25">
      <c r="A3860" s="1" t="s">
        <v>37</v>
      </c>
      <c r="B3860" s="8" t="s">
        <v>3896</v>
      </c>
      <c r="C3860">
        <v>42347</v>
      </c>
      <c r="D3860" s="1" t="s">
        <v>3980</v>
      </c>
      <c r="E3860" s="2">
        <v>1296</v>
      </c>
      <c r="F3860" s="9">
        <v>44198</v>
      </c>
      <c r="G3860" s="2">
        <v>1296</v>
      </c>
      <c r="H3860" s="4">
        <f>Tabla1[[#This Row],[Importe]]-Tabla1[[#This Row],[Pagado]]</f>
        <v>0</v>
      </c>
    </row>
    <row r="3861" spans="1:8" x14ac:dyDescent="0.25">
      <c r="A3861" s="1" t="s">
        <v>37</v>
      </c>
      <c r="B3861" s="8" t="s">
        <v>3897</v>
      </c>
      <c r="C3861">
        <v>42348</v>
      </c>
      <c r="D3861" s="1" t="s">
        <v>3968</v>
      </c>
      <c r="E3861" s="2">
        <v>4600</v>
      </c>
      <c r="F3861" s="9">
        <v>44201</v>
      </c>
      <c r="G3861" s="2">
        <v>986</v>
      </c>
      <c r="H3861" s="4">
        <f>Tabla1[[#This Row],[Importe]]-Tabla1[[#This Row],[Pagado]]</f>
        <v>3614</v>
      </c>
    </row>
    <row r="3862" spans="1:8" x14ac:dyDescent="0.25">
      <c r="A3862" s="1" t="s">
        <v>37</v>
      </c>
      <c r="B3862" s="8" t="s">
        <v>3898</v>
      </c>
      <c r="C3862">
        <v>42349</v>
      </c>
      <c r="D3862" s="1" t="s">
        <v>4120</v>
      </c>
      <c r="E3862" s="2">
        <v>15150.6</v>
      </c>
      <c r="F3862" s="9">
        <v>44198</v>
      </c>
      <c r="G3862" s="2">
        <v>15150.6</v>
      </c>
      <c r="H3862" s="4">
        <f>Tabla1[[#This Row],[Importe]]-Tabla1[[#This Row],[Pagado]]</f>
        <v>0</v>
      </c>
    </row>
    <row r="3863" spans="1:8" x14ac:dyDescent="0.25">
      <c r="A3863" s="1" t="s">
        <v>37</v>
      </c>
      <c r="B3863" s="8" t="s">
        <v>3899</v>
      </c>
      <c r="C3863">
        <v>42350</v>
      </c>
      <c r="D3863" s="1" t="s">
        <v>3975</v>
      </c>
      <c r="E3863" s="2">
        <v>10400</v>
      </c>
      <c r="F3863" s="9" t="s">
        <v>37</v>
      </c>
      <c r="G3863" s="2">
        <v>10400</v>
      </c>
      <c r="H3863" s="4">
        <f>Tabla1[[#This Row],[Importe]]-Tabla1[[#This Row],[Pagado]]</f>
        <v>0</v>
      </c>
    </row>
    <row r="3864" spans="1:8" x14ac:dyDescent="0.25">
      <c r="A3864" s="1" t="s">
        <v>37</v>
      </c>
      <c r="B3864" s="8" t="s">
        <v>3900</v>
      </c>
      <c r="C3864">
        <v>42351</v>
      </c>
      <c r="D3864" s="1" t="s">
        <v>4120</v>
      </c>
      <c r="E3864" s="2">
        <v>2851.2</v>
      </c>
      <c r="F3864" s="9">
        <v>44198</v>
      </c>
      <c r="G3864" s="2">
        <v>2851.2</v>
      </c>
      <c r="H3864" s="4">
        <f>Tabla1[[#This Row],[Importe]]-Tabla1[[#This Row],[Pagado]]</f>
        <v>0</v>
      </c>
    </row>
    <row r="3865" spans="1:8" x14ac:dyDescent="0.25">
      <c r="A3865" s="1" t="s">
        <v>37</v>
      </c>
      <c r="B3865" s="8" t="s">
        <v>3901</v>
      </c>
      <c r="C3865">
        <v>42352</v>
      </c>
      <c r="D3865" s="1" t="s">
        <v>4084</v>
      </c>
      <c r="E3865" s="2">
        <v>3335.8</v>
      </c>
      <c r="F3865" s="9" t="s">
        <v>37</v>
      </c>
      <c r="G3865" s="2">
        <v>3335.8</v>
      </c>
      <c r="H3865" s="4">
        <f>Tabla1[[#This Row],[Importe]]-Tabla1[[#This Row],[Pagado]]</f>
        <v>0</v>
      </c>
    </row>
    <row r="3866" spans="1:8" x14ac:dyDescent="0.25">
      <c r="A3866" s="1" t="s">
        <v>37</v>
      </c>
      <c r="B3866" s="8" t="s">
        <v>3902</v>
      </c>
      <c r="C3866">
        <v>42353</v>
      </c>
      <c r="D3866" s="1" t="s">
        <v>3998</v>
      </c>
      <c r="E3866" s="2">
        <v>30100</v>
      </c>
      <c r="F3866" s="9" t="s">
        <v>37</v>
      </c>
      <c r="G3866" s="2">
        <v>30100</v>
      </c>
      <c r="H3866" s="4">
        <f>Tabla1[[#This Row],[Importe]]-Tabla1[[#This Row],[Pagado]]</f>
        <v>0</v>
      </c>
    </row>
    <row r="3867" spans="1:8" x14ac:dyDescent="0.25">
      <c r="A3867" s="1" t="s">
        <v>37</v>
      </c>
      <c r="B3867" s="8" t="s">
        <v>3903</v>
      </c>
      <c r="C3867">
        <v>42354</v>
      </c>
      <c r="D3867" s="1" t="s">
        <v>3994</v>
      </c>
      <c r="E3867" s="2">
        <v>2973.6</v>
      </c>
      <c r="F3867" s="9" t="s">
        <v>37</v>
      </c>
      <c r="G3867" s="2">
        <v>2973.6</v>
      </c>
      <c r="H3867" s="4">
        <f>Tabla1[[#This Row],[Importe]]-Tabla1[[#This Row],[Pagado]]</f>
        <v>0</v>
      </c>
    </row>
    <row r="3868" spans="1:8" x14ac:dyDescent="0.25">
      <c r="A3868" s="1" t="s">
        <v>37</v>
      </c>
      <c r="B3868" s="8" t="s">
        <v>3904</v>
      </c>
      <c r="C3868">
        <v>42355</v>
      </c>
      <c r="D3868" s="1" t="s">
        <v>4059</v>
      </c>
      <c r="E3868" s="2">
        <v>4950</v>
      </c>
      <c r="F3868" s="9" t="s">
        <v>37</v>
      </c>
      <c r="G3868" s="2">
        <v>4950</v>
      </c>
      <c r="H3868" s="4">
        <f>Tabla1[[#This Row],[Importe]]-Tabla1[[#This Row],[Pagado]]</f>
        <v>0</v>
      </c>
    </row>
    <row r="3869" spans="1:8" x14ac:dyDescent="0.25">
      <c r="A3869" s="1" t="s">
        <v>37</v>
      </c>
      <c r="B3869" s="8" t="s">
        <v>3905</v>
      </c>
      <c r="C3869">
        <v>42356</v>
      </c>
      <c r="D3869" s="1" t="s">
        <v>4000</v>
      </c>
      <c r="E3869" s="2">
        <v>690</v>
      </c>
      <c r="F3869" s="9">
        <v>44198</v>
      </c>
      <c r="G3869" s="2">
        <v>690</v>
      </c>
      <c r="H3869" s="4">
        <f>Tabla1[[#This Row],[Importe]]-Tabla1[[#This Row],[Pagado]]</f>
        <v>0</v>
      </c>
    </row>
    <row r="3870" spans="1:8" x14ac:dyDescent="0.25">
      <c r="A3870" s="1" t="s">
        <v>37</v>
      </c>
      <c r="B3870" s="8" t="s">
        <v>3906</v>
      </c>
      <c r="C3870">
        <v>42357</v>
      </c>
      <c r="D3870" s="1" t="s">
        <v>3975</v>
      </c>
      <c r="E3870" s="2">
        <v>693.6</v>
      </c>
      <c r="F3870" s="9" t="s">
        <v>37</v>
      </c>
      <c r="G3870" s="2">
        <v>693.6</v>
      </c>
      <c r="H3870" s="4">
        <f>Tabla1[[#This Row],[Importe]]-Tabla1[[#This Row],[Pagado]]</f>
        <v>0</v>
      </c>
    </row>
    <row r="3871" spans="1:8" x14ac:dyDescent="0.25">
      <c r="A3871" s="1" t="s">
        <v>37</v>
      </c>
      <c r="B3871" s="8" t="s">
        <v>3907</v>
      </c>
      <c r="C3871">
        <v>42358</v>
      </c>
      <c r="D3871" s="1" t="s">
        <v>4085</v>
      </c>
      <c r="E3871" s="2">
        <v>15688.6</v>
      </c>
      <c r="F3871" s="9">
        <v>44198</v>
      </c>
      <c r="G3871" s="2">
        <v>15688.6</v>
      </c>
      <c r="H3871" s="4">
        <f>Tabla1[[#This Row],[Importe]]-Tabla1[[#This Row],[Pagado]]</f>
        <v>0</v>
      </c>
    </row>
    <row r="3872" spans="1:8" x14ac:dyDescent="0.25">
      <c r="A3872" s="1" t="s">
        <v>37</v>
      </c>
      <c r="B3872" s="8" t="s">
        <v>3908</v>
      </c>
      <c r="C3872">
        <v>42359</v>
      </c>
      <c r="D3872" s="1" t="s">
        <v>4007</v>
      </c>
      <c r="E3872" s="2">
        <v>7106.4</v>
      </c>
      <c r="F3872" s="9">
        <v>44198</v>
      </c>
      <c r="G3872" s="2">
        <v>7106.4</v>
      </c>
      <c r="H3872" s="4">
        <f>Tabla1[[#This Row],[Importe]]-Tabla1[[#This Row],[Pagado]]</f>
        <v>0</v>
      </c>
    </row>
    <row r="3873" spans="1:8" x14ac:dyDescent="0.25">
      <c r="A3873" s="1" t="s">
        <v>37</v>
      </c>
      <c r="B3873" s="8" t="s">
        <v>3909</v>
      </c>
      <c r="C3873">
        <v>42360</v>
      </c>
      <c r="D3873" s="1" t="s">
        <v>3979</v>
      </c>
      <c r="E3873" s="2">
        <v>6792.8</v>
      </c>
      <c r="F3873" s="9" t="s">
        <v>37</v>
      </c>
      <c r="G3873" s="2">
        <v>6792.8</v>
      </c>
      <c r="H3873" s="4">
        <f>Tabla1[[#This Row],[Importe]]-Tabla1[[#This Row],[Pagado]]</f>
        <v>0</v>
      </c>
    </row>
    <row r="3874" spans="1:8" x14ac:dyDescent="0.25">
      <c r="A3874" s="1" t="s">
        <v>37</v>
      </c>
      <c r="B3874" s="8" t="s">
        <v>3910</v>
      </c>
      <c r="C3874">
        <v>42361</v>
      </c>
      <c r="D3874" s="1" t="s">
        <v>4143</v>
      </c>
      <c r="E3874" s="2">
        <v>17820</v>
      </c>
      <c r="F3874" s="9" t="s">
        <v>37</v>
      </c>
      <c r="G3874" s="2">
        <v>17820</v>
      </c>
      <c r="H3874" s="4">
        <f>Tabla1[[#This Row],[Importe]]-Tabla1[[#This Row],[Pagado]]</f>
        <v>0</v>
      </c>
    </row>
    <row r="3875" spans="1:8" x14ac:dyDescent="0.25">
      <c r="A3875" s="1" t="s">
        <v>37</v>
      </c>
      <c r="B3875" s="8" t="s">
        <v>3911</v>
      </c>
      <c r="C3875">
        <v>42362</v>
      </c>
      <c r="D3875" s="1" t="s">
        <v>4053</v>
      </c>
      <c r="E3875" s="2">
        <v>3438.4</v>
      </c>
      <c r="F3875" s="9" t="s">
        <v>37</v>
      </c>
      <c r="G3875" s="2">
        <v>3438.4</v>
      </c>
      <c r="H3875" s="4">
        <f>Tabla1[[#This Row],[Importe]]-Tabla1[[#This Row],[Pagado]]</f>
        <v>0</v>
      </c>
    </row>
    <row r="3876" spans="1:8" x14ac:dyDescent="0.25">
      <c r="A3876" s="1" t="s">
        <v>37</v>
      </c>
      <c r="B3876" s="8" t="s">
        <v>3912</v>
      </c>
      <c r="C3876">
        <v>42363</v>
      </c>
      <c r="D3876" s="1" t="s">
        <v>4097</v>
      </c>
      <c r="E3876" s="2">
        <v>3525</v>
      </c>
      <c r="F3876" s="9" t="s">
        <v>37</v>
      </c>
      <c r="G3876" s="2">
        <v>3525</v>
      </c>
      <c r="H3876" s="4">
        <f>Tabla1[[#This Row],[Importe]]-Tabla1[[#This Row],[Pagado]]</f>
        <v>0</v>
      </c>
    </row>
    <row r="3877" spans="1:8" x14ac:dyDescent="0.25">
      <c r="A3877" s="1" t="s">
        <v>37</v>
      </c>
      <c r="B3877" s="8" t="s">
        <v>3913</v>
      </c>
      <c r="C3877">
        <v>42364</v>
      </c>
      <c r="D3877" s="1" t="s">
        <v>4096</v>
      </c>
      <c r="E3877" s="2">
        <v>4331.3</v>
      </c>
      <c r="F3877" s="9" t="s">
        <v>37</v>
      </c>
      <c r="G3877" s="2">
        <v>4331.3</v>
      </c>
      <c r="H3877" s="4">
        <f>Tabla1[[#This Row],[Importe]]-Tabla1[[#This Row],[Pagado]]</f>
        <v>0</v>
      </c>
    </row>
    <row r="3878" spans="1:8" x14ac:dyDescent="0.25">
      <c r="A3878" s="1" t="s">
        <v>37</v>
      </c>
      <c r="B3878" s="8" t="s">
        <v>3914</v>
      </c>
      <c r="C3878">
        <v>42365</v>
      </c>
      <c r="D3878" s="1" t="s">
        <v>3955</v>
      </c>
      <c r="E3878" s="2">
        <v>910.8</v>
      </c>
      <c r="F3878" s="9" t="s">
        <v>37</v>
      </c>
      <c r="G3878" s="2">
        <v>910.8</v>
      </c>
      <c r="H3878" s="4">
        <f>Tabla1[[#This Row],[Importe]]-Tabla1[[#This Row],[Pagado]]</f>
        <v>0</v>
      </c>
    </row>
    <row r="3879" spans="1:8" x14ac:dyDescent="0.25">
      <c r="A3879" s="1" t="s">
        <v>37</v>
      </c>
      <c r="B3879" s="8" t="s">
        <v>3915</v>
      </c>
      <c r="C3879">
        <v>42366</v>
      </c>
      <c r="D3879" s="1" t="s">
        <v>3964</v>
      </c>
      <c r="E3879" s="2">
        <v>2600</v>
      </c>
      <c r="F3879" s="9" t="s">
        <v>37</v>
      </c>
      <c r="G3879" s="2">
        <v>2600</v>
      </c>
      <c r="H3879" s="4">
        <f>Tabla1[[#This Row],[Importe]]-Tabla1[[#This Row],[Pagado]]</f>
        <v>0</v>
      </c>
    </row>
    <row r="3880" spans="1:8" x14ac:dyDescent="0.25">
      <c r="A3880" s="1" t="s">
        <v>37</v>
      </c>
      <c r="B3880" s="8" t="s">
        <v>3916</v>
      </c>
      <c r="C3880">
        <v>42367</v>
      </c>
      <c r="D3880" s="1" t="s">
        <v>4119</v>
      </c>
      <c r="E3880" s="2">
        <v>4229.7</v>
      </c>
      <c r="F3880" s="9" t="s">
        <v>37</v>
      </c>
      <c r="G3880" s="2">
        <v>4229.7</v>
      </c>
      <c r="H3880" s="4">
        <f>Tabla1[[#This Row],[Importe]]-Tabla1[[#This Row],[Pagado]]</f>
        <v>0</v>
      </c>
    </row>
    <row r="3881" spans="1:8" x14ac:dyDescent="0.25">
      <c r="A3881" s="1" t="s">
        <v>37</v>
      </c>
      <c r="B3881" s="8" t="s">
        <v>3917</v>
      </c>
      <c r="C3881">
        <v>42368</v>
      </c>
      <c r="D3881" s="1" t="s">
        <v>3962</v>
      </c>
      <c r="E3881" s="2">
        <v>6864.2</v>
      </c>
      <c r="F3881" s="9" t="s">
        <v>37</v>
      </c>
      <c r="G3881" s="2">
        <v>6864.2</v>
      </c>
      <c r="H3881" s="4">
        <f>Tabla1[[#This Row],[Importe]]-Tabla1[[#This Row],[Pagado]]</f>
        <v>0</v>
      </c>
    </row>
    <row r="3882" spans="1:8" x14ac:dyDescent="0.25">
      <c r="A3882" s="1" t="s">
        <v>37</v>
      </c>
      <c r="B3882" s="8" t="s">
        <v>3918</v>
      </c>
      <c r="C3882">
        <v>42369</v>
      </c>
      <c r="D3882" s="1" t="s">
        <v>3962</v>
      </c>
      <c r="E3882" s="2">
        <v>434</v>
      </c>
      <c r="F3882" s="9" t="s">
        <v>37</v>
      </c>
      <c r="G3882" s="2">
        <v>434</v>
      </c>
      <c r="H3882" s="4">
        <f>Tabla1[[#This Row],[Importe]]-Tabla1[[#This Row],[Pagado]]</f>
        <v>0</v>
      </c>
    </row>
    <row r="3883" spans="1:8" x14ac:dyDescent="0.25">
      <c r="A3883" s="1" t="s">
        <v>37</v>
      </c>
      <c r="B3883" s="8" t="s">
        <v>3919</v>
      </c>
      <c r="C3883">
        <v>42370</v>
      </c>
      <c r="D3883" s="1" t="s">
        <v>4049</v>
      </c>
      <c r="E3883" s="2">
        <v>3699.1</v>
      </c>
      <c r="F3883" s="9" t="s">
        <v>37</v>
      </c>
      <c r="G3883" s="2">
        <v>3699.1</v>
      </c>
      <c r="H3883" s="4">
        <f>Tabla1[[#This Row],[Importe]]-Tabla1[[#This Row],[Pagado]]</f>
        <v>0</v>
      </c>
    </row>
    <row r="3884" spans="1:8" x14ac:dyDescent="0.25">
      <c r="A3884" s="1" t="s">
        <v>37</v>
      </c>
      <c r="B3884" s="8" t="s">
        <v>3920</v>
      </c>
      <c r="C3884">
        <v>42371</v>
      </c>
      <c r="D3884" s="1" t="s">
        <v>3959</v>
      </c>
      <c r="E3884" s="2">
        <v>53561.599999999999</v>
      </c>
      <c r="F3884" s="9">
        <v>44203</v>
      </c>
      <c r="G3884" s="2">
        <v>53561.599999999999</v>
      </c>
      <c r="H3884" s="4">
        <f>Tabla1[[#This Row],[Importe]]-Tabla1[[#This Row],[Pagado]]</f>
        <v>0</v>
      </c>
    </row>
    <row r="3885" spans="1:8" x14ac:dyDescent="0.25">
      <c r="A3885" s="1" t="s">
        <v>37</v>
      </c>
      <c r="B3885" s="8" t="s">
        <v>3921</v>
      </c>
      <c r="C3885">
        <v>42372</v>
      </c>
      <c r="D3885" s="1" t="s">
        <v>4179</v>
      </c>
      <c r="E3885" s="2">
        <v>4888</v>
      </c>
      <c r="F3885" s="9" t="s">
        <v>37</v>
      </c>
      <c r="G3885" s="2">
        <v>4888</v>
      </c>
      <c r="H3885" s="4">
        <f>Tabla1[[#This Row],[Importe]]-Tabla1[[#This Row],[Pagado]]</f>
        <v>0</v>
      </c>
    </row>
    <row r="3886" spans="1:8" x14ac:dyDescent="0.25">
      <c r="A3886" s="1" t="s">
        <v>37</v>
      </c>
      <c r="B3886" s="8" t="s">
        <v>3922</v>
      </c>
      <c r="C3886">
        <v>42373</v>
      </c>
      <c r="D3886" s="1" t="s">
        <v>3963</v>
      </c>
      <c r="E3886" s="2">
        <v>2766.4</v>
      </c>
      <c r="F3886" s="9">
        <v>44200</v>
      </c>
      <c r="G3886" s="2">
        <v>2766.4</v>
      </c>
      <c r="H3886" s="4">
        <f>Tabla1[[#This Row],[Importe]]-Tabla1[[#This Row],[Pagado]]</f>
        <v>0</v>
      </c>
    </row>
    <row r="3887" spans="1:8" x14ac:dyDescent="0.25">
      <c r="A3887" s="1" t="s">
        <v>37</v>
      </c>
      <c r="B3887" s="8" t="s">
        <v>3923</v>
      </c>
      <c r="C3887">
        <v>42374</v>
      </c>
      <c r="D3887" s="1" t="s">
        <v>4198</v>
      </c>
      <c r="E3887" s="2">
        <v>2336</v>
      </c>
      <c r="F3887" s="9" t="s">
        <v>37</v>
      </c>
      <c r="G3887" s="2">
        <v>2336</v>
      </c>
      <c r="H3887" s="4">
        <f>Tabla1[[#This Row],[Importe]]-Tabla1[[#This Row],[Pagado]]</f>
        <v>0</v>
      </c>
    </row>
    <row r="3888" spans="1:8" x14ac:dyDescent="0.25">
      <c r="A3888" s="1" t="s">
        <v>37</v>
      </c>
      <c r="B3888" s="8" t="s">
        <v>3924</v>
      </c>
      <c r="C3888">
        <v>42375</v>
      </c>
      <c r="D3888" s="1" t="s">
        <v>4012</v>
      </c>
      <c r="E3888" s="2">
        <v>11377.3</v>
      </c>
      <c r="F3888" s="9" t="s">
        <v>37</v>
      </c>
      <c r="G3888" s="2">
        <v>11377.3</v>
      </c>
      <c r="H3888" s="4">
        <f>Tabla1[[#This Row],[Importe]]-Tabla1[[#This Row],[Pagado]]</f>
        <v>0</v>
      </c>
    </row>
    <row r="3889" spans="1:8" x14ac:dyDescent="0.25">
      <c r="A3889" s="1" t="s">
        <v>37</v>
      </c>
      <c r="B3889" s="8" t="s">
        <v>3925</v>
      </c>
      <c r="C3889">
        <v>42376</v>
      </c>
      <c r="D3889" s="1" t="s">
        <v>4198</v>
      </c>
      <c r="E3889" s="2">
        <v>325</v>
      </c>
      <c r="F3889" s="9" t="s">
        <v>37</v>
      </c>
      <c r="G3889" s="2">
        <v>325</v>
      </c>
      <c r="H3889" s="4">
        <f>Tabla1[[#This Row],[Importe]]-Tabla1[[#This Row],[Pagado]]</f>
        <v>0</v>
      </c>
    </row>
    <row r="3890" spans="1:8" x14ac:dyDescent="0.25">
      <c r="A3890" s="1" t="s">
        <v>37</v>
      </c>
      <c r="B3890" s="8" t="s">
        <v>3926</v>
      </c>
      <c r="C3890">
        <v>42377</v>
      </c>
      <c r="D3890" s="1" t="s">
        <v>4092</v>
      </c>
      <c r="E3890" s="2">
        <v>3578.8</v>
      </c>
      <c r="F3890" s="9" t="s">
        <v>37</v>
      </c>
      <c r="G3890" s="2">
        <v>3578.8</v>
      </c>
      <c r="H3890" s="4">
        <f>Tabla1[[#This Row],[Importe]]-Tabla1[[#This Row],[Pagado]]</f>
        <v>0</v>
      </c>
    </row>
    <row r="3891" spans="1:8" x14ac:dyDescent="0.25">
      <c r="A3891" s="1" t="s">
        <v>37</v>
      </c>
      <c r="B3891" s="8" t="s">
        <v>3927</v>
      </c>
      <c r="C3891">
        <v>42378</v>
      </c>
      <c r="D3891" s="1" t="s">
        <v>4108</v>
      </c>
      <c r="E3891" s="2">
        <v>25025</v>
      </c>
      <c r="F3891" s="9" t="s">
        <v>37</v>
      </c>
      <c r="G3891" s="2">
        <v>25025</v>
      </c>
      <c r="H3891" s="4">
        <f>Tabla1[[#This Row],[Importe]]-Tabla1[[#This Row],[Pagado]]</f>
        <v>0</v>
      </c>
    </row>
    <row r="3892" spans="1:8" x14ac:dyDescent="0.25">
      <c r="A3892" s="1" t="s">
        <v>37</v>
      </c>
      <c r="B3892" s="8" t="s">
        <v>3928</v>
      </c>
      <c r="C3892">
        <v>42379</v>
      </c>
      <c r="D3892" s="1" t="s">
        <v>4061</v>
      </c>
      <c r="E3892" s="2">
        <v>2787.6</v>
      </c>
      <c r="F3892" s="9" t="s">
        <v>37</v>
      </c>
      <c r="G3892" s="2">
        <v>2787.6</v>
      </c>
      <c r="H3892" s="4">
        <f>Tabla1[[#This Row],[Importe]]-Tabla1[[#This Row],[Pagado]]</f>
        <v>0</v>
      </c>
    </row>
    <row r="3893" spans="1:8" x14ac:dyDescent="0.25">
      <c r="A3893" s="1" t="s">
        <v>37</v>
      </c>
      <c r="B3893" s="8" t="s">
        <v>3929</v>
      </c>
      <c r="C3893">
        <v>42380</v>
      </c>
      <c r="D3893" s="1" t="s">
        <v>4073</v>
      </c>
      <c r="E3893" s="2">
        <v>11194.8</v>
      </c>
      <c r="F3893" s="9" t="s">
        <v>37</v>
      </c>
      <c r="G3893" s="2">
        <v>11194.8</v>
      </c>
      <c r="H3893" s="4">
        <f>Tabla1[[#This Row],[Importe]]-Tabla1[[#This Row],[Pagado]]</f>
        <v>0</v>
      </c>
    </row>
    <row r="3894" spans="1:8" x14ac:dyDescent="0.25">
      <c r="A3894" s="1" t="s">
        <v>37</v>
      </c>
      <c r="B3894" s="8" t="s">
        <v>3930</v>
      </c>
      <c r="C3894">
        <v>42381</v>
      </c>
      <c r="D3894" s="1" t="s">
        <v>4121</v>
      </c>
      <c r="E3894" s="2">
        <v>3251.5</v>
      </c>
      <c r="F3894" s="9" t="s">
        <v>37</v>
      </c>
      <c r="G3894" s="2">
        <v>3251.5</v>
      </c>
      <c r="H3894" s="4">
        <f>Tabla1[[#This Row],[Importe]]-Tabla1[[#This Row],[Pagado]]</f>
        <v>0</v>
      </c>
    </row>
    <row r="3895" spans="1:8" x14ac:dyDescent="0.25">
      <c r="A3895" s="1" t="s">
        <v>37</v>
      </c>
      <c r="B3895" s="8" t="s">
        <v>3931</v>
      </c>
      <c r="C3895">
        <v>42382</v>
      </c>
      <c r="D3895" s="1" t="s">
        <v>3964</v>
      </c>
      <c r="E3895" s="2">
        <v>1416.48</v>
      </c>
      <c r="F3895" s="9" t="s">
        <v>37</v>
      </c>
      <c r="G3895" s="2">
        <v>1416.48</v>
      </c>
      <c r="H3895" s="4">
        <f>Tabla1[[#This Row],[Importe]]-Tabla1[[#This Row],[Pagado]]</f>
        <v>0</v>
      </c>
    </row>
    <row r="3896" spans="1:8" x14ac:dyDescent="0.25">
      <c r="A3896" s="1" t="s">
        <v>37</v>
      </c>
      <c r="B3896" s="8" t="s">
        <v>3932</v>
      </c>
      <c r="C3896">
        <v>42383</v>
      </c>
      <c r="D3896" s="1" t="s">
        <v>3968</v>
      </c>
      <c r="E3896" s="2">
        <v>5520</v>
      </c>
      <c r="F3896" s="9">
        <v>44201</v>
      </c>
      <c r="G3896" s="2">
        <v>5520</v>
      </c>
      <c r="H3896" s="4">
        <f>Tabla1[[#This Row],[Importe]]-Tabla1[[#This Row],[Pagado]]</f>
        <v>0</v>
      </c>
    </row>
    <row r="3897" spans="1:8" x14ac:dyDescent="0.25">
      <c r="A3897" s="1" t="s">
        <v>37</v>
      </c>
      <c r="B3897" s="8" t="s">
        <v>3933</v>
      </c>
      <c r="C3897">
        <v>42384</v>
      </c>
      <c r="D3897" s="1" t="s">
        <v>3966</v>
      </c>
      <c r="E3897" s="2">
        <v>3343.9</v>
      </c>
      <c r="F3897" s="9" t="s">
        <v>37</v>
      </c>
      <c r="G3897" s="2">
        <v>3343.9</v>
      </c>
      <c r="H3897" s="4">
        <f>Tabla1[[#This Row],[Importe]]-Tabla1[[#This Row],[Pagado]]</f>
        <v>0</v>
      </c>
    </row>
    <row r="3898" spans="1:8" x14ac:dyDescent="0.25">
      <c r="A3898" s="1" t="s">
        <v>37</v>
      </c>
      <c r="B3898" s="8" t="s">
        <v>3934</v>
      </c>
      <c r="C3898">
        <v>42385</v>
      </c>
      <c r="D3898" s="1" t="s">
        <v>4169</v>
      </c>
      <c r="E3898" s="2">
        <v>135</v>
      </c>
      <c r="F3898" s="9">
        <v>44199</v>
      </c>
      <c r="G3898" s="2">
        <v>135</v>
      </c>
      <c r="H3898" s="4">
        <f>Tabla1[[#This Row],[Importe]]-Tabla1[[#This Row],[Pagado]]</f>
        <v>0</v>
      </c>
    </row>
    <row r="3899" spans="1:8" x14ac:dyDescent="0.25">
      <c r="E3899" s="2">
        <v>0</v>
      </c>
      <c r="G3899" s="2">
        <v>0</v>
      </c>
      <c r="H3899" s="4">
        <f>Tabla1[[#This Row],[Importe]]-Tabla1[[#This Row],[Pagado]]</f>
        <v>0</v>
      </c>
    </row>
    <row r="3900" spans="1:8" x14ac:dyDescent="0.25">
      <c r="E3900" s="3">
        <f>SUBTOTAL(109,Tabla1[Importe])</f>
        <v>45856982.189999945</v>
      </c>
      <c r="G3900" s="3">
        <f>SUBTOTAL(109,Tabla1[Pagado])</f>
        <v>45529726.279999942</v>
      </c>
      <c r="H3900" s="5">
        <f>SUBTOTAL(109,Tabla1[Saldo])</f>
        <v>327255.91000000003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BEB52-FDEE-44C4-824E-09F4A2AAAFE5}">
  <sheetPr>
    <tabColor rgb="FF00B0F0"/>
  </sheetPr>
  <dimension ref="A1:K3306"/>
  <sheetViews>
    <sheetView zoomScale="130" zoomScaleNormal="130" workbookViewId="0">
      <pane xSplit="3" ySplit="1" topLeftCell="E699" activePane="bottomRight" state="frozen"/>
      <selection pane="topRight" activeCell="D1" sqref="D1"/>
      <selection pane="bottomLeft" activeCell="A2" sqref="A2"/>
      <selection pane="bottomRight" activeCell="G705" sqref="G705"/>
    </sheetView>
  </sheetViews>
  <sheetFormatPr baseColWidth="10" defaultRowHeight="15" x14ac:dyDescent="0.25"/>
  <cols>
    <col min="1" max="1" width="12.42578125" style="14" customWidth="1"/>
    <col min="2" max="2" width="12.28515625" style="7" customWidth="1"/>
    <col min="3" max="3" width="13.140625" hidden="1" customWidth="1"/>
    <col min="4" max="4" width="42.7109375" style="12" bestFit="1" customWidth="1"/>
    <col min="5" max="5" width="16.140625" style="2" bestFit="1" customWidth="1"/>
    <col min="6" max="6" width="16.85546875" style="15" customWidth="1"/>
    <col min="7" max="7" width="17.42578125" style="2" customWidth="1"/>
    <col min="8" max="8" width="18.28515625" style="4" customWidth="1"/>
    <col min="11" max="11" width="11.42578125" style="16"/>
  </cols>
  <sheetData>
    <row r="1" spans="1:8" x14ac:dyDescent="0.25">
      <c r="A1" s="14" t="s">
        <v>0</v>
      </c>
      <c r="B1" s="7" t="s">
        <v>1</v>
      </c>
      <c r="C1" t="s">
        <v>2</v>
      </c>
      <c r="D1" s="12" t="s">
        <v>3</v>
      </c>
      <c r="E1" s="2" t="s">
        <v>4</v>
      </c>
      <c r="F1" s="15" t="s">
        <v>5</v>
      </c>
      <c r="G1" s="2" t="s">
        <v>6</v>
      </c>
      <c r="H1" s="6" t="s">
        <v>7</v>
      </c>
    </row>
    <row r="2" spans="1:8" x14ac:dyDescent="0.25">
      <c r="A2" s="14">
        <v>44198</v>
      </c>
      <c r="B2" s="8" t="s">
        <v>7589</v>
      </c>
      <c r="C2">
        <v>42386</v>
      </c>
      <c r="D2" s="13" t="s">
        <v>3966</v>
      </c>
      <c r="E2" s="2">
        <v>2678.6</v>
      </c>
      <c r="F2" s="15">
        <v>44198</v>
      </c>
      <c r="G2" s="2">
        <v>2678.6</v>
      </c>
      <c r="H2" s="4">
        <f>Tabla14[[#This Row],[Importe]]-Tabla14[[#This Row],[Pagado]]</f>
        <v>0</v>
      </c>
    </row>
    <row r="3" spans="1:8" x14ac:dyDescent="0.25">
      <c r="A3" s="14">
        <v>44198</v>
      </c>
      <c r="B3" s="8" t="s">
        <v>7590</v>
      </c>
      <c r="C3">
        <v>42387</v>
      </c>
      <c r="D3" s="13" t="s">
        <v>3952</v>
      </c>
      <c r="E3" s="2">
        <v>6746.4</v>
      </c>
      <c r="F3" s="15">
        <v>44198</v>
      </c>
      <c r="G3" s="2">
        <v>6746.4</v>
      </c>
      <c r="H3" s="4">
        <f>Tabla14[[#This Row],[Importe]]-Tabla14[[#This Row],[Pagado]]</f>
        <v>0</v>
      </c>
    </row>
    <row r="4" spans="1:8" x14ac:dyDescent="0.25">
      <c r="A4" s="14">
        <v>44198</v>
      </c>
      <c r="B4" s="8" t="s">
        <v>7591</v>
      </c>
      <c r="C4">
        <v>42388</v>
      </c>
      <c r="D4" s="13" t="s">
        <v>4031</v>
      </c>
      <c r="E4" s="2">
        <v>5060</v>
      </c>
      <c r="F4" s="15">
        <v>44198</v>
      </c>
      <c r="G4" s="2">
        <v>5060</v>
      </c>
      <c r="H4" s="4">
        <f>Tabla14[[#This Row],[Importe]]-Tabla14[[#This Row],[Pagado]]</f>
        <v>0</v>
      </c>
    </row>
    <row r="5" spans="1:8" x14ac:dyDescent="0.25">
      <c r="A5" s="14">
        <v>44198</v>
      </c>
      <c r="B5" s="8" t="s">
        <v>7592</v>
      </c>
      <c r="C5">
        <v>42389</v>
      </c>
      <c r="D5" s="13" t="s">
        <v>3956</v>
      </c>
      <c r="E5" s="2">
        <v>3140</v>
      </c>
      <c r="F5" s="15">
        <v>44198</v>
      </c>
      <c r="G5" s="2">
        <v>3140</v>
      </c>
      <c r="H5" s="4">
        <f>Tabla14[[#This Row],[Importe]]-Tabla14[[#This Row],[Pagado]]</f>
        <v>0</v>
      </c>
    </row>
    <row r="6" spans="1:8" x14ac:dyDescent="0.25">
      <c r="A6" s="14">
        <v>44198</v>
      </c>
      <c r="B6" s="8" t="s">
        <v>7593</v>
      </c>
      <c r="C6">
        <v>42390</v>
      </c>
      <c r="D6" s="13" t="s">
        <v>3968</v>
      </c>
      <c r="E6" s="2">
        <v>7360</v>
      </c>
      <c r="F6" s="15">
        <v>44201</v>
      </c>
      <c r="G6" s="2">
        <v>7360</v>
      </c>
      <c r="H6" s="4">
        <f>Tabla14[[#This Row],[Importe]]-Tabla14[[#This Row],[Pagado]]</f>
        <v>0</v>
      </c>
    </row>
    <row r="7" spans="1:8" x14ac:dyDescent="0.25">
      <c r="A7" s="14">
        <v>44198</v>
      </c>
      <c r="B7" s="8" t="s">
        <v>7594</v>
      </c>
      <c r="C7">
        <v>42391</v>
      </c>
      <c r="D7" s="13" t="s">
        <v>3953</v>
      </c>
      <c r="E7" s="2">
        <v>4140</v>
      </c>
      <c r="F7" s="15">
        <v>44198</v>
      </c>
      <c r="G7" s="2">
        <v>4140</v>
      </c>
      <c r="H7" s="4">
        <f>Tabla14[[#This Row],[Importe]]-Tabla14[[#This Row],[Pagado]]</f>
        <v>0</v>
      </c>
    </row>
    <row r="8" spans="1:8" x14ac:dyDescent="0.25">
      <c r="A8" s="14">
        <v>44198</v>
      </c>
      <c r="B8" s="8" t="s">
        <v>7595</v>
      </c>
      <c r="C8">
        <v>42392</v>
      </c>
      <c r="D8" s="13" t="s">
        <v>3964</v>
      </c>
      <c r="E8" s="2">
        <v>3220</v>
      </c>
      <c r="F8" s="15">
        <v>44198</v>
      </c>
      <c r="G8" s="2">
        <v>3220</v>
      </c>
      <c r="H8" s="4">
        <f>Tabla14[[#This Row],[Importe]]-Tabla14[[#This Row],[Pagado]]</f>
        <v>0</v>
      </c>
    </row>
    <row r="9" spans="1:8" x14ac:dyDescent="0.25">
      <c r="A9" s="14">
        <v>44198</v>
      </c>
      <c r="B9" s="8" t="s">
        <v>7596</v>
      </c>
      <c r="C9">
        <v>42393</v>
      </c>
      <c r="D9" s="13" t="s">
        <v>4168</v>
      </c>
      <c r="E9" s="2">
        <v>7722</v>
      </c>
      <c r="F9" s="15">
        <v>44198</v>
      </c>
      <c r="G9" s="2">
        <v>7722</v>
      </c>
      <c r="H9" s="4">
        <f>Tabla14[[#This Row],[Importe]]-Tabla14[[#This Row],[Pagado]]</f>
        <v>0</v>
      </c>
    </row>
    <row r="10" spans="1:8" x14ac:dyDescent="0.25">
      <c r="A10" s="14">
        <v>44198</v>
      </c>
      <c r="B10" s="8" t="s">
        <v>7597</v>
      </c>
      <c r="C10">
        <v>42394</v>
      </c>
      <c r="D10" s="13" t="s">
        <v>4080</v>
      </c>
      <c r="E10" s="2">
        <v>4118.1000000000004</v>
      </c>
      <c r="F10" s="15">
        <v>44201</v>
      </c>
      <c r="G10" s="2">
        <v>4118.1000000000004</v>
      </c>
      <c r="H10" s="4">
        <f>Tabla14[[#This Row],[Importe]]-Tabla14[[#This Row],[Pagado]]</f>
        <v>0</v>
      </c>
    </row>
    <row r="11" spans="1:8" x14ac:dyDescent="0.25">
      <c r="A11" s="14">
        <v>44198</v>
      </c>
      <c r="B11" s="8" t="s">
        <v>7598</v>
      </c>
      <c r="C11">
        <v>42395</v>
      </c>
      <c r="D11" s="13" t="s">
        <v>3949</v>
      </c>
      <c r="E11" s="2">
        <v>45863.4</v>
      </c>
      <c r="F11" s="15">
        <v>44200</v>
      </c>
      <c r="G11" s="2">
        <v>45863.4</v>
      </c>
      <c r="H11" s="4">
        <f>Tabla14[[#This Row],[Importe]]-Tabla14[[#This Row],[Pagado]]</f>
        <v>0</v>
      </c>
    </row>
    <row r="12" spans="1:8" x14ac:dyDescent="0.25">
      <c r="A12" s="14">
        <v>44198</v>
      </c>
      <c r="B12" s="8" t="s">
        <v>7599</v>
      </c>
      <c r="C12">
        <v>42396</v>
      </c>
      <c r="D12" s="13" t="s">
        <v>3957</v>
      </c>
      <c r="E12" s="2">
        <v>1380</v>
      </c>
      <c r="F12" s="15">
        <v>44198</v>
      </c>
      <c r="G12" s="2">
        <v>1380</v>
      </c>
      <c r="H12" s="4">
        <f>Tabla14[[#This Row],[Importe]]-Tabla14[[#This Row],[Pagado]]</f>
        <v>0</v>
      </c>
    </row>
    <row r="13" spans="1:8" x14ac:dyDescent="0.25">
      <c r="A13" s="14">
        <v>44198</v>
      </c>
      <c r="B13" s="8" t="s">
        <v>7600</v>
      </c>
      <c r="C13">
        <v>42397</v>
      </c>
      <c r="D13" s="13" t="s">
        <v>3942</v>
      </c>
      <c r="E13" s="2">
        <v>6580.8</v>
      </c>
      <c r="F13" s="15">
        <v>44201</v>
      </c>
      <c r="G13" s="2">
        <v>6580.8</v>
      </c>
      <c r="H13" s="4">
        <f>Tabla14[[#This Row],[Importe]]-Tabla14[[#This Row],[Pagado]]</f>
        <v>0</v>
      </c>
    </row>
    <row r="14" spans="1:8" x14ac:dyDescent="0.25">
      <c r="A14" s="14">
        <v>44198</v>
      </c>
      <c r="B14" s="8" t="s">
        <v>7601</v>
      </c>
      <c r="C14">
        <v>42398</v>
      </c>
      <c r="D14" s="13" t="s">
        <v>3964</v>
      </c>
      <c r="E14" s="2">
        <v>1223.2</v>
      </c>
      <c r="F14" s="15">
        <v>44198</v>
      </c>
      <c r="G14" s="2">
        <v>1223.2</v>
      </c>
      <c r="H14" s="4">
        <f>Tabla14[[#This Row],[Importe]]-Tabla14[[#This Row],[Pagado]]</f>
        <v>0</v>
      </c>
    </row>
    <row r="15" spans="1:8" x14ac:dyDescent="0.25">
      <c r="A15" s="14">
        <v>44198</v>
      </c>
      <c r="B15" s="8" t="s">
        <v>7602</v>
      </c>
      <c r="C15">
        <v>42399</v>
      </c>
      <c r="D15" s="13" t="s">
        <v>3945</v>
      </c>
      <c r="E15" s="2">
        <v>3745.9</v>
      </c>
      <c r="F15" s="15">
        <v>44201</v>
      </c>
      <c r="G15" s="2">
        <v>3745.9</v>
      </c>
      <c r="H15" s="4">
        <f>Tabla14[[#This Row],[Importe]]-Tabla14[[#This Row],[Pagado]]</f>
        <v>0</v>
      </c>
    </row>
    <row r="16" spans="1:8" x14ac:dyDescent="0.25">
      <c r="A16" s="14">
        <v>44198</v>
      </c>
      <c r="B16" s="8" t="s">
        <v>7603</v>
      </c>
      <c r="C16">
        <v>42400</v>
      </c>
      <c r="D16" s="13" t="s">
        <v>3940</v>
      </c>
      <c r="E16" s="2">
        <v>3369.6</v>
      </c>
      <c r="F16" s="15">
        <v>44199</v>
      </c>
      <c r="G16" s="2">
        <v>3369.6</v>
      </c>
      <c r="H16" s="4">
        <f>Tabla14[[#This Row],[Importe]]-Tabla14[[#This Row],[Pagado]]</f>
        <v>0</v>
      </c>
    </row>
    <row r="17" spans="1:8" x14ac:dyDescent="0.25">
      <c r="A17" s="14">
        <v>44198</v>
      </c>
      <c r="B17" s="8" t="s">
        <v>7604</v>
      </c>
      <c r="C17">
        <v>42401</v>
      </c>
      <c r="D17" s="13" t="s">
        <v>3938</v>
      </c>
      <c r="E17" s="2">
        <v>7651.6</v>
      </c>
      <c r="F17" s="15">
        <v>44201</v>
      </c>
      <c r="G17" s="2">
        <v>7651.6</v>
      </c>
      <c r="H17" s="4">
        <f>Tabla14[[#This Row],[Importe]]-Tabla14[[#This Row],[Pagado]]</f>
        <v>0</v>
      </c>
    </row>
    <row r="18" spans="1:8" x14ac:dyDescent="0.25">
      <c r="A18" s="14">
        <v>44198</v>
      </c>
      <c r="B18" s="8" t="s">
        <v>7605</v>
      </c>
      <c r="C18">
        <v>42402</v>
      </c>
      <c r="D18" s="13" t="s">
        <v>3939</v>
      </c>
      <c r="E18" s="2">
        <v>10838.2</v>
      </c>
      <c r="F18" s="15">
        <v>44201</v>
      </c>
      <c r="G18" s="2">
        <v>10838.2</v>
      </c>
      <c r="H18" s="4">
        <f>Tabla14[[#This Row],[Importe]]-Tabla14[[#This Row],[Pagado]]</f>
        <v>0</v>
      </c>
    </row>
    <row r="19" spans="1:8" ht="30" x14ac:dyDescent="0.25">
      <c r="A19" s="14">
        <v>44198</v>
      </c>
      <c r="B19" s="8" t="s">
        <v>7606</v>
      </c>
      <c r="C19">
        <v>42403</v>
      </c>
      <c r="D19" s="13" t="s">
        <v>3950</v>
      </c>
      <c r="E19" s="2">
        <v>44305.2</v>
      </c>
      <c r="F19" s="15" t="s">
        <v>7607</v>
      </c>
      <c r="G19" s="2">
        <f>20000+24305.2</f>
        <v>44305.2</v>
      </c>
      <c r="H19" s="4">
        <f>Tabla14[[#This Row],[Importe]]-Tabla14[[#This Row],[Pagado]]</f>
        <v>0</v>
      </c>
    </row>
    <row r="20" spans="1:8" x14ac:dyDescent="0.25">
      <c r="A20" s="14">
        <v>44198</v>
      </c>
      <c r="B20" s="8" t="s">
        <v>7608</v>
      </c>
      <c r="C20">
        <v>42404</v>
      </c>
      <c r="D20" s="13" t="s">
        <v>3951</v>
      </c>
      <c r="E20" s="2">
        <v>12475</v>
      </c>
      <c r="F20" s="15">
        <v>44198</v>
      </c>
      <c r="G20" s="2">
        <v>12475</v>
      </c>
      <c r="H20" s="4">
        <f>Tabla14[[#This Row],[Importe]]-Tabla14[[#This Row],[Pagado]]</f>
        <v>0</v>
      </c>
    </row>
    <row r="21" spans="1:8" x14ac:dyDescent="0.25">
      <c r="A21" s="14">
        <v>44198</v>
      </c>
      <c r="B21" s="8" t="s">
        <v>7609</v>
      </c>
      <c r="C21">
        <v>42405</v>
      </c>
      <c r="D21" s="13" t="s">
        <v>3947</v>
      </c>
      <c r="E21" s="2">
        <v>5993.1</v>
      </c>
      <c r="F21" s="15">
        <v>44201</v>
      </c>
      <c r="G21" s="2">
        <v>5993.1</v>
      </c>
      <c r="H21" s="4">
        <f>Tabla14[[#This Row],[Importe]]-Tabla14[[#This Row],[Pagado]]</f>
        <v>0</v>
      </c>
    </row>
    <row r="22" spans="1:8" x14ac:dyDescent="0.25">
      <c r="A22" s="14">
        <v>44198</v>
      </c>
      <c r="B22" s="8" t="s">
        <v>7610</v>
      </c>
      <c r="C22">
        <v>42406</v>
      </c>
      <c r="D22" s="13" t="s">
        <v>3944</v>
      </c>
      <c r="E22" s="2">
        <v>11073.2</v>
      </c>
      <c r="F22" s="15">
        <v>44201</v>
      </c>
      <c r="G22" s="2">
        <v>11073.2</v>
      </c>
      <c r="H22" s="4">
        <f>Tabla14[[#This Row],[Importe]]-Tabla14[[#This Row],[Pagado]]</f>
        <v>0</v>
      </c>
    </row>
    <row r="23" spans="1:8" x14ac:dyDescent="0.25">
      <c r="A23" s="14">
        <v>44198</v>
      </c>
      <c r="B23" s="8" t="s">
        <v>7611</v>
      </c>
      <c r="C23">
        <v>42407</v>
      </c>
      <c r="D23" s="13" t="s">
        <v>4041</v>
      </c>
      <c r="E23" s="2">
        <v>827.88</v>
      </c>
      <c r="F23" s="15">
        <v>44198</v>
      </c>
      <c r="G23" s="2">
        <v>827.88</v>
      </c>
      <c r="H23" s="4">
        <f>Tabla14[[#This Row],[Importe]]-Tabla14[[#This Row],[Pagado]]</f>
        <v>0</v>
      </c>
    </row>
    <row r="24" spans="1:8" x14ac:dyDescent="0.25">
      <c r="A24" s="14">
        <v>44198</v>
      </c>
      <c r="B24" s="8" t="s">
        <v>7612</v>
      </c>
      <c r="C24">
        <v>42408</v>
      </c>
      <c r="D24" s="13" t="s">
        <v>3941</v>
      </c>
      <c r="E24" s="2">
        <v>7294.4</v>
      </c>
      <c r="F24" s="15">
        <v>44201</v>
      </c>
      <c r="G24" s="2">
        <v>7294.4</v>
      </c>
      <c r="H24" s="4">
        <f>Tabla14[[#This Row],[Importe]]-Tabla14[[#This Row],[Pagado]]</f>
        <v>0</v>
      </c>
    </row>
    <row r="25" spans="1:8" x14ac:dyDescent="0.25">
      <c r="A25" s="14">
        <v>44198</v>
      </c>
      <c r="B25" s="8" t="s">
        <v>7613</v>
      </c>
      <c r="C25">
        <v>42409</v>
      </c>
      <c r="D25" s="13" t="s">
        <v>3948</v>
      </c>
      <c r="E25" s="2">
        <v>17668.8</v>
      </c>
      <c r="F25" s="15">
        <v>44202</v>
      </c>
      <c r="G25" s="2">
        <v>17668.8</v>
      </c>
      <c r="H25" s="4">
        <f>Tabla14[[#This Row],[Importe]]-Tabla14[[#This Row],[Pagado]]</f>
        <v>0</v>
      </c>
    </row>
    <row r="26" spans="1:8" x14ac:dyDescent="0.25">
      <c r="A26" s="14">
        <v>44198</v>
      </c>
      <c r="B26" s="8" t="s">
        <v>7614</v>
      </c>
      <c r="C26">
        <v>42410</v>
      </c>
      <c r="D26" s="13" t="s">
        <v>3958</v>
      </c>
      <c r="E26" s="2">
        <v>4296.1000000000004</v>
      </c>
      <c r="F26" s="15">
        <v>44198</v>
      </c>
      <c r="G26" s="2">
        <v>4296.1000000000004</v>
      </c>
      <c r="H26" s="4">
        <f>Tabla14[[#This Row],[Importe]]-Tabla14[[#This Row],[Pagado]]</f>
        <v>0</v>
      </c>
    </row>
    <row r="27" spans="1:8" x14ac:dyDescent="0.25">
      <c r="A27" s="14">
        <v>44198</v>
      </c>
      <c r="B27" s="8" t="s">
        <v>7615</v>
      </c>
      <c r="C27">
        <v>42411</v>
      </c>
      <c r="D27" s="13" t="s">
        <v>4187</v>
      </c>
      <c r="E27" s="2">
        <v>14203.8</v>
      </c>
      <c r="F27" s="15">
        <v>44198</v>
      </c>
      <c r="G27" s="2">
        <v>14203.8</v>
      </c>
      <c r="H27" s="4">
        <f>Tabla14[[#This Row],[Importe]]-Tabla14[[#This Row],[Pagado]]</f>
        <v>0</v>
      </c>
    </row>
    <row r="28" spans="1:8" x14ac:dyDescent="0.25">
      <c r="A28" s="14">
        <v>44198</v>
      </c>
      <c r="B28" s="8" t="s">
        <v>7616</v>
      </c>
      <c r="C28">
        <v>42412</v>
      </c>
      <c r="D28" s="13" t="s">
        <v>4043</v>
      </c>
      <c r="E28" s="2">
        <v>38906.400000000001</v>
      </c>
      <c r="F28" s="15">
        <v>44203</v>
      </c>
      <c r="G28" s="2">
        <v>38906.400000000001</v>
      </c>
      <c r="H28" s="4">
        <f>Tabla14[[#This Row],[Importe]]-Tabla14[[#This Row],[Pagado]]</f>
        <v>0</v>
      </c>
    </row>
    <row r="29" spans="1:8" x14ac:dyDescent="0.25">
      <c r="A29" s="14">
        <v>44198</v>
      </c>
      <c r="B29" s="8" t="s">
        <v>7617</v>
      </c>
      <c r="C29">
        <v>42413</v>
      </c>
      <c r="D29" s="13" t="s">
        <v>3968</v>
      </c>
      <c r="E29" s="2">
        <v>5980</v>
      </c>
      <c r="F29" s="15">
        <v>44201</v>
      </c>
      <c r="G29" s="2">
        <v>5980</v>
      </c>
      <c r="H29" s="4">
        <f>Tabla14[[#This Row],[Importe]]-Tabla14[[#This Row],[Pagado]]</f>
        <v>0</v>
      </c>
    </row>
    <row r="30" spans="1:8" x14ac:dyDescent="0.25">
      <c r="A30" s="14">
        <v>44198</v>
      </c>
      <c r="B30" s="8" t="s">
        <v>7618</v>
      </c>
      <c r="C30">
        <v>42414</v>
      </c>
      <c r="D30" s="13" t="s">
        <v>4038</v>
      </c>
      <c r="E30" s="2">
        <v>21378.400000000001</v>
      </c>
      <c r="F30" s="15">
        <v>44203</v>
      </c>
      <c r="G30" s="2">
        <v>21378.400000000001</v>
      </c>
      <c r="H30" s="4">
        <f>Tabla14[[#This Row],[Importe]]-Tabla14[[#This Row],[Pagado]]</f>
        <v>0</v>
      </c>
    </row>
    <row r="31" spans="1:8" x14ac:dyDescent="0.25">
      <c r="A31" s="14">
        <v>44198</v>
      </c>
      <c r="B31" s="8" t="s">
        <v>7619</v>
      </c>
      <c r="C31">
        <v>42415</v>
      </c>
      <c r="D31" s="13" t="s">
        <v>3964</v>
      </c>
      <c r="E31" s="2">
        <v>728.8</v>
      </c>
      <c r="F31" s="15">
        <v>44198</v>
      </c>
      <c r="G31" s="2">
        <v>728.8</v>
      </c>
      <c r="H31" s="4">
        <f>Tabla14[[#This Row],[Importe]]-Tabla14[[#This Row],[Pagado]]</f>
        <v>0</v>
      </c>
    </row>
    <row r="32" spans="1:8" x14ac:dyDescent="0.25">
      <c r="A32" s="14">
        <v>44198</v>
      </c>
      <c r="B32" s="8" t="s">
        <v>7620</v>
      </c>
      <c r="C32">
        <v>42416</v>
      </c>
      <c r="D32" s="13" t="s">
        <v>3967</v>
      </c>
      <c r="E32" s="2">
        <v>9432</v>
      </c>
      <c r="F32" s="15">
        <v>44198</v>
      </c>
      <c r="G32" s="2">
        <v>9432</v>
      </c>
      <c r="H32" s="4">
        <f>Tabla14[[#This Row],[Importe]]-Tabla14[[#This Row],[Pagado]]</f>
        <v>0</v>
      </c>
    </row>
    <row r="33" spans="1:8" x14ac:dyDescent="0.25">
      <c r="A33" s="14">
        <v>44198</v>
      </c>
      <c r="B33" s="8" t="s">
        <v>7621</v>
      </c>
      <c r="C33">
        <v>42417</v>
      </c>
      <c r="D33" s="13" t="s">
        <v>4036</v>
      </c>
      <c r="E33" s="2">
        <v>2278.8000000000002</v>
      </c>
      <c r="F33" s="15">
        <v>44198</v>
      </c>
      <c r="G33" s="2">
        <v>2278.8000000000002</v>
      </c>
      <c r="H33" s="4">
        <f>Tabla14[[#This Row],[Importe]]-Tabla14[[#This Row],[Pagado]]</f>
        <v>0</v>
      </c>
    </row>
    <row r="34" spans="1:8" x14ac:dyDescent="0.25">
      <c r="A34" s="14">
        <v>44198</v>
      </c>
      <c r="B34" s="8" t="s">
        <v>7622</v>
      </c>
      <c r="C34">
        <v>42418</v>
      </c>
      <c r="D34" s="13" t="s">
        <v>3970</v>
      </c>
      <c r="E34" s="2">
        <v>1793.8</v>
      </c>
      <c r="F34" s="15">
        <v>44198</v>
      </c>
      <c r="G34" s="2">
        <v>1793.8</v>
      </c>
      <c r="H34" s="4">
        <f>Tabla14[[#This Row],[Importe]]-Tabla14[[#This Row],[Pagado]]</f>
        <v>0</v>
      </c>
    </row>
    <row r="35" spans="1:8" x14ac:dyDescent="0.25">
      <c r="A35" s="14">
        <v>44198</v>
      </c>
      <c r="B35" s="8" t="s">
        <v>7623</v>
      </c>
      <c r="C35">
        <v>42419</v>
      </c>
      <c r="D35" s="13" t="s">
        <v>3978</v>
      </c>
      <c r="E35" s="2">
        <v>13617.6</v>
      </c>
      <c r="F35" s="15">
        <v>44198</v>
      </c>
      <c r="G35" s="2">
        <v>13617.6</v>
      </c>
      <c r="H35" s="4">
        <f>Tabla14[[#This Row],[Importe]]-Tabla14[[#This Row],[Pagado]]</f>
        <v>0</v>
      </c>
    </row>
    <row r="36" spans="1:8" x14ac:dyDescent="0.25">
      <c r="A36" s="14">
        <v>44198</v>
      </c>
      <c r="B36" s="8" t="s">
        <v>7624</v>
      </c>
      <c r="C36">
        <v>42420</v>
      </c>
      <c r="D36" s="13" t="s">
        <v>3962</v>
      </c>
      <c r="E36" s="2">
        <v>6167.2</v>
      </c>
      <c r="F36" s="15">
        <v>44198</v>
      </c>
      <c r="G36" s="2">
        <v>6167.2</v>
      </c>
      <c r="H36" s="4">
        <f>Tabla14[[#This Row],[Importe]]-Tabla14[[#This Row],[Pagado]]</f>
        <v>0</v>
      </c>
    </row>
    <row r="37" spans="1:8" x14ac:dyDescent="0.25">
      <c r="A37" s="14">
        <v>44198</v>
      </c>
      <c r="B37" s="8" t="s">
        <v>7625</v>
      </c>
      <c r="C37">
        <v>42421</v>
      </c>
      <c r="D37" s="13" t="s">
        <v>4040</v>
      </c>
      <c r="E37" s="2">
        <v>12391.8</v>
      </c>
      <c r="F37" s="15">
        <v>44203</v>
      </c>
      <c r="G37" s="2">
        <v>12391.8</v>
      </c>
      <c r="H37" s="4">
        <f>Tabla14[[#This Row],[Importe]]-Tabla14[[#This Row],[Pagado]]</f>
        <v>0</v>
      </c>
    </row>
    <row r="38" spans="1:8" x14ac:dyDescent="0.25">
      <c r="A38" s="14">
        <v>44198</v>
      </c>
      <c r="B38" s="8" t="s">
        <v>7626</v>
      </c>
      <c r="C38">
        <v>42422</v>
      </c>
      <c r="D38" s="13" t="s">
        <v>3972</v>
      </c>
      <c r="E38" s="2">
        <v>3024</v>
      </c>
      <c r="F38" s="15">
        <v>44198</v>
      </c>
      <c r="G38" s="2">
        <v>3024</v>
      </c>
      <c r="H38" s="4">
        <f>Tabla14[[#This Row],[Importe]]-Tabla14[[#This Row],[Pagado]]</f>
        <v>0</v>
      </c>
    </row>
    <row r="39" spans="1:8" x14ac:dyDescent="0.25">
      <c r="A39" s="14">
        <v>44198</v>
      </c>
      <c r="B39" s="8" t="s">
        <v>7627</v>
      </c>
      <c r="C39">
        <v>42423</v>
      </c>
      <c r="D39" s="13" t="s">
        <v>3994</v>
      </c>
      <c r="E39" s="2">
        <v>1324.4</v>
      </c>
      <c r="F39" s="15">
        <v>44198</v>
      </c>
      <c r="G39" s="2">
        <v>1324.4</v>
      </c>
      <c r="H39" s="4">
        <f>Tabla14[[#This Row],[Importe]]-Tabla14[[#This Row],[Pagado]]</f>
        <v>0</v>
      </c>
    </row>
    <row r="40" spans="1:8" x14ac:dyDescent="0.25">
      <c r="A40" s="14">
        <v>44198</v>
      </c>
      <c r="B40" s="8" t="s">
        <v>7628</v>
      </c>
      <c r="C40">
        <v>42424</v>
      </c>
      <c r="D40" s="13" t="s">
        <v>3962</v>
      </c>
      <c r="E40" s="2">
        <v>2144</v>
      </c>
      <c r="F40" s="15">
        <v>44198</v>
      </c>
      <c r="G40" s="2">
        <v>2144</v>
      </c>
      <c r="H40" s="4">
        <f>Tabla14[[#This Row],[Importe]]-Tabla14[[#This Row],[Pagado]]</f>
        <v>0</v>
      </c>
    </row>
    <row r="41" spans="1:8" x14ac:dyDescent="0.25">
      <c r="A41" s="14">
        <v>44198</v>
      </c>
      <c r="B41" s="8" t="s">
        <v>7629</v>
      </c>
      <c r="C41">
        <v>42425</v>
      </c>
      <c r="D41" s="13" t="s">
        <v>4012</v>
      </c>
      <c r="E41" s="2">
        <v>31054.32</v>
      </c>
      <c r="F41" s="15">
        <v>44198</v>
      </c>
      <c r="G41" s="2">
        <v>31054.32</v>
      </c>
      <c r="H41" s="4">
        <f>Tabla14[[#This Row],[Importe]]-Tabla14[[#This Row],[Pagado]]</f>
        <v>0</v>
      </c>
    </row>
    <row r="42" spans="1:8" x14ac:dyDescent="0.25">
      <c r="A42" s="14">
        <v>44198</v>
      </c>
      <c r="B42" s="8" t="s">
        <v>7630</v>
      </c>
      <c r="C42">
        <v>42426</v>
      </c>
      <c r="D42" s="13" t="s">
        <v>4065</v>
      </c>
      <c r="E42" s="2">
        <v>8995.5</v>
      </c>
      <c r="F42" s="15">
        <v>44199</v>
      </c>
      <c r="G42" s="2">
        <v>8995.5</v>
      </c>
      <c r="H42" s="4">
        <f>Tabla14[[#This Row],[Importe]]-Tabla14[[#This Row],[Pagado]]</f>
        <v>0</v>
      </c>
    </row>
    <row r="43" spans="1:8" x14ac:dyDescent="0.25">
      <c r="A43" s="14">
        <v>44198</v>
      </c>
      <c r="B43" s="8" t="s">
        <v>7631</v>
      </c>
      <c r="C43">
        <v>42427</v>
      </c>
      <c r="D43" s="13" t="s">
        <v>4085</v>
      </c>
      <c r="E43" s="2">
        <v>23821</v>
      </c>
      <c r="F43" s="15">
        <v>44199</v>
      </c>
      <c r="G43" s="2">
        <v>23821</v>
      </c>
      <c r="H43" s="4">
        <f>Tabla14[[#This Row],[Importe]]-Tabla14[[#This Row],[Pagado]]</f>
        <v>0</v>
      </c>
    </row>
    <row r="44" spans="1:8" x14ac:dyDescent="0.25">
      <c r="A44" s="14">
        <v>44198</v>
      </c>
      <c r="B44" s="8" t="s">
        <v>7632</v>
      </c>
      <c r="C44">
        <v>42428</v>
      </c>
      <c r="D44" s="13" t="s">
        <v>4007</v>
      </c>
      <c r="E44" s="2">
        <v>7375.2</v>
      </c>
      <c r="F44" s="15">
        <v>44199</v>
      </c>
      <c r="G44" s="2">
        <v>7375.2</v>
      </c>
      <c r="H44" s="4">
        <f>Tabla14[[#This Row],[Importe]]-Tabla14[[#This Row],[Pagado]]</f>
        <v>0</v>
      </c>
    </row>
    <row r="45" spans="1:8" x14ac:dyDescent="0.25">
      <c r="A45" s="14">
        <v>44198</v>
      </c>
      <c r="B45" s="8" t="s">
        <v>7633</v>
      </c>
      <c r="C45">
        <v>42429</v>
      </c>
      <c r="D45" s="13" t="s">
        <v>4132</v>
      </c>
      <c r="E45" s="2">
        <v>1710.8</v>
      </c>
      <c r="F45" s="15">
        <v>44198</v>
      </c>
      <c r="G45" s="2">
        <v>1710.8</v>
      </c>
      <c r="H45" s="4">
        <f>Tabla14[[#This Row],[Importe]]-Tabla14[[#This Row],[Pagado]]</f>
        <v>0</v>
      </c>
    </row>
    <row r="46" spans="1:8" x14ac:dyDescent="0.25">
      <c r="A46" s="14">
        <v>44198</v>
      </c>
      <c r="B46" s="8" t="s">
        <v>7634</v>
      </c>
      <c r="C46">
        <v>42430</v>
      </c>
      <c r="D46" s="13" t="s">
        <v>4039</v>
      </c>
      <c r="E46" s="2">
        <v>13066.32</v>
      </c>
      <c r="F46" s="15">
        <v>44203</v>
      </c>
      <c r="G46" s="2">
        <v>13066.32</v>
      </c>
      <c r="H46" s="4">
        <f>Tabla14[[#This Row],[Importe]]-Tabla14[[#This Row],[Pagado]]</f>
        <v>0</v>
      </c>
    </row>
    <row r="47" spans="1:8" x14ac:dyDescent="0.25">
      <c r="A47" s="14">
        <v>44198</v>
      </c>
      <c r="B47" s="8" t="s">
        <v>7635</v>
      </c>
      <c r="C47">
        <v>42431</v>
      </c>
      <c r="D47" s="13" t="s">
        <v>4156</v>
      </c>
      <c r="E47" s="2">
        <v>4209.6000000000004</v>
      </c>
      <c r="F47" s="15">
        <v>44198</v>
      </c>
      <c r="G47" s="2">
        <v>4209.6000000000004</v>
      </c>
      <c r="H47" s="4">
        <f>Tabla14[[#This Row],[Importe]]-Tabla14[[#This Row],[Pagado]]</f>
        <v>0</v>
      </c>
    </row>
    <row r="48" spans="1:8" x14ac:dyDescent="0.25">
      <c r="A48" s="14">
        <v>44198</v>
      </c>
      <c r="B48" s="8" t="s">
        <v>7636</v>
      </c>
      <c r="C48">
        <v>42432</v>
      </c>
      <c r="D48" s="13" t="s">
        <v>3964</v>
      </c>
      <c r="E48" s="2">
        <v>552</v>
      </c>
      <c r="F48" s="15">
        <v>44198</v>
      </c>
      <c r="G48" s="2">
        <v>552</v>
      </c>
      <c r="H48" s="4">
        <f>Tabla14[[#This Row],[Importe]]-Tabla14[[#This Row],[Pagado]]</f>
        <v>0</v>
      </c>
    </row>
    <row r="49" spans="1:8" x14ac:dyDescent="0.25">
      <c r="A49" s="14">
        <v>44198</v>
      </c>
      <c r="B49" s="8" t="s">
        <v>7637</v>
      </c>
      <c r="C49">
        <v>42433</v>
      </c>
      <c r="D49" s="13" t="s">
        <v>3969</v>
      </c>
      <c r="E49" s="2">
        <v>11197.2</v>
      </c>
      <c r="F49" s="15">
        <v>44198</v>
      </c>
      <c r="G49" s="2">
        <v>11197.2</v>
      </c>
      <c r="H49" s="4">
        <f>Tabla14[[#This Row],[Importe]]-Tabla14[[#This Row],[Pagado]]</f>
        <v>0</v>
      </c>
    </row>
    <row r="50" spans="1:8" x14ac:dyDescent="0.25">
      <c r="A50" s="14">
        <v>44198</v>
      </c>
      <c r="B50" s="8" t="s">
        <v>7638</v>
      </c>
      <c r="C50">
        <v>42434</v>
      </c>
      <c r="D50" s="13" t="s">
        <v>4005</v>
      </c>
      <c r="E50" s="2">
        <v>2124</v>
      </c>
      <c r="F50" s="15">
        <v>44199</v>
      </c>
      <c r="G50" s="2">
        <v>2124</v>
      </c>
      <c r="H50" s="4">
        <f>Tabla14[[#This Row],[Importe]]-Tabla14[[#This Row],[Pagado]]</f>
        <v>0</v>
      </c>
    </row>
    <row r="51" spans="1:8" x14ac:dyDescent="0.25">
      <c r="A51" s="14">
        <v>44198</v>
      </c>
      <c r="B51" s="8" t="s">
        <v>7639</v>
      </c>
      <c r="C51">
        <v>42435</v>
      </c>
      <c r="D51" s="13" t="s">
        <v>4111</v>
      </c>
      <c r="E51" s="2">
        <v>1620</v>
      </c>
      <c r="F51" s="15">
        <v>44199</v>
      </c>
      <c r="G51" s="2">
        <v>1620</v>
      </c>
      <c r="H51" s="4">
        <f>Tabla14[[#This Row],[Importe]]-Tabla14[[#This Row],[Pagado]]</f>
        <v>0</v>
      </c>
    </row>
    <row r="52" spans="1:8" x14ac:dyDescent="0.25">
      <c r="A52" s="14">
        <v>44198</v>
      </c>
      <c r="B52" s="8" t="s">
        <v>7640</v>
      </c>
      <c r="C52">
        <v>42436</v>
      </c>
      <c r="D52" s="13" t="s">
        <v>4063</v>
      </c>
      <c r="E52" s="2">
        <v>50430</v>
      </c>
      <c r="F52" s="15">
        <v>44199</v>
      </c>
      <c r="G52" s="2">
        <v>50430</v>
      </c>
      <c r="H52" s="4">
        <f>Tabla14[[#This Row],[Importe]]-Tabla14[[#This Row],[Pagado]]</f>
        <v>0</v>
      </c>
    </row>
    <row r="53" spans="1:8" x14ac:dyDescent="0.25">
      <c r="A53" s="14">
        <v>44198</v>
      </c>
      <c r="B53" s="8" t="s">
        <v>7641</v>
      </c>
      <c r="C53">
        <v>42437</v>
      </c>
      <c r="D53" s="13" t="s">
        <v>4083</v>
      </c>
      <c r="E53" s="2">
        <v>8761.2000000000007</v>
      </c>
      <c r="F53" s="15">
        <v>44199</v>
      </c>
      <c r="G53" s="2">
        <v>8761.2000000000007</v>
      </c>
      <c r="H53" s="4">
        <f>Tabla14[[#This Row],[Importe]]-Tabla14[[#This Row],[Pagado]]</f>
        <v>0</v>
      </c>
    </row>
    <row r="54" spans="1:8" x14ac:dyDescent="0.25">
      <c r="A54" s="14">
        <v>44198</v>
      </c>
      <c r="B54" s="8" t="s">
        <v>7642</v>
      </c>
      <c r="C54">
        <v>42438</v>
      </c>
      <c r="D54" s="13" t="s">
        <v>7643</v>
      </c>
      <c r="E54" s="2">
        <v>11403</v>
      </c>
      <c r="F54" s="15">
        <v>44198</v>
      </c>
      <c r="G54" s="2">
        <v>11403</v>
      </c>
      <c r="H54" s="4">
        <f>Tabla14[[#This Row],[Importe]]-Tabla14[[#This Row],[Pagado]]</f>
        <v>0</v>
      </c>
    </row>
    <row r="55" spans="1:8" x14ac:dyDescent="0.25">
      <c r="A55" s="14">
        <v>44198</v>
      </c>
      <c r="B55" s="8" t="s">
        <v>7644</v>
      </c>
      <c r="C55">
        <v>42439</v>
      </c>
      <c r="D55" s="13" t="s">
        <v>4044</v>
      </c>
      <c r="E55" s="2">
        <v>8867.7999999999993</v>
      </c>
      <c r="F55" s="15">
        <v>44199</v>
      </c>
      <c r="G55" s="2">
        <v>8867.7999999999993</v>
      </c>
      <c r="H55" s="4">
        <f>Tabla14[[#This Row],[Importe]]-Tabla14[[#This Row],[Pagado]]</f>
        <v>0</v>
      </c>
    </row>
    <row r="56" spans="1:8" x14ac:dyDescent="0.25">
      <c r="A56" s="14">
        <v>44198</v>
      </c>
      <c r="B56" s="8" t="s">
        <v>7645</v>
      </c>
      <c r="C56">
        <v>42440</v>
      </c>
      <c r="D56" s="13" t="s">
        <v>4176</v>
      </c>
      <c r="E56" s="2">
        <v>5656.5</v>
      </c>
      <c r="F56" s="15">
        <v>44199</v>
      </c>
      <c r="G56" s="2">
        <v>5656.5</v>
      </c>
      <c r="H56" s="4">
        <f>Tabla14[[#This Row],[Importe]]-Tabla14[[#This Row],[Pagado]]</f>
        <v>0</v>
      </c>
    </row>
    <row r="57" spans="1:8" x14ac:dyDescent="0.25">
      <c r="A57" s="14">
        <v>44198</v>
      </c>
      <c r="B57" s="8" t="s">
        <v>7646</v>
      </c>
      <c r="C57">
        <v>42441</v>
      </c>
      <c r="D57" s="13" t="s">
        <v>4010</v>
      </c>
      <c r="E57" s="2">
        <v>3361.3</v>
      </c>
      <c r="F57" s="15">
        <v>44199</v>
      </c>
      <c r="G57" s="2">
        <v>3361.3</v>
      </c>
      <c r="H57" s="4">
        <f>Tabla14[[#This Row],[Importe]]-Tabla14[[#This Row],[Pagado]]</f>
        <v>0</v>
      </c>
    </row>
    <row r="58" spans="1:8" x14ac:dyDescent="0.25">
      <c r="A58" s="14">
        <v>44198</v>
      </c>
      <c r="B58" s="8" t="s">
        <v>7647</v>
      </c>
      <c r="C58">
        <v>42442</v>
      </c>
      <c r="D58" s="13" t="s">
        <v>3960</v>
      </c>
      <c r="E58" s="2">
        <v>15592.3</v>
      </c>
      <c r="F58" s="15">
        <v>44198</v>
      </c>
      <c r="G58" s="2">
        <v>15592.3</v>
      </c>
      <c r="H58" s="4">
        <f>Tabla14[[#This Row],[Importe]]-Tabla14[[#This Row],[Pagado]]</f>
        <v>0</v>
      </c>
    </row>
    <row r="59" spans="1:8" x14ac:dyDescent="0.25">
      <c r="A59" s="14">
        <v>44198</v>
      </c>
      <c r="B59" s="8" t="s">
        <v>7648</v>
      </c>
      <c r="C59">
        <v>42443</v>
      </c>
      <c r="D59" s="13" t="s">
        <v>4067</v>
      </c>
      <c r="E59" s="2">
        <v>3680</v>
      </c>
      <c r="F59" s="15">
        <v>44198</v>
      </c>
      <c r="G59" s="2">
        <v>3680</v>
      </c>
      <c r="H59" s="4">
        <f>Tabla14[[#This Row],[Importe]]-Tabla14[[#This Row],[Pagado]]</f>
        <v>0</v>
      </c>
    </row>
    <row r="60" spans="1:8" x14ac:dyDescent="0.25">
      <c r="A60" s="14">
        <v>44198</v>
      </c>
      <c r="B60" s="8" t="s">
        <v>7649</v>
      </c>
      <c r="C60">
        <v>42444</v>
      </c>
      <c r="D60" s="13" t="s">
        <v>3964</v>
      </c>
      <c r="E60" s="2">
        <v>4512.6000000000004</v>
      </c>
      <c r="F60" s="15">
        <v>44199</v>
      </c>
      <c r="G60" s="2">
        <v>4512.6000000000004</v>
      </c>
      <c r="H60" s="4">
        <f>Tabla14[[#This Row],[Importe]]-Tabla14[[#This Row],[Pagado]]</f>
        <v>0</v>
      </c>
    </row>
    <row r="61" spans="1:8" x14ac:dyDescent="0.25">
      <c r="A61" s="14">
        <v>44198</v>
      </c>
      <c r="B61" s="8" t="s">
        <v>7650</v>
      </c>
      <c r="C61">
        <v>42445</v>
      </c>
      <c r="D61" s="13" t="s">
        <v>4067</v>
      </c>
      <c r="E61" s="2">
        <v>285.2</v>
      </c>
      <c r="F61" s="15">
        <v>44198</v>
      </c>
      <c r="G61" s="2">
        <v>285.2</v>
      </c>
      <c r="H61" s="4">
        <f>Tabla14[[#This Row],[Importe]]-Tabla14[[#This Row],[Pagado]]</f>
        <v>0</v>
      </c>
    </row>
    <row r="62" spans="1:8" x14ac:dyDescent="0.25">
      <c r="A62" s="14">
        <v>44198</v>
      </c>
      <c r="B62" s="8" t="s">
        <v>7651</v>
      </c>
      <c r="C62">
        <v>42446</v>
      </c>
      <c r="D62" s="13" t="s">
        <v>4120</v>
      </c>
      <c r="E62" s="2">
        <v>4587.2</v>
      </c>
      <c r="F62" s="15">
        <v>44200</v>
      </c>
      <c r="G62" s="2">
        <v>4587.2</v>
      </c>
      <c r="H62" s="4">
        <f>Tabla14[[#This Row],[Importe]]-Tabla14[[#This Row],[Pagado]]</f>
        <v>0</v>
      </c>
    </row>
    <row r="63" spans="1:8" x14ac:dyDescent="0.25">
      <c r="A63" s="14">
        <v>44198</v>
      </c>
      <c r="B63" s="8" t="s">
        <v>7652</v>
      </c>
      <c r="C63">
        <v>42447</v>
      </c>
      <c r="D63" s="13" t="s">
        <v>3974</v>
      </c>
      <c r="E63" s="2">
        <v>10120</v>
      </c>
      <c r="F63" s="15">
        <v>44199</v>
      </c>
      <c r="G63" s="2">
        <v>10120</v>
      </c>
      <c r="H63" s="4">
        <f>Tabla14[[#This Row],[Importe]]-Tabla14[[#This Row],[Pagado]]</f>
        <v>0</v>
      </c>
    </row>
    <row r="64" spans="1:8" x14ac:dyDescent="0.25">
      <c r="A64" s="14">
        <v>44198</v>
      </c>
      <c r="B64" s="8" t="s">
        <v>7653</v>
      </c>
      <c r="C64">
        <v>42448</v>
      </c>
      <c r="D64" s="13" t="s">
        <v>4185</v>
      </c>
      <c r="E64" s="2">
        <v>10816.8</v>
      </c>
      <c r="F64" s="15">
        <v>44200</v>
      </c>
      <c r="G64" s="2">
        <v>10816.8</v>
      </c>
      <c r="H64" s="4">
        <f>Tabla14[[#This Row],[Importe]]-Tabla14[[#This Row],[Pagado]]</f>
        <v>0</v>
      </c>
    </row>
    <row r="65" spans="1:8" x14ac:dyDescent="0.25">
      <c r="A65" s="14">
        <v>44198</v>
      </c>
      <c r="B65" s="8" t="s">
        <v>7654</v>
      </c>
      <c r="C65">
        <v>42449</v>
      </c>
      <c r="D65" s="13" t="s">
        <v>3964</v>
      </c>
      <c r="E65" s="2">
        <v>1713</v>
      </c>
      <c r="F65" s="15">
        <v>44198</v>
      </c>
      <c r="G65" s="2">
        <v>1713</v>
      </c>
      <c r="H65" s="4">
        <f>Tabla14[[#This Row],[Importe]]-Tabla14[[#This Row],[Pagado]]</f>
        <v>0</v>
      </c>
    </row>
    <row r="66" spans="1:8" x14ac:dyDescent="0.25">
      <c r="A66" s="14">
        <v>44198</v>
      </c>
      <c r="B66" s="8" t="s">
        <v>7655</v>
      </c>
      <c r="C66">
        <v>42450</v>
      </c>
      <c r="D66" s="13" t="s">
        <v>3975</v>
      </c>
      <c r="E66" s="2">
        <v>5726.3</v>
      </c>
      <c r="F66" s="15">
        <v>44200</v>
      </c>
      <c r="G66" s="2">
        <v>5726.3</v>
      </c>
      <c r="H66" s="4">
        <f>Tabla14[[#This Row],[Importe]]-Tabla14[[#This Row],[Pagado]]</f>
        <v>0</v>
      </c>
    </row>
    <row r="67" spans="1:8" x14ac:dyDescent="0.25">
      <c r="A67" s="14">
        <v>44198</v>
      </c>
      <c r="B67" s="8" t="s">
        <v>7656</v>
      </c>
      <c r="C67">
        <v>42451</v>
      </c>
      <c r="D67" s="13" t="s">
        <v>3975</v>
      </c>
      <c r="E67" s="2">
        <v>8295.2800000000007</v>
      </c>
      <c r="F67" s="15">
        <v>44200</v>
      </c>
      <c r="G67" s="2">
        <v>8295.2800000000007</v>
      </c>
      <c r="H67" s="4">
        <f>Tabla14[[#This Row],[Importe]]-Tabla14[[#This Row],[Pagado]]</f>
        <v>0</v>
      </c>
    </row>
    <row r="68" spans="1:8" x14ac:dyDescent="0.25">
      <c r="A68" s="14">
        <v>44198</v>
      </c>
      <c r="B68" s="8" t="s">
        <v>7657</v>
      </c>
      <c r="C68">
        <v>42452</v>
      </c>
      <c r="D68" s="13" t="s">
        <v>3977</v>
      </c>
      <c r="E68" s="2">
        <v>3163.1</v>
      </c>
      <c r="F68" s="15">
        <v>44198</v>
      </c>
      <c r="G68" s="2">
        <v>3163.1</v>
      </c>
      <c r="H68" s="4">
        <f>Tabla14[[#This Row],[Importe]]-Tabla14[[#This Row],[Pagado]]</f>
        <v>0</v>
      </c>
    </row>
    <row r="69" spans="1:8" x14ac:dyDescent="0.25">
      <c r="A69" s="14">
        <v>44198</v>
      </c>
      <c r="B69" s="8" t="s">
        <v>7658</v>
      </c>
      <c r="C69">
        <v>42453</v>
      </c>
      <c r="D69" s="13" t="s">
        <v>3965</v>
      </c>
      <c r="E69" s="2">
        <v>1780</v>
      </c>
      <c r="F69" s="15">
        <v>44199</v>
      </c>
      <c r="G69" s="2">
        <v>1780</v>
      </c>
      <c r="H69" s="4">
        <f>Tabla14[[#This Row],[Importe]]-Tabla14[[#This Row],[Pagado]]</f>
        <v>0</v>
      </c>
    </row>
    <row r="70" spans="1:8" x14ac:dyDescent="0.25">
      <c r="A70" s="14">
        <v>44198</v>
      </c>
      <c r="B70" s="8" t="s">
        <v>7659</v>
      </c>
      <c r="C70">
        <v>42454</v>
      </c>
      <c r="D70" s="13" t="s">
        <v>3973</v>
      </c>
      <c r="E70" s="2">
        <v>3680</v>
      </c>
      <c r="F70" s="15">
        <v>44199</v>
      </c>
      <c r="G70" s="2">
        <v>3680</v>
      </c>
      <c r="H70" s="4">
        <f>Tabla14[[#This Row],[Importe]]-Tabla14[[#This Row],[Pagado]]</f>
        <v>0</v>
      </c>
    </row>
    <row r="71" spans="1:8" x14ac:dyDescent="0.25">
      <c r="A71" s="14">
        <v>44198</v>
      </c>
      <c r="B71" s="8" t="s">
        <v>7660</v>
      </c>
      <c r="C71">
        <v>42455</v>
      </c>
      <c r="D71" s="13" t="s">
        <v>4016</v>
      </c>
      <c r="E71" s="2">
        <v>7874</v>
      </c>
      <c r="F71" s="15">
        <v>44200</v>
      </c>
      <c r="G71" s="2">
        <v>7874</v>
      </c>
      <c r="H71" s="4">
        <f>Tabla14[[#This Row],[Importe]]-Tabla14[[#This Row],[Pagado]]</f>
        <v>0</v>
      </c>
    </row>
    <row r="72" spans="1:8" ht="15.75" x14ac:dyDescent="0.25">
      <c r="A72" s="14">
        <v>44198</v>
      </c>
      <c r="B72" s="8" t="s">
        <v>7661</v>
      </c>
      <c r="C72">
        <v>42456</v>
      </c>
      <c r="D72" s="17" t="s">
        <v>7662</v>
      </c>
      <c r="E72" s="2">
        <v>0</v>
      </c>
      <c r="F72" s="18" t="s">
        <v>7662</v>
      </c>
      <c r="G72" s="2">
        <v>0</v>
      </c>
      <c r="H72" s="4">
        <f>Tabla14[[#This Row],[Importe]]-Tabla14[[#This Row],[Pagado]]</f>
        <v>0</v>
      </c>
    </row>
    <row r="73" spans="1:8" x14ac:dyDescent="0.25">
      <c r="A73" s="14">
        <v>44198</v>
      </c>
      <c r="B73" s="8" t="s">
        <v>7663</v>
      </c>
      <c r="C73">
        <v>42457</v>
      </c>
      <c r="D73" s="13" t="s">
        <v>4002</v>
      </c>
      <c r="E73" s="2">
        <v>5520</v>
      </c>
      <c r="F73" s="15">
        <v>44199</v>
      </c>
      <c r="G73" s="2">
        <v>5520</v>
      </c>
      <c r="H73" s="4">
        <f>Tabla14[[#This Row],[Importe]]-Tabla14[[#This Row],[Pagado]]</f>
        <v>0</v>
      </c>
    </row>
    <row r="74" spans="1:8" x14ac:dyDescent="0.25">
      <c r="A74" s="14">
        <v>44198</v>
      </c>
      <c r="B74" s="8" t="s">
        <v>7664</v>
      </c>
      <c r="C74">
        <v>42458</v>
      </c>
      <c r="D74" s="13" t="s">
        <v>4047</v>
      </c>
      <c r="E74" s="2">
        <v>2594.8000000000002</v>
      </c>
      <c r="F74" s="15">
        <v>44198</v>
      </c>
      <c r="G74" s="2">
        <v>2594.8000000000002</v>
      </c>
      <c r="H74" s="4">
        <f>Tabla14[[#This Row],[Importe]]-Tabla14[[#This Row],[Pagado]]</f>
        <v>0</v>
      </c>
    </row>
    <row r="75" spans="1:8" x14ac:dyDescent="0.25">
      <c r="A75" s="14">
        <v>44198</v>
      </c>
      <c r="B75" s="8" t="s">
        <v>7665</v>
      </c>
      <c r="C75">
        <v>42459</v>
      </c>
      <c r="D75" s="13" t="s">
        <v>3964</v>
      </c>
      <c r="E75" s="2">
        <v>302.39999999999998</v>
      </c>
      <c r="F75" s="15">
        <v>44198</v>
      </c>
      <c r="G75" s="2">
        <v>302.39999999999998</v>
      </c>
      <c r="H75" s="4">
        <f>Tabla14[[#This Row],[Importe]]-Tabla14[[#This Row],[Pagado]]</f>
        <v>0</v>
      </c>
    </row>
    <row r="76" spans="1:8" x14ac:dyDescent="0.25">
      <c r="A76" s="14">
        <v>44198</v>
      </c>
      <c r="B76" s="8" t="s">
        <v>7666</v>
      </c>
      <c r="C76">
        <v>42460</v>
      </c>
      <c r="D76" s="13" t="s">
        <v>4100</v>
      </c>
      <c r="E76" s="2">
        <v>920</v>
      </c>
      <c r="F76" s="15">
        <v>44199</v>
      </c>
      <c r="G76" s="2">
        <v>920</v>
      </c>
      <c r="H76" s="4">
        <f>Tabla14[[#This Row],[Importe]]-Tabla14[[#This Row],[Pagado]]</f>
        <v>0</v>
      </c>
    </row>
    <row r="77" spans="1:8" x14ac:dyDescent="0.25">
      <c r="A77" s="14">
        <v>44198</v>
      </c>
      <c r="B77" s="8" t="s">
        <v>7667</v>
      </c>
      <c r="C77">
        <v>42461</v>
      </c>
      <c r="D77" s="13" t="s">
        <v>4004</v>
      </c>
      <c r="E77" s="2">
        <v>2210.94</v>
      </c>
      <c r="F77" s="15">
        <v>44199</v>
      </c>
      <c r="G77" s="2">
        <v>2210.94</v>
      </c>
      <c r="H77" s="4">
        <f>Tabla14[[#This Row],[Importe]]-Tabla14[[#This Row],[Pagado]]</f>
        <v>0</v>
      </c>
    </row>
    <row r="78" spans="1:8" x14ac:dyDescent="0.25">
      <c r="A78" s="14">
        <v>44198</v>
      </c>
      <c r="B78" s="8" t="s">
        <v>7668</v>
      </c>
      <c r="C78">
        <v>42462</v>
      </c>
      <c r="D78" s="13" t="s">
        <v>4062</v>
      </c>
      <c r="E78" s="2">
        <v>36141.35</v>
      </c>
      <c r="F78" s="15">
        <v>44199</v>
      </c>
      <c r="G78" s="2">
        <v>36141.35</v>
      </c>
      <c r="H78" s="4">
        <f>Tabla14[[#This Row],[Importe]]-Tabla14[[#This Row],[Pagado]]</f>
        <v>0</v>
      </c>
    </row>
    <row r="79" spans="1:8" x14ac:dyDescent="0.25">
      <c r="A79" s="14">
        <v>44198</v>
      </c>
      <c r="B79" s="8" t="s">
        <v>7669</v>
      </c>
      <c r="C79">
        <v>42463</v>
      </c>
      <c r="D79" s="13" t="s">
        <v>3989</v>
      </c>
      <c r="E79" s="2">
        <v>344.98</v>
      </c>
      <c r="F79" s="15">
        <v>44198</v>
      </c>
      <c r="G79" s="2">
        <v>344.98</v>
      </c>
      <c r="H79" s="4">
        <f>Tabla14[[#This Row],[Importe]]-Tabla14[[#This Row],[Pagado]]</f>
        <v>0</v>
      </c>
    </row>
    <row r="80" spans="1:8" x14ac:dyDescent="0.25">
      <c r="A80" s="14">
        <v>44198</v>
      </c>
      <c r="B80" s="8" t="s">
        <v>7670</v>
      </c>
      <c r="C80">
        <v>42464</v>
      </c>
      <c r="D80" s="13" t="s">
        <v>3964</v>
      </c>
      <c r="E80" s="2">
        <v>1048.3</v>
      </c>
      <c r="F80" s="15">
        <v>44198</v>
      </c>
      <c r="G80" s="2">
        <v>1048.3</v>
      </c>
      <c r="H80" s="4">
        <f>Tabla14[[#This Row],[Importe]]-Tabla14[[#This Row],[Pagado]]</f>
        <v>0</v>
      </c>
    </row>
    <row r="81" spans="1:8" x14ac:dyDescent="0.25">
      <c r="A81" s="14">
        <v>44198</v>
      </c>
      <c r="B81" s="8" t="s">
        <v>7671</v>
      </c>
      <c r="C81">
        <v>42465</v>
      </c>
      <c r="D81" s="13" t="s">
        <v>4027</v>
      </c>
      <c r="E81" s="2">
        <v>3910.4</v>
      </c>
      <c r="F81" s="15">
        <v>44198</v>
      </c>
      <c r="G81" s="2">
        <v>3910.4</v>
      </c>
      <c r="H81" s="4">
        <f>Tabla14[[#This Row],[Importe]]-Tabla14[[#This Row],[Pagado]]</f>
        <v>0</v>
      </c>
    </row>
    <row r="82" spans="1:8" x14ac:dyDescent="0.25">
      <c r="A82" s="14">
        <v>44198</v>
      </c>
      <c r="B82" s="8" t="s">
        <v>7672</v>
      </c>
      <c r="C82">
        <v>42466</v>
      </c>
      <c r="D82" s="13" t="s">
        <v>3964</v>
      </c>
      <c r="E82" s="2">
        <v>3556.8</v>
      </c>
      <c r="F82" s="15">
        <v>44198</v>
      </c>
      <c r="G82" s="2">
        <v>3556.8</v>
      </c>
      <c r="H82" s="4">
        <f>Tabla14[[#This Row],[Importe]]-Tabla14[[#This Row],[Pagado]]</f>
        <v>0</v>
      </c>
    </row>
    <row r="83" spans="1:8" x14ac:dyDescent="0.25">
      <c r="A83" s="14">
        <v>44198</v>
      </c>
      <c r="B83" s="8" t="s">
        <v>7673</v>
      </c>
      <c r="C83">
        <v>42467</v>
      </c>
      <c r="D83" s="13" t="s">
        <v>4173</v>
      </c>
      <c r="E83" s="2">
        <v>14974.3</v>
      </c>
      <c r="F83" s="15">
        <v>44201</v>
      </c>
      <c r="G83" s="2">
        <v>14974.3</v>
      </c>
      <c r="H83" s="4">
        <f>Tabla14[[#This Row],[Importe]]-Tabla14[[#This Row],[Pagado]]</f>
        <v>0</v>
      </c>
    </row>
    <row r="84" spans="1:8" x14ac:dyDescent="0.25">
      <c r="A84" s="14">
        <v>44198</v>
      </c>
      <c r="B84" s="8" t="s">
        <v>7674</v>
      </c>
      <c r="C84">
        <v>42468</v>
      </c>
      <c r="D84" s="13" t="s">
        <v>3954</v>
      </c>
      <c r="E84" s="2">
        <v>8983.7999999999993</v>
      </c>
      <c r="F84" s="15">
        <v>44198</v>
      </c>
      <c r="G84" s="2">
        <v>8983.7999999999993</v>
      </c>
      <c r="H84" s="4">
        <f>Tabla14[[#This Row],[Importe]]-Tabla14[[#This Row],[Pagado]]</f>
        <v>0</v>
      </c>
    </row>
    <row r="85" spans="1:8" x14ac:dyDescent="0.25">
      <c r="A85" s="14">
        <v>44198</v>
      </c>
      <c r="B85" s="8" t="s">
        <v>7675</v>
      </c>
      <c r="C85">
        <v>42469</v>
      </c>
      <c r="D85" s="13" t="s">
        <v>4017</v>
      </c>
      <c r="E85" s="2">
        <v>112014.57</v>
      </c>
      <c r="F85" s="15">
        <v>44206</v>
      </c>
      <c r="G85" s="2">
        <v>112014.57</v>
      </c>
      <c r="H85" s="4">
        <f>Tabla14[[#This Row],[Importe]]-Tabla14[[#This Row],[Pagado]]</f>
        <v>0</v>
      </c>
    </row>
    <row r="86" spans="1:8" x14ac:dyDescent="0.25">
      <c r="A86" s="14">
        <v>44198</v>
      </c>
      <c r="B86" s="8" t="s">
        <v>7676</v>
      </c>
      <c r="C86">
        <v>42470</v>
      </c>
      <c r="D86" s="13" t="s">
        <v>4088</v>
      </c>
      <c r="E86" s="2">
        <v>828</v>
      </c>
      <c r="F86" s="15">
        <v>44198</v>
      </c>
      <c r="G86" s="2">
        <v>828</v>
      </c>
      <c r="H86" s="4">
        <f>Tabla14[[#This Row],[Importe]]-Tabla14[[#This Row],[Pagado]]</f>
        <v>0</v>
      </c>
    </row>
    <row r="87" spans="1:8" x14ac:dyDescent="0.25">
      <c r="A87" s="14">
        <v>44198</v>
      </c>
      <c r="B87" s="8" t="s">
        <v>7677</v>
      </c>
      <c r="C87">
        <v>42471</v>
      </c>
      <c r="D87" s="13" t="s">
        <v>3964</v>
      </c>
      <c r="E87" s="2">
        <v>920</v>
      </c>
      <c r="F87" s="15">
        <v>44198</v>
      </c>
      <c r="G87" s="2">
        <v>920</v>
      </c>
      <c r="H87" s="4">
        <f>Tabla14[[#This Row],[Importe]]-Tabla14[[#This Row],[Pagado]]</f>
        <v>0</v>
      </c>
    </row>
    <row r="88" spans="1:8" x14ac:dyDescent="0.25">
      <c r="A88" s="14">
        <v>44198</v>
      </c>
      <c r="B88" s="8" t="s">
        <v>7678</v>
      </c>
      <c r="C88">
        <v>42472</v>
      </c>
      <c r="D88" s="13" t="s">
        <v>3964</v>
      </c>
      <c r="E88" s="2">
        <v>1050.4000000000001</v>
      </c>
      <c r="F88" s="15">
        <v>44198</v>
      </c>
      <c r="G88" s="2">
        <v>1050.4000000000001</v>
      </c>
      <c r="H88" s="4">
        <f>Tabla14[[#This Row],[Importe]]-Tabla14[[#This Row],[Pagado]]</f>
        <v>0</v>
      </c>
    </row>
    <row r="89" spans="1:8" x14ac:dyDescent="0.25">
      <c r="A89" s="14">
        <v>44198</v>
      </c>
      <c r="B89" s="8" t="s">
        <v>7679</v>
      </c>
      <c r="C89">
        <v>42473</v>
      </c>
      <c r="D89" s="13" t="s">
        <v>4096</v>
      </c>
      <c r="E89" s="2">
        <v>4537.2</v>
      </c>
      <c r="F89" s="15">
        <v>44198</v>
      </c>
      <c r="G89" s="2">
        <v>4537.2</v>
      </c>
      <c r="H89" s="4">
        <f>Tabla14[[#This Row],[Importe]]-Tabla14[[#This Row],[Pagado]]</f>
        <v>0</v>
      </c>
    </row>
    <row r="90" spans="1:8" x14ac:dyDescent="0.25">
      <c r="A90" s="14">
        <v>44198</v>
      </c>
      <c r="B90" s="8" t="s">
        <v>7680</v>
      </c>
      <c r="C90">
        <v>42474</v>
      </c>
      <c r="D90" s="13" t="s">
        <v>4109</v>
      </c>
      <c r="E90" s="2">
        <v>2800</v>
      </c>
      <c r="F90" s="15">
        <v>44198</v>
      </c>
      <c r="G90" s="2">
        <v>2800</v>
      </c>
      <c r="H90" s="4">
        <f>Tabla14[[#This Row],[Importe]]-Tabla14[[#This Row],[Pagado]]</f>
        <v>0</v>
      </c>
    </row>
    <row r="91" spans="1:8" x14ac:dyDescent="0.25">
      <c r="A91" s="14">
        <v>44198</v>
      </c>
      <c r="B91" s="8" t="s">
        <v>7681</v>
      </c>
      <c r="C91">
        <v>42475</v>
      </c>
      <c r="D91" s="13" t="s">
        <v>4097</v>
      </c>
      <c r="E91" s="2">
        <v>2927.36</v>
      </c>
      <c r="F91" s="15">
        <v>44198</v>
      </c>
      <c r="G91" s="2">
        <v>2927.36</v>
      </c>
      <c r="H91" s="4">
        <f>Tabla14[[#This Row],[Importe]]-Tabla14[[#This Row],[Pagado]]</f>
        <v>0</v>
      </c>
    </row>
    <row r="92" spans="1:8" x14ac:dyDescent="0.25">
      <c r="A92" s="14">
        <v>44198</v>
      </c>
      <c r="B92" s="8" t="s">
        <v>7682</v>
      </c>
      <c r="C92">
        <v>42476</v>
      </c>
      <c r="D92" s="13" t="s">
        <v>4097</v>
      </c>
      <c r="E92" s="2">
        <v>325</v>
      </c>
      <c r="F92" s="15">
        <v>44198</v>
      </c>
      <c r="G92" s="2">
        <v>325</v>
      </c>
      <c r="H92" s="4">
        <f>Tabla14[[#This Row],[Importe]]-Tabla14[[#This Row],[Pagado]]</f>
        <v>0</v>
      </c>
    </row>
    <row r="93" spans="1:8" x14ac:dyDescent="0.25">
      <c r="A93" s="14">
        <v>44198</v>
      </c>
      <c r="B93" s="8" t="s">
        <v>7683</v>
      </c>
      <c r="C93">
        <v>42477</v>
      </c>
      <c r="D93" s="13" t="s">
        <v>4051</v>
      </c>
      <c r="E93" s="2">
        <v>538.20000000000005</v>
      </c>
      <c r="F93" s="15">
        <v>44198</v>
      </c>
      <c r="G93" s="2">
        <v>538.20000000000005</v>
      </c>
      <c r="H93" s="4">
        <f>Tabla14[[#This Row],[Importe]]-Tabla14[[#This Row],[Pagado]]</f>
        <v>0</v>
      </c>
    </row>
    <row r="94" spans="1:8" x14ac:dyDescent="0.25">
      <c r="A94" s="14">
        <v>44198</v>
      </c>
      <c r="B94" s="8" t="s">
        <v>7684</v>
      </c>
      <c r="C94">
        <v>42478</v>
      </c>
      <c r="D94" s="13" t="s">
        <v>3964</v>
      </c>
      <c r="E94" s="2">
        <v>326.60000000000002</v>
      </c>
      <c r="F94" s="15">
        <v>44198</v>
      </c>
      <c r="G94" s="2">
        <v>326.60000000000002</v>
      </c>
      <c r="H94" s="4">
        <f>Tabla14[[#This Row],[Importe]]-Tabla14[[#This Row],[Pagado]]</f>
        <v>0</v>
      </c>
    </row>
    <row r="95" spans="1:8" x14ac:dyDescent="0.25">
      <c r="A95" s="14">
        <v>44198</v>
      </c>
      <c r="B95" s="8" t="s">
        <v>7685</v>
      </c>
      <c r="C95">
        <v>42479</v>
      </c>
      <c r="D95" s="13" t="s">
        <v>3998</v>
      </c>
      <c r="E95" s="2">
        <v>21500</v>
      </c>
      <c r="F95" s="15">
        <v>44198</v>
      </c>
      <c r="G95" s="2">
        <v>21500</v>
      </c>
      <c r="H95" s="4">
        <f>Tabla14[[#This Row],[Importe]]-Tabla14[[#This Row],[Pagado]]</f>
        <v>0</v>
      </c>
    </row>
    <row r="96" spans="1:8" x14ac:dyDescent="0.25">
      <c r="A96" s="14">
        <v>44198</v>
      </c>
      <c r="B96" s="8" t="s">
        <v>7686</v>
      </c>
      <c r="C96">
        <v>42480</v>
      </c>
      <c r="D96" s="13" t="s">
        <v>3964</v>
      </c>
      <c r="E96" s="2">
        <v>1983.6</v>
      </c>
      <c r="F96" s="15">
        <v>44198</v>
      </c>
      <c r="G96" s="2">
        <v>1983.6</v>
      </c>
      <c r="H96" s="4">
        <f>Tabla14[[#This Row],[Importe]]-Tabla14[[#This Row],[Pagado]]</f>
        <v>0</v>
      </c>
    </row>
    <row r="97" spans="1:8" x14ac:dyDescent="0.25">
      <c r="A97" s="14">
        <v>44198</v>
      </c>
      <c r="B97" s="8" t="s">
        <v>7687</v>
      </c>
      <c r="C97">
        <v>42481</v>
      </c>
      <c r="D97" s="13" t="s">
        <v>4049</v>
      </c>
      <c r="E97" s="2">
        <v>765.96</v>
      </c>
      <c r="F97" s="15">
        <v>44198</v>
      </c>
      <c r="G97" s="2">
        <v>765.96</v>
      </c>
      <c r="H97" s="4">
        <f>Tabla14[[#This Row],[Importe]]-Tabla14[[#This Row],[Pagado]]</f>
        <v>0</v>
      </c>
    </row>
    <row r="98" spans="1:8" x14ac:dyDescent="0.25">
      <c r="A98" s="14">
        <v>44198</v>
      </c>
      <c r="B98" s="8" t="s">
        <v>7688</v>
      </c>
      <c r="C98">
        <v>42482</v>
      </c>
      <c r="D98" s="13" t="s">
        <v>3979</v>
      </c>
      <c r="E98" s="2">
        <v>9553.6</v>
      </c>
      <c r="F98" s="15">
        <v>44198</v>
      </c>
      <c r="G98" s="2">
        <v>9553.6</v>
      </c>
      <c r="H98" s="4">
        <f>Tabla14[[#This Row],[Importe]]-Tabla14[[#This Row],[Pagado]]</f>
        <v>0</v>
      </c>
    </row>
    <row r="99" spans="1:8" x14ac:dyDescent="0.25">
      <c r="A99" s="14">
        <v>44198</v>
      </c>
      <c r="B99" s="8" t="s">
        <v>7689</v>
      </c>
      <c r="C99">
        <v>42483</v>
      </c>
      <c r="D99" s="13" t="s">
        <v>4061</v>
      </c>
      <c r="E99" s="2">
        <v>8995.2000000000007</v>
      </c>
      <c r="F99" s="15">
        <v>44198</v>
      </c>
      <c r="G99" s="2">
        <v>8995.2000000000007</v>
      </c>
      <c r="H99" s="4">
        <f>Tabla14[[#This Row],[Importe]]-Tabla14[[#This Row],[Pagado]]</f>
        <v>0</v>
      </c>
    </row>
    <row r="100" spans="1:8" x14ac:dyDescent="0.25">
      <c r="A100" s="14">
        <v>44198</v>
      </c>
      <c r="B100" s="8" t="s">
        <v>7690</v>
      </c>
      <c r="C100">
        <v>42484</v>
      </c>
      <c r="D100" s="13" t="s">
        <v>3950</v>
      </c>
      <c r="E100" s="2">
        <v>3436.8</v>
      </c>
      <c r="F100" s="15">
        <v>44198</v>
      </c>
      <c r="G100" s="2">
        <v>3436.8</v>
      </c>
      <c r="H100" s="4">
        <f>Tabla14[[#This Row],[Importe]]-Tabla14[[#This Row],[Pagado]]</f>
        <v>0</v>
      </c>
    </row>
    <row r="101" spans="1:8" x14ac:dyDescent="0.25">
      <c r="A101" s="14">
        <v>44198</v>
      </c>
      <c r="B101" s="8" t="s">
        <v>7691</v>
      </c>
      <c r="C101">
        <v>42485</v>
      </c>
      <c r="D101" s="13" t="s">
        <v>7643</v>
      </c>
      <c r="E101" s="2">
        <v>14751</v>
      </c>
      <c r="F101" s="15">
        <v>44198</v>
      </c>
      <c r="G101" s="2">
        <v>14751</v>
      </c>
      <c r="H101" s="4">
        <f>Tabla14[[#This Row],[Importe]]-Tabla14[[#This Row],[Pagado]]</f>
        <v>0</v>
      </c>
    </row>
    <row r="102" spans="1:8" x14ac:dyDescent="0.25">
      <c r="A102" s="14">
        <v>44198</v>
      </c>
      <c r="B102" s="8" t="s">
        <v>7692</v>
      </c>
      <c r="C102">
        <v>42486</v>
      </c>
      <c r="D102" s="13" t="s">
        <v>4024</v>
      </c>
      <c r="E102" s="2">
        <v>31840.2</v>
      </c>
      <c r="F102" s="15">
        <v>44198</v>
      </c>
      <c r="G102" s="2">
        <v>31840.2</v>
      </c>
      <c r="H102" s="4">
        <f>Tabla14[[#This Row],[Importe]]-Tabla14[[#This Row],[Pagado]]</f>
        <v>0</v>
      </c>
    </row>
    <row r="103" spans="1:8" x14ac:dyDescent="0.25">
      <c r="A103" s="14">
        <v>44198</v>
      </c>
      <c r="B103" s="8" t="s">
        <v>7693</v>
      </c>
      <c r="C103">
        <v>42487</v>
      </c>
      <c r="D103" s="13" t="s">
        <v>3958</v>
      </c>
      <c r="E103" s="2">
        <v>912.96</v>
      </c>
      <c r="F103" s="15">
        <v>44198</v>
      </c>
      <c r="G103" s="2">
        <v>912.96</v>
      </c>
      <c r="H103" s="4">
        <f>Tabla14[[#This Row],[Importe]]-Tabla14[[#This Row],[Pagado]]</f>
        <v>0</v>
      </c>
    </row>
    <row r="104" spans="1:8" x14ac:dyDescent="0.25">
      <c r="A104" s="14">
        <v>44198</v>
      </c>
      <c r="B104" s="8" t="s">
        <v>7694</v>
      </c>
      <c r="C104">
        <v>42488</v>
      </c>
      <c r="D104" s="13" t="s">
        <v>4069</v>
      </c>
      <c r="E104" s="2">
        <v>27968.6</v>
      </c>
      <c r="F104" s="15">
        <v>44205</v>
      </c>
      <c r="G104" s="2">
        <v>27968.6</v>
      </c>
      <c r="H104" s="4">
        <f>Tabla14[[#This Row],[Importe]]-Tabla14[[#This Row],[Pagado]]</f>
        <v>0</v>
      </c>
    </row>
    <row r="105" spans="1:8" x14ac:dyDescent="0.25">
      <c r="A105" s="14">
        <v>44198</v>
      </c>
      <c r="B105" s="8" t="s">
        <v>7695</v>
      </c>
      <c r="C105">
        <v>42489</v>
      </c>
      <c r="D105" s="13" t="s">
        <v>4054</v>
      </c>
      <c r="E105" s="2">
        <v>1596.2</v>
      </c>
      <c r="F105" s="15">
        <v>44198</v>
      </c>
      <c r="G105" s="2">
        <v>1596.2</v>
      </c>
      <c r="H105" s="4">
        <f>Tabla14[[#This Row],[Importe]]-Tabla14[[#This Row],[Pagado]]</f>
        <v>0</v>
      </c>
    </row>
    <row r="106" spans="1:8" x14ac:dyDescent="0.25">
      <c r="A106" s="14">
        <v>44198</v>
      </c>
      <c r="B106" s="8" t="s">
        <v>7696</v>
      </c>
      <c r="C106">
        <v>42490</v>
      </c>
      <c r="D106" s="13" t="s">
        <v>4054</v>
      </c>
      <c r="E106" s="2">
        <v>30940.6</v>
      </c>
      <c r="F106" s="15">
        <v>44201</v>
      </c>
      <c r="G106" s="2">
        <v>30940.6</v>
      </c>
      <c r="H106" s="4">
        <f>Tabla14[[#This Row],[Importe]]-Tabla14[[#This Row],[Pagado]]</f>
        <v>0</v>
      </c>
    </row>
    <row r="107" spans="1:8" x14ac:dyDescent="0.25">
      <c r="A107" s="14">
        <v>44198</v>
      </c>
      <c r="B107" s="8" t="s">
        <v>7697</v>
      </c>
      <c r="C107">
        <v>42491</v>
      </c>
      <c r="D107" s="13" t="s">
        <v>4072</v>
      </c>
      <c r="E107" s="2">
        <v>1102.5999999999999</v>
      </c>
      <c r="F107" s="15">
        <v>44198</v>
      </c>
      <c r="G107" s="2">
        <v>1102.5999999999999</v>
      </c>
      <c r="H107" s="4">
        <f>Tabla14[[#This Row],[Importe]]-Tabla14[[#This Row],[Pagado]]</f>
        <v>0</v>
      </c>
    </row>
    <row r="108" spans="1:8" x14ac:dyDescent="0.25">
      <c r="A108" s="14">
        <v>44198</v>
      </c>
      <c r="B108" s="8" t="s">
        <v>7698</v>
      </c>
      <c r="C108">
        <v>42492</v>
      </c>
      <c r="D108" s="13" t="s">
        <v>3994</v>
      </c>
      <c r="E108" s="2">
        <v>4026.4</v>
      </c>
      <c r="F108" s="15">
        <v>44198</v>
      </c>
      <c r="G108" s="2">
        <v>4026.4</v>
      </c>
      <c r="H108" s="4">
        <f>Tabla14[[#This Row],[Importe]]-Tabla14[[#This Row],[Pagado]]</f>
        <v>0</v>
      </c>
    </row>
    <row r="109" spans="1:8" x14ac:dyDescent="0.25">
      <c r="A109" s="14">
        <v>44198</v>
      </c>
      <c r="B109" s="8" t="s">
        <v>7699</v>
      </c>
      <c r="C109">
        <v>42493</v>
      </c>
      <c r="D109" s="13" t="s">
        <v>3981</v>
      </c>
      <c r="E109" s="2">
        <v>1470.96</v>
      </c>
      <c r="F109" s="15">
        <v>44200</v>
      </c>
      <c r="G109" s="2">
        <v>1470.96</v>
      </c>
      <c r="H109" s="4">
        <f>Tabla14[[#This Row],[Importe]]-Tabla14[[#This Row],[Pagado]]</f>
        <v>0</v>
      </c>
    </row>
    <row r="110" spans="1:8" x14ac:dyDescent="0.25">
      <c r="A110" s="14">
        <v>44198</v>
      </c>
      <c r="B110" s="8" t="s">
        <v>7700</v>
      </c>
      <c r="C110">
        <v>42494</v>
      </c>
      <c r="D110" s="13" t="s">
        <v>4052</v>
      </c>
      <c r="E110" s="2">
        <v>22051.8</v>
      </c>
      <c r="F110" s="15">
        <v>44200</v>
      </c>
      <c r="G110" s="2">
        <v>22051.8</v>
      </c>
      <c r="H110" s="4">
        <f>Tabla14[[#This Row],[Importe]]-Tabla14[[#This Row],[Pagado]]</f>
        <v>0</v>
      </c>
    </row>
    <row r="111" spans="1:8" x14ac:dyDescent="0.25">
      <c r="A111" s="14">
        <v>44198</v>
      </c>
      <c r="B111" s="8" t="s">
        <v>7701</v>
      </c>
      <c r="C111">
        <v>42495</v>
      </c>
      <c r="D111" s="13" t="s">
        <v>3985</v>
      </c>
      <c r="E111" s="2">
        <v>2824.5</v>
      </c>
      <c r="F111" s="15">
        <v>44200</v>
      </c>
      <c r="G111" s="2">
        <v>2824.5</v>
      </c>
      <c r="H111" s="4">
        <f>Tabla14[[#This Row],[Importe]]-Tabla14[[#This Row],[Pagado]]</f>
        <v>0</v>
      </c>
    </row>
    <row r="112" spans="1:8" x14ac:dyDescent="0.25">
      <c r="A112" s="14">
        <v>44198</v>
      </c>
      <c r="B112" s="8" t="s">
        <v>7702</v>
      </c>
      <c r="C112">
        <v>42496</v>
      </c>
      <c r="D112" s="13" t="s">
        <v>4023</v>
      </c>
      <c r="E112" s="2">
        <v>7200</v>
      </c>
      <c r="F112" s="15">
        <v>44198</v>
      </c>
      <c r="G112" s="2">
        <v>7200</v>
      </c>
      <c r="H112" s="4">
        <f>Tabla14[[#This Row],[Importe]]-Tabla14[[#This Row],[Pagado]]</f>
        <v>0</v>
      </c>
    </row>
    <row r="113" spans="1:8" x14ac:dyDescent="0.25">
      <c r="A113" s="14">
        <v>44198</v>
      </c>
      <c r="B113" s="8" t="s">
        <v>7703</v>
      </c>
      <c r="C113">
        <v>42497</v>
      </c>
      <c r="D113" s="13" t="s">
        <v>3980</v>
      </c>
      <c r="E113" s="2">
        <v>4001.4</v>
      </c>
      <c r="F113" s="15">
        <v>44200</v>
      </c>
      <c r="G113" s="2">
        <v>4001.4</v>
      </c>
      <c r="H113" s="4">
        <f>Tabla14[[#This Row],[Importe]]-Tabla14[[#This Row],[Pagado]]</f>
        <v>0</v>
      </c>
    </row>
    <row r="114" spans="1:8" x14ac:dyDescent="0.25">
      <c r="A114" s="14">
        <v>44198</v>
      </c>
      <c r="B114" s="8" t="s">
        <v>7704</v>
      </c>
      <c r="C114">
        <v>42498</v>
      </c>
      <c r="D114" s="13" t="s">
        <v>4022</v>
      </c>
      <c r="E114" s="2">
        <v>1583.9</v>
      </c>
      <c r="F114" s="15">
        <v>44198</v>
      </c>
      <c r="G114" s="2">
        <v>1583.9</v>
      </c>
      <c r="H114" s="4">
        <f>Tabla14[[#This Row],[Importe]]-Tabla14[[#This Row],[Pagado]]</f>
        <v>0</v>
      </c>
    </row>
    <row r="115" spans="1:8" x14ac:dyDescent="0.25">
      <c r="A115" s="14">
        <v>44198</v>
      </c>
      <c r="B115" s="8" t="s">
        <v>7705</v>
      </c>
      <c r="C115">
        <v>42499</v>
      </c>
      <c r="D115" s="13" t="s">
        <v>3983</v>
      </c>
      <c r="E115" s="2">
        <v>10662.5</v>
      </c>
      <c r="F115" s="15">
        <v>44200</v>
      </c>
      <c r="G115" s="2">
        <v>10662.5</v>
      </c>
      <c r="H115" s="4">
        <f>Tabla14[[#This Row],[Importe]]-Tabla14[[#This Row],[Pagado]]</f>
        <v>0</v>
      </c>
    </row>
    <row r="116" spans="1:8" x14ac:dyDescent="0.25">
      <c r="A116" s="14">
        <v>44198</v>
      </c>
      <c r="B116" s="8" t="s">
        <v>7706</v>
      </c>
      <c r="C116">
        <v>42500</v>
      </c>
      <c r="D116" s="13" t="s">
        <v>3987</v>
      </c>
      <c r="E116" s="2">
        <v>3996.9</v>
      </c>
      <c r="F116" s="15">
        <v>44200</v>
      </c>
      <c r="G116" s="2">
        <v>3996.9</v>
      </c>
      <c r="H116" s="4">
        <f>Tabla14[[#This Row],[Importe]]-Tabla14[[#This Row],[Pagado]]</f>
        <v>0</v>
      </c>
    </row>
    <row r="117" spans="1:8" x14ac:dyDescent="0.25">
      <c r="A117" s="14">
        <v>44198</v>
      </c>
      <c r="B117" s="8" t="s">
        <v>7707</v>
      </c>
      <c r="C117">
        <v>42501</v>
      </c>
      <c r="D117" s="13" t="s">
        <v>3987</v>
      </c>
      <c r="E117" s="2">
        <v>1848</v>
      </c>
      <c r="F117" s="15">
        <v>44200</v>
      </c>
      <c r="G117" s="2">
        <v>1848</v>
      </c>
      <c r="H117" s="4">
        <f>Tabla14[[#This Row],[Importe]]-Tabla14[[#This Row],[Pagado]]</f>
        <v>0</v>
      </c>
    </row>
    <row r="118" spans="1:8" x14ac:dyDescent="0.25">
      <c r="A118" s="14">
        <v>44198</v>
      </c>
      <c r="B118" s="8" t="s">
        <v>7708</v>
      </c>
      <c r="C118">
        <v>42502</v>
      </c>
      <c r="D118" s="13" t="s">
        <v>4113</v>
      </c>
      <c r="E118" s="2">
        <v>4190.8</v>
      </c>
      <c r="F118" s="15">
        <v>44200</v>
      </c>
      <c r="G118" s="2">
        <v>4190.8</v>
      </c>
      <c r="H118" s="4">
        <f>Tabla14[[#This Row],[Importe]]-Tabla14[[#This Row],[Pagado]]</f>
        <v>0</v>
      </c>
    </row>
    <row r="119" spans="1:8" x14ac:dyDescent="0.25">
      <c r="A119" s="14">
        <v>44198</v>
      </c>
      <c r="B119" s="8" t="s">
        <v>7709</v>
      </c>
      <c r="C119">
        <v>42503</v>
      </c>
      <c r="D119" s="13" t="s">
        <v>4016</v>
      </c>
      <c r="E119" s="2">
        <v>1470.96</v>
      </c>
      <c r="F119" s="15">
        <v>44200</v>
      </c>
      <c r="G119" s="2">
        <v>1470.96</v>
      </c>
      <c r="H119" s="4">
        <f>Tabla14[[#This Row],[Importe]]-Tabla14[[#This Row],[Pagado]]</f>
        <v>0</v>
      </c>
    </row>
    <row r="120" spans="1:8" x14ac:dyDescent="0.25">
      <c r="A120" s="14">
        <v>44198</v>
      </c>
      <c r="B120" s="8" t="s">
        <v>7710</v>
      </c>
      <c r="C120">
        <v>42504</v>
      </c>
      <c r="D120" s="13" t="s">
        <v>4015</v>
      </c>
      <c r="E120" s="2">
        <v>2298.3000000000002</v>
      </c>
      <c r="F120" s="15">
        <v>44198</v>
      </c>
      <c r="G120" s="2">
        <v>2298.3000000000002</v>
      </c>
      <c r="H120" s="4">
        <f>Tabla14[[#This Row],[Importe]]-Tabla14[[#This Row],[Pagado]]</f>
        <v>0</v>
      </c>
    </row>
    <row r="121" spans="1:8" x14ac:dyDescent="0.25">
      <c r="A121" s="14">
        <v>44198</v>
      </c>
      <c r="B121" s="8" t="s">
        <v>7711</v>
      </c>
      <c r="C121">
        <v>42505</v>
      </c>
      <c r="D121" s="13" t="s">
        <v>3968</v>
      </c>
      <c r="E121" s="2">
        <v>4600</v>
      </c>
      <c r="F121" s="15">
        <v>44201</v>
      </c>
      <c r="G121" s="2">
        <v>4600</v>
      </c>
      <c r="H121" s="4">
        <f>Tabla14[[#This Row],[Importe]]-Tabla14[[#This Row],[Pagado]]</f>
        <v>0</v>
      </c>
    </row>
    <row r="122" spans="1:8" x14ac:dyDescent="0.25">
      <c r="A122" s="14">
        <v>44198</v>
      </c>
      <c r="B122" s="8" t="s">
        <v>7712</v>
      </c>
      <c r="C122">
        <v>42506</v>
      </c>
      <c r="D122" s="13" t="s">
        <v>3968</v>
      </c>
      <c r="E122" s="2">
        <v>5520</v>
      </c>
      <c r="F122" s="15">
        <v>44201</v>
      </c>
      <c r="G122" s="2">
        <v>5520</v>
      </c>
      <c r="H122" s="4">
        <f>Tabla14[[#This Row],[Importe]]-Tabla14[[#This Row],[Pagado]]</f>
        <v>0</v>
      </c>
    </row>
    <row r="123" spans="1:8" x14ac:dyDescent="0.25">
      <c r="A123" s="14">
        <v>44198</v>
      </c>
      <c r="B123" s="8" t="s">
        <v>7713</v>
      </c>
      <c r="C123">
        <v>42507</v>
      </c>
      <c r="D123" s="13" t="s">
        <v>4047</v>
      </c>
      <c r="E123" s="2">
        <v>1557.4</v>
      </c>
      <c r="F123" s="15">
        <v>44198</v>
      </c>
      <c r="G123" s="2">
        <v>1557.4</v>
      </c>
      <c r="H123" s="4">
        <f>Tabla14[[#This Row],[Importe]]-Tabla14[[#This Row],[Pagado]]</f>
        <v>0</v>
      </c>
    </row>
    <row r="124" spans="1:8" x14ac:dyDescent="0.25">
      <c r="A124" s="14">
        <v>44198</v>
      </c>
      <c r="B124" s="8" t="s">
        <v>7714</v>
      </c>
      <c r="C124">
        <v>42508</v>
      </c>
      <c r="D124" s="13" t="s">
        <v>3979</v>
      </c>
      <c r="E124" s="2">
        <v>902</v>
      </c>
      <c r="F124" s="15">
        <v>44198</v>
      </c>
      <c r="G124" s="2">
        <v>902</v>
      </c>
      <c r="H124" s="4">
        <f>Tabla14[[#This Row],[Importe]]-Tabla14[[#This Row],[Pagado]]</f>
        <v>0</v>
      </c>
    </row>
    <row r="125" spans="1:8" x14ac:dyDescent="0.25">
      <c r="A125" s="14">
        <v>44198</v>
      </c>
      <c r="B125" s="8" t="s">
        <v>7715</v>
      </c>
      <c r="C125">
        <v>42509</v>
      </c>
      <c r="D125" s="13" t="s">
        <v>3964</v>
      </c>
      <c r="E125" s="2">
        <v>189</v>
      </c>
      <c r="F125" s="15">
        <v>44198</v>
      </c>
      <c r="G125" s="2">
        <v>189</v>
      </c>
      <c r="H125" s="4">
        <f>Tabla14[[#This Row],[Importe]]-Tabla14[[#This Row],[Pagado]]</f>
        <v>0</v>
      </c>
    </row>
    <row r="126" spans="1:8" x14ac:dyDescent="0.25">
      <c r="A126" s="14">
        <v>44198</v>
      </c>
      <c r="B126" s="8" t="s">
        <v>7716</v>
      </c>
      <c r="C126">
        <v>42510</v>
      </c>
      <c r="D126" s="13" t="s">
        <v>4169</v>
      </c>
      <c r="E126" s="2">
        <v>73.5</v>
      </c>
      <c r="F126" s="15">
        <v>44199</v>
      </c>
      <c r="G126" s="2">
        <v>73.5</v>
      </c>
      <c r="H126" s="4">
        <f>Tabla14[[#This Row],[Importe]]-Tabla14[[#This Row],[Pagado]]</f>
        <v>0</v>
      </c>
    </row>
    <row r="127" spans="1:8" x14ac:dyDescent="0.25">
      <c r="A127" s="14">
        <v>44198</v>
      </c>
      <c r="B127" s="8" t="s">
        <v>7717</v>
      </c>
      <c r="C127">
        <v>42511</v>
      </c>
      <c r="D127" s="13" t="s">
        <v>3953</v>
      </c>
      <c r="E127" s="2">
        <v>3910</v>
      </c>
      <c r="F127" s="15">
        <v>44200</v>
      </c>
      <c r="G127" s="2">
        <v>3910</v>
      </c>
      <c r="H127" s="4">
        <f>Tabla14[[#This Row],[Importe]]-Tabla14[[#This Row],[Pagado]]</f>
        <v>0</v>
      </c>
    </row>
    <row r="128" spans="1:8" x14ac:dyDescent="0.25">
      <c r="A128" s="14">
        <v>44198</v>
      </c>
      <c r="B128" s="8" t="s">
        <v>7718</v>
      </c>
      <c r="C128">
        <v>42512</v>
      </c>
      <c r="D128" s="13" t="s">
        <v>3964</v>
      </c>
      <c r="E128" s="2">
        <v>143.5</v>
      </c>
      <c r="F128" s="15">
        <v>44200</v>
      </c>
      <c r="G128" s="2">
        <v>143.5</v>
      </c>
      <c r="H128" s="4">
        <f>Tabla14[[#This Row],[Importe]]-Tabla14[[#This Row],[Pagado]]</f>
        <v>0</v>
      </c>
    </row>
    <row r="129" spans="1:8" x14ac:dyDescent="0.25">
      <c r="A129" s="14">
        <v>44199</v>
      </c>
      <c r="B129" s="8" t="s">
        <v>7719</v>
      </c>
      <c r="C129">
        <v>42513</v>
      </c>
      <c r="D129" s="13" t="s">
        <v>3951</v>
      </c>
      <c r="E129" s="2">
        <v>8525</v>
      </c>
      <c r="F129" s="15">
        <v>44199</v>
      </c>
      <c r="G129" s="2">
        <v>8525</v>
      </c>
      <c r="H129" s="4">
        <f>Tabla14[[#This Row],[Importe]]-Tabla14[[#This Row],[Pagado]]</f>
        <v>0</v>
      </c>
    </row>
    <row r="130" spans="1:8" x14ac:dyDescent="0.25">
      <c r="A130" s="14">
        <v>44199</v>
      </c>
      <c r="B130" s="8" t="s">
        <v>7720</v>
      </c>
      <c r="C130">
        <v>42514</v>
      </c>
      <c r="D130" s="13" t="s">
        <v>4018</v>
      </c>
      <c r="E130" s="2">
        <v>10120</v>
      </c>
      <c r="F130" s="15">
        <v>44199</v>
      </c>
      <c r="G130" s="2">
        <v>10120</v>
      </c>
      <c r="H130" s="4">
        <f>Tabla14[[#This Row],[Importe]]-Tabla14[[#This Row],[Pagado]]</f>
        <v>0</v>
      </c>
    </row>
    <row r="131" spans="1:8" ht="15.75" x14ac:dyDescent="0.25">
      <c r="A131" s="14">
        <v>44199</v>
      </c>
      <c r="B131" s="8" t="s">
        <v>7721</v>
      </c>
      <c r="C131">
        <v>42515</v>
      </c>
      <c r="D131" s="17" t="s">
        <v>7662</v>
      </c>
      <c r="E131" s="2">
        <v>0</v>
      </c>
      <c r="F131" s="18" t="s">
        <v>7662</v>
      </c>
      <c r="G131" s="2">
        <v>0</v>
      </c>
      <c r="H131" s="4">
        <f>Tabla14[[#This Row],[Importe]]-Tabla14[[#This Row],[Pagado]]</f>
        <v>0</v>
      </c>
    </row>
    <row r="132" spans="1:8" x14ac:dyDescent="0.25">
      <c r="A132" s="14">
        <v>44199</v>
      </c>
      <c r="B132" s="8" t="s">
        <v>7722</v>
      </c>
      <c r="C132">
        <v>42516</v>
      </c>
      <c r="D132" s="13" t="s">
        <v>3964</v>
      </c>
      <c r="E132" s="2">
        <v>424.8</v>
      </c>
      <c r="F132" s="15">
        <v>44199</v>
      </c>
      <c r="G132" s="2">
        <v>424.8</v>
      </c>
      <c r="H132" s="4">
        <f>Tabla14[[#This Row],[Importe]]-Tabla14[[#This Row],[Pagado]]</f>
        <v>0</v>
      </c>
    </row>
    <row r="133" spans="1:8" x14ac:dyDescent="0.25">
      <c r="A133" s="14">
        <v>44199</v>
      </c>
      <c r="B133" s="8" t="s">
        <v>7723</v>
      </c>
      <c r="C133">
        <v>42517</v>
      </c>
      <c r="D133" s="13" t="s">
        <v>4187</v>
      </c>
      <c r="E133" s="2">
        <v>11236</v>
      </c>
      <c r="F133" s="15">
        <v>44199</v>
      </c>
      <c r="G133" s="2">
        <v>11236</v>
      </c>
      <c r="H133" s="4">
        <f>Tabla14[[#This Row],[Importe]]-Tabla14[[#This Row],[Pagado]]</f>
        <v>0</v>
      </c>
    </row>
    <row r="134" spans="1:8" x14ac:dyDescent="0.25">
      <c r="A134" s="14">
        <v>44199</v>
      </c>
      <c r="B134" s="8" t="s">
        <v>7724</v>
      </c>
      <c r="C134">
        <v>42518</v>
      </c>
      <c r="D134" s="13" t="s">
        <v>3977</v>
      </c>
      <c r="E134" s="2">
        <v>4039</v>
      </c>
      <c r="F134" s="15">
        <v>44199</v>
      </c>
      <c r="G134" s="2">
        <v>4039</v>
      </c>
      <c r="H134" s="4">
        <f>Tabla14[[#This Row],[Importe]]-Tabla14[[#This Row],[Pagado]]</f>
        <v>0</v>
      </c>
    </row>
    <row r="135" spans="1:8" ht="15.75" x14ac:dyDescent="0.25">
      <c r="A135" s="14">
        <v>44199</v>
      </c>
      <c r="B135" s="8" t="s">
        <v>7725</v>
      </c>
      <c r="C135">
        <v>42519</v>
      </c>
      <c r="D135" s="17" t="s">
        <v>7662</v>
      </c>
      <c r="E135" s="2">
        <v>0</v>
      </c>
      <c r="F135" s="18" t="s">
        <v>7662</v>
      </c>
      <c r="G135" s="2">
        <v>0</v>
      </c>
      <c r="H135" s="4">
        <f>Tabla14[[#This Row],[Importe]]-Tabla14[[#This Row],[Pagado]]</f>
        <v>0</v>
      </c>
    </row>
    <row r="136" spans="1:8" x14ac:dyDescent="0.25">
      <c r="A136" s="14">
        <v>44199</v>
      </c>
      <c r="B136" s="8" t="s">
        <v>7726</v>
      </c>
      <c r="C136">
        <v>42520</v>
      </c>
      <c r="D136" s="13" t="s">
        <v>4132</v>
      </c>
      <c r="E136" s="2">
        <v>2156.92</v>
      </c>
      <c r="F136" s="15">
        <v>44199</v>
      </c>
      <c r="G136" s="2">
        <v>2156.92</v>
      </c>
      <c r="H136" s="4">
        <f>Tabla14[[#This Row],[Importe]]-Tabla14[[#This Row],[Pagado]]</f>
        <v>0</v>
      </c>
    </row>
    <row r="137" spans="1:8" x14ac:dyDescent="0.25">
      <c r="A137" s="14">
        <v>44199</v>
      </c>
      <c r="B137" s="8" t="s">
        <v>7727</v>
      </c>
      <c r="C137">
        <v>42521</v>
      </c>
      <c r="D137" s="13" t="s">
        <v>4119</v>
      </c>
      <c r="E137" s="2">
        <v>377</v>
      </c>
      <c r="F137" s="15">
        <v>44199</v>
      </c>
      <c r="G137" s="2">
        <v>377</v>
      </c>
      <c r="H137" s="4">
        <f>Tabla14[[#This Row],[Importe]]-Tabla14[[#This Row],[Pagado]]</f>
        <v>0</v>
      </c>
    </row>
    <row r="138" spans="1:8" x14ac:dyDescent="0.25">
      <c r="A138" s="14">
        <v>44199</v>
      </c>
      <c r="B138" s="8" t="s">
        <v>7728</v>
      </c>
      <c r="C138">
        <v>42522</v>
      </c>
      <c r="D138" s="13" t="s">
        <v>4012</v>
      </c>
      <c r="E138" s="2">
        <v>1502.72</v>
      </c>
      <c r="F138" s="15">
        <v>44199</v>
      </c>
      <c r="G138" s="2">
        <v>1502.72</v>
      </c>
      <c r="H138" s="4">
        <f>Tabla14[[#This Row],[Importe]]-Tabla14[[#This Row],[Pagado]]</f>
        <v>0</v>
      </c>
    </row>
    <row r="139" spans="1:8" x14ac:dyDescent="0.25">
      <c r="A139" s="14">
        <v>44199</v>
      </c>
      <c r="B139" s="8" t="s">
        <v>7729</v>
      </c>
      <c r="C139">
        <v>42523</v>
      </c>
      <c r="D139" s="13" t="s">
        <v>3962</v>
      </c>
      <c r="E139" s="2">
        <v>10576.6</v>
      </c>
      <c r="F139" s="15">
        <v>44199</v>
      </c>
      <c r="G139" s="2">
        <v>10576.6</v>
      </c>
      <c r="H139" s="4">
        <f>Tabla14[[#This Row],[Importe]]-Tabla14[[#This Row],[Pagado]]</f>
        <v>0</v>
      </c>
    </row>
    <row r="140" spans="1:8" x14ac:dyDescent="0.25">
      <c r="A140" s="14">
        <v>44199</v>
      </c>
      <c r="B140" s="8" t="s">
        <v>7730</v>
      </c>
      <c r="C140">
        <v>42524</v>
      </c>
      <c r="D140" s="13" t="s">
        <v>3958</v>
      </c>
      <c r="E140" s="2">
        <v>7102.7</v>
      </c>
      <c r="F140" s="15">
        <v>44199</v>
      </c>
      <c r="G140" s="2">
        <v>7102.7</v>
      </c>
      <c r="H140" s="4">
        <f>Tabla14[[#This Row],[Importe]]-Tabla14[[#This Row],[Pagado]]</f>
        <v>0</v>
      </c>
    </row>
    <row r="141" spans="1:8" x14ac:dyDescent="0.25">
      <c r="A141" s="14">
        <v>44199</v>
      </c>
      <c r="B141" s="8" t="s">
        <v>7731</v>
      </c>
      <c r="C141">
        <v>42525</v>
      </c>
      <c r="D141" s="13" t="s">
        <v>3964</v>
      </c>
      <c r="E141" s="2">
        <v>448.2</v>
      </c>
      <c r="F141" s="15">
        <v>44199</v>
      </c>
      <c r="G141" s="2">
        <v>448.2</v>
      </c>
      <c r="H141" s="4">
        <f>Tabla14[[#This Row],[Importe]]-Tabla14[[#This Row],[Pagado]]</f>
        <v>0</v>
      </c>
    </row>
    <row r="142" spans="1:8" ht="30" x14ac:dyDescent="0.25">
      <c r="A142" s="14">
        <v>44199</v>
      </c>
      <c r="B142" s="8" t="s">
        <v>7732</v>
      </c>
      <c r="C142">
        <v>42526</v>
      </c>
      <c r="D142" s="13" t="s">
        <v>3950</v>
      </c>
      <c r="E142" s="2">
        <v>41310.6</v>
      </c>
      <c r="F142" s="15" t="s">
        <v>7733</v>
      </c>
      <c r="G142" s="2">
        <f>35000+6310.6</f>
        <v>41310.6</v>
      </c>
      <c r="H142" s="4">
        <f>Tabla14[[#This Row],[Importe]]-Tabla14[[#This Row],[Pagado]]</f>
        <v>0</v>
      </c>
    </row>
    <row r="143" spans="1:8" x14ac:dyDescent="0.25">
      <c r="A143" s="14">
        <v>44199</v>
      </c>
      <c r="B143" s="8" t="s">
        <v>7734</v>
      </c>
      <c r="C143">
        <v>42527</v>
      </c>
      <c r="D143" s="13" t="s">
        <v>4047</v>
      </c>
      <c r="E143" s="2">
        <v>2252</v>
      </c>
      <c r="F143" s="15">
        <v>44199</v>
      </c>
      <c r="G143" s="2">
        <v>2252</v>
      </c>
      <c r="H143" s="4">
        <f>Tabla14[[#This Row],[Importe]]-Tabla14[[#This Row],[Pagado]]</f>
        <v>0</v>
      </c>
    </row>
    <row r="144" spans="1:8" x14ac:dyDescent="0.25">
      <c r="A144" s="14">
        <v>44199</v>
      </c>
      <c r="B144" s="8" t="s">
        <v>7735</v>
      </c>
      <c r="C144">
        <v>42528</v>
      </c>
      <c r="D144" s="13" t="s">
        <v>3964</v>
      </c>
      <c r="E144" s="2">
        <v>2655.6</v>
      </c>
      <c r="F144" s="15">
        <v>44199</v>
      </c>
      <c r="G144" s="2">
        <v>2655.6</v>
      </c>
      <c r="H144" s="4">
        <f>Tabla14[[#This Row],[Importe]]-Tabla14[[#This Row],[Pagado]]</f>
        <v>0</v>
      </c>
    </row>
    <row r="145" spans="1:8" x14ac:dyDescent="0.25">
      <c r="A145" s="14">
        <v>44199</v>
      </c>
      <c r="B145" s="8" t="s">
        <v>7736</v>
      </c>
      <c r="C145">
        <v>42529</v>
      </c>
      <c r="D145" s="13" t="s">
        <v>3993</v>
      </c>
      <c r="E145" s="2">
        <v>3794.8</v>
      </c>
      <c r="F145" s="15">
        <v>44199</v>
      </c>
      <c r="G145" s="2">
        <v>3794.8</v>
      </c>
      <c r="H145" s="4">
        <f>Tabla14[[#This Row],[Importe]]-Tabla14[[#This Row],[Pagado]]</f>
        <v>0</v>
      </c>
    </row>
    <row r="146" spans="1:8" x14ac:dyDescent="0.25">
      <c r="A146" s="14">
        <v>44199</v>
      </c>
      <c r="B146" s="8" t="s">
        <v>7737</v>
      </c>
      <c r="C146">
        <v>42530</v>
      </c>
      <c r="D146" s="13" t="s">
        <v>4017</v>
      </c>
      <c r="E146" s="2">
        <v>1969.12</v>
      </c>
      <c r="F146" s="15">
        <v>44206</v>
      </c>
      <c r="G146" s="2">
        <v>1969.12</v>
      </c>
      <c r="H146" s="4">
        <f>Tabla14[[#This Row],[Importe]]-Tabla14[[#This Row],[Pagado]]</f>
        <v>0</v>
      </c>
    </row>
    <row r="147" spans="1:8" x14ac:dyDescent="0.25">
      <c r="A147" s="14">
        <v>44199</v>
      </c>
      <c r="B147" s="8" t="s">
        <v>7738</v>
      </c>
      <c r="C147">
        <v>42531</v>
      </c>
      <c r="D147" s="13" t="s">
        <v>4041</v>
      </c>
      <c r="E147" s="2">
        <v>604.79999999999995</v>
      </c>
      <c r="F147" s="15">
        <v>44199</v>
      </c>
      <c r="G147" s="2">
        <v>604.79999999999995</v>
      </c>
      <c r="H147" s="4">
        <f>Tabla14[[#This Row],[Importe]]-Tabla14[[#This Row],[Pagado]]</f>
        <v>0</v>
      </c>
    </row>
    <row r="148" spans="1:8" x14ac:dyDescent="0.25">
      <c r="A148" s="14">
        <v>44199</v>
      </c>
      <c r="B148" s="8" t="s">
        <v>7739</v>
      </c>
      <c r="C148">
        <v>42532</v>
      </c>
      <c r="D148" s="13" t="s">
        <v>3949</v>
      </c>
      <c r="E148" s="2">
        <v>6655.9</v>
      </c>
      <c r="F148" s="15">
        <v>44199</v>
      </c>
      <c r="G148" s="2">
        <v>6655.9</v>
      </c>
      <c r="H148" s="4">
        <f>Tabla14[[#This Row],[Importe]]-Tabla14[[#This Row],[Pagado]]</f>
        <v>0</v>
      </c>
    </row>
    <row r="149" spans="1:8" x14ac:dyDescent="0.25">
      <c r="A149" s="14">
        <v>44199</v>
      </c>
      <c r="B149" s="8" t="s">
        <v>7740</v>
      </c>
      <c r="C149">
        <v>42533</v>
      </c>
      <c r="D149" s="13" t="s">
        <v>7741</v>
      </c>
      <c r="E149" s="2">
        <v>1494.5</v>
      </c>
      <c r="F149" s="15">
        <v>44199</v>
      </c>
      <c r="G149" s="2">
        <v>1494.5</v>
      </c>
      <c r="H149" s="4">
        <f>Tabla14[[#This Row],[Importe]]-Tabla14[[#This Row],[Pagado]]</f>
        <v>0</v>
      </c>
    </row>
    <row r="150" spans="1:8" x14ac:dyDescent="0.25">
      <c r="A150" s="14">
        <v>44199</v>
      </c>
      <c r="B150" s="8" t="s">
        <v>7742</v>
      </c>
      <c r="C150">
        <v>42534</v>
      </c>
      <c r="D150" s="13" t="s">
        <v>3995</v>
      </c>
      <c r="E150" s="2">
        <v>44668.32</v>
      </c>
      <c r="F150" s="15">
        <v>44199</v>
      </c>
      <c r="G150" s="2">
        <v>44668.32</v>
      </c>
      <c r="H150" s="4">
        <f>Tabla14[[#This Row],[Importe]]-Tabla14[[#This Row],[Pagado]]</f>
        <v>0</v>
      </c>
    </row>
    <row r="151" spans="1:8" x14ac:dyDescent="0.25">
      <c r="A151" s="14">
        <v>44199</v>
      </c>
      <c r="B151" s="8" t="s">
        <v>7743</v>
      </c>
      <c r="C151">
        <v>42535</v>
      </c>
      <c r="D151" s="13" t="s">
        <v>3964</v>
      </c>
      <c r="E151" s="2">
        <v>2865.2</v>
      </c>
      <c r="F151" s="15">
        <v>44199</v>
      </c>
      <c r="G151" s="2">
        <v>2865.2</v>
      </c>
      <c r="H151" s="4">
        <f>Tabla14[[#This Row],[Importe]]-Tabla14[[#This Row],[Pagado]]</f>
        <v>0</v>
      </c>
    </row>
    <row r="152" spans="1:8" x14ac:dyDescent="0.25">
      <c r="A152" s="14">
        <v>44199</v>
      </c>
      <c r="B152" s="8" t="s">
        <v>7744</v>
      </c>
      <c r="C152">
        <v>42536</v>
      </c>
      <c r="D152" s="13" t="s">
        <v>3954</v>
      </c>
      <c r="E152" s="2">
        <v>6665</v>
      </c>
      <c r="F152" s="15">
        <v>44199</v>
      </c>
      <c r="G152" s="2">
        <v>6665</v>
      </c>
      <c r="H152" s="4">
        <f>Tabla14[[#This Row],[Importe]]-Tabla14[[#This Row],[Pagado]]</f>
        <v>0</v>
      </c>
    </row>
    <row r="153" spans="1:8" x14ac:dyDescent="0.25">
      <c r="A153" s="14">
        <v>44199</v>
      </c>
      <c r="B153" s="8" t="s">
        <v>7745</v>
      </c>
      <c r="C153">
        <v>42537</v>
      </c>
      <c r="D153" s="13" t="s">
        <v>4036</v>
      </c>
      <c r="E153" s="2">
        <v>2473.1999999999998</v>
      </c>
      <c r="F153" s="15">
        <v>44199</v>
      </c>
      <c r="G153" s="2">
        <v>2473.1999999999998</v>
      </c>
      <c r="H153" s="4">
        <f>Tabla14[[#This Row],[Importe]]-Tabla14[[#This Row],[Pagado]]</f>
        <v>0</v>
      </c>
    </row>
    <row r="154" spans="1:8" x14ac:dyDescent="0.25">
      <c r="A154" s="14">
        <v>44199</v>
      </c>
      <c r="B154" s="8" t="s">
        <v>7746</v>
      </c>
      <c r="C154">
        <v>42538</v>
      </c>
      <c r="D154" s="13" t="s">
        <v>4171</v>
      </c>
      <c r="E154" s="2">
        <v>6093.3</v>
      </c>
      <c r="F154" s="15">
        <v>44199</v>
      </c>
      <c r="G154" s="2">
        <v>6093.3</v>
      </c>
      <c r="H154" s="4">
        <f>Tabla14[[#This Row],[Importe]]-Tabla14[[#This Row],[Pagado]]</f>
        <v>0</v>
      </c>
    </row>
    <row r="155" spans="1:8" x14ac:dyDescent="0.25">
      <c r="A155" s="14">
        <v>44199</v>
      </c>
      <c r="B155" s="8" t="s">
        <v>7747</v>
      </c>
      <c r="C155">
        <v>42539</v>
      </c>
      <c r="D155" s="13" t="s">
        <v>3966</v>
      </c>
      <c r="E155" s="2">
        <v>2401.3000000000002</v>
      </c>
      <c r="F155" s="15">
        <v>44199</v>
      </c>
      <c r="G155" s="2">
        <v>2401.3000000000002</v>
      </c>
      <c r="H155" s="4">
        <f>Tabla14[[#This Row],[Importe]]-Tabla14[[#This Row],[Pagado]]</f>
        <v>0</v>
      </c>
    </row>
    <row r="156" spans="1:8" x14ac:dyDescent="0.25">
      <c r="A156" s="14">
        <v>44199</v>
      </c>
      <c r="B156" s="8" t="s">
        <v>7748</v>
      </c>
      <c r="C156">
        <v>42540</v>
      </c>
      <c r="D156" s="13" t="s">
        <v>3941</v>
      </c>
      <c r="E156" s="2">
        <v>4068.8</v>
      </c>
      <c r="F156" s="15">
        <v>44199</v>
      </c>
      <c r="G156" s="2">
        <v>4068.8</v>
      </c>
      <c r="H156" s="4">
        <f>Tabla14[[#This Row],[Importe]]-Tabla14[[#This Row],[Pagado]]</f>
        <v>0</v>
      </c>
    </row>
    <row r="157" spans="1:8" x14ac:dyDescent="0.25">
      <c r="A157" s="14">
        <v>44199</v>
      </c>
      <c r="B157" s="8" t="s">
        <v>7749</v>
      </c>
      <c r="C157">
        <v>42541</v>
      </c>
      <c r="D157" s="13" t="s">
        <v>4067</v>
      </c>
      <c r="E157" s="2">
        <v>5520</v>
      </c>
      <c r="F157" s="15">
        <v>44199</v>
      </c>
      <c r="G157" s="2">
        <v>5520</v>
      </c>
      <c r="H157" s="4">
        <f>Tabla14[[#This Row],[Importe]]-Tabla14[[#This Row],[Pagado]]</f>
        <v>0</v>
      </c>
    </row>
    <row r="158" spans="1:8" x14ac:dyDescent="0.25">
      <c r="A158" s="14">
        <v>44199</v>
      </c>
      <c r="B158" s="8" t="s">
        <v>7750</v>
      </c>
      <c r="C158">
        <v>42542</v>
      </c>
      <c r="D158" s="13" t="s">
        <v>3969</v>
      </c>
      <c r="E158" s="2">
        <v>10556.9</v>
      </c>
      <c r="F158" s="15">
        <v>44199</v>
      </c>
      <c r="G158" s="2">
        <v>10556.9</v>
      </c>
      <c r="H158" s="4">
        <f>Tabla14[[#This Row],[Importe]]-Tabla14[[#This Row],[Pagado]]</f>
        <v>0</v>
      </c>
    </row>
    <row r="159" spans="1:8" x14ac:dyDescent="0.25">
      <c r="A159" s="14">
        <v>44199</v>
      </c>
      <c r="B159" s="8" t="s">
        <v>7751</v>
      </c>
      <c r="C159">
        <v>42543</v>
      </c>
      <c r="D159" s="13" t="s">
        <v>4121</v>
      </c>
      <c r="E159" s="2">
        <v>6448.4</v>
      </c>
      <c r="F159" s="15">
        <v>44199</v>
      </c>
      <c r="G159" s="2">
        <v>6448.4</v>
      </c>
      <c r="H159" s="4">
        <f>Tabla14[[#This Row],[Importe]]-Tabla14[[#This Row],[Pagado]]</f>
        <v>0</v>
      </c>
    </row>
    <row r="160" spans="1:8" x14ac:dyDescent="0.25">
      <c r="A160" s="14">
        <v>44199</v>
      </c>
      <c r="B160" s="8" t="s">
        <v>7752</v>
      </c>
      <c r="C160">
        <v>42544</v>
      </c>
      <c r="D160" s="13" t="s">
        <v>4049</v>
      </c>
      <c r="E160" s="2">
        <v>2285.6999999999998</v>
      </c>
      <c r="F160" s="15">
        <v>44199</v>
      </c>
      <c r="G160" s="2">
        <v>2285.6999999999998</v>
      </c>
      <c r="H160" s="4">
        <f>Tabla14[[#This Row],[Importe]]-Tabla14[[#This Row],[Pagado]]</f>
        <v>0</v>
      </c>
    </row>
    <row r="161" spans="1:8" x14ac:dyDescent="0.25">
      <c r="A161" s="14">
        <v>44199</v>
      </c>
      <c r="B161" s="8" t="s">
        <v>7753</v>
      </c>
      <c r="C161">
        <v>42545</v>
      </c>
      <c r="D161" s="13" t="s">
        <v>4049</v>
      </c>
      <c r="E161" s="2">
        <v>288</v>
      </c>
      <c r="F161" s="15">
        <v>44199</v>
      </c>
      <c r="G161" s="2">
        <v>288</v>
      </c>
      <c r="H161" s="4">
        <f>Tabla14[[#This Row],[Importe]]-Tabla14[[#This Row],[Pagado]]</f>
        <v>0</v>
      </c>
    </row>
    <row r="162" spans="1:8" x14ac:dyDescent="0.25">
      <c r="A162" s="14">
        <v>44199</v>
      </c>
      <c r="B162" s="8" t="s">
        <v>7754</v>
      </c>
      <c r="C162">
        <v>42546</v>
      </c>
      <c r="D162" s="13" t="s">
        <v>4088</v>
      </c>
      <c r="E162" s="2">
        <v>690</v>
      </c>
      <c r="F162" s="15">
        <v>44199</v>
      </c>
      <c r="G162" s="2">
        <v>690</v>
      </c>
      <c r="H162" s="4">
        <f>Tabla14[[#This Row],[Importe]]-Tabla14[[#This Row],[Pagado]]</f>
        <v>0</v>
      </c>
    </row>
    <row r="163" spans="1:8" x14ac:dyDescent="0.25">
      <c r="A163" s="14">
        <v>44199</v>
      </c>
      <c r="B163" s="8" t="s">
        <v>7755</v>
      </c>
      <c r="C163">
        <v>42547</v>
      </c>
      <c r="D163" s="13" t="s">
        <v>3996</v>
      </c>
      <c r="E163" s="2">
        <v>11061.4</v>
      </c>
      <c r="F163" s="15">
        <v>44199</v>
      </c>
      <c r="G163" s="2">
        <v>11061.4</v>
      </c>
      <c r="H163" s="4">
        <f>Tabla14[[#This Row],[Importe]]-Tabla14[[#This Row],[Pagado]]</f>
        <v>0</v>
      </c>
    </row>
    <row r="164" spans="1:8" x14ac:dyDescent="0.25">
      <c r="A164" s="14">
        <v>44199</v>
      </c>
      <c r="B164" s="8" t="s">
        <v>7756</v>
      </c>
      <c r="C164">
        <v>42548</v>
      </c>
      <c r="D164" s="13" t="s">
        <v>3964</v>
      </c>
      <c r="E164" s="2">
        <v>1216</v>
      </c>
      <c r="F164" s="15">
        <v>44199</v>
      </c>
      <c r="G164" s="2">
        <v>1216</v>
      </c>
      <c r="H164" s="4">
        <f>Tabla14[[#This Row],[Importe]]-Tabla14[[#This Row],[Pagado]]</f>
        <v>0</v>
      </c>
    </row>
    <row r="165" spans="1:8" x14ac:dyDescent="0.25">
      <c r="A165" s="14">
        <v>44199</v>
      </c>
      <c r="B165" s="8" t="s">
        <v>7757</v>
      </c>
      <c r="C165">
        <v>42549</v>
      </c>
      <c r="D165" s="13" t="s">
        <v>7758</v>
      </c>
      <c r="E165" s="2">
        <v>3286.5</v>
      </c>
      <c r="F165" s="15">
        <v>44199</v>
      </c>
      <c r="G165" s="2">
        <v>3286.5</v>
      </c>
      <c r="H165" s="4">
        <f>Tabla14[[#This Row],[Importe]]-Tabla14[[#This Row],[Pagado]]</f>
        <v>0</v>
      </c>
    </row>
    <row r="166" spans="1:8" x14ac:dyDescent="0.25">
      <c r="A166" s="14">
        <v>44199</v>
      </c>
      <c r="B166" s="8" t="s">
        <v>7759</v>
      </c>
      <c r="C166">
        <v>42550</v>
      </c>
      <c r="D166" s="13" t="s">
        <v>3989</v>
      </c>
      <c r="E166" s="2">
        <v>244.4</v>
      </c>
      <c r="F166" s="15">
        <v>44199</v>
      </c>
      <c r="G166" s="2">
        <v>244.4</v>
      </c>
      <c r="H166" s="4">
        <f>Tabla14[[#This Row],[Importe]]-Tabla14[[#This Row],[Pagado]]</f>
        <v>0</v>
      </c>
    </row>
    <row r="167" spans="1:8" ht="15.75" x14ac:dyDescent="0.25">
      <c r="A167" s="14">
        <v>44199</v>
      </c>
      <c r="B167" s="8" t="s">
        <v>7760</v>
      </c>
      <c r="C167">
        <v>42551</v>
      </c>
      <c r="D167" s="17" t="s">
        <v>7662</v>
      </c>
      <c r="E167" s="2">
        <v>0</v>
      </c>
      <c r="F167" s="18" t="s">
        <v>7662</v>
      </c>
      <c r="G167" s="2">
        <v>0</v>
      </c>
      <c r="H167" s="4">
        <f>Tabla14[[#This Row],[Importe]]-Tabla14[[#This Row],[Pagado]]</f>
        <v>0</v>
      </c>
    </row>
    <row r="168" spans="1:8" x14ac:dyDescent="0.25">
      <c r="A168" s="14">
        <v>44199</v>
      </c>
      <c r="B168" s="8" t="s">
        <v>7761</v>
      </c>
      <c r="C168">
        <v>42552</v>
      </c>
      <c r="D168" s="13" t="s">
        <v>4095</v>
      </c>
      <c r="E168" s="2">
        <v>3114</v>
      </c>
      <c r="F168" s="15">
        <v>44199</v>
      </c>
      <c r="G168" s="2">
        <v>3114</v>
      </c>
      <c r="H168" s="4">
        <f>Tabla14[[#This Row],[Importe]]-Tabla14[[#This Row],[Pagado]]</f>
        <v>0</v>
      </c>
    </row>
    <row r="169" spans="1:8" x14ac:dyDescent="0.25">
      <c r="A169" s="14">
        <v>44199</v>
      </c>
      <c r="B169" s="8" t="s">
        <v>7762</v>
      </c>
      <c r="C169">
        <v>42553</v>
      </c>
      <c r="D169" s="13" t="s">
        <v>4129</v>
      </c>
      <c r="E169" s="2">
        <v>19864.5</v>
      </c>
      <c r="F169" s="15">
        <v>44199</v>
      </c>
      <c r="G169" s="2">
        <v>19864.5</v>
      </c>
      <c r="H169" s="4">
        <f>Tabla14[[#This Row],[Importe]]-Tabla14[[#This Row],[Pagado]]</f>
        <v>0</v>
      </c>
    </row>
    <row r="170" spans="1:8" x14ac:dyDescent="0.25">
      <c r="A170" s="14">
        <v>44199</v>
      </c>
      <c r="B170" s="8" t="s">
        <v>7763</v>
      </c>
      <c r="C170">
        <v>42554</v>
      </c>
      <c r="D170" s="13" t="s">
        <v>4086</v>
      </c>
      <c r="E170" s="2">
        <v>2331.6</v>
      </c>
      <c r="F170" s="15">
        <v>44199</v>
      </c>
      <c r="G170" s="2">
        <v>2331.6</v>
      </c>
      <c r="H170" s="4">
        <f>Tabla14[[#This Row],[Importe]]-Tabla14[[#This Row],[Pagado]]</f>
        <v>0</v>
      </c>
    </row>
    <row r="171" spans="1:8" x14ac:dyDescent="0.25">
      <c r="A171" s="14">
        <v>44199</v>
      </c>
      <c r="B171" s="8" t="s">
        <v>7764</v>
      </c>
      <c r="C171">
        <v>42555</v>
      </c>
      <c r="D171" s="13" t="s">
        <v>3964</v>
      </c>
      <c r="E171" s="2">
        <v>828</v>
      </c>
      <c r="F171" s="15">
        <v>44199</v>
      </c>
      <c r="G171" s="2">
        <v>828</v>
      </c>
      <c r="H171" s="4">
        <f>Tabla14[[#This Row],[Importe]]-Tabla14[[#This Row],[Pagado]]</f>
        <v>0</v>
      </c>
    </row>
    <row r="172" spans="1:8" x14ac:dyDescent="0.25">
      <c r="A172" s="14">
        <v>44199</v>
      </c>
      <c r="B172" s="8" t="s">
        <v>7765</v>
      </c>
      <c r="C172">
        <v>42556</v>
      </c>
      <c r="D172" s="13" t="s">
        <v>4028</v>
      </c>
      <c r="E172" s="2">
        <v>4020</v>
      </c>
      <c r="F172" s="15">
        <v>44199</v>
      </c>
      <c r="G172" s="2">
        <v>4020</v>
      </c>
      <c r="H172" s="4">
        <f>Tabla14[[#This Row],[Importe]]-Tabla14[[#This Row],[Pagado]]</f>
        <v>0</v>
      </c>
    </row>
    <row r="173" spans="1:8" x14ac:dyDescent="0.25">
      <c r="A173" s="14">
        <v>44199</v>
      </c>
      <c r="B173" s="8" t="s">
        <v>7766</v>
      </c>
      <c r="C173">
        <v>42557</v>
      </c>
      <c r="D173" s="13" t="s">
        <v>4047</v>
      </c>
      <c r="E173" s="2">
        <v>949</v>
      </c>
      <c r="F173" s="15">
        <v>44199</v>
      </c>
      <c r="G173" s="2">
        <v>949</v>
      </c>
      <c r="H173" s="4">
        <f>Tabla14[[#This Row],[Importe]]-Tabla14[[#This Row],[Pagado]]</f>
        <v>0</v>
      </c>
    </row>
    <row r="174" spans="1:8" x14ac:dyDescent="0.25">
      <c r="A174" s="14">
        <v>44199</v>
      </c>
      <c r="B174" s="8" t="s">
        <v>7767</v>
      </c>
      <c r="C174">
        <v>42558</v>
      </c>
      <c r="D174" s="13" t="s">
        <v>4049</v>
      </c>
      <c r="E174" s="2">
        <v>950.04</v>
      </c>
      <c r="F174" s="15">
        <v>44199</v>
      </c>
      <c r="G174" s="2">
        <v>950.04</v>
      </c>
      <c r="H174" s="4">
        <f>Tabla14[[#This Row],[Importe]]-Tabla14[[#This Row],[Pagado]]</f>
        <v>0</v>
      </c>
    </row>
    <row r="175" spans="1:8" x14ac:dyDescent="0.25">
      <c r="A175" s="14">
        <v>44199</v>
      </c>
      <c r="B175" s="8" t="s">
        <v>7768</v>
      </c>
      <c r="C175">
        <v>42559</v>
      </c>
      <c r="D175" s="13" t="s">
        <v>4061</v>
      </c>
      <c r="E175" s="2">
        <v>3160.2</v>
      </c>
      <c r="F175" s="15">
        <v>44199</v>
      </c>
      <c r="G175" s="2">
        <v>3160.2</v>
      </c>
      <c r="H175" s="4">
        <f>Tabla14[[#This Row],[Importe]]-Tabla14[[#This Row],[Pagado]]</f>
        <v>0</v>
      </c>
    </row>
    <row r="176" spans="1:8" ht="15.75" x14ac:dyDescent="0.25">
      <c r="A176" s="14">
        <v>44199</v>
      </c>
      <c r="B176" s="8" t="s">
        <v>7769</v>
      </c>
      <c r="C176">
        <v>42560</v>
      </c>
      <c r="D176" s="17" t="s">
        <v>7662</v>
      </c>
      <c r="E176" s="2">
        <v>0</v>
      </c>
      <c r="F176" s="18" t="s">
        <v>7662</v>
      </c>
      <c r="G176" s="2">
        <v>0</v>
      </c>
      <c r="H176" s="4">
        <f>Tabla14[[#This Row],[Importe]]-Tabla14[[#This Row],[Pagado]]</f>
        <v>0</v>
      </c>
    </row>
    <row r="177" spans="1:8" x14ac:dyDescent="0.25">
      <c r="A177" s="14">
        <v>44199</v>
      </c>
      <c r="B177" s="8" t="s">
        <v>7770</v>
      </c>
      <c r="C177">
        <v>42561</v>
      </c>
      <c r="D177" s="13" t="s">
        <v>4017</v>
      </c>
      <c r="E177" s="2">
        <v>31686.1</v>
      </c>
      <c r="F177" s="15">
        <v>44206</v>
      </c>
      <c r="G177" s="2">
        <v>31686.1</v>
      </c>
      <c r="H177" s="4">
        <f>Tabla14[[#This Row],[Importe]]-Tabla14[[#This Row],[Pagado]]</f>
        <v>0</v>
      </c>
    </row>
    <row r="178" spans="1:8" x14ac:dyDescent="0.25">
      <c r="A178" s="14">
        <v>44199</v>
      </c>
      <c r="B178" s="8" t="s">
        <v>7771</v>
      </c>
      <c r="C178">
        <v>42562</v>
      </c>
      <c r="D178" s="13" t="s">
        <v>3964</v>
      </c>
      <c r="E178" s="2">
        <v>205.16</v>
      </c>
      <c r="F178" s="15">
        <v>44199</v>
      </c>
      <c r="G178" s="2">
        <v>205.16</v>
      </c>
      <c r="H178" s="4">
        <f>Tabla14[[#This Row],[Importe]]-Tabla14[[#This Row],[Pagado]]</f>
        <v>0</v>
      </c>
    </row>
    <row r="179" spans="1:8" x14ac:dyDescent="0.25">
      <c r="A179" s="14">
        <v>44199</v>
      </c>
      <c r="B179" s="8" t="s">
        <v>7772</v>
      </c>
      <c r="C179">
        <v>42563</v>
      </c>
      <c r="D179" s="13" t="s">
        <v>4073</v>
      </c>
      <c r="E179" s="2">
        <v>6858.83</v>
      </c>
      <c r="F179" s="15">
        <v>44199</v>
      </c>
      <c r="G179" s="2">
        <v>6858.83</v>
      </c>
      <c r="H179" s="4">
        <f>Tabla14[[#This Row],[Importe]]-Tabla14[[#This Row],[Pagado]]</f>
        <v>0</v>
      </c>
    </row>
    <row r="180" spans="1:8" x14ac:dyDescent="0.25">
      <c r="A180" s="14">
        <v>44199</v>
      </c>
      <c r="B180" s="8" t="s">
        <v>7773</v>
      </c>
      <c r="C180">
        <v>42564</v>
      </c>
      <c r="D180" s="13" t="s">
        <v>4109</v>
      </c>
      <c r="E180" s="2">
        <v>270</v>
      </c>
      <c r="F180" s="15">
        <v>44199</v>
      </c>
      <c r="G180" s="2">
        <v>270</v>
      </c>
      <c r="H180" s="4">
        <f>Tabla14[[#This Row],[Importe]]-Tabla14[[#This Row],[Pagado]]</f>
        <v>0</v>
      </c>
    </row>
    <row r="181" spans="1:8" x14ac:dyDescent="0.25">
      <c r="A181" s="14">
        <v>44199</v>
      </c>
      <c r="B181" s="8" t="s">
        <v>7774</v>
      </c>
      <c r="C181">
        <v>42565</v>
      </c>
      <c r="D181" s="13" t="s">
        <v>3994</v>
      </c>
      <c r="E181" s="2">
        <v>2394.0500000000002</v>
      </c>
      <c r="F181" s="15">
        <v>44199</v>
      </c>
      <c r="G181" s="2">
        <v>2394.0500000000002</v>
      </c>
      <c r="H181" s="4">
        <f>Tabla14[[#This Row],[Importe]]-Tabla14[[#This Row],[Pagado]]</f>
        <v>0</v>
      </c>
    </row>
    <row r="182" spans="1:8" x14ac:dyDescent="0.25">
      <c r="A182" s="14">
        <v>44199</v>
      </c>
      <c r="B182" s="8" t="s">
        <v>7775</v>
      </c>
      <c r="C182">
        <v>42566</v>
      </c>
      <c r="D182" s="13" t="s">
        <v>4049</v>
      </c>
      <c r="E182" s="2">
        <v>516.96</v>
      </c>
      <c r="F182" s="15">
        <v>44199</v>
      </c>
      <c r="G182" s="2">
        <v>516.96</v>
      </c>
      <c r="H182" s="4">
        <f>Tabla14[[#This Row],[Importe]]-Tabla14[[#This Row],[Pagado]]</f>
        <v>0</v>
      </c>
    </row>
    <row r="183" spans="1:8" x14ac:dyDescent="0.25">
      <c r="A183" s="14">
        <v>44199</v>
      </c>
      <c r="B183" s="8" t="s">
        <v>7776</v>
      </c>
      <c r="C183">
        <v>42567</v>
      </c>
      <c r="D183" s="13" t="s">
        <v>4109</v>
      </c>
      <c r="E183" s="2">
        <v>626.20000000000005</v>
      </c>
      <c r="F183" s="15">
        <v>44199</v>
      </c>
      <c r="G183" s="2">
        <v>626.20000000000005</v>
      </c>
      <c r="H183" s="4">
        <f>Tabla14[[#This Row],[Importe]]-Tabla14[[#This Row],[Pagado]]</f>
        <v>0</v>
      </c>
    </row>
    <row r="184" spans="1:8" x14ac:dyDescent="0.25">
      <c r="A184" s="14">
        <v>44199</v>
      </c>
      <c r="B184" s="8" t="s">
        <v>7777</v>
      </c>
      <c r="C184">
        <v>42568</v>
      </c>
      <c r="D184" s="13" t="s">
        <v>3964</v>
      </c>
      <c r="E184" s="2">
        <v>72</v>
      </c>
      <c r="F184" s="15">
        <v>44202</v>
      </c>
      <c r="G184" s="2">
        <v>72</v>
      </c>
      <c r="H184" s="4">
        <f>Tabla14[[#This Row],[Importe]]-Tabla14[[#This Row],[Pagado]]</f>
        <v>0</v>
      </c>
    </row>
    <row r="185" spans="1:8" x14ac:dyDescent="0.25">
      <c r="A185" s="14">
        <v>44200</v>
      </c>
      <c r="B185" s="8" t="s">
        <v>7778</v>
      </c>
      <c r="C185">
        <v>42569</v>
      </c>
      <c r="D185" s="13" t="s">
        <v>4183</v>
      </c>
      <c r="E185" s="2">
        <v>8117.6</v>
      </c>
      <c r="F185" s="15">
        <v>44200</v>
      </c>
      <c r="G185" s="2">
        <v>8117.6</v>
      </c>
      <c r="H185" s="4">
        <f>Tabla14[[#This Row],[Importe]]-Tabla14[[#This Row],[Pagado]]</f>
        <v>0</v>
      </c>
    </row>
    <row r="186" spans="1:8" x14ac:dyDescent="0.25">
      <c r="A186" s="14">
        <v>44200</v>
      </c>
      <c r="B186" s="8" t="s">
        <v>7779</v>
      </c>
      <c r="C186">
        <v>42570</v>
      </c>
      <c r="D186" s="13" t="s">
        <v>4035</v>
      </c>
      <c r="E186" s="2">
        <v>7016.6</v>
      </c>
      <c r="F186" s="15">
        <v>44200</v>
      </c>
      <c r="G186" s="2">
        <v>7016.6</v>
      </c>
      <c r="H186" s="4">
        <f>Tabla14[[#This Row],[Importe]]-Tabla14[[#This Row],[Pagado]]</f>
        <v>0</v>
      </c>
    </row>
    <row r="187" spans="1:8" x14ac:dyDescent="0.25">
      <c r="A187" s="14">
        <v>44200</v>
      </c>
      <c r="B187" s="8" t="s">
        <v>7780</v>
      </c>
      <c r="C187">
        <v>42571</v>
      </c>
      <c r="D187" s="13" t="s">
        <v>3943</v>
      </c>
      <c r="E187" s="2">
        <v>4362.3999999999996</v>
      </c>
      <c r="F187" s="15">
        <v>44200</v>
      </c>
      <c r="G187" s="2">
        <v>4362.3999999999996</v>
      </c>
      <c r="H187" s="4">
        <f>Tabla14[[#This Row],[Importe]]-Tabla14[[#This Row],[Pagado]]</f>
        <v>0</v>
      </c>
    </row>
    <row r="188" spans="1:8" x14ac:dyDescent="0.25">
      <c r="A188" s="14">
        <v>44200</v>
      </c>
      <c r="B188" s="8" t="s">
        <v>7781</v>
      </c>
      <c r="C188">
        <v>42572</v>
      </c>
      <c r="D188" s="13" t="s">
        <v>3954</v>
      </c>
      <c r="E188" s="2">
        <v>4650</v>
      </c>
      <c r="F188" s="15">
        <v>44200</v>
      </c>
      <c r="G188" s="2">
        <v>4650</v>
      </c>
      <c r="H188" s="4">
        <f>Tabla14[[#This Row],[Importe]]-Tabla14[[#This Row],[Pagado]]</f>
        <v>0</v>
      </c>
    </row>
    <row r="189" spans="1:8" x14ac:dyDescent="0.25">
      <c r="A189" s="14">
        <v>44200</v>
      </c>
      <c r="B189" s="8" t="s">
        <v>7782</v>
      </c>
      <c r="C189">
        <v>42573</v>
      </c>
      <c r="D189" s="13" t="s">
        <v>3953</v>
      </c>
      <c r="E189" s="2">
        <v>1610</v>
      </c>
      <c r="F189" s="15">
        <v>44200</v>
      </c>
      <c r="G189" s="2">
        <v>1610</v>
      </c>
      <c r="H189" s="4">
        <f>Tabla14[[#This Row],[Importe]]-Tabla14[[#This Row],[Pagado]]</f>
        <v>0</v>
      </c>
    </row>
    <row r="190" spans="1:8" x14ac:dyDescent="0.25">
      <c r="A190" s="14">
        <v>44200</v>
      </c>
      <c r="B190" s="8" t="s">
        <v>7783</v>
      </c>
      <c r="C190">
        <v>42574</v>
      </c>
      <c r="D190" s="13" t="s">
        <v>3973</v>
      </c>
      <c r="E190" s="2">
        <v>920</v>
      </c>
      <c r="F190" s="15">
        <v>44200</v>
      </c>
      <c r="G190" s="2">
        <v>920</v>
      </c>
      <c r="H190" s="4">
        <f>Tabla14[[#This Row],[Importe]]-Tabla14[[#This Row],[Pagado]]</f>
        <v>0</v>
      </c>
    </row>
    <row r="191" spans="1:8" x14ac:dyDescent="0.25">
      <c r="A191" s="14">
        <v>44200</v>
      </c>
      <c r="B191" s="8" t="s">
        <v>7784</v>
      </c>
      <c r="C191">
        <v>42575</v>
      </c>
      <c r="D191" s="13" t="s">
        <v>3935</v>
      </c>
      <c r="E191" s="2">
        <v>84401.1</v>
      </c>
      <c r="F191" s="15">
        <v>44201</v>
      </c>
      <c r="G191" s="2">
        <v>84401.1</v>
      </c>
      <c r="H191" s="4">
        <f>Tabla14[[#This Row],[Importe]]-Tabla14[[#This Row],[Pagado]]</f>
        <v>0</v>
      </c>
    </row>
    <row r="192" spans="1:8" x14ac:dyDescent="0.25">
      <c r="A192" s="14">
        <v>44200</v>
      </c>
      <c r="B192" s="8" t="s">
        <v>7785</v>
      </c>
      <c r="C192">
        <v>42576</v>
      </c>
      <c r="D192" s="13" t="s">
        <v>3975</v>
      </c>
      <c r="E192" s="2">
        <v>4900</v>
      </c>
      <c r="F192" s="15">
        <v>44201</v>
      </c>
      <c r="G192" s="2">
        <v>4900</v>
      </c>
      <c r="H192" s="4">
        <f>Tabla14[[#This Row],[Importe]]-Tabla14[[#This Row],[Pagado]]</f>
        <v>0</v>
      </c>
    </row>
    <row r="193" spans="1:8" x14ac:dyDescent="0.25">
      <c r="A193" s="14">
        <v>44200</v>
      </c>
      <c r="B193" s="8" t="s">
        <v>7786</v>
      </c>
      <c r="C193">
        <v>42577</v>
      </c>
      <c r="D193" s="13" t="s">
        <v>3950</v>
      </c>
      <c r="E193" s="2">
        <v>44320.800000000003</v>
      </c>
      <c r="F193" s="15">
        <v>44202</v>
      </c>
      <c r="G193" s="2">
        <v>44320.800000000003</v>
      </c>
      <c r="H193" s="4">
        <f>Tabla14[[#This Row],[Importe]]-Tabla14[[#This Row],[Pagado]]</f>
        <v>0</v>
      </c>
    </row>
    <row r="194" spans="1:8" x14ac:dyDescent="0.25">
      <c r="A194" s="14">
        <v>44200</v>
      </c>
      <c r="B194" s="8" t="s">
        <v>7787</v>
      </c>
      <c r="C194">
        <v>42578</v>
      </c>
      <c r="D194" s="13" t="s">
        <v>3940</v>
      </c>
      <c r="E194" s="2">
        <v>3355.2</v>
      </c>
      <c r="F194" s="15">
        <v>44201</v>
      </c>
      <c r="G194" s="2">
        <v>3355.2</v>
      </c>
      <c r="H194" s="4">
        <f>Tabla14[[#This Row],[Importe]]-Tabla14[[#This Row],[Pagado]]</f>
        <v>0</v>
      </c>
    </row>
    <row r="195" spans="1:8" x14ac:dyDescent="0.25">
      <c r="A195" s="14">
        <v>44200</v>
      </c>
      <c r="B195" s="8" t="s">
        <v>7788</v>
      </c>
      <c r="C195">
        <v>42579</v>
      </c>
      <c r="D195" s="13" t="s">
        <v>3952</v>
      </c>
      <c r="E195" s="2">
        <v>9628.4</v>
      </c>
      <c r="F195" s="15">
        <v>44200</v>
      </c>
      <c r="G195" s="2">
        <v>9628.4</v>
      </c>
      <c r="H195" s="4">
        <f>Tabla14[[#This Row],[Importe]]-Tabla14[[#This Row],[Pagado]]</f>
        <v>0</v>
      </c>
    </row>
    <row r="196" spans="1:8" x14ac:dyDescent="0.25">
      <c r="A196" s="14">
        <v>44200</v>
      </c>
      <c r="B196" s="8" t="s">
        <v>7789</v>
      </c>
      <c r="C196">
        <v>42580</v>
      </c>
      <c r="D196" s="13" t="s">
        <v>3967</v>
      </c>
      <c r="E196" s="2">
        <v>6016.5</v>
      </c>
      <c r="F196" s="15">
        <v>44200</v>
      </c>
      <c r="G196" s="2">
        <v>6016.5</v>
      </c>
      <c r="H196" s="4">
        <f>Tabla14[[#This Row],[Importe]]-Tabla14[[#This Row],[Pagado]]</f>
        <v>0</v>
      </c>
    </row>
    <row r="197" spans="1:8" x14ac:dyDescent="0.25">
      <c r="A197" s="14">
        <v>44200</v>
      </c>
      <c r="B197" s="8" t="s">
        <v>7790</v>
      </c>
      <c r="C197">
        <v>42581</v>
      </c>
      <c r="D197" s="13" t="s">
        <v>4031</v>
      </c>
      <c r="E197" s="2">
        <v>2300</v>
      </c>
      <c r="F197" s="15">
        <v>44200</v>
      </c>
      <c r="G197" s="2">
        <v>2300</v>
      </c>
      <c r="H197" s="4">
        <f>Tabla14[[#This Row],[Importe]]-Tabla14[[#This Row],[Pagado]]</f>
        <v>0</v>
      </c>
    </row>
    <row r="198" spans="1:8" x14ac:dyDescent="0.25">
      <c r="A198" s="14">
        <v>44200</v>
      </c>
      <c r="B198" s="8" t="s">
        <v>7791</v>
      </c>
      <c r="C198">
        <v>42582</v>
      </c>
      <c r="D198" s="13" t="s">
        <v>3941</v>
      </c>
      <c r="E198" s="2">
        <v>8697.1</v>
      </c>
      <c r="F198" s="15">
        <v>44201</v>
      </c>
      <c r="G198" s="2">
        <v>8697.1</v>
      </c>
      <c r="H198" s="4">
        <f>Tabla14[[#This Row],[Importe]]-Tabla14[[#This Row],[Pagado]]</f>
        <v>0</v>
      </c>
    </row>
    <row r="199" spans="1:8" x14ac:dyDescent="0.25">
      <c r="A199" s="14">
        <v>44200</v>
      </c>
      <c r="B199" s="8" t="s">
        <v>7792</v>
      </c>
      <c r="C199">
        <v>42583</v>
      </c>
      <c r="D199" s="13" t="s">
        <v>3949</v>
      </c>
      <c r="E199" s="2">
        <v>31027.8</v>
      </c>
      <c r="F199" s="15">
        <v>44201</v>
      </c>
      <c r="G199" s="2">
        <v>31027.8</v>
      </c>
      <c r="H199" s="4">
        <f>Tabla14[[#This Row],[Importe]]-Tabla14[[#This Row],[Pagado]]</f>
        <v>0</v>
      </c>
    </row>
    <row r="200" spans="1:8" x14ac:dyDescent="0.25">
      <c r="A200" s="14">
        <v>44200</v>
      </c>
      <c r="B200" s="8" t="s">
        <v>7793</v>
      </c>
      <c r="C200">
        <v>42584</v>
      </c>
      <c r="D200" s="13" t="s">
        <v>3951</v>
      </c>
      <c r="E200" s="2">
        <v>2380</v>
      </c>
      <c r="F200" s="15">
        <v>44200</v>
      </c>
      <c r="G200" s="2">
        <v>2380</v>
      </c>
      <c r="H200" s="4">
        <f>Tabla14[[#This Row],[Importe]]-Tabla14[[#This Row],[Pagado]]</f>
        <v>0</v>
      </c>
    </row>
    <row r="201" spans="1:8" x14ac:dyDescent="0.25">
      <c r="A201" s="14">
        <v>44200</v>
      </c>
      <c r="B201" s="8" t="s">
        <v>7794</v>
      </c>
      <c r="C201">
        <v>42585</v>
      </c>
      <c r="D201" s="13" t="s">
        <v>3942</v>
      </c>
      <c r="E201" s="2">
        <v>3244.8</v>
      </c>
      <c r="F201" s="15">
        <v>44202</v>
      </c>
      <c r="G201" s="2">
        <v>3244.8</v>
      </c>
      <c r="H201" s="4">
        <f>Tabla14[[#This Row],[Importe]]-Tabla14[[#This Row],[Pagado]]</f>
        <v>0</v>
      </c>
    </row>
    <row r="202" spans="1:8" x14ac:dyDescent="0.25">
      <c r="A202" s="14">
        <v>44200</v>
      </c>
      <c r="B202" s="8" t="s">
        <v>7795</v>
      </c>
      <c r="C202">
        <v>42586</v>
      </c>
      <c r="D202" s="13" t="s">
        <v>4187</v>
      </c>
      <c r="E202" s="2">
        <v>11115.5</v>
      </c>
      <c r="F202" s="15">
        <v>44200</v>
      </c>
      <c r="G202" s="2">
        <v>11115.5</v>
      </c>
      <c r="H202" s="4">
        <f>Tabla14[[#This Row],[Importe]]-Tabla14[[#This Row],[Pagado]]</f>
        <v>0</v>
      </c>
    </row>
    <row r="203" spans="1:8" x14ac:dyDescent="0.25">
      <c r="A203" s="14">
        <v>44200</v>
      </c>
      <c r="B203" s="8" t="s">
        <v>7796</v>
      </c>
      <c r="C203">
        <v>42587</v>
      </c>
      <c r="D203" s="13" t="s">
        <v>3938</v>
      </c>
      <c r="E203" s="2">
        <v>5647.8</v>
      </c>
      <c r="F203" s="15">
        <v>44201</v>
      </c>
      <c r="G203" s="2">
        <v>5647.8</v>
      </c>
      <c r="H203" s="4">
        <f>Tabla14[[#This Row],[Importe]]-Tabla14[[#This Row],[Pagado]]</f>
        <v>0</v>
      </c>
    </row>
    <row r="204" spans="1:8" x14ac:dyDescent="0.25">
      <c r="A204" s="14">
        <v>44200</v>
      </c>
      <c r="B204" s="8" t="s">
        <v>7797</v>
      </c>
      <c r="C204">
        <v>42588</v>
      </c>
      <c r="D204" s="13" t="s">
        <v>3945</v>
      </c>
      <c r="E204" s="2">
        <v>3948</v>
      </c>
      <c r="F204" s="15">
        <v>44201</v>
      </c>
      <c r="G204" s="2">
        <v>3948</v>
      </c>
      <c r="H204" s="4">
        <f>Tabla14[[#This Row],[Importe]]-Tabla14[[#This Row],[Pagado]]</f>
        <v>0</v>
      </c>
    </row>
    <row r="205" spans="1:8" ht="30" x14ac:dyDescent="0.25">
      <c r="A205" s="14">
        <v>44200</v>
      </c>
      <c r="B205" s="8" t="s">
        <v>7798</v>
      </c>
      <c r="C205">
        <v>42589</v>
      </c>
      <c r="D205" s="13" t="s">
        <v>3947</v>
      </c>
      <c r="E205" s="2">
        <v>5215.8</v>
      </c>
      <c r="F205" s="15" t="s">
        <v>7799</v>
      </c>
      <c r="G205" s="2">
        <f>4800+415.8</f>
        <v>5215.8</v>
      </c>
      <c r="H205" s="4">
        <f>Tabla14[[#This Row],[Importe]]-Tabla14[[#This Row],[Pagado]]</f>
        <v>0</v>
      </c>
    </row>
    <row r="206" spans="1:8" x14ac:dyDescent="0.25">
      <c r="A206" s="14">
        <v>44200</v>
      </c>
      <c r="B206" s="8" t="s">
        <v>7800</v>
      </c>
      <c r="C206">
        <v>42590</v>
      </c>
      <c r="D206" s="13" t="s">
        <v>3994</v>
      </c>
      <c r="E206" s="2">
        <v>5263.2</v>
      </c>
      <c r="F206" s="15">
        <v>44200</v>
      </c>
      <c r="G206" s="2">
        <v>5263.2</v>
      </c>
      <c r="H206" s="4">
        <f>Tabla14[[#This Row],[Importe]]-Tabla14[[#This Row],[Pagado]]</f>
        <v>0</v>
      </c>
    </row>
    <row r="207" spans="1:8" x14ac:dyDescent="0.25">
      <c r="A207" s="14">
        <v>44200</v>
      </c>
      <c r="B207" s="8" t="s">
        <v>7801</v>
      </c>
      <c r="C207">
        <v>42591</v>
      </c>
      <c r="D207" s="13" t="s">
        <v>4029</v>
      </c>
      <c r="E207" s="2">
        <v>3534.4</v>
      </c>
      <c r="F207" s="15">
        <v>44201</v>
      </c>
      <c r="G207" s="2">
        <v>3534.4</v>
      </c>
      <c r="H207" s="4">
        <f>Tabla14[[#This Row],[Importe]]-Tabla14[[#This Row],[Pagado]]</f>
        <v>0</v>
      </c>
    </row>
    <row r="208" spans="1:8" x14ac:dyDescent="0.25">
      <c r="A208" s="14">
        <v>44200</v>
      </c>
      <c r="B208" s="8" t="s">
        <v>7802</v>
      </c>
      <c r="C208">
        <v>42592</v>
      </c>
      <c r="D208" s="13" t="s">
        <v>3939</v>
      </c>
      <c r="E208" s="2">
        <v>7684.5</v>
      </c>
      <c r="F208" s="15">
        <v>44202</v>
      </c>
      <c r="G208" s="2">
        <v>7684.5</v>
      </c>
      <c r="H208" s="4">
        <f>Tabla14[[#This Row],[Importe]]-Tabla14[[#This Row],[Pagado]]</f>
        <v>0</v>
      </c>
    </row>
    <row r="209" spans="1:8" x14ac:dyDescent="0.25">
      <c r="A209" s="14">
        <v>44200</v>
      </c>
      <c r="B209" s="8" t="s">
        <v>7803</v>
      </c>
      <c r="C209">
        <v>42593</v>
      </c>
      <c r="D209" s="13" t="s">
        <v>4187</v>
      </c>
      <c r="E209" s="2">
        <v>6085.2</v>
      </c>
      <c r="F209" s="15">
        <v>44200</v>
      </c>
      <c r="G209" s="2">
        <v>6085.2</v>
      </c>
      <c r="H209" s="4">
        <f>Tabla14[[#This Row],[Importe]]-Tabla14[[#This Row],[Pagado]]</f>
        <v>0</v>
      </c>
    </row>
    <row r="210" spans="1:8" x14ac:dyDescent="0.25">
      <c r="A210" s="14">
        <v>44200</v>
      </c>
      <c r="B210" s="8" t="s">
        <v>7804</v>
      </c>
      <c r="C210">
        <v>42594</v>
      </c>
      <c r="D210" s="13" t="s">
        <v>3948</v>
      </c>
      <c r="E210" s="2">
        <v>6518.4</v>
      </c>
      <c r="F210" s="15">
        <v>44202</v>
      </c>
      <c r="G210" s="2">
        <v>6518.4</v>
      </c>
      <c r="H210" s="4">
        <f>Tabla14[[#This Row],[Importe]]-Tabla14[[#This Row],[Pagado]]</f>
        <v>0</v>
      </c>
    </row>
    <row r="211" spans="1:8" x14ac:dyDescent="0.25">
      <c r="A211" s="14">
        <v>44200</v>
      </c>
      <c r="B211" s="8" t="s">
        <v>7805</v>
      </c>
      <c r="C211">
        <v>42595</v>
      </c>
      <c r="D211" s="13" t="s">
        <v>3944</v>
      </c>
      <c r="E211" s="2">
        <v>6749.2</v>
      </c>
      <c r="F211" s="15">
        <v>44201</v>
      </c>
      <c r="G211" s="2">
        <v>6749.2</v>
      </c>
      <c r="H211" s="4">
        <f>Tabla14[[#This Row],[Importe]]-Tabla14[[#This Row],[Pagado]]</f>
        <v>0</v>
      </c>
    </row>
    <row r="212" spans="1:8" x14ac:dyDescent="0.25">
      <c r="A212" s="14">
        <v>44200</v>
      </c>
      <c r="B212" s="8" t="s">
        <v>7806</v>
      </c>
      <c r="C212">
        <v>42596</v>
      </c>
      <c r="D212" s="13" t="s">
        <v>3971</v>
      </c>
      <c r="E212" s="2">
        <v>4219.8999999999996</v>
      </c>
      <c r="F212" s="15">
        <v>44200</v>
      </c>
      <c r="G212" s="2">
        <v>4219.8999999999996</v>
      </c>
      <c r="H212" s="4">
        <f>Tabla14[[#This Row],[Importe]]-Tabla14[[#This Row],[Pagado]]</f>
        <v>0</v>
      </c>
    </row>
    <row r="213" spans="1:8" x14ac:dyDescent="0.25">
      <c r="A213" s="14">
        <v>44200</v>
      </c>
      <c r="B213" s="8" t="s">
        <v>7807</v>
      </c>
      <c r="C213">
        <v>42597</v>
      </c>
      <c r="D213" s="13" t="s">
        <v>3972</v>
      </c>
      <c r="E213" s="2">
        <v>3676.3</v>
      </c>
      <c r="F213" s="15">
        <v>44200</v>
      </c>
      <c r="G213" s="2">
        <v>3676.3</v>
      </c>
      <c r="H213" s="4">
        <f>Tabla14[[#This Row],[Importe]]-Tabla14[[#This Row],[Pagado]]</f>
        <v>0</v>
      </c>
    </row>
    <row r="214" spans="1:8" x14ac:dyDescent="0.25">
      <c r="A214" s="14">
        <v>44200</v>
      </c>
      <c r="B214" s="8" t="s">
        <v>7808</v>
      </c>
      <c r="C214">
        <v>42598</v>
      </c>
      <c r="D214" s="13" t="s">
        <v>3982</v>
      </c>
      <c r="E214" s="2">
        <v>3227.7</v>
      </c>
      <c r="F214" s="15">
        <v>44200</v>
      </c>
      <c r="G214" s="2">
        <v>3227.7</v>
      </c>
      <c r="H214" s="4">
        <f>Tabla14[[#This Row],[Importe]]-Tabla14[[#This Row],[Pagado]]</f>
        <v>0</v>
      </c>
    </row>
    <row r="215" spans="1:8" x14ac:dyDescent="0.25">
      <c r="A215" s="14">
        <v>44200</v>
      </c>
      <c r="B215" s="8" t="s">
        <v>7809</v>
      </c>
      <c r="C215">
        <v>42599</v>
      </c>
      <c r="D215" s="13" t="s">
        <v>4134</v>
      </c>
      <c r="E215" s="2">
        <v>2069.9</v>
      </c>
      <c r="F215" s="15">
        <v>44200</v>
      </c>
      <c r="G215" s="2">
        <v>2069.9</v>
      </c>
      <c r="H215" s="4">
        <f>Tabla14[[#This Row],[Importe]]-Tabla14[[#This Row],[Pagado]]</f>
        <v>0</v>
      </c>
    </row>
    <row r="216" spans="1:8" x14ac:dyDescent="0.25">
      <c r="A216" s="14">
        <v>44200</v>
      </c>
      <c r="B216" s="8" t="s">
        <v>7810</v>
      </c>
      <c r="C216">
        <v>42600</v>
      </c>
      <c r="D216" s="13" t="s">
        <v>3956</v>
      </c>
      <c r="E216" s="2">
        <v>1470</v>
      </c>
      <c r="F216" s="15">
        <v>44200</v>
      </c>
      <c r="G216" s="2">
        <v>1470</v>
      </c>
      <c r="H216" s="4">
        <f>Tabla14[[#This Row],[Importe]]-Tabla14[[#This Row],[Pagado]]</f>
        <v>0</v>
      </c>
    </row>
    <row r="217" spans="1:8" x14ac:dyDescent="0.25">
      <c r="A217" s="14">
        <v>44200</v>
      </c>
      <c r="B217" s="8" t="s">
        <v>7811</v>
      </c>
      <c r="C217">
        <v>42601</v>
      </c>
      <c r="D217" s="13" t="s">
        <v>3963</v>
      </c>
      <c r="E217" s="2">
        <v>2833.8</v>
      </c>
      <c r="F217" s="15">
        <v>44200</v>
      </c>
      <c r="G217" s="2">
        <v>2833.8</v>
      </c>
      <c r="H217" s="4">
        <f>Tabla14[[#This Row],[Importe]]-Tabla14[[#This Row],[Pagado]]</f>
        <v>0</v>
      </c>
    </row>
    <row r="218" spans="1:8" x14ac:dyDescent="0.25">
      <c r="A218" s="14">
        <v>44200</v>
      </c>
      <c r="B218" s="8" t="s">
        <v>7812</v>
      </c>
      <c r="C218">
        <v>42602</v>
      </c>
      <c r="D218" s="13" t="s">
        <v>4089</v>
      </c>
      <c r="E218" s="2">
        <v>1493.46</v>
      </c>
      <c r="F218" s="15">
        <v>44200</v>
      </c>
      <c r="G218" s="2">
        <v>1493.46</v>
      </c>
      <c r="H218" s="4">
        <f>Tabla14[[#This Row],[Importe]]-Tabla14[[#This Row],[Pagado]]</f>
        <v>0</v>
      </c>
    </row>
    <row r="219" spans="1:8" x14ac:dyDescent="0.25">
      <c r="A219" s="14">
        <v>44200</v>
      </c>
      <c r="B219" s="8" t="s">
        <v>7813</v>
      </c>
      <c r="C219">
        <v>42603</v>
      </c>
      <c r="D219" s="13" t="s">
        <v>4041</v>
      </c>
      <c r="E219" s="2">
        <v>1192.04</v>
      </c>
      <c r="F219" s="15">
        <v>44200</v>
      </c>
      <c r="G219" s="2">
        <v>1192.04</v>
      </c>
      <c r="H219" s="4">
        <f>Tabla14[[#This Row],[Importe]]-Tabla14[[#This Row],[Pagado]]</f>
        <v>0</v>
      </c>
    </row>
    <row r="220" spans="1:8" x14ac:dyDescent="0.25">
      <c r="A220" s="14">
        <v>44200</v>
      </c>
      <c r="B220" s="8" t="s">
        <v>7814</v>
      </c>
      <c r="C220">
        <v>42604</v>
      </c>
      <c r="D220" s="13" t="s">
        <v>4033</v>
      </c>
      <c r="E220" s="2">
        <v>2263</v>
      </c>
      <c r="F220" s="15">
        <v>44200</v>
      </c>
      <c r="G220" s="2">
        <v>2263</v>
      </c>
      <c r="H220" s="4">
        <f>Tabla14[[#This Row],[Importe]]-Tabla14[[#This Row],[Pagado]]</f>
        <v>0</v>
      </c>
    </row>
    <row r="221" spans="1:8" x14ac:dyDescent="0.25">
      <c r="A221" s="14">
        <v>44200</v>
      </c>
      <c r="B221" s="8" t="s">
        <v>7815</v>
      </c>
      <c r="C221">
        <v>42605</v>
      </c>
      <c r="D221" s="13" t="s">
        <v>4009</v>
      </c>
      <c r="E221" s="2">
        <v>552</v>
      </c>
      <c r="F221" s="15">
        <v>44201</v>
      </c>
      <c r="G221" s="2">
        <v>552</v>
      </c>
      <c r="H221" s="4">
        <f>Tabla14[[#This Row],[Importe]]-Tabla14[[#This Row],[Pagado]]</f>
        <v>0</v>
      </c>
    </row>
    <row r="222" spans="1:8" x14ac:dyDescent="0.25">
      <c r="A222" s="14">
        <v>44200</v>
      </c>
      <c r="B222" s="8" t="s">
        <v>7816</v>
      </c>
      <c r="C222">
        <v>42606</v>
      </c>
      <c r="D222" s="13" t="s">
        <v>3946</v>
      </c>
      <c r="E222" s="2">
        <v>5444</v>
      </c>
      <c r="F222" s="15">
        <v>44202</v>
      </c>
      <c r="G222" s="2">
        <v>5444</v>
      </c>
      <c r="H222" s="4">
        <f>Tabla14[[#This Row],[Importe]]-Tabla14[[#This Row],[Pagado]]</f>
        <v>0</v>
      </c>
    </row>
    <row r="223" spans="1:8" x14ac:dyDescent="0.25">
      <c r="A223" s="14">
        <v>44200</v>
      </c>
      <c r="B223" s="8" t="s">
        <v>7817</v>
      </c>
      <c r="C223">
        <v>42607</v>
      </c>
      <c r="D223" s="13" t="s">
        <v>3958</v>
      </c>
      <c r="E223" s="2">
        <v>3589.38</v>
      </c>
      <c r="F223" s="15">
        <v>44200</v>
      </c>
      <c r="G223" s="2">
        <v>3589.38</v>
      </c>
      <c r="H223" s="4">
        <f>Tabla14[[#This Row],[Importe]]-Tabla14[[#This Row],[Pagado]]</f>
        <v>0</v>
      </c>
    </row>
    <row r="224" spans="1:8" x14ac:dyDescent="0.25">
      <c r="A224" s="14">
        <v>44200</v>
      </c>
      <c r="B224" s="8" t="s">
        <v>7818</v>
      </c>
      <c r="C224">
        <v>42608</v>
      </c>
      <c r="D224" s="13" t="s">
        <v>4078</v>
      </c>
      <c r="E224" s="2">
        <v>1426.8</v>
      </c>
      <c r="F224" s="15">
        <v>44200</v>
      </c>
      <c r="G224" s="2">
        <v>1426.8</v>
      </c>
      <c r="H224" s="4">
        <f>Tabla14[[#This Row],[Importe]]-Tabla14[[#This Row],[Pagado]]</f>
        <v>0</v>
      </c>
    </row>
    <row r="225" spans="1:8" x14ac:dyDescent="0.25">
      <c r="A225" s="14">
        <v>44200</v>
      </c>
      <c r="B225" s="8" t="s">
        <v>7819</v>
      </c>
      <c r="C225">
        <v>42609</v>
      </c>
      <c r="D225" s="13" t="s">
        <v>3959</v>
      </c>
      <c r="E225" s="2">
        <v>21465.599999999999</v>
      </c>
      <c r="F225" s="15">
        <v>44203</v>
      </c>
      <c r="G225" s="2">
        <v>21465.599999999999</v>
      </c>
      <c r="H225" s="4">
        <f>Tabla14[[#This Row],[Importe]]-Tabla14[[#This Row],[Pagado]]</f>
        <v>0</v>
      </c>
    </row>
    <row r="226" spans="1:8" x14ac:dyDescent="0.25">
      <c r="A226" s="14">
        <v>44200</v>
      </c>
      <c r="B226" s="8" t="s">
        <v>7820</v>
      </c>
      <c r="C226">
        <v>42610</v>
      </c>
      <c r="D226" s="13" t="s">
        <v>4042</v>
      </c>
      <c r="E226" s="2">
        <v>24156</v>
      </c>
      <c r="F226" s="15">
        <v>44211</v>
      </c>
      <c r="G226" s="2">
        <v>24156</v>
      </c>
      <c r="H226" s="4">
        <f>Tabla14[[#This Row],[Importe]]-Tabla14[[#This Row],[Pagado]]</f>
        <v>0</v>
      </c>
    </row>
    <row r="227" spans="1:8" x14ac:dyDescent="0.25">
      <c r="A227" s="14">
        <v>44200</v>
      </c>
      <c r="B227" s="8" t="s">
        <v>7821</v>
      </c>
      <c r="C227">
        <v>42611</v>
      </c>
      <c r="D227" s="13" t="s">
        <v>4052</v>
      </c>
      <c r="E227" s="2">
        <v>10191.6</v>
      </c>
      <c r="F227" s="15">
        <v>44201</v>
      </c>
      <c r="G227" s="2">
        <v>10191.6</v>
      </c>
      <c r="H227" s="4">
        <f>Tabla14[[#This Row],[Importe]]-Tabla14[[#This Row],[Pagado]]</f>
        <v>0</v>
      </c>
    </row>
    <row r="228" spans="1:8" x14ac:dyDescent="0.25">
      <c r="A228" s="14">
        <v>44200</v>
      </c>
      <c r="B228" s="8" t="s">
        <v>7822</v>
      </c>
      <c r="C228">
        <v>42612</v>
      </c>
      <c r="D228" s="13" t="s">
        <v>4012</v>
      </c>
      <c r="E228" s="2">
        <v>3140.7</v>
      </c>
      <c r="F228" s="15">
        <v>44200</v>
      </c>
      <c r="G228" s="2">
        <v>3140.7</v>
      </c>
      <c r="H228" s="4">
        <f>Tabla14[[#This Row],[Importe]]-Tabla14[[#This Row],[Pagado]]</f>
        <v>0</v>
      </c>
    </row>
    <row r="229" spans="1:8" x14ac:dyDescent="0.25">
      <c r="A229" s="14">
        <v>44200</v>
      </c>
      <c r="B229" s="8" t="s">
        <v>7823</v>
      </c>
      <c r="C229">
        <v>42613</v>
      </c>
      <c r="D229" s="13" t="s">
        <v>4091</v>
      </c>
      <c r="E229" s="2">
        <v>6944.8</v>
      </c>
      <c r="F229" s="15">
        <v>44200</v>
      </c>
      <c r="G229" s="2">
        <v>6944.8</v>
      </c>
      <c r="H229" s="4">
        <f>Tabla14[[#This Row],[Importe]]-Tabla14[[#This Row],[Pagado]]</f>
        <v>0</v>
      </c>
    </row>
    <row r="230" spans="1:8" x14ac:dyDescent="0.25">
      <c r="A230" s="14">
        <v>44200</v>
      </c>
      <c r="B230" s="8" t="s">
        <v>7824</v>
      </c>
      <c r="C230">
        <v>42614</v>
      </c>
      <c r="D230" s="13" t="s">
        <v>4001</v>
      </c>
      <c r="E230" s="2">
        <v>4600</v>
      </c>
      <c r="F230" s="15">
        <v>44201</v>
      </c>
      <c r="G230" s="2">
        <v>4600</v>
      </c>
      <c r="H230" s="4">
        <f>Tabla14[[#This Row],[Importe]]-Tabla14[[#This Row],[Pagado]]</f>
        <v>0</v>
      </c>
    </row>
    <row r="231" spans="1:8" x14ac:dyDescent="0.25">
      <c r="A231" s="14">
        <v>44200</v>
      </c>
      <c r="B231" s="8" t="s">
        <v>7825</v>
      </c>
      <c r="C231">
        <v>42615</v>
      </c>
      <c r="D231" s="13" t="s">
        <v>4002</v>
      </c>
      <c r="E231" s="2">
        <v>2760</v>
      </c>
      <c r="F231" s="15">
        <v>44201</v>
      </c>
      <c r="G231" s="2">
        <v>2760</v>
      </c>
      <c r="H231" s="4">
        <f>Tabla14[[#This Row],[Importe]]-Tabla14[[#This Row],[Pagado]]</f>
        <v>0</v>
      </c>
    </row>
    <row r="232" spans="1:8" x14ac:dyDescent="0.25">
      <c r="A232" s="14">
        <v>44200</v>
      </c>
      <c r="B232" s="8" t="s">
        <v>7826</v>
      </c>
      <c r="C232">
        <v>42616</v>
      </c>
      <c r="D232" s="13" t="s">
        <v>3966</v>
      </c>
      <c r="E232" s="2">
        <v>4282.3999999999996</v>
      </c>
      <c r="F232" s="15">
        <v>44200</v>
      </c>
      <c r="G232" s="2">
        <v>4282.3999999999996</v>
      </c>
      <c r="H232" s="4">
        <f>Tabla14[[#This Row],[Importe]]-Tabla14[[#This Row],[Pagado]]</f>
        <v>0</v>
      </c>
    </row>
    <row r="233" spans="1:8" x14ac:dyDescent="0.25">
      <c r="A233" s="14">
        <v>44200</v>
      </c>
      <c r="B233" s="8" t="s">
        <v>7827</v>
      </c>
      <c r="C233">
        <v>42617</v>
      </c>
      <c r="D233" s="13" t="s">
        <v>4085</v>
      </c>
      <c r="E233" s="2">
        <v>13122.4</v>
      </c>
      <c r="F233" s="15">
        <v>44201</v>
      </c>
      <c r="G233" s="2">
        <v>13122.4</v>
      </c>
      <c r="H233" s="4">
        <f>Tabla14[[#This Row],[Importe]]-Tabla14[[#This Row],[Pagado]]</f>
        <v>0</v>
      </c>
    </row>
    <row r="234" spans="1:8" x14ac:dyDescent="0.25">
      <c r="A234" s="14">
        <v>44200</v>
      </c>
      <c r="B234" s="8" t="s">
        <v>7828</v>
      </c>
      <c r="C234">
        <v>42618</v>
      </c>
      <c r="D234" s="13" t="s">
        <v>4005</v>
      </c>
      <c r="E234" s="2">
        <v>3129.3</v>
      </c>
      <c r="F234" s="15">
        <v>44201</v>
      </c>
      <c r="G234" s="2">
        <v>3129.3</v>
      </c>
      <c r="H234" s="4">
        <f>Tabla14[[#This Row],[Importe]]-Tabla14[[#This Row],[Pagado]]</f>
        <v>0</v>
      </c>
    </row>
    <row r="235" spans="1:8" x14ac:dyDescent="0.25">
      <c r="A235" s="14">
        <v>44200</v>
      </c>
      <c r="B235" s="8" t="s">
        <v>7829</v>
      </c>
      <c r="C235">
        <v>42619</v>
      </c>
      <c r="D235" s="13" t="s">
        <v>4046</v>
      </c>
      <c r="E235" s="2">
        <v>3085.6</v>
      </c>
      <c r="F235" s="15">
        <v>44201</v>
      </c>
      <c r="G235" s="2">
        <v>3085.6</v>
      </c>
      <c r="H235" s="4">
        <f>Tabla14[[#This Row],[Importe]]-Tabla14[[#This Row],[Pagado]]</f>
        <v>0</v>
      </c>
    </row>
    <row r="236" spans="1:8" x14ac:dyDescent="0.25">
      <c r="A236" s="14">
        <v>44200</v>
      </c>
      <c r="B236" s="8" t="s">
        <v>7830</v>
      </c>
      <c r="C236">
        <v>42620</v>
      </c>
      <c r="D236" s="13" t="s">
        <v>4045</v>
      </c>
      <c r="E236" s="2">
        <v>3546.2</v>
      </c>
      <c r="F236" s="15">
        <v>44201</v>
      </c>
      <c r="G236" s="2">
        <v>3546.2</v>
      </c>
      <c r="H236" s="4">
        <f>Tabla14[[#This Row],[Importe]]-Tabla14[[#This Row],[Pagado]]</f>
        <v>0</v>
      </c>
    </row>
    <row r="237" spans="1:8" x14ac:dyDescent="0.25">
      <c r="A237" s="14">
        <v>44200</v>
      </c>
      <c r="B237" s="8" t="s">
        <v>7831</v>
      </c>
      <c r="C237">
        <v>42621</v>
      </c>
      <c r="D237" s="13" t="s">
        <v>4057</v>
      </c>
      <c r="E237" s="2">
        <v>2534.6</v>
      </c>
      <c r="F237" s="15">
        <v>44200</v>
      </c>
      <c r="G237" s="2">
        <v>2534.6</v>
      </c>
      <c r="H237" s="4">
        <f>Tabla14[[#This Row],[Importe]]-Tabla14[[#This Row],[Pagado]]</f>
        <v>0</v>
      </c>
    </row>
    <row r="238" spans="1:8" x14ac:dyDescent="0.25">
      <c r="A238" s="14">
        <v>44200</v>
      </c>
      <c r="B238" s="8" t="s">
        <v>7832</v>
      </c>
      <c r="C238">
        <v>42622</v>
      </c>
      <c r="D238" s="13" t="s">
        <v>4041</v>
      </c>
      <c r="E238" s="2">
        <v>471.28</v>
      </c>
      <c r="F238" s="15">
        <v>44200</v>
      </c>
      <c r="G238" s="2">
        <v>471.28</v>
      </c>
      <c r="H238" s="4">
        <f>Tabla14[[#This Row],[Importe]]-Tabla14[[#This Row],[Pagado]]</f>
        <v>0</v>
      </c>
    </row>
    <row r="239" spans="1:8" x14ac:dyDescent="0.25">
      <c r="A239" s="14">
        <v>44200</v>
      </c>
      <c r="B239" s="8" t="s">
        <v>7833</v>
      </c>
      <c r="C239">
        <v>42623</v>
      </c>
      <c r="D239" s="13" t="s">
        <v>4007</v>
      </c>
      <c r="E239" s="2">
        <v>4225</v>
      </c>
      <c r="F239" s="15">
        <v>44201</v>
      </c>
      <c r="G239" s="2">
        <v>4225</v>
      </c>
      <c r="H239" s="4">
        <f>Tabla14[[#This Row],[Importe]]-Tabla14[[#This Row],[Pagado]]</f>
        <v>0</v>
      </c>
    </row>
    <row r="240" spans="1:8" x14ac:dyDescent="0.25">
      <c r="A240" s="14">
        <v>44200</v>
      </c>
      <c r="B240" s="8" t="s">
        <v>7834</v>
      </c>
      <c r="C240">
        <v>42624</v>
      </c>
      <c r="D240" s="13" t="s">
        <v>4111</v>
      </c>
      <c r="E240" s="2">
        <v>2100</v>
      </c>
      <c r="F240" s="15">
        <v>44201</v>
      </c>
      <c r="G240" s="2">
        <v>2100</v>
      </c>
      <c r="H240" s="4">
        <f>Tabla14[[#This Row],[Importe]]-Tabla14[[#This Row],[Pagado]]</f>
        <v>0</v>
      </c>
    </row>
    <row r="241" spans="1:8" x14ac:dyDescent="0.25">
      <c r="A241" s="14">
        <v>44200</v>
      </c>
      <c r="B241" s="8" t="s">
        <v>7835</v>
      </c>
      <c r="C241">
        <v>42625</v>
      </c>
      <c r="D241" s="13" t="s">
        <v>4044</v>
      </c>
      <c r="E241" s="2">
        <v>8501.2000000000007</v>
      </c>
      <c r="F241" s="15">
        <v>44201</v>
      </c>
      <c r="G241" s="2">
        <v>8501.2000000000007</v>
      </c>
      <c r="H241" s="4">
        <f>Tabla14[[#This Row],[Importe]]-Tabla14[[#This Row],[Pagado]]</f>
        <v>0</v>
      </c>
    </row>
    <row r="242" spans="1:8" x14ac:dyDescent="0.25">
      <c r="A242" s="14">
        <v>44200</v>
      </c>
      <c r="B242" s="8" t="s">
        <v>7836</v>
      </c>
      <c r="C242">
        <v>42626</v>
      </c>
      <c r="D242" s="13" t="s">
        <v>4113</v>
      </c>
      <c r="E242" s="2">
        <v>4322.04</v>
      </c>
      <c r="F242" s="15">
        <v>44201</v>
      </c>
      <c r="G242" s="2">
        <v>4322.04</v>
      </c>
      <c r="H242" s="4">
        <f>Tabla14[[#This Row],[Importe]]-Tabla14[[#This Row],[Pagado]]</f>
        <v>0</v>
      </c>
    </row>
    <row r="243" spans="1:8" x14ac:dyDescent="0.25">
      <c r="A243" s="14">
        <v>44200</v>
      </c>
      <c r="B243" s="8" t="s">
        <v>7837</v>
      </c>
      <c r="C243">
        <v>42627</v>
      </c>
      <c r="D243" s="13" t="s">
        <v>3960</v>
      </c>
      <c r="E243" s="2">
        <v>15658.4</v>
      </c>
      <c r="F243" s="15">
        <v>44200</v>
      </c>
      <c r="G243" s="2">
        <v>15658.4</v>
      </c>
      <c r="H243" s="4">
        <f>Tabla14[[#This Row],[Importe]]-Tabla14[[#This Row],[Pagado]]</f>
        <v>0</v>
      </c>
    </row>
    <row r="244" spans="1:8" x14ac:dyDescent="0.25">
      <c r="A244" s="14">
        <v>44200</v>
      </c>
      <c r="B244" s="8" t="s">
        <v>7838</v>
      </c>
      <c r="C244">
        <v>42628</v>
      </c>
      <c r="D244" s="13" t="s">
        <v>4100</v>
      </c>
      <c r="E244" s="2">
        <v>690</v>
      </c>
      <c r="F244" s="15">
        <v>44201</v>
      </c>
      <c r="G244" s="2">
        <v>690</v>
      </c>
      <c r="H244" s="4">
        <f>Tabla14[[#This Row],[Importe]]-Tabla14[[#This Row],[Pagado]]</f>
        <v>0</v>
      </c>
    </row>
    <row r="245" spans="1:8" x14ac:dyDescent="0.25">
      <c r="A245" s="14">
        <v>44200</v>
      </c>
      <c r="B245" s="8" t="s">
        <v>7839</v>
      </c>
      <c r="C245">
        <v>42629</v>
      </c>
      <c r="D245" s="13" t="s">
        <v>4047</v>
      </c>
      <c r="E245" s="2">
        <v>1750.96</v>
      </c>
      <c r="F245" s="15">
        <v>44200</v>
      </c>
      <c r="G245" s="2">
        <v>1750.96</v>
      </c>
      <c r="H245" s="4">
        <f>Tabla14[[#This Row],[Importe]]-Tabla14[[#This Row],[Pagado]]</f>
        <v>0</v>
      </c>
    </row>
    <row r="246" spans="1:8" x14ac:dyDescent="0.25">
      <c r="A246" s="14">
        <v>44200</v>
      </c>
      <c r="B246" s="8" t="s">
        <v>7840</v>
      </c>
      <c r="C246">
        <v>42630</v>
      </c>
      <c r="D246" s="13" t="s">
        <v>4036</v>
      </c>
      <c r="E246" s="2">
        <v>1830.24</v>
      </c>
      <c r="F246" s="15">
        <v>44200</v>
      </c>
      <c r="G246" s="2">
        <v>1830.24</v>
      </c>
      <c r="H246" s="4">
        <f>Tabla14[[#This Row],[Importe]]-Tabla14[[#This Row],[Pagado]]</f>
        <v>0</v>
      </c>
    </row>
    <row r="247" spans="1:8" x14ac:dyDescent="0.25">
      <c r="A247" s="14">
        <v>44200</v>
      </c>
      <c r="B247" s="8" t="s">
        <v>7841</v>
      </c>
      <c r="C247">
        <v>42631</v>
      </c>
      <c r="D247" s="13" t="s">
        <v>3969</v>
      </c>
      <c r="E247" s="2">
        <v>11554.8</v>
      </c>
      <c r="F247" s="15">
        <v>44200</v>
      </c>
      <c r="G247" s="2">
        <v>11554.8</v>
      </c>
      <c r="H247" s="4">
        <f>Tabla14[[#This Row],[Importe]]-Tabla14[[#This Row],[Pagado]]</f>
        <v>0</v>
      </c>
    </row>
    <row r="248" spans="1:8" x14ac:dyDescent="0.25">
      <c r="A248" s="14">
        <v>44200</v>
      </c>
      <c r="B248" s="8" t="s">
        <v>7842</v>
      </c>
      <c r="C248">
        <v>42632</v>
      </c>
      <c r="D248" s="13" t="s">
        <v>4049</v>
      </c>
      <c r="E248" s="2">
        <v>2867.4</v>
      </c>
      <c r="F248" s="15">
        <v>44200</v>
      </c>
      <c r="G248" s="2">
        <v>2867.4</v>
      </c>
      <c r="H248" s="4">
        <f>Tabla14[[#This Row],[Importe]]-Tabla14[[#This Row],[Pagado]]</f>
        <v>0</v>
      </c>
    </row>
    <row r="249" spans="1:8" x14ac:dyDescent="0.25">
      <c r="A249" s="14">
        <v>44200</v>
      </c>
      <c r="B249" s="8" t="s">
        <v>7843</v>
      </c>
      <c r="C249">
        <v>42633</v>
      </c>
      <c r="D249" s="13" t="s">
        <v>3987</v>
      </c>
      <c r="E249" s="2">
        <v>1922.2</v>
      </c>
      <c r="F249" s="15">
        <v>44201</v>
      </c>
      <c r="G249" s="2">
        <v>1922.2</v>
      </c>
      <c r="H249" s="4">
        <f>Tabla14[[#This Row],[Importe]]-Tabla14[[#This Row],[Pagado]]</f>
        <v>0</v>
      </c>
    </row>
    <row r="250" spans="1:8" x14ac:dyDescent="0.25">
      <c r="A250" s="14">
        <v>44200</v>
      </c>
      <c r="B250" s="8" t="s">
        <v>7844</v>
      </c>
      <c r="C250">
        <v>42634</v>
      </c>
      <c r="D250" s="13" t="s">
        <v>3980</v>
      </c>
      <c r="E250" s="2">
        <v>2571.2399999999998</v>
      </c>
      <c r="F250" s="15">
        <v>44201</v>
      </c>
      <c r="G250" s="2">
        <v>2571.2399999999998</v>
      </c>
      <c r="H250" s="4">
        <f>Tabla14[[#This Row],[Importe]]-Tabla14[[#This Row],[Pagado]]</f>
        <v>0</v>
      </c>
    </row>
    <row r="251" spans="1:8" x14ac:dyDescent="0.25">
      <c r="A251" s="14">
        <v>44200</v>
      </c>
      <c r="B251" s="8" t="s">
        <v>7845</v>
      </c>
      <c r="C251">
        <v>42635</v>
      </c>
      <c r="D251" s="13" t="s">
        <v>4171</v>
      </c>
      <c r="E251" s="2">
        <v>7828.8</v>
      </c>
      <c r="F251" s="15">
        <v>44200</v>
      </c>
      <c r="G251" s="2">
        <v>7828.8</v>
      </c>
      <c r="H251" s="4">
        <f>Tabla14[[#This Row],[Importe]]-Tabla14[[#This Row],[Pagado]]</f>
        <v>0</v>
      </c>
    </row>
    <row r="252" spans="1:8" x14ac:dyDescent="0.25">
      <c r="A252" s="14">
        <v>44200</v>
      </c>
      <c r="B252" s="8" t="s">
        <v>7846</v>
      </c>
      <c r="C252">
        <v>42636</v>
      </c>
      <c r="D252" s="13" t="s">
        <v>4116</v>
      </c>
      <c r="E252" s="2">
        <v>2254.56</v>
      </c>
      <c r="F252" s="15">
        <v>44201</v>
      </c>
      <c r="G252" s="2">
        <v>2254.56</v>
      </c>
      <c r="H252" s="4">
        <f>Tabla14[[#This Row],[Importe]]-Tabla14[[#This Row],[Pagado]]</f>
        <v>0</v>
      </c>
    </row>
    <row r="253" spans="1:8" x14ac:dyDescent="0.25">
      <c r="A253" s="14">
        <v>44200</v>
      </c>
      <c r="B253" s="8" t="s">
        <v>7847</v>
      </c>
      <c r="C253">
        <v>42637</v>
      </c>
      <c r="D253" s="13" t="s">
        <v>4171</v>
      </c>
      <c r="E253" s="2">
        <v>849.4</v>
      </c>
      <c r="F253" s="15">
        <v>44200</v>
      </c>
      <c r="G253" s="2">
        <v>849.4</v>
      </c>
      <c r="H253" s="4">
        <f>Tabla14[[#This Row],[Importe]]-Tabla14[[#This Row],[Pagado]]</f>
        <v>0</v>
      </c>
    </row>
    <row r="254" spans="1:8" x14ac:dyDescent="0.25">
      <c r="A254" s="14">
        <v>44200</v>
      </c>
      <c r="B254" s="8" t="s">
        <v>7848</v>
      </c>
      <c r="C254">
        <v>42638</v>
      </c>
      <c r="D254" s="13" t="s">
        <v>3964</v>
      </c>
      <c r="E254" s="2">
        <v>2760</v>
      </c>
      <c r="F254" s="15">
        <v>44200</v>
      </c>
      <c r="G254" s="2">
        <v>2760</v>
      </c>
      <c r="H254" s="4">
        <f>Tabla14[[#This Row],[Importe]]-Tabla14[[#This Row],[Pagado]]</f>
        <v>0</v>
      </c>
    </row>
    <row r="255" spans="1:8" x14ac:dyDescent="0.25">
      <c r="A255" s="14">
        <v>44200</v>
      </c>
      <c r="B255" s="8" t="s">
        <v>7849</v>
      </c>
      <c r="C255">
        <v>42639</v>
      </c>
      <c r="D255" s="13" t="s">
        <v>4056</v>
      </c>
      <c r="E255" s="2">
        <v>1717.8</v>
      </c>
      <c r="F255" s="15">
        <v>44201</v>
      </c>
      <c r="G255" s="2">
        <v>1717.8</v>
      </c>
      <c r="H255" s="4">
        <f>Tabla14[[#This Row],[Importe]]-Tabla14[[#This Row],[Pagado]]</f>
        <v>0</v>
      </c>
    </row>
    <row r="256" spans="1:8" x14ac:dyDescent="0.25">
      <c r="A256" s="14">
        <v>44200</v>
      </c>
      <c r="B256" s="8" t="s">
        <v>7850</v>
      </c>
      <c r="C256">
        <v>42640</v>
      </c>
      <c r="D256" s="13" t="s">
        <v>3985</v>
      </c>
      <c r="E256" s="2">
        <v>1978.2</v>
      </c>
      <c r="F256" s="15">
        <v>44201</v>
      </c>
      <c r="G256" s="2">
        <v>1978.2</v>
      </c>
      <c r="H256" s="4">
        <f>Tabla14[[#This Row],[Importe]]-Tabla14[[#This Row],[Pagado]]</f>
        <v>0</v>
      </c>
    </row>
    <row r="257" spans="1:8" x14ac:dyDescent="0.25">
      <c r="A257" s="14">
        <v>44200</v>
      </c>
      <c r="B257" s="8" t="s">
        <v>7851</v>
      </c>
      <c r="C257">
        <v>42641</v>
      </c>
      <c r="D257" s="13" t="s">
        <v>3977</v>
      </c>
      <c r="E257" s="2">
        <v>5212.5</v>
      </c>
      <c r="F257" s="15">
        <v>44200</v>
      </c>
      <c r="G257" s="2">
        <v>5212.5</v>
      </c>
      <c r="H257" s="4">
        <f>Tabla14[[#This Row],[Importe]]-Tabla14[[#This Row],[Pagado]]</f>
        <v>0</v>
      </c>
    </row>
    <row r="258" spans="1:8" x14ac:dyDescent="0.25">
      <c r="A258" s="14">
        <v>44200</v>
      </c>
      <c r="B258" s="8" t="s">
        <v>7852</v>
      </c>
      <c r="C258">
        <v>42642</v>
      </c>
      <c r="D258" s="13" t="s">
        <v>3977</v>
      </c>
      <c r="E258" s="2">
        <v>396.9</v>
      </c>
      <c r="F258" s="15">
        <v>44200</v>
      </c>
      <c r="G258" s="2">
        <v>396.9</v>
      </c>
      <c r="H258" s="4">
        <f>Tabla14[[#This Row],[Importe]]-Tabla14[[#This Row],[Pagado]]</f>
        <v>0</v>
      </c>
    </row>
    <row r="259" spans="1:8" x14ac:dyDescent="0.25">
      <c r="A259" s="14">
        <v>44200</v>
      </c>
      <c r="B259" s="8" t="s">
        <v>7853</v>
      </c>
      <c r="C259">
        <v>42643</v>
      </c>
      <c r="D259" s="13" t="s">
        <v>3968</v>
      </c>
      <c r="E259" s="2">
        <v>3680</v>
      </c>
      <c r="F259" s="15">
        <v>44201</v>
      </c>
      <c r="G259" s="2">
        <v>3680</v>
      </c>
      <c r="H259" s="4">
        <f>Tabla14[[#This Row],[Importe]]-Tabla14[[#This Row],[Pagado]]</f>
        <v>0</v>
      </c>
    </row>
    <row r="260" spans="1:8" x14ac:dyDescent="0.25">
      <c r="A260" s="14">
        <v>44200</v>
      </c>
      <c r="B260" s="8" t="s">
        <v>7854</v>
      </c>
      <c r="C260">
        <v>42644</v>
      </c>
      <c r="D260" s="13" t="s">
        <v>3989</v>
      </c>
      <c r="E260" s="2">
        <v>918.04</v>
      </c>
      <c r="F260" s="15">
        <v>44200</v>
      </c>
      <c r="G260" s="2">
        <v>918.04</v>
      </c>
      <c r="H260" s="4">
        <f>Tabla14[[#This Row],[Importe]]-Tabla14[[#This Row],[Pagado]]</f>
        <v>0</v>
      </c>
    </row>
    <row r="261" spans="1:8" x14ac:dyDescent="0.25">
      <c r="A261" s="14">
        <v>44200</v>
      </c>
      <c r="B261" s="8" t="s">
        <v>7855</v>
      </c>
      <c r="C261">
        <v>42645</v>
      </c>
      <c r="D261" s="13" t="s">
        <v>4037</v>
      </c>
      <c r="E261" s="2">
        <v>10447.700000000001</v>
      </c>
      <c r="F261" s="15">
        <v>44207</v>
      </c>
      <c r="G261" s="2">
        <v>10447.700000000001</v>
      </c>
      <c r="H261" s="4">
        <f>Tabla14[[#This Row],[Importe]]-Tabla14[[#This Row],[Pagado]]</f>
        <v>0</v>
      </c>
    </row>
    <row r="262" spans="1:8" x14ac:dyDescent="0.25">
      <c r="A262" s="14">
        <v>44200</v>
      </c>
      <c r="B262" s="8" t="s">
        <v>7856</v>
      </c>
      <c r="C262">
        <v>42646</v>
      </c>
      <c r="D262" s="13" t="s">
        <v>3941</v>
      </c>
      <c r="E262" s="2">
        <v>10648.4</v>
      </c>
      <c r="F262" s="15">
        <v>44200</v>
      </c>
      <c r="G262" s="2">
        <v>10648.4</v>
      </c>
      <c r="H262" s="4">
        <f>Tabla14[[#This Row],[Importe]]-Tabla14[[#This Row],[Pagado]]</f>
        <v>0</v>
      </c>
    </row>
    <row r="263" spans="1:8" x14ac:dyDescent="0.25">
      <c r="A263" s="14">
        <v>44200</v>
      </c>
      <c r="B263" s="8" t="s">
        <v>7857</v>
      </c>
      <c r="C263">
        <v>42647</v>
      </c>
      <c r="D263" s="13" t="s">
        <v>3959</v>
      </c>
      <c r="E263" s="2">
        <v>2300</v>
      </c>
      <c r="F263" s="15">
        <v>44210</v>
      </c>
      <c r="G263" s="2">
        <v>2300</v>
      </c>
      <c r="H263" s="4">
        <f>Tabla14[[#This Row],[Importe]]-Tabla14[[#This Row],[Pagado]]</f>
        <v>0</v>
      </c>
    </row>
    <row r="264" spans="1:8" x14ac:dyDescent="0.25">
      <c r="A264" s="14">
        <v>44200</v>
      </c>
      <c r="B264" s="8" t="s">
        <v>7858</v>
      </c>
      <c r="C264">
        <v>42648</v>
      </c>
      <c r="D264" s="13" t="s">
        <v>4003</v>
      </c>
      <c r="E264" s="2">
        <v>27166.2</v>
      </c>
      <c r="F264" s="15">
        <v>44208</v>
      </c>
      <c r="G264" s="2">
        <v>27166.2</v>
      </c>
      <c r="H264" s="4">
        <f>Tabla14[[#This Row],[Importe]]-Tabla14[[#This Row],[Pagado]]</f>
        <v>0</v>
      </c>
    </row>
    <row r="265" spans="1:8" x14ac:dyDescent="0.25">
      <c r="A265" s="14">
        <v>44200</v>
      </c>
      <c r="B265" s="8" t="s">
        <v>7859</v>
      </c>
      <c r="C265">
        <v>42649</v>
      </c>
      <c r="D265" s="13" t="s">
        <v>3962</v>
      </c>
      <c r="E265" s="2">
        <v>8697.4</v>
      </c>
      <c r="F265" s="15">
        <v>44200</v>
      </c>
      <c r="G265" s="2">
        <v>8697.4</v>
      </c>
      <c r="H265" s="4">
        <f>Tabla14[[#This Row],[Importe]]-Tabla14[[#This Row],[Pagado]]</f>
        <v>0</v>
      </c>
    </row>
    <row r="266" spans="1:8" x14ac:dyDescent="0.25">
      <c r="A266" s="14">
        <v>44200</v>
      </c>
      <c r="B266" s="8" t="s">
        <v>7860</v>
      </c>
      <c r="C266">
        <v>42650</v>
      </c>
      <c r="D266" s="13" t="s">
        <v>4030</v>
      </c>
      <c r="E266" s="2">
        <v>3018.4</v>
      </c>
      <c r="F266" s="15">
        <v>44200</v>
      </c>
      <c r="G266" s="2">
        <v>3018.4</v>
      </c>
      <c r="H266" s="4">
        <f>Tabla14[[#This Row],[Importe]]-Tabla14[[#This Row],[Pagado]]</f>
        <v>0</v>
      </c>
    </row>
    <row r="267" spans="1:8" x14ac:dyDescent="0.25">
      <c r="A267" s="14">
        <v>44200</v>
      </c>
      <c r="B267" s="8" t="s">
        <v>7861</v>
      </c>
      <c r="C267">
        <v>42651</v>
      </c>
      <c r="D267" s="13" t="s">
        <v>3972</v>
      </c>
      <c r="E267" s="2">
        <v>427.8</v>
      </c>
      <c r="F267" s="15">
        <v>44200</v>
      </c>
      <c r="G267" s="2">
        <v>427.8</v>
      </c>
      <c r="H267" s="4">
        <f>Tabla14[[#This Row],[Importe]]-Tabla14[[#This Row],[Pagado]]</f>
        <v>0</v>
      </c>
    </row>
    <row r="268" spans="1:8" x14ac:dyDescent="0.25">
      <c r="A268" s="14">
        <v>44200</v>
      </c>
      <c r="B268" s="8" t="s">
        <v>7862</v>
      </c>
      <c r="C268">
        <v>42652</v>
      </c>
      <c r="D268" s="13" t="s">
        <v>4096</v>
      </c>
      <c r="E268" s="2">
        <v>803.4</v>
      </c>
      <c r="F268" s="15">
        <v>44200</v>
      </c>
      <c r="G268" s="2">
        <v>803.4</v>
      </c>
      <c r="H268" s="4">
        <f>Tabla14[[#This Row],[Importe]]-Tabla14[[#This Row],[Pagado]]</f>
        <v>0</v>
      </c>
    </row>
    <row r="269" spans="1:8" x14ac:dyDescent="0.25">
      <c r="A269" s="14">
        <v>44200</v>
      </c>
      <c r="B269" s="8" t="s">
        <v>7863</v>
      </c>
      <c r="C269">
        <v>42653</v>
      </c>
      <c r="D269" s="13" t="s">
        <v>3978</v>
      </c>
      <c r="E269" s="2">
        <v>7170.6</v>
      </c>
      <c r="F269" s="15">
        <v>44200</v>
      </c>
      <c r="G269" s="2">
        <v>7170.6</v>
      </c>
      <c r="H269" s="4">
        <f>Tabla14[[#This Row],[Importe]]-Tabla14[[#This Row],[Pagado]]</f>
        <v>0</v>
      </c>
    </row>
    <row r="270" spans="1:8" x14ac:dyDescent="0.25">
      <c r="A270" s="14">
        <v>44200</v>
      </c>
      <c r="B270" s="8" t="s">
        <v>7864</v>
      </c>
      <c r="C270">
        <v>42654</v>
      </c>
      <c r="D270" s="13" t="s">
        <v>3970</v>
      </c>
      <c r="E270" s="2">
        <v>1810.4</v>
      </c>
      <c r="F270" s="15">
        <v>44200</v>
      </c>
      <c r="G270" s="2">
        <v>1810.4</v>
      </c>
      <c r="H270" s="4">
        <f>Tabla14[[#This Row],[Importe]]-Tabla14[[#This Row],[Pagado]]</f>
        <v>0</v>
      </c>
    </row>
    <row r="271" spans="1:8" x14ac:dyDescent="0.25">
      <c r="A271" s="14">
        <v>44200</v>
      </c>
      <c r="B271" s="8" t="s">
        <v>7865</v>
      </c>
      <c r="C271">
        <v>42655</v>
      </c>
      <c r="D271" s="13" t="s">
        <v>3965</v>
      </c>
      <c r="E271" s="2">
        <v>920</v>
      </c>
      <c r="F271" s="15">
        <v>44200</v>
      </c>
      <c r="G271" s="2">
        <v>920</v>
      </c>
      <c r="H271" s="4">
        <f>Tabla14[[#This Row],[Importe]]-Tabla14[[#This Row],[Pagado]]</f>
        <v>0</v>
      </c>
    </row>
    <row r="272" spans="1:8" x14ac:dyDescent="0.25">
      <c r="A272" s="14">
        <v>44200</v>
      </c>
      <c r="B272" s="8" t="s">
        <v>7866</v>
      </c>
      <c r="C272">
        <v>42656</v>
      </c>
      <c r="D272" s="13" t="s">
        <v>4040</v>
      </c>
      <c r="E272" s="2">
        <v>50098.04</v>
      </c>
      <c r="F272" s="15">
        <v>44203</v>
      </c>
      <c r="G272" s="2">
        <v>50098.04</v>
      </c>
      <c r="H272" s="4">
        <f>Tabla14[[#This Row],[Importe]]-Tabla14[[#This Row],[Pagado]]</f>
        <v>0</v>
      </c>
    </row>
    <row r="273" spans="1:8" x14ac:dyDescent="0.25">
      <c r="A273" s="14">
        <v>44200</v>
      </c>
      <c r="B273" s="8" t="s">
        <v>7867</v>
      </c>
      <c r="C273">
        <v>42657</v>
      </c>
      <c r="D273" s="13" t="s">
        <v>4109</v>
      </c>
      <c r="E273" s="2">
        <v>1680</v>
      </c>
      <c r="F273" s="15">
        <v>44200</v>
      </c>
      <c r="G273" s="2">
        <v>1680</v>
      </c>
      <c r="H273" s="4">
        <f>Tabla14[[#This Row],[Importe]]-Tabla14[[#This Row],[Pagado]]</f>
        <v>0</v>
      </c>
    </row>
    <row r="274" spans="1:8" x14ac:dyDescent="0.25">
      <c r="A274" s="14">
        <v>44200</v>
      </c>
      <c r="B274" s="8" t="s">
        <v>7868</v>
      </c>
      <c r="C274">
        <v>42658</v>
      </c>
      <c r="D274" s="13" t="s">
        <v>4043</v>
      </c>
      <c r="E274" s="2">
        <v>32750.639999999999</v>
      </c>
      <c r="F274" s="15">
        <v>44203</v>
      </c>
      <c r="G274" s="2">
        <v>32750.639999999999</v>
      </c>
      <c r="H274" s="4">
        <f>Tabla14[[#This Row],[Importe]]-Tabla14[[#This Row],[Pagado]]</f>
        <v>0</v>
      </c>
    </row>
    <row r="275" spans="1:8" x14ac:dyDescent="0.25">
      <c r="A275" s="14">
        <v>44200</v>
      </c>
      <c r="B275" s="8" t="s">
        <v>7869</v>
      </c>
      <c r="C275">
        <v>42659</v>
      </c>
      <c r="D275" s="13" t="s">
        <v>4146</v>
      </c>
      <c r="E275" s="2">
        <v>3039.4</v>
      </c>
      <c r="F275" s="15">
        <v>44200</v>
      </c>
      <c r="G275" s="2">
        <v>3039.4</v>
      </c>
      <c r="H275" s="4">
        <f>Tabla14[[#This Row],[Importe]]-Tabla14[[#This Row],[Pagado]]</f>
        <v>0</v>
      </c>
    </row>
    <row r="276" spans="1:8" ht="15.75" x14ac:dyDescent="0.25">
      <c r="A276" s="14">
        <v>44200</v>
      </c>
      <c r="B276" s="8" t="s">
        <v>7870</v>
      </c>
      <c r="C276">
        <v>42660</v>
      </c>
      <c r="D276" s="17" t="s">
        <v>7662</v>
      </c>
      <c r="E276" s="2">
        <v>0</v>
      </c>
      <c r="F276" s="18" t="s">
        <v>7662</v>
      </c>
      <c r="G276" s="2">
        <v>0</v>
      </c>
      <c r="H276" s="4">
        <f>Tabla14[[#This Row],[Importe]]-Tabla14[[#This Row],[Pagado]]</f>
        <v>0</v>
      </c>
    </row>
    <row r="277" spans="1:8" x14ac:dyDescent="0.25">
      <c r="A277" s="14">
        <v>44200</v>
      </c>
      <c r="B277" s="8" t="s">
        <v>7871</v>
      </c>
      <c r="C277">
        <v>42661</v>
      </c>
      <c r="D277" s="13" t="s">
        <v>3964</v>
      </c>
      <c r="E277" s="2">
        <v>374.4</v>
      </c>
      <c r="F277" s="15">
        <v>44200</v>
      </c>
      <c r="G277" s="2">
        <v>374.4</v>
      </c>
      <c r="H277" s="4">
        <f>Tabla14[[#This Row],[Importe]]-Tabla14[[#This Row],[Pagado]]</f>
        <v>0</v>
      </c>
    </row>
    <row r="278" spans="1:8" ht="15.75" x14ac:dyDescent="0.25">
      <c r="A278" s="14">
        <v>44200</v>
      </c>
      <c r="B278" s="8" t="s">
        <v>7872</v>
      </c>
      <c r="C278">
        <v>42662</v>
      </c>
      <c r="D278" s="17" t="s">
        <v>7662</v>
      </c>
      <c r="E278" s="2">
        <v>0</v>
      </c>
      <c r="F278" s="18" t="s">
        <v>7662</v>
      </c>
      <c r="G278" s="2">
        <v>0</v>
      </c>
      <c r="H278" s="4">
        <f>Tabla14[[#This Row],[Importe]]-Tabla14[[#This Row],[Pagado]]</f>
        <v>0</v>
      </c>
    </row>
    <row r="279" spans="1:8" ht="30" x14ac:dyDescent="0.25">
      <c r="A279" s="14">
        <v>44200</v>
      </c>
      <c r="B279" s="8" t="s">
        <v>7873</v>
      </c>
      <c r="C279">
        <v>42663</v>
      </c>
      <c r="D279" s="13" t="s">
        <v>4118</v>
      </c>
      <c r="E279" s="2">
        <v>26566.04</v>
      </c>
      <c r="F279" s="15" t="s">
        <v>7874</v>
      </c>
      <c r="G279" s="2">
        <f>25566.04+1000</f>
        <v>26566.04</v>
      </c>
      <c r="H279" s="4">
        <f>Tabla14[[#This Row],[Importe]]-Tabla14[[#This Row],[Pagado]]</f>
        <v>0</v>
      </c>
    </row>
    <row r="280" spans="1:8" x14ac:dyDescent="0.25">
      <c r="A280" s="14">
        <v>44200</v>
      </c>
      <c r="B280" s="8" t="s">
        <v>7875</v>
      </c>
      <c r="C280">
        <v>42664</v>
      </c>
      <c r="D280" s="13" t="s">
        <v>3964</v>
      </c>
      <c r="E280" s="2">
        <v>460</v>
      </c>
      <c r="F280" s="15">
        <v>44200</v>
      </c>
      <c r="G280" s="2">
        <v>460</v>
      </c>
      <c r="H280" s="4">
        <f>Tabla14[[#This Row],[Importe]]-Tabla14[[#This Row],[Pagado]]</f>
        <v>0</v>
      </c>
    </row>
    <row r="281" spans="1:8" x14ac:dyDescent="0.25">
      <c r="A281" s="14">
        <v>44200</v>
      </c>
      <c r="B281" s="8" t="s">
        <v>7876</v>
      </c>
      <c r="C281">
        <v>42665</v>
      </c>
      <c r="D281" s="13" t="s">
        <v>3964</v>
      </c>
      <c r="E281" s="2">
        <v>420</v>
      </c>
      <c r="F281" s="15">
        <v>44200</v>
      </c>
      <c r="G281" s="2">
        <v>420</v>
      </c>
      <c r="H281" s="4">
        <f>Tabla14[[#This Row],[Importe]]-Tabla14[[#This Row],[Pagado]]</f>
        <v>0</v>
      </c>
    </row>
    <row r="282" spans="1:8" x14ac:dyDescent="0.25">
      <c r="A282" s="14">
        <v>44200</v>
      </c>
      <c r="B282" s="8" t="s">
        <v>7877</v>
      </c>
      <c r="C282">
        <v>42666</v>
      </c>
      <c r="D282" s="13" t="s">
        <v>4051</v>
      </c>
      <c r="E282" s="2">
        <v>388.44</v>
      </c>
      <c r="F282" s="15">
        <v>44200</v>
      </c>
      <c r="G282" s="2">
        <v>388.44</v>
      </c>
      <c r="H282" s="4">
        <f>Tabla14[[#This Row],[Importe]]-Tabla14[[#This Row],[Pagado]]</f>
        <v>0</v>
      </c>
    </row>
    <row r="283" spans="1:8" x14ac:dyDescent="0.25">
      <c r="A283" s="14">
        <v>44200</v>
      </c>
      <c r="B283" s="8" t="s">
        <v>7878</v>
      </c>
      <c r="C283">
        <v>42667</v>
      </c>
      <c r="D283" s="13" t="s">
        <v>4105</v>
      </c>
      <c r="E283" s="2">
        <v>68000.070000000007</v>
      </c>
      <c r="F283" s="15">
        <v>44200</v>
      </c>
      <c r="G283" s="2">
        <v>68000.070000000007</v>
      </c>
      <c r="H283" s="4">
        <f>Tabla14[[#This Row],[Importe]]-Tabla14[[#This Row],[Pagado]]</f>
        <v>0</v>
      </c>
    </row>
    <row r="284" spans="1:8" x14ac:dyDescent="0.25">
      <c r="A284" s="14">
        <v>44200</v>
      </c>
      <c r="B284" s="8" t="s">
        <v>7879</v>
      </c>
      <c r="C284">
        <v>42668</v>
      </c>
      <c r="D284" s="13" t="s">
        <v>4064</v>
      </c>
      <c r="E284" s="2">
        <v>32817.599999999999</v>
      </c>
      <c r="F284" s="15">
        <v>44203</v>
      </c>
      <c r="G284" s="2">
        <v>32817.599999999999</v>
      </c>
      <c r="H284" s="4">
        <f>Tabla14[[#This Row],[Importe]]-Tabla14[[#This Row],[Pagado]]</f>
        <v>0</v>
      </c>
    </row>
    <row r="285" spans="1:8" x14ac:dyDescent="0.25">
      <c r="A285" s="14">
        <v>44200</v>
      </c>
      <c r="B285" s="8" t="s">
        <v>7880</v>
      </c>
      <c r="C285">
        <v>42669</v>
      </c>
      <c r="D285" s="13" t="s">
        <v>3950</v>
      </c>
      <c r="E285" s="2">
        <v>7584</v>
      </c>
      <c r="F285" s="15">
        <v>44203</v>
      </c>
      <c r="G285" s="2">
        <v>7584</v>
      </c>
      <c r="H285" s="4">
        <f>Tabla14[[#This Row],[Importe]]-Tabla14[[#This Row],[Pagado]]</f>
        <v>0</v>
      </c>
    </row>
    <row r="286" spans="1:8" x14ac:dyDescent="0.25">
      <c r="A286" s="14">
        <v>44200</v>
      </c>
      <c r="B286" s="8" t="s">
        <v>7881</v>
      </c>
      <c r="C286">
        <v>42670</v>
      </c>
      <c r="D286" s="13" t="s">
        <v>3964</v>
      </c>
      <c r="E286" s="2">
        <v>5345.7</v>
      </c>
      <c r="F286" s="15">
        <v>44201</v>
      </c>
      <c r="G286" s="2">
        <v>5345.7</v>
      </c>
      <c r="H286" s="4">
        <f>Tabla14[[#This Row],[Importe]]-Tabla14[[#This Row],[Pagado]]</f>
        <v>0</v>
      </c>
    </row>
    <row r="287" spans="1:8" x14ac:dyDescent="0.25">
      <c r="A287" s="14">
        <v>44200</v>
      </c>
      <c r="B287" s="8" t="s">
        <v>7882</v>
      </c>
      <c r="C287">
        <v>42671</v>
      </c>
      <c r="D287" s="13" t="s">
        <v>4176</v>
      </c>
      <c r="E287" s="2">
        <v>6894</v>
      </c>
      <c r="F287" s="15">
        <v>44201</v>
      </c>
      <c r="G287" s="2">
        <v>6894</v>
      </c>
      <c r="H287" s="4">
        <f>Tabla14[[#This Row],[Importe]]-Tabla14[[#This Row],[Pagado]]</f>
        <v>0</v>
      </c>
    </row>
    <row r="288" spans="1:8" x14ac:dyDescent="0.25">
      <c r="A288" s="14">
        <v>44200</v>
      </c>
      <c r="B288" s="8" t="s">
        <v>7883</v>
      </c>
      <c r="C288">
        <v>42672</v>
      </c>
      <c r="D288" s="13" t="s">
        <v>3964</v>
      </c>
      <c r="E288" s="2">
        <v>5846.4</v>
      </c>
      <c r="F288" s="15">
        <v>44201</v>
      </c>
      <c r="G288" s="2">
        <v>5846.4</v>
      </c>
      <c r="H288" s="4">
        <f>Tabla14[[#This Row],[Importe]]-Tabla14[[#This Row],[Pagado]]</f>
        <v>0</v>
      </c>
    </row>
    <row r="289" spans="1:8" x14ac:dyDescent="0.25">
      <c r="A289" s="14">
        <v>44200</v>
      </c>
      <c r="B289" s="8" t="s">
        <v>7884</v>
      </c>
      <c r="C289">
        <v>42673</v>
      </c>
      <c r="D289" s="13" t="s">
        <v>4104</v>
      </c>
      <c r="E289" s="2">
        <v>6302.4</v>
      </c>
      <c r="F289" s="15">
        <v>44200</v>
      </c>
      <c r="G289" s="2">
        <v>6302.4</v>
      </c>
      <c r="H289" s="4">
        <f>Tabla14[[#This Row],[Importe]]-Tabla14[[#This Row],[Pagado]]</f>
        <v>0</v>
      </c>
    </row>
    <row r="290" spans="1:8" x14ac:dyDescent="0.25">
      <c r="A290" s="14">
        <v>44200</v>
      </c>
      <c r="B290" s="8" t="s">
        <v>7885</v>
      </c>
      <c r="C290">
        <v>42674</v>
      </c>
      <c r="D290" s="13" t="s">
        <v>4059</v>
      </c>
      <c r="E290" s="2">
        <v>16558.599999999999</v>
      </c>
      <c r="F290" s="15">
        <v>44203</v>
      </c>
      <c r="G290" s="2">
        <v>16558.599999999999</v>
      </c>
      <c r="H290" s="4">
        <f>Tabla14[[#This Row],[Importe]]-Tabla14[[#This Row],[Pagado]]</f>
        <v>0</v>
      </c>
    </row>
    <row r="291" spans="1:8" x14ac:dyDescent="0.25">
      <c r="A291" s="14">
        <v>44200</v>
      </c>
      <c r="B291" s="8" t="s">
        <v>7886</v>
      </c>
      <c r="C291">
        <v>42675</v>
      </c>
      <c r="D291" s="13" t="s">
        <v>4063</v>
      </c>
      <c r="E291" s="2">
        <v>36298.800000000003</v>
      </c>
      <c r="F291" s="15">
        <v>44201</v>
      </c>
      <c r="G291" s="2">
        <v>36298.800000000003</v>
      </c>
      <c r="H291" s="4">
        <f>Tabla14[[#This Row],[Importe]]-Tabla14[[#This Row],[Pagado]]</f>
        <v>0</v>
      </c>
    </row>
    <row r="292" spans="1:8" x14ac:dyDescent="0.25">
      <c r="A292" s="14">
        <v>44200</v>
      </c>
      <c r="B292" s="8" t="s">
        <v>7887</v>
      </c>
      <c r="C292">
        <v>42676</v>
      </c>
      <c r="D292" s="13" t="s">
        <v>3964</v>
      </c>
      <c r="E292" s="2">
        <v>2080</v>
      </c>
      <c r="F292" s="15">
        <v>44200</v>
      </c>
      <c r="G292" s="2">
        <v>2080</v>
      </c>
      <c r="H292" s="4">
        <f>Tabla14[[#This Row],[Importe]]-Tabla14[[#This Row],[Pagado]]</f>
        <v>0</v>
      </c>
    </row>
    <row r="293" spans="1:8" x14ac:dyDescent="0.25">
      <c r="A293" s="14">
        <v>44200</v>
      </c>
      <c r="B293" s="8" t="s">
        <v>7888</v>
      </c>
      <c r="C293">
        <v>42677</v>
      </c>
      <c r="D293" s="13" t="s">
        <v>3964</v>
      </c>
      <c r="E293" s="2">
        <v>2511.6</v>
      </c>
      <c r="F293" s="15">
        <v>44201</v>
      </c>
      <c r="G293" s="2">
        <v>2511.6</v>
      </c>
      <c r="H293" s="4">
        <f>Tabla14[[#This Row],[Importe]]-Tabla14[[#This Row],[Pagado]]</f>
        <v>0</v>
      </c>
    </row>
    <row r="294" spans="1:8" x14ac:dyDescent="0.25">
      <c r="A294" s="14">
        <v>44200</v>
      </c>
      <c r="B294" s="8" t="s">
        <v>7889</v>
      </c>
      <c r="C294">
        <v>42678</v>
      </c>
      <c r="D294" s="13" t="s">
        <v>4062</v>
      </c>
      <c r="E294" s="2">
        <v>27784.2</v>
      </c>
      <c r="F294" s="15">
        <v>44201</v>
      </c>
      <c r="G294" s="2">
        <v>27784.2</v>
      </c>
      <c r="H294" s="4">
        <f>Tabla14[[#This Row],[Importe]]-Tabla14[[#This Row],[Pagado]]</f>
        <v>0</v>
      </c>
    </row>
    <row r="295" spans="1:8" x14ac:dyDescent="0.25">
      <c r="A295" s="14">
        <v>44200</v>
      </c>
      <c r="B295" s="8" t="s">
        <v>7890</v>
      </c>
      <c r="C295">
        <v>42679</v>
      </c>
      <c r="D295" s="13" t="s">
        <v>4065</v>
      </c>
      <c r="E295" s="2">
        <v>6633.9</v>
      </c>
      <c r="F295" s="15">
        <v>44201</v>
      </c>
      <c r="G295" s="2">
        <v>6633.9</v>
      </c>
      <c r="H295" s="4">
        <f>Tabla14[[#This Row],[Importe]]-Tabla14[[#This Row],[Pagado]]</f>
        <v>0</v>
      </c>
    </row>
    <row r="296" spans="1:8" x14ac:dyDescent="0.25">
      <c r="A296" s="14">
        <v>44200</v>
      </c>
      <c r="B296" s="8" t="s">
        <v>7891</v>
      </c>
      <c r="C296">
        <v>42680</v>
      </c>
      <c r="D296" s="13" t="s">
        <v>4103</v>
      </c>
      <c r="E296" s="2">
        <v>10780.24</v>
      </c>
      <c r="F296" s="15">
        <v>44216</v>
      </c>
      <c r="G296" s="2">
        <v>10780.24</v>
      </c>
      <c r="H296" s="4">
        <f>Tabla14[[#This Row],[Importe]]-Tabla14[[#This Row],[Pagado]]</f>
        <v>0</v>
      </c>
    </row>
    <row r="297" spans="1:8" x14ac:dyDescent="0.25">
      <c r="A297" s="14">
        <v>44200</v>
      </c>
      <c r="B297" s="8" t="s">
        <v>7892</v>
      </c>
      <c r="C297">
        <v>42681</v>
      </c>
      <c r="D297" s="13" t="s">
        <v>4038</v>
      </c>
      <c r="E297" s="2">
        <v>24325.8</v>
      </c>
      <c r="F297" s="15">
        <v>44203</v>
      </c>
      <c r="G297" s="2">
        <v>24325.8</v>
      </c>
      <c r="H297" s="4">
        <f>Tabla14[[#This Row],[Importe]]-Tabla14[[#This Row],[Pagado]]</f>
        <v>0</v>
      </c>
    </row>
    <row r="298" spans="1:8" x14ac:dyDescent="0.25">
      <c r="A298" s="14">
        <v>44200</v>
      </c>
      <c r="B298" s="8" t="s">
        <v>7893</v>
      </c>
      <c r="C298">
        <v>42682</v>
      </c>
      <c r="D298" s="13" t="s">
        <v>4103</v>
      </c>
      <c r="E298" s="2">
        <v>320</v>
      </c>
      <c r="F298" s="15">
        <v>44200</v>
      </c>
      <c r="G298" s="2">
        <v>320</v>
      </c>
      <c r="H298" s="4">
        <f>Tabla14[[#This Row],[Importe]]-Tabla14[[#This Row],[Pagado]]</f>
        <v>0</v>
      </c>
    </row>
    <row r="299" spans="1:8" x14ac:dyDescent="0.25">
      <c r="A299" s="14">
        <v>44200</v>
      </c>
      <c r="B299" s="8" t="s">
        <v>7894</v>
      </c>
      <c r="C299">
        <v>42683</v>
      </c>
      <c r="D299" s="13" t="s">
        <v>4121</v>
      </c>
      <c r="E299" s="2">
        <v>2459.1999999999998</v>
      </c>
      <c r="F299" s="15">
        <v>44200</v>
      </c>
      <c r="G299" s="2">
        <v>2459.1999999999998</v>
      </c>
      <c r="H299" s="4">
        <f>Tabla14[[#This Row],[Importe]]-Tabla14[[#This Row],[Pagado]]</f>
        <v>0</v>
      </c>
    </row>
    <row r="300" spans="1:8" x14ac:dyDescent="0.25">
      <c r="A300" s="14">
        <v>44200</v>
      </c>
      <c r="B300" s="8" t="s">
        <v>7895</v>
      </c>
      <c r="C300">
        <v>42684</v>
      </c>
      <c r="D300" s="13" t="s">
        <v>4164</v>
      </c>
      <c r="E300" s="2">
        <v>13235.2</v>
      </c>
      <c r="F300" s="15">
        <v>44200</v>
      </c>
      <c r="G300" s="2">
        <v>13235.2</v>
      </c>
      <c r="H300" s="4">
        <f>Tabla14[[#This Row],[Importe]]-Tabla14[[#This Row],[Pagado]]</f>
        <v>0</v>
      </c>
    </row>
    <row r="301" spans="1:8" x14ac:dyDescent="0.25">
      <c r="A301" s="14">
        <v>44200</v>
      </c>
      <c r="B301" s="8" t="s">
        <v>7896</v>
      </c>
      <c r="C301">
        <v>42685</v>
      </c>
      <c r="D301" s="13" t="s">
        <v>3992</v>
      </c>
      <c r="E301" s="2">
        <v>2610</v>
      </c>
      <c r="F301" s="15">
        <v>44200</v>
      </c>
      <c r="G301" s="2">
        <v>2610</v>
      </c>
      <c r="H301" s="4">
        <f>Tabla14[[#This Row],[Importe]]-Tabla14[[#This Row],[Pagado]]</f>
        <v>0</v>
      </c>
    </row>
    <row r="302" spans="1:8" x14ac:dyDescent="0.25">
      <c r="A302" s="14">
        <v>44200</v>
      </c>
      <c r="B302" s="8" t="s">
        <v>7897</v>
      </c>
      <c r="C302">
        <v>42686</v>
      </c>
      <c r="D302" s="13" t="s">
        <v>3964</v>
      </c>
      <c r="E302" s="2">
        <v>1500.4</v>
      </c>
      <c r="F302" s="15">
        <v>44200</v>
      </c>
      <c r="G302" s="2">
        <v>1500.4</v>
      </c>
      <c r="H302" s="4">
        <f>Tabla14[[#This Row],[Importe]]-Tabla14[[#This Row],[Pagado]]</f>
        <v>0</v>
      </c>
    </row>
    <row r="303" spans="1:8" x14ac:dyDescent="0.25">
      <c r="A303" s="14">
        <v>44200</v>
      </c>
      <c r="B303" s="8" t="s">
        <v>7898</v>
      </c>
      <c r="C303">
        <v>42687</v>
      </c>
      <c r="D303" s="13" t="s">
        <v>4189</v>
      </c>
      <c r="E303" s="2">
        <v>4500.6000000000004</v>
      </c>
      <c r="F303" s="15">
        <v>44200</v>
      </c>
      <c r="G303" s="2">
        <v>4500.6000000000004</v>
      </c>
      <c r="H303" s="4">
        <f>Tabla14[[#This Row],[Importe]]-Tabla14[[#This Row],[Pagado]]</f>
        <v>0</v>
      </c>
    </row>
    <row r="304" spans="1:8" x14ac:dyDescent="0.25">
      <c r="A304" s="14">
        <v>44200</v>
      </c>
      <c r="B304" s="8" t="s">
        <v>7899</v>
      </c>
      <c r="C304">
        <v>42688</v>
      </c>
      <c r="D304" s="13" t="s">
        <v>3964</v>
      </c>
      <c r="E304" s="2">
        <v>408</v>
      </c>
      <c r="F304" s="15">
        <v>44200</v>
      </c>
      <c r="G304" s="2">
        <v>408</v>
      </c>
      <c r="H304" s="4">
        <f>Tabla14[[#This Row],[Importe]]-Tabla14[[#This Row],[Pagado]]</f>
        <v>0</v>
      </c>
    </row>
    <row r="305" spans="1:8" ht="15.75" x14ac:dyDescent="0.25">
      <c r="A305" s="14">
        <v>44200</v>
      </c>
      <c r="B305" s="8" t="s">
        <v>7900</v>
      </c>
      <c r="C305">
        <v>42689</v>
      </c>
      <c r="D305" s="17" t="s">
        <v>7662</v>
      </c>
      <c r="E305" s="2">
        <v>0</v>
      </c>
      <c r="F305" s="18" t="s">
        <v>7662</v>
      </c>
      <c r="G305" s="2">
        <v>0</v>
      </c>
      <c r="H305" s="4">
        <f>Tabla14[[#This Row],[Importe]]-Tabla14[[#This Row],[Pagado]]</f>
        <v>0</v>
      </c>
    </row>
    <row r="306" spans="1:8" x14ac:dyDescent="0.25">
      <c r="A306" s="14">
        <v>44200</v>
      </c>
      <c r="B306" s="8" t="s">
        <v>7901</v>
      </c>
      <c r="C306">
        <v>42690</v>
      </c>
      <c r="D306" s="13" t="s">
        <v>3964</v>
      </c>
      <c r="E306" s="2">
        <v>2002.5</v>
      </c>
      <c r="F306" s="15">
        <v>44200</v>
      </c>
      <c r="G306" s="2">
        <v>2002.5</v>
      </c>
      <c r="H306" s="4">
        <f>Tabla14[[#This Row],[Importe]]-Tabla14[[#This Row],[Pagado]]</f>
        <v>0</v>
      </c>
    </row>
    <row r="307" spans="1:8" x14ac:dyDescent="0.25">
      <c r="A307" s="14">
        <v>44200</v>
      </c>
      <c r="B307" s="8" t="s">
        <v>7902</v>
      </c>
      <c r="C307">
        <v>42691</v>
      </c>
      <c r="D307" s="13" t="s">
        <v>4189</v>
      </c>
      <c r="E307" s="2">
        <v>432</v>
      </c>
      <c r="F307" s="15">
        <v>44200</v>
      </c>
      <c r="G307" s="2">
        <v>432</v>
      </c>
      <c r="H307" s="4">
        <f>Tabla14[[#This Row],[Importe]]-Tabla14[[#This Row],[Pagado]]</f>
        <v>0</v>
      </c>
    </row>
    <row r="308" spans="1:8" x14ac:dyDescent="0.25">
      <c r="A308" s="14">
        <v>44200</v>
      </c>
      <c r="B308" s="8" t="s">
        <v>7903</v>
      </c>
      <c r="C308">
        <v>42692</v>
      </c>
      <c r="D308" s="13" t="s">
        <v>4015</v>
      </c>
      <c r="E308" s="2">
        <v>1551.4</v>
      </c>
      <c r="F308" s="15">
        <v>44200</v>
      </c>
      <c r="G308" s="2">
        <v>1551.4</v>
      </c>
      <c r="H308" s="4">
        <f>Tabla14[[#This Row],[Importe]]-Tabla14[[#This Row],[Pagado]]</f>
        <v>0</v>
      </c>
    </row>
    <row r="309" spans="1:8" x14ac:dyDescent="0.25">
      <c r="A309" s="14">
        <v>44200</v>
      </c>
      <c r="B309" s="8" t="s">
        <v>7904</v>
      </c>
      <c r="C309">
        <v>42693</v>
      </c>
      <c r="D309" s="13" t="s">
        <v>4136</v>
      </c>
      <c r="E309" s="2">
        <v>9972.2000000000007</v>
      </c>
      <c r="F309" s="15">
        <v>44201</v>
      </c>
      <c r="G309" s="2">
        <v>9972.2000000000007</v>
      </c>
      <c r="H309" s="4">
        <f>Tabla14[[#This Row],[Importe]]-Tabla14[[#This Row],[Pagado]]</f>
        <v>0</v>
      </c>
    </row>
    <row r="310" spans="1:8" x14ac:dyDescent="0.25">
      <c r="A310" s="14">
        <v>44200</v>
      </c>
      <c r="B310" s="8" t="s">
        <v>7905</v>
      </c>
      <c r="C310">
        <v>42694</v>
      </c>
      <c r="D310" s="13" t="s">
        <v>4025</v>
      </c>
      <c r="E310" s="2">
        <v>3371.8</v>
      </c>
      <c r="F310" s="15">
        <v>44200</v>
      </c>
      <c r="G310" s="2">
        <v>3371.8</v>
      </c>
      <c r="H310" s="4">
        <f>Tabla14[[#This Row],[Importe]]-Tabla14[[#This Row],[Pagado]]</f>
        <v>0</v>
      </c>
    </row>
    <row r="311" spans="1:8" x14ac:dyDescent="0.25">
      <c r="A311" s="14">
        <v>44200</v>
      </c>
      <c r="B311" s="8" t="s">
        <v>7906</v>
      </c>
      <c r="C311">
        <v>42695</v>
      </c>
      <c r="D311" s="13" t="s">
        <v>4159</v>
      </c>
      <c r="E311" s="2">
        <v>14288.8</v>
      </c>
      <c r="F311" s="15">
        <v>44200</v>
      </c>
      <c r="G311" s="2">
        <v>14288.8</v>
      </c>
      <c r="H311" s="4">
        <f>Tabla14[[#This Row],[Importe]]-Tabla14[[#This Row],[Pagado]]</f>
        <v>0</v>
      </c>
    </row>
    <row r="312" spans="1:8" x14ac:dyDescent="0.25">
      <c r="A312" s="14">
        <v>44200</v>
      </c>
      <c r="B312" s="8" t="s">
        <v>7907</v>
      </c>
      <c r="C312">
        <v>42696</v>
      </c>
      <c r="D312" s="13" t="s">
        <v>4102</v>
      </c>
      <c r="E312" s="2">
        <v>2790.9</v>
      </c>
      <c r="F312" s="15">
        <v>44200</v>
      </c>
      <c r="G312" s="2">
        <v>2790.9</v>
      </c>
      <c r="H312" s="4">
        <f>Tabla14[[#This Row],[Importe]]-Tabla14[[#This Row],[Pagado]]</f>
        <v>0</v>
      </c>
    </row>
    <row r="313" spans="1:8" x14ac:dyDescent="0.25">
      <c r="A313" s="14">
        <v>44200</v>
      </c>
      <c r="B313" s="8" t="s">
        <v>7908</v>
      </c>
      <c r="C313">
        <v>42697</v>
      </c>
      <c r="D313" s="13" t="s">
        <v>4073</v>
      </c>
      <c r="E313" s="2">
        <v>9218.4</v>
      </c>
      <c r="F313" s="15">
        <v>44200</v>
      </c>
      <c r="G313" s="2">
        <v>9218.4</v>
      </c>
      <c r="H313" s="4">
        <f>Tabla14[[#This Row],[Importe]]-Tabla14[[#This Row],[Pagado]]</f>
        <v>0</v>
      </c>
    </row>
    <row r="314" spans="1:8" x14ac:dyDescent="0.25">
      <c r="A314" s="14">
        <v>44200</v>
      </c>
      <c r="B314" s="8" t="s">
        <v>7909</v>
      </c>
      <c r="C314">
        <v>42698</v>
      </c>
      <c r="D314" s="13" t="s">
        <v>4017</v>
      </c>
      <c r="E314" s="2">
        <v>25514.42</v>
      </c>
      <c r="F314" s="15">
        <v>44206</v>
      </c>
      <c r="G314" s="2">
        <v>25514.42</v>
      </c>
      <c r="H314" s="4">
        <f>Tabla14[[#This Row],[Importe]]-Tabla14[[#This Row],[Pagado]]</f>
        <v>0</v>
      </c>
    </row>
    <row r="315" spans="1:8" x14ac:dyDescent="0.25">
      <c r="A315" s="14">
        <v>44200</v>
      </c>
      <c r="B315" s="8" t="s">
        <v>7910</v>
      </c>
      <c r="C315">
        <v>42699</v>
      </c>
      <c r="D315" s="13" t="s">
        <v>4073</v>
      </c>
      <c r="E315" s="2">
        <v>325</v>
      </c>
      <c r="F315" s="15">
        <v>44200</v>
      </c>
      <c r="G315" s="2">
        <v>325</v>
      </c>
      <c r="H315" s="4">
        <f>Tabla14[[#This Row],[Importe]]-Tabla14[[#This Row],[Pagado]]</f>
        <v>0</v>
      </c>
    </row>
    <row r="316" spans="1:8" x14ac:dyDescent="0.25">
      <c r="A316" s="14">
        <v>44200</v>
      </c>
      <c r="B316" s="8" t="s">
        <v>7911</v>
      </c>
      <c r="C316">
        <v>42700</v>
      </c>
      <c r="D316" s="13" t="s">
        <v>3935</v>
      </c>
      <c r="E316" s="2">
        <v>20148.900000000001</v>
      </c>
      <c r="F316" s="15">
        <v>44202</v>
      </c>
      <c r="G316" s="2">
        <v>20148.900000000001</v>
      </c>
      <c r="H316" s="4">
        <f>Tabla14[[#This Row],[Importe]]-Tabla14[[#This Row],[Pagado]]</f>
        <v>0</v>
      </c>
    </row>
    <row r="317" spans="1:8" ht="15.75" x14ac:dyDescent="0.25">
      <c r="A317" s="14">
        <v>44201</v>
      </c>
      <c r="B317" s="8" t="s">
        <v>7912</v>
      </c>
      <c r="C317">
        <v>42701</v>
      </c>
      <c r="D317" s="17" t="s">
        <v>7662</v>
      </c>
      <c r="E317" s="2">
        <v>0</v>
      </c>
      <c r="F317" s="18" t="s">
        <v>7662</v>
      </c>
      <c r="G317" s="2">
        <v>0</v>
      </c>
      <c r="H317" s="4">
        <f>Tabla14[[#This Row],[Importe]]-Tabla14[[#This Row],[Pagado]]</f>
        <v>0</v>
      </c>
    </row>
    <row r="318" spans="1:8" ht="30" x14ac:dyDescent="0.25">
      <c r="A318" s="14">
        <v>44201</v>
      </c>
      <c r="B318" s="8" t="s">
        <v>7913</v>
      </c>
      <c r="C318">
        <v>42702</v>
      </c>
      <c r="D318" s="13" t="s">
        <v>3935</v>
      </c>
      <c r="E318" s="2">
        <v>56479.9</v>
      </c>
      <c r="F318" s="15" t="s">
        <v>7914</v>
      </c>
      <c r="G318" s="2">
        <f>15500+40979.9</f>
        <v>56479.9</v>
      </c>
      <c r="H318" s="4">
        <f>Tabla14[[#This Row],[Importe]]-Tabla14[[#This Row],[Pagado]]</f>
        <v>0</v>
      </c>
    </row>
    <row r="319" spans="1:8" x14ac:dyDescent="0.25">
      <c r="A319" s="14">
        <v>44201</v>
      </c>
      <c r="B319" s="8" t="s">
        <v>7915</v>
      </c>
      <c r="C319">
        <v>42703</v>
      </c>
      <c r="D319" s="13" t="s">
        <v>3936</v>
      </c>
      <c r="E319" s="2">
        <v>6876.1</v>
      </c>
      <c r="F319" s="15">
        <v>44202</v>
      </c>
      <c r="G319" s="2">
        <v>6876.1</v>
      </c>
      <c r="H319" s="4">
        <f>Tabla14[[#This Row],[Importe]]-Tabla14[[#This Row],[Pagado]]</f>
        <v>0</v>
      </c>
    </row>
    <row r="320" spans="1:8" x14ac:dyDescent="0.25">
      <c r="A320" s="14">
        <v>44201</v>
      </c>
      <c r="B320" s="8" t="s">
        <v>7916</v>
      </c>
      <c r="C320">
        <v>42704</v>
      </c>
      <c r="D320" s="13" t="s">
        <v>3942</v>
      </c>
      <c r="E320" s="2">
        <v>3403.2</v>
      </c>
      <c r="F320" s="15">
        <v>44202</v>
      </c>
      <c r="G320" s="2">
        <v>3403.2</v>
      </c>
      <c r="H320" s="4">
        <f>Tabla14[[#This Row],[Importe]]-Tabla14[[#This Row],[Pagado]]</f>
        <v>0</v>
      </c>
    </row>
    <row r="321" spans="1:8" x14ac:dyDescent="0.25">
      <c r="A321" s="14">
        <v>44201</v>
      </c>
      <c r="B321" s="8" t="s">
        <v>7917</v>
      </c>
      <c r="C321">
        <v>42705</v>
      </c>
      <c r="D321" s="13" t="s">
        <v>3939</v>
      </c>
      <c r="E321" s="2">
        <v>3980.9</v>
      </c>
      <c r="F321" s="15">
        <v>44201</v>
      </c>
      <c r="G321" s="2">
        <v>3980.9</v>
      </c>
      <c r="H321" s="4">
        <f>Tabla14[[#This Row],[Importe]]-Tabla14[[#This Row],[Pagado]]</f>
        <v>0</v>
      </c>
    </row>
    <row r="322" spans="1:8" x14ac:dyDescent="0.25">
      <c r="A322" s="14">
        <v>44201</v>
      </c>
      <c r="B322" s="8" t="s">
        <v>7918</v>
      </c>
      <c r="C322">
        <v>42706</v>
      </c>
      <c r="D322" s="13" t="s">
        <v>3948</v>
      </c>
      <c r="E322" s="2">
        <v>6926.4</v>
      </c>
      <c r="F322" s="15">
        <v>44204</v>
      </c>
      <c r="G322" s="2">
        <v>6926.4</v>
      </c>
      <c r="H322" s="4">
        <f>Tabla14[[#This Row],[Importe]]-Tabla14[[#This Row],[Pagado]]</f>
        <v>0</v>
      </c>
    </row>
    <row r="323" spans="1:8" x14ac:dyDescent="0.25">
      <c r="A323" s="14">
        <v>44201</v>
      </c>
      <c r="B323" s="8" t="s">
        <v>7919</v>
      </c>
      <c r="C323">
        <v>42707</v>
      </c>
      <c r="D323" s="13" t="s">
        <v>3950</v>
      </c>
      <c r="E323" s="2">
        <v>36363.599999999999</v>
      </c>
      <c r="F323" s="15">
        <v>44202</v>
      </c>
      <c r="G323" s="2">
        <v>36363.599999999999</v>
      </c>
      <c r="H323" s="4">
        <f>Tabla14[[#This Row],[Importe]]-Tabla14[[#This Row],[Pagado]]</f>
        <v>0</v>
      </c>
    </row>
    <row r="324" spans="1:8" x14ac:dyDescent="0.25">
      <c r="A324" s="14">
        <v>44201</v>
      </c>
      <c r="B324" s="8" t="s">
        <v>7920</v>
      </c>
      <c r="C324">
        <v>42708</v>
      </c>
      <c r="D324" s="13" t="s">
        <v>3944</v>
      </c>
      <c r="E324" s="2">
        <v>4511.3</v>
      </c>
      <c r="F324" s="15">
        <v>44202</v>
      </c>
      <c r="G324" s="2">
        <v>4511.3</v>
      </c>
      <c r="H324" s="4">
        <f>Tabla14[[#This Row],[Importe]]-Tabla14[[#This Row],[Pagado]]</f>
        <v>0</v>
      </c>
    </row>
    <row r="325" spans="1:8" x14ac:dyDescent="0.25">
      <c r="A325" s="14">
        <v>44201</v>
      </c>
      <c r="B325" s="8" t="s">
        <v>7921</v>
      </c>
      <c r="C325">
        <v>42709</v>
      </c>
      <c r="D325" s="13" t="s">
        <v>3941</v>
      </c>
      <c r="E325" s="2">
        <v>3933.2</v>
      </c>
      <c r="F325" s="15">
        <v>44204</v>
      </c>
      <c r="G325" s="2">
        <v>3933.2</v>
      </c>
      <c r="H325" s="4">
        <f>Tabla14[[#This Row],[Importe]]-Tabla14[[#This Row],[Pagado]]</f>
        <v>0</v>
      </c>
    </row>
    <row r="326" spans="1:8" x14ac:dyDescent="0.25">
      <c r="A326" s="14">
        <v>44201</v>
      </c>
      <c r="B326" s="8" t="s">
        <v>7922</v>
      </c>
      <c r="C326">
        <v>42710</v>
      </c>
      <c r="D326" s="13" t="s">
        <v>3949</v>
      </c>
      <c r="E326" s="2">
        <v>25117.599999999999</v>
      </c>
      <c r="F326" s="15">
        <v>44202</v>
      </c>
      <c r="G326" s="2">
        <v>25117.599999999999</v>
      </c>
      <c r="H326" s="4">
        <f>Tabla14[[#This Row],[Importe]]-Tabla14[[#This Row],[Pagado]]</f>
        <v>0</v>
      </c>
    </row>
    <row r="327" spans="1:8" x14ac:dyDescent="0.25">
      <c r="A327" s="14">
        <v>44201</v>
      </c>
      <c r="B327" s="8" t="s">
        <v>7923</v>
      </c>
      <c r="C327">
        <v>42711</v>
      </c>
      <c r="D327" s="13" t="s">
        <v>3951</v>
      </c>
      <c r="E327" s="2">
        <v>7440.1</v>
      </c>
      <c r="F327" s="15">
        <v>44201</v>
      </c>
      <c r="G327" s="2">
        <v>7440.1</v>
      </c>
      <c r="H327" s="4">
        <f>Tabla14[[#This Row],[Importe]]-Tabla14[[#This Row],[Pagado]]</f>
        <v>0</v>
      </c>
    </row>
    <row r="328" spans="1:8" ht="15.75" x14ac:dyDescent="0.25">
      <c r="A328" s="14">
        <v>44201</v>
      </c>
      <c r="B328" s="8" t="s">
        <v>7924</v>
      </c>
      <c r="C328">
        <v>42712</v>
      </c>
      <c r="D328" s="17" t="s">
        <v>7662</v>
      </c>
      <c r="E328" s="2">
        <v>0</v>
      </c>
      <c r="F328" s="18" t="s">
        <v>7662</v>
      </c>
      <c r="G328" s="2">
        <v>0</v>
      </c>
      <c r="H328" s="4">
        <f>Tabla14[[#This Row],[Importe]]-Tabla14[[#This Row],[Pagado]]</f>
        <v>0</v>
      </c>
    </row>
    <row r="329" spans="1:8" x14ac:dyDescent="0.25">
      <c r="A329" s="14">
        <v>44201</v>
      </c>
      <c r="B329" s="8" t="s">
        <v>7925</v>
      </c>
      <c r="C329">
        <v>42713</v>
      </c>
      <c r="D329" s="13" t="s">
        <v>3945</v>
      </c>
      <c r="E329" s="2">
        <v>3416.9</v>
      </c>
      <c r="F329" s="15">
        <v>44201</v>
      </c>
      <c r="G329" s="2">
        <v>3416.9</v>
      </c>
      <c r="H329" s="4">
        <f>Tabla14[[#This Row],[Importe]]-Tabla14[[#This Row],[Pagado]]</f>
        <v>0</v>
      </c>
    </row>
    <row r="330" spans="1:8" x14ac:dyDescent="0.25">
      <c r="A330" s="14">
        <v>44201</v>
      </c>
      <c r="B330" s="8" t="s">
        <v>7926</v>
      </c>
      <c r="C330">
        <v>42714</v>
      </c>
      <c r="D330" s="13" t="s">
        <v>3952</v>
      </c>
      <c r="E330" s="2">
        <v>7627.2</v>
      </c>
      <c r="F330" s="15">
        <v>44201</v>
      </c>
      <c r="G330" s="2">
        <v>7627.2</v>
      </c>
      <c r="H330" s="4">
        <f>Tabla14[[#This Row],[Importe]]-Tabla14[[#This Row],[Pagado]]</f>
        <v>0</v>
      </c>
    </row>
    <row r="331" spans="1:8" x14ac:dyDescent="0.25">
      <c r="A331" s="14">
        <v>44201</v>
      </c>
      <c r="B331" s="8" t="s">
        <v>7927</v>
      </c>
      <c r="C331">
        <v>42715</v>
      </c>
      <c r="D331" s="13" t="s">
        <v>4142</v>
      </c>
      <c r="E331" s="2">
        <v>2370</v>
      </c>
      <c r="F331" s="15">
        <v>44201</v>
      </c>
      <c r="G331" s="2">
        <v>2370</v>
      </c>
      <c r="H331" s="4">
        <f>Tabla14[[#This Row],[Importe]]-Tabla14[[#This Row],[Pagado]]</f>
        <v>0</v>
      </c>
    </row>
    <row r="332" spans="1:8" x14ac:dyDescent="0.25">
      <c r="A332" s="14">
        <v>44201</v>
      </c>
      <c r="B332" s="8" t="s">
        <v>7928</v>
      </c>
      <c r="C332">
        <v>42716</v>
      </c>
      <c r="D332" s="13" t="s">
        <v>3973</v>
      </c>
      <c r="E332" s="2">
        <v>2070</v>
      </c>
      <c r="F332" s="15">
        <v>44201</v>
      </c>
      <c r="G332" s="2">
        <v>2070</v>
      </c>
      <c r="H332" s="4">
        <f>Tabla14[[#This Row],[Importe]]-Tabla14[[#This Row],[Pagado]]</f>
        <v>0</v>
      </c>
    </row>
    <row r="333" spans="1:8" x14ac:dyDescent="0.25">
      <c r="A333" s="14">
        <v>44201</v>
      </c>
      <c r="B333" s="8" t="s">
        <v>7929</v>
      </c>
      <c r="C333">
        <v>42717</v>
      </c>
      <c r="D333" s="13" t="s">
        <v>3959</v>
      </c>
      <c r="E333" s="2">
        <v>7200</v>
      </c>
      <c r="F333" s="15">
        <v>44201</v>
      </c>
      <c r="G333" s="2">
        <v>7200</v>
      </c>
      <c r="H333" s="4">
        <f>Tabla14[[#This Row],[Importe]]-Tabla14[[#This Row],[Pagado]]</f>
        <v>0</v>
      </c>
    </row>
    <row r="334" spans="1:8" x14ac:dyDescent="0.25">
      <c r="A334" s="14">
        <v>44201</v>
      </c>
      <c r="B334" s="8" t="s">
        <v>7930</v>
      </c>
      <c r="C334">
        <v>42718</v>
      </c>
      <c r="D334" s="13" t="s">
        <v>3994</v>
      </c>
      <c r="E334" s="2">
        <v>633.20000000000005</v>
      </c>
      <c r="F334" s="15">
        <v>44201</v>
      </c>
      <c r="G334" s="2">
        <v>633.20000000000005</v>
      </c>
      <c r="H334" s="4">
        <f>Tabla14[[#This Row],[Importe]]-Tabla14[[#This Row],[Pagado]]</f>
        <v>0</v>
      </c>
    </row>
    <row r="335" spans="1:8" x14ac:dyDescent="0.25">
      <c r="A335" s="14">
        <v>44201</v>
      </c>
      <c r="B335" s="8" t="s">
        <v>7931</v>
      </c>
      <c r="C335">
        <v>42719</v>
      </c>
      <c r="D335" s="13" t="s">
        <v>3964</v>
      </c>
      <c r="E335" s="2">
        <v>6024</v>
      </c>
      <c r="F335" s="15">
        <v>44201</v>
      </c>
      <c r="G335" s="2">
        <v>6024</v>
      </c>
      <c r="H335" s="4">
        <f>Tabla14[[#This Row],[Importe]]-Tabla14[[#This Row],[Pagado]]</f>
        <v>0</v>
      </c>
    </row>
    <row r="336" spans="1:8" x14ac:dyDescent="0.25">
      <c r="A336" s="14">
        <v>44201</v>
      </c>
      <c r="B336" s="8" t="s">
        <v>7932</v>
      </c>
      <c r="C336">
        <v>42720</v>
      </c>
      <c r="D336" s="13" t="s">
        <v>4031</v>
      </c>
      <c r="E336" s="2">
        <v>2990</v>
      </c>
      <c r="F336" s="15">
        <v>44201</v>
      </c>
      <c r="G336" s="2">
        <v>2990</v>
      </c>
      <c r="H336" s="4">
        <f>Tabla14[[#This Row],[Importe]]-Tabla14[[#This Row],[Pagado]]</f>
        <v>0</v>
      </c>
    </row>
    <row r="337" spans="1:8" x14ac:dyDescent="0.25">
      <c r="A337" s="14">
        <v>44201</v>
      </c>
      <c r="B337" s="8" t="s">
        <v>7933</v>
      </c>
      <c r="C337">
        <v>42721</v>
      </c>
      <c r="D337" s="13" t="s">
        <v>3954</v>
      </c>
      <c r="E337" s="2">
        <v>4030</v>
      </c>
      <c r="F337" s="15">
        <v>44201</v>
      </c>
      <c r="G337" s="2">
        <v>4030</v>
      </c>
      <c r="H337" s="4">
        <f>Tabla14[[#This Row],[Importe]]-Tabla14[[#This Row],[Pagado]]</f>
        <v>0</v>
      </c>
    </row>
    <row r="338" spans="1:8" x14ac:dyDescent="0.25">
      <c r="A338" s="14">
        <v>44201</v>
      </c>
      <c r="B338" s="8" t="s">
        <v>7934</v>
      </c>
      <c r="C338">
        <v>42722</v>
      </c>
      <c r="D338" s="13" t="s">
        <v>3971</v>
      </c>
      <c r="E338" s="2">
        <v>4514.2</v>
      </c>
      <c r="F338" s="15">
        <v>44201</v>
      </c>
      <c r="G338" s="2">
        <v>4514.2</v>
      </c>
      <c r="H338" s="4">
        <f>Tabla14[[#This Row],[Importe]]-Tabla14[[#This Row],[Pagado]]</f>
        <v>0</v>
      </c>
    </row>
    <row r="339" spans="1:8" x14ac:dyDescent="0.25">
      <c r="A339" s="14">
        <v>44201</v>
      </c>
      <c r="B339" s="8" t="s">
        <v>7935</v>
      </c>
      <c r="C339">
        <v>42723</v>
      </c>
      <c r="D339" s="13" t="s">
        <v>3972</v>
      </c>
      <c r="E339" s="2">
        <v>3561.6</v>
      </c>
      <c r="F339" s="15">
        <v>44201</v>
      </c>
      <c r="G339" s="2">
        <v>3561.6</v>
      </c>
      <c r="H339" s="4">
        <f>Tabla14[[#This Row],[Importe]]-Tabla14[[#This Row],[Pagado]]</f>
        <v>0</v>
      </c>
    </row>
    <row r="340" spans="1:8" x14ac:dyDescent="0.25">
      <c r="A340" s="14">
        <v>44201</v>
      </c>
      <c r="B340" s="8" t="s">
        <v>7936</v>
      </c>
      <c r="C340">
        <v>42724</v>
      </c>
      <c r="D340" s="13" t="s">
        <v>4030</v>
      </c>
      <c r="E340" s="2">
        <v>545</v>
      </c>
      <c r="F340" s="15">
        <v>44201</v>
      </c>
      <c r="G340" s="2">
        <v>545</v>
      </c>
      <c r="H340" s="4">
        <f>Tabla14[[#This Row],[Importe]]-Tabla14[[#This Row],[Pagado]]</f>
        <v>0</v>
      </c>
    </row>
    <row r="341" spans="1:8" x14ac:dyDescent="0.25">
      <c r="A341" s="14">
        <v>44201</v>
      </c>
      <c r="B341" s="8" t="s">
        <v>7937</v>
      </c>
      <c r="C341">
        <v>42725</v>
      </c>
      <c r="D341" s="13" t="s">
        <v>3958</v>
      </c>
      <c r="E341" s="2">
        <v>166.46</v>
      </c>
      <c r="F341" s="15">
        <v>44201</v>
      </c>
      <c r="G341" s="2">
        <v>166.46</v>
      </c>
      <c r="H341" s="4">
        <f>Tabla14[[#This Row],[Importe]]-Tabla14[[#This Row],[Pagado]]</f>
        <v>0</v>
      </c>
    </row>
    <row r="342" spans="1:8" x14ac:dyDescent="0.25">
      <c r="A342" s="14">
        <v>44201</v>
      </c>
      <c r="B342" s="8" t="s">
        <v>7938</v>
      </c>
      <c r="C342">
        <v>42726</v>
      </c>
      <c r="D342" s="13" t="s">
        <v>3982</v>
      </c>
      <c r="E342" s="2">
        <v>3040.8</v>
      </c>
      <c r="F342" s="15">
        <v>44201</v>
      </c>
      <c r="G342" s="2">
        <v>3040.8</v>
      </c>
      <c r="H342" s="4">
        <f>Tabla14[[#This Row],[Importe]]-Tabla14[[#This Row],[Pagado]]</f>
        <v>0</v>
      </c>
    </row>
    <row r="343" spans="1:8" x14ac:dyDescent="0.25">
      <c r="A343" s="14">
        <v>44201</v>
      </c>
      <c r="B343" s="8" t="s">
        <v>7939</v>
      </c>
      <c r="C343">
        <v>42727</v>
      </c>
      <c r="D343" s="13" t="s">
        <v>4046</v>
      </c>
      <c r="E343" s="2">
        <v>3221.4</v>
      </c>
      <c r="F343" s="15">
        <v>44201</v>
      </c>
      <c r="G343" s="2">
        <v>3221.4</v>
      </c>
      <c r="H343" s="4">
        <f>Tabla14[[#This Row],[Importe]]-Tabla14[[#This Row],[Pagado]]</f>
        <v>0</v>
      </c>
    </row>
    <row r="344" spans="1:8" x14ac:dyDescent="0.25">
      <c r="A344" s="14">
        <v>44201</v>
      </c>
      <c r="B344" s="8" t="s">
        <v>7940</v>
      </c>
      <c r="C344">
        <v>42728</v>
      </c>
      <c r="D344" s="13" t="s">
        <v>3956</v>
      </c>
      <c r="E344" s="2">
        <v>2450</v>
      </c>
      <c r="F344" s="15">
        <v>44201</v>
      </c>
      <c r="G344" s="2">
        <v>2450</v>
      </c>
      <c r="H344" s="4">
        <f>Tabla14[[#This Row],[Importe]]-Tabla14[[#This Row],[Pagado]]</f>
        <v>0</v>
      </c>
    </row>
    <row r="345" spans="1:8" x14ac:dyDescent="0.25">
      <c r="A345" s="14">
        <v>44201</v>
      </c>
      <c r="B345" s="8" t="s">
        <v>7941</v>
      </c>
      <c r="C345">
        <v>42729</v>
      </c>
      <c r="D345" s="13" t="s">
        <v>3957</v>
      </c>
      <c r="E345" s="2">
        <v>920</v>
      </c>
      <c r="F345" s="15">
        <v>44201</v>
      </c>
      <c r="G345" s="2">
        <v>920</v>
      </c>
      <c r="H345" s="4">
        <f>Tabla14[[#This Row],[Importe]]-Tabla14[[#This Row],[Pagado]]</f>
        <v>0</v>
      </c>
    </row>
    <row r="346" spans="1:8" x14ac:dyDescent="0.25">
      <c r="A346" s="14">
        <v>44201</v>
      </c>
      <c r="B346" s="8" t="s">
        <v>7942</v>
      </c>
      <c r="C346">
        <v>42730</v>
      </c>
      <c r="D346" s="13" t="s">
        <v>4045</v>
      </c>
      <c r="E346" s="2">
        <v>3348.8</v>
      </c>
      <c r="F346" s="15">
        <v>44201</v>
      </c>
      <c r="G346" s="2">
        <v>3348.8</v>
      </c>
      <c r="H346" s="4">
        <f>Tabla14[[#This Row],[Importe]]-Tabla14[[#This Row],[Pagado]]</f>
        <v>0</v>
      </c>
    </row>
    <row r="347" spans="1:8" x14ac:dyDescent="0.25">
      <c r="A347" s="14">
        <v>44201</v>
      </c>
      <c r="B347" s="8" t="s">
        <v>7943</v>
      </c>
      <c r="C347">
        <v>42731</v>
      </c>
      <c r="D347" s="13" t="s">
        <v>3968</v>
      </c>
      <c r="E347" s="2">
        <v>2760</v>
      </c>
      <c r="F347" s="15">
        <v>44201</v>
      </c>
      <c r="G347" s="2">
        <v>2760</v>
      </c>
      <c r="H347" s="4">
        <f>Tabla14[[#This Row],[Importe]]-Tabla14[[#This Row],[Pagado]]</f>
        <v>0</v>
      </c>
    </row>
    <row r="348" spans="1:8" x14ac:dyDescent="0.25">
      <c r="A348" s="14">
        <v>44201</v>
      </c>
      <c r="B348" s="8" t="s">
        <v>7944</v>
      </c>
      <c r="C348">
        <v>42732</v>
      </c>
      <c r="D348" s="13" t="s">
        <v>4007</v>
      </c>
      <c r="E348" s="2">
        <v>1601.14</v>
      </c>
      <c r="F348" s="15">
        <v>44201</v>
      </c>
      <c r="G348" s="2">
        <v>1601.14</v>
      </c>
      <c r="H348" s="4">
        <f>Tabla14[[#This Row],[Importe]]-Tabla14[[#This Row],[Pagado]]</f>
        <v>0</v>
      </c>
    </row>
    <row r="349" spans="1:8" x14ac:dyDescent="0.25">
      <c r="A349" s="14">
        <v>44201</v>
      </c>
      <c r="B349" s="8" t="s">
        <v>7945</v>
      </c>
      <c r="C349">
        <v>42733</v>
      </c>
      <c r="D349" s="13" t="s">
        <v>4041</v>
      </c>
      <c r="E349" s="2">
        <v>738.9</v>
      </c>
      <c r="F349" s="15">
        <v>44201</v>
      </c>
      <c r="G349" s="2">
        <v>738.9</v>
      </c>
      <c r="H349" s="4">
        <f>Tabla14[[#This Row],[Importe]]-Tabla14[[#This Row],[Pagado]]</f>
        <v>0</v>
      </c>
    </row>
    <row r="350" spans="1:8" x14ac:dyDescent="0.25">
      <c r="A350" s="14">
        <v>44201</v>
      </c>
      <c r="B350" s="8" t="s">
        <v>7946</v>
      </c>
      <c r="C350">
        <v>42734</v>
      </c>
      <c r="D350" s="13" t="s">
        <v>4085</v>
      </c>
      <c r="E350" s="2">
        <v>8750.26</v>
      </c>
      <c r="F350" s="15">
        <v>44201</v>
      </c>
      <c r="G350" s="2">
        <v>8750.26</v>
      </c>
      <c r="H350" s="4">
        <f>Tabla14[[#This Row],[Importe]]-Tabla14[[#This Row],[Pagado]]</f>
        <v>0</v>
      </c>
    </row>
    <row r="351" spans="1:8" x14ac:dyDescent="0.25">
      <c r="A351" s="14">
        <v>44201</v>
      </c>
      <c r="B351" s="8" t="s">
        <v>7947</v>
      </c>
      <c r="C351">
        <v>42735</v>
      </c>
      <c r="D351" s="13" t="s">
        <v>4005</v>
      </c>
      <c r="E351" s="2">
        <v>324</v>
      </c>
      <c r="F351" s="15">
        <v>44201</v>
      </c>
      <c r="G351" s="2">
        <v>324</v>
      </c>
      <c r="H351" s="4">
        <f>Tabla14[[#This Row],[Importe]]-Tabla14[[#This Row],[Pagado]]</f>
        <v>0</v>
      </c>
    </row>
    <row r="352" spans="1:8" x14ac:dyDescent="0.25">
      <c r="A352" s="14">
        <v>44201</v>
      </c>
      <c r="B352" s="8" t="s">
        <v>7948</v>
      </c>
      <c r="C352">
        <v>42736</v>
      </c>
      <c r="D352" s="13" t="s">
        <v>3964</v>
      </c>
      <c r="E352" s="2">
        <v>10869.4</v>
      </c>
      <c r="F352" s="15">
        <v>44201</v>
      </c>
      <c r="G352" s="2">
        <v>10869.4</v>
      </c>
      <c r="H352" s="4">
        <f>Tabla14[[#This Row],[Importe]]-Tabla14[[#This Row],[Pagado]]</f>
        <v>0</v>
      </c>
    </row>
    <row r="353" spans="1:8" x14ac:dyDescent="0.25">
      <c r="A353" s="14">
        <v>44201</v>
      </c>
      <c r="B353" s="8" t="s">
        <v>7949</v>
      </c>
      <c r="C353">
        <v>42737</v>
      </c>
      <c r="D353" s="13" t="s">
        <v>3978</v>
      </c>
      <c r="E353" s="2">
        <v>6321.6</v>
      </c>
      <c r="F353" s="15">
        <v>44201</v>
      </c>
      <c r="G353" s="2">
        <v>6321.6</v>
      </c>
      <c r="H353" s="4">
        <f>Tabla14[[#This Row],[Importe]]-Tabla14[[#This Row],[Pagado]]</f>
        <v>0</v>
      </c>
    </row>
    <row r="354" spans="1:8" x14ac:dyDescent="0.25">
      <c r="A354" s="14">
        <v>44201</v>
      </c>
      <c r="B354" s="8" t="s">
        <v>7950</v>
      </c>
      <c r="C354">
        <v>42738</v>
      </c>
      <c r="D354" s="13" t="s">
        <v>3968</v>
      </c>
      <c r="E354" s="2">
        <v>2300</v>
      </c>
      <c r="F354" s="15">
        <v>44201</v>
      </c>
      <c r="G354" s="2">
        <v>2300</v>
      </c>
      <c r="H354" s="4">
        <f>Tabla14[[#This Row],[Importe]]-Tabla14[[#This Row],[Pagado]]</f>
        <v>0</v>
      </c>
    </row>
    <row r="355" spans="1:8" x14ac:dyDescent="0.25">
      <c r="A355" s="14">
        <v>44201</v>
      </c>
      <c r="B355" s="8" t="s">
        <v>7951</v>
      </c>
      <c r="C355">
        <v>42739</v>
      </c>
      <c r="D355" s="13" t="s">
        <v>4010</v>
      </c>
      <c r="E355" s="2">
        <v>2824.7</v>
      </c>
      <c r="F355" s="15">
        <v>44201</v>
      </c>
      <c r="G355" s="2">
        <v>2824.7</v>
      </c>
      <c r="H355" s="4">
        <f>Tabla14[[#This Row],[Importe]]-Tabla14[[#This Row],[Pagado]]</f>
        <v>0</v>
      </c>
    </row>
    <row r="356" spans="1:8" ht="15.75" x14ac:dyDescent="0.25">
      <c r="A356" s="14">
        <v>44201</v>
      </c>
      <c r="B356" s="8" t="s">
        <v>7952</v>
      </c>
      <c r="C356">
        <v>42740</v>
      </c>
      <c r="D356" s="17" t="s">
        <v>7662</v>
      </c>
      <c r="E356" s="2">
        <v>0</v>
      </c>
      <c r="F356" s="18" t="s">
        <v>7662</v>
      </c>
      <c r="G356" s="2">
        <v>0</v>
      </c>
      <c r="H356" s="4">
        <f>Tabla14[[#This Row],[Importe]]-Tabla14[[#This Row],[Pagado]]</f>
        <v>0</v>
      </c>
    </row>
    <row r="357" spans="1:8" x14ac:dyDescent="0.25">
      <c r="A357" s="14">
        <v>44201</v>
      </c>
      <c r="B357" s="8" t="s">
        <v>7953</v>
      </c>
      <c r="C357">
        <v>42741</v>
      </c>
      <c r="D357" s="13" t="s">
        <v>4002</v>
      </c>
      <c r="E357" s="2">
        <v>1840</v>
      </c>
      <c r="F357" s="15">
        <v>44202</v>
      </c>
      <c r="G357" s="2">
        <v>1840</v>
      </c>
      <c r="H357" s="4">
        <f>Tabla14[[#This Row],[Importe]]-Tabla14[[#This Row],[Pagado]]</f>
        <v>0</v>
      </c>
    </row>
    <row r="358" spans="1:8" x14ac:dyDescent="0.25">
      <c r="A358" s="14">
        <v>44201</v>
      </c>
      <c r="B358" s="8" t="s">
        <v>7954</v>
      </c>
      <c r="C358">
        <v>42742</v>
      </c>
      <c r="D358" s="13" t="s">
        <v>4001</v>
      </c>
      <c r="E358" s="2">
        <v>6440</v>
      </c>
      <c r="F358" s="15">
        <v>44202</v>
      </c>
      <c r="G358" s="2">
        <v>6440</v>
      </c>
      <c r="H358" s="4">
        <f>Tabla14[[#This Row],[Importe]]-Tabla14[[#This Row],[Pagado]]</f>
        <v>0</v>
      </c>
    </row>
    <row r="359" spans="1:8" x14ac:dyDescent="0.25">
      <c r="A359" s="14">
        <v>44201</v>
      </c>
      <c r="B359" s="8" t="s">
        <v>7955</v>
      </c>
      <c r="C359">
        <v>42743</v>
      </c>
      <c r="D359" s="13" t="s">
        <v>4009</v>
      </c>
      <c r="E359" s="2">
        <v>690</v>
      </c>
      <c r="F359" s="15">
        <v>44201</v>
      </c>
      <c r="G359" s="2">
        <v>690</v>
      </c>
      <c r="H359" s="4">
        <f>Tabla14[[#This Row],[Importe]]-Tabla14[[#This Row],[Pagado]]</f>
        <v>0</v>
      </c>
    </row>
    <row r="360" spans="1:8" x14ac:dyDescent="0.25">
      <c r="A360" s="14">
        <v>44201</v>
      </c>
      <c r="B360" s="8" t="s">
        <v>7956</v>
      </c>
      <c r="C360">
        <v>42744</v>
      </c>
      <c r="D360" s="13" t="s">
        <v>4098</v>
      </c>
      <c r="E360" s="2">
        <v>2300</v>
      </c>
      <c r="F360" s="15">
        <v>44201</v>
      </c>
      <c r="G360" s="2">
        <v>2300</v>
      </c>
      <c r="H360" s="4">
        <f>Tabla14[[#This Row],[Importe]]-Tabla14[[#This Row],[Pagado]]</f>
        <v>0</v>
      </c>
    </row>
    <row r="361" spans="1:8" x14ac:dyDescent="0.25">
      <c r="A361" s="14">
        <v>44201</v>
      </c>
      <c r="B361" s="8" t="s">
        <v>7957</v>
      </c>
      <c r="C361">
        <v>42745</v>
      </c>
      <c r="D361" s="13" t="s">
        <v>4017</v>
      </c>
      <c r="E361" s="2">
        <v>57288</v>
      </c>
      <c r="F361" s="15">
        <v>44206</v>
      </c>
      <c r="G361" s="2">
        <v>57288</v>
      </c>
      <c r="H361" s="4">
        <f>Tabla14[[#This Row],[Importe]]-Tabla14[[#This Row],[Pagado]]</f>
        <v>0</v>
      </c>
    </row>
    <row r="362" spans="1:8" x14ac:dyDescent="0.25">
      <c r="A362" s="14">
        <v>44201</v>
      </c>
      <c r="B362" s="8" t="s">
        <v>7958</v>
      </c>
      <c r="C362">
        <v>42746</v>
      </c>
      <c r="D362" s="13" t="s">
        <v>3966</v>
      </c>
      <c r="E362" s="2">
        <v>632.4</v>
      </c>
      <c r="F362" s="15">
        <v>44201</v>
      </c>
      <c r="G362" s="2">
        <v>632.4</v>
      </c>
      <c r="H362" s="4">
        <f>Tabla14[[#This Row],[Importe]]-Tabla14[[#This Row],[Pagado]]</f>
        <v>0</v>
      </c>
    </row>
    <row r="363" spans="1:8" x14ac:dyDescent="0.25">
      <c r="A363" s="14">
        <v>44201</v>
      </c>
      <c r="B363" s="8" t="s">
        <v>7959</v>
      </c>
      <c r="C363">
        <v>42747</v>
      </c>
      <c r="D363" s="13" t="s">
        <v>3963</v>
      </c>
      <c r="E363" s="2">
        <v>1508.8</v>
      </c>
      <c r="F363" s="15">
        <v>44201</v>
      </c>
      <c r="G363" s="2">
        <v>1508.8</v>
      </c>
      <c r="H363" s="4">
        <f>Tabla14[[#This Row],[Importe]]-Tabla14[[#This Row],[Pagado]]</f>
        <v>0</v>
      </c>
    </row>
    <row r="364" spans="1:8" x14ac:dyDescent="0.25">
      <c r="A364" s="14">
        <v>44201</v>
      </c>
      <c r="B364" s="8" t="s">
        <v>7960</v>
      </c>
      <c r="C364">
        <v>42748</v>
      </c>
      <c r="D364" s="13" t="s">
        <v>3965</v>
      </c>
      <c r="E364" s="2">
        <v>1380</v>
      </c>
      <c r="F364" s="15">
        <v>44201</v>
      </c>
      <c r="G364" s="2">
        <v>1380</v>
      </c>
      <c r="H364" s="4">
        <f>Tabla14[[#This Row],[Importe]]-Tabla14[[#This Row],[Pagado]]</f>
        <v>0</v>
      </c>
    </row>
    <row r="365" spans="1:8" x14ac:dyDescent="0.25">
      <c r="A365" s="14">
        <v>44201</v>
      </c>
      <c r="B365" s="8" t="s">
        <v>7961</v>
      </c>
      <c r="C365">
        <v>42749</v>
      </c>
      <c r="D365" s="13" t="s">
        <v>3959</v>
      </c>
      <c r="E365" s="2">
        <v>2300</v>
      </c>
      <c r="F365" s="15">
        <v>44210</v>
      </c>
      <c r="G365" s="2">
        <v>2300</v>
      </c>
      <c r="H365" s="4">
        <f>Tabla14[[#This Row],[Importe]]-Tabla14[[#This Row],[Pagado]]</f>
        <v>0</v>
      </c>
    </row>
    <row r="366" spans="1:8" x14ac:dyDescent="0.25">
      <c r="A366" s="14">
        <v>44201</v>
      </c>
      <c r="B366" s="8" t="s">
        <v>7962</v>
      </c>
      <c r="C366">
        <v>42750</v>
      </c>
      <c r="D366" s="13" t="s">
        <v>4024</v>
      </c>
      <c r="E366" s="2">
        <v>38176.699999999997</v>
      </c>
      <c r="F366" s="15">
        <v>44201</v>
      </c>
      <c r="G366" s="2">
        <v>38176.699999999997</v>
      </c>
      <c r="H366" s="4">
        <f>Tabla14[[#This Row],[Importe]]-Tabla14[[#This Row],[Pagado]]</f>
        <v>0</v>
      </c>
    </row>
    <row r="367" spans="1:8" x14ac:dyDescent="0.25">
      <c r="A367" s="14">
        <v>44201</v>
      </c>
      <c r="B367" s="8" t="s">
        <v>7963</v>
      </c>
      <c r="C367">
        <v>42751</v>
      </c>
      <c r="D367" s="13" t="s">
        <v>4129</v>
      </c>
      <c r="E367" s="2">
        <v>17898</v>
      </c>
      <c r="F367" s="15">
        <v>44203</v>
      </c>
      <c r="G367" s="2">
        <v>17898</v>
      </c>
      <c r="H367" s="4">
        <f>Tabla14[[#This Row],[Importe]]-Tabla14[[#This Row],[Pagado]]</f>
        <v>0</v>
      </c>
    </row>
    <row r="368" spans="1:8" x14ac:dyDescent="0.25">
      <c r="A368" s="14">
        <v>44201</v>
      </c>
      <c r="B368" s="8" t="s">
        <v>7964</v>
      </c>
      <c r="C368">
        <v>42752</v>
      </c>
      <c r="D368" s="13" t="s">
        <v>4109</v>
      </c>
      <c r="E368" s="2">
        <v>1680</v>
      </c>
      <c r="F368" s="15">
        <v>44201</v>
      </c>
      <c r="G368" s="2">
        <v>1680</v>
      </c>
      <c r="H368" s="4">
        <f>Tabla14[[#This Row],[Importe]]-Tabla14[[#This Row],[Pagado]]</f>
        <v>0</v>
      </c>
    </row>
    <row r="369" spans="1:8" x14ac:dyDescent="0.25">
      <c r="A369" s="14">
        <v>44201</v>
      </c>
      <c r="B369" s="8" t="s">
        <v>7965</v>
      </c>
      <c r="C369">
        <v>42753</v>
      </c>
      <c r="D369" s="13" t="s">
        <v>3964</v>
      </c>
      <c r="E369" s="2">
        <v>690</v>
      </c>
      <c r="F369" s="15">
        <v>44201</v>
      </c>
      <c r="G369" s="2">
        <v>690</v>
      </c>
      <c r="H369" s="4">
        <f>Tabla14[[#This Row],[Importe]]-Tabla14[[#This Row],[Pagado]]</f>
        <v>0</v>
      </c>
    </row>
    <row r="370" spans="1:8" x14ac:dyDescent="0.25">
      <c r="A370" s="14">
        <v>44201</v>
      </c>
      <c r="B370" s="8" t="s">
        <v>7966</v>
      </c>
      <c r="C370">
        <v>42754</v>
      </c>
      <c r="D370" s="13" t="s">
        <v>4018</v>
      </c>
      <c r="E370" s="2">
        <v>44830.400000000001</v>
      </c>
      <c r="F370" s="15">
        <v>44201</v>
      </c>
      <c r="G370" s="2">
        <v>44830.400000000001</v>
      </c>
      <c r="H370" s="4">
        <f>Tabla14[[#This Row],[Importe]]-Tabla14[[#This Row],[Pagado]]</f>
        <v>0</v>
      </c>
    </row>
    <row r="371" spans="1:8" x14ac:dyDescent="0.25">
      <c r="A371" s="14">
        <v>44201</v>
      </c>
      <c r="B371" s="8" t="s">
        <v>7967</v>
      </c>
      <c r="C371">
        <v>42755</v>
      </c>
      <c r="D371" s="13" t="s">
        <v>3974</v>
      </c>
      <c r="E371" s="2">
        <v>4600</v>
      </c>
      <c r="F371" s="15">
        <v>44202</v>
      </c>
      <c r="G371" s="2">
        <v>4600</v>
      </c>
      <c r="H371" s="4">
        <f>Tabla14[[#This Row],[Importe]]-Tabla14[[#This Row],[Pagado]]</f>
        <v>0</v>
      </c>
    </row>
    <row r="372" spans="1:8" x14ac:dyDescent="0.25">
      <c r="A372" s="14">
        <v>44201</v>
      </c>
      <c r="B372" s="8" t="s">
        <v>7968</v>
      </c>
      <c r="C372">
        <v>42756</v>
      </c>
      <c r="D372" s="13" t="s">
        <v>3964</v>
      </c>
      <c r="E372" s="2">
        <v>1840</v>
      </c>
      <c r="F372" s="15">
        <v>44201</v>
      </c>
      <c r="G372" s="2">
        <v>1840</v>
      </c>
      <c r="H372" s="4">
        <f>Tabla14[[#This Row],[Importe]]-Tabla14[[#This Row],[Pagado]]</f>
        <v>0</v>
      </c>
    </row>
    <row r="373" spans="1:8" x14ac:dyDescent="0.25">
      <c r="A373" s="14">
        <v>44201</v>
      </c>
      <c r="B373" s="8" t="s">
        <v>7969</v>
      </c>
      <c r="C373">
        <v>42757</v>
      </c>
      <c r="D373" s="13" t="s">
        <v>3953</v>
      </c>
      <c r="E373" s="2">
        <v>1840</v>
      </c>
      <c r="F373" s="15">
        <v>44201</v>
      </c>
      <c r="G373" s="2">
        <v>1840</v>
      </c>
      <c r="H373" s="4">
        <f>Tabla14[[#This Row],[Importe]]-Tabla14[[#This Row],[Pagado]]</f>
        <v>0</v>
      </c>
    </row>
    <row r="374" spans="1:8" x14ac:dyDescent="0.25">
      <c r="A374" s="14">
        <v>44201</v>
      </c>
      <c r="B374" s="8" t="s">
        <v>7970</v>
      </c>
      <c r="C374">
        <v>42758</v>
      </c>
      <c r="D374" s="13" t="s">
        <v>3975</v>
      </c>
      <c r="E374" s="2">
        <v>4473.2</v>
      </c>
      <c r="F374" s="15">
        <v>44202</v>
      </c>
      <c r="G374" s="2">
        <v>4473.2</v>
      </c>
      <c r="H374" s="4">
        <f>Tabla14[[#This Row],[Importe]]-Tabla14[[#This Row],[Pagado]]</f>
        <v>0</v>
      </c>
    </row>
    <row r="375" spans="1:8" x14ac:dyDescent="0.25">
      <c r="A375" s="14">
        <v>44201</v>
      </c>
      <c r="B375" s="8" t="s">
        <v>7971</v>
      </c>
      <c r="C375">
        <v>42759</v>
      </c>
      <c r="D375" s="13" t="s">
        <v>4017</v>
      </c>
      <c r="E375" s="2">
        <v>59545.2</v>
      </c>
      <c r="F375" s="15">
        <v>44206</v>
      </c>
      <c r="G375" s="2">
        <v>59545.2</v>
      </c>
      <c r="H375" s="4">
        <f>Tabla14[[#This Row],[Importe]]-Tabla14[[#This Row],[Pagado]]</f>
        <v>0</v>
      </c>
    </row>
    <row r="376" spans="1:8" x14ac:dyDescent="0.25">
      <c r="A376" s="14">
        <v>44201</v>
      </c>
      <c r="B376" s="8" t="s">
        <v>7972</v>
      </c>
      <c r="C376">
        <v>42760</v>
      </c>
      <c r="D376" s="13" t="s">
        <v>7973</v>
      </c>
      <c r="E376" s="2">
        <v>4422.7</v>
      </c>
      <c r="F376" s="15">
        <v>44201</v>
      </c>
      <c r="G376" s="2">
        <v>4422.7</v>
      </c>
      <c r="H376" s="4">
        <f>Tabla14[[#This Row],[Importe]]-Tabla14[[#This Row],[Pagado]]</f>
        <v>0</v>
      </c>
    </row>
    <row r="377" spans="1:8" x14ac:dyDescent="0.25">
      <c r="A377" s="14">
        <v>44201</v>
      </c>
      <c r="B377" s="8" t="s">
        <v>7974</v>
      </c>
      <c r="C377">
        <v>42761</v>
      </c>
      <c r="D377" s="13" t="s">
        <v>4071</v>
      </c>
      <c r="E377" s="2">
        <v>7422.1</v>
      </c>
      <c r="F377" s="15">
        <v>44209</v>
      </c>
      <c r="G377" s="2">
        <v>7422.1</v>
      </c>
      <c r="H377" s="4">
        <f>Tabla14[[#This Row],[Importe]]-Tabla14[[#This Row],[Pagado]]</f>
        <v>0</v>
      </c>
    </row>
    <row r="378" spans="1:8" x14ac:dyDescent="0.25">
      <c r="A378" s="14">
        <v>44201</v>
      </c>
      <c r="B378" s="8" t="s">
        <v>7975</v>
      </c>
      <c r="C378">
        <v>42762</v>
      </c>
      <c r="D378" s="13" t="s">
        <v>3986</v>
      </c>
      <c r="E378" s="2">
        <v>1316.6</v>
      </c>
      <c r="F378" s="15">
        <v>44202</v>
      </c>
      <c r="G378" s="2">
        <v>1316.6</v>
      </c>
      <c r="H378" s="4">
        <f>Tabla14[[#This Row],[Importe]]-Tabla14[[#This Row],[Pagado]]</f>
        <v>0</v>
      </c>
    </row>
    <row r="379" spans="1:8" ht="15.75" x14ac:dyDescent="0.25">
      <c r="A379" s="14">
        <v>44201</v>
      </c>
      <c r="B379" s="8" t="s">
        <v>7976</v>
      </c>
      <c r="C379">
        <v>42763</v>
      </c>
      <c r="D379" s="17" t="s">
        <v>7662</v>
      </c>
      <c r="E379" s="2">
        <v>0</v>
      </c>
      <c r="F379" s="18" t="s">
        <v>7662</v>
      </c>
      <c r="G379" s="2">
        <v>0</v>
      </c>
      <c r="H379" s="4">
        <f>Tabla14[[#This Row],[Importe]]-Tabla14[[#This Row],[Pagado]]</f>
        <v>0</v>
      </c>
    </row>
    <row r="380" spans="1:8" ht="30" x14ac:dyDescent="0.25">
      <c r="A380" s="14">
        <v>44201</v>
      </c>
      <c r="B380" s="8" t="s">
        <v>7977</v>
      </c>
      <c r="C380">
        <v>42764</v>
      </c>
      <c r="D380" s="13" t="s">
        <v>3952</v>
      </c>
      <c r="E380" s="2">
        <v>31640</v>
      </c>
      <c r="F380" s="15" t="s">
        <v>7978</v>
      </c>
      <c r="G380" s="2">
        <f>3257.6+28382.4</f>
        <v>31640</v>
      </c>
      <c r="H380" s="4">
        <f>Tabla14[[#This Row],[Importe]]-Tabla14[[#This Row],[Pagado]]</f>
        <v>0</v>
      </c>
    </row>
    <row r="381" spans="1:8" ht="15.75" x14ac:dyDescent="0.25">
      <c r="A381" s="14">
        <v>44201</v>
      </c>
      <c r="B381" s="8" t="s">
        <v>7979</v>
      </c>
      <c r="C381">
        <v>42765</v>
      </c>
      <c r="D381" s="17" t="s">
        <v>7662</v>
      </c>
      <c r="E381" s="2">
        <v>0</v>
      </c>
      <c r="F381" s="18" t="s">
        <v>7662</v>
      </c>
      <c r="G381" s="2">
        <v>0</v>
      </c>
      <c r="H381" s="4">
        <f>Tabla14[[#This Row],[Importe]]-Tabla14[[#This Row],[Pagado]]</f>
        <v>0</v>
      </c>
    </row>
    <row r="382" spans="1:8" x14ac:dyDescent="0.25">
      <c r="A382" s="14">
        <v>44201</v>
      </c>
      <c r="B382" s="8" t="s">
        <v>7980</v>
      </c>
      <c r="C382">
        <v>42766</v>
      </c>
      <c r="D382" s="13" t="s">
        <v>3964</v>
      </c>
      <c r="E382" s="2">
        <v>5253</v>
      </c>
      <c r="F382" s="15">
        <v>44201</v>
      </c>
      <c r="G382" s="2">
        <v>5253</v>
      </c>
      <c r="H382" s="4">
        <f>Tabla14[[#This Row],[Importe]]-Tabla14[[#This Row],[Pagado]]</f>
        <v>0</v>
      </c>
    </row>
    <row r="383" spans="1:8" x14ac:dyDescent="0.25">
      <c r="A383" s="14">
        <v>44201</v>
      </c>
      <c r="B383" s="8" t="s">
        <v>7981</v>
      </c>
      <c r="C383">
        <v>42767</v>
      </c>
      <c r="D383" s="13" t="s">
        <v>4047</v>
      </c>
      <c r="E383" s="2">
        <v>803.7</v>
      </c>
      <c r="F383" s="15">
        <v>44201</v>
      </c>
      <c r="G383" s="2">
        <v>803.7</v>
      </c>
      <c r="H383" s="4">
        <f>Tabla14[[#This Row],[Importe]]-Tabla14[[#This Row],[Pagado]]</f>
        <v>0</v>
      </c>
    </row>
    <row r="384" spans="1:8" x14ac:dyDescent="0.25">
      <c r="A384" s="14">
        <v>44201</v>
      </c>
      <c r="B384" s="8" t="s">
        <v>7982</v>
      </c>
      <c r="C384">
        <v>42768</v>
      </c>
      <c r="D384" s="13" t="s">
        <v>7983</v>
      </c>
      <c r="E384" s="2">
        <v>2003</v>
      </c>
      <c r="F384" s="15">
        <v>44201</v>
      </c>
      <c r="G384" s="2">
        <v>2003</v>
      </c>
      <c r="H384" s="4">
        <f>Tabla14[[#This Row],[Importe]]-Tabla14[[#This Row],[Pagado]]</f>
        <v>0</v>
      </c>
    </row>
    <row r="385" spans="1:8" x14ac:dyDescent="0.25">
      <c r="A385" s="14">
        <v>44201</v>
      </c>
      <c r="B385" s="8" t="s">
        <v>7984</v>
      </c>
      <c r="C385">
        <v>42769</v>
      </c>
      <c r="D385" s="13" t="s">
        <v>4042</v>
      </c>
      <c r="E385" s="2">
        <v>8361.2000000000007</v>
      </c>
      <c r="F385" s="15">
        <v>44201</v>
      </c>
      <c r="G385" s="2">
        <v>8361.2000000000007</v>
      </c>
      <c r="H385" s="4">
        <f>Tabla14[[#This Row],[Importe]]-Tabla14[[#This Row],[Pagado]]</f>
        <v>0</v>
      </c>
    </row>
    <row r="386" spans="1:8" x14ac:dyDescent="0.25">
      <c r="A386" s="14">
        <v>44201</v>
      </c>
      <c r="B386" s="8" t="s">
        <v>7985</v>
      </c>
      <c r="C386">
        <v>42770</v>
      </c>
      <c r="D386" s="13" t="s">
        <v>4015</v>
      </c>
      <c r="E386" s="2">
        <v>1176</v>
      </c>
      <c r="F386" s="15">
        <v>44201</v>
      </c>
      <c r="G386" s="2">
        <v>1176</v>
      </c>
      <c r="H386" s="4">
        <f>Tabla14[[#This Row],[Importe]]-Tabla14[[#This Row],[Pagado]]</f>
        <v>0</v>
      </c>
    </row>
    <row r="387" spans="1:8" x14ac:dyDescent="0.25">
      <c r="A387" s="14">
        <v>44201</v>
      </c>
      <c r="B387" s="8" t="s">
        <v>7986</v>
      </c>
      <c r="C387">
        <v>42771</v>
      </c>
      <c r="D387" s="13" t="s">
        <v>4079</v>
      </c>
      <c r="E387" s="2">
        <v>5913.6</v>
      </c>
      <c r="F387" s="15">
        <v>44201</v>
      </c>
      <c r="G387" s="2">
        <v>5913.6</v>
      </c>
      <c r="H387" s="4">
        <f>Tabla14[[#This Row],[Importe]]-Tabla14[[#This Row],[Pagado]]</f>
        <v>0</v>
      </c>
    </row>
    <row r="388" spans="1:8" x14ac:dyDescent="0.25">
      <c r="A388" s="14">
        <v>44201</v>
      </c>
      <c r="B388" s="8" t="s">
        <v>7987</v>
      </c>
      <c r="C388">
        <v>42772</v>
      </c>
      <c r="D388" s="13" t="s">
        <v>3964</v>
      </c>
      <c r="E388" s="2">
        <v>1421.4</v>
      </c>
      <c r="F388" s="15">
        <v>44201</v>
      </c>
      <c r="G388" s="2">
        <v>1421.4</v>
      </c>
      <c r="H388" s="4">
        <f>Tabla14[[#This Row],[Importe]]-Tabla14[[#This Row],[Pagado]]</f>
        <v>0</v>
      </c>
    </row>
    <row r="389" spans="1:8" x14ac:dyDescent="0.25">
      <c r="A389" s="14">
        <v>44201</v>
      </c>
      <c r="B389" s="8" t="s">
        <v>7988</v>
      </c>
      <c r="C389">
        <v>42773</v>
      </c>
      <c r="D389" s="13" t="s">
        <v>4021</v>
      </c>
      <c r="E389" s="2">
        <v>39149.599999999999</v>
      </c>
      <c r="F389" s="15">
        <v>44202</v>
      </c>
      <c r="G389" s="2">
        <v>39149.599999999999</v>
      </c>
      <c r="H389" s="4">
        <f>Tabla14[[#This Row],[Importe]]-Tabla14[[#This Row],[Pagado]]</f>
        <v>0</v>
      </c>
    </row>
    <row r="390" spans="1:8" x14ac:dyDescent="0.25">
      <c r="A390" s="14">
        <v>44201</v>
      </c>
      <c r="B390" s="8" t="s">
        <v>7989</v>
      </c>
      <c r="C390">
        <v>42774</v>
      </c>
      <c r="D390" s="13" t="s">
        <v>4021</v>
      </c>
      <c r="E390" s="2">
        <v>4684</v>
      </c>
      <c r="F390" s="15">
        <v>44202</v>
      </c>
      <c r="G390" s="2">
        <v>4684</v>
      </c>
      <c r="H390" s="4">
        <f>Tabla14[[#This Row],[Importe]]-Tabla14[[#This Row],[Pagado]]</f>
        <v>0</v>
      </c>
    </row>
    <row r="391" spans="1:8" x14ac:dyDescent="0.25">
      <c r="A391" s="14">
        <v>44201</v>
      </c>
      <c r="B391" s="8" t="s">
        <v>7990</v>
      </c>
      <c r="C391">
        <v>42775</v>
      </c>
      <c r="D391" s="13" t="s">
        <v>4021</v>
      </c>
      <c r="E391" s="2">
        <v>3956</v>
      </c>
      <c r="F391" s="15">
        <v>44202</v>
      </c>
      <c r="G391" s="2">
        <v>3956</v>
      </c>
      <c r="H391" s="4">
        <f>Tabla14[[#This Row],[Importe]]-Tabla14[[#This Row],[Pagado]]</f>
        <v>0</v>
      </c>
    </row>
    <row r="392" spans="1:8" x14ac:dyDescent="0.25">
      <c r="A392" s="14">
        <v>44201</v>
      </c>
      <c r="B392" s="8" t="s">
        <v>7991</v>
      </c>
      <c r="C392">
        <v>42776</v>
      </c>
      <c r="D392" s="13" t="s">
        <v>3964</v>
      </c>
      <c r="E392" s="2">
        <v>130</v>
      </c>
      <c r="F392" s="15">
        <v>44202</v>
      </c>
      <c r="G392" s="2">
        <v>130</v>
      </c>
      <c r="H392" s="4">
        <f>Tabla14[[#This Row],[Importe]]-Tabla14[[#This Row],[Pagado]]</f>
        <v>0</v>
      </c>
    </row>
    <row r="393" spans="1:8" x14ac:dyDescent="0.25">
      <c r="A393" s="14">
        <v>44201</v>
      </c>
      <c r="B393" s="8" t="s">
        <v>7992</v>
      </c>
      <c r="C393">
        <v>42777</v>
      </c>
      <c r="D393" s="13" t="s">
        <v>4073</v>
      </c>
      <c r="E393" s="2">
        <v>7629.6</v>
      </c>
      <c r="F393" s="15">
        <v>44201</v>
      </c>
      <c r="G393" s="2">
        <v>7629.6</v>
      </c>
      <c r="H393" s="4">
        <f>Tabla14[[#This Row],[Importe]]-Tabla14[[#This Row],[Pagado]]</f>
        <v>0</v>
      </c>
    </row>
    <row r="394" spans="1:8" x14ac:dyDescent="0.25">
      <c r="A394" s="14">
        <v>44201</v>
      </c>
      <c r="B394" s="8" t="s">
        <v>7993</v>
      </c>
      <c r="C394">
        <v>42778</v>
      </c>
      <c r="D394" s="13" t="s">
        <v>4106</v>
      </c>
      <c r="E394" s="2">
        <v>1520</v>
      </c>
      <c r="F394" s="15">
        <v>44201</v>
      </c>
      <c r="G394" s="2">
        <v>1520</v>
      </c>
      <c r="H394" s="4">
        <f>Tabla14[[#This Row],[Importe]]-Tabla14[[#This Row],[Pagado]]</f>
        <v>0</v>
      </c>
    </row>
    <row r="395" spans="1:8" x14ac:dyDescent="0.25">
      <c r="A395" s="14">
        <v>44201</v>
      </c>
      <c r="B395" s="8" t="s">
        <v>7994</v>
      </c>
      <c r="C395">
        <v>42779</v>
      </c>
      <c r="D395" s="13" t="s">
        <v>3998</v>
      </c>
      <c r="E395" s="2">
        <v>44057.8</v>
      </c>
      <c r="F395" s="15">
        <v>44202</v>
      </c>
      <c r="G395" s="2">
        <v>44057.8</v>
      </c>
      <c r="H395" s="4">
        <f>Tabla14[[#This Row],[Importe]]-Tabla14[[#This Row],[Pagado]]</f>
        <v>0</v>
      </c>
    </row>
    <row r="396" spans="1:8" x14ac:dyDescent="0.25">
      <c r="A396" s="14">
        <v>44201</v>
      </c>
      <c r="B396" s="8" t="s">
        <v>7995</v>
      </c>
      <c r="C396">
        <v>42780</v>
      </c>
      <c r="D396" s="13" t="s">
        <v>3935</v>
      </c>
      <c r="E396" s="2">
        <v>18306.5</v>
      </c>
      <c r="F396" s="15">
        <v>44203</v>
      </c>
      <c r="G396" s="2">
        <v>18306.5</v>
      </c>
      <c r="H396" s="4">
        <f>Tabla14[[#This Row],[Importe]]-Tabla14[[#This Row],[Pagado]]</f>
        <v>0</v>
      </c>
    </row>
    <row r="397" spans="1:8" x14ac:dyDescent="0.25">
      <c r="A397" s="14">
        <v>44201</v>
      </c>
      <c r="B397" s="8" t="s">
        <v>7996</v>
      </c>
      <c r="C397">
        <v>42781</v>
      </c>
      <c r="D397" s="13" t="s">
        <v>3964</v>
      </c>
      <c r="E397" s="2">
        <v>360</v>
      </c>
      <c r="F397" s="15">
        <v>44202</v>
      </c>
      <c r="G397" s="2">
        <v>360</v>
      </c>
      <c r="H397" s="4">
        <f>Tabla14[[#This Row],[Importe]]-Tabla14[[#This Row],[Pagado]]</f>
        <v>0</v>
      </c>
    </row>
    <row r="398" spans="1:8" x14ac:dyDescent="0.25">
      <c r="A398" s="14">
        <v>44201</v>
      </c>
      <c r="B398" s="8" t="s">
        <v>7997</v>
      </c>
      <c r="C398">
        <v>42782</v>
      </c>
      <c r="D398" s="13" t="s">
        <v>4374</v>
      </c>
      <c r="E398" s="2">
        <v>31783.200000000001</v>
      </c>
      <c r="F398" s="15">
        <v>44202</v>
      </c>
      <c r="G398" s="2">
        <v>31783.200000000001</v>
      </c>
      <c r="H398" s="4">
        <f>Tabla14[[#This Row],[Importe]]-Tabla14[[#This Row],[Pagado]]</f>
        <v>0</v>
      </c>
    </row>
    <row r="399" spans="1:8" x14ac:dyDescent="0.25">
      <c r="A399" s="14">
        <v>44201</v>
      </c>
      <c r="B399" s="8" t="s">
        <v>7998</v>
      </c>
      <c r="C399">
        <v>42783</v>
      </c>
      <c r="D399" s="13" t="s">
        <v>4077</v>
      </c>
      <c r="E399" s="2">
        <v>606</v>
      </c>
      <c r="F399" s="15">
        <v>44202</v>
      </c>
      <c r="G399" s="2">
        <v>606</v>
      </c>
      <c r="H399" s="4">
        <f>Tabla14[[#This Row],[Importe]]-Tabla14[[#This Row],[Pagado]]</f>
        <v>0</v>
      </c>
    </row>
    <row r="400" spans="1:8" x14ac:dyDescent="0.25">
      <c r="A400" s="14">
        <v>44202</v>
      </c>
      <c r="B400" s="8" t="s">
        <v>7999</v>
      </c>
      <c r="C400">
        <v>42784</v>
      </c>
      <c r="D400" s="13" t="s">
        <v>4028</v>
      </c>
      <c r="E400" s="2">
        <v>3260.5</v>
      </c>
      <c r="F400" s="15">
        <v>44202</v>
      </c>
      <c r="G400" s="2">
        <v>3260.5</v>
      </c>
      <c r="H400" s="4">
        <f>Tabla14[[#This Row],[Importe]]-Tabla14[[#This Row],[Pagado]]</f>
        <v>0</v>
      </c>
    </row>
    <row r="401" spans="1:8" ht="30" x14ac:dyDescent="0.25">
      <c r="A401" s="14">
        <v>44202</v>
      </c>
      <c r="B401" s="8" t="s">
        <v>8000</v>
      </c>
      <c r="C401">
        <v>42785</v>
      </c>
      <c r="D401" s="13" t="s">
        <v>3935</v>
      </c>
      <c r="E401" s="2">
        <v>69334.399999999994</v>
      </c>
      <c r="F401" s="15" t="s">
        <v>8001</v>
      </c>
      <c r="G401" s="2">
        <f>40000+29334.4</f>
        <v>69334.399999999994</v>
      </c>
      <c r="H401" s="4">
        <f>Tabla14[[#This Row],[Importe]]-Tabla14[[#This Row],[Pagado]]</f>
        <v>0</v>
      </c>
    </row>
    <row r="402" spans="1:8" x14ac:dyDescent="0.25">
      <c r="A402" s="14">
        <v>44202</v>
      </c>
      <c r="B402" s="8" t="s">
        <v>8002</v>
      </c>
      <c r="C402">
        <v>42786</v>
      </c>
      <c r="D402" s="13" t="s">
        <v>3936</v>
      </c>
      <c r="E402" s="2">
        <v>6753.9</v>
      </c>
      <c r="F402" s="15">
        <v>44204</v>
      </c>
      <c r="G402" s="2">
        <v>6753.9</v>
      </c>
      <c r="H402" s="4">
        <f>Tabla14[[#This Row],[Importe]]-Tabla14[[#This Row],[Pagado]]</f>
        <v>0</v>
      </c>
    </row>
    <row r="403" spans="1:8" x14ac:dyDescent="0.25">
      <c r="A403" s="14">
        <v>44202</v>
      </c>
      <c r="B403" s="8" t="s">
        <v>8003</v>
      </c>
      <c r="C403">
        <v>42787</v>
      </c>
      <c r="D403" s="13" t="s">
        <v>3995</v>
      </c>
      <c r="E403" s="2">
        <v>54410.92</v>
      </c>
      <c r="F403" s="15">
        <v>44202</v>
      </c>
      <c r="G403" s="2">
        <v>54410.92</v>
      </c>
      <c r="H403" s="4">
        <f>Tabla14[[#This Row],[Importe]]-Tabla14[[#This Row],[Pagado]]</f>
        <v>0</v>
      </c>
    </row>
    <row r="404" spans="1:8" x14ac:dyDescent="0.25">
      <c r="A404" s="14">
        <v>44202</v>
      </c>
      <c r="B404" s="8" t="s">
        <v>8004</v>
      </c>
      <c r="C404">
        <v>42788</v>
      </c>
      <c r="D404" s="13" t="s">
        <v>4083</v>
      </c>
      <c r="E404" s="2">
        <v>10289.1</v>
      </c>
      <c r="F404" s="15">
        <v>44202</v>
      </c>
      <c r="G404" s="2">
        <v>10289.1</v>
      </c>
      <c r="H404" s="4">
        <f>Tabla14[[#This Row],[Importe]]-Tabla14[[#This Row],[Pagado]]</f>
        <v>0</v>
      </c>
    </row>
    <row r="405" spans="1:8" x14ac:dyDescent="0.25">
      <c r="A405" s="14">
        <v>44202</v>
      </c>
      <c r="B405" s="8" t="s">
        <v>8005</v>
      </c>
      <c r="C405">
        <v>42789</v>
      </c>
      <c r="D405" s="13" t="s">
        <v>3966</v>
      </c>
      <c r="E405" s="2">
        <v>4069.8</v>
      </c>
      <c r="F405" s="15">
        <v>44202</v>
      </c>
      <c r="G405" s="2">
        <v>4069.8</v>
      </c>
      <c r="H405" s="4">
        <f>Tabla14[[#This Row],[Importe]]-Tabla14[[#This Row],[Pagado]]</f>
        <v>0</v>
      </c>
    </row>
    <row r="406" spans="1:8" x14ac:dyDescent="0.25">
      <c r="A406" s="14">
        <v>44202</v>
      </c>
      <c r="B406" s="8" t="s">
        <v>8006</v>
      </c>
      <c r="C406">
        <v>42790</v>
      </c>
      <c r="D406" s="13" t="s">
        <v>3951</v>
      </c>
      <c r="E406" s="2">
        <v>6110.4</v>
      </c>
      <c r="F406" s="15">
        <v>44202</v>
      </c>
      <c r="G406" s="2">
        <v>6110.4</v>
      </c>
      <c r="H406" s="4">
        <f>Tabla14[[#This Row],[Importe]]-Tabla14[[#This Row],[Pagado]]</f>
        <v>0</v>
      </c>
    </row>
    <row r="407" spans="1:8" x14ac:dyDescent="0.25">
      <c r="A407" s="14">
        <v>44202</v>
      </c>
      <c r="B407" s="8" t="s">
        <v>8007</v>
      </c>
      <c r="C407">
        <v>42791</v>
      </c>
      <c r="D407" s="13" t="s">
        <v>4046</v>
      </c>
      <c r="E407" s="2">
        <v>1139.7</v>
      </c>
      <c r="F407" s="15">
        <v>44202</v>
      </c>
      <c r="G407" s="2">
        <v>1139.7</v>
      </c>
      <c r="H407" s="4">
        <f>Tabla14[[#This Row],[Importe]]-Tabla14[[#This Row],[Pagado]]</f>
        <v>0</v>
      </c>
    </row>
    <row r="408" spans="1:8" x14ac:dyDescent="0.25">
      <c r="A408" s="14">
        <v>44202</v>
      </c>
      <c r="B408" s="8" t="s">
        <v>8008</v>
      </c>
      <c r="C408">
        <v>42792</v>
      </c>
      <c r="D408" s="13" t="s">
        <v>3964</v>
      </c>
      <c r="E408" s="2">
        <v>3178.4</v>
      </c>
      <c r="F408" s="15">
        <v>44202</v>
      </c>
      <c r="G408" s="2">
        <v>3178.4</v>
      </c>
      <c r="H408" s="4">
        <f>Tabla14[[#This Row],[Importe]]-Tabla14[[#This Row],[Pagado]]</f>
        <v>0</v>
      </c>
    </row>
    <row r="409" spans="1:8" x14ac:dyDescent="0.25">
      <c r="A409" s="14">
        <v>44202</v>
      </c>
      <c r="B409" s="8" t="s">
        <v>8009</v>
      </c>
      <c r="C409">
        <v>42793</v>
      </c>
      <c r="D409" s="13" t="s">
        <v>4082</v>
      </c>
      <c r="E409" s="2">
        <v>1803.2</v>
      </c>
      <c r="F409" s="15">
        <v>44202</v>
      </c>
      <c r="G409" s="2">
        <v>1803.2</v>
      </c>
      <c r="H409" s="4">
        <f>Tabla14[[#This Row],[Importe]]-Tabla14[[#This Row],[Pagado]]</f>
        <v>0</v>
      </c>
    </row>
    <row r="410" spans="1:8" x14ac:dyDescent="0.25">
      <c r="A410" s="14">
        <v>44202</v>
      </c>
      <c r="B410" s="8" t="s">
        <v>8010</v>
      </c>
      <c r="C410">
        <v>42794</v>
      </c>
      <c r="D410" s="13" t="s">
        <v>3942</v>
      </c>
      <c r="E410" s="2">
        <v>3365.2</v>
      </c>
      <c r="F410" s="15">
        <v>44204</v>
      </c>
      <c r="G410" s="2">
        <v>3365.2</v>
      </c>
      <c r="H410" s="4">
        <f>Tabla14[[#This Row],[Importe]]-Tabla14[[#This Row],[Pagado]]</f>
        <v>0</v>
      </c>
    </row>
    <row r="411" spans="1:8" x14ac:dyDescent="0.25">
      <c r="A411" s="14">
        <v>44202</v>
      </c>
      <c r="B411" s="8" t="s">
        <v>8011</v>
      </c>
      <c r="C411">
        <v>42795</v>
      </c>
      <c r="D411" s="13" t="s">
        <v>3946</v>
      </c>
      <c r="E411" s="2">
        <v>5659.2</v>
      </c>
      <c r="F411" s="15">
        <v>44203</v>
      </c>
      <c r="G411" s="2">
        <v>5659.2</v>
      </c>
      <c r="H411" s="4">
        <f>Tabla14[[#This Row],[Importe]]-Tabla14[[#This Row],[Pagado]]</f>
        <v>0</v>
      </c>
    </row>
    <row r="412" spans="1:8" x14ac:dyDescent="0.25">
      <c r="A412" s="14">
        <v>44202</v>
      </c>
      <c r="B412" s="8" t="s">
        <v>8012</v>
      </c>
      <c r="C412">
        <v>42796</v>
      </c>
      <c r="D412" s="13" t="s">
        <v>3948</v>
      </c>
      <c r="E412" s="2">
        <v>7007.7</v>
      </c>
      <c r="F412" s="15">
        <v>44204</v>
      </c>
      <c r="G412" s="2">
        <v>7007.7</v>
      </c>
      <c r="H412" s="4">
        <f>Tabla14[[#This Row],[Importe]]-Tabla14[[#This Row],[Pagado]]</f>
        <v>0</v>
      </c>
    </row>
    <row r="413" spans="1:8" x14ac:dyDescent="0.25">
      <c r="A413" s="14">
        <v>44202</v>
      </c>
      <c r="B413" s="8" t="s">
        <v>8013</v>
      </c>
      <c r="C413">
        <v>42797</v>
      </c>
      <c r="D413" s="13" t="s">
        <v>3938</v>
      </c>
      <c r="E413" s="2">
        <v>9221.9</v>
      </c>
      <c r="F413" s="15">
        <v>44203</v>
      </c>
      <c r="G413" s="2">
        <v>9221.9</v>
      </c>
      <c r="H413" s="4">
        <f>Tabla14[[#This Row],[Importe]]-Tabla14[[#This Row],[Pagado]]</f>
        <v>0</v>
      </c>
    </row>
    <row r="414" spans="1:8" x14ac:dyDescent="0.25">
      <c r="A414" s="14">
        <v>44202</v>
      </c>
      <c r="B414" s="8" t="s">
        <v>8014</v>
      </c>
      <c r="C414">
        <v>42798</v>
      </c>
      <c r="D414" s="13" t="s">
        <v>4005</v>
      </c>
      <c r="E414" s="2">
        <v>1182</v>
      </c>
      <c r="F414" s="15">
        <v>44202</v>
      </c>
      <c r="G414" s="2">
        <v>1182</v>
      </c>
      <c r="H414" s="4">
        <f>Tabla14[[#This Row],[Importe]]-Tabla14[[#This Row],[Pagado]]</f>
        <v>0</v>
      </c>
    </row>
    <row r="415" spans="1:8" x14ac:dyDescent="0.25">
      <c r="A415" s="14">
        <v>44202</v>
      </c>
      <c r="B415" s="8" t="s">
        <v>8015</v>
      </c>
      <c r="C415">
        <v>42799</v>
      </c>
      <c r="D415" s="13" t="s">
        <v>3940</v>
      </c>
      <c r="E415" s="2">
        <v>3407.5</v>
      </c>
      <c r="F415" s="15">
        <v>44203</v>
      </c>
      <c r="G415" s="2">
        <v>3407.5</v>
      </c>
      <c r="H415" s="4">
        <f>Tabla14[[#This Row],[Importe]]-Tabla14[[#This Row],[Pagado]]</f>
        <v>0</v>
      </c>
    </row>
    <row r="416" spans="1:8" x14ac:dyDescent="0.25">
      <c r="A416" s="14">
        <v>44202</v>
      </c>
      <c r="B416" s="8" t="s">
        <v>8016</v>
      </c>
      <c r="C416">
        <v>42800</v>
      </c>
      <c r="D416" s="13" t="s">
        <v>3944</v>
      </c>
      <c r="E416" s="2">
        <v>5652.4</v>
      </c>
      <c r="F416" s="15">
        <v>44204</v>
      </c>
      <c r="G416" s="2">
        <v>5652.4</v>
      </c>
      <c r="H416" s="4">
        <f>Tabla14[[#This Row],[Importe]]-Tabla14[[#This Row],[Pagado]]</f>
        <v>0</v>
      </c>
    </row>
    <row r="417" spans="1:8" x14ac:dyDescent="0.25">
      <c r="A417" s="14">
        <v>44202</v>
      </c>
      <c r="B417" s="8" t="s">
        <v>8017</v>
      </c>
      <c r="C417">
        <v>42801</v>
      </c>
      <c r="D417" s="13" t="s">
        <v>3947</v>
      </c>
      <c r="E417" s="2">
        <v>2344.5</v>
      </c>
      <c r="F417" s="15">
        <v>44202</v>
      </c>
      <c r="G417" s="2">
        <v>2344.5</v>
      </c>
      <c r="H417" s="4">
        <f>Tabla14[[#This Row],[Importe]]-Tabla14[[#This Row],[Pagado]]</f>
        <v>0</v>
      </c>
    </row>
    <row r="418" spans="1:8" x14ac:dyDescent="0.25">
      <c r="A418" s="14">
        <v>44202</v>
      </c>
      <c r="B418" s="8" t="s">
        <v>8018</v>
      </c>
      <c r="C418">
        <v>42802</v>
      </c>
      <c r="D418" s="13" t="s">
        <v>3949</v>
      </c>
      <c r="E418" s="2">
        <v>23254.9</v>
      </c>
      <c r="F418" s="15">
        <v>44203</v>
      </c>
      <c r="G418" s="2">
        <v>23254.9</v>
      </c>
      <c r="H418" s="4">
        <f>Tabla14[[#This Row],[Importe]]-Tabla14[[#This Row],[Pagado]]</f>
        <v>0</v>
      </c>
    </row>
    <row r="419" spans="1:8" x14ac:dyDescent="0.25">
      <c r="A419" s="14">
        <v>44202</v>
      </c>
      <c r="B419" s="8" t="s">
        <v>8019</v>
      </c>
      <c r="C419">
        <v>42803</v>
      </c>
      <c r="D419" s="13" t="s">
        <v>3945</v>
      </c>
      <c r="E419" s="2">
        <v>4200.2</v>
      </c>
      <c r="F419" s="15">
        <v>44203</v>
      </c>
      <c r="G419" s="2">
        <v>4200.2</v>
      </c>
      <c r="H419" s="4">
        <f>Tabla14[[#This Row],[Importe]]-Tabla14[[#This Row],[Pagado]]</f>
        <v>0</v>
      </c>
    </row>
    <row r="420" spans="1:8" x14ac:dyDescent="0.25">
      <c r="A420" s="14">
        <v>44202</v>
      </c>
      <c r="B420" s="8" t="s">
        <v>8020</v>
      </c>
      <c r="C420">
        <v>42804</v>
      </c>
      <c r="D420" s="13" t="s">
        <v>3950</v>
      </c>
      <c r="E420" s="2">
        <v>38580.699999999997</v>
      </c>
      <c r="F420" s="15">
        <v>44203</v>
      </c>
      <c r="G420" s="2">
        <v>38580.699999999997</v>
      </c>
      <c r="H420" s="4">
        <f>Tabla14[[#This Row],[Importe]]-Tabla14[[#This Row],[Pagado]]</f>
        <v>0</v>
      </c>
    </row>
    <row r="421" spans="1:8" x14ac:dyDescent="0.25">
      <c r="A421" s="14">
        <v>44202</v>
      </c>
      <c r="B421" s="8" t="s">
        <v>8021</v>
      </c>
      <c r="C421">
        <v>42805</v>
      </c>
      <c r="D421" s="13" t="s">
        <v>4129</v>
      </c>
      <c r="E421" s="2">
        <v>19769.3</v>
      </c>
      <c r="F421" s="15">
        <v>44202</v>
      </c>
      <c r="G421" s="2">
        <v>19769.3</v>
      </c>
      <c r="H421" s="4">
        <f>Tabla14[[#This Row],[Importe]]-Tabla14[[#This Row],[Pagado]]</f>
        <v>0</v>
      </c>
    </row>
    <row r="422" spans="1:8" x14ac:dyDescent="0.25">
      <c r="A422" s="14">
        <v>44202</v>
      </c>
      <c r="B422" s="8" t="s">
        <v>8022</v>
      </c>
      <c r="C422">
        <v>42806</v>
      </c>
      <c r="D422" s="13" t="s">
        <v>4030</v>
      </c>
      <c r="E422" s="2">
        <v>1145.8</v>
      </c>
      <c r="F422" s="15">
        <v>44202</v>
      </c>
      <c r="G422" s="2">
        <v>1145.8</v>
      </c>
      <c r="H422" s="4">
        <f>Tabla14[[#This Row],[Importe]]-Tabla14[[#This Row],[Pagado]]</f>
        <v>0</v>
      </c>
    </row>
    <row r="423" spans="1:8" x14ac:dyDescent="0.25">
      <c r="A423" s="14">
        <v>44202</v>
      </c>
      <c r="B423" s="8" t="s">
        <v>8023</v>
      </c>
      <c r="C423">
        <v>42807</v>
      </c>
      <c r="D423" s="13" t="s">
        <v>3982</v>
      </c>
      <c r="E423" s="2">
        <v>1037.8</v>
      </c>
      <c r="F423" s="15">
        <v>44202</v>
      </c>
      <c r="G423" s="2">
        <v>1037.8</v>
      </c>
      <c r="H423" s="4">
        <f>Tabla14[[#This Row],[Importe]]-Tabla14[[#This Row],[Pagado]]</f>
        <v>0</v>
      </c>
    </row>
    <row r="424" spans="1:8" x14ac:dyDescent="0.25">
      <c r="A424" s="14">
        <v>44202</v>
      </c>
      <c r="B424" s="8" t="s">
        <v>8024</v>
      </c>
      <c r="C424">
        <v>42808</v>
      </c>
      <c r="D424" s="13" t="s">
        <v>4119</v>
      </c>
      <c r="E424" s="2">
        <v>614.79999999999995</v>
      </c>
      <c r="F424" s="15">
        <v>44202</v>
      </c>
      <c r="G424" s="2">
        <v>614.79999999999995</v>
      </c>
      <c r="H424" s="4">
        <f>Tabla14[[#This Row],[Importe]]-Tabla14[[#This Row],[Pagado]]</f>
        <v>0</v>
      </c>
    </row>
    <row r="425" spans="1:8" x14ac:dyDescent="0.25">
      <c r="A425" s="14">
        <v>44202</v>
      </c>
      <c r="B425" s="8" t="s">
        <v>8025</v>
      </c>
      <c r="C425">
        <v>42809</v>
      </c>
      <c r="D425" s="13" t="s">
        <v>4044</v>
      </c>
      <c r="E425" s="2">
        <v>9017.02</v>
      </c>
      <c r="F425" s="15">
        <v>44202</v>
      </c>
      <c r="G425" s="2">
        <v>9017.02</v>
      </c>
      <c r="H425" s="4">
        <f>Tabla14[[#This Row],[Importe]]-Tabla14[[#This Row],[Pagado]]</f>
        <v>0</v>
      </c>
    </row>
    <row r="426" spans="1:8" x14ac:dyDescent="0.25">
      <c r="A426" s="14">
        <v>44202</v>
      </c>
      <c r="B426" s="8" t="s">
        <v>8026</v>
      </c>
      <c r="C426">
        <v>42810</v>
      </c>
      <c r="D426" s="13" t="s">
        <v>3973</v>
      </c>
      <c r="E426" s="2">
        <v>1380</v>
      </c>
      <c r="F426" s="15">
        <v>44202</v>
      </c>
      <c r="G426" s="2">
        <v>1380</v>
      </c>
      <c r="H426" s="4">
        <f>Tabla14[[#This Row],[Importe]]-Tabla14[[#This Row],[Pagado]]</f>
        <v>0</v>
      </c>
    </row>
    <row r="427" spans="1:8" x14ac:dyDescent="0.25">
      <c r="A427" s="14">
        <v>44202</v>
      </c>
      <c r="B427" s="8" t="s">
        <v>8027</v>
      </c>
      <c r="C427">
        <v>42811</v>
      </c>
      <c r="D427" s="13" t="s">
        <v>3971</v>
      </c>
      <c r="E427" s="2">
        <v>3645.8</v>
      </c>
      <c r="F427" s="15">
        <v>44202</v>
      </c>
      <c r="G427" s="2">
        <v>3645.8</v>
      </c>
      <c r="H427" s="4">
        <f>Tabla14[[#This Row],[Importe]]-Tabla14[[#This Row],[Pagado]]</f>
        <v>0</v>
      </c>
    </row>
    <row r="428" spans="1:8" x14ac:dyDescent="0.25">
      <c r="A428" s="14">
        <v>44202</v>
      </c>
      <c r="B428" s="8" t="s">
        <v>8028</v>
      </c>
      <c r="C428">
        <v>42812</v>
      </c>
      <c r="D428" s="13" t="s">
        <v>3972</v>
      </c>
      <c r="E428" s="2">
        <v>3500</v>
      </c>
      <c r="F428" s="15">
        <v>44202</v>
      </c>
      <c r="G428" s="2">
        <v>3500</v>
      </c>
      <c r="H428" s="4">
        <f>Tabla14[[#This Row],[Importe]]-Tabla14[[#This Row],[Pagado]]</f>
        <v>0</v>
      </c>
    </row>
    <row r="429" spans="1:8" x14ac:dyDescent="0.25">
      <c r="A429" s="14">
        <v>44202</v>
      </c>
      <c r="B429" s="8" t="s">
        <v>8029</v>
      </c>
      <c r="C429">
        <v>42813</v>
      </c>
      <c r="D429" s="13" t="s">
        <v>4134</v>
      </c>
      <c r="E429" s="2">
        <v>1595</v>
      </c>
      <c r="F429" s="15">
        <v>44202</v>
      </c>
      <c r="G429" s="2">
        <v>1595</v>
      </c>
      <c r="H429" s="4">
        <f>Tabla14[[#This Row],[Importe]]-Tabla14[[#This Row],[Pagado]]</f>
        <v>0</v>
      </c>
    </row>
    <row r="430" spans="1:8" x14ac:dyDescent="0.25">
      <c r="A430" s="14">
        <v>44202</v>
      </c>
      <c r="B430" s="8" t="s">
        <v>8030</v>
      </c>
      <c r="C430">
        <v>42814</v>
      </c>
      <c r="D430" s="13" t="s">
        <v>3968</v>
      </c>
      <c r="E430" s="2">
        <v>3760</v>
      </c>
      <c r="F430" s="15">
        <v>44204</v>
      </c>
      <c r="G430" s="2">
        <v>3760</v>
      </c>
      <c r="H430" s="4">
        <f>Tabla14[[#This Row],[Importe]]-Tabla14[[#This Row],[Pagado]]</f>
        <v>0</v>
      </c>
    </row>
    <row r="431" spans="1:8" x14ac:dyDescent="0.25">
      <c r="A431" s="14">
        <v>44202</v>
      </c>
      <c r="B431" s="8" t="s">
        <v>8031</v>
      </c>
      <c r="C431">
        <v>42815</v>
      </c>
      <c r="D431" s="13" t="s">
        <v>3970</v>
      </c>
      <c r="E431" s="2">
        <v>2335.9</v>
      </c>
      <c r="F431" s="15">
        <v>44202</v>
      </c>
      <c r="G431" s="2">
        <v>2335.9</v>
      </c>
      <c r="H431" s="4">
        <f>Tabla14[[#This Row],[Importe]]-Tabla14[[#This Row],[Pagado]]</f>
        <v>0</v>
      </c>
    </row>
    <row r="432" spans="1:8" x14ac:dyDescent="0.25">
      <c r="A432" s="14">
        <v>44202</v>
      </c>
      <c r="B432" s="8" t="s">
        <v>8032</v>
      </c>
      <c r="C432">
        <v>42816</v>
      </c>
      <c r="D432" s="13" t="s">
        <v>4078</v>
      </c>
      <c r="E432" s="2">
        <v>2244</v>
      </c>
      <c r="F432" s="15">
        <v>44202</v>
      </c>
      <c r="G432" s="2">
        <v>2244</v>
      </c>
      <c r="H432" s="4">
        <f>Tabla14[[#This Row],[Importe]]-Tabla14[[#This Row],[Pagado]]</f>
        <v>0</v>
      </c>
    </row>
    <row r="433" spans="1:8" x14ac:dyDescent="0.25">
      <c r="A433" s="14">
        <v>44202</v>
      </c>
      <c r="B433" s="8" t="s">
        <v>8033</v>
      </c>
      <c r="C433">
        <v>42817</v>
      </c>
      <c r="D433" s="13" t="s">
        <v>3979</v>
      </c>
      <c r="E433" s="2">
        <v>8549.6</v>
      </c>
      <c r="F433" s="15">
        <v>44202</v>
      </c>
      <c r="G433" s="2">
        <v>8549.6</v>
      </c>
      <c r="H433" s="4">
        <f>Tabla14[[#This Row],[Importe]]-Tabla14[[#This Row],[Pagado]]</f>
        <v>0</v>
      </c>
    </row>
    <row r="434" spans="1:8" x14ac:dyDescent="0.25">
      <c r="A434" s="14">
        <v>44202</v>
      </c>
      <c r="B434" s="8" t="s">
        <v>8034</v>
      </c>
      <c r="C434">
        <v>42818</v>
      </c>
      <c r="D434" s="13" t="s">
        <v>3994</v>
      </c>
      <c r="E434" s="2">
        <v>2173.8000000000002</v>
      </c>
      <c r="F434" s="15">
        <v>44202</v>
      </c>
      <c r="G434" s="2">
        <v>2173.8000000000002</v>
      </c>
      <c r="H434" s="4">
        <f>Tabla14[[#This Row],[Importe]]-Tabla14[[#This Row],[Pagado]]</f>
        <v>0</v>
      </c>
    </row>
    <row r="435" spans="1:8" x14ac:dyDescent="0.25">
      <c r="A435" s="14">
        <v>44202</v>
      </c>
      <c r="B435" s="8" t="s">
        <v>8035</v>
      </c>
      <c r="C435">
        <v>42819</v>
      </c>
      <c r="D435" s="13" t="s">
        <v>3962</v>
      </c>
      <c r="E435" s="2">
        <v>6679.4</v>
      </c>
      <c r="F435" s="15">
        <v>44202</v>
      </c>
      <c r="G435" s="2">
        <v>6679.4</v>
      </c>
      <c r="H435" s="4">
        <f>Tabla14[[#This Row],[Importe]]-Tabla14[[#This Row],[Pagado]]</f>
        <v>0</v>
      </c>
    </row>
    <row r="436" spans="1:8" x14ac:dyDescent="0.25">
      <c r="A436" s="14">
        <v>44202</v>
      </c>
      <c r="B436" s="8" t="s">
        <v>8036</v>
      </c>
      <c r="C436">
        <v>42820</v>
      </c>
      <c r="D436" s="13" t="s">
        <v>4035</v>
      </c>
      <c r="E436" s="2">
        <v>16269.4</v>
      </c>
      <c r="F436" s="15">
        <v>44202</v>
      </c>
      <c r="G436" s="2">
        <v>16269.4</v>
      </c>
      <c r="H436" s="4">
        <f>Tabla14[[#This Row],[Importe]]-Tabla14[[#This Row],[Pagado]]</f>
        <v>0</v>
      </c>
    </row>
    <row r="437" spans="1:8" x14ac:dyDescent="0.25">
      <c r="A437" s="14">
        <v>44202</v>
      </c>
      <c r="B437" s="8" t="s">
        <v>8037</v>
      </c>
      <c r="C437">
        <v>42821</v>
      </c>
      <c r="D437" s="13" t="s">
        <v>4089</v>
      </c>
      <c r="E437" s="2">
        <v>1292.0999999999999</v>
      </c>
      <c r="F437" s="15">
        <v>44202</v>
      </c>
      <c r="G437" s="2">
        <v>1292.0999999999999</v>
      </c>
      <c r="H437" s="4">
        <f>Tabla14[[#This Row],[Importe]]-Tabla14[[#This Row],[Pagado]]</f>
        <v>0</v>
      </c>
    </row>
    <row r="438" spans="1:8" x14ac:dyDescent="0.25">
      <c r="A438" s="14">
        <v>44202</v>
      </c>
      <c r="B438" s="8" t="s">
        <v>8038</v>
      </c>
      <c r="C438">
        <v>42822</v>
      </c>
      <c r="D438" s="13" t="s">
        <v>3958</v>
      </c>
      <c r="E438" s="2">
        <v>4285.8</v>
      </c>
      <c r="F438" s="15">
        <v>44202</v>
      </c>
      <c r="G438" s="2">
        <v>4285.8</v>
      </c>
      <c r="H438" s="4">
        <f>Tabla14[[#This Row],[Importe]]-Tabla14[[#This Row],[Pagado]]</f>
        <v>0</v>
      </c>
    </row>
    <row r="439" spans="1:8" x14ac:dyDescent="0.25">
      <c r="A439" s="14">
        <v>44202</v>
      </c>
      <c r="B439" s="8" t="s">
        <v>8039</v>
      </c>
      <c r="C439">
        <v>42823</v>
      </c>
      <c r="D439" s="13" t="s">
        <v>4056</v>
      </c>
      <c r="E439" s="2">
        <v>1682.96</v>
      </c>
      <c r="F439" s="15">
        <v>44202</v>
      </c>
      <c r="G439" s="2">
        <v>1682.96</v>
      </c>
      <c r="H439" s="4">
        <f>Tabla14[[#This Row],[Importe]]-Tabla14[[#This Row],[Pagado]]</f>
        <v>0</v>
      </c>
    </row>
    <row r="440" spans="1:8" x14ac:dyDescent="0.25">
      <c r="A440" s="14">
        <v>44202</v>
      </c>
      <c r="B440" s="8" t="s">
        <v>8040</v>
      </c>
      <c r="C440">
        <v>42824</v>
      </c>
      <c r="D440" s="13" t="s">
        <v>4007</v>
      </c>
      <c r="E440" s="2">
        <v>744</v>
      </c>
      <c r="F440" s="15">
        <v>44202</v>
      </c>
      <c r="G440" s="2">
        <v>744</v>
      </c>
      <c r="H440" s="4">
        <f>Tabla14[[#This Row],[Importe]]-Tabla14[[#This Row],[Pagado]]</f>
        <v>0</v>
      </c>
    </row>
    <row r="441" spans="1:8" x14ac:dyDescent="0.25">
      <c r="A441" s="14">
        <v>44202</v>
      </c>
      <c r="B441" s="8" t="s">
        <v>8041</v>
      </c>
      <c r="C441">
        <v>42825</v>
      </c>
      <c r="D441" s="13" t="s">
        <v>4041</v>
      </c>
      <c r="E441" s="2">
        <v>1258.8</v>
      </c>
      <c r="F441" s="15">
        <v>44202</v>
      </c>
      <c r="G441" s="2">
        <v>1258.8</v>
      </c>
      <c r="H441" s="4">
        <f>Tabla14[[#This Row],[Importe]]-Tabla14[[#This Row],[Pagado]]</f>
        <v>0</v>
      </c>
    </row>
    <row r="442" spans="1:8" x14ac:dyDescent="0.25">
      <c r="A442" s="14">
        <v>44202</v>
      </c>
      <c r="B442" s="8" t="s">
        <v>8042</v>
      </c>
      <c r="C442">
        <v>42826</v>
      </c>
      <c r="D442" s="13" t="s">
        <v>4012</v>
      </c>
      <c r="E442" s="2">
        <v>1566</v>
      </c>
      <c r="F442" s="15">
        <v>44202</v>
      </c>
      <c r="G442" s="2">
        <v>1566</v>
      </c>
      <c r="H442" s="4">
        <f>Tabla14[[#This Row],[Importe]]-Tabla14[[#This Row],[Pagado]]</f>
        <v>0</v>
      </c>
    </row>
    <row r="443" spans="1:8" x14ac:dyDescent="0.25">
      <c r="A443" s="14">
        <v>44202</v>
      </c>
      <c r="B443" s="8" t="s">
        <v>8043</v>
      </c>
      <c r="C443">
        <v>42827</v>
      </c>
      <c r="D443" s="13" t="s">
        <v>4036</v>
      </c>
      <c r="E443" s="2">
        <v>2797.2</v>
      </c>
      <c r="F443" s="15">
        <v>44202</v>
      </c>
      <c r="G443" s="2">
        <v>2797.2</v>
      </c>
      <c r="H443" s="4">
        <f>Tabla14[[#This Row],[Importe]]-Tabla14[[#This Row],[Pagado]]</f>
        <v>0</v>
      </c>
    </row>
    <row r="444" spans="1:8" x14ac:dyDescent="0.25">
      <c r="A444" s="14">
        <v>44202</v>
      </c>
      <c r="B444" s="8" t="s">
        <v>8044</v>
      </c>
      <c r="C444">
        <v>42828</v>
      </c>
      <c r="D444" s="13" t="s">
        <v>4050</v>
      </c>
      <c r="E444" s="2">
        <v>5164.7</v>
      </c>
      <c r="F444" s="15">
        <v>44204</v>
      </c>
      <c r="G444" s="2">
        <v>5164.7</v>
      </c>
      <c r="H444" s="4">
        <f>Tabla14[[#This Row],[Importe]]-Tabla14[[#This Row],[Pagado]]</f>
        <v>0</v>
      </c>
    </row>
    <row r="445" spans="1:8" x14ac:dyDescent="0.25">
      <c r="A445" s="14">
        <v>44202</v>
      </c>
      <c r="B445" s="8" t="s">
        <v>8045</v>
      </c>
      <c r="C445">
        <v>42829</v>
      </c>
      <c r="D445" s="13" t="s">
        <v>3986</v>
      </c>
      <c r="E445" s="2">
        <v>3686.2</v>
      </c>
      <c r="F445" s="15">
        <v>44204</v>
      </c>
      <c r="G445" s="2">
        <v>3686.2</v>
      </c>
      <c r="H445" s="4">
        <f>Tabla14[[#This Row],[Importe]]-Tabla14[[#This Row],[Pagado]]</f>
        <v>0</v>
      </c>
    </row>
    <row r="446" spans="1:8" x14ac:dyDescent="0.25">
      <c r="A446" s="14">
        <v>44202</v>
      </c>
      <c r="B446" s="8" t="s">
        <v>8046</v>
      </c>
      <c r="C446">
        <v>42830</v>
      </c>
      <c r="D446" s="13" t="s">
        <v>3980</v>
      </c>
      <c r="E446" s="2">
        <v>7748.1</v>
      </c>
      <c r="F446" s="15">
        <v>44204</v>
      </c>
      <c r="G446" s="2">
        <v>7748.1</v>
      </c>
      <c r="H446" s="4">
        <f>Tabla14[[#This Row],[Importe]]-Tabla14[[#This Row],[Pagado]]</f>
        <v>0</v>
      </c>
    </row>
    <row r="447" spans="1:8" x14ac:dyDescent="0.25">
      <c r="A447" s="14">
        <v>44202</v>
      </c>
      <c r="B447" s="8" t="s">
        <v>8047</v>
      </c>
      <c r="C447">
        <v>42831</v>
      </c>
      <c r="D447" s="13" t="s">
        <v>3987</v>
      </c>
      <c r="E447" s="2">
        <v>4781.2</v>
      </c>
      <c r="F447" s="15">
        <v>44204</v>
      </c>
      <c r="G447" s="2">
        <v>4781.2</v>
      </c>
      <c r="H447" s="4">
        <f>Tabla14[[#This Row],[Importe]]-Tabla14[[#This Row],[Pagado]]</f>
        <v>0</v>
      </c>
    </row>
    <row r="448" spans="1:8" x14ac:dyDescent="0.25">
      <c r="A448" s="14">
        <v>44202</v>
      </c>
      <c r="B448" s="8" t="s">
        <v>8048</v>
      </c>
      <c r="C448">
        <v>42832</v>
      </c>
      <c r="D448" s="13" t="s">
        <v>4052</v>
      </c>
      <c r="E448" s="2">
        <v>9912.2999999999993</v>
      </c>
      <c r="F448" s="15">
        <v>44204</v>
      </c>
      <c r="G448" s="2">
        <v>9912.2999999999993</v>
      </c>
      <c r="H448" s="4">
        <f>Tabla14[[#This Row],[Importe]]-Tabla14[[#This Row],[Pagado]]</f>
        <v>0</v>
      </c>
    </row>
    <row r="449" spans="1:8" x14ac:dyDescent="0.25">
      <c r="A449" s="14">
        <v>44202</v>
      </c>
      <c r="B449" s="8" t="s">
        <v>8049</v>
      </c>
      <c r="C449">
        <v>42833</v>
      </c>
      <c r="D449" s="13" t="s">
        <v>3985</v>
      </c>
      <c r="E449" s="2">
        <v>1033.2</v>
      </c>
      <c r="F449" s="15">
        <v>44204</v>
      </c>
      <c r="G449" s="2">
        <v>1033.2</v>
      </c>
      <c r="H449" s="4">
        <f>Tabla14[[#This Row],[Importe]]-Tabla14[[#This Row],[Pagado]]</f>
        <v>0</v>
      </c>
    </row>
    <row r="450" spans="1:8" x14ac:dyDescent="0.25">
      <c r="A450" s="14">
        <v>44202</v>
      </c>
      <c r="B450" s="8" t="s">
        <v>8050</v>
      </c>
      <c r="C450">
        <v>42834</v>
      </c>
      <c r="D450" s="13" t="s">
        <v>3953</v>
      </c>
      <c r="E450" s="2">
        <v>2350</v>
      </c>
      <c r="F450" s="15">
        <v>44204</v>
      </c>
      <c r="G450" s="2">
        <v>2350</v>
      </c>
      <c r="H450" s="4">
        <f>Tabla14[[#This Row],[Importe]]-Tabla14[[#This Row],[Pagado]]</f>
        <v>0</v>
      </c>
    </row>
    <row r="451" spans="1:8" x14ac:dyDescent="0.25">
      <c r="A451" s="14">
        <v>44202</v>
      </c>
      <c r="B451" s="8" t="s">
        <v>8051</v>
      </c>
      <c r="C451">
        <v>42835</v>
      </c>
      <c r="D451" s="13" t="s">
        <v>3964</v>
      </c>
      <c r="E451" s="2">
        <v>1410</v>
      </c>
      <c r="F451" s="15">
        <v>44202</v>
      </c>
      <c r="G451" s="2">
        <v>1410</v>
      </c>
      <c r="H451" s="4">
        <f>Tabla14[[#This Row],[Importe]]-Tabla14[[#This Row],[Pagado]]</f>
        <v>0</v>
      </c>
    </row>
    <row r="452" spans="1:8" x14ac:dyDescent="0.25">
      <c r="A452" s="14">
        <v>44202</v>
      </c>
      <c r="B452" s="8" t="s">
        <v>8052</v>
      </c>
      <c r="C452">
        <v>42836</v>
      </c>
      <c r="D452" s="13" t="s">
        <v>3988</v>
      </c>
      <c r="E452" s="2">
        <v>6699.36</v>
      </c>
      <c r="F452" s="15">
        <v>44204</v>
      </c>
      <c r="G452" s="2">
        <v>6699.36</v>
      </c>
      <c r="H452" s="4">
        <f>Tabla14[[#This Row],[Importe]]-Tabla14[[#This Row],[Pagado]]</f>
        <v>0</v>
      </c>
    </row>
    <row r="453" spans="1:8" x14ac:dyDescent="0.25">
      <c r="A453" s="14">
        <v>44202</v>
      </c>
      <c r="B453" s="8" t="s">
        <v>8053</v>
      </c>
      <c r="C453">
        <v>42837</v>
      </c>
      <c r="D453" s="13" t="s">
        <v>4132</v>
      </c>
      <c r="E453" s="2">
        <v>1939.2</v>
      </c>
      <c r="F453" s="15">
        <v>44202</v>
      </c>
      <c r="G453" s="2">
        <v>1939.2</v>
      </c>
      <c r="H453" s="4">
        <f>Tabla14[[#This Row],[Importe]]-Tabla14[[#This Row],[Pagado]]</f>
        <v>0</v>
      </c>
    </row>
    <row r="454" spans="1:8" x14ac:dyDescent="0.25">
      <c r="A454" s="14">
        <v>44202</v>
      </c>
      <c r="B454" s="8" t="s">
        <v>8054</v>
      </c>
      <c r="C454">
        <v>42838</v>
      </c>
      <c r="D454" s="13" t="s">
        <v>3964</v>
      </c>
      <c r="E454" s="2">
        <v>1634.3</v>
      </c>
      <c r="F454" s="15">
        <v>44202</v>
      </c>
      <c r="G454" s="2">
        <v>1634.3</v>
      </c>
      <c r="H454" s="4">
        <f>Tabla14[[#This Row],[Importe]]-Tabla14[[#This Row],[Pagado]]</f>
        <v>0</v>
      </c>
    </row>
    <row r="455" spans="1:8" x14ac:dyDescent="0.25">
      <c r="A455" s="14">
        <v>44202</v>
      </c>
      <c r="B455" s="8" t="s">
        <v>8055</v>
      </c>
      <c r="C455">
        <v>42839</v>
      </c>
      <c r="D455" s="13" t="s">
        <v>3960</v>
      </c>
      <c r="E455" s="2">
        <v>16852.400000000001</v>
      </c>
      <c r="F455" s="15">
        <v>44202</v>
      </c>
      <c r="G455" s="2">
        <v>16852.400000000001</v>
      </c>
      <c r="H455" s="4">
        <f>Tabla14[[#This Row],[Importe]]-Tabla14[[#This Row],[Pagado]]</f>
        <v>0</v>
      </c>
    </row>
    <row r="456" spans="1:8" x14ac:dyDescent="0.25">
      <c r="A456" s="14">
        <v>44202</v>
      </c>
      <c r="B456" s="8" t="s">
        <v>8056</v>
      </c>
      <c r="C456">
        <v>42840</v>
      </c>
      <c r="D456" s="13" t="s">
        <v>3988</v>
      </c>
      <c r="E456" s="2">
        <v>4564.8</v>
      </c>
      <c r="F456" s="15">
        <v>44204</v>
      </c>
      <c r="G456" s="2">
        <v>4564.8</v>
      </c>
      <c r="H456" s="4">
        <f>Tabla14[[#This Row],[Importe]]-Tabla14[[#This Row],[Pagado]]</f>
        <v>0</v>
      </c>
    </row>
    <row r="457" spans="1:8" x14ac:dyDescent="0.25">
      <c r="A457" s="14">
        <v>44202</v>
      </c>
      <c r="B457" s="8" t="s">
        <v>8057</v>
      </c>
      <c r="C457">
        <v>42841</v>
      </c>
      <c r="D457" s="13" t="s">
        <v>3996</v>
      </c>
      <c r="E457" s="2">
        <v>13467.4</v>
      </c>
      <c r="F457" s="15">
        <v>44202</v>
      </c>
      <c r="G457" s="2">
        <v>13467.4</v>
      </c>
      <c r="H457" s="4">
        <f>Tabla14[[#This Row],[Importe]]-Tabla14[[#This Row],[Pagado]]</f>
        <v>0</v>
      </c>
    </row>
    <row r="458" spans="1:8" x14ac:dyDescent="0.25">
      <c r="A458" s="14">
        <v>44202</v>
      </c>
      <c r="B458" s="8" t="s">
        <v>8058</v>
      </c>
      <c r="C458">
        <v>42842</v>
      </c>
      <c r="D458" s="13" t="s">
        <v>3969</v>
      </c>
      <c r="E458" s="2">
        <v>13674.2</v>
      </c>
      <c r="F458" s="15">
        <v>44202</v>
      </c>
      <c r="G458" s="2">
        <v>13674.2</v>
      </c>
      <c r="H458" s="4">
        <f>Tabla14[[#This Row],[Importe]]-Tabla14[[#This Row],[Pagado]]</f>
        <v>0</v>
      </c>
    </row>
    <row r="459" spans="1:8" x14ac:dyDescent="0.25">
      <c r="A459" s="14">
        <v>44202</v>
      </c>
      <c r="B459" s="8" t="s">
        <v>8059</v>
      </c>
      <c r="C459">
        <v>42843</v>
      </c>
      <c r="D459" s="13" t="s">
        <v>4047</v>
      </c>
      <c r="E459" s="2">
        <v>1774.2</v>
      </c>
      <c r="F459" s="15">
        <v>44202</v>
      </c>
      <c r="G459" s="2">
        <v>1774.2</v>
      </c>
      <c r="H459" s="4">
        <f>Tabla14[[#This Row],[Importe]]-Tabla14[[#This Row],[Pagado]]</f>
        <v>0</v>
      </c>
    </row>
    <row r="460" spans="1:8" x14ac:dyDescent="0.25">
      <c r="A460" s="14">
        <v>44202</v>
      </c>
      <c r="B460" s="8" t="s">
        <v>8060</v>
      </c>
      <c r="C460">
        <v>42844</v>
      </c>
      <c r="D460" s="13" t="s">
        <v>4040</v>
      </c>
      <c r="E460" s="2">
        <v>34338.800000000003</v>
      </c>
      <c r="F460" s="15">
        <v>44205</v>
      </c>
      <c r="G460" s="2">
        <v>34338.800000000003</v>
      </c>
      <c r="H460" s="4">
        <f>Tabla14[[#This Row],[Importe]]-Tabla14[[#This Row],[Pagado]]</f>
        <v>0</v>
      </c>
    </row>
    <row r="461" spans="1:8" x14ac:dyDescent="0.25">
      <c r="A461" s="14">
        <v>44202</v>
      </c>
      <c r="B461" s="8" t="s">
        <v>8061</v>
      </c>
      <c r="C461">
        <v>42845</v>
      </c>
      <c r="D461" s="13" t="s">
        <v>4135</v>
      </c>
      <c r="E461" s="2">
        <v>6041.8</v>
      </c>
      <c r="F461" s="15">
        <v>44202</v>
      </c>
      <c r="G461" s="2">
        <v>6041.8</v>
      </c>
      <c r="H461" s="4">
        <f>Tabla14[[#This Row],[Importe]]-Tabla14[[#This Row],[Pagado]]</f>
        <v>0</v>
      </c>
    </row>
    <row r="462" spans="1:8" x14ac:dyDescent="0.25">
      <c r="A462" s="14">
        <v>44202</v>
      </c>
      <c r="B462" s="8" t="s">
        <v>8062</v>
      </c>
      <c r="C462">
        <v>42846</v>
      </c>
      <c r="D462" s="13" t="s">
        <v>4006</v>
      </c>
      <c r="E462" s="2">
        <v>2424</v>
      </c>
      <c r="F462" s="15">
        <v>44202</v>
      </c>
      <c r="G462" s="2">
        <v>2424</v>
      </c>
      <c r="H462" s="4">
        <f>Tabla14[[#This Row],[Importe]]-Tabla14[[#This Row],[Pagado]]</f>
        <v>0</v>
      </c>
    </row>
    <row r="463" spans="1:8" x14ac:dyDescent="0.25">
      <c r="A463" s="14">
        <v>44202</v>
      </c>
      <c r="B463" s="8" t="s">
        <v>8063</v>
      </c>
      <c r="C463">
        <v>42847</v>
      </c>
      <c r="D463" s="13" t="s">
        <v>3964</v>
      </c>
      <c r="E463" s="2">
        <v>28200</v>
      </c>
      <c r="F463" s="15">
        <v>44203</v>
      </c>
      <c r="G463" s="2">
        <v>28200</v>
      </c>
      <c r="H463" s="4">
        <f>Tabla14[[#This Row],[Importe]]-Tabla14[[#This Row],[Pagado]]</f>
        <v>0</v>
      </c>
    </row>
    <row r="464" spans="1:8" x14ac:dyDescent="0.25">
      <c r="A464" s="14">
        <v>44202</v>
      </c>
      <c r="B464" s="8" t="s">
        <v>8064</v>
      </c>
      <c r="C464">
        <v>42848</v>
      </c>
      <c r="D464" s="13" t="s">
        <v>3968</v>
      </c>
      <c r="E464" s="2">
        <v>2820</v>
      </c>
      <c r="F464" s="15">
        <v>44204</v>
      </c>
      <c r="G464" s="2">
        <v>2820</v>
      </c>
      <c r="H464" s="4">
        <f>Tabla14[[#This Row],[Importe]]-Tabla14[[#This Row],[Pagado]]</f>
        <v>0</v>
      </c>
    </row>
    <row r="465" spans="1:8" x14ac:dyDescent="0.25">
      <c r="A465" s="14">
        <v>44202</v>
      </c>
      <c r="B465" s="8" t="s">
        <v>8065</v>
      </c>
      <c r="C465">
        <v>42849</v>
      </c>
      <c r="D465" s="13" t="s">
        <v>3964</v>
      </c>
      <c r="E465" s="2">
        <v>315.83999999999997</v>
      </c>
      <c r="F465" s="15">
        <v>44202</v>
      </c>
      <c r="G465" s="2">
        <v>315.83999999999997</v>
      </c>
      <c r="H465" s="4">
        <f>Tabla14[[#This Row],[Importe]]-Tabla14[[#This Row],[Pagado]]</f>
        <v>0</v>
      </c>
    </row>
    <row r="466" spans="1:8" x14ac:dyDescent="0.25">
      <c r="A466" s="14">
        <v>44202</v>
      </c>
      <c r="B466" s="8" t="s">
        <v>8066</v>
      </c>
      <c r="C466">
        <v>42850</v>
      </c>
      <c r="D466" s="13" t="s">
        <v>4043</v>
      </c>
      <c r="E466" s="2">
        <v>30654.9</v>
      </c>
      <c r="F466" s="15">
        <v>44205</v>
      </c>
      <c r="G466" s="2">
        <v>30654.9</v>
      </c>
      <c r="H466" s="4">
        <f>Tabla14[[#This Row],[Importe]]-Tabla14[[#This Row],[Pagado]]</f>
        <v>0</v>
      </c>
    </row>
    <row r="467" spans="1:8" x14ac:dyDescent="0.25">
      <c r="A467" s="14">
        <v>44202</v>
      </c>
      <c r="B467" s="8" t="s">
        <v>8067</v>
      </c>
      <c r="C467">
        <v>42851</v>
      </c>
      <c r="D467" s="13" t="s">
        <v>3977</v>
      </c>
      <c r="E467" s="2">
        <v>5543.56</v>
      </c>
      <c r="F467" s="15">
        <v>44202</v>
      </c>
      <c r="G467" s="2">
        <v>5543.56</v>
      </c>
      <c r="H467" s="4">
        <f>Tabla14[[#This Row],[Importe]]-Tabla14[[#This Row],[Pagado]]</f>
        <v>0</v>
      </c>
    </row>
    <row r="468" spans="1:8" x14ac:dyDescent="0.25">
      <c r="A468" s="14">
        <v>44202</v>
      </c>
      <c r="B468" s="8" t="s">
        <v>8068</v>
      </c>
      <c r="C468">
        <v>42852</v>
      </c>
      <c r="D468" s="13" t="s">
        <v>4048</v>
      </c>
      <c r="E468" s="2">
        <v>22670.959999999999</v>
      </c>
      <c r="F468" s="15">
        <v>44202</v>
      </c>
      <c r="G468" s="2">
        <v>22670.959999999999</v>
      </c>
      <c r="H468" s="4">
        <f>Tabla14[[#This Row],[Importe]]-Tabla14[[#This Row],[Pagado]]</f>
        <v>0</v>
      </c>
    </row>
    <row r="469" spans="1:8" x14ac:dyDescent="0.25">
      <c r="A469" s="14">
        <v>44202</v>
      </c>
      <c r="B469" s="8" t="s">
        <v>8069</v>
      </c>
      <c r="C469">
        <v>42853</v>
      </c>
      <c r="D469" s="13" t="s">
        <v>3989</v>
      </c>
      <c r="E469" s="2">
        <v>1786.48</v>
      </c>
      <c r="F469" s="15">
        <v>44202</v>
      </c>
      <c r="G469" s="2">
        <v>1786.48</v>
      </c>
      <c r="H469" s="4">
        <f>Tabla14[[#This Row],[Importe]]-Tabla14[[#This Row],[Pagado]]</f>
        <v>0</v>
      </c>
    </row>
    <row r="470" spans="1:8" x14ac:dyDescent="0.25">
      <c r="A470" s="14">
        <v>44202</v>
      </c>
      <c r="B470" s="8" t="s">
        <v>8070</v>
      </c>
      <c r="C470">
        <v>42854</v>
      </c>
      <c r="D470" s="13" t="s">
        <v>5527</v>
      </c>
      <c r="E470" s="2">
        <v>1573.6</v>
      </c>
      <c r="F470" s="15">
        <v>44202</v>
      </c>
      <c r="G470" s="2">
        <v>1573.6</v>
      </c>
      <c r="H470" s="4">
        <f>Tabla14[[#This Row],[Importe]]-Tabla14[[#This Row],[Pagado]]</f>
        <v>0</v>
      </c>
    </row>
    <row r="471" spans="1:8" x14ac:dyDescent="0.25">
      <c r="A471" s="14">
        <v>44202</v>
      </c>
      <c r="B471" s="8" t="s">
        <v>8071</v>
      </c>
      <c r="C471">
        <v>42855</v>
      </c>
      <c r="D471" s="13" t="s">
        <v>4146</v>
      </c>
      <c r="E471" s="2">
        <v>18331.599999999999</v>
      </c>
      <c r="F471" s="15">
        <v>44202</v>
      </c>
      <c r="G471" s="2">
        <v>18331.599999999999</v>
      </c>
      <c r="H471" s="4">
        <f>Tabla14[[#This Row],[Importe]]-Tabla14[[#This Row],[Pagado]]</f>
        <v>0</v>
      </c>
    </row>
    <row r="472" spans="1:8" x14ac:dyDescent="0.25">
      <c r="A472" s="14">
        <v>44202</v>
      </c>
      <c r="B472" s="8" t="s">
        <v>8072</v>
      </c>
      <c r="C472">
        <v>42856</v>
      </c>
      <c r="D472" s="13" t="s">
        <v>4063</v>
      </c>
      <c r="E472" s="2">
        <v>37118.400000000001</v>
      </c>
      <c r="F472" s="15">
        <v>44203</v>
      </c>
      <c r="G472" s="2">
        <v>37118.400000000001</v>
      </c>
      <c r="H472" s="4">
        <f>Tabla14[[#This Row],[Importe]]-Tabla14[[#This Row],[Pagado]]</f>
        <v>0</v>
      </c>
    </row>
    <row r="473" spans="1:8" x14ac:dyDescent="0.25">
      <c r="A473" s="14">
        <v>44202</v>
      </c>
      <c r="B473" s="8" t="s">
        <v>8073</v>
      </c>
      <c r="C473">
        <v>42857</v>
      </c>
      <c r="D473" s="13" t="s">
        <v>3991</v>
      </c>
      <c r="E473" s="2">
        <v>1977.6</v>
      </c>
      <c r="F473" s="15">
        <v>44202</v>
      </c>
      <c r="G473" s="2">
        <v>1977.6</v>
      </c>
      <c r="H473" s="4">
        <f>Tabla14[[#This Row],[Importe]]-Tabla14[[#This Row],[Pagado]]</f>
        <v>0</v>
      </c>
    </row>
    <row r="474" spans="1:8" x14ac:dyDescent="0.25">
      <c r="A474" s="14">
        <v>44202</v>
      </c>
      <c r="B474" s="8" t="s">
        <v>8074</v>
      </c>
      <c r="C474">
        <v>42858</v>
      </c>
      <c r="D474" s="13" t="s">
        <v>4049</v>
      </c>
      <c r="E474" s="2">
        <v>1464</v>
      </c>
      <c r="F474" s="15">
        <v>44202</v>
      </c>
      <c r="G474" s="2">
        <v>1464</v>
      </c>
      <c r="H474" s="4">
        <f>Tabla14[[#This Row],[Importe]]-Tabla14[[#This Row],[Pagado]]</f>
        <v>0</v>
      </c>
    </row>
    <row r="475" spans="1:8" x14ac:dyDescent="0.25">
      <c r="A475" s="14">
        <v>44202</v>
      </c>
      <c r="B475" s="8" t="s">
        <v>8075</v>
      </c>
      <c r="C475">
        <v>42859</v>
      </c>
      <c r="D475" s="13" t="s">
        <v>4129</v>
      </c>
      <c r="E475" s="2">
        <v>5164.96</v>
      </c>
      <c r="F475" s="15">
        <v>44202</v>
      </c>
      <c r="G475" s="2">
        <v>5164.96</v>
      </c>
      <c r="H475" s="4">
        <f>Tabla14[[#This Row],[Importe]]-Tabla14[[#This Row],[Pagado]]</f>
        <v>0</v>
      </c>
    </row>
    <row r="476" spans="1:8" x14ac:dyDescent="0.25">
      <c r="A476" s="14">
        <v>44202</v>
      </c>
      <c r="B476" s="8" t="s">
        <v>8076</v>
      </c>
      <c r="C476">
        <v>42860</v>
      </c>
      <c r="D476" s="13" t="s">
        <v>4039</v>
      </c>
      <c r="E476" s="2">
        <v>12039.5</v>
      </c>
      <c r="F476" s="15">
        <v>44205</v>
      </c>
      <c r="G476" s="2">
        <v>12039.5</v>
      </c>
      <c r="H476" s="4">
        <f>Tabla14[[#This Row],[Importe]]-Tabla14[[#This Row],[Pagado]]</f>
        <v>0</v>
      </c>
    </row>
    <row r="477" spans="1:8" x14ac:dyDescent="0.25">
      <c r="A477" s="14">
        <v>44202</v>
      </c>
      <c r="B477" s="8" t="s">
        <v>8077</v>
      </c>
      <c r="C477">
        <v>42861</v>
      </c>
      <c r="D477" s="13" t="s">
        <v>4058</v>
      </c>
      <c r="E477" s="2">
        <v>4071.72</v>
      </c>
      <c r="F477" s="15">
        <v>44202</v>
      </c>
      <c r="G477" s="2">
        <v>4071.72</v>
      </c>
      <c r="H477" s="4">
        <f>Tabla14[[#This Row],[Importe]]-Tabla14[[#This Row],[Pagado]]</f>
        <v>0</v>
      </c>
    </row>
    <row r="478" spans="1:8" x14ac:dyDescent="0.25">
      <c r="A478" s="14">
        <v>44202</v>
      </c>
      <c r="B478" s="8" t="s">
        <v>8078</v>
      </c>
      <c r="C478">
        <v>42862</v>
      </c>
      <c r="D478" s="13" t="s">
        <v>3964</v>
      </c>
      <c r="E478" s="2">
        <v>2643.3</v>
      </c>
      <c r="F478" s="15">
        <v>44202</v>
      </c>
      <c r="G478" s="2">
        <v>2643.3</v>
      </c>
      <c r="H478" s="4">
        <f>Tabla14[[#This Row],[Importe]]-Tabla14[[#This Row],[Pagado]]</f>
        <v>0</v>
      </c>
    </row>
    <row r="479" spans="1:8" x14ac:dyDescent="0.25">
      <c r="A479" s="14">
        <v>44202</v>
      </c>
      <c r="B479" s="8" t="s">
        <v>8079</v>
      </c>
      <c r="C479">
        <v>42863</v>
      </c>
      <c r="D479" s="13" t="s">
        <v>4061</v>
      </c>
      <c r="E479" s="2">
        <v>8549.2000000000007</v>
      </c>
      <c r="F479" s="15">
        <v>44202</v>
      </c>
      <c r="G479" s="2">
        <v>8549.2000000000007</v>
      </c>
      <c r="H479" s="4">
        <f>Tabla14[[#This Row],[Importe]]-Tabla14[[#This Row],[Pagado]]</f>
        <v>0</v>
      </c>
    </row>
    <row r="480" spans="1:8" x14ac:dyDescent="0.25">
      <c r="A480" s="14">
        <v>44202</v>
      </c>
      <c r="B480" s="8" t="s">
        <v>8080</v>
      </c>
      <c r="C480">
        <v>42864</v>
      </c>
      <c r="D480" s="13" t="s">
        <v>4062</v>
      </c>
      <c r="E480" s="2">
        <v>24836.3</v>
      </c>
      <c r="F480" s="15">
        <v>44203</v>
      </c>
      <c r="G480" s="2">
        <v>24836.3</v>
      </c>
      <c r="H480" s="4">
        <f>Tabla14[[#This Row],[Importe]]-Tabla14[[#This Row],[Pagado]]</f>
        <v>0</v>
      </c>
    </row>
    <row r="481" spans="1:8" x14ac:dyDescent="0.25">
      <c r="A481" s="14">
        <v>44202</v>
      </c>
      <c r="B481" s="8" t="s">
        <v>8081</v>
      </c>
      <c r="C481">
        <v>42865</v>
      </c>
      <c r="D481" s="13" t="s">
        <v>4063</v>
      </c>
      <c r="E481" s="2">
        <v>5248.8</v>
      </c>
      <c r="F481" s="15">
        <v>44203</v>
      </c>
      <c r="G481" s="2">
        <v>5248.8</v>
      </c>
      <c r="H481" s="4">
        <f>Tabla14[[#This Row],[Importe]]-Tabla14[[#This Row],[Pagado]]</f>
        <v>0</v>
      </c>
    </row>
    <row r="482" spans="1:8" x14ac:dyDescent="0.25">
      <c r="A482" s="14">
        <v>44202</v>
      </c>
      <c r="B482" s="8" t="s">
        <v>8082</v>
      </c>
      <c r="C482">
        <v>42866</v>
      </c>
      <c r="D482" s="13" t="s">
        <v>4137</v>
      </c>
      <c r="E482" s="2">
        <v>13624.2</v>
      </c>
      <c r="F482" s="15">
        <v>44203</v>
      </c>
      <c r="G482" s="2">
        <v>13624.2</v>
      </c>
      <c r="H482" s="4">
        <f>Tabla14[[#This Row],[Importe]]-Tabla14[[#This Row],[Pagado]]</f>
        <v>0</v>
      </c>
    </row>
    <row r="483" spans="1:8" x14ac:dyDescent="0.25">
      <c r="A483" s="14">
        <v>44202</v>
      </c>
      <c r="B483" s="8" t="s">
        <v>8083</v>
      </c>
      <c r="C483">
        <v>42867</v>
      </c>
      <c r="D483" s="13" t="s">
        <v>4119</v>
      </c>
      <c r="E483" s="2">
        <v>344.1</v>
      </c>
      <c r="F483" s="15">
        <v>44202</v>
      </c>
      <c r="G483" s="2">
        <v>344.1</v>
      </c>
      <c r="H483" s="4">
        <f>Tabla14[[#This Row],[Importe]]-Tabla14[[#This Row],[Pagado]]</f>
        <v>0</v>
      </c>
    </row>
    <row r="484" spans="1:8" x14ac:dyDescent="0.25">
      <c r="A484" s="14">
        <v>44202</v>
      </c>
      <c r="B484" s="8" t="s">
        <v>8084</v>
      </c>
      <c r="C484">
        <v>42868</v>
      </c>
      <c r="D484" s="13" t="s">
        <v>4038</v>
      </c>
      <c r="E484" s="2">
        <v>18554.2</v>
      </c>
      <c r="F484" s="15">
        <v>44205</v>
      </c>
      <c r="G484" s="2">
        <v>18554.2</v>
      </c>
      <c r="H484" s="4">
        <f>Tabla14[[#This Row],[Importe]]-Tabla14[[#This Row],[Pagado]]</f>
        <v>0</v>
      </c>
    </row>
    <row r="485" spans="1:8" x14ac:dyDescent="0.25">
      <c r="A485" s="14">
        <v>44202</v>
      </c>
      <c r="B485" s="8" t="s">
        <v>8085</v>
      </c>
      <c r="C485">
        <v>42869</v>
      </c>
      <c r="D485" s="13" t="s">
        <v>4017</v>
      </c>
      <c r="E485" s="2">
        <v>88648.82</v>
      </c>
      <c r="F485" s="15">
        <v>44206</v>
      </c>
      <c r="G485" s="2">
        <v>88648.82</v>
      </c>
      <c r="H485" s="4">
        <f>Tabla14[[#This Row],[Importe]]-Tabla14[[#This Row],[Pagado]]</f>
        <v>0</v>
      </c>
    </row>
    <row r="486" spans="1:8" x14ac:dyDescent="0.25">
      <c r="A486" s="14">
        <v>44202</v>
      </c>
      <c r="B486" s="8" t="s">
        <v>8086</v>
      </c>
      <c r="C486">
        <v>42870</v>
      </c>
      <c r="D486" s="13" t="s">
        <v>3956</v>
      </c>
      <c r="E486" s="2">
        <v>1235</v>
      </c>
      <c r="F486" s="15">
        <v>44203</v>
      </c>
      <c r="G486" s="2">
        <v>1235</v>
      </c>
      <c r="H486" s="4">
        <f>Tabla14[[#This Row],[Importe]]-Tabla14[[#This Row],[Pagado]]</f>
        <v>0</v>
      </c>
    </row>
    <row r="487" spans="1:8" x14ac:dyDescent="0.25">
      <c r="A487" s="14">
        <v>44202</v>
      </c>
      <c r="B487" s="8" t="s">
        <v>8087</v>
      </c>
      <c r="C487">
        <v>42871</v>
      </c>
      <c r="D487" s="13" t="s">
        <v>4031</v>
      </c>
      <c r="E487" s="2">
        <v>2350</v>
      </c>
      <c r="F487" s="15">
        <v>44203</v>
      </c>
      <c r="G487" s="2">
        <v>2350</v>
      </c>
      <c r="H487" s="4">
        <f>Tabla14[[#This Row],[Importe]]-Tabla14[[#This Row],[Pagado]]</f>
        <v>0</v>
      </c>
    </row>
    <row r="488" spans="1:8" x14ac:dyDescent="0.25">
      <c r="A488" s="14">
        <v>44202</v>
      </c>
      <c r="B488" s="8" t="s">
        <v>8088</v>
      </c>
      <c r="C488">
        <v>42872</v>
      </c>
      <c r="D488" s="13" t="s">
        <v>4096</v>
      </c>
      <c r="E488" s="2">
        <v>4300.3999999999996</v>
      </c>
      <c r="F488" s="15">
        <v>44202</v>
      </c>
      <c r="G488" s="2">
        <v>4300.3999999999996</v>
      </c>
      <c r="H488" s="4">
        <f>Tabla14[[#This Row],[Importe]]-Tabla14[[#This Row],[Pagado]]</f>
        <v>0</v>
      </c>
    </row>
    <row r="489" spans="1:8" x14ac:dyDescent="0.25">
      <c r="A489" s="14">
        <v>44202</v>
      </c>
      <c r="B489" s="8" t="s">
        <v>8089</v>
      </c>
      <c r="C489">
        <v>42873</v>
      </c>
      <c r="D489" s="13" t="s">
        <v>3964</v>
      </c>
      <c r="E489" s="2">
        <v>6804</v>
      </c>
      <c r="F489" s="15">
        <v>44203</v>
      </c>
      <c r="G489" s="2">
        <v>6804</v>
      </c>
      <c r="H489" s="4">
        <f>Tabla14[[#This Row],[Importe]]-Tabla14[[#This Row],[Pagado]]</f>
        <v>0</v>
      </c>
    </row>
    <row r="490" spans="1:8" x14ac:dyDescent="0.25">
      <c r="A490" s="14">
        <v>44202</v>
      </c>
      <c r="B490" s="8" t="s">
        <v>8090</v>
      </c>
      <c r="C490">
        <v>42874</v>
      </c>
      <c r="D490" s="13" t="s">
        <v>4175</v>
      </c>
      <c r="E490" s="2">
        <v>8348.2000000000007</v>
      </c>
      <c r="F490" s="15">
        <v>44203</v>
      </c>
      <c r="G490" s="2">
        <v>8348.2000000000007</v>
      </c>
      <c r="H490" s="4">
        <f>Tabla14[[#This Row],[Importe]]-Tabla14[[#This Row],[Pagado]]</f>
        <v>0</v>
      </c>
    </row>
    <row r="491" spans="1:8" x14ac:dyDescent="0.25">
      <c r="A491" s="14">
        <v>44202</v>
      </c>
      <c r="B491" s="8" t="s">
        <v>8091</v>
      </c>
      <c r="C491">
        <v>42875</v>
      </c>
      <c r="D491" s="13" t="s">
        <v>4176</v>
      </c>
      <c r="E491" s="2">
        <v>7406</v>
      </c>
      <c r="F491" s="15">
        <v>44203</v>
      </c>
      <c r="G491" s="2">
        <v>7406</v>
      </c>
      <c r="H491" s="4">
        <f>Tabla14[[#This Row],[Importe]]-Tabla14[[#This Row],[Pagado]]</f>
        <v>0</v>
      </c>
    </row>
    <row r="492" spans="1:8" x14ac:dyDescent="0.25">
      <c r="A492" s="14">
        <v>44202</v>
      </c>
      <c r="B492" s="8" t="s">
        <v>8092</v>
      </c>
      <c r="C492">
        <v>42876</v>
      </c>
      <c r="D492" s="13" t="s">
        <v>4121</v>
      </c>
      <c r="E492" s="2">
        <v>3477.6</v>
      </c>
      <c r="F492" s="15">
        <v>44202</v>
      </c>
      <c r="G492" s="2">
        <v>3477.6</v>
      </c>
      <c r="H492" s="4">
        <f>Tabla14[[#This Row],[Importe]]-Tabla14[[#This Row],[Pagado]]</f>
        <v>0</v>
      </c>
    </row>
    <row r="493" spans="1:8" x14ac:dyDescent="0.25">
      <c r="A493" s="14">
        <v>44202</v>
      </c>
      <c r="B493" s="8" t="s">
        <v>8093</v>
      </c>
      <c r="C493">
        <v>42877</v>
      </c>
      <c r="D493" s="13" t="s">
        <v>4099</v>
      </c>
      <c r="E493" s="2">
        <v>856.8</v>
      </c>
      <c r="F493" s="15">
        <v>44202</v>
      </c>
      <c r="G493" s="2">
        <v>856.8</v>
      </c>
      <c r="H493" s="4">
        <f>Tabla14[[#This Row],[Importe]]-Tabla14[[#This Row],[Pagado]]</f>
        <v>0</v>
      </c>
    </row>
    <row r="494" spans="1:8" x14ac:dyDescent="0.25">
      <c r="A494" s="14">
        <v>44202</v>
      </c>
      <c r="B494" s="8" t="s">
        <v>8094</v>
      </c>
      <c r="C494">
        <v>42878</v>
      </c>
      <c r="D494" s="13" t="s">
        <v>4065</v>
      </c>
      <c r="E494" s="2">
        <v>11826.6</v>
      </c>
      <c r="F494" s="15">
        <v>44203</v>
      </c>
      <c r="G494" s="2">
        <v>11826.6</v>
      </c>
      <c r="H494" s="4">
        <f>Tabla14[[#This Row],[Importe]]-Tabla14[[#This Row],[Pagado]]</f>
        <v>0</v>
      </c>
    </row>
    <row r="495" spans="1:8" x14ac:dyDescent="0.25">
      <c r="A495" s="14">
        <v>44202</v>
      </c>
      <c r="B495" s="8" t="s">
        <v>8095</v>
      </c>
      <c r="C495">
        <v>42879</v>
      </c>
      <c r="D495" s="13" t="s">
        <v>4064</v>
      </c>
      <c r="E495" s="2">
        <v>28327.599999999999</v>
      </c>
      <c r="F495" s="15">
        <v>44208</v>
      </c>
      <c r="G495" s="2">
        <v>28327.599999999999</v>
      </c>
      <c r="H495" s="4">
        <f>Tabla14[[#This Row],[Importe]]-Tabla14[[#This Row],[Pagado]]</f>
        <v>0</v>
      </c>
    </row>
    <row r="496" spans="1:8" x14ac:dyDescent="0.25">
      <c r="A496" s="14">
        <v>44202</v>
      </c>
      <c r="B496" s="8" t="s">
        <v>8096</v>
      </c>
      <c r="C496">
        <v>42880</v>
      </c>
      <c r="D496" s="13" t="s">
        <v>3943</v>
      </c>
      <c r="E496" s="2">
        <v>1248</v>
      </c>
      <c r="F496" s="15">
        <v>44202</v>
      </c>
      <c r="G496" s="2">
        <v>1248</v>
      </c>
      <c r="H496" s="4">
        <f>Tabla14[[#This Row],[Importe]]-Tabla14[[#This Row],[Pagado]]</f>
        <v>0</v>
      </c>
    </row>
    <row r="497" spans="1:8" x14ac:dyDescent="0.25">
      <c r="A497" s="14">
        <v>44202</v>
      </c>
      <c r="B497" s="8" t="s">
        <v>8097</v>
      </c>
      <c r="C497">
        <v>42881</v>
      </c>
      <c r="D497" s="13" t="s">
        <v>3964</v>
      </c>
      <c r="E497" s="2">
        <v>3614.3</v>
      </c>
      <c r="F497" s="15">
        <v>44203</v>
      </c>
      <c r="G497" s="2">
        <v>3614.3</v>
      </c>
      <c r="H497" s="4">
        <f>Tabla14[[#This Row],[Importe]]-Tabla14[[#This Row],[Pagado]]</f>
        <v>0</v>
      </c>
    </row>
    <row r="498" spans="1:8" x14ac:dyDescent="0.25">
      <c r="A498" s="14">
        <v>44202</v>
      </c>
      <c r="B498" s="8" t="s">
        <v>8098</v>
      </c>
      <c r="C498">
        <v>42882</v>
      </c>
      <c r="D498" s="13" t="s">
        <v>3964</v>
      </c>
      <c r="E498" s="2">
        <v>243</v>
      </c>
      <c r="F498" s="15">
        <v>44202</v>
      </c>
      <c r="G498" s="2">
        <v>243</v>
      </c>
      <c r="H498" s="4">
        <f>Tabla14[[#This Row],[Importe]]-Tabla14[[#This Row],[Pagado]]</f>
        <v>0</v>
      </c>
    </row>
    <row r="499" spans="1:8" x14ac:dyDescent="0.25">
      <c r="A499" s="14">
        <v>44202</v>
      </c>
      <c r="B499" s="8" t="s">
        <v>8099</v>
      </c>
      <c r="C499">
        <v>42883</v>
      </c>
      <c r="D499" s="13" t="s">
        <v>4001</v>
      </c>
      <c r="E499" s="2">
        <v>2350</v>
      </c>
      <c r="F499" s="15">
        <v>44203</v>
      </c>
      <c r="G499" s="2">
        <v>2350</v>
      </c>
      <c r="H499" s="4">
        <f>Tabla14[[#This Row],[Importe]]-Tabla14[[#This Row],[Pagado]]</f>
        <v>0</v>
      </c>
    </row>
    <row r="500" spans="1:8" x14ac:dyDescent="0.25">
      <c r="A500" s="14">
        <v>44202</v>
      </c>
      <c r="B500" s="8" t="s">
        <v>8100</v>
      </c>
      <c r="C500">
        <v>42884</v>
      </c>
      <c r="D500" s="13" t="s">
        <v>4002</v>
      </c>
      <c r="E500" s="2">
        <v>2350</v>
      </c>
      <c r="F500" s="15">
        <v>44203</v>
      </c>
      <c r="G500" s="2">
        <v>2350</v>
      </c>
      <c r="H500" s="4">
        <f>Tabla14[[#This Row],[Importe]]-Tabla14[[#This Row],[Pagado]]</f>
        <v>0</v>
      </c>
    </row>
    <row r="501" spans="1:8" x14ac:dyDescent="0.25">
      <c r="A501" s="14">
        <v>44202</v>
      </c>
      <c r="B501" s="8" t="s">
        <v>8101</v>
      </c>
      <c r="C501">
        <v>42885</v>
      </c>
      <c r="D501" s="13" t="s">
        <v>4100</v>
      </c>
      <c r="E501" s="2">
        <v>470</v>
      </c>
      <c r="F501" s="15">
        <v>44203</v>
      </c>
      <c r="G501" s="2">
        <v>470</v>
      </c>
      <c r="H501" s="4">
        <f>Tabla14[[#This Row],[Importe]]-Tabla14[[#This Row],[Pagado]]</f>
        <v>0</v>
      </c>
    </row>
    <row r="502" spans="1:8" x14ac:dyDescent="0.25">
      <c r="A502" s="14">
        <v>44202</v>
      </c>
      <c r="B502" s="8" t="s">
        <v>8102</v>
      </c>
      <c r="C502">
        <v>42886</v>
      </c>
      <c r="D502" s="13" t="s">
        <v>4009</v>
      </c>
      <c r="E502" s="2">
        <v>564</v>
      </c>
      <c r="F502" s="15">
        <v>44203</v>
      </c>
      <c r="G502" s="2">
        <v>564</v>
      </c>
      <c r="H502" s="4">
        <f>Tabla14[[#This Row],[Importe]]-Tabla14[[#This Row],[Pagado]]</f>
        <v>0</v>
      </c>
    </row>
    <row r="503" spans="1:8" x14ac:dyDescent="0.25">
      <c r="A503" s="14">
        <v>44202</v>
      </c>
      <c r="B503" s="8" t="s">
        <v>8103</v>
      </c>
      <c r="C503">
        <v>42887</v>
      </c>
      <c r="D503" s="13" t="s">
        <v>4104</v>
      </c>
      <c r="E503" s="2">
        <v>343.1</v>
      </c>
      <c r="F503" s="15">
        <v>44202</v>
      </c>
      <c r="G503" s="2">
        <v>343.1</v>
      </c>
      <c r="H503" s="4">
        <f>Tabla14[[#This Row],[Importe]]-Tabla14[[#This Row],[Pagado]]</f>
        <v>0</v>
      </c>
    </row>
    <row r="504" spans="1:8" x14ac:dyDescent="0.25">
      <c r="A504" s="14">
        <v>44202</v>
      </c>
      <c r="B504" s="8" t="s">
        <v>8104</v>
      </c>
      <c r="C504">
        <v>42888</v>
      </c>
      <c r="D504" s="13" t="s">
        <v>4010</v>
      </c>
      <c r="E504" s="2">
        <v>1298</v>
      </c>
      <c r="F504" s="15">
        <v>44203</v>
      </c>
      <c r="G504" s="2">
        <v>1298</v>
      </c>
      <c r="H504" s="4">
        <f>Tabla14[[#This Row],[Importe]]-Tabla14[[#This Row],[Pagado]]</f>
        <v>0</v>
      </c>
    </row>
    <row r="505" spans="1:8" x14ac:dyDescent="0.25">
      <c r="A505" s="14">
        <v>44202</v>
      </c>
      <c r="B505" s="8" t="s">
        <v>8105</v>
      </c>
      <c r="C505">
        <v>42889</v>
      </c>
      <c r="D505" s="13" t="s">
        <v>4069</v>
      </c>
      <c r="E505" s="2">
        <v>17595</v>
      </c>
      <c r="F505" s="15">
        <v>44202</v>
      </c>
      <c r="G505" s="2">
        <v>17595</v>
      </c>
      <c r="H505" s="4">
        <f>Tabla14[[#This Row],[Importe]]-Tabla14[[#This Row],[Pagado]]</f>
        <v>0</v>
      </c>
    </row>
    <row r="506" spans="1:8" x14ac:dyDescent="0.25">
      <c r="A506" s="14">
        <v>44202</v>
      </c>
      <c r="B506" s="8" t="s">
        <v>8106</v>
      </c>
      <c r="C506">
        <v>42890</v>
      </c>
      <c r="D506" s="13" t="s">
        <v>4170</v>
      </c>
      <c r="E506" s="2">
        <v>2238.4</v>
      </c>
      <c r="F506" s="15">
        <v>44202</v>
      </c>
      <c r="G506" s="2">
        <v>2238.4</v>
      </c>
      <c r="H506" s="4">
        <f>Tabla14[[#This Row],[Importe]]-Tabla14[[#This Row],[Pagado]]</f>
        <v>0</v>
      </c>
    </row>
    <row r="507" spans="1:8" x14ac:dyDescent="0.25">
      <c r="A507" s="14">
        <v>44202</v>
      </c>
      <c r="B507" s="8" t="s">
        <v>8107</v>
      </c>
      <c r="C507">
        <v>42891</v>
      </c>
      <c r="D507" s="13" t="s">
        <v>3964</v>
      </c>
      <c r="E507" s="2">
        <v>231.4</v>
      </c>
      <c r="F507" s="15">
        <v>44202</v>
      </c>
      <c r="G507" s="2">
        <v>231.4</v>
      </c>
      <c r="H507" s="4">
        <f>Tabla14[[#This Row],[Importe]]-Tabla14[[#This Row],[Pagado]]</f>
        <v>0</v>
      </c>
    </row>
    <row r="508" spans="1:8" x14ac:dyDescent="0.25">
      <c r="A508" s="14">
        <v>44202</v>
      </c>
      <c r="B508" s="8" t="s">
        <v>8108</v>
      </c>
      <c r="C508">
        <v>42892</v>
      </c>
      <c r="D508" s="13" t="s">
        <v>6194</v>
      </c>
      <c r="E508" s="2">
        <v>10120</v>
      </c>
      <c r="F508" s="15">
        <v>44202</v>
      </c>
      <c r="G508" s="2">
        <v>10120</v>
      </c>
      <c r="H508" s="4">
        <f>Tabla14[[#This Row],[Importe]]-Tabla14[[#This Row],[Pagado]]</f>
        <v>0</v>
      </c>
    </row>
    <row r="509" spans="1:8" x14ac:dyDescent="0.25">
      <c r="A509" s="14">
        <v>44202</v>
      </c>
      <c r="B509" s="8" t="s">
        <v>8109</v>
      </c>
      <c r="C509">
        <v>42893</v>
      </c>
      <c r="D509" s="13" t="s">
        <v>4042</v>
      </c>
      <c r="E509" s="2">
        <v>21282</v>
      </c>
      <c r="F509" s="15">
        <v>44211</v>
      </c>
      <c r="G509" s="2">
        <v>21282</v>
      </c>
      <c r="H509" s="4">
        <f>Tabla14[[#This Row],[Importe]]-Tabla14[[#This Row],[Pagado]]</f>
        <v>0</v>
      </c>
    </row>
    <row r="510" spans="1:8" x14ac:dyDescent="0.25">
      <c r="A510" s="14">
        <v>44202</v>
      </c>
      <c r="B510" s="8" t="s">
        <v>8110</v>
      </c>
      <c r="C510">
        <v>42894</v>
      </c>
      <c r="D510" s="13" t="s">
        <v>4022</v>
      </c>
      <c r="E510" s="2">
        <v>796.8</v>
      </c>
      <c r="F510" s="15">
        <v>44202</v>
      </c>
      <c r="G510" s="2">
        <v>796.8</v>
      </c>
      <c r="H510" s="4">
        <f>Tabla14[[#This Row],[Importe]]-Tabla14[[#This Row],[Pagado]]</f>
        <v>0</v>
      </c>
    </row>
    <row r="511" spans="1:8" x14ac:dyDescent="0.25">
      <c r="A511" s="14">
        <v>44202</v>
      </c>
      <c r="B511" s="8" t="s">
        <v>8111</v>
      </c>
      <c r="C511">
        <v>42895</v>
      </c>
      <c r="D511" s="13" t="s">
        <v>3935</v>
      </c>
      <c r="E511" s="2">
        <v>27203.599999999999</v>
      </c>
      <c r="F511" s="15">
        <v>44203</v>
      </c>
      <c r="G511" s="2">
        <v>27203.599999999999</v>
      </c>
      <c r="H511" s="4">
        <f>Tabla14[[#This Row],[Importe]]-Tabla14[[#This Row],[Pagado]]</f>
        <v>0</v>
      </c>
    </row>
    <row r="512" spans="1:8" x14ac:dyDescent="0.25">
      <c r="A512" s="14">
        <v>44202</v>
      </c>
      <c r="B512" s="8" t="s">
        <v>8112</v>
      </c>
      <c r="C512">
        <v>42896</v>
      </c>
      <c r="D512" s="13" t="s">
        <v>4106</v>
      </c>
      <c r="E512" s="2">
        <v>923.4</v>
      </c>
      <c r="F512" s="15">
        <v>44203</v>
      </c>
      <c r="G512" s="2">
        <v>923.4</v>
      </c>
      <c r="H512" s="4">
        <f>Tabla14[[#This Row],[Importe]]-Tabla14[[#This Row],[Pagado]]</f>
        <v>0</v>
      </c>
    </row>
    <row r="513" spans="1:8" x14ac:dyDescent="0.25">
      <c r="A513" s="14">
        <v>44203</v>
      </c>
      <c r="B513" s="8" t="s">
        <v>8113</v>
      </c>
      <c r="C513">
        <v>42897</v>
      </c>
      <c r="D513" s="13" t="s">
        <v>3935</v>
      </c>
      <c r="E513" s="2">
        <v>48735.6</v>
      </c>
      <c r="F513" s="15">
        <v>44205</v>
      </c>
      <c r="G513" s="2">
        <v>48735.6</v>
      </c>
      <c r="H513" s="4">
        <f>Tabla14[[#This Row],[Importe]]-Tabla14[[#This Row],[Pagado]]</f>
        <v>0</v>
      </c>
    </row>
    <row r="514" spans="1:8" x14ac:dyDescent="0.25">
      <c r="A514" s="14">
        <v>44203</v>
      </c>
      <c r="B514" s="8" t="s">
        <v>8114</v>
      </c>
      <c r="C514">
        <v>42898</v>
      </c>
      <c r="D514" s="13" t="s">
        <v>3941</v>
      </c>
      <c r="E514" s="2">
        <v>3514.4</v>
      </c>
      <c r="F514" s="15">
        <v>44205</v>
      </c>
      <c r="G514" s="2">
        <v>3514.4</v>
      </c>
      <c r="H514" s="4">
        <f>Tabla14[[#This Row],[Importe]]-Tabla14[[#This Row],[Pagado]]</f>
        <v>0</v>
      </c>
    </row>
    <row r="515" spans="1:8" x14ac:dyDescent="0.25">
      <c r="A515" s="14">
        <v>44203</v>
      </c>
      <c r="B515" s="8" t="s">
        <v>8115</v>
      </c>
      <c r="C515">
        <v>42899</v>
      </c>
      <c r="D515" s="13" t="s">
        <v>4080</v>
      </c>
      <c r="E515" s="2">
        <v>3468.6</v>
      </c>
      <c r="F515" s="15">
        <v>44205</v>
      </c>
      <c r="G515" s="2">
        <v>3468.6</v>
      </c>
      <c r="H515" s="4">
        <f>Tabla14[[#This Row],[Importe]]-Tabla14[[#This Row],[Pagado]]</f>
        <v>0</v>
      </c>
    </row>
    <row r="516" spans="1:8" x14ac:dyDescent="0.25">
      <c r="A516" s="14">
        <v>44203</v>
      </c>
      <c r="B516" s="8" t="s">
        <v>8116</v>
      </c>
      <c r="C516">
        <v>42900</v>
      </c>
      <c r="D516" s="13" t="s">
        <v>3942</v>
      </c>
      <c r="E516" s="2">
        <v>3684.8</v>
      </c>
      <c r="F516" s="15">
        <v>44208</v>
      </c>
      <c r="G516" s="2">
        <v>3684.8</v>
      </c>
      <c r="H516" s="4">
        <f>Tabla14[[#This Row],[Importe]]-Tabla14[[#This Row],[Pagado]]</f>
        <v>0</v>
      </c>
    </row>
    <row r="517" spans="1:8" x14ac:dyDescent="0.25">
      <c r="A517" s="14">
        <v>44203</v>
      </c>
      <c r="B517" s="8" t="s">
        <v>8117</v>
      </c>
      <c r="C517">
        <v>42901</v>
      </c>
      <c r="D517" s="13" t="s">
        <v>3948</v>
      </c>
      <c r="E517" s="2">
        <v>7388.4</v>
      </c>
      <c r="F517" s="15">
        <v>44204</v>
      </c>
      <c r="G517" s="2">
        <v>7388.4</v>
      </c>
      <c r="H517" s="4">
        <f>Tabla14[[#This Row],[Importe]]-Tabla14[[#This Row],[Pagado]]</f>
        <v>0</v>
      </c>
    </row>
    <row r="518" spans="1:8" x14ac:dyDescent="0.25">
      <c r="A518" s="14">
        <v>44203</v>
      </c>
      <c r="B518" s="8" t="s">
        <v>8118</v>
      </c>
      <c r="C518">
        <v>42902</v>
      </c>
      <c r="D518" s="13" t="s">
        <v>3946</v>
      </c>
      <c r="E518" s="2">
        <v>2156.4</v>
      </c>
      <c r="F518" s="15">
        <v>44204</v>
      </c>
      <c r="G518" s="2">
        <v>2156.4</v>
      </c>
      <c r="H518" s="4">
        <f>Tabla14[[#This Row],[Importe]]-Tabla14[[#This Row],[Pagado]]</f>
        <v>0</v>
      </c>
    </row>
    <row r="519" spans="1:8" x14ac:dyDescent="0.25">
      <c r="A519" s="14">
        <v>44203</v>
      </c>
      <c r="B519" s="8" t="s">
        <v>8119</v>
      </c>
      <c r="C519">
        <v>42903</v>
      </c>
      <c r="D519" s="13" t="s">
        <v>3944</v>
      </c>
      <c r="E519" s="2">
        <v>3894.4</v>
      </c>
      <c r="F519" s="15">
        <v>44204</v>
      </c>
      <c r="G519" s="2">
        <v>3894.4</v>
      </c>
      <c r="H519" s="4">
        <f>Tabla14[[#This Row],[Importe]]-Tabla14[[#This Row],[Pagado]]</f>
        <v>0</v>
      </c>
    </row>
    <row r="520" spans="1:8" x14ac:dyDescent="0.25">
      <c r="A520" s="14">
        <v>44203</v>
      </c>
      <c r="B520" s="8" t="s">
        <v>8120</v>
      </c>
      <c r="C520">
        <v>42904</v>
      </c>
      <c r="D520" s="13" t="s">
        <v>3951</v>
      </c>
      <c r="E520" s="2">
        <v>7775.2</v>
      </c>
      <c r="F520" s="15">
        <v>44203</v>
      </c>
      <c r="G520" s="2">
        <v>7775.2</v>
      </c>
      <c r="H520" s="4">
        <f>Tabla14[[#This Row],[Importe]]-Tabla14[[#This Row],[Pagado]]</f>
        <v>0</v>
      </c>
    </row>
    <row r="521" spans="1:8" x14ac:dyDescent="0.25">
      <c r="A521" s="14">
        <v>44203</v>
      </c>
      <c r="B521" s="8" t="s">
        <v>8121</v>
      </c>
      <c r="C521">
        <v>42905</v>
      </c>
      <c r="D521" s="13" t="s">
        <v>4033</v>
      </c>
      <c r="E521" s="2">
        <v>2652.4</v>
      </c>
      <c r="F521" s="15">
        <v>44203</v>
      </c>
      <c r="G521" s="2">
        <v>2652.4</v>
      </c>
      <c r="H521" s="4">
        <f>Tabla14[[#This Row],[Importe]]-Tabla14[[#This Row],[Pagado]]</f>
        <v>0</v>
      </c>
    </row>
    <row r="522" spans="1:8" x14ac:dyDescent="0.25">
      <c r="A522" s="14">
        <v>44203</v>
      </c>
      <c r="B522" s="8" t="s">
        <v>8122</v>
      </c>
      <c r="C522">
        <v>42906</v>
      </c>
      <c r="D522" s="13" t="s">
        <v>3950</v>
      </c>
      <c r="E522" s="2">
        <v>36474.699999999997</v>
      </c>
      <c r="F522" s="15">
        <v>44205</v>
      </c>
      <c r="G522" s="2">
        <v>36474.699999999997</v>
      </c>
      <c r="H522" s="4">
        <f>Tabla14[[#This Row],[Importe]]-Tabla14[[#This Row],[Pagado]]</f>
        <v>0</v>
      </c>
    </row>
    <row r="523" spans="1:8" x14ac:dyDescent="0.25">
      <c r="A523" s="14">
        <v>44203</v>
      </c>
      <c r="B523" s="8" t="s">
        <v>8123</v>
      </c>
      <c r="C523">
        <v>42907</v>
      </c>
      <c r="D523" s="13" t="s">
        <v>3947</v>
      </c>
      <c r="E523" s="2">
        <v>2185.1999999999998</v>
      </c>
      <c r="F523" s="15">
        <v>44203</v>
      </c>
      <c r="G523" s="2">
        <v>2185.1999999999998</v>
      </c>
      <c r="H523" s="4">
        <f>Tabla14[[#This Row],[Importe]]-Tabla14[[#This Row],[Pagado]]</f>
        <v>0</v>
      </c>
    </row>
    <row r="524" spans="1:8" x14ac:dyDescent="0.25">
      <c r="A524" s="14">
        <v>44203</v>
      </c>
      <c r="B524" s="8" t="s">
        <v>8124</v>
      </c>
      <c r="C524">
        <v>42908</v>
      </c>
      <c r="D524" s="13" t="s">
        <v>3949</v>
      </c>
      <c r="E524" s="2">
        <v>22572.3</v>
      </c>
      <c r="F524" s="15">
        <v>44204</v>
      </c>
      <c r="G524" s="2">
        <v>22572.3</v>
      </c>
      <c r="H524" s="4">
        <f>Tabla14[[#This Row],[Importe]]-Tabla14[[#This Row],[Pagado]]</f>
        <v>0</v>
      </c>
    </row>
    <row r="525" spans="1:8" x14ac:dyDescent="0.25">
      <c r="A525" s="14">
        <v>44203</v>
      </c>
      <c r="B525" s="8" t="s">
        <v>8125</v>
      </c>
      <c r="C525">
        <v>42909</v>
      </c>
      <c r="D525" s="13" t="s">
        <v>3938</v>
      </c>
      <c r="E525" s="2">
        <v>8091.4</v>
      </c>
      <c r="F525" s="15">
        <v>44204</v>
      </c>
      <c r="G525" s="2">
        <v>8091.4</v>
      </c>
      <c r="H525" s="4">
        <f>Tabla14[[#This Row],[Importe]]-Tabla14[[#This Row],[Pagado]]</f>
        <v>0</v>
      </c>
    </row>
    <row r="526" spans="1:8" x14ac:dyDescent="0.25">
      <c r="A526" s="14">
        <v>44203</v>
      </c>
      <c r="B526" s="8" t="s">
        <v>8126</v>
      </c>
      <c r="C526">
        <v>42910</v>
      </c>
      <c r="D526" s="13" t="s">
        <v>3975</v>
      </c>
      <c r="E526" s="2">
        <v>7398.8</v>
      </c>
      <c r="F526" s="15">
        <v>44204</v>
      </c>
      <c r="G526" s="2">
        <v>7398.8</v>
      </c>
      <c r="H526" s="4">
        <f>Tabla14[[#This Row],[Importe]]-Tabla14[[#This Row],[Pagado]]</f>
        <v>0</v>
      </c>
    </row>
    <row r="527" spans="1:8" x14ac:dyDescent="0.25">
      <c r="A527" s="14">
        <v>44203</v>
      </c>
      <c r="B527" s="8" t="s">
        <v>8127</v>
      </c>
      <c r="C527">
        <v>42911</v>
      </c>
      <c r="D527" s="13" t="s">
        <v>4041</v>
      </c>
      <c r="E527" s="2">
        <v>1999.1</v>
      </c>
      <c r="F527" s="15">
        <v>44203</v>
      </c>
      <c r="G527" s="2">
        <v>1999.1</v>
      </c>
      <c r="H527" s="4">
        <f>Tabla14[[#This Row],[Importe]]-Tabla14[[#This Row],[Pagado]]</f>
        <v>0</v>
      </c>
    </row>
    <row r="528" spans="1:8" x14ac:dyDescent="0.25">
      <c r="A528" s="14">
        <v>44203</v>
      </c>
      <c r="B528" s="8" t="s">
        <v>8128</v>
      </c>
      <c r="C528">
        <v>42912</v>
      </c>
      <c r="D528" s="13" t="s">
        <v>4041</v>
      </c>
      <c r="E528" s="2">
        <v>444.6</v>
      </c>
      <c r="F528" s="15">
        <v>44203</v>
      </c>
      <c r="G528" s="2">
        <v>444.6</v>
      </c>
      <c r="H528" s="4">
        <f>Tabla14[[#This Row],[Importe]]-Tabla14[[#This Row],[Pagado]]</f>
        <v>0</v>
      </c>
    </row>
    <row r="529" spans="1:8" x14ac:dyDescent="0.25">
      <c r="A529" s="14">
        <v>44203</v>
      </c>
      <c r="B529" s="8" t="s">
        <v>8129</v>
      </c>
      <c r="C529">
        <v>42913</v>
      </c>
      <c r="D529" s="13" t="s">
        <v>3967</v>
      </c>
      <c r="E529" s="2">
        <v>6035.2</v>
      </c>
      <c r="F529" s="15">
        <v>44203</v>
      </c>
      <c r="G529" s="2">
        <v>6035.2</v>
      </c>
      <c r="H529" s="4">
        <f>Tabla14[[#This Row],[Importe]]-Tabla14[[#This Row],[Pagado]]</f>
        <v>0</v>
      </c>
    </row>
    <row r="530" spans="1:8" x14ac:dyDescent="0.25">
      <c r="A530" s="14">
        <v>44203</v>
      </c>
      <c r="B530" s="8" t="s">
        <v>8130</v>
      </c>
      <c r="C530">
        <v>42914</v>
      </c>
      <c r="D530" s="13" t="s">
        <v>3968</v>
      </c>
      <c r="E530" s="2">
        <v>4700</v>
      </c>
      <c r="F530" s="15">
        <v>44207</v>
      </c>
      <c r="G530" s="2">
        <v>4700</v>
      </c>
      <c r="H530" s="4">
        <f>Tabla14[[#This Row],[Importe]]-Tabla14[[#This Row],[Pagado]]</f>
        <v>0</v>
      </c>
    </row>
    <row r="531" spans="1:8" x14ac:dyDescent="0.25">
      <c r="A531" s="14">
        <v>44203</v>
      </c>
      <c r="B531" s="8" t="s">
        <v>8131</v>
      </c>
      <c r="C531">
        <v>42915</v>
      </c>
      <c r="D531" s="13" t="s">
        <v>4129</v>
      </c>
      <c r="E531" s="2">
        <v>25829</v>
      </c>
      <c r="F531" s="15">
        <v>44206</v>
      </c>
      <c r="G531" s="2">
        <v>25829</v>
      </c>
      <c r="H531" s="4">
        <f>Tabla14[[#This Row],[Importe]]-Tabla14[[#This Row],[Pagado]]</f>
        <v>0</v>
      </c>
    </row>
    <row r="532" spans="1:8" x14ac:dyDescent="0.25">
      <c r="A532" s="14">
        <v>44203</v>
      </c>
      <c r="B532" s="8" t="s">
        <v>8132</v>
      </c>
      <c r="C532">
        <v>42916</v>
      </c>
      <c r="D532" s="13" t="s">
        <v>3959</v>
      </c>
      <c r="E532" s="2">
        <v>2350</v>
      </c>
      <c r="F532" s="15">
        <v>44203</v>
      </c>
      <c r="G532" s="2">
        <v>2350</v>
      </c>
      <c r="H532" s="4">
        <f>Tabla14[[#This Row],[Importe]]-Tabla14[[#This Row],[Pagado]]</f>
        <v>0</v>
      </c>
    </row>
    <row r="533" spans="1:8" x14ac:dyDescent="0.25">
      <c r="A533" s="14">
        <v>44203</v>
      </c>
      <c r="B533" s="8" t="s">
        <v>8133</v>
      </c>
      <c r="C533">
        <v>42917</v>
      </c>
      <c r="D533" s="13" t="s">
        <v>3954</v>
      </c>
      <c r="E533" s="2">
        <v>4030</v>
      </c>
      <c r="F533" s="15">
        <v>44203</v>
      </c>
      <c r="G533" s="2">
        <v>4030</v>
      </c>
      <c r="H533" s="4">
        <f>Tabla14[[#This Row],[Importe]]-Tabla14[[#This Row],[Pagado]]</f>
        <v>0</v>
      </c>
    </row>
    <row r="534" spans="1:8" x14ac:dyDescent="0.25">
      <c r="A534" s="14">
        <v>44203</v>
      </c>
      <c r="B534" s="8" t="s">
        <v>8134</v>
      </c>
      <c r="C534">
        <v>42918</v>
      </c>
      <c r="D534" s="13" t="s">
        <v>4031</v>
      </c>
      <c r="E534" s="2">
        <v>2350</v>
      </c>
      <c r="F534" s="15">
        <v>44203</v>
      </c>
      <c r="G534" s="2">
        <v>2350</v>
      </c>
      <c r="H534" s="4">
        <f>Tabla14[[#This Row],[Importe]]-Tabla14[[#This Row],[Pagado]]</f>
        <v>0</v>
      </c>
    </row>
    <row r="535" spans="1:8" x14ac:dyDescent="0.25">
      <c r="A535" s="14">
        <v>44203</v>
      </c>
      <c r="B535" s="8" t="s">
        <v>8135</v>
      </c>
      <c r="C535">
        <v>42919</v>
      </c>
      <c r="D535" s="13" t="s">
        <v>4116</v>
      </c>
      <c r="E535" s="2">
        <v>1470.96</v>
      </c>
      <c r="F535" s="15">
        <v>44204</v>
      </c>
      <c r="G535" s="2">
        <v>1470.96</v>
      </c>
      <c r="H535" s="4">
        <f>Tabla14[[#This Row],[Importe]]-Tabla14[[#This Row],[Pagado]]</f>
        <v>0</v>
      </c>
    </row>
    <row r="536" spans="1:8" x14ac:dyDescent="0.25">
      <c r="A536" s="14">
        <v>44203</v>
      </c>
      <c r="B536" s="8" t="s">
        <v>8136</v>
      </c>
      <c r="C536">
        <v>42920</v>
      </c>
      <c r="D536" s="13" t="s">
        <v>3968</v>
      </c>
      <c r="E536" s="2">
        <v>3760</v>
      </c>
      <c r="F536" s="15">
        <v>44204</v>
      </c>
      <c r="G536" s="2">
        <v>3760</v>
      </c>
      <c r="H536" s="4">
        <f>Tabla14[[#This Row],[Importe]]-Tabla14[[#This Row],[Pagado]]</f>
        <v>0</v>
      </c>
    </row>
    <row r="537" spans="1:8" x14ac:dyDescent="0.25">
      <c r="A537" s="14">
        <v>44203</v>
      </c>
      <c r="B537" s="8" t="s">
        <v>8137</v>
      </c>
      <c r="C537">
        <v>42921</v>
      </c>
      <c r="D537" s="13" t="s">
        <v>8138</v>
      </c>
      <c r="E537" s="2">
        <v>2843.8</v>
      </c>
      <c r="F537" s="15">
        <v>44203</v>
      </c>
      <c r="G537" s="2">
        <v>2843.8</v>
      </c>
      <c r="H537" s="4">
        <f>Tabla14[[#This Row],[Importe]]-Tabla14[[#This Row],[Pagado]]</f>
        <v>0</v>
      </c>
    </row>
    <row r="538" spans="1:8" x14ac:dyDescent="0.25">
      <c r="A538" s="14">
        <v>44203</v>
      </c>
      <c r="B538" s="8" t="s">
        <v>8139</v>
      </c>
      <c r="C538">
        <v>42922</v>
      </c>
      <c r="D538" s="13" t="s">
        <v>3953</v>
      </c>
      <c r="E538" s="2">
        <v>2350</v>
      </c>
      <c r="F538" s="15">
        <v>44204</v>
      </c>
      <c r="G538" s="2">
        <v>2350</v>
      </c>
      <c r="H538" s="4">
        <f>Tabla14[[#This Row],[Importe]]-Tabla14[[#This Row],[Pagado]]</f>
        <v>0</v>
      </c>
    </row>
    <row r="539" spans="1:8" x14ac:dyDescent="0.25">
      <c r="A539" s="14">
        <v>44203</v>
      </c>
      <c r="B539" s="8" t="s">
        <v>8140</v>
      </c>
      <c r="C539">
        <v>42923</v>
      </c>
      <c r="D539" s="13" t="s">
        <v>4004</v>
      </c>
      <c r="E539" s="2">
        <v>3571.2</v>
      </c>
      <c r="F539" s="15">
        <v>44203</v>
      </c>
      <c r="G539" s="2">
        <v>3571.2</v>
      </c>
      <c r="H539" s="4">
        <f>Tabla14[[#This Row],[Importe]]-Tabla14[[#This Row],[Pagado]]</f>
        <v>0</v>
      </c>
    </row>
    <row r="540" spans="1:8" x14ac:dyDescent="0.25">
      <c r="A540" s="14">
        <v>44203</v>
      </c>
      <c r="B540" s="8" t="s">
        <v>8141</v>
      </c>
      <c r="C540">
        <v>42924</v>
      </c>
      <c r="D540" s="13" t="s">
        <v>4085</v>
      </c>
      <c r="E540" s="2">
        <v>17779</v>
      </c>
      <c r="F540" s="15">
        <v>44203</v>
      </c>
      <c r="G540" s="2">
        <v>17779</v>
      </c>
      <c r="H540" s="4">
        <f>Tabla14[[#This Row],[Importe]]-Tabla14[[#This Row],[Pagado]]</f>
        <v>0</v>
      </c>
    </row>
    <row r="541" spans="1:8" x14ac:dyDescent="0.25">
      <c r="A541" s="14">
        <v>44203</v>
      </c>
      <c r="B541" s="8" t="s">
        <v>8142</v>
      </c>
      <c r="C541">
        <v>42925</v>
      </c>
      <c r="D541" s="13" t="s">
        <v>4030</v>
      </c>
      <c r="E541" s="2">
        <v>3554.4</v>
      </c>
      <c r="F541" s="15">
        <v>44203</v>
      </c>
      <c r="G541" s="2">
        <v>3554.4</v>
      </c>
      <c r="H541" s="4">
        <f>Tabla14[[#This Row],[Importe]]-Tabla14[[#This Row],[Pagado]]</f>
        <v>0</v>
      </c>
    </row>
    <row r="542" spans="1:8" x14ac:dyDescent="0.25">
      <c r="A542" s="14">
        <v>44203</v>
      </c>
      <c r="B542" s="8" t="s">
        <v>8143</v>
      </c>
      <c r="C542">
        <v>42926</v>
      </c>
      <c r="D542" s="13" t="s">
        <v>3978</v>
      </c>
      <c r="E542" s="2">
        <v>7601.5</v>
      </c>
      <c r="F542" s="15">
        <v>44203</v>
      </c>
      <c r="G542" s="2">
        <v>7601.5</v>
      </c>
      <c r="H542" s="4">
        <f>Tabla14[[#This Row],[Importe]]-Tabla14[[#This Row],[Pagado]]</f>
        <v>0</v>
      </c>
    </row>
    <row r="543" spans="1:8" x14ac:dyDescent="0.25">
      <c r="A543" s="14">
        <v>44203</v>
      </c>
      <c r="B543" s="8" t="s">
        <v>8144</v>
      </c>
      <c r="C543">
        <v>42927</v>
      </c>
      <c r="D543" s="13" t="s">
        <v>4046</v>
      </c>
      <c r="E543" s="2">
        <v>3449.6</v>
      </c>
      <c r="F543" s="15">
        <v>44203</v>
      </c>
      <c r="G543" s="2">
        <v>3449.6</v>
      </c>
      <c r="H543" s="4">
        <f>Tabla14[[#This Row],[Importe]]-Tabla14[[#This Row],[Pagado]]</f>
        <v>0</v>
      </c>
    </row>
    <row r="544" spans="1:8" x14ac:dyDescent="0.25">
      <c r="A544" s="14">
        <v>44203</v>
      </c>
      <c r="B544" s="8" t="s">
        <v>8145</v>
      </c>
      <c r="C544">
        <v>42928</v>
      </c>
      <c r="D544" s="13" t="s">
        <v>4045</v>
      </c>
      <c r="E544" s="2">
        <v>3953.4</v>
      </c>
      <c r="F544" s="15">
        <v>44203</v>
      </c>
      <c r="G544" s="2">
        <v>3953.4</v>
      </c>
      <c r="H544" s="4">
        <f>Tabla14[[#This Row],[Importe]]-Tabla14[[#This Row],[Pagado]]</f>
        <v>0</v>
      </c>
    </row>
    <row r="545" spans="1:8" x14ac:dyDescent="0.25">
      <c r="A545" s="14">
        <v>44203</v>
      </c>
      <c r="B545" s="8" t="s">
        <v>8146</v>
      </c>
      <c r="C545">
        <v>42929</v>
      </c>
      <c r="D545" s="13" t="s">
        <v>4006</v>
      </c>
      <c r="E545" s="2">
        <v>12573.7</v>
      </c>
      <c r="F545" s="15">
        <v>44203</v>
      </c>
      <c r="G545" s="2">
        <v>12573.7</v>
      </c>
      <c r="H545" s="4">
        <f>Tabla14[[#This Row],[Importe]]-Tabla14[[#This Row],[Pagado]]</f>
        <v>0</v>
      </c>
    </row>
    <row r="546" spans="1:8" x14ac:dyDescent="0.25">
      <c r="A546" s="14">
        <v>44203</v>
      </c>
      <c r="B546" s="8" t="s">
        <v>8147</v>
      </c>
      <c r="C546">
        <v>42930</v>
      </c>
      <c r="D546" s="13" t="s">
        <v>3971</v>
      </c>
      <c r="E546" s="2">
        <v>3432.8</v>
      </c>
      <c r="F546" s="15">
        <v>44203</v>
      </c>
      <c r="G546" s="2">
        <v>3432.8</v>
      </c>
      <c r="H546" s="4">
        <f>Tabla14[[#This Row],[Importe]]-Tabla14[[#This Row],[Pagado]]</f>
        <v>0</v>
      </c>
    </row>
    <row r="547" spans="1:8" x14ac:dyDescent="0.25">
      <c r="A547" s="14">
        <v>44203</v>
      </c>
      <c r="B547" s="8" t="s">
        <v>8148</v>
      </c>
      <c r="C547">
        <v>42931</v>
      </c>
      <c r="D547" s="13" t="s">
        <v>3963</v>
      </c>
      <c r="E547" s="2">
        <v>3629.4</v>
      </c>
      <c r="F547" s="15">
        <v>44203</v>
      </c>
      <c r="G547" s="2">
        <v>3629.4</v>
      </c>
      <c r="H547" s="4">
        <f>Tabla14[[#This Row],[Importe]]-Tabla14[[#This Row],[Pagado]]</f>
        <v>0</v>
      </c>
    </row>
    <row r="548" spans="1:8" x14ac:dyDescent="0.25">
      <c r="A548" s="14">
        <v>44203</v>
      </c>
      <c r="B548" s="8" t="s">
        <v>8149</v>
      </c>
      <c r="C548">
        <v>42932</v>
      </c>
      <c r="D548" s="13" t="s">
        <v>3973</v>
      </c>
      <c r="E548" s="2">
        <v>1410</v>
      </c>
      <c r="F548" s="15">
        <v>44203</v>
      </c>
      <c r="G548" s="2">
        <v>1410</v>
      </c>
      <c r="H548" s="4">
        <f>Tabla14[[#This Row],[Importe]]-Tabla14[[#This Row],[Pagado]]</f>
        <v>0</v>
      </c>
    </row>
    <row r="549" spans="1:8" x14ac:dyDescent="0.25">
      <c r="A549" s="14">
        <v>44203</v>
      </c>
      <c r="B549" s="8" t="s">
        <v>8150</v>
      </c>
      <c r="C549">
        <v>42933</v>
      </c>
      <c r="D549" s="13" t="s">
        <v>4007</v>
      </c>
      <c r="E549" s="2">
        <v>709.8</v>
      </c>
      <c r="F549" s="15">
        <v>44203</v>
      </c>
      <c r="G549" s="2">
        <v>709.8</v>
      </c>
      <c r="H549" s="4">
        <f>Tabla14[[#This Row],[Importe]]-Tabla14[[#This Row],[Pagado]]</f>
        <v>0</v>
      </c>
    </row>
    <row r="550" spans="1:8" x14ac:dyDescent="0.25">
      <c r="A550" s="14">
        <v>44203</v>
      </c>
      <c r="B550" s="8" t="s">
        <v>8151</v>
      </c>
      <c r="C550">
        <v>42934</v>
      </c>
      <c r="D550" s="13" t="s">
        <v>3974</v>
      </c>
      <c r="E550" s="2">
        <v>6110</v>
      </c>
      <c r="F550" s="15">
        <v>44203</v>
      </c>
      <c r="G550" s="2">
        <v>6110</v>
      </c>
      <c r="H550" s="4">
        <f>Tabla14[[#This Row],[Importe]]-Tabla14[[#This Row],[Pagado]]</f>
        <v>0</v>
      </c>
    </row>
    <row r="551" spans="1:8" x14ac:dyDescent="0.25">
      <c r="A551" s="14">
        <v>44203</v>
      </c>
      <c r="B551" s="8" t="s">
        <v>8152</v>
      </c>
      <c r="C551">
        <v>42935</v>
      </c>
      <c r="D551" s="13" t="s">
        <v>4084</v>
      </c>
      <c r="E551" s="2">
        <v>1768.4</v>
      </c>
      <c r="F551" s="15">
        <v>44203</v>
      </c>
      <c r="G551" s="2">
        <v>1768.4</v>
      </c>
      <c r="H551" s="4">
        <f>Tabla14[[#This Row],[Importe]]-Tabla14[[#This Row],[Pagado]]</f>
        <v>0</v>
      </c>
    </row>
    <row r="552" spans="1:8" x14ac:dyDescent="0.25">
      <c r="A552" s="14">
        <v>44203</v>
      </c>
      <c r="B552" s="8" t="s">
        <v>8153</v>
      </c>
      <c r="C552">
        <v>42936</v>
      </c>
      <c r="D552" s="13" t="s">
        <v>3958</v>
      </c>
      <c r="E552" s="2">
        <v>2153.6999999999998</v>
      </c>
      <c r="F552" s="15">
        <v>44203</v>
      </c>
      <c r="G552" s="2">
        <v>2153.6999999999998</v>
      </c>
      <c r="H552" s="4">
        <f>Tabla14[[#This Row],[Importe]]-Tabla14[[#This Row],[Pagado]]</f>
        <v>0</v>
      </c>
    </row>
    <row r="553" spans="1:8" x14ac:dyDescent="0.25">
      <c r="A553" s="14">
        <v>44203</v>
      </c>
      <c r="B553" s="8" t="s">
        <v>8154</v>
      </c>
      <c r="C553">
        <v>42937</v>
      </c>
      <c r="D553" s="13" t="s">
        <v>4187</v>
      </c>
      <c r="E553" s="2">
        <v>23319.8</v>
      </c>
      <c r="F553" s="15">
        <v>44203</v>
      </c>
      <c r="G553" s="2">
        <v>23319.8</v>
      </c>
      <c r="H553" s="4">
        <f>Tabla14[[#This Row],[Importe]]-Tabla14[[#This Row],[Pagado]]</f>
        <v>0</v>
      </c>
    </row>
    <row r="554" spans="1:8" x14ac:dyDescent="0.25">
      <c r="A554" s="14">
        <v>44203</v>
      </c>
      <c r="B554" s="8" t="s">
        <v>8155</v>
      </c>
      <c r="C554">
        <v>42938</v>
      </c>
      <c r="D554" s="13" t="s">
        <v>4084</v>
      </c>
      <c r="E554" s="2">
        <v>424.8</v>
      </c>
      <c r="F554" s="15">
        <v>44203</v>
      </c>
      <c r="G554" s="2">
        <v>424.8</v>
      </c>
      <c r="H554" s="4">
        <f>Tabla14[[#This Row],[Importe]]-Tabla14[[#This Row],[Pagado]]</f>
        <v>0</v>
      </c>
    </row>
    <row r="555" spans="1:8" x14ac:dyDescent="0.25">
      <c r="A555" s="14">
        <v>44203</v>
      </c>
      <c r="B555" s="8" t="s">
        <v>8156</v>
      </c>
      <c r="C555">
        <v>42939</v>
      </c>
      <c r="D555" s="13" t="s">
        <v>3962</v>
      </c>
      <c r="E555" s="2">
        <v>9082.4</v>
      </c>
      <c r="F555" s="15">
        <v>44203</v>
      </c>
      <c r="G555" s="2">
        <v>9082.4</v>
      </c>
      <c r="H555" s="4">
        <f>Tabla14[[#This Row],[Importe]]-Tabla14[[#This Row],[Pagado]]</f>
        <v>0</v>
      </c>
    </row>
    <row r="556" spans="1:8" x14ac:dyDescent="0.25">
      <c r="A556" s="14">
        <v>44203</v>
      </c>
      <c r="B556" s="8" t="s">
        <v>8157</v>
      </c>
      <c r="C556">
        <v>42940</v>
      </c>
      <c r="D556" s="13" t="s">
        <v>3985</v>
      </c>
      <c r="E556" s="2">
        <v>2241.5</v>
      </c>
      <c r="F556" s="15">
        <v>44204</v>
      </c>
      <c r="G556" s="2">
        <v>2241.5</v>
      </c>
      <c r="H556" s="4">
        <f>Tabla14[[#This Row],[Importe]]-Tabla14[[#This Row],[Pagado]]</f>
        <v>0</v>
      </c>
    </row>
    <row r="557" spans="1:8" x14ac:dyDescent="0.25">
      <c r="A557" s="14">
        <v>44203</v>
      </c>
      <c r="B557" s="8" t="s">
        <v>8158</v>
      </c>
      <c r="C557">
        <v>42941</v>
      </c>
      <c r="D557" s="13" t="s">
        <v>4116</v>
      </c>
      <c r="E557" s="2">
        <v>2628.1</v>
      </c>
      <c r="F557" s="15">
        <v>44204</v>
      </c>
      <c r="G557" s="2">
        <v>2628.1</v>
      </c>
      <c r="H557" s="4">
        <f>Tabla14[[#This Row],[Importe]]-Tabla14[[#This Row],[Pagado]]</f>
        <v>0</v>
      </c>
    </row>
    <row r="558" spans="1:8" x14ac:dyDescent="0.25">
      <c r="A558" s="14">
        <v>44203</v>
      </c>
      <c r="B558" s="8" t="s">
        <v>8159</v>
      </c>
      <c r="C558">
        <v>42942</v>
      </c>
      <c r="D558" s="13" t="s">
        <v>4091</v>
      </c>
      <c r="E558" s="2">
        <v>8147.16</v>
      </c>
      <c r="F558" s="15">
        <v>44203</v>
      </c>
      <c r="G558" s="2">
        <v>8147.16</v>
      </c>
      <c r="H558" s="4">
        <f>Tabla14[[#This Row],[Importe]]-Tabla14[[#This Row],[Pagado]]</f>
        <v>0</v>
      </c>
    </row>
    <row r="559" spans="1:8" x14ac:dyDescent="0.25">
      <c r="A559" s="14">
        <v>44203</v>
      </c>
      <c r="B559" s="8" t="s">
        <v>8160</v>
      </c>
      <c r="C559">
        <v>42943</v>
      </c>
      <c r="D559" s="13" t="s">
        <v>3980</v>
      </c>
      <c r="E559" s="2">
        <v>5018.6000000000004</v>
      </c>
      <c r="F559" s="15">
        <v>44204</v>
      </c>
      <c r="G559" s="2">
        <v>5018.6000000000004</v>
      </c>
      <c r="H559" s="4">
        <f>Tabla14[[#This Row],[Importe]]-Tabla14[[#This Row],[Pagado]]</f>
        <v>0</v>
      </c>
    </row>
    <row r="560" spans="1:8" x14ac:dyDescent="0.25">
      <c r="A560" s="14">
        <v>44203</v>
      </c>
      <c r="B560" s="8" t="s">
        <v>8161</v>
      </c>
      <c r="C560">
        <v>42944</v>
      </c>
      <c r="D560" s="13" t="s">
        <v>3956</v>
      </c>
      <c r="E560" s="2">
        <v>2735</v>
      </c>
      <c r="F560" s="15">
        <v>44203</v>
      </c>
      <c r="G560" s="2">
        <v>2735</v>
      </c>
      <c r="H560" s="4">
        <f>Tabla14[[#This Row],[Importe]]-Tabla14[[#This Row],[Pagado]]</f>
        <v>0</v>
      </c>
    </row>
    <row r="561" spans="1:8" x14ac:dyDescent="0.25">
      <c r="A561" s="14">
        <v>44203</v>
      </c>
      <c r="B561" s="8" t="s">
        <v>8162</v>
      </c>
      <c r="C561">
        <v>42945</v>
      </c>
      <c r="D561" s="13" t="s">
        <v>4036</v>
      </c>
      <c r="E561" s="2">
        <v>2548.8000000000002</v>
      </c>
      <c r="F561" s="15">
        <v>44203</v>
      </c>
      <c r="G561" s="2">
        <v>2548.8000000000002</v>
      </c>
      <c r="H561" s="4">
        <f>Tabla14[[#This Row],[Importe]]-Tabla14[[#This Row],[Pagado]]</f>
        <v>0</v>
      </c>
    </row>
    <row r="562" spans="1:8" x14ac:dyDescent="0.25">
      <c r="A562" s="14">
        <v>44203</v>
      </c>
      <c r="B562" s="8" t="s">
        <v>8163</v>
      </c>
      <c r="C562">
        <v>42946</v>
      </c>
      <c r="D562" s="13" t="s">
        <v>4120</v>
      </c>
      <c r="E562" s="2">
        <v>11414.4</v>
      </c>
      <c r="F562" s="15">
        <v>44204</v>
      </c>
      <c r="G562" s="2">
        <v>11414.4</v>
      </c>
      <c r="H562" s="4">
        <f>Tabla14[[#This Row],[Importe]]-Tabla14[[#This Row],[Pagado]]</f>
        <v>0</v>
      </c>
    </row>
    <row r="563" spans="1:8" x14ac:dyDescent="0.25">
      <c r="A563" s="14">
        <v>44203</v>
      </c>
      <c r="B563" s="8" t="s">
        <v>8164</v>
      </c>
      <c r="C563">
        <v>42947</v>
      </c>
      <c r="D563" s="13" t="s">
        <v>4120</v>
      </c>
      <c r="E563" s="2">
        <v>2456</v>
      </c>
      <c r="F563" s="15">
        <v>44204</v>
      </c>
      <c r="G563" s="2">
        <v>2456</v>
      </c>
      <c r="H563" s="4">
        <f>Tabla14[[#This Row],[Importe]]-Tabla14[[#This Row],[Pagado]]</f>
        <v>0</v>
      </c>
    </row>
    <row r="564" spans="1:8" x14ac:dyDescent="0.25">
      <c r="A564" s="14">
        <v>44203</v>
      </c>
      <c r="B564" s="8" t="s">
        <v>8165</v>
      </c>
      <c r="C564">
        <v>42948</v>
      </c>
      <c r="D564" s="13" t="s">
        <v>3987</v>
      </c>
      <c r="E564" s="2">
        <v>1735.2</v>
      </c>
      <c r="F564" s="15">
        <v>44204</v>
      </c>
      <c r="G564" s="2">
        <v>1735.2</v>
      </c>
      <c r="H564" s="4">
        <f>Tabla14[[#This Row],[Importe]]-Tabla14[[#This Row],[Pagado]]</f>
        <v>0</v>
      </c>
    </row>
    <row r="565" spans="1:8" ht="15.75" x14ac:dyDescent="0.25">
      <c r="A565" s="14">
        <v>44203</v>
      </c>
      <c r="B565" s="8" t="s">
        <v>8166</v>
      </c>
      <c r="C565">
        <v>42949</v>
      </c>
      <c r="D565" s="17" t="s">
        <v>7662</v>
      </c>
      <c r="E565" s="2">
        <v>0</v>
      </c>
      <c r="F565" s="18" t="s">
        <v>7662</v>
      </c>
      <c r="G565" s="2">
        <v>0</v>
      </c>
      <c r="H565" s="4">
        <f>Tabla14[[#This Row],[Importe]]-Tabla14[[#This Row],[Pagado]]</f>
        <v>0</v>
      </c>
    </row>
    <row r="566" spans="1:8" x14ac:dyDescent="0.25">
      <c r="A566" s="14">
        <v>44203</v>
      </c>
      <c r="B566" s="8" t="s">
        <v>8167</v>
      </c>
      <c r="C566">
        <v>42950</v>
      </c>
      <c r="D566" s="13" t="s">
        <v>4113</v>
      </c>
      <c r="E566" s="2">
        <v>1897.2</v>
      </c>
      <c r="F566" s="15">
        <v>44204</v>
      </c>
      <c r="G566" s="2">
        <v>1897.2</v>
      </c>
      <c r="H566" s="4">
        <f>Tabla14[[#This Row],[Importe]]-Tabla14[[#This Row],[Pagado]]</f>
        <v>0</v>
      </c>
    </row>
    <row r="567" spans="1:8" x14ac:dyDescent="0.25">
      <c r="A567" s="14">
        <v>44203</v>
      </c>
      <c r="B567" s="8" t="s">
        <v>8168</v>
      </c>
      <c r="C567">
        <v>42951</v>
      </c>
      <c r="D567" s="13" t="s">
        <v>4155</v>
      </c>
      <c r="E567" s="2">
        <v>2761.2</v>
      </c>
      <c r="F567" s="15">
        <v>44203</v>
      </c>
      <c r="G567" s="2">
        <v>2761.2</v>
      </c>
      <c r="H567" s="4">
        <f>Tabla14[[#This Row],[Importe]]-Tabla14[[#This Row],[Pagado]]</f>
        <v>0</v>
      </c>
    </row>
    <row r="568" spans="1:8" x14ac:dyDescent="0.25">
      <c r="A568" s="14">
        <v>44203</v>
      </c>
      <c r="B568" s="8" t="s">
        <v>8169</v>
      </c>
      <c r="C568">
        <v>42952</v>
      </c>
      <c r="D568" s="13" t="s">
        <v>3977</v>
      </c>
      <c r="E568" s="2">
        <v>3870.3</v>
      </c>
      <c r="F568" s="15">
        <v>44203</v>
      </c>
      <c r="G568" s="2">
        <v>3870.3</v>
      </c>
      <c r="H568" s="4">
        <f>Tabla14[[#This Row],[Importe]]-Tabla14[[#This Row],[Pagado]]</f>
        <v>0</v>
      </c>
    </row>
    <row r="569" spans="1:8" x14ac:dyDescent="0.25">
      <c r="A569" s="14">
        <v>44203</v>
      </c>
      <c r="B569" s="8" t="s">
        <v>8170</v>
      </c>
      <c r="C569">
        <v>42953</v>
      </c>
      <c r="D569" s="13" t="s">
        <v>3999</v>
      </c>
      <c r="E569" s="2">
        <v>4622.3999999999996</v>
      </c>
      <c r="F569" s="15">
        <v>44203</v>
      </c>
      <c r="G569" s="2">
        <v>4622.3999999999996</v>
      </c>
      <c r="H569" s="4">
        <f>Tabla14[[#This Row],[Importe]]-Tabla14[[#This Row],[Pagado]]</f>
        <v>0</v>
      </c>
    </row>
    <row r="570" spans="1:8" x14ac:dyDescent="0.25">
      <c r="A570" s="14">
        <v>44203</v>
      </c>
      <c r="B570" s="8" t="s">
        <v>8171</v>
      </c>
      <c r="C570">
        <v>42954</v>
      </c>
      <c r="D570" s="13" t="s">
        <v>3969</v>
      </c>
      <c r="E570" s="2">
        <v>12897</v>
      </c>
      <c r="F570" s="15">
        <v>44203</v>
      </c>
      <c r="G570" s="2">
        <v>12897</v>
      </c>
      <c r="H570" s="4">
        <f>Tabla14[[#This Row],[Importe]]-Tabla14[[#This Row],[Pagado]]</f>
        <v>0</v>
      </c>
    </row>
    <row r="571" spans="1:8" x14ac:dyDescent="0.25">
      <c r="A571" s="14">
        <v>44203</v>
      </c>
      <c r="B571" s="8" t="s">
        <v>8172</v>
      </c>
      <c r="C571">
        <v>42955</v>
      </c>
      <c r="D571" s="13" t="s">
        <v>4020</v>
      </c>
      <c r="E571" s="2">
        <v>19821.400000000001</v>
      </c>
      <c r="F571" s="15">
        <v>44210</v>
      </c>
      <c r="G571" s="2">
        <f>6423.2+13398.2</f>
        <v>19821.400000000001</v>
      </c>
      <c r="H571" s="4">
        <f>Tabla14[[#This Row],[Importe]]-Tabla14[[#This Row],[Pagado]]</f>
        <v>0</v>
      </c>
    </row>
    <row r="572" spans="1:8" x14ac:dyDescent="0.25">
      <c r="A572" s="14">
        <v>44203</v>
      </c>
      <c r="B572" s="8" t="s">
        <v>8173</v>
      </c>
      <c r="C572">
        <v>42956</v>
      </c>
      <c r="D572" s="13" t="s">
        <v>4048</v>
      </c>
      <c r="E572" s="2">
        <v>28043.200000000001</v>
      </c>
      <c r="F572" s="15">
        <v>44203</v>
      </c>
      <c r="G572" s="2">
        <v>28043.200000000001</v>
      </c>
      <c r="H572" s="4">
        <f>Tabla14[[#This Row],[Importe]]-Tabla14[[#This Row],[Pagado]]</f>
        <v>0</v>
      </c>
    </row>
    <row r="573" spans="1:8" x14ac:dyDescent="0.25">
      <c r="A573" s="14">
        <v>44203</v>
      </c>
      <c r="B573" s="8" t="s">
        <v>8174</v>
      </c>
      <c r="C573">
        <v>42957</v>
      </c>
      <c r="D573" s="13" t="s">
        <v>4129</v>
      </c>
      <c r="E573" s="2">
        <v>2410.1999999999998</v>
      </c>
      <c r="F573" s="15">
        <v>44203</v>
      </c>
      <c r="G573" s="2">
        <v>2410.1999999999998</v>
      </c>
      <c r="H573" s="4">
        <f>Tabla14[[#This Row],[Importe]]-Tabla14[[#This Row],[Pagado]]</f>
        <v>0</v>
      </c>
    </row>
    <row r="574" spans="1:8" x14ac:dyDescent="0.25">
      <c r="A574" s="14">
        <v>44203</v>
      </c>
      <c r="B574" s="8" t="s">
        <v>8175</v>
      </c>
      <c r="C574">
        <v>42958</v>
      </c>
      <c r="D574" s="13" t="s">
        <v>4049</v>
      </c>
      <c r="E574" s="2">
        <v>1386</v>
      </c>
      <c r="F574" s="15">
        <v>44203</v>
      </c>
      <c r="G574" s="2">
        <v>1386</v>
      </c>
      <c r="H574" s="4">
        <f>Tabla14[[#This Row],[Importe]]-Tabla14[[#This Row],[Pagado]]</f>
        <v>0</v>
      </c>
    </row>
    <row r="575" spans="1:8" x14ac:dyDescent="0.25">
      <c r="A575" s="14">
        <v>44203</v>
      </c>
      <c r="B575" s="8" t="s">
        <v>8176</v>
      </c>
      <c r="C575">
        <v>42959</v>
      </c>
      <c r="D575" s="13" t="s">
        <v>8177</v>
      </c>
      <c r="E575" s="2">
        <v>7366.32</v>
      </c>
      <c r="F575" s="15">
        <v>44203</v>
      </c>
      <c r="G575" s="2">
        <v>7366.32</v>
      </c>
      <c r="H575" s="4">
        <f>Tabla14[[#This Row],[Importe]]-Tabla14[[#This Row],[Pagado]]</f>
        <v>0</v>
      </c>
    </row>
    <row r="576" spans="1:8" x14ac:dyDescent="0.25">
      <c r="A576" s="14">
        <v>44203</v>
      </c>
      <c r="B576" s="8" t="s">
        <v>8178</v>
      </c>
      <c r="C576">
        <v>42960</v>
      </c>
      <c r="D576" s="13" t="s">
        <v>8177</v>
      </c>
      <c r="E576" s="2">
        <v>158.6</v>
      </c>
      <c r="F576" s="15">
        <v>44203</v>
      </c>
      <c r="G576" s="2">
        <v>158.6</v>
      </c>
      <c r="H576" s="4">
        <f>Tabla14[[#This Row],[Importe]]-Tabla14[[#This Row],[Pagado]]</f>
        <v>0</v>
      </c>
    </row>
    <row r="577" spans="1:8" x14ac:dyDescent="0.25">
      <c r="A577" s="14">
        <v>44203</v>
      </c>
      <c r="B577" s="8" t="s">
        <v>8179</v>
      </c>
      <c r="C577">
        <v>42961</v>
      </c>
      <c r="D577" s="13" t="s">
        <v>3964</v>
      </c>
      <c r="E577" s="2">
        <v>982.3</v>
      </c>
      <c r="F577" s="15">
        <v>44203</v>
      </c>
      <c r="G577" s="2">
        <v>982.3</v>
      </c>
      <c r="H577" s="4">
        <f>Tabla14[[#This Row],[Importe]]-Tabla14[[#This Row],[Pagado]]</f>
        <v>0</v>
      </c>
    </row>
    <row r="578" spans="1:8" x14ac:dyDescent="0.25">
      <c r="A578" s="14">
        <v>44203</v>
      </c>
      <c r="B578" s="8" t="s">
        <v>8180</v>
      </c>
      <c r="C578">
        <v>42962</v>
      </c>
      <c r="D578" s="13" t="s">
        <v>4095</v>
      </c>
      <c r="E578" s="2">
        <v>4162.3999999999996</v>
      </c>
      <c r="F578" s="15">
        <v>44203</v>
      </c>
      <c r="G578" s="2">
        <v>4162.3999999999996</v>
      </c>
      <c r="H578" s="4">
        <f>Tabla14[[#This Row],[Importe]]-Tabla14[[#This Row],[Pagado]]</f>
        <v>0</v>
      </c>
    </row>
    <row r="579" spans="1:8" x14ac:dyDescent="0.25">
      <c r="A579" s="14">
        <v>44203</v>
      </c>
      <c r="B579" s="8" t="s">
        <v>8181</v>
      </c>
      <c r="C579">
        <v>42963</v>
      </c>
      <c r="D579" s="13" t="s">
        <v>4088</v>
      </c>
      <c r="E579" s="2">
        <v>3478</v>
      </c>
      <c r="F579" s="15">
        <v>44203</v>
      </c>
      <c r="G579" s="2">
        <v>3478</v>
      </c>
      <c r="H579" s="4">
        <f>Tabla14[[#This Row],[Importe]]-Tabla14[[#This Row],[Pagado]]</f>
        <v>0</v>
      </c>
    </row>
    <row r="580" spans="1:8" x14ac:dyDescent="0.25">
      <c r="A580" s="14">
        <v>44203</v>
      </c>
      <c r="B580" s="8" t="s">
        <v>8182</v>
      </c>
      <c r="C580">
        <v>42964</v>
      </c>
      <c r="D580" s="13" t="s">
        <v>4053</v>
      </c>
      <c r="E580" s="2">
        <v>3679.2</v>
      </c>
      <c r="F580" s="15">
        <v>44203</v>
      </c>
      <c r="G580" s="2">
        <v>3679.2</v>
      </c>
      <c r="H580" s="4">
        <f>Tabla14[[#This Row],[Importe]]-Tabla14[[#This Row],[Pagado]]</f>
        <v>0</v>
      </c>
    </row>
    <row r="581" spans="1:8" x14ac:dyDescent="0.25">
      <c r="A581" s="14">
        <v>44203</v>
      </c>
      <c r="B581" s="8" t="s">
        <v>8183</v>
      </c>
      <c r="C581">
        <v>42965</v>
      </c>
      <c r="D581" s="13" t="s">
        <v>5527</v>
      </c>
      <c r="E581" s="2">
        <v>2884</v>
      </c>
      <c r="F581" s="15">
        <v>44203</v>
      </c>
      <c r="G581" s="2">
        <v>2884</v>
      </c>
      <c r="H581" s="4">
        <f>Tabla14[[#This Row],[Importe]]-Tabla14[[#This Row],[Pagado]]</f>
        <v>0</v>
      </c>
    </row>
    <row r="582" spans="1:8" x14ac:dyDescent="0.25">
      <c r="A582" s="14">
        <v>44203</v>
      </c>
      <c r="B582" s="8" t="s">
        <v>8184</v>
      </c>
      <c r="C582">
        <v>42966</v>
      </c>
      <c r="D582" s="13" t="s">
        <v>3991</v>
      </c>
      <c r="E582" s="2">
        <v>4454.3999999999996</v>
      </c>
      <c r="F582" s="15">
        <v>44203</v>
      </c>
      <c r="G582" s="2">
        <v>4454.3999999999996</v>
      </c>
      <c r="H582" s="4">
        <f>Tabla14[[#This Row],[Importe]]-Tabla14[[#This Row],[Pagado]]</f>
        <v>0</v>
      </c>
    </row>
    <row r="583" spans="1:8" ht="15.75" x14ac:dyDescent="0.25">
      <c r="A583" s="14">
        <v>44203</v>
      </c>
      <c r="B583" s="8" t="s">
        <v>8185</v>
      </c>
      <c r="C583">
        <v>42967</v>
      </c>
      <c r="D583" s="17" t="s">
        <v>7662</v>
      </c>
      <c r="E583" s="2">
        <v>0</v>
      </c>
      <c r="F583" s="18" t="s">
        <v>7662</v>
      </c>
      <c r="G583" s="2">
        <v>0</v>
      </c>
      <c r="H583" s="4">
        <f>Tabla14[[#This Row],[Importe]]-Tabla14[[#This Row],[Pagado]]</f>
        <v>0</v>
      </c>
    </row>
    <row r="584" spans="1:8" x14ac:dyDescent="0.25">
      <c r="A584" s="14">
        <v>44203</v>
      </c>
      <c r="B584" s="8" t="s">
        <v>8186</v>
      </c>
      <c r="C584">
        <v>42968</v>
      </c>
      <c r="D584" s="13" t="s">
        <v>4061</v>
      </c>
      <c r="E584" s="2">
        <v>8111.1</v>
      </c>
      <c r="F584" s="15">
        <v>44203</v>
      </c>
      <c r="G584" s="2">
        <v>8111.1</v>
      </c>
      <c r="H584" s="4">
        <f>Tabla14[[#This Row],[Importe]]-Tabla14[[#This Row],[Pagado]]</f>
        <v>0</v>
      </c>
    </row>
    <row r="585" spans="1:8" x14ac:dyDescent="0.25">
      <c r="A585" s="14">
        <v>44203</v>
      </c>
      <c r="B585" s="8" t="s">
        <v>8187</v>
      </c>
      <c r="C585">
        <v>42969</v>
      </c>
      <c r="D585" s="13" t="s">
        <v>3964</v>
      </c>
      <c r="E585" s="2">
        <v>60</v>
      </c>
      <c r="F585" s="15">
        <v>44203</v>
      </c>
      <c r="G585" s="2">
        <v>60</v>
      </c>
      <c r="H585" s="4">
        <f>Tabla14[[#This Row],[Importe]]-Tabla14[[#This Row],[Pagado]]</f>
        <v>0</v>
      </c>
    </row>
    <row r="586" spans="1:8" x14ac:dyDescent="0.25">
      <c r="A586" s="14">
        <v>44203</v>
      </c>
      <c r="B586" s="8" t="s">
        <v>8188</v>
      </c>
      <c r="C586">
        <v>42970</v>
      </c>
      <c r="D586" s="13" t="s">
        <v>4109</v>
      </c>
      <c r="E586" s="2">
        <v>2260</v>
      </c>
      <c r="F586" s="15">
        <v>44203</v>
      </c>
      <c r="G586" s="2">
        <v>2260</v>
      </c>
      <c r="H586" s="4">
        <f>Tabla14[[#This Row],[Importe]]-Tabla14[[#This Row],[Pagado]]</f>
        <v>0</v>
      </c>
    </row>
    <row r="587" spans="1:8" x14ac:dyDescent="0.25">
      <c r="A587" s="14">
        <v>44203</v>
      </c>
      <c r="B587" s="8" t="s">
        <v>8189</v>
      </c>
      <c r="C587">
        <v>42971</v>
      </c>
      <c r="D587" s="13" t="s">
        <v>4146</v>
      </c>
      <c r="E587" s="2">
        <v>11762.2</v>
      </c>
      <c r="F587" s="15">
        <v>44203</v>
      </c>
      <c r="G587" s="2">
        <v>11762.2</v>
      </c>
      <c r="H587" s="4">
        <f>Tabla14[[#This Row],[Importe]]-Tabla14[[#This Row],[Pagado]]</f>
        <v>0</v>
      </c>
    </row>
    <row r="588" spans="1:8" x14ac:dyDescent="0.25">
      <c r="A588" s="14">
        <v>44203</v>
      </c>
      <c r="B588" s="8" t="s">
        <v>8190</v>
      </c>
      <c r="C588">
        <v>42972</v>
      </c>
      <c r="D588" s="13" t="s">
        <v>3965</v>
      </c>
      <c r="E588" s="2">
        <v>705</v>
      </c>
      <c r="F588" s="15">
        <v>44203</v>
      </c>
      <c r="G588" s="2">
        <v>705</v>
      </c>
      <c r="H588" s="4">
        <f>Tabla14[[#This Row],[Importe]]-Tabla14[[#This Row],[Pagado]]</f>
        <v>0</v>
      </c>
    </row>
    <row r="589" spans="1:8" x14ac:dyDescent="0.25">
      <c r="A589" s="14">
        <v>44203</v>
      </c>
      <c r="B589" s="8" t="s">
        <v>8191</v>
      </c>
      <c r="C589">
        <v>42973</v>
      </c>
      <c r="D589" s="13" t="s">
        <v>4109</v>
      </c>
      <c r="E589" s="2">
        <v>7915.74</v>
      </c>
      <c r="F589" s="15">
        <v>44203</v>
      </c>
      <c r="G589" s="2">
        <v>7915.74</v>
      </c>
      <c r="H589" s="4">
        <f>Tabla14[[#This Row],[Importe]]-Tabla14[[#This Row],[Pagado]]</f>
        <v>0</v>
      </c>
    </row>
    <row r="590" spans="1:8" x14ac:dyDescent="0.25">
      <c r="A590" s="14">
        <v>44203</v>
      </c>
      <c r="B590" s="8" t="s">
        <v>8192</v>
      </c>
      <c r="C590">
        <v>42974</v>
      </c>
      <c r="D590" s="13" t="s">
        <v>4017</v>
      </c>
      <c r="E590" s="2">
        <v>77380.66</v>
      </c>
      <c r="F590" s="15">
        <v>44206</v>
      </c>
      <c r="G590" s="2">
        <v>77380.66</v>
      </c>
      <c r="H590" s="4">
        <f>Tabla14[[#This Row],[Importe]]-Tabla14[[#This Row],[Pagado]]</f>
        <v>0</v>
      </c>
    </row>
    <row r="591" spans="1:8" x14ac:dyDescent="0.25">
      <c r="A591" s="14">
        <v>44203</v>
      </c>
      <c r="B591" s="8" t="s">
        <v>8193</v>
      </c>
      <c r="C591">
        <v>42975</v>
      </c>
      <c r="D591" s="13" t="s">
        <v>3964</v>
      </c>
      <c r="E591" s="2">
        <v>1880</v>
      </c>
      <c r="F591" s="15">
        <v>44203</v>
      </c>
      <c r="G591" s="2">
        <v>1880</v>
      </c>
      <c r="H591" s="4">
        <f>Tabla14[[#This Row],[Importe]]-Tabla14[[#This Row],[Pagado]]</f>
        <v>0</v>
      </c>
    </row>
    <row r="592" spans="1:8" x14ac:dyDescent="0.25">
      <c r="A592" s="14">
        <v>44203</v>
      </c>
      <c r="B592" s="8" t="s">
        <v>8194</v>
      </c>
      <c r="C592">
        <v>42976</v>
      </c>
      <c r="D592" s="13" t="s">
        <v>4021</v>
      </c>
      <c r="E592" s="2">
        <v>23053.8</v>
      </c>
      <c r="F592" s="15">
        <v>44203</v>
      </c>
      <c r="G592" s="2">
        <v>23053.8</v>
      </c>
      <c r="H592" s="4">
        <f>Tabla14[[#This Row],[Importe]]-Tabla14[[#This Row],[Pagado]]</f>
        <v>0</v>
      </c>
    </row>
    <row r="593" spans="1:8" x14ac:dyDescent="0.25">
      <c r="A593" s="14">
        <v>44203</v>
      </c>
      <c r="B593" s="8" t="s">
        <v>8195</v>
      </c>
      <c r="C593">
        <v>42977</v>
      </c>
      <c r="D593" s="13" t="s">
        <v>4017</v>
      </c>
      <c r="E593" s="2">
        <v>6257.6</v>
      </c>
      <c r="F593" s="15">
        <v>44206</v>
      </c>
      <c r="G593" s="2">
        <v>6257.6</v>
      </c>
      <c r="H593" s="4">
        <f>Tabla14[[#This Row],[Importe]]-Tabla14[[#This Row],[Pagado]]</f>
        <v>0</v>
      </c>
    </row>
    <row r="594" spans="1:8" ht="15.75" x14ac:dyDescent="0.25">
      <c r="A594" s="14">
        <v>44203</v>
      </c>
      <c r="B594" s="8" t="s">
        <v>8196</v>
      </c>
      <c r="C594">
        <v>42978</v>
      </c>
      <c r="D594" s="17" t="s">
        <v>7662</v>
      </c>
      <c r="E594" s="2">
        <v>0</v>
      </c>
      <c r="F594" s="18" t="s">
        <v>7662</v>
      </c>
      <c r="G594" s="2">
        <v>0</v>
      </c>
      <c r="H594" s="4">
        <f>Tabla14[[#This Row],[Importe]]-Tabla14[[#This Row],[Pagado]]</f>
        <v>0</v>
      </c>
    </row>
    <row r="595" spans="1:8" x14ac:dyDescent="0.25">
      <c r="A595" s="14">
        <v>44203</v>
      </c>
      <c r="B595" s="8" t="s">
        <v>8197</v>
      </c>
      <c r="C595">
        <v>42979</v>
      </c>
      <c r="D595" s="13" t="s">
        <v>4049</v>
      </c>
      <c r="E595" s="2">
        <v>786.6</v>
      </c>
      <c r="F595" s="15">
        <v>44203</v>
      </c>
      <c r="G595" s="2">
        <v>786.6</v>
      </c>
      <c r="H595" s="4">
        <f>Tabla14[[#This Row],[Importe]]-Tabla14[[#This Row],[Pagado]]</f>
        <v>0</v>
      </c>
    </row>
    <row r="596" spans="1:8" x14ac:dyDescent="0.25">
      <c r="A596" s="14">
        <v>44203</v>
      </c>
      <c r="B596" s="8" t="s">
        <v>8198</v>
      </c>
      <c r="C596">
        <v>42980</v>
      </c>
      <c r="D596" s="13" t="s">
        <v>4158</v>
      </c>
      <c r="E596" s="2">
        <v>1382.2</v>
      </c>
      <c r="F596" s="15">
        <v>44203</v>
      </c>
      <c r="G596" s="2">
        <v>1382.2</v>
      </c>
      <c r="H596" s="4">
        <f>Tabla14[[#This Row],[Importe]]-Tabla14[[#This Row],[Pagado]]</f>
        <v>0</v>
      </c>
    </row>
    <row r="597" spans="1:8" x14ac:dyDescent="0.25">
      <c r="A597" s="14">
        <v>44203</v>
      </c>
      <c r="B597" s="8" t="s">
        <v>8199</v>
      </c>
      <c r="C597">
        <v>42981</v>
      </c>
      <c r="D597" s="13" t="s">
        <v>4012</v>
      </c>
      <c r="E597" s="2">
        <v>1820.8</v>
      </c>
      <c r="F597" s="15">
        <v>44203</v>
      </c>
      <c r="G597" s="2">
        <v>1820.8</v>
      </c>
      <c r="H597" s="4">
        <f>Tabla14[[#This Row],[Importe]]-Tabla14[[#This Row],[Pagado]]</f>
        <v>0</v>
      </c>
    </row>
    <row r="598" spans="1:8" ht="15.75" x14ac:dyDescent="0.25">
      <c r="A598" s="14">
        <v>44203</v>
      </c>
      <c r="B598" s="8" t="s">
        <v>8200</v>
      </c>
      <c r="C598">
        <v>42982</v>
      </c>
      <c r="D598" s="17" t="s">
        <v>7662</v>
      </c>
      <c r="E598" s="2">
        <v>0</v>
      </c>
      <c r="F598" s="18" t="s">
        <v>7662</v>
      </c>
      <c r="G598" s="2">
        <v>0</v>
      </c>
      <c r="H598" s="4">
        <f>Tabla14[[#This Row],[Importe]]-Tabla14[[#This Row],[Pagado]]</f>
        <v>0</v>
      </c>
    </row>
    <row r="599" spans="1:8" ht="15.75" x14ac:dyDescent="0.25">
      <c r="A599" s="14">
        <v>44203</v>
      </c>
      <c r="B599" s="8" t="s">
        <v>8201</v>
      </c>
      <c r="C599">
        <v>42983</v>
      </c>
      <c r="D599" s="17" t="s">
        <v>7662</v>
      </c>
      <c r="E599" s="2">
        <v>0</v>
      </c>
      <c r="F599" s="18" t="s">
        <v>7662</v>
      </c>
      <c r="G599" s="2">
        <v>0</v>
      </c>
      <c r="H599" s="4">
        <f>Tabla14[[#This Row],[Importe]]-Tabla14[[#This Row],[Pagado]]</f>
        <v>0</v>
      </c>
    </row>
    <row r="600" spans="1:8" x14ac:dyDescent="0.25">
      <c r="A600" s="14">
        <v>44203</v>
      </c>
      <c r="B600" s="8" t="s">
        <v>8202</v>
      </c>
      <c r="C600">
        <v>42984</v>
      </c>
      <c r="D600" s="13" t="s">
        <v>3964</v>
      </c>
      <c r="E600" s="2">
        <v>470</v>
      </c>
      <c r="F600" s="15">
        <v>44203</v>
      </c>
      <c r="G600" s="2">
        <v>470</v>
      </c>
      <c r="H600" s="4">
        <f>Tabla14[[#This Row],[Importe]]-Tabla14[[#This Row],[Pagado]]</f>
        <v>0</v>
      </c>
    </row>
    <row r="601" spans="1:8" x14ac:dyDescent="0.25">
      <c r="A601" s="14">
        <v>44203</v>
      </c>
      <c r="B601" s="8" t="s">
        <v>8203</v>
      </c>
      <c r="C601">
        <v>42985</v>
      </c>
      <c r="D601" s="13" t="s">
        <v>3964</v>
      </c>
      <c r="E601" s="2">
        <v>662.7</v>
      </c>
      <c r="F601" s="15">
        <v>44203</v>
      </c>
      <c r="G601" s="2">
        <v>662.7</v>
      </c>
      <c r="H601" s="4">
        <f>Tabla14[[#This Row],[Importe]]-Tabla14[[#This Row],[Pagado]]</f>
        <v>0</v>
      </c>
    </row>
    <row r="602" spans="1:8" x14ac:dyDescent="0.25">
      <c r="A602" s="14">
        <v>44203</v>
      </c>
      <c r="B602" s="8" t="s">
        <v>8204</v>
      </c>
      <c r="C602">
        <v>42986</v>
      </c>
      <c r="D602" s="13" t="s">
        <v>3964</v>
      </c>
      <c r="E602" s="2">
        <v>1358.3</v>
      </c>
      <c r="F602" s="15">
        <v>44203</v>
      </c>
      <c r="G602" s="2">
        <v>1358.3</v>
      </c>
      <c r="H602" s="4">
        <f>Tabla14[[#This Row],[Importe]]-Tabla14[[#This Row],[Pagado]]</f>
        <v>0</v>
      </c>
    </row>
    <row r="603" spans="1:8" x14ac:dyDescent="0.25">
      <c r="A603" s="14">
        <v>44203</v>
      </c>
      <c r="B603" s="8" t="s">
        <v>8205</v>
      </c>
      <c r="C603">
        <v>42987</v>
      </c>
      <c r="D603" s="13" t="s">
        <v>3994</v>
      </c>
      <c r="E603" s="2">
        <v>1571.1</v>
      </c>
      <c r="F603" s="15">
        <v>44203</v>
      </c>
      <c r="G603" s="2">
        <v>1571.1</v>
      </c>
      <c r="H603" s="4">
        <f>Tabla14[[#This Row],[Importe]]-Tabla14[[#This Row],[Pagado]]</f>
        <v>0</v>
      </c>
    </row>
    <row r="604" spans="1:8" x14ac:dyDescent="0.25">
      <c r="A604" s="14">
        <v>44203</v>
      </c>
      <c r="B604" s="8" t="s">
        <v>8206</v>
      </c>
      <c r="C604">
        <v>42988</v>
      </c>
      <c r="D604" s="13" t="s">
        <v>4092</v>
      </c>
      <c r="E604" s="2">
        <v>3417.6</v>
      </c>
      <c r="F604" s="15">
        <v>44203</v>
      </c>
      <c r="G604" s="2">
        <v>3417.6</v>
      </c>
      <c r="H604" s="4">
        <f>Tabla14[[#This Row],[Importe]]-Tabla14[[#This Row],[Pagado]]</f>
        <v>0</v>
      </c>
    </row>
    <row r="605" spans="1:8" x14ac:dyDescent="0.25">
      <c r="A605" s="14">
        <v>44203</v>
      </c>
      <c r="B605" s="8" t="s">
        <v>8207</v>
      </c>
      <c r="C605">
        <v>42989</v>
      </c>
      <c r="D605" s="13" t="s">
        <v>3964</v>
      </c>
      <c r="E605" s="2">
        <v>3998.8</v>
      </c>
      <c r="F605" s="15">
        <v>44203</v>
      </c>
      <c r="G605" s="2">
        <v>3998.8</v>
      </c>
      <c r="H605" s="4">
        <f>Tabla14[[#This Row],[Importe]]-Tabla14[[#This Row],[Pagado]]</f>
        <v>0</v>
      </c>
    </row>
    <row r="606" spans="1:8" x14ac:dyDescent="0.25">
      <c r="A606" s="14">
        <v>44203</v>
      </c>
      <c r="B606" s="8" t="s">
        <v>8208</v>
      </c>
      <c r="C606">
        <v>42990</v>
      </c>
      <c r="D606" s="13" t="s">
        <v>4071</v>
      </c>
      <c r="E606" s="2">
        <v>2331</v>
      </c>
      <c r="F606" s="15">
        <v>44209</v>
      </c>
      <c r="G606" s="2">
        <v>2331</v>
      </c>
      <c r="H606" s="4">
        <f>Tabla14[[#This Row],[Importe]]-Tabla14[[#This Row],[Pagado]]</f>
        <v>0</v>
      </c>
    </row>
    <row r="607" spans="1:8" x14ac:dyDescent="0.25">
      <c r="A607" s="14">
        <v>44203</v>
      </c>
      <c r="B607" s="8" t="s">
        <v>8209</v>
      </c>
      <c r="C607">
        <v>42991</v>
      </c>
      <c r="D607" s="13" t="s">
        <v>4022</v>
      </c>
      <c r="E607" s="2">
        <v>1056</v>
      </c>
      <c r="F607" s="15">
        <v>44203</v>
      </c>
      <c r="G607" s="2">
        <v>1056</v>
      </c>
      <c r="H607" s="4">
        <f>Tabla14[[#This Row],[Importe]]-Tabla14[[#This Row],[Pagado]]</f>
        <v>0</v>
      </c>
    </row>
    <row r="608" spans="1:8" x14ac:dyDescent="0.25">
      <c r="A608" s="14">
        <v>44203</v>
      </c>
      <c r="B608" s="8" t="s">
        <v>8210</v>
      </c>
      <c r="C608">
        <v>42992</v>
      </c>
      <c r="D608" s="13" t="s">
        <v>4049</v>
      </c>
      <c r="E608" s="2">
        <v>711</v>
      </c>
      <c r="F608" s="15">
        <v>44203</v>
      </c>
      <c r="G608" s="2">
        <v>711</v>
      </c>
      <c r="H608" s="4">
        <f>Tabla14[[#This Row],[Importe]]-Tabla14[[#This Row],[Pagado]]</f>
        <v>0</v>
      </c>
    </row>
    <row r="609" spans="1:8" x14ac:dyDescent="0.25">
      <c r="A609" s="14">
        <v>44203</v>
      </c>
      <c r="B609" s="8" t="s">
        <v>8211</v>
      </c>
      <c r="C609">
        <v>42993</v>
      </c>
      <c r="D609" s="13" t="s">
        <v>4019</v>
      </c>
      <c r="E609" s="2">
        <v>10.77</v>
      </c>
      <c r="F609" s="15">
        <v>44208</v>
      </c>
      <c r="G609" s="2">
        <v>10.77</v>
      </c>
      <c r="H609" s="4">
        <f>Tabla14[[#This Row],[Importe]]-Tabla14[[#This Row],[Pagado]]</f>
        <v>0</v>
      </c>
    </row>
    <row r="610" spans="1:8" x14ac:dyDescent="0.25">
      <c r="A610" s="14">
        <v>44203</v>
      </c>
      <c r="B610" s="8" t="s">
        <v>8212</v>
      </c>
      <c r="C610">
        <v>42994</v>
      </c>
      <c r="D610" s="13" t="s">
        <v>4066</v>
      </c>
      <c r="E610" s="2">
        <v>686.2</v>
      </c>
      <c r="F610" s="15">
        <v>44203</v>
      </c>
      <c r="G610" s="2">
        <v>686.2</v>
      </c>
      <c r="H610" s="4">
        <f>Tabla14[[#This Row],[Importe]]-Tabla14[[#This Row],[Pagado]]</f>
        <v>0</v>
      </c>
    </row>
    <row r="611" spans="1:8" x14ac:dyDescent="0.25">
      <c r="A611" s="14">
        <v>44203</v>
      </c>
      <c r="B611" s="8" t="s">
        <v>8213</v>
      </c>
      <c r="C611">
        <v>42995</v>
      </c>
      <c r="D611" s="13" t="s">
        <v>4059</v>
      </c>
      <c r="E611" s="2">
        <v>17271</v>
      </c>
      <c r="F611" s="15">
        <v>44234</v>
      </c>
      <c r="G611" s="2">
        <v>17271</v>
      </c>
      <c r="H611" s="4">
        <f>Tabla14[[#This Row],[Importe]]-Tabla14[[#This Row],[Pagado]]</f>
        <v>0</v>
      </c>
    </row>
    <row r="612" spans="1:8" x14ac:dyDescent="0.25">
      <c r="A612" s="14">
        <v>44203</v>
      </c>
      <c r="B612" s="8" t="s">
        <v>8214</v>
      </c>
      <c r="C612">
        <v>42996</v>
      </c>
      <c r="D612" s="13" t="s">
        <v>4157</v>
      </c>
      <c r="E612" s="2">
        <v>15941.2</v>
      </c>
      <c r="F612" s="15">
        <v>44204</v>
      </c>
      <c r="G612" s="2">
        <v>15941.2</v>
      </c>
      <c r="H612" s="4">
        <f>Tabla14[[#This Row],[Importe]]-Tabla14[[#This Row],[Pagado]]</f>
        <v>0</v>
      </c>
    </row>
    <row r="613" spans="1:8" x14ac:dyDescent="0.25">
      <c r="A613" s="14">
        <v>44203</v>
      </c>
      <c r="B613" s="8" t="s">
        <v>8215</v>
      </c>
      <c r="C613">
        <v>42997</v>
      </c>
      <c r="D613" s="13" t="s">
        <v>4066</v>
      </c>
      <c r="E613" s="2">
        <v>2548</v>
      </c>
      <c r="F613" s="15">
        <v>44203</v>
      </c>
      <c r="G613" s="2">
        <v>2548</v>
      </c>
      <c r="H613" s="4">
        <f>Tabla14[[#This Row],[Importe]]-Tabla14[[#This Row],[Pagado]]</f>
        <v>0</v>
      </c>
    </row>
    <row r="614" spans="1:8" x14ac:dyDescent="0.25">
      <c r="A614" s="14">
        <v>44203</v>
      </c>
      <c r="B614" s="8" t="s">
        <v>8216</v>
      </c>
      <c r="C614">
        <v>42998</v>
      </c>
      <c r="D614" s="13" t="s">
        <v>4100</v>
      </c>
      <c r="E614" s="2">
        <v>705</v>
      </c>
      <c r="F614" s="15">
        <v>44204</v>
      </c>
      <c r="G614" s="2">
        <v>705</v>
      </c>
      <c r="H614" s="4">
        <f>Tabla14[[#This Row],[Importe]]-Tabla14[[#This Row],[Pagado]]</f>
        <v>0</v>
      </c>
    </row>
    <row r="615" spans="1:8" x14ac:dyDescent="0.25">
      <c r="A615" s="14">
        <v>44203</v>
      </c>
      <c r="B615" s="8" t="s">
        <v>8217</v>
      </c>
      <c r="C615">
        <v>42999</v>
      </c>
      <c r="D615" s="13" t="s">
        <v>4000</v>
      </c>
      <c r="E615" s="2">
        <v>705</v>
      </c>
      <c r="F615" s="15">
        <v>44204</v>
      </c>
      <c r="G615" s="2">
        <v>705</v>
      </c>
      <c r="H615" s="4">
        <f>Tabla14[[#This Row],[Importe]]-Tabla14[[#This Row],[Pagado]]</f>
        <v>0</v>
      </c>
    </row>
    <row r="616" spans="1:8" x14ac:dyDescent="0.25">
      <c r="A616" s="14">
        <v>44203</v>
      </c>
      <c r="B616" s="8" t="s">
        <v>8218</v>
      </c>
      <c r="C616">
        <v>43000</v>
      </c>
      <c r="D616" s="13" t="s">
        <v>4002</v>
      </c>
      <c r="E616" s="2">
        <v>1880</v>
      </c>
      <c r="F616" s="15">
        <v>44204</v>
      </c>
      <c r="G616" s="2">
        <v>1880</v>
      </c>
      <c r="H616" s="4">
        <f>Tabla14[[#This Row],[Importe]]-Tabla14[[#This Row],[Pagado]]</f>
        <v>0</v>
      </c>
    </row>
    <row r="617" spans="1:8" x14ac:dyDescent="0.25">
      <c r="A617" s="14">
        <v>44203</v>
      </c>
      <c r="B617" s="8" t="s">
        <v>8219</v>
      </c>
      <c r="C617">
        <v>43001</v>
      </c>
      <c r="D617" s="13" t="s">
        <v>4001</v>
      </c>
      <c r="E617" s="2">
        <v>6580</v>
      </c>
      <c r="F617" s="15">
        <v>44204</v>
      </c>
      <c r="G617" s="2">
        <v>6580</v>
      </c>
      <c r="H617" s="4">
        <f>Tabla14[[#This Row],[Importe]]-Tabla14[[#This Row],[Pagado]]</f>
        <v>0</v>
      </c>
    </row>
    <row r="618" spans="1:8" x14ac:dyDescent="0.25">
      <c r="A618" s="14">
        <v>44203</v>
      </c>
      <c r="B618" s="8" t="s">
        <v>8220</v>
      </c>
      <c r="C618">
        <v>43002</v>
      </c>
      <c r="D618" s="13" t="s">
        <v>4060</v>
      </c>
      <c r="E618" s="2">
        <v>33359.199999999997</v>
      </c>
      <c r="F618" s="15">
        <v>44212</v>
      </c>
      <c r="G618" s="2">
        <v>33359.199999999997</v>
      </c>
      <c r="H618" s="4">
        <f>Tabla14[[#This Row],[Importe]]-Tabla14[[#This Row],[Pagado]]</f>
        <v>0</v>
      </c>
    </row>
    <row r="619" spans="1:8" x14ac:dyDescent="0.25">
      <c r="A619" s="14">
        <v>44203</v>
      </c>
      <c r="B619" s="8" t="s">
        <v>8221</v>
      </c>
      <c r="C619">
        <v>43003</v>
      </c>
      <c r="D619" s="13" t="s">
        <v>4009</v>
      </c>
      <c r="E619" s="2">
        <v>705</v>
      </c>
      <c r="F619" s="15">
        <v>44204</v>
      </c>
      <c r="G619" s="2">
        <v>705</v>
      </c>
      <c r="H619" s="4">
        <f>Tabla14[[#This Row],[Importe]]-Tabla14[[#This Row],[Pagado]]</f>
        <v>0</v>
      </c>
    </row>
    <row r="620" spans="1:8" x14ac:dyDescent="0.25">
      <c r="A620" s="14">
        <v>44203</v>
      </c>
      <c r="B620" s="8" t="s">
        <v>8222</v>
      </c>
      <c r="C620">
        <v>43004</v>
      </c>
      <c r="D620" s="13" t="s">
        <v>6088</v>
      </c>
      <c r="E620" s="2">
        <v>3865.6</v>
      </c>
      <c r="F620" s="15">
        <v>44204</v>
      </c>
      <c r="G620" s="2">
        <v>3865.6</v>
      </c>
      <c r="H620" s="4">
        <f>Tabla14[[#This Row],[Importe]]-Tabla14[[#This Row],[Pagado]]</f>
        <v>0</v>
      </c>
    </row>
    <row r="621" spans="1:8" x14ac:dyDescent="0.25">
      <c r="A621" s="14">
        <v>44203</v>
      </c>
      <c r="B621" s="8" t="s">
        <v>8223</v>
      </c>
      <c r="C621">
        <v>43005</v>
      </c>
      <c r="D621" s="13" t="s">
        <v>4025</v>
      </c>
      <c r="E621" s="2">
        <v>2826.84</v>
      </c>
      <c r="F621" s="15">
        <v>44203</v>
      </c>
      <c r="G621" s="2">
        <v>2826.84</v>
      </c>
      <c r="H621" s="4">
        <f>Tabla14[[#This Row],[Importe]]-Tabla14[[#This Row],[Pagado]]</f>
        <v>0</v>
      </c>
    </row>
    <row r="622" spans="1:8" x14ac:dyDescent="0.25">
      <c r="A622" s="14">
        <v>44203</v>
      </c>
      <c r="B622" s="8" t="s">
        <v>8224</v>
      </c>
      <c r="C622">
        <v>43006</v>
      </c>
      <c r="D622" s="13" t="s">
        <v>4170</v>
      </c>
      <c r="E622" s="2">
        <v>2149.2399999999998</v>
      </c>
      <c r="F622" s="15">
        <v>44203</v>
      </c>
      <c r="G622" s="2">
        <v>2149.2399999999998</v>
      </c>
      <c r="H622" s="4">
        <f>Tabla14[[#This Row],[Importe]]-Tabla14[[#This Row],[Pagado]]</f>
        <v>0</v>
      </c>
    </row>
    <row r="623" spans="1:8" x14ac:dyDescent="0.25">
      <c r="A623" s="14">
        <v>44203</v>
      </c>
      <c r="B623" s="8" t="s">
        <v>8225</v>
      </c>
      <c r="C623">
        <v>43007</v>
      </c>
      <c r="D623" s="13" t="s">
        <v>4073</v>
      </c>
      <c r="E623" s="2">
        <v>8403.7999999999993</v>
      </c>
      <c r="F623" s="15">
        <v>44203</v>
      </c>
      <c r="G623" s="2">
        <v>8403.7999999999993</v>
      </c>
      <c r="H623" s="4">
        <f>Tabla14[[#This Row],[Importe]]-Tabla14[[#This Row],[Pagado]]</f>
        <v>0</v>
      </c>
    </row>
    <row r="624" spans="1:8" x14ac:dyDescent="0.25">
      <c r="A624" s="14">
        <v>44203</v>
      </c>
      <c r="B624" s="8" t="s">
        <v>8226</v>
      </c>
      <c r="C624">
        <v>43008</v>
      </c>
      <c r="D624" s="13" t="s">
        <v>3959</v>
      </c>
      <c r="E624" s="2">
        <v>7144</v>
      </c>
      <c r="F624" s="15">
        <v>44210</v>
      </c>
      <c r="G624" s="2">
        <v>7144</v>
      </c>
      <c r="H624" s="4">
        <f>Tabla14[[#This Row],[Importe]]-Tabla14[[#This Row],[Pagado]]</f>
        <v>0</v>
      </c>
    </row>
    <row r="625" spans="1:8" x14ac:dyDescent="0.25">
      <c r="A625" s="14">
        <v>44203</v>
      </c>
      <c r="B625" s="8" t="s">
        <v>8227</v>
      </c>
      <c r="C625">
        <v>43009</v>
      </c>
      <c r="D625" s="13" t="s">
        <v>3955</v>
      </c>
      <c r="E625" s="2">
        <v>2467.4</v>
      </c>
      <c r="F625" s="15">
        <v>44203</v>
      </c>
      <c r="G625" s="2">
        <v>2467.4</v>
      </c>
      <c r="H625" s="4">
        <f>Tabla14[[#This Row],[Importe]]-Tabla14[[#This Row],[Pagado]]</f>
        <v>0</v>
      </c>
    </row>
    <row r="626" spans="1:8" x14ac:dyDescent="0.25">
      <c r="A626" s="14">
        <v>44203</v>
      </c>
      <c r="B626" s="8" t="s">
        <v>8228</v>
      </c>
      <c r="C626">
        <v>43010</v>
      </c>
      <c r="D626" s="13" t="s">
        <v>3998</v>
      </c>
      <c r="E626" s="2">
        <v>19500.04</v>
      </c>
      <c r="F626" s="15">
        <v>44203</v>
      </c>
      <c r="G626" s="2">
        <v>19500.04</v>
      </c>
      <c r="H626" s="4">
        <f>Tabla14[[#This Row],[Importe]]-Tabla14[[#This Row],[Pagado]]</f>
        <v>0</v>
      </c>
    </row>
    <row r="627" spans="1:8" x14ac:dyDescent="0.25">
      <c r="A627" s="14">
        <v>44203</v>
      </c>
      <c r="B627" s="8" t="s">
        <v>8229</v>
      </c>
      <c r="C627">
        <v>43011</v>
      </c>
      <c r="D627" s="13" t="s">
        <v>3981</v>
      </c>
      <c r="E627" s="2">
        <v>975</v>
      </c>
      <c r="F627" s="15">
        <v>44204</v>
      </c>
      <c r="G627" s="2">
        <v>975</v>
      </c>
      <c r="H627" s="4">
        <f>Tabla14[[#This Row],[Importe]]-Tabla14[[#This Row],[Pagado]]</f>
        <v>0</v>
      </c>
    </row>
    <row r="628" spans="1:8" x14ac:dyDescent="0.25">
      <c r="A628" s="14">
        <v>44203</v>
      </c>
      <c r="B628" s="8" t="s">
        <v>8230</v>
      </c>
      <c r="C628">
        <v>43012</v>
      </c>
      <c r="D628" s="13" t="s">
        <v>3964</v>
      </c>
      <c r="E628" s="2">
        <v>81</v>
      </c>
      <c r="F628" s="15">
        <v>44207</v>
      </c>
      <c r="G628" s="2">
        <v>81</v>
      </c>
      <c r="H628" s="4">
        <f>Tabla14[[#This Row],[Importe]]-Tabla14[[#This Row],[Pagado]]</f>
        <v>0</v>
      </c>
    </row>
    <row r="629" spans="1:8" x14ac:dyDescent="0.25">
      <c r="A629" s="14">
        <v>44204</v>
      </c>
      <c r="B629" s="8" t="s">
        <v>8231</v>
      </c>
      <c r="C629">
        <v>43013</v>
      </c>
      <c r="D629" s="13" t="s">
        <v>3936</v>
      </c>
      <c r="E629" s="2">
        <v>3534.4</v>
      </c>
      <c r="F629" s="15">
        <v>44205</v>
      </c>
      <c r="G629" s="2">
        <v>3534.4</v>
      </c>
      <c r="H629" s="4">
        <f>Tabla14[[#This Row],[Importe]]-Tabla14[[#This Row],[Pagado]]</f>
        <v>0</v>
      </c>
    </row>
    <row r="630" spans="1:8" x14ac:dyDescent="0.25">
      <c r="A630" s="14">
        <v>44204</v>
      </c>
      <c r="B630" s="8" t="s">
        <v>8232</v>
      </c>
      <c r="C630">
        <v>43014</v>
      </c>
      <c r="D630" s="13" t="s">
        <v>3936</v>
      </c>
      <c r="E630" s="2">
        <v>145.80000000000001</v>
      </c>
      <c r="F630" s="15">
        <v>44205</v>
      </c>
      <c r="G630" s="2">
        <v>145.80000000000001</v>
      </c>
      <c r="H630" s="4">
        <f>Tabla14[[#This Row],[Importe]]-Tabla14[[#This Row],[Pagado]]</f>
        <v>0</v>
      </c>
    </row>
    <row r="631" spans="1:8" x14ac:dyDescent="0.25">
      <c r="A631" s="14">
        <v>44204</v>
      </c>
      <c r="B631" s="8" t="s">
        <v>8233</v>
      </c>
      <c r="C631">
        <v>43015</v>
      </c>
      <c r="D631" s="13" t="s">
        <v>4028</v>
      </c>
      <c r="E631" s="2">
        <v>2806.1</v>
      </c>
      <c r="F631" s="15">
        <v>44204</v>
      </c>
      <c r="G631" s="2">
        <v>2806.1</v>
      </c>
      <c r="H631" s="4">
        <f>Tabla14[[#This Row],[Importe]]-Tabla14[[#This Row],[Pagado]]</f>
        <v>0</v>
      </c>
    </row>
    <row r="632" spans="1:8" x14ac:dyDescent="0.25">
      <c r="A632" s="14">
        <v>44204</v>
      </c>
      <c r="B632" s="8" t="s">
        <v>8234</v>
      </c>
      <c r="C632">
        <v>43016</v>
      </c>
      <c r="D632" s="13" t="s">
        <v>4152</v>
      </c>
      <c r="E632" s="2">
        <v>32299.200000000001</v>
      </c>
      <c r="F632" s="15">
        <v>44204</v>
      </c>
      <c r="G632" s="2">
        <v>32299.200000000001</v>
      </c>
      <c r="H632" s="4">
        <f>Tabla14[[#This Row],[Importe]]-Tabla14[[#This Row],[Pagado]]</f>
        <v>0</v>
      </c>
    </row>
    <row r="633" spans="1:8" ht="30" x14ac:dyDescent="0.25">
      <c r="A633" s="14">
        <v>44204</v>
      </c>
      <c r="B633" s="8" t="s">
        <v>8235</v>
      </c>
      <c r="C633">
        <v>43017</v>
      </c>
      <c r="D633" s="13" t="s">
        <v>3935</v>
      </c>
      <c r="E633" s="2">
        <v>54828.7</v>
      </c>
      <c r="F633" s="15" t="s">
        <v>8236</v>
      </c>
      <c r="G633" s="2">
        <f>47000+7827.7+1</f>
        <v>54828.7</v>
      </c>
      <c r="H633" s="4">
        <f>Tabla14[[#This Row],[Importe]]-Tabla14[[#This Row],[Pagado]]</f>
        <v>0</v>
      </c>
    </row>
    <row r="634" spans="1:8" x14ac:dyDescent="0.25">
      <c r="A634" s="14">
        <v>44204</v>
      </c>
      <c r="B634" s="8" t="s">
        <v>8237</v>
      </c>
      <c r="C634">
        <v>43018</v>
      </c>
      <c r="D634" s="13" t="s">
        <v>4017</v>
      </c>
      <c r="E634" s="2">
        <v>29824.799999999999</v>
      </c>
      <c r="F634" s="15">
        <v>44206</v>
      </c>
      <c r="G634" s="2">
        <v>29824.799999999999</v>
      </c>
      <c r="H634" s="4">
        <f>Tabla14[[#This Row],[Importe]]-Tabla14[[#This Row],[Pagado]]</f>
        <v>0</v>
      </c>
    </row>
    <row r="635" spans="1:8" x14ac:dyDescent="0.25">
      <c r="A635" s="14">
        <v>44204</v>
      </c>
      <c r="B635" s="8" t="s">
        <v>8238</v>
      </c>
      <c r="C635">
        <v>43019</v>
      </c>
      <c r="D635" s="13" t="s">
        <v>4031</v>
      </c>
      <c r="E635" s="2">
        <v>3055</v>
      </c>
      <c r="F635" s="15">
        <v>44204</v>
      </c>
      <c r="G635" s="2">
        <v>3055</v>
      </c>
      <c r="H635" s="4">
        <f>Tabla14[[#This Row],[Importe]]-Tabla14[[#This Row],[Pagado]]</f>
        <v>0</v>
      </c>
    </row>
    <row r="636" spans="1:8" x14ac:dyDescent="0.25">
      <c r="A636" s="14">
        <v>44204</v>
      </c>
      <c r="B636" s="8" t="s">
        <v>8239</v>
      </c>
      <c r="C636">
        <v>43020</v>
      </c>
      <c r="D636" s="13" t="s">
        <v>3954</v>
      </c>
      <c r="E636" s="2">
        <v>3880</v>
      </c>
      <c r="F636" s="15">
        <v>44204</v>
      </c>
      <c r="G636" s="2">
        <v>3880</v>
      </c>
      <c r="H636" s="4">
        <f>Tabla14[[#This Row],[Importe]]-Tabla14[[#This Row],[Pagado]]</f>
        <v>0</v>
      </c>
    </row>
    <row r="637" spans="1:8" x14ac:dyDescent="0.25">
      <c r="A637" s="14">
        <v>44204</v>
      </c>
      <c r="B637" s="8" t="s">
        <v>8240</v>
      </c>
      <c r="C637">
        <v>43021</v>
      </c>
      <c r="D637" s="13" t="s">
        <v>4183</v>
      </c>
      <c r="E637" s="2">
        <v>4414</v>
      </c>
      <c r="F637" s="15">
        <v>44204</v>
      </c>
      <c r="G637" s="2">
        <v>4414</v>
      </c>
      <c r="H637" s="4">
        <f>Tabla14[[#This Row],[Importe]]-Tabla14[[#This Row],[Pagado]]</f>
        <v>0</v>
      </c>
    </row>
    <row r="638" spans="1:8" x14ac:dyDescent="0.25">
      <c r="A638" s="14">
        <v>44204</v>
      </c>
      <c r="B638" s="8" t="s">
        <v>8241</v>
      </c>
      <c r="C638">
        <v>43022</v>
      </c>
      <c r="D638" s="13" t="s">
        <v>4034</v>
      </c>
      <c r="E638" s="2">
        <v>975</v>
      </c>
      <c r="F638" s="15">
        <v>44204</v>
      </c>
      <c r="G638" s="2">
        <v>975</v>
      </c>
      <c r="H638" s="4">
        <f>Tabla14[[#This Row],[Importe]]-Tabla14[[#This Row],[Pagado]]</f>
        <v>0</v>
      </c>
    </row>
    <row r="639" spans="1:8" x14ac:dyDescent="0.25">
      <c r="A639" s="14">
        <v>44204</v>
      </c>
      <c r="B639" s="8" t="s">
        <v>8242</v>
      </c>
      <c r="C639">
        <v>43023</v>
      </c>
      <c r="D639" s="13" t="s">
        <v>4083</v>
      </c>
      <c r="E639" s="2">
        <v>8678.6</v>
      </c>
      <c r="F639" s="15">
        <v>44204</v>
      </c>
      <c r="G639" s="2">
        <v>8678.6</v>
      </c>
      <c r="H639" s="4">
        <f>Tabla14[[#This Row],[Importe]]-Tabla14[[#This Row],[Pagado]]</f>
        <v>0</v>
      </c>
    </row>
    <row r="640" spans="1:8" x14ac:dyDescent="0.25">
      <c r="A640" s="14">
        <v>44204</v>
      </c>
      <c r="B640" s="8" t="s">
        <v>8243</v>
      </c>
      <c r="C640">
        <v>43024</v>
      </c>
      <c r="D640" s="13" t="s">
        <v>3974</v>
      </c>
      <c r="E640" s="2">
        <v>5640</v>
      </c>
      <c r="F640" s="15">
        <v>44204</v>
      </c>
      <c r="G640" s="2">
        <v>5640</v>
      </c>
      <c r="H640" s="4">
        <f>Tabla14[[#This Row],[Importe]]-Tabla14[[#This Row],[Pagado]]</f>
        <v>0</v>
      </c>
    </row>
    <row r="641" spans="1:8" x14ac:dyDescent="0.25">
      <c r="A641" s="14">
        <v>44204</v>
      </c>
      <c r="B641" s="8" t="s">
        <v>8244</v>
      </c>
      <c r="C641">
        <v>43025</v>
      </c>
      <c r="D641" s="13" t="s">
        <v>3973</v>
      </c>
      <c r="E641" s="2">
        <v>3055</v>
      </c>
      <c r="F641" s="15">
        <v>44204</v>
      </c>
      <c r="G641" s="2">
        <v>3055</v>
      </c>
      <c r="H641" s="4">
        <f>Tabla14[[#This Row],[Importe]]-Tabla14[[#This Row],[Pagado]]</f>
        <v>0</v>
      </c>
    </row>
    <row r="642" spans="1:8" x14ac:dyDescent="0.25">
      <c r="A642" s="14">
        <v>44204</v>
      </c>
      <c r="B642" s="8" t="s">
        <v>8245</v>
      </c>
      <c r="C642">
        <v>43026</v>
      </c>
      <c r="D642" s="13" t="s">
        <v>3945</v>
      </c>
      <c r="E642" s="2">
        <v>3611</v>
      </c>
      <c r="F642" s="15">
        <v>44204</v>
      </c>
      <c r="G642" s="2">
        <v>3611</v>
      </c>
      <c r="H642" s="4">
        <f>Tabla14[[#This Row],[Importe]]-Tabla14[[#This Row],[Pagado]]</f>
        <v>0</v>
      </c>
    </row>
    <row r="643" spans="1:8" x14ac:dyDescent="0.25">
      <c r="A643" s="14">
        <v>44204</v>
      </c>
      <c r="B643" s="8" t="s">
        <v>8246</v>
      </c>
      <c r="C643">
        <v>43027</v>
      </c>
      <c r="D643" s="13" t="s">
        <v>3940</v>
      </c>
      <c r="E643" s="2">
        <v>3633.1</v>
      </c>
      <c r="F643" s="15">
        <v>44205</v>
      </c>
      <c r="G643" s="2">
        <v>3633.1</v>
      </c>
      <c r="H643" s="4">
        <f>Tabla14[[#This Row],[Importe]]-Tabla14[[#This Row],[Pagado]]</f>
        <v>0</v>
      </c>
    </row>
    <row r="644" spans="1:8" x14ac:dyDescent="0.25">
      <c r="A644" s="14">
        <v>44204</v>
      </c>
      <c r="B644" s="8" t="s">
        <v>8247</v>
      </c>
      <c r="C644">
        <v>43028</v>
      </c>
      <c r="D644" s="13" t="s">
        <v>3976</v>
      </c>
      <c r="E644" s="2">
        <v>1943</v>
      </c>
      <c r="F644" s="15">
        <v>44204</v>
      </c>
      <c r="G644" s="2">
        <v>1943</v>
      </c>
      <c r="H644" s="4">
        <f>Tabla14[[#This Row],[Importe]]-Tabla14[[#This Row],[Pagado]]</f>
        <v>0</v>
      </c>
    </row>
    <row r="645" spans="1:8" x14ac:dyDescent="0.25">
      <c r="A645" s="14">
        <v>44204</v>
      </c>
      <c r="B645" s="8" t="s">
        <v>8248</v>
      </c>
      <c r="C645">
        <v>43029</v>
      </c>
      <c r="D645" s="13" t="s">
        <v>4082</v>
      </c>
      <c r="E645" s="2">
        <v>3689.5</v>
      </c>
      <c r="F645" s="15">
        <v>44205</v>
      </c>
      <c r="G645" s="2">
        <v>3689.5</v>
      </c>
      <c r="H645" s="4">
        <f>Tabla14[[#This Row],[Importe]]-Tabla14[[#This Row],[Pagado]]</f>
        <v>0</v>
      </c>
    </row>
    <row r="646" spans="1:8" x14ac:dyDescent="0.25">
      <c r="A646" s="14">
        <v>44204</v>
      </c>
      <c r="B646" s="8" t="s">
        <v>8249</v>
      </c>
      <c r="C646">
        <v>43030</v>
      </c>
      <c r="D646" s="13" t="s">
        <v>3956</v>
      </c>
      <c r="E646" s="2">
        <v>2470</v>
      </c>
      <c r="F646" s="15">
        <v>44205</v>
      </c>
      <c r="G646" s="2">
        <v>2470</v>
      </c>
      <c r="H646" s="4">
        <f>Tabla14[[#This Row],[Importe]]-Tabla14[[#This Row],[Pagado]]</f>
        <v>0</v>
      </c>
    </row>
    <row r="647" spans="1:8" x14ac:dyDescent="0.25">
      <c r="A647" s="14">
        <v>44204</v>
      </c>
      <c r="B647" s="8" t="s">
        <v>8250</v>
      </c>
      <c r="C647">
        <v>43031</v>
      </c>
      <c r="D647" s="13" t="s">
        <v>3957</v>
      </c>
      <c r="E647" s="2">
        <v>2350</v>
      </c>
      <c r="F647" s="15">
        <v>44204</v>
      </c>
      <c r="G647" s="2">
        <v>2350</v>
      </c>
      <c r="H647" s="4">
        <f>Tabla14[[#This Row],[Importe]]-Tabla14[[#This Row],[Pagado]]</f>
        <v>0</v>
      </c>
    </row>
    <row r="648" spans="1:8" x14ac:dyDescent="0.25">
      <c r="A648" s="14">
        <v>44204</v>
      </c>
      <c r="B648" s="8" t="s">
        <v>8251</v>
      </c>
      <c r="C648">
        <v>43032</v>
      </c>
      <c r="D648" s="13" t="s">
        <v>4029</v>
      </c>
      <c r="E648" s="2">
        <v>3666.2</v>
      </c>
      <c r="F648" s="15">
        <v>44204</v>
      </c>
      <c r="G648" s="2">
        <v>3666.2</v>
      </c>
      <c r="H648" s="4">
        <f>Tabla14[[#This Row],[Importe]]-Tabla14[[#This Row],[Pagado]]</f>
        <v>0</v>
      </c>
    </row>
    <row r="649" spans="1:8" x14ac:dyDescent="0.25">
      <c r="A649" s="14">
        <v>44204</v>
      </c>
      <c r="B649" s="8" t="s">
        <v>8252</v>
      </c>
      <c r="C649">
        <v>43033</v>
      </c>
      <c r="D649" s="13" t="s">
        <v>3975</v>
      </c>
      <c r="E649" s="2">
        <v>5887.4</v>
      </c>
      <c r="F649" s="15">
        <v>44204</v>
      </c>
      <c r="G649" s="2">
        <v>5887.4</v>
      </c>
      <c r="H649" s="4">
        <f>Tabla14[[#This Row],[Importe]]-Tabla14[[#This Row],[Pagado]]</f>
        <v>0</v>
      </c>
    </row>
    <row r="650" spans="1:8" x14ac:dyDescent="0.25">
      <c r="A650" s="14">
        <v>44204</v>
      </c>
      <c r="B650" s="8" t="s">
        <v>8253</v>
      </c>
      <c r="C650">
        <v>43034</v>
      </c>
      <c r="D650" s="13" t="s">
        <v>3971</v>
      </c>
      <c r="E650" s="2">
        <v>3902.9</v>
      </c>
      <c r="F650" s="15">
        <v>44204</v>
      </c>
      <c r="G650" s="2">
        <v>3902.9</v>
      </c>
      <c r="H650" s="4">
        <f>Tabla14[[#This Row],[Importe]]-Tabla14[[#This Row],[Pagado]]</f>
        <v>0</v>
      </c>
    </row>
    <row r="651" spans="1:8" x14ac:dyDescent="0.25">
      <c r="A651" s="14">
        <v>44204</v>
      </c>
      <c r="B651" s="8" t="s">
        <v>8254</v>
      </c>
      <c r="C651">
        <v>43035</v>
      </c>
      <c r="D651" s="13" t="s">
        <v>3938</v>
      </c>
      <c r="E651" s="2">
        <v>4048</v>
      </c>
      <c r="F651" s="15">
        <v>44205</v>
      </c>
      <c r="G651" s="2">
        <v>4048</v>
      </c>
      <c r="H651" s="4">
        <f>Tabla14[[#This Row],[Importe]]-Tabla14[[#This Row],[Pagado]]</f>
        <v>0</v>
      </c>
    </row>
    <row r="652" spans="1:8" x14ac:dyDescent="0.25">
      <c r="A652" s="14">
        <v>44204</v>
      </c>
      <c r="B652" s="8" t="s">
        <v>8255</v>
      </c>
      <c r="C652">
        <v>43036</v>
      </c>
      <c r="D652" s="13" t="s">
        <v>3948</v>
      </c>
      <c r="E652" s="2">
        <v>10732.4</v>
      </c>
      <c r="F652" s="15">
        <v>44208</v>
      </c>
      <c r="G652" s="2">
        <v>10732.4</v>
      </c>
      <c r="H652" s="4">
        <f>Tabla14[[#This Row],[Importe]]-Tabla14[[#This Row],[Pagado]]</f>
        <v>0</v>
      </c>
    </row>
    <row r="653" spans="1:8" x14ac:dyDescent="0.25">
      <c r="A653" s="14">
        <v>44204</v>
      </c>
      <c r="B653" s="8" t="s">
        <v>8256</v>
      </c>
      <c r="C653">
        <v>43037</v>
      </c>
      <c r="D653" s="13" t="s">
        <v>3942</v>
      </c>
      <c r="E653" s="2">
        <v>4009.1</v>
      </c>
      <c r="F653" s="15">
        <v>44208</v>
      </c>
      <c r="G653" s="2">
        <v>4009.1</v>
      </c>
      <c r="H653" s="4">
        <f>Tabla14[[#This Row],[Importe]]-Tabla14[[#This Row],[Pagado]]</f>
        <v>0</v>
      </c>
    </row>
    <row r="654" spans="1:8" x14ac:dyDescent="0.25">
      <c r="A654" s="14">
        <v>44204</v>
      </c>
      <c r="B654" s="8" t="s">
        <v>8257</v>
      </c>
      <c r="C654">
        <v>43038</v>
      </c>
      <c r="D654" s="13" t="s">
        <v>3939</v>
      </c>
      <c r="E654" s="2">
        <v>3758.2</v>
      </c>
      <c r="F654" s="15">
        <v>44205</v>
      </c>
      <c r="G654" s="2">
        <v>3758.2</v>
      </c>
      <c r="H654" s="4">
        <f>Tabla14[[#This Row],[Importe]]-Tabla14[[#This Row],[Pagado]]</f>
        <v>0</v>
      </c>
    </row>
    <row r="655" spans="1:8" x14ac:dyDescent="0.25">
      <c r="A655" s="14">
        <v>44204</v>
      </c>
      <c r="B655" s="8" t="s">
        <v>8258</v>
      </c>
      <c r="C655">
        <v>43039</v>
      </c>
      <c r="D655" s="13" t="s">
        <v>3964</v>
      </c>
      <c r="E655" s="2">
        <v>3514.4</v>
      </c>
      <c r="F655" s="15">
        <v>44204</v>
      </c>
      <c r="G655" s="2">
        <v>3514.4</v>
      </c>
      <c r="H655" s="4">
        <f>Tabla14[[#This Row],[Importe]]-Tabla14[[#This Row],[Pagado]]</f>
        <v>0</v>
      </c>
    </row>
    <row r="656" spans="1:8" x14ac:dyDescent="0.25">
      <c r="A656" s="14">
        <v>44204</v>
      </c>
      <c r="B656" s="8" t="s">
        <v>8259</v>
      </c>
      <c r="C656">
        <v>43040</v>
      </c>
      <c r="D656" s="13" t="s">
        <v>3951</v>
      </c>
      <c r="E656" s="2">
        <v>5841.8</v>
      </c>
      <c r="F656" s="15">
        <v>44204</v>
      </c>
      <c r="G656" s="2">
        <v>5841.8</v>
      </c>
      <c r="H656" s="4">
        <f>Tabla14[[#This Row],[Importe]]-Tabla14[[#This Row],[Pagado]]</f>
        <v>0</v>
      </c>
    </row>
    <row r="657" spans="1:8" x14ac:dyDescent="0.25">
      <c r="A657" s="14">
        <v>44204</v>
      </c>
      <c r="B657" s="8" t="s">
        <v>8260</v>
      </c>
      <c r="C657">
        <v>43041</v>
      </c>
      <c r="D657" s="13" t="s">
        <v>3964</v>
      </c>
      <c r="E657" s="2">
        <v>535.79999999999995</v>
      </c>
      <c r="F657" s="15">
        <v>44205</v>
      </c>
      <c r="G657" s="2">
        <v>535.79999999999995</v>
      </c>
      <c r="H657" s="4">
        <f>Tabla14[[#This Row],[Importe]]-Tabla14[[#This Row],[Pagado]]</f>
        <v>0</v>
      </c>
    </row>
    <row r="658" spans="1:8" x14ac:dyDescent="0.25">
      <c r="A658" s="14">
        <v>44204</v>
      </c>
      <c r="B658" s="8" t="s">
        <v>8261</v>
      </c>
      <c r="C658">
        <v>43042</v>
      </c>
      <c r="D658" s="13" t="s">
        <v>3947</v>
      </c>
      <c r="E658" s="2">
        <v>1854</v>
      </c>
      <c r="F658" s="15">
        <v>44204</v>
      </c>
      <c r="G658" s="2">
        <v>1854</v>
      </c>
      <c r="H658" s="4">
        <f>Tabla14[[#This Row],[Importe]]-Tabla14[[#This Row],[Pagado]]</f>
        <v>0</v>
      </c>
    </row>
    <row r="659" spans="1:8" ht="30" x14ac:dyDescent="0.25">
      <c r="A659" s="14">
        <v>44204</v>
      </c>
      <c r="B659" s="8" t="s">
        <v>8262</v>
      </c>
      <c r="C659">
        <v>43043</v>
      </c>
      <c r="D659" s="13" t="s">
        <v>3950</v>
      </c>
      <c r="E659" s="2">
        <v>31919.7</v>
      </c>
      <c r="F659" s="15" t="s">
        <v>8263</v>
      </c>
      <c r="G659" s="2">
        <f>24000+7917.7+2</f>
        <v>31919.7</v>
      </c>
      <c r="H659" s="4">
        <f>Tabla14[[#This Row],[Importe]]-Tabla14[[#This Row],[Pagado]]</f>
        <v>0</v>
      </c>
    </row>
    <row r="660" spans="1:8" x14ac:dyDescent="0.25">
      <c r="A660" s="14">
        <v>44204</v>
      </c>
      <c r="B660" s="8" t="s">
        <v>8264</v>
      </c>
      <c r="C660">
        <v>43044</v>
      </c>
      <c r="D660" s="13" t="s">
        <v>3949</v>
      </c>
      <c r="E660" s="2">
        <v>24298.6</v>
      </c>
      <c r="F660" s="15">
        <v>44206</v>
      </c>
      <c r="G660" s="2">
        <v>24298.6</v>
      </c>
      <c r="H660" s="4">
        <f>Tabla14[[#This Row],[Importe]]-Tabla14[[#This Row],[Pagado]]</f>
        <v>0</v>
      </c>
    </row>
    <row r="661" spans="1:8" x14ac:dyDescent="0.25">
      <c r="A661" s="14">
        <v>44204</v>
      </c>
      <c r="B661" s="8" t="s">
        <v>8265</v>
      </c>
      <c r="C661">
        <v>43045</v>
      </c>
      <c r="D661" s="13" t="s">
        <v>3995</v>
      </c>
      <c r="E661" s="2">
        <v>62685.72</v>
      </c>
      <c r="F661" s="15">
        <v>44204</v>
      </c>
      <c r="G661" s="2">
        <v>62685.72</v>
      </c>
      <c r="H661" s="4">
        <f>Tabla14[[#This Row],[Importe]]-Tabla14[[#This Row],[Pagado]]</f>
        <v>0</v>
      </c>
    </row>
    <row r="662" spans="1:8" x14ac:dyDescent="0.25">
      <c r="A662" s="14">
        <v>44204</v>
      </c>
      <c r="B662" s="8" t="s">
        <v>8266</v>
      </c>
      <c r="C662">
        <v>43046</v>
      </c>
      <c r="D662" s="13" t="s">
        <v>3995</v>
      </c>
      <c r="E662" s="2">
        <v>499.4</v>
      </c>
      <c r="F662" s="15">
        <v>44204</v>
      </c>
      <c r="G662" s="2">
        <v>499.4</v>
      </c>
      <c r="H662" s="4">
        <f>Tabla14[[#This Row],[Importe]]-Tabla14[[#This Row],[Pagado]]</f>
        <v>0</v>
      </c>
    </row>
    <row r="663" spans="1:8" x14ac:dyDescent="0.25">
      <c r="A663" s="14">
        <v>44204</v>
      </c>
      <c r="B663" s="8" t="s">
        <v>8267</v>
      </c>
      <c r="C663">
        <v>43047</v>
      </c>
      <c r="D663" s="13" t="s">
        <v>8268</v>
      </c>
      <c r="E663" s="2">
        <v>7050</v>
      </c>
      <c r="F663" s="15">
        <v>44204</v>
      </c>
      <c r="G663" s="2">
        <v>7050</v>
      </c>
      <c r="H663" s="4">
        <f>Tabla14[[#This Row],[Importe]]-Tabla14[[#This Row],[Pagado]]</f>
        <v>0</v>
      </c>
    </row>
    <row r="664" spans="1:8" x14ac:dyDescent="0.25">
      <c r="A664" s="14">
        <v>44204</v>
      </c>
      <c r="B664" s="8" t="s">
        <v>8269</v>
      </c>
      <c r="C664">
        <v>43048</v>
      </c>
      <c r="D664" s="13" t="s">
        <v>3972</v>
      </c>
      <c r="E664" s="2">
        <v>4233.5</v>
      </c>
      <c r="F664" s="15">
        <v>44204</v>
      </c>
      <c r="G664" s="2">
        <v>4233.5</v>
      </c>
      <c r="H664" s="4">
        <f>Tabla14[[#This Row],[Importe]]-Tabla14[[#This Row],[Pagado]]</f>
        <v>0</v>
      </c>
    </row>
    <row r="665" spans="1:8" x14ac:dyDescent="0.25">
      <c r="A665" s="14">
        <v>44204</v>
      </c>
      <c r="B665" s="8" t="s">
        <v>8270</v>
      </c>
      <c r="C665">
        <v>43049</v>
      </c>
      <c r="D665" s="13" t="s">
        <v>3982</v>
      </c>
      <c r="E665" s="2">
        <v>4094.1</v>
      </c>
      <c r="F665" s="15">
        <v>44204</v>
      </c>
      <c r="G665" s="2">
        <v>4094.1</v>
      </c>
      <c r="H665" s="4">
        <f>Tabla14[[#This Row],[Importe]]-Tabla14[[#This Row],[Pagado]]</f>
        <v>0</v>
      </c>
    </row>
    <row r="666" spans="1:8" x14ac:dyDescent="0.25">
      <c r="A666" s="14">
        <v>44204</v>
      </c>
      <c r="B666" s="8" t="s">
        <v>8271</v>
      </c>
      <c r="C666">
        <v>43050</v>
      </c>
      <c r="D666" s="13" t="s">
        <v>3953</v>
      </c>
      <c r="E666" s="2">
        <v>2350</v>
      </c>
      <c r="F666" s="15">
        <v>44204</v>
      </c>
      <c r="G666" s="2">
        <v>2350</v>
      </c>
      <c r="H666" s="4">
        <f>Tabla14[[#This Row],[Importe]]-Tabla14[[#This Row],[Pagado]]</f>
        <v>0</v>
      </c>
    </row>
    <row r="667" spans="1:8" x14ac:dyDescent="0.25">
      <c r="A667" s="14">
        <v>44204</v>
      </c>
      <c r="B667" s="8" t="s">
        <v>8272</v>
      </c>
      <c r="C667">
        <v>43051</v>
      </c>
      <c r="D667" s="13" t="s">
        <v>3960</v>
      </c>
      <c r="E667" s="2">
        <v>22343.4</v>
      </c>
      <c r="F667" s="15">
        <v>44204</v>
      </c>
      <c r="G667" s="2">
        <v>22343.4</v>
      </c>
      <c r="H667" s="4">
        <f>Tabla14[[#This Row],[Importe]]-Tabla14[[#This Row],[Pagado]]</f>
        <v>0</v>
      </c>
    </row>
    <row r="668" spans="1:8" x14ac:dyDescent="0.25">
      <c r="A668" s="14">
        <v>44204</v>
      </c>
      <c r="B668" s="8" t="s">
        <v>8273</v>
      </c>
      <c r="C668">
        <v>43052</v>
      </c>
      <c r="D668" s="13" t="s">
        <v>3963</v>
      </c>
      <c r="E668" s="2">
        <v>710.1</v>
      </c>
      <c r="F668" s="15">
        <v>44204</v>
      </c>
      <c r="G668" s="2">
        <v>710.1</v>
      </c>
      <c r="H668" s="4">
        <f>Tabla14[[#This Row],[Importe]]-Tabla14[[#This Row],[Pagado]]</f>
        <v>0</v>
      </c>
    </row>
    <row r="669" spans="1:8" x14ac:dyDescent="0.25">
      <c r="A669" s="14">
        <v>44204</v>
      </c>
      <c r="B669" s="8" t="s">
        <v>8274</v>
      </c>
      <c r="C669">
        <v>43053</v>
      </c>
      <c r="D669" s="13" t="s">
        <v>3967</v>
      </c>
      <c r="E669" s="2">
        <v>2953.2</v>
      </c>
      <c r="F669" s="15">
        <v>44204</v>
      </c>
      <c r="G669" s="2">
        <v>2953.2</v>
      </c>
      <c r="H669" s="4">
        <f>Tabla14[[#This Row],[Importe]]-Tabla14[[#This Row],[Pagado]]</f>
        <v>0</v>
      </c>
    </row>
    <row r="670" spans="1:8" x14ac:dyDescent="0.25">
      <c r="A670" s="14">
        <v>44204</v>
      </c>
      <c r="B670" s="8" t="s">
        <v>8275</v>
      </c>
      <c r="C670">
        <v>43054</v>
      </c>
      <c r="D670" s="13" t="s">
        <v>3968</v>
      </c>
      <c r="E670" s="2">
        <v>3290</v>
      </c>
      <c r="F670" s="15">
        <v>44207</v>
      </c>
      <c r="G670" s="2">
        <v>3290</v>
      </c>
      <c r="H670" s="4">
        <f>Tabla14[[#This Row],[Importe]]-Tabla14[[#This Row],[Pagado]]</f>
        <v>0</v>
      </c>
    </row>
    <row r="671" spans="1:8" x14ac:dyDescent="0.25">
      <c r="A671" s="14">
        <v>44204</v>
      </c>
      <c r="B671" s="8" t="s">
        <v>8276</v>
      </c>
      <c r="C671">
        <v>43055</v>
      </c>
      <c r="D671" s="13" t="s">
        <v>3968</v>
      </c>
      <c r="E671" s="2">
        <v>3055</v>
      </c>
      <c r="F671" s="15">
        <v>44207</v>
      </c>
      <c r="G671" s="2">
        <v>3055</v>
      </c>
      <c r="H671" s="4">
        <f>Tabla14[[#This Row],[Importe]]-Tabla14[[#This Row],[Pagado]]</f>
        <v>0</v>
      </c>
    </row>
    <row r="672" spans="1:8" x14ac:dyDescent="0.25">
      <c r="A672" s="14">
        <v>44204</v>
      </c>
      <c r="B672" s="8" t="s">
        <v>8277</v>
      </c>
      <c r="C672">
        <v>43056</v>
      </c>
      <c r="D672" s="13" t="s">
        <v>3978</v>
      </c>
      <c r="E672" s="2">
        <v>7093</v>
      </c>
      <c r="F672" s="15">
        <v>44204</v>
      </c>
      <c r="G672" s="2">
        <v>7093</v>
      </c>
      <c r="H672" s="4">
        <f>Tabla14[[#This Row],[Importe]]-Tabla14[[#This Row],[Pagado]]</f>
        <v>0</v>
      </c>
    </row>
    <row r="673" spans="1:8" x14ac:dyDescent="0.25">
      <c r="A673" s="14">
        <v>44204</v>
      </c>
      <c r="B673" s="8" t="s">
        <v>8278</v>
      </c>
      <c r="C673">
        <v>43057</v>
      </c>
      <c r="D673" s="13" t="s">
        <v>4093</v>
      </c>
      <c r="E673" s="2">
        <v>8901.7999999999993</v>
      </c>
      <c r="F673" s="15">
        <v>44204</v>
      </c>
      <c r="G673" s="2">
        <v>8901.7999999999993</v>
      </c>
      <c r="H673" s="4">
        <f>Tabla14[[#This Row],[Importe]]-Tabla14[[#This Row],[Pagado]]</f>
        <v>0</v>
      </c>
    </row>
    <row r="674" spans="1:8" x14ac:dyDescent="0.25">
      <c r="A674" s="14">
        <v>44204</v>
      </c>
      <c r="B674" s="8" t="s">
        <v>8279</v>
      </c>
      <c r="C674">
        <v>43058</v>
      </c>
      <c r="D674" s="13" t="s">
        <v>3970</v>
      </c>
      <c r="E674" s="2">
        <v>1657.6</v>
      </c>
      <c r="F674" s="15">
        <v>44204</v>
      </c>
      <c r="G674" s="2">
        <v>1657.6</v>
      </c>
      <c r="H674" s="4">
        <f>Tabla14[[#This Row],[Importe]]-Tabla14[[#This Row],[Pagado]]</f>
        <v>0</v>
      </c>
    </row>
    <row r="675" spans="1:8" x14ac:dyDescent="0.25">
      <c r="A675" s="14">
        <v>44204</v>
      </c>
      <c r="B675" s="8" t="s">
        <v>8280</v>
      </c>
      <c r="C675">
        <v>43059</v>
      </c>
      <c r="D675" s="13" t="s">
        <v>3966</v>
      </c>
      <c r="E675" s="2">
        <v>4400.3</v>
      </c>
      <c r="F675" s="15">
        <v>44204</v>
      </c>
      <c r="G675" s="2">
        <v>4400.3</v>
      </c>
      <c r="H675" s="4">
        <f>Tabla14[[#This Row],[Importe]]-Tabla14[[#This Row],[Pagado]]</f>
        <v>0</v>
      </c>
    </row>
    <row r="676" spans="1:8" x14ac:dyDescent="0.25">
      <c r="A676" s="14">
        <v>44204</v>
      </c>
      <c r="B676" s="8" t="s">
        <v>8281</v>
      </c>
      <c r="C676">
        <v>43060</v>
      </c>
      <c r="D676" s="13" t="s">
        <v>4033</v>
      </c>
      <c r="E676" s="2">
        <v>2669.6</v>
      </c>
      <c r="F676" s="15">
        <v>44204</v>
      </c>
      <c r="G676" s="2">
        <v>2669.6</v>
      </c>
      <c r="H676" s="4">
        <f>Tabla14[[#This Row],[Importe]]-Tabla14[[#This Row],[Pagado]]</f>
        <v>0</v>
      </c>
    </row>
    <row r="677" spans="1:8" x14ac:dyDescent="0.25">
      <c r="A677" s="14">
        <v>44204</v>
      </c>
      <c r="B677" s="8" t="s">
        <v>8282</v>
      </c>
      <c r="C677">
        <v>43061</v>
      </c>
      <c r="D677" s="13" t="s">
        <v>3962</v>
      </c>
      <c r="E677" s="2">
        <v>7267.4</v>
      </c>
      <c r="F677" s="15">
        <v>44204</v>
      </c>
      <c r="G677" s="2">
        <v>7267.4</v>
      </c>
      <c r="H677" s="4">
        <f>Tabla14[[#This Row],[Importe]]-Tabla14[[#This Row],[Pagado]]</f>
        <v>0</v>
      </c>
    </row>
    <row r="678" spans="1:8" x14ac:dyDescent="0.25">
      <c r="A678" s="14">
        <v>44204</v>
      </c>
      <c r="B678" s="8" t="s">
        <v>8283</v>
      </c>
      <c r="C678">
        <v>43062</v>
      </c>
      <c r="D678" s="13" t="s">
        <v>4089</v>
      </c>
      <c r="E678" s="2">
        <v>526.4</v>
      </c>
      <c r="F678" s="15">
        <v>44204</v>
      </c>
      <c r="G678" s="2">
        <v>526.4</v>
      </c>
      <c r="H678" s="4">
        <f>Tabla14[[#This Row],[Importe]]-Tabla14[[#This Row],[Pagado]]</f>
        <v>0</v>
      </c>
    </row>
    <row r="679" spans="1:8" x14ac:dyDescent="0.25">
      <c r="A679" s="14">
        <v>44204</v>
      </c>
      <c r="B679" s="8" t="s">
        <v>8284</v>
      </c>
      <c r="C679">
        <v>43063</v>
      </c>
      <c r="D679" s="13" t="s">
        <v>4041</v>
      </c>
      <c r="E679" s="2">
        <v>1609.2</v>
      </c>
      <c r="F679" s="15">
        <v>44204</v>
      </c>
      <c r="G679" s="2">
        <v>1609.2</v>
      </c>
      <c r="H679" s="4">
        <f>Tabla14[[#This Row],[Importe]]-Tabla14[[#This Row],[Pagado]]</f>
        <v>0</v>
      </c>
    </row>
    <row r="680" spans="1:8" x14ac:dyDescent="0.25">
      <c r="A680" s="14">
        <v>44204</v>
      </c>
      <c r="B680" s="8" t="s">
        <v>8285</v>
      </c>
      <c r="C680">
        <v>43064</v>
      </c>
      <c r="D680" s="13" t="s">
        <v>4078</v>
      </c>
      <c r="E680" s="2">
        <v>1513.8</v>
      </c>
      <c r="F680" s="15">
        <v>44204</v>
      </c>
      <c r="G680" s="2">
        <v>1513.8</v>
      </c>
      <c r="H680" s="4">
        <f>Tabla14[[#This Row],[Importe]]-Tabla14[[#This Row],[Pagado]]</f>
        <v>0</v>
      </c>
    </row>
    <row r="681" spans="1:8" x14ac:dyDescent="0.25">
      <c r="A681" s="14">
        <v>44204</v>
      </c>
      <c r="B681" s="8" t="s">
        <v>8286</v>
      </c>
      <c r="C681">
        <v>43065</v>
      </c>
      <c r="D681" s="13" t="s">
        <v>4084</v>
      </c>
      <c r="E681" s="2">
        <v>1897.2</v>
      </c>
      <c r="F681" s="15">
        <v>44204</v>
      </c>
      <c r="G681" s="2">
        <v>1897.2</v>
      </c>
      <c r="H681" s="4">
        <f>Tabla14[[#This Row],[Importe]]-Tabla14[[#This Row],[Pagado]]</f>
        <v>0</v>
      </c>
    </row>
    <row r="682" spans="1:8" x14ac:dyDescent="0.25">
      <c r="A682" s="14">
        <v>44204</v>
      </c>
      <c r="B682" s="8" t="s">
        <v>8287</v>
      </c>
      <c r="C682">
        <v>43066</v>
      </c>
      <c r="D682" s="13" t="s">
        <v>3994</v>
      </c>
      <c r="E682" s="2">
        <v>2505.6</v>
      </c>
      <c r="F682" s="15">
        <v>44204</v>
      </c>
      <c r="G682" s="2">
        <v>2505.6</v>
      </c>
      <c r="H682" s="4">
        <f>Tabla14[[#This Row],[Importe]]-Tabla14[[#This Row],[Pagado]]</f>
        <v>0</v>
      </c>
    </row>
    <row r="683" spans="1:8" x14ac:dyDescent="0.25">
      <c r="A683" s="14">
        <v>44204</v>
      </c>
      <c r="B683" s="8" t="s">
        <v>8288</v>
      </c>
      <c r="C683">
        <v>43067</v>
      </c>
      <c r="D683" s="13" t="s">
        <v>3964</v>
      </c>
      <c r="E683" s="2">
        <v>2418</v>
      </c>
      <c r="F683" s="15">
        <v>44204</v>
      </c>
      <c r="G683" s="2">
        <v>2418</v>
      </c>
      <c r="H683" s="4">
        <f>Tabla14[[#This Row],[Importe]]-Tabla14[[#This Row],[Pagado]]</f>
        <v>0</v>
      </c>
    </row>
    <row r="684" spans="1:8" x14ac:dyDescent="0.25">
      <c r="A684" s="14">
        <v>44204</v>
      </c>
      <c r="B684" s="8" t="s">
        <v>8289</v>
      </c>
      <c r="C684">
        <v>43068</v>
      </c>
      <c r="D684" s="13" t="s">
        <v>3964</v>
      </c>
      <c r="E684" s="2">
        <v>554.79999999999995</v>
      </c>
      <c r="F684" s="15">
        <v>44204</v>
      </c>
      <c r="G684" s="2">
        <v>554.79999999999995</v>
      </c>
      <c r="H684" s="4">
        <f>Tabla14[[#This Row],[Importe]]-Tabla14[[#This Row],[Pagado]]</f>
        <v>0</v>
      </c>
    </row>
    <row r="685" spans="1:8" x14ac:dyDescent="0.25">
      <c r="A685" s="14">
        <v>44204</v>
      </c>
      <c r="B685" s="8" t="s">
        <v>8290</v>
      </c>
      <c r="C685">
        <v>43069</v>
      </c>
      <c r="D685" s="13" t="s">
        <v>3999</v>
      </c>
      <c r="E685" s="2">
        <v>4651.2</v>
      </c>
      <c r="F685" s="15">
        <v>44204</v>
      </c>
      <c r="G685" s="2">
        <v>4651.2</v>
      </c>
      <c r="H685" s="4">
        <f>Tabla14[[#This Row],[Importe]]-Tabla14[[#This Row],[Pagado]]</f>
        <v>0</v>
      </c>
    </row>
    <row r="686" spans="1:8" x14ac:dyDescent="0.25">
      <c r="A686" s="14">
        <v>44204</v>
      </c>
      <c r="B686" s="8" t="s">
        <v>8291</v>
      </c>
      <c r="C686">
        <v>43070</v>
      </c>
      <c r="D686" s="13" t="s">
        <v>3964</v>
      </c>
      <c r="E686" s="2">
        <v>5063.3999999999996</v>
      </c>
      <c r="F686" s="15">
        <v>44204</v>
      </c>
      <c r="G686" s="2">
        <v>5063.3999999999996</v>
      </c>
      <c r="H686" s="4">
        <f>Tabla14[[#This Row],[Importe]]-Tabla14[[#This Row],[Pagado]]</f>
        <v>0</v>
      </c>
    </row>
    <row r="687" spans="1:8" x14ac:dyDescent="0.25">
      <c r="A687" s="14">
        <v>44204</v>
      </c>
      <c r="B687" s="8" t="s">
        <v>8292</v>
      </c>
      <c r="C687">
        <v>43071</v>
      </c>
      <c r="D687" s="13" t="s">
        <v>3999</v>
      </c>
      <c r="E687" s="2">
        <v>837</v>
      </c>
      <c r="F687" s="15">
        <v>44204</v>
      </c>
      <c r="G687" s="2">
        <v>837</v>
      </c>
      <c r="H687" s="4">
        <f>Tabla14[[#This Row],[Importe]]-Tabla14[[#This Row],[Pagado]]</f>
        <v>0</v>
      </c>
    </row>
    <row r="688" spans="1:8" x14ac:dyDescent="0.25">
      <c r="A688" s="14">
        <v>44204</v>
      </c>
      <c r="B688" s="8" t="s">
        <v>8293</v>
      </c>
      <c r="C688">
        <v>43072</v>
      </c>
      <c r="D688" s="13" t="s">
        <v>4036</v>
      </c>
      <c r="E688" s="2">
        <v>2548.8000000000002</v>
      </c>
      <c r="F688" s="15">
        <v>44204</v>
      </c>
      <c r="G688" s="2">
        <v>2548.8000000000002</v>
      </c>
      <c r="H688" s="4">
        <f>Tabla14[[#This Row],[Importe]]-Tabla14[[#This Row],[Pagado]]</f>
        <v>0</v>
      </c>
    </row>
    <row r="689" spans="1:8" x14ac:dyDescent="0.25">
      <c r="A689" s="14">
        <v>44204</v>
      </c>
      <c r="B689" s="8" t="s">
        <v>8294</v>
      </c>
      <c r="C689">
        <v>43073</v>
      </c>
      <c r="D689" s="13" t="s">
        <v>3969</v>
      </c>
      <c r="E689" s="2">
        <v>11785.8</v>
      </c>
      <c r="F689" s="15">
        <v>44204</v>
      </c>
      <c r="G689" s="2">
        <v>11785.8</v>
      </c>
      <c r="H689" s="4">
        <f>Tabla14[[#This Row],[Importe]]-Tabla14[[#This Row],[Pagado]]</f>
        <v>0</v>
      </c>
    </row>
    <row r="690" spans="1:8" x14ac:dyDescent="0.25">
      <c r="A690" s="14">
        <v>44204</v>
      </c>
      <c r="B690" s="8" t="s">
        <v>8295</v>
      </c>
      <c r="C690">
        <v>43074</v>
      </c>
      <c r="D690" s="13" t="s">
        <v>4049</v>
      </c>
      <c r="E690" s="2">
        <v>3073.9</v>
      </c>
      <c r="F690" s="15">
        <v>44204</v>
      </c>
      <c r="G690" s="2">
        <v>3073.9</v>
      </c>
      <c r="H690" s="4">
        <f>Tabla14[[#This Row],[Importe]]-Tabla14[[#This Row],[Pagado]]</f>
        <v>0</v>
      </c>
    </row>
    <row r="691" spans="1:8" x14ac:dyDescent="0.25">
      <c r="A691" s="14">
        <v>44204</v>
      </c>
      <c r="B691" s="8" t="s">
        <v>8296</v>
      </c>
      <c r="C691">
        <v>43075</v>
      </c>
      <c r="D691" s="13" t="s">
        <v>4210</v>
      </c>
      <c r="E691" s="2">
        <v>2942.4</v>
      </c>
      <c r="F691" s="15">
        <v>44204</v>
      </c>
      <c r="G691" s="2">
        <v>2942.4</v>
      </c>
      <c r="H691" s="4">
        <f>Tabla14[[#This Row],[Importe]]-Tabla14[[#This Row],[Pagado]]</f>
        <v>0</v>
      </c>
    </row>
    <row r="692" spans="1:8" x14ac:dyDescent="0.25">
      <c r="A692" s="14">
        <v>44204</v>
      </c>
      <c r="B692" s="8" t="s">
        <v>8297</v>
      </c>
      <c r="C692">
        <v>43076</v>
      </c>
      <c r="D692" s="13" t="s">
        <v>4112</v>
      </c>
      <c r="E692" s="2">
        <v>8075.04</v>
      </c>
      <c r="F692" s="15">
        <v>44204</v>
      </c>
      <c r="G692" s="2">
        <v>8075.04</v>
      </c>
      <c r="H692" s="4">
        <f>Tabla14[[#This Row],[Importe]]-Tabla14[[#This Row],[Pagado]]</f>
        <v>0</v>
      </c>
    </row>
    <row r="693" spans="1:8" x14ac:dyDescent="0.25">
      <c r="A693" s="14">
        <v>44204</v>
      </c>
      <c r="B693" s="8" t="s">
        <v>8298</v>
      </c>
      <c r="C693">
        <v>43077</v>
      </c>
      <c r="D693" s="13" t="s">
        <v>3943</v>
      </c>
      <c r="E693" s="2">
        <v>3635.2</v>
      </c>
      <c r="F693" s="15">
        <v>44204</v>
      </c>
      <c r="G693" s="2">
        <v>3635.2</v>
      </c>
      <c r="H693" s="4">
        <f>Tabla14[[#This Row],[Importe]]-Tabla14[[#This Row],[Pagado]]</f>
        <v>0</v>
      </c>
    </row>
    <row r="694" spans="1:8" x14ac:dyDescent="0.25">
      <c r="A694" s="14">
        <v>44204</v>
      </c>
      <c r="B694" s="8" t="s">
        <v>8299</v>
      </c>
      <c r="C694">
        <v>43078</v>
      </c>
      <c r="D694" s="13" t="s">
        <v>3989</v>
      </c>
      <c r="E694" s="2">
        <v>1458.6</v>
      </c>
      <c r="F694" s="15">
        <v>44204</v>
      </c>
      <c r="G694" s="2">
        <v>1458.6</v>
      </c>
      <c r="H694" s="4">
        <f>Tabla14[[#This Row],[Importe]]-Tabla14[[#This Row],[Pagado]]</f>
        <v>0</v>
      </c>
    </row>
    <row r="695" spans="1:8" x14ac:dyDescent="0.25">
      <c r="A695" s="14">
        <v>44204</v>
      </c>
      <c r="B695" s="8" t="s">
        <v>8300</v>
      </c>
      <c r="C695">
        <v>43079</v>
      </c>
      <c r="D695" s="13" t="s">
        <v>3979</v>
      </c>
      <c r="E695" s="2">
        <v>9892.4</v>
      </c>
      <c r="F695" s="15">
        <v>44204</v>
      </c>
      <c r="G695" s="2">
        <v>9892.4</v>
      </c>
      <c r="H695" s="4">
        <f>Tabla14[[#This Row],[Importe]]-Tabla14[[#This Row],[Pagado]]</f>
        <v>0</v>
      </c>
    </row>
    <row r="696" spans="1:8" x14ac:dyDescent="0.25">
      <c r="A696" s="14">
        <v>44204</v>
      </c>
      <c r="B696" s="8" t="s">
        <v>8301</v>
      </c>
      <c r="C696">
        <v>43080</v>
      </c>
      <c r="D696" s="13" t="s">
        <v>4113</v>
      </c>
      <c r="E696" s="2">
        <v>1795</v>
      </c>
      <c r="F696" s="15">
        <v>44204</v>
      </c>
      <c r="G696" s="2">
        <v>1795</v>
      </c>
      <c r="H696" s="4">
        <f>Tabla14[[#This Row],[Importe]]-Tabla14[[#This Row],[Pagado]]</f>
        <v>0</v>
      </c>
    </row>
    <row r="697" spans="1:8" x14ac:dyDescent="0.25">
      <c r="A697" s="14">
        <v>44204</v>
      </c>
      <c r="B697" s="8" t="s">
        <v>8302</v>
      </c>
      <c r="C697">
        <v>43081</v>
      </c>
      <c r="D697" s="13" t="s">
        <v>3991</v>
      </c>
      <c r="E697" s="2">
        <v>5225.8</v>
      </c>
      <c r="F697" s="15">
        <v>44204</v>
      </c>
      <c r="G697" s="2">
        <v>5225.8</v>
      </c>
      <c r="H697" s="4">
        <f>Tabla14[[#This Row],[Importe]]-Tabla14[[#This Row],[Pagado]]</f>
        <v>0</v>
      </c>
    </row>
    <row r="698" spans="1:8" x14ac:dyDescent="0.25">
      <c r="A698" s="14">
        <v>44204</v>
      </c>
      <c r="B698" s="8" t="s">
        <v>8303</v>
      </c>
      <c r="C698">
        <v>43082</v>
      </c>
      <c r="D698" s="13" t="s">
        <v>3977</v>
      </c>
      <c r="E698" s="2">
        <v>5996.3</v>
      </c>
      <c r="F698" s="15">
        <v>44204</v>
      </c>
      <c r="G698" s="2">
        <v>5996.3</v>
      </c>
      <c r="H698" s="4">
        <f>Tabla14[[#This Row],[Importe]]-Tabla14[[#This Row],[Pagado]]</f>
        <v>0</v>
      </c>
    </row>
    <row r="699" spans="1:8" x14ac:dyDescent="0.25">
      <c r="A699" s="14">
        <v>44204</v>
      </c>
      <c r="B699" s="8" t="s">
        <v>8304</v>
      </c>
      <c r="C699">
        <v>43083</v>
      </c>
      <c r="D699" s="13" t="s">
        <v>4147</v>
      </c>
      <c r="E699" s="2">
        <v>3545.4</v>
      </c>
      <c r="F699" s="15">
        <v>44204</v>
      </c>
      <c r="G699" s="2">
        <v>3545.4</v>
      </c>
      <c r="H699" s="4">
        <f>Tabla14[[#This Row],[Importe]]-Tabla14[[#This Row],[Pagado]]</f>
        <v>0</v>
      </c>
    </row>
    <row r="700" spans="1:8" x14ac:dyDescent="0.25">
      <c r="A700" s="14">
        <v>44204</v>
      </c>
      <c r="B700" s="8" t="s">
        <v>8305</v>
      </c>
      <c r="C700">
        <v>43084</v>
      </c>
      <c r="D700" s="13" t="s">
        <v>4042</v>
      </c>
      <c r="E700" s="2">
        <v>11882.8</v>
      </c>
      <c r="F700" s="15">
        <v>44205</v>
      </c>
      <c r="G700" s="2">
        <v>11882.8</v>
      </c>
      <c r="H700" s="4">
        <f>Tabla14[[#This Row],[Importe]]-Tabla14[[#This Row],[Pagado]]</f>
        <v>0</v>
      </c>
    </row>
    <row r="701" spans="1:8" x14ac:dyDescent="0.25">
      <c r="A701" s="14">
        <v>44204</v>
      </c>
      <c r="B701" s="8" t="s">
        <v>8306</v>
      </c>
      <c r="C701">
        <v>43085</v>
      </c>
      <c r="D701" s="13" t="s">
        <v>4063</v>
      </c>
      <c r="E701" s="2">
        <v>52922.8</v>
      </c>
      <c r="F701" s="15">
        <v>44205</v>
      </c>
      <c r="G701" s="2">
        <v>52922.8</v>
      </c>
      <c r="H701" s="4">
        <f>Tabla14[[#This Row],[Importe]]-Tabla14[[#This Row],[Pagado]]</f>
        <v>0</v>
      </c>
    </row>
    <row r="702" spans="1:8" x14ac:dyDescent="0.25">
      <c r="A702" s="14">
        <v>44204</v>
      </c>
      <c r="B702" s="8" t="s">
        <v>8307</v>
      </c>
      <c r="C702">
        <v>43086</v>
      </c>
      <c r="D702" s="13" t="s">
        <v>3964</v>
      </c>
      <c r="E702" s="2">
        <v>3753.8</v>
      </c>
      <c r="F702" s="15">
        <v>44204</v>
      </c>
      <c r="G702" s="2">
        <v>3753.8</v>
      </c>
      <c r="H702" s="4">
        <f>Tabla14[[#This Row],[Importe]]-Tabla14[[#This Row],[Pagado]]</f>
        <v>0</v>
      </c>
    </row>
    <row r="703" spans="1:8" x14ac:dyDescent="0.25">
      <c r="A703" s="14">
        <v>44204</v>
      </c>
      <c r="B703" s="8" t="s">
        <v>8308</v>
      </c>
      <c r="C703">
        <v>43087</v>
      </c>
      <c r="D703" s="13" t="s">
        <v>4118</v>
      </c>
      <c r="E703" s="2">
        <v>6591.2</v>
      </c>
      <c r="F703" s="15">
        <v>44208</v>
      </c>
      <c r="G703" s="2">
        <v>6591.2</v>
      </c>
      <c r="H703" s="4">
        <f>Tabla14[[#This Row],[Importe]]-Tabla14[[#This Row],[Pagado]]</f>
        <v>0</v>
      </c>
    </row>
    <row r="704" spans="1:8" ht="30" x14ac:dyDescent="0.25">
      <c r="A704" s="14">
        <v>44204</v>
      </c>
      <c r="B704" s="8" t="s">
        <v>8309</v>
      </c>
      <c r="C704">
        <v>43088</v>
      </c>
      <c r="D704" s="13" t="s">
        <v>4065</v>
      </c>
      <c r="E704" s="2">
        <v>39108.400000000001</v>
      </c>
      <c r="F704" s="15" t="s">
        <v>18144</v>
      </c>
      <c r="G704" s="2">
        <v>1200</v>
      </c>
      <c r="H704" s="4">
        <f>Tabla14[[#This Row],[Importe]]-Tabla14[[#This Row],[Pagado]]</f>
        <v>37908.400000000001</v>
      </c>
    </row>
    <row r="705" spans="1:8" x14ac:dyDescent="0.25">
      <c r="A705" s="14">
        <v>44204</v>
      </c>
      <c r="B705" s="8" t="s">
        <v>8310</v>
      </c>
      <c r="C705">
        <v>43089</v>
      </c>
      <c r="D705" s="13" t="s">
        <v>3964</v>
      </c>
      <c r="E705" s="2">
        <v>11089</v>
      </c>
      <c r="F705" s="15">
        <v>44205</v>
      </c>
      <c r="G705" s="2">
        <v>11089</v>
      </c>
      <c r="H705" s="4">
        <f>Tabla14[[#This Row],[Importe]]-Tabla14[[#This Row],[Pagado]]</f>
        <v>0</v>
      </c>
    </row>
    <row r="706" spans="1:8" x14ac:dyDescent="0.25">
      <c r="A706" s="14">
        <v>44204</v>
      </c>
      <c r="B706" s="8" t="s">
        <v>8311</v>
      </c>
      <c r="C706">
        <v>43090</v>
      </c>
      <c r="D706" s="13" t="s">
        <v>3966</v>
      </c>
      <c r="E706" s="2">
        <v>1018.4</v>
      </c>
      <c r="F706" s="15">
        <v>44204</v>
      </c>
      <c r="G706" s="2">
        <v>1018.4</v>
      </c>
      <c r="H706" s="4">
        <f>Tabla14[[#This Row],[Importe]]-Tabla14[[#This Row],[Pagado]]</f>
        <v>0</v>
      </c>
    </row>
    <row r="707" spans="1:8" x14ac:dyDescent="0.25">
      <c r="A707" s="14">
        <v>44204</v>
      </c>
      <c r="B707" s="8" t="s">
        <v>8312</v>
      </c>
      <c r="C707">
        <v>43091</v>
      </c>
      <c r="D707" s="13" t="s">
        <v>4119</v>
      </c>
      <c r="E707" s="2">
        <v>3403.4</v>
      </c>
      <c r="F707" s="15">
        <v>44204</v>
      </c>
      <c r="G707" s="2">
        <v>3403.4</v>
      </c>
      <c r="H707" s="4">
        <f>Tabla14[[#This Row],[Importe]]-Tabla14[[#This Row],[Pagado]]</f>
        <v>0</v>
      </c>
    </row>
    <row r="708" spans="1:8" x14ac:dyDescent="0.25">
      <c r="A708" s="14">
        <v>44204</v>
      </c>
      <c r="B708" s="8" t="s">
        <v>8313</v>
      </c>
      <c r="C708">
        <v>43092</v>
      </c>
      <c r="D708" s="13" t="s">
        <v>3964</v>
      </c>
      <c r="E708" s="2">
        <v>982.4</v>
      </c>
      <c r="F708" s="15">
        <v>44204</v>
      </c>
      <c r="G708" s="2">
        <v>982.4</v>
      </c>
      <c r="H708" s="4">
        <f>Tabla14[[#This Row],[Importe]]-Tabla14[[#This Row],[Pagado]]</f>
        <v>0</v>
      </c>
    </row>
    <row r="709" spans="1:8" x14ac:dyDescent="0.25">
      <c r="A709" s="14">
        <v>44204</v>
      </c>
      <c r="B709" s="8" t="s">
        <v>8314</v>
      </c>
      <c r="C709">
        <v>43093</v>
      </c>
      <c r="D709" s="13" t="s">
        <v>4038</v>
      </c>
      <c r="E709" s="2">
        <v>30883.599999999999</v>
      </c>
      <c r="F709" s="15">
        <v>44208</v>
      </c>
      <c r="G709" s="2">
        <v>30883.599999999999</v>
      </c>
      <c r="H709" s="4">
        <f>Tabla14[[#This Row],[Importe]]-Tabla14[[#This Row],[Pagado]]</f>
        <v>0</v>
      </c>
    </row>
    <row r="710" spans="1:8" x14ac:dyDescent="0.25">
      <c r="A710" s="14">
        <v>44204</v>
      </c>
      <c r="B710" s="8" t="s">
        <v>8315</v>
      </c>
      <c r="C710">
        <v>43094</v>
      </c>
      <c r="D710" s="13" t="s">
        <v>4119</v>
      </c>
      <c r="E710" s="2">
        <v>395.2</v>
      </c>
      <c r="F710" s="15">
        <v>44204</v>
      </c>
      <c r="G710" s="2">
        <v>395.2</v>
      </c>
      <c r="H710" s="4">
        <f>Tabla14[[#This Row],[Importe]]-Tabla14[[#This Row],[Pagado]]</f>
        <v>0</v>
      </c>
    </row>
    <row r="711" spans="1:8" x14ac:dyDescent="0.25">
      <c r="A711" s="14">
        <v>44204</v>
      </c>
      <c r="B711" s="8" t="s">
        <v>8316</v>
      </c>
      <c r="C711">
        <v>43095</v>
      </c>
      <c r="D711" s="13" t="s">
        <v>3943</v>
      </c>
      <c r="E711" s="2">
        <v>2260</v>
      </c>
      <c r="F711" s="15">
        <v>44204</v>
      </c>
      <c r="G711" s="2">
        <v>2260</v>
      </c>
      <c r="H711" s="4">
        <f>Tabla14[[#This Row],[Importe]]-Tabla14[[#This Row],[Pagado]]</f>
        <v>0</v>
      </c>
    </row>
    <row r="712" spans="1:8" x14ac:dyDescent="0.25">
      <c r="A712" s="14">
        <v>44204</v>
      </c>
      <c r="B712" s="8" t="s">
        <v>8317</v>
      </c>
      <c r="C712">
        <v>43096</v>
      </c>
      <c r="D712" s="13" t="s">
        <v>4121</v>
      </c>
      <c r="E712" s="2">
        <v>7255.4</v>
      </c>
      <c r="F712" s="15">
        <v>44204</v>
      </c>
      <c r="G712" s="2">
        <v>7255.4</v>
      </c>
      <c r="H712" s="4">
        <f>Tabla14[[#This Row],[Importe]]-Tabla14[[#This Row],[Pagado]]</f>
        <v>0</v>
      </c>
    </row>
    <row r="713" spans="1:8" x14ac:dyDescent="0.25">
      <c r="A713" s="14">
        <v>44204</v>
      </c>
      <c r="B713" s="8" t="s">
        <v>8318</v>
      </c>
      <c r="C713">
        <v>43097</v>
      </c>
      <c r="D713" s="13" t="s">
        <v>4143</v>
      </c>
      <c r="E713" s="2">
        <v>18800</v>
      </c>
      <c r="F713" s="15">
        <v>44204</v>
      </c>
      <c r="G713" s="2">
        <v>18800</v>
      </c>
      <c r="H713" s="4">
        <f>Tabla14[[#This Row],[Importe]]-Tabla14[[#This Row],[Pagado]]</f>
        <v>0</v>
      </c>
    </row>
    <row r="714" spans="1:8" x14ac:dyDescent="0.25">
      <c r="A714" s="14">
        <v>44204</v>
      </c>
      <c r="B714" s="8" t="s">
        <v>8319</v>
      </c>
      <c r="C714">
        <v>43098</v>
      </c>
      <c r="D714" s="13" t="s">
        <v>3964</v>
      </c>
      <c r="E714" s="2">
        <v>4150.1000000000004</v>
      </c>
      <c r="F714" s="15">
        <v>44204</v>
      </c>
      <c r="G714" s="2">
        <v>4150.1000000000004</v>
      </c>
      <c r="H714" s="4">
        <f>Tabla14[[#This Row],[Importe]]-Tabla14[[#This Row],[Pagado]]</f>
        <v>0</v>
      </c>
    </row>
    <row r="715" spans="1:8" x14ac:dyDescent="0.25">
      <c r="A715" s="14">
        <v>44204</v>
      </c>
      <c r="B715" s="8" t="s">
        <v>8320</v>
      </c>
      <c r="C715">
        <v>43099</v>
      </c>
      <c r="D715" s="13" t="s">
        <v>4047</v>
      </c>
      <c r="E715" s="2">
        <v>2948.4</v>
      </c>
      <c r="F715" s="15">
        <v>44204</v>
      </c>
      <c r="G715" s="2">
        <v>2948.4</v>
      </c>
      <c r="H715" s="4">
        <f>Tabla14[[#This Row],[Importe]]-Tabla14[[#This Row],[Pagado]]</f>
        <v>0</v>
      </c>
    </row>
    <row r="716" spans="1:8" x14ac:dyDescent="0.25">
      <c r="A716" s="14">
        <v>44204</v>
      </c>
      <c r="B716" s="8" t="s">
        <v>8321</v>
      </c>
      <c r="C716">
        <v>43100</v>
      </c>
      <c r="D716" s="13" t="s">
        <v>3964</v>
      </c>
      <c r="E716" s="2">
        <v>946.32</v>
      </c>
      <c r="F716" s="15">
        <v>44204</v>
      </c>
      <c r="G716" s="2">
        <v>946.32</v>
      </c>
      <c r="H716" s="4">
        <f>Tabla14[[#This Row],[Importe]]-Tabla14[[#This Row],[Pagado]]</f>
        <v>0</v>
      </c>
    </row>
    <row r="717" spans="1:8" x14ac:dyDescent="0.25">
      <c r="A717" s="14">
        <v>44204</v>
      </c>
      <c r="B717" s="8" t="s">
        <v>8322</v>
      </c>
      <c r="C717">
        <v>43101</v>
      </c>
      <c r="D717" s="13" t="s">
        <v>3964</v>
      </c>
      <c r="E717" s="2">
        <v>436.28</v>
      </c>
      <c r="F717" s="15">
        <v>44204</v>
      </c>
      <c r="G717" s="2">
        <v>436.28</v>
      </c>
      <c r="H717" s="4">
        <f>Tabla14[[#This Row],[Importe]]-Tabla14[[#This Row],[Pagado]]</f>
        <v>0</v>
      </c>
    </row>
    <row r="718" spans="1:8" x14ac:dyDescent="0.25">
      <c r="A718" s="14">
        <v>44204</v>
      </c>
      <c r="B718" s="8" t="s">
        <v>8323</v>
      </c>
      <c r="C718">
        <v>43102</v>
      </c>
      <c r="D718" s="13" t="s">
        <v>4005</v>
      </c>
      <c r="E718" s="2">
        <v>883.2</v>
      </c>
      <c r="F718" s="15">
        <v>44205</v>
      </c>
      <c r="G718" s="2">
        <v>883.2</v>
      </c>
      <c r="H718" s="4">
        <f>Tabla14[[#This Row],[Importe]]-Tabla14[[#This Row],[Pagado]]</f>
        <v>0</v>
      </c>
    </row>
    <row r="719" spans="1:8" x14ac:dyDescent="0.25">
      <c r="A719" s="14">
        <v>44204</v>
      </c>
      <c r="B719" s="8" t="s">
        <v>8324</v>
      </c>
      <c r="C719">
        <v>43103</v>
      </c>
      <c r="D719" s="13" t="s">
        <v>4111</v>
      </c>
      <c r="E719" s="2">
        <v>1960</v>
      </c>
      <c r="F719" s="15">
        <v>44205</v>
      </c>
      <c r="G719" s="2">
        <v>1960</v>
      </c>
      <c r="H719" s="4">
        <f>Tabla14[[#This Row],[Importe]]-Tabla14[[#This Row],[Pagado]]</f>
        <v>0</v>
      </c>
    </row>
    <row r="720" spans="1:8" x14ac:dyDescent="0.25">
      <c r="A720" s="14">
        <v>44204</v>
      </c>
      <c r="B720" s="8" t="s">
        <v>8325</v>
      </c>
      <c r="C720">
        <v>43104</v>
      </c>
      <c r="D720" s="13" t="s">
        <v>3965</v>
      </c>
      <c r="E720" s="2">
        <v>940</v>
      </c>
      <c r="F720" s="15">
        <v>44205</v>
      </c>
      <c r="G720" s="2">
        <v>940</v>
      </c>
      <c r="H720" s="4">
        <f>Tabla14[[#This Row],[Importe]]-Tabla14[[#This Row],[Pagado]]</f>
        <v>0</v>
      </c>
    </row>
    <row r="721" spans="1:8" x14ac:dyDescent="0.25">
      <c r="A721" s="14">
        <v>44204</v>
      </c>
      <c r="B721" s="8" t="s">
        <v>8326</v>
      </c>
      <c r="C721">
        <v>43105</v>
      </c>
      <c r="D721" s="13" t="s">
        <v>4044</v>
      </c>
      <c r="E721" s="2">
        <v>7765.8</v>
      </c>
      <c r="F721" s="15">
        <v>44205</v>
      </c>
      <c r="G721" s="2">
        <v>7765.8</v>
      </c>
      <c r="H721" s="4">
        <f>Tabla14[[#This Row],[Importe]]-Tabla14[[#This Row],[Pagado]]</f>
        <v>0</v>
      </c>
    </row>
    <row r="722" spans="1:8" x14ac:dyDescent="0.25">
      <c r="A722" s="14">
        <v>44204</v>
      </c>
      <c r="B722" s="8" t="s">
        <v>8327</v>
      </c>
      <c r="C722">
        <v>43106</v>
      </c>
      <c r="D722" s="13" t="s">
        <v>3964</v>
      </c>
      <c r="E722" s="2">
        <v>470</v>
      </c>
      <c r="F722" s="15">
        <v>44204</v>
      </c>
      <c r="G722" s="2">
        <v>470</v>
      </c>
      <c r="H722" s="4">
        <f>Tabla14[[#This Row],[Importe]]-Tabla14[[#This Row],[Pagado]]</f>
        <v>0</v>
      </c>
    </row>
    <row r="723" spans="1:8" x14ac:dyDescent="0.25">
      <c r="A723" s="14">
        <v>44204</v>
      </c>
      <c r="B723" s="8" t="s">
        <v>8328</v>
      </c>
      <c r="C723">
        <v>43107</v>
      </c>
      <c r="D723" s="13" t="s">
        <v>4009</v>
      </c>
      <c r="E723" s="2">
        <v>578.1</v>
      </c>
      <c r="F723" s="15">
        <v>44205</v>
      </c>
      <c r="G723" s="2">
        <v>578.1</v>
      </c>
      <c r="H723" s="4">
        <f>Tabla14[[#This Row],[Importe]]-Tabla14[[#This Row],[Pagado]]</f>
        <v>0</v>
      </c>
    </row>
    <row r="724" spans="1:8" x14ac:dyDescent="0.25">
      <c r="A724" s="14">
        <v>44204</v>
      </c>
      <c r="B724" s="8" t="s">
        <v>8329</v>
      </c>
      <c r="C724">
        <v>43108</v>
      </c>
      <c r="D724" s="13" t="s">
        <v>4100</v>
      </c>
      <c r="E724" s="2">
        <v>470</v>
      </c>
      <c r="F724" s="15">
        <v>44205</v>
      </c>
      <c r="G724" s="2">
        <v>470</v>
      </c>
      <c r="H724" s="4">
        <f>Tabla14[[#This Row],[Importe]]-Tabla14[[#This Row],[Pagado]]</f>
        <v>0</v>
      </c>
    </row>
    <row r="725" spans="1:8" x14ac:dyDescent="0.25">
      <c r="A725" s="14">
        <v>44204</v>
      </c>
      <c r="B725" s="8" t="s">
        <v>8330</v>
      </c>
      <c r="C725">
        <v>43109</v>
      </c>
      <c r="D725" s="13" t="s">
        <v>4067</v>
      </c>
      <c r="E725" s="2">
        <v>2350</v>
      </c>
      <c r="F725" s="15">
        <v>44204</v>
      </c>
      <c r="G725" s="2">
        <v>2350</v>
      </c>
      <c r="H725" s="4">
        <f>Tabla14[[#This Row],[Importe]]-Tabla14[[#This Row],[Pagado]]</f>
        <v>0</v>
      </c>
    </row>
    <row r="726" spans="1:8" x14ac:dyDescent="0.25">
      <c r="A726" s="14">
        <v>44204</v>
      </c>
      <c r="B726" s="8" t="s">
        <v>8331</v>
      </c>
      <c r="C726">
        <v>43110</v>
      </c>
      <c r="D726" s="13" t="s">
        <v>4000</v>
      </c>
      <c r="E726" s="2">
        <v>470</v>
      </c>
      <c r="F726" s="15">
        <v>44205</v>
      </c>
      <c r="G726" s="2">
        <v>470</v>
      </c>
      <c r="H726" s="4">
        <f>Tabla14[[#This Row],[Importe]]-Tabla14[[#This Row],[Pagado]]</f>
        <v>0</v>
      </c>
    </row>
    <row r="727" spans="1:8" x14ac:dyDescent="0.25">
      <c r="A727" s="14">
        <v>44204</v>
      </c>
      <c r="B727" s="8" t="s">
        <v>8332</v>
      </c>
      <c r="C727">
        <v>43111</v>
      </c>
      <c r="D727" s="13" t="s">
        <v>8333</v>
      </c>
      <c r="E727" s="2">
        <v>770.4</v>
      </c>
      <c r="F727" s="15">
        <v>44204</v>
      </c>
      <c r="G727" s="2">
        <v>770.4</v>
      </c>
      <c r="H727" s="4">
        <f>Tabla14[[#This Row],[Importe]]-Tabla14[[#This Row],[Pagado]]</f>
        <v>0</v>
      </c>
    </row>
    <row r="728" spans="1:8" x14ac:dyDescent="0.25">
      <c r="A728" s="14">
        <v>44204</v>
      </c>
      <c r="B728" s="8" t="s">
        <v>8334</v>
      </c>
      <c r="C728">
        <v>43112</v>
      </c>
      <c r="D728" s="13" t="s">
        <v>4001</v>
      </c>
      <c r="E728" s="2">
        <v>6110</v>
      </c>
      <c r="F728" s="15">
        <v>44205</v>
      </c>
      <c r="G728" s="2">
        <v>6110</v>
      </c>
      <c r="H728" s="4">
        <f>Tabla14[[#This Row],[Importe]]-Tabla14[[#This Row],[Pagado]]</f>
        <v>0</v>
      </c>
    </row>
    <row r="729" spans="1:8" x14ac:dyDescent="0.25">
      <c r="A729" s="14">
        <v>44204</v>
      </c>
      <c r="B729" s="8" t="s">
        <v>8335</v>
      </c>
      <c r="C729">
        <v>43113</v>
      </c>
      <c r="D729" s="13" t="s">
        <v>4084</v>
      </c>
      <c r="E729" s="2">
        <v>909.72</v>
      </c>
      <c r="F729" s="15">
        <v>44204</v>
      </c>
      <c r="G729" s="2">
        <v>909.72</v>
      </c>
      <c r="H729" s="4">
        <f>Tabla14[[#This Row],[Importe]]-Tabla14[[#This Row],[Pagado]]</f>
        <v>0</v>
      </c>
    </row>
    <row r="730" spans="1:8" x14ac:dyDescent="0.25">
      <c r="A730" s="14">
        <v>44204</v>
      </c>
      <c r="B730" s="8" t="s">
        <v>8336</v>
      </c>
      <c r="C730">
        <v>43114</v>
      </c>
      <c r="D730" s="13" t="s">
        <v>4048</v>
      </c>
      <c r="E730" s="2">
        <v>28800</v>
      </c>
      <c r="F730" s="15">
        <v>44204</v>
      </c>
      <c r="G730" s="2">
        <v>28800</v>
      </c>
      <c r="H730" s="4">
        <f>Tabla14[[#This Row],[Importe]]-Tabla14[[#This Row],[Pagado]]</f>
        <v>0</v>
      </c>
    </row>
    <row r="731" spans="1:8" x14ac:dyDescent="0.25">
      <c r="A731" s="14">
        <v>44204</v>
      </c>
      <c r="B731" s="8" t="s">
        <v>8337</v>
      </c>
      <c r="C731">
        <v>43115</v>
      </c>
      <c r="D731" s="13" t="s">
        <v>4213</v>
      </c>
      <c r="E731" s="2">
        <v>6608</v>
      </c>
      <c r="F731" s="15">
        <v>44204</v>
      </c>
      <c r="G731" s="2">
        <v>6608</v>
      </c>
      <c r="H731" s="4">
        <f>Tabla14[[#This Row],[Importe]]-Tabla14[[#This Row],[Pagado]]</f>
        <v>0</v>
      </c>
    </row>
    <row r="732" spans="1:8" x14ac:dyDescent="0.25">
      <c r="A732" s="14">
        <v>44204</v>
      </c>
      <c r="B732" s="8" t="s">
        <v>8338</v>
      </c>
      <c r="C732">
        <v>43116</v>
      </c>
      <c r="D732" s="13" t="s">
        <v>4002</v>
      </c>
      <c r="E732" s="2">
        <v>2350</v>
      </c>
      <c r="F732" s="15">
        <v>44205</v>
      </c>
      <c r="G732" s="2">
        <v>2350</v>
      </c>
      <c r="H732" s="4">
        <f>Tabla14[[#This Row],[Importe]]-Tabla14[[#This Row],[Pagado]]</f>
        <v>0</v>
      </c>
    </row>
    <row r="733" spans="1:8" x14ac:dyDescent="0.25">
      <c r="A733" s="14">
        <v>44204</v>
      </c>
      <c r="B733" s="8" t="s">
        <v>8339</v>
      </c>
      <c r="C733">
        <v>43117</v>
      </c>
      <c r="D733" s="13" t="s">
        <v>4052</v>
      </c>
      <c r="E733" s="2">
        <v>6936.9</v>
      </c>
      <c r="F733" s="15">
        <v>44207</v>
      </c>
      <c r="G733" s="2">
        <v>6936.9</v>
      </c>
      <c r="H733" s="4">
        <f>Tabla14[[#This Row],[Importe]]-Tabla14[[#This Row],[Pagado]]</f>
        <v>0</v>
      </c>
    </row>
    <row r="734" spans="1:8" x14ac:dyDescent="0.25">
      <c r="A734" s="14">
        <v>44204</v>
      </c>
      <c r="B734" s="8" t="s">
        <v>8340</v>
      </c>
      <c r="C734">
        <v>43118</v>
      </c>
      <c r="D734" s="13" t="s">
        <v>3981</v>
      </c>
      <c r="E734" s="2">
        <v>400</v>
      </c>
      <c r="F734" s="15">
        <v>44207</v>
      </c>
      <c r="G734" s="2">
        <v>400</v>
      </c>
      <c r="H734" s="4">
        <f>Tabla14[[#This Row],[Importe]]-Tabla14[[#This Row],[Pagado]]</f>
        <v>0</v>
      </c>
    </row>
    <row r="735" spans="1:8" x14ac:dyDescent="0.25">
      <c r="A735" s="14">
        <v>44204</v>
      </c>
      <c r="B735" s="8" t="s">
        <v>8341</v>
      </c>
      <c r="C735">
        <v>43119</v>
      </c>
      <c r="D735" s="13" t="s">
        <v>3986</v>
      </c>
      <c r="E735" s="2">
        <v>1893.2</v>
      </c>
      <c r="F735" s="15">
        <v>44207</v>
      </c>
      <c r="G735" s="2">
        <v>1893.2</v>
      </c>
      <c r="H735" s="4">
        <f>Tabla14[[#This Row],[Importe]]-Tabla14[[#This Row],[Pagado]]</f>
        <v>0</v>
      </c>
    </row>
    <row r="736" spans="1:8" x14ac:dyDescent="0.25">
      <c r="A736" s="14">
        <v>44204</v>
      </c>
      <c r="B736" s="8" t="s">
        <v>8342</v>
      </c>
      <c r="C736">
        <v>43120</v>
      </c>
      <c r="D736" s="13" t="s">
        <v>4010</v>
      </c>
      <c r="E736" s="2">
        <v>2778.16</v>
      </c>
      <c r="F736" s="15">
        <v>44205</v>
      </c>
      <c r="G736" s="2">
        <v>2778.16</v>
      </c>
      <c r="H736" s="4">
        <f>Tabla14[[#This Row],[Importe]]-Tabla14[[#This Row],[Pagado]]</f>
        <v>0</v>
      </c>
    </row>
    <row r="737" spans="1:8" x14ac:dyDescent="0.25">
      <c r="A737" s="14">
        <v>44204</v>
      </c>
      <c r="B737" s="8" t="s">
        <v>8343</v>
      </c>
      <c r="C737">
        <v>43121</v>
      </c>
      <c r="D737" s="13" t="s">
        <v>3988</v>
      </c>
      <c r="E737" s="2">
        <v>9161.2000000000007</v>
      </c>
      <c r="F737" s="15">
        <v>44207</v>
      </c>
      <c r="G737" s="2">
        <v>9161.2000000000007</v>
      </c>
      <c r="H737" s="4">
        <f>Tabla14[[#This Row],[Importe]]-Tabla14[[#This Row],[Pagado]]</f>
        <v>0</v>
      </c>
    </row>
    <row r="738" spans="1:8" x14ac:dyDescent="0.25">
      <c r="A738" s="14">
        <v>44204</v>
      </c>
      <c r="B738" s="8" t="s">
        <v>8344</v>
      </c>
      <c r="C738">
        <v>43122</v>
      </c>
      <c r="D738" s="13" t="s">
        <v>3964</v>
      </c>
      <c r="E738" s="2">
        <v>1880</v>
      </c>
      <c r="F738" s="15">
        <v>44204</v>
      </c>
      <c r="G738" s="2">
        <v>1880</v>
      </c>
      <c r="H738" s="4">
        <f>Tabla14[[#This Row],[Importe]]-Tabla14[[#This Row],[Pagado]]</f>
        <v>0</v>
      </c>
    </row>
    <row r="739" spans="1:8" x14ac:dyDescent="0.25">
      <c r="A739" s="14">
        <v>44204</v>
      </c>
      <c r="B739" s="8" t="s">
        <v>8345</v>
      </c>
      <c r="C739">
        <v>43123</v>
      </c>
      <c r="D739" s="13" t="s">
        <v>4156</v>
      </c>
      <c r="E739" s="2">
        <v>6918.4</v>
      </c>
      <c r="F739" s="15">
        <v>44205</v>
      </c>
      <c r="G739" s="2">
        <v>6918.4</v>
      </c>
      <c r="H739" s="4">
        <f>Tabla14[[#This Row],[Importe]]-Tabla14[[#This Row],[Pagado]]</f>
        <v>0</v>
      </c>
    </row>
    <row r="740" spans="1:8" x14ac:dyDescent="0.25">
      <c r="A740" s="14">
        <v>44204</v>
      </c>
      <c r="B740" s="8" t="s">
        <v>8346</v>
      </c>
      <c r="C740">
        <v>43124</v>
      </c>
      <c r="D740" s="13" t="s">
        <v>3998</v>
      </c>
      <c r="E740" s="2">
        <v>23500.02</v>
      </c>
      <c r="F740" s="15">
        <v>44204</v>
      </c>
      <c r="G740" s="2">
        <v>23500.02</v>
      </c>
      <c r="H740" s="4">
        <f>Tabla14[[#This Row],[Importe]]-Tabla14[[#This Row],[Pagado]]</f>
        <v>0</v>
      </c>
    </row>
    <row r="741" spans="1:8" x14ac:dyDescent="0.25">
      <c r="A741" s="14">
        <v>44204</v>
      </c>
      <c r="B741" s="8" t="s">
        <v>8347</v>
      </c>
      <c r="C741">
        <v>43125</v>
      </c>
      <c r="D741" s="13" t="s">
        <v>4043</v>
      </c>
      <c r="E741" s="2">
        <v>64736</v>
      </c>
      <c r="F741" s="15">
        <v>44208</v>
      </c>
      <c r="G741" s="2">
        <v>64736</v>
      </c>
      <c r="H741" s="4">
        <f>Tabla14[[#This Row],[Importe]]-Tabla14[[#This Row],[Pagado]]</f>
        <v>0</v>
      </c>
    </row>
    <row r="742" spans="1:8" x14ac:dyDescent="0.25">
      <c r="A742" s="14">
        <v>44204</v>
      </c>
      <c r="B742" s="8" t="s">
        <v>8348</v>
      </c>
      <c r="C742">
        <v>43126</v>
      </c>
      <c r="D742" s="13" t="s">
        <v>4061</v>
      </c>
      <c r="E742" s="2">
        <v>12732.8</v>
      </c>
      <c r="F742" s="15">
        <v>44204</v>
      </c>
      <c r="G742" s="2">
        <v>12732.8</v>
      </c>
      <c r="H742" s="4">
        <f>Tabla14[[#This Row],[Importe]]-Tabla14[[#This Row],[Pagado]]</f>
        <v>0</v>
      </c>
    </row>
    <row r="743" spans="1:8" x14ac:dyDescent="0.25">
      <c r="A743" s="14">
        <v>44204</v>
      </c>
      <c r="B743" s="8" t="s">
        <v>8349</v>
      </c>
      <c r="C743">
        <v>43127</v>
      </c>
      <c r="D743" s="13" t="s">
        <v>3980</v>
      </c>
      <c r="E743" s="2">
        <v>2464.8000000000002</v>
      </c>
      <c r="F743" s="15">
        <v>44207</v>
      </c>
      <c r="G743" s="2">
        <v>2464.8000000000002</v>
      </c>
      <c r="H743" s="4">
        <f>Tabla14[[#This Row],[Importe]]-Tabla14[[#This Row],[Pagado]]</f>
        <v>0</v>
      </c>
    </row>
    <row r="744" spans="1:8" x14ac:dyDescent="0.25">
      <c r="A744" s="14">
        <v>44204</v>
      </c>
      <c r="B744" s="8" t="s">
        <v>8350</v>
      </c>
      <c r="C744">
        <v>43128</v>
      </c>
      <c r="D744" s="13" t="s">
        <v>3987</v>
      </c>
      <c r="E744" s="2">
        <v>3937.6</v>
      </c>
      <c r="F744" s="15">
        <v>44207</v>
      </c>
      <c r="G744" s="2">
        <v>3937.6</v>
      </c>
      <c r="H744" s="4">
        <f>Tabla14[[#This Row],[Importe]]-Tabla14[[#This Row],[Pagado]]</f>
        <v>0</v>
      </c>
    </row>
    <row r="745" spans="1:8" x14ac:dyDescent="0.25">
      <c r="A745" s="14">
        <v>44204</v>
      </c>
      <c r="B745" s="8" t="s">
        <v>8351</v>
      </c>
      <c r="C745">
        <v>43129</v>
      </c>
      <c r="D745" s="13" t="s">
        <v>4064</v>
      </c>
      <c r="E745" s="2">
        <v>32489</v>
      </c>
      <c r="F745" s="15">
        <v>44205</v>
      </c>
      <c r="G745" s="2">
        <v>32489</v>
      </c>
      <c r="H745" s="4">
        <f>Tabla14[[#This Row],[Importe]]-Tabla14[[#This Row],[Pagado]]</f>
        <v>0</v>
      </c>
    </row>
    <row r="746" spans="1:8" x14ac:dyDescent="0.25">
      <c r="A746" s="14">
        <v>44204</v>
      </c>
      <c r="B746" s="8" t="s">
        <v>8352</v>
      </c>
      <c r="C746">
        <v>43130</v>
      </c>
      <c r="D746" s="13" t="s">
        <v>3964</v>
      </c>
      <c r="E746" s="2">
        <v>5640.6</v>
      </c>
      <c r="F746" s="15">
        <v>44205</v>
      </c>
      <c r="G746" s="2">
        <v>5640.6</v>
      </c>
      <c r="H746" s="4">
        <f>Tabla14[[#This Row],[Importe]]-Tabla14[[#This Row],[Pagado]]</f>
        <v>0</v>
      </c>
    </row>
    <row r="747" spans="1:8" x14ac:dyDescent="0.25">
      <c r="A747" s="14">
        <v>44204</v>
      </c>
      <c r="B747" s="8" t="s">
        <v>8353</v>
      </c>
      <c r="C747">
        <v>43131</v>
      </c>
      <c r="D747" s="13" t="s">
        <v>4039</v>
      </c>
      <c r="E747" s="2">
        <v>29767.56</v>
      </c>
      <c r="F747" s="15">
        <v>44208</v>
      </c>
      <c r="G747" s="2">
        <v>29767.56</v>
      </c>
      <c r="H747" s="4">
        <f>Tabla14[[#This Row],[Importe]]-Tabla14[[#This Row],[Pagado]]</f>
        <v>0</v>
      </c>
    </row>
    <row r="748" spans="1:8" x14ac:dyDescent="0.25">
      <c r="A748" s="14">
        <v>44204</v>
      </c>
      <c r="B748" s="8" t="s">
        <v>8354</v>
      </c>
      <c r="C748">
        <v>43132</v>
      </c>
      <c r="D748" s="13" t="s">
        <v>4176</v>
      </c>
      <c r="E748" s="2">
        <v>13393.4</v>
      </c>
      <c r="F748" s="15">
        <v>44205</v>
      </c>
      <c r="G748" s="2">
        <v>13393.4</v>
      </c>
      <c r="H748" s="4">
        <f>Tabla14[[#This Row],[Importe]]-Tabla14[[#This Row],[Pagado]]</f>
        <v>0</v>
      </c>
    </row>
    <row r="749" spans="1:8" x14ac:dyDescent="0.25">
      <c r="A749" s="14">
        <v>44204</v>
      </c>
      <c r="B749" s="8" t="s">
        <v>8355</v>
      </c>
      <c r="C749">
        <v>43133</v>
      </c>
      <c r="D749" s="13" t="s">
        <v>3983</v>
      </c>
      <c r="E749" s="2">
        <v>10526.8</v>
      </c>
      <c r="F749" s="15">
        <v>44207</v>
      </c>
      <c r="G749" s="2">
        <v>10526.8</v>
      </c>
      <c r="H749" s="4">
        <f>Tabla14[[#This Row],[Importe]]-Tabla14[[#This Row],[Pagado]]</f>
        <v>0</v>
      </c>
    </row>
    <row r="750" spans="1:8" x14ac:dyDescent="0.25">
      <c r="A750" s="14">
        <v>44204</v>
      </c>
      <c r="B750" s="8" t="s">
        <v>8356</v>
      </c>
      <c r="C750">
        <v>43134</v>
      </c>
      <c r="D750" s="13" t="s">
        <v>4040</v>
      </c>
      <c r="E750" s="2">
        <v>36408</v>
      </c>
      <c r="F750" s="15">
        <v>44208</v>
      </c>
      <c r="G750" s="2">
        <v>36408</v>
      </c>
      <c r="H750" s="4">
        <f>Tabla14[[#This Row],[Importe]]-Tabla14[[#This Row],[Pagado]]</f>
        <v>0</v>
      </c>
    </row>
    <row r="751" spans="1:8" x14ac:dyDescent="0.25">
      <c r="A751" s="14">
        <v>44204</v>
      </c>
      <c r="B751" s="8" t="s">
        <v>8357</v>
      </c>
      <c r="C751">
        <v>43135</v>
      </c>
      <c r="D751" s="13" t="s">
        <v>3959</v>
      </c>
      <c r="E751" s="2">
        <v>23612.799999999999</v>
      </c>
      <c r="F751" s="15">
        <v>44210</v>
      </c>
      <c r="G751" s="2">
        <v>23612.799999999999</v>
      </c>
      <c r="H751" s="4">
        <f>Tabla14[[#This Row],[Importe]]-Tabla14[[#This Row],[Pagado]]</f>
        <v>0</v>
      </c>
    </row>
    <row r="752" spans="1:8" x14ac:dyDescent="0.25">
      <c r="A752" s="14">
        <v>44204</v>
      </c>
      <c r="B752" s="8" t="s">
        <v>8358</v>
      </c>
      <c r="C752">
        <v>43136</v>
      </c>
      <c r="D752" s="13" t="s">
        <v>3964</v>
      </c>
      <c r="E752" s="2">
        <v>992</v>
      </c>
      <c r="F752" s="15">
        <v>44204</v>
      </c>
      <c r="G752" s="2">
        <v>992</v>
      </c>
      <c r="H752" s="4">
        <f>Tabla14[[#This Row],[Importe]]-Tabla14[[#This Row],[Pagado]]</f>
        <v>0</v>
      </c>
    </row>
    <row r="753" spans="1:8" x14ac:dyDescent="0.25">
      <c r="A753" s="14">
        <v>44204</v>
      </c>
      <c r="B753" s="8" t="s">
        <v>8359</v>
      </c>
      <c r="C753">
        <v>43137</v>
      </c>
      <c r="D753" s="13" t="s">
        <v>4108</v>
      </c>
      <c r="E753" s="2">
        <v>25000</v>
      </c>
      <c r="F753" s="15">
        <v>44204</v>
      </c>
      <c r="G753" s="2">
        <v>25000</v>
      </c>
      <c r="H753" s="4">
        <f>Tabla14[[#This Row],[Importe]]-Tabla14[[#This Row],[Pagado]]</f>
        <v>0</v>
      </c>
    </row>
    <row r="754" spans="1:8" x14ac:dyDescent="0.25">
      <c r="A754" s="14">
        <v>44204</v>
      </c>
      <c r="B754" s="8" t="s">
        <v>8360</v>
      </c>
      <c r="C754">
        <v>43138</v>
      </c>
      <c r="D754" s="13" t="s">
        <v>4108</v>
      </c>
      <c r="E754" s="2">
        <v>15145</v>
      </c>
      <c r="F754" s="15">
        <v>44204</v>
      </c>
      <c r="G754" s="2">
        <v>15145</v>
      </c>
      <c r="H754" s="4">
        <f>Tabla14[[#This Row],[Importe]]-Tabla14[[#This Row],[Pagado]]</f>
        <v>0</v>
      </c>
    </row>
    <row r="755" spans="1:8" x14ac:dyDescent="0.25">
      <c r="A755" s="14">
        <v>44204</v>
      </c>
      <c r="B755" s="8" t="s">
        <v>8361</v>
      </c>
      <c r="C755">
        <v>43139</v>
      </c>
      <c r="D755" s="13" t="s">
        <v>3964</v>
      </c>
      <c r="E755" s="2">
        <v>705</v>
      </c>
      <c r="F755" s="15">
        <v>44204</v>
      </c>
      <c r="G755" s="2">
        <v>705</v>
      </c>
      <c r="H755" s="4">
        <f>Tabla14[[#This Row],[Importe]]-Tabla14[[#This Row],[Pagado]]</f>
        <v>0</v>
      </c>
    </row>
    <row r="756" spans="1:8" x14ac:dyDescent="0.25">
      <c r="A756" s="14">
        <v>44204</v>
      </c>
      <c r="B756" s="8" t="s">
        <v>8362</v>
      </c>
      <c r="C756">
        <v>43140</v>
      </c>
      <c r="D756" s="13" t="s">
        <v>3964</v>
      </c>
      <c r="E756" s="2">
        <v>141.12</v>
      </c>
      <c r="F756" s="15">
        <v>44204</v>
      </c>
      <c r="G756" s="2">
        <v>141.12</v>
      </c>
      <c r="H756" s="4">
        <f>Tabla14[[#This Row],[Importe]]-Tabla14[[#This Row],[Pagado]]</f>
        <v>0</v>
      </c>
    </row>
    <row r="757" spans="1:8" x14ac:dyDescent="0.25">
      <c r="A757" s="14">
        <v>44204</v>
      </c>
      <c r="B757" s="8" t="s">
        <v>8363</v>
      </c>
      <c r="C757">
        <v>43141</v>
      </c>
      <c r="D757" s="13" t="s">
        <v>4123</v>
      </c>
      <c r="E757" s="2">
        <v>4630.8</v>
      </c>
      <c r="F757" s="15">
        <v>44204</v>
      </c>
      <c r="G757" s="2">
        <v>4630.8</v>
      </c>
      <c r="H757" s="4">
        <f>Tabla14[[#This Row],[Importe]]-Tabla14[[#This Row],[Pagado]]</f>
        <v>0</v>
      </c>
    </row>
    <row r="758" spans="1:8" x14ac:dyDescent="0.25">
      <c r="A758" s="14">
        <v>44204</v>
      </c>
      <c r="B758" s="8" t="s">
        <v>8364</v>
      </c>
      <c r="C758">
        <v>43142</v>
      </c>
      <c r="D758" s="13" t="s">
        <v>3955</v>
      </c>
      <c r="E758" s="2">
        <v>997.6</v>
      </c>
      <c r="F758" s="15">
        <v>44204</v>
      </c>
      <c r="G758" s="2">
        <v>997.6</v>
      </c>
      <c r="H758" s="4">
        <f>Tabla14[[#This Row],[Importe]]-Tabla14[[#This Row],[Pagado]]</f>
        <v>0</v>
      </c>
    </row>
    <row r="759" spans="1:8" x14ac:dyDescent="0.25">
      <c r="A759" s="14">
        <v>44204</v>
      </c>
      <c r="B759" s="8" t="s">
        <v>8365</v>
      </c>
      <c r="C759">
        <v>43143</v>
      </c>
      <c r="D759" s="13" t="s">
        <v>3955</v>
      </c>
      <c r="E759" s="2">
        <v>862.2</v>
      </c>
      <c r="F759" s="15">
        <v>44204</v>
      </c>
      <c r="G759" s="2">
        <v>862.2</v>
      </c>
      <c r="H759" s="4">
        <f>Tabla14[[#This Row],[Importe]]-Tabla14[[#This Row],[Pagado]]</f>
        <v>0</v>
      </c>
    </row>
    <row r="760" spans="1:8" ht="30" x14ac:dyDescent="0.25">
      <c r="A760" s="14">
        <v>44204</v>
      </c>
      <c r="B760" s="8" t="s">
        <v>8366</v>
      </c>
      <c r="C760">
        <v>43144</v>
      </c>
      <c r="D760" s="13" t="s">
        <v>4017</v>
      </c>
      <c r="E760" s="2">
        <v>29719.4</v>
      </c>
      <c r="F760" s="15" t="s">
        <v>8367</v>
      </c>
      <c r="G760" s="2">
        <f>27770.74+1948.66</f>
        <v>29719.4</v>
      </c>
      <c r="H760" s="4">
        <f>Tabla14[[#This Row],[Importe]]-Tabla14[[#This Row],[Pagado]]</f>
        <v>0</v>
      </c>
    </row>
    <row r="761" spans="1:8" x14ac:dyDescent="0.25">
      <c r="A761" s="14">
        <v>44204</v>
      </c>
      <c r="B761" s="8" t="s">
        <v>8368</v>
      </c>
      <c r="C761">
        <v>43145</v>
      </c>
      <c r="D761" s="13" t="s">
        <v>4053</v>
      </c>
      <c r="E761" s="2">
        <v>3661</v>
      </c>
      <c r="F761" s="15">
        <v>44204</v>
      </c>
      <c r="G761" s="2">
        <v>3661</v>
      </c>
      <c r="H761" s="4">
        <f>Tabla14[[#This Row],[Importe]]-Tabla14[[#This Row],[Pagado]]</f>
        <v>0</v>
      </c>
    </row>
    <row r="762" spans="1:8" x14ac:dyDescent="0.25">
      <c r="A762" s="14">
        <v>44204</v>
      </c>
      <c r="B762" s="8" t="s">
        <v>8369</v>
      </c>
      <c r="C762">
        <v>43146</v>
      </c>
      <c r="D762" s="13" t="s">
        <v>4017</v>
      </c>
      <c r="E762" s="2">
        <v>17441.2</v>
      </c>
      <c r="F762" s="15">
        <v>44209</v>
      </c>
      <c r="G762" s="2">
        <v>17441.2</v>
      </c>
      <c r="H762" s="4">
        <f>Tabla14[[#This Row],[Importe]]-Tabla14[[#This Row],[Pagado]]</f>
        <v>0</v>
      </c>
    </row>
    <row r="763" spans="1:8" x14ac:dyDescent="0.25">
      <c r="A763" s="14">
        <v>44204</v>
      </c>
      <c r="B763" s="8" t="s">
        <v>8370</v>
      </c>
      <c r="C763">
        <v>43147</v>
      </c>
      <c r="D763" s="13" t="s">
        <v>3955</v>
      </c>
      <c r="E763" s="2">
        <v>1526.8</v>
      </c>
      <c r="F763" s="15">
        <v>44204</v>
      </c>
      <c r="G763" s="2">
        <v>1526.8</v>
      </c>
      <c r="H763" s="4">
        <f>Tabla14[[#This Row],[Importe]]-Tabla14[[#This Row],[Pagado]]</f>
        <v>0</v>
      </c>
    </row>
    <row r="764" spans="1:8" x14ac:dyDescent="0.25">
      <c r="A764" s="14">
        <v>44204</v>
      </c>
      <c r="B764" s="8" t="s">
        <v>8371</v>
      </c>
      <c r="C764">
        <v>43148</v>
      </c>
      <c r="D764" s="13" t="s">
        <v>4159</v>
      </c>
      <c r="E764" s="2">
        <v>10495.8</v>
      </c>
      <c r="F764" s="15">
        <v>44204</v>
      </c>
      <c r="G764" s="2">
        <v>10495.8</v>
      </c>
      <c r="H764" s="4">
        <f>Tabla14[[#This Row],[Importe]]-Tabla14[[#This Row],[Pagado]]</f>
        <v>0</v>
      </c>
    </row>
    <row r="765" spans="1:8" x14ac:dyDescent="0.25">
      <c r="A765" s="14">
        <v>44204</v>
      </c>
      <c r="B765" s="8" t="s">
        <v>8372</v>
      </c>
      <c r="C765">
        <v>43149</v>
      </c>
      <c r="D765" s="13" t="s">
        <v>4108</v>
      </c>
      <c r="E765" s="2">
        <v>1731.2</v>
      </c>
      <c r="F765" s="15">
        <v>44204</v>
      </c>
      <c r="G765" s="2">
        <v>1731.2</v>
      </c>
      <c r="H765" s="4">
        <f>Tabla14[[#This Row],[Importe]]-Tabla14[[#This Row],[Pagado]]</f>
        <v>0</v>
      </c>
    </row>
    <row r="766" spans="1:8" x14ac:dyDescent="0.25">
      <c r="A766" s="14">
        <v>44204</v>
      </c>
      <c r="B766" s="8" t="s">
        <v>8373</v>
      </c>
      <c r="C766">
        <v>43150</v>
      </c>
      <c r="D766" s="13" t="s">
        <v>3964</v>
      </c>
      <c r="E766" s="2">
        <v>33818</v>
      </c>
      <c r="F766" s="15">
        <v>44204</v>
      </c>
      <c r="G766" s="2">
        <v>33818</v>
      </c>
      <c r="H766" s="4">
        <f>Tabla14[[#This Row],[Importe]]-Tabla14[[#This Row],[Pagado]]</f>
        <v>0</v>
      </c>
    </row>
    <row r="767" spans="1:8" x14ac:dyDescent="0.25">
      <c r="A767" s="14">
        <v>44204</v>
      </c>
      <c r="B767" s="8" t="s">
        <v>8374</v>
      </c>
      <c r="C767">
        <v>43151</v>
      </c>
      <c r="D767" s="13" t="s">
        <v>4108</v>
      </c>
      <c r="E767" s="2">
        <v>3088</v>
      </c>
      <c r="F767" s="15">
        <v>44204</v>
      </c>
      <c r="G767" s="2">
        <v>3088</v>
      </c>
      <c r="H767" s="4">
        <f>Tabla14[[#This Row],[Importe]]-Tabla14[[#This Row],[Pagado]]</f>
        <v>0</v>
      </c>
    </row>
    <row r="768" spans="1:8" x14ac:dyDescent="0.25">
      <c r="A768" s="14">
        <v>44204</v>
      </c>
      <c r="B768" s="8" t="s">
        <v>8375</v>
      </c>
      <c r="C768">
        <v>43152</v>
      </c>
      <c r="D768" s="13" t="s">
        <v>4073</v>
      </c>
      <c r="E768" s="2">
        <v>7675.24</v>
      </c>
      <c r="F768" s="15">
        <v>44204</v>
      </c>
      <c r="G768" s="2">
        <v>7675.24</v>
      </c>
      <c r="H768" s="4">
        <f>Tabla14[[#This Row],[Importe]]-Tabla14[[#This Row],[Pagado]]</f>
        <v>0</v>
      </c>
    </row>
    <row r="769" spans="1:8" x14ac:dyDescent="0.25">
      <c r="A769" s="14">
        <v>44204</v>
      </c>
      <c r="B769" s="8" t="s">
        <v>8376</v>
      </c>
      <c r="C769">
        <v>43153</v>
      </c>
      <c r="D769" s="13" t="s">
        <v>4022</v>
      </c>
      <c r="E769" s="2">
        <v>849.6</v>
      </c>
      <c r="F769" s="15">
        <v>44204</v>
      </c>
      <c r="G769" s="2">
        <v>849.6</v>
      </c>
      <c r="H769" s="4">
        <f>Tabla14[[#This Row],[Importe]]-Tabla14[[#This Row],[Pagado]]</f>
        <v>0</v>
      </c>
    </row>
    <row r="770" spans="1:8" x14ac:dyDescent="0.25">
      <c r="A770" s="14">
        <v>44204</v>
      </c>
      <c r="B770" s="8" t="s">
        <v>8377</v>
      </c>
      <c r="C770">
        <v>43154</v>
      </c>
      <c r="D770" s="13" t="s">
        <v>4490</v>
      </c>
      <c r="E770" s="2">
        <v>15462.6</v>
      </c>
      <c r="F770" s="15">
        <v>44204</v>
      </c>
      <c r="G770" s="2">
        <v>15462.6</v>
      </c>
      <c r="H770" s="4">
        <f>Tabla14[[#This Row],[Importe]]-Tabla14[[#This Row],[Pagado]]</f>
        <v>0</v>
      </c>
    </row>
    <row r="771" spans="1:8" x14ac:dyDescent="0.25">
      <c r="A771" s="14">
        <v>44204</v>
      </c>
      <c r="B771" s="8" t="s">
        <v>8378</v>
      </c>
      <c r="C771">
        <v>43155</v>
      </c>
      <c r="D771" s="13" t="s">
        <v>4102</v>
      </c>
      <c r="E771" s="2">
        <v>34147.5</v>
      </c>
      <c r="F771" s="15">
        <v>44204</v>
      </c>
      <c r="G771" s="2">
        <v>34147.5</v>
      </c>
      <c r="H771" s="4">
        <f>Tabla14[[#This Row],[Importe]]-Tabla14[[#This Row],[Pagado]]</f>
        <v>0</v>
      </c>
    </row>
    <row r="772" spans="1:8" x14ac:dyDescent="0.25">
      <c r="A772" s="14">
        <v>44204</v>
      </c>
      <c r="B772" s="8" t="s">
        <v>8379</v>
      </c>
      <c r="C772">
        <v>43156</v>
      </c>
      <c r="D772" s="13" t="s">
        <v>3964</v>
      </c>
      <c r="E772" s="2">
        <v>192.4</v>
      </c>
      <c r="F772" s="15">
        <v>44204</v>
      </c>
      <c r="G772" s="2">
        <v>192.4</v>
      </c>
      <c r="H772" s="4">
        <f>Tabla14[[#This Row],[Importe]]-Tabla14[[#This Row],[Pagado]]</f>
        <v>0</v>
      </c>
    </row>
    <row r="773" spans="1:8" x14ac:dyDescent="0.25">
      <c r="A773" s="14">
        <v>44204</v>
      </c>
      <c r="B773" s="8" t="s">
        <v>8380</v>
      </c>
      <c r="C773">
        <v>43157</v>
      </c>
      <c r="D773" s="13" t="s">
        <v>3964</v>
      </c>
      <c r="E773" s="2">
        <v>55.5</v>
      </c>
      <c r="F773" s="15">
        <v>44204</v>
      </c>
      <c r="G773" s="2">
        <v>55.5</v>
      </c>
      <c r="H773" s="4">
        <f>Tabla14[[#This Row],[Importe]]-Tabla14[[#This Row],[Pagado]]</f>
        <v>0</v>
      </c>
    </row>
    <row r="774" spans="1:8" x14ac:dyDescent="0.25">
      <c r="A774" s="14">
        <v>44204</v>
      </c>
      <c r="B774" s="8" t="s">
        <v>8381</v>
      </c>
      <c r="C774">
        <v>43158</v>
      </c>
      <c r="D774" s="13" t="s">
        <v>3935</v>
      </c>
      <c r="E774" s="2">
        <v>18541.5</v>
      </c>
      <c r="F774" s="15">
        <v>44205</v>
      </c>
      <c r="G774" s="2">
        <v>18541.5</v>
      </c>
      <c r="H774" s="4">
        <f>Tabla14[[#This Row],[Importe]]-Tabla14[[#This Row],[Pagado]]</f>
        <v>0</v>
      </c>
    </row>
    <row r="775" spans="1:8" x14ac:dyDescent="0.25">
      <c r="A775" s="14">
        <v>44204</v>
      </c>
      <c r="B775" s="8" t="s">
        <v>8382</v>
      </c>
      <c r="C775">
        <v>43159</v>
      </c>
      <c r="D775" s="13" t="s">
        <v>4106</v>
      </c>
      <c r="E775" s="2">
        <v>1387</v>
      </c>
      <c r="F775" s="15">
        <v>44204</v>
      </c>
      <c r="G775" s="2">
        <v>1387</v>
      </c>
      <c r="H775" s="4">
        <f>Tabla14[[#This Row],[Importe]]-Tabla14[[#This Row],[Pagado]]</f>
        <v>0</v>
      </c>
    </row>
    <row r="776" spans="1:8" x14ac:dyDescent="0.25">
      <c r="A776" s="14">
        <v>44204</v>
      </c>
      <c r="B776" s="8" t="s">
        <v>8383</v>
      </c>
      <c r="C776">
        <v>43160</v>
      </c>
      <c r="D776" s="13" t="s">
        <v>3964</v>
      </c>
      <c r="E776" s="2">
        <v>52.5</v>
      </c>
      <c r="F776" s="15">
        <v>44204</v>
      </c>
      <c r="G776" s="2">
        <v>52.5</v>
      </c>
      <c r="H776" s="4">
        <f>Tabla14[[#This Row],[Importe]]-Tabla14[[#This Row],[Pagado]]</f>
        <v>0</v>
      </c>
    </row>
    <row r="777" spans="1:8" x14ac:dyDescent="0.25">
      <c r="A777" s="14">
        <v>44204</v>
      </c>
      <c r="B777" s="8" t="s">
        <v>8384</v>
      </c>
      <c r="C777">
        <v>43161</v>
      </c>
      <c r="D777" s="13" t="s">
        <v>4169</v>
      </c>
      <c r="E777" s="2">
        <v>136.6</v>
      </c>
      <c r="F777" s="15">
        <v>44205</v>
      </c>
      <c r="G777" s="2">
        <v>136.6</v>
      </c>
      <c r="H777" s="4">
        <f>Tabla14[[#This Row],[Importe]]-Tabla14[[#This Row],[Pagado]]</f>
        <v>0</v>
      </c>
    </row>
    <row r="778" spans="1:8" x14ac:dyDescent="0.25">
      <c r="A778" s="14">
        <v>44204</v>
      </c>
      <c r="B778" s="8" t="s">
        <v>8385</v>
      </c>
      <c r="C778">
        <v>43162</v>
      </c>
      <c r="D778" s="13" t="s">
        <v>4169</v>
      </c>
      <c r="E778" s="2">
        <v>294.3</v>
      </c>
      <c r="F778" s="15">
        <v>44205</v>
      </c>
      <c r="G778" s="2">
        <v>294.3</v>
      </c>
      <c r="H778" s="4">
        <f>Tabla14[[#This Row],[Importe]]-Tabla14[[#This Row],[Pagado]]</f>
        <v>0</v>
      </c>
    </row>
    <row r="779" spans="1:8" x14ac:dyDescent="0.25">
      <c r="A779" s="14">
        <v>44204</v>
      </c>
      <c r="B779" s="8" t="s">
        <v>8386</v>
      </c>
      <c r="C779">
        <v>43163</v>
      </c>
      <c r="D779" s="13" t="s">
        <v>3964</v>
      </c>
      <c r="E779" s="2">
        <v>91.2</v>
      </c>
      <c r="F779" s="15">
        <v>44208</v>
      </c>
      <c r="G779" s="2">
        <v>91.2</v>
      </c>
      <c r="H779" s="4">
        <f>Tabla14[[#This Row],[Importe]]-Tabla14[[#This Row],[Pagado]]</f>
        <v>0</v>
      </c>
    </row>
    <row r="780" spans="1:8" x14ac:dyDescent="0.25">
      <c r="A780" s="14">
        <v>44205</v>
      </c>
      <c r="B780" s="8" t="s">
        <v>8387</v>
      </c>
      <c r="C780">
        <v>43164</v>
      </c>
      <c r="D780" s="13" t="s">
        <v>3936</v>
      </c>
      <c r="E780" s="2">
        <v>7675.1</v>
      </c>
      <c r="F780" s="15">
        <v>44206</v>
      </c>
      <c r="G780" s="2">
        <v>7675.1</v>
      </c>
      <c r="H780" s="4">
        <f>Tabla14[[#This Row],[Importe]]-Tabla14[[#This Row],[Pagado]]</f>
        <v>0</v>
      </c>
    </row>
    <row r="781" spans="1:8" ht="30" x14ac:dyDescent="0.25">
      <c r="A781" s="14">
        <v>44205</v>
      </c>
      <c r="B781" s="8" t="s">
        <v>8388</v>
      </c>
      <c r="C781">
        <v>43165</v>
      </c>
      <c r="D781" s="13" t="s">
        <v>3935</v>
      </c>
      <c r="E781" s="2">
        <v>83401.899999999994</v>
      </c>
      <c r="F781" s="15" t="s">
        <v>8389</v>
      </c>
      <c r="G781" s="2">
        <f>53000+30401.9</f>
        <v>83401.899999999994</v>
      </c>
      <c r="H781" s="4">
        <f>Tabla14[[#This Row],[Importe]]-Tabla14[[#This Row],[Pagado]]</f>
        <v>0</v>
      </c>
    </row>
    <row r="782" spans="1:8" x14ac:dyDescent="0.25">
      <c r="A782" s="14">
        <v>44205</v>
      </c>
      <c r="B782" s="8" t="s">
        <v>8390</v>
      </c>
      <c r="C782">
        <v>43166</v>
      </c>
      <c r="D782" s="13" t="s">
        <v>3964</v>
      </c>
      <c r="E782" s="2">
        <v>1266.2</v>
      </c>
      <c r="F782" s="15">
        <v>44205</v>
      </c>
      <c r="G782" s="2">
        <v>1266.2</v>
      </c>
      <c r="H782" s="4">
        <f>Tabla14[[#This Row],[Importe]]-Tabla14[[#This Row],[Pagado]]</f>
        <v>0</v>
      </c>
    </row>
    <row r="783" spans="1:8" x14ac:dyDescent="0.25">
      <c r="A783" s="14">
        <v>44205</v>
      </c>
      <c r="B783" s="8" t="s">
        <v>8391</v>
      </c>
      <c r="C783">
        <v>43167</v>
      </c>
      <c r="D783" s="13" t="s">
        <v>4128</v>
      </c>
      <c r="E783" s="2">
        <v>93145.600000000006</v>
      </c>
      <c r="F783" s="15">
        <v>44208</v>
      </c>
      <c r="G783" s="2">
        <v>93145.600000000006</v>
      </c>
      <c r="H783" s="4">
        <f>Tabla14[[#This Row],[Importe]]-Tabla14[[#This Row],[Pagado]]</f>
        <v>0</v>
      </c>
    </row>
    <row r="784" spans="1:8" x14ac:dyDescent="0.25">
      <c r="A784" s="14">
        <v>44205</v>
      </c>
      <c r="B784" s="8" t="s">
        <v>8392</v>
      </c>
      <c r="C784">
        <v>43168</v>
      </c>
      <c r="D784" s="13" t="s">
        <v>3968</v>
      </c>
      <c r="E784" s="2">
        <v>5760</v>
      </c>
      <c r="F784" s="15">
        <v>44207</v>
      </c>
      <c r="G784" s="2">
        <v>5760</v>
      </c>
      <c r="H784" s="4">
        <f>Tabla14[[#This Row],[Importe]]-Tabla14[[#This Row],[Pagado]]</f>
        <v>0</v>
      </c>
    </row>
    <row r="785" spans="1:8" x14ac:dyDescent="0.25">
      <c r="A785" s="14">
        <v>44205</v>
      </c>
      <c r="B785" s="8" t="s">
        <v>8393</v>
      </c>
      <c r="C785">
        <v>43169</v>
      </c>
      <c r="D785" s="13" t="s">
        <v>3968</v>
      </c>
      <c r="E785" s="2">
        <v>4800</v>
      </c>
      <c r="F785" s="15">
        <v>44207</v>
      </c>
      <c r="G785" s="2">
        <v>4800</v>
      </c>
      <c r="H785" s="4">
        <f>Tabla14[[#This Row],[Importe]]-Tabla14[[#This Row],[Pagado]]</f>
        <v>0</v>
      </c>
    </row>
    <row r="786" spans="1:8" x14ac:dyDescent="0.25">
      <c r="A786" s="14">
        <v>44205</v>
      </c>
      <c r="B786" s="8" t="s">
        <v>8394</v>
      </c>
      <c r="C786">
        <v>43170</v>
      </c>
      <c r="D786" s="13" t="s">
        <v>4033</v>
      </c>
      <c r="E786" s="2">
        <v>1820</v>
      </c>
      <c r="F786" s="15">
        <v>44205</v>
      </c>
      <c r="G786" s="2">
        <v>1820</v>
      </c>
      <c r="H786" s="4">
        <f>Tabla14[[#This Row],[Importe]]-Tabla14[[#This Row],[Pagado]]</f>
        <v>0</v>
      </c>
    </row>
    <row r="787" spans="1:8" x14ac:dyDescent="0.25">
      <c r="A787" s="14">
        <v>44205</v>
      </c>
      <c r="B787" s="8" t="s">
        <v>8395</v>
      </c>
      <c r="C787">
        <v>43171</v>
      </c>
      <c r="D787" s="13" t="s">
        <v>3951</v>
      </c>
      <c r="E787" s="2">
        <v>7856.3</v>
      </c>
      <c r="F787" s="15">
        <v>44205</v>
      </c>
      <c r="G787" s="2">
        <v>7856.3</v>
      </c>
      <c r="H787" s="4">
        <f>Tabla14[[#This Row],[Importe]]-Tabla14[[#This Row],[Pagado]]</f>
        <v>0</v>
      </c>
    </row>
    <row r="788" spans="1:8" x14ac:dyDescent="0.25">
      <c r="A788" s="14">
        <v>44205</v>
      </c>
      <c r="B788" s="8" t="s">
        <v>8396</v>
      </c>
      <c r="C788">
        <v>43172</v>
      </c>
      <c r="D788" s="13" t="s">
        <v>4214</v>
      </c>
      <c r="E788" s="2">
        <v>4787.3</v>
      </c>
      <c r="F788" s="15">
        <v>44205</v>
      </c>
      <c r="G788" s="2">
        <v>4787.3</v>
      </c>
      <c r="H788" s="4">
        <f>Tabla14[[#This Row],[Importe]]-Tabla14[[#This Row],[Pagado]]</f>
        <v>0</v>
      </c>
    </row>
    <row r="789" spans="1:8" x14ac:dyDescent="0.25">
      <c r="A789" s="14">
        <v>44205</v>
      </c>
      <c r="B789" s="8" t="s">
        <v>8397</v>
      </c>
      <c r="C789">
        <v>43173</v>
      </c>
      <c r="D789" s="13" t="s">
        <v>3964</v>
      </c>
      <c r="E789" s="2">
        <v>1920</v>
      </c>
      <c r="F789" s="15">
        <v>44205</v>
      </c>
      <c r="G789" s="2">
        <v>1920</v>
      </c>
      <c r="H789" s="4">
        <f>Tabla14[[#This Row],[Importe]]-Tabla14[[#This Row],[Pagado]]</f>
        <v>0</v>
      </c>
    </row>
    <row r="790" spans="1:8" x14ac:dyDescent="0.25">
      <c r="A790" s="14">
        <v>44205</v>
      </c>
      <c r="B790" s="8" t="s">
        <v>8398</v>
      </c>
      <c r="C790">
        <v>43174</v>
      </c>
      <c r="D790" s="13" t="s">
        <v>3964</v>
      </c>
      <c r="E790" s="2">
        <v>1271.9000000000001</v>
      </c>
      <c r="F790" s="15">
        <v>44205</v>
      </c>
      <c r="G790" s="2">
        <v>1271.9000000000001</v>
      </c>
      <c r="H790" s="4">
        <f>Tabla14[[#This Row],[Importe]]-Tabla14[[#This Row],[Pagado]]</f>
        <v>0</v>
      </c>
    </row>
    <row r="791" spans="1:8" x14ac:dyDescent="0.25">
      <c r="A791" s="14">
        <v>44205</v>
      </c>
      <c r="B791" s="8" t="s">
        <v>8399</v>
      </c>
      <c r="C791">
        <v>43175</v>
      </c>
      <c r="D791" s="13" t="s">
        <v>4082</v>
      </c>
      <c r="E791" s="2">
        <v>3492.1</v>
      </c>
      <c r="F791" s="15">
        <v>44207</v>
      </c>
      <c r="G791" s="2">
        <v>3492.1</v>
      </c>
      <c r="H791" s="4">
        <f>Tabla14[[#This Row],[Importe]]-Tabla14[[#This Row],[Pagado]]</f>
        <v>0</v>
      </c>
    </row>
    <row r="792" spans="1:8" x14ac:dyDescent="0.25">
      <c r="A792" s="14">
        <v>44205</v>
      </c>
      <c r="B792" s="8" t="s">
        <v>8400</v>
      </c>
      <c r="C792">
        <v>43176</v>
      </c>
      <c r="D792" s="13" t="s">
        <v>4205</v>
      </c>
      <c r="E792" s="2">
        <v>3569.6</v>
      </c>
      <c r="F792" s="15">
        <v>44205</v>
      </c>
      <c r="G792" s="2">
        <v>3569.6</v>
      </c>
      <c r="H792" s="4">
        <f>Tabla14[[#This Row],[Importe]]-Tabla14[[#This Row],[Pagado]]</f>
        <v>0</v>
      </c>
    </row>
    <row r="793" spans="1:8" x14ac:dyDescent="0.25">
      <c r="A793" s="14">
        <v>44205</v>
      </c>
      <c r="B793" s="8" t="s">
        <v>8401</v>
      </c>
      <c r="C793">
        <v>43177</v>
      </c>
      <c r="D793" s="13" t="s">
        <v>3939</v>
      </c>
      <c r="E793" s="2">
        <v>10948</v>
      </c>
      <c r="F793" s="15">
        <v>44207</v>
      </c>
      <c r="G793" s="2">
        <v>10948</v>
      </c>
      <c r="H793" s="4">
        <f>Tabla14[[#This Row],[Importe]]-Tabla14[[#This Row],[Pagado]]</f>
        <v>0</v>
      </c>
    </row>
    <row r="794" spans="1:8" x14ac:dyDescent="0.25">
      <c r="A794" s="14">
        <v>44205</v>
      </c>
      <c r="B794" s="8" t="s">
        <v>8402</v>
      </c>
      <c r="C794">
        <v>43178</v>
      </c>
      <c r="D794" s="13" t="s">
        <v>3942</v>
      </c>
      <c r="E794" s="2">
        <v>7698.6</v>
      </c>
      <c r="F794" s="15">
        <v>44208</v>
      </c>
      <c r="G794" s="2">
        <v>7698.6</v>
      </c>
      <c r="H794" s="4">
        <f>Tabla14[[#This Row],[Importe]]-Tabla14[[#This Row],[Pagado]]</f>
        <v>0</v>
      </c>
    </row>
    <row r="795" spans="1:8" x14ac:dyDescent="0.25">
      <c r="A795" s="14">
        <v>44205</v>
      </c>
      <c r="B795" s="8" t="s">
        <v>8403</v>
      </c>
      <c r="C795">
        <v>43179</v>
      </c>
      <c r="D795" s="13" t="s">
        <v>3982</v>
      </c>
      <c r="E795" s="2">
        <v>398.4</v>
      </c>
      <c r="F795" s="15">
        <v>44205</v>
      </c>
      <c r="G795" s="2">
        <v>398.4</v>
      </c>
      <c r="H795" s="4">
        <f>Tabla14[[#This Row],[Importe]]-Tabla14[[#This Row],[Pagado]]</f>
        <v>0</v>
      </c>
    </row>
    <row r="796" spans="1:8" x14ac:dyDescent="0.25">
      <c r="A796" s="14">
        <v>44205</v>
      </c>
      <c r="B796" s="8" t="s">
        <v>8404</v>
      </c>
      <c r="C796">
        <v>43180</v>
      </c>
      <c r="D796" s="13" t="s">
        <v>3972</v>
      </c>
      <c r="E796" s="2">
        <v>4296</v>
      </c>
      <c r="F796" s="15">
        <v>44205</v>
      </c>
      <c r="G796" s="2">
        <v>4296</v>
      </c>
      <c r="H796" s="4">
        <f>Tabla14[[#This Row],[Importe]]-Tabla14[[#This Row],[Pagado]]</f>
        <v>0</v>
      </c>
    </row>
    <row r="797" spans="1:8" x14ac:dyDescent="0.25">
      <c r="A797" s="14">
        <v>44205</v>
      </c>
      <c r="B797" s="8" t="s">
        <v>8405</v>
      </c>
      <c r="C797">
        <v>43181</v>
      </c>
      <c r="D797" s="13" t="s">
        <v>3971</v>
      </c>
      <c r="E797" s="2">
        <v>4631.2</v>
      </c>
      <c r="F797" s="15">
        <v>44205</v>
      </c>
      <c r="G797" s="2">
        <v>4631.2</v>
      </c>
      <c r="H797" s="4">
        <f>Tabla14[[#This Row],[Importe]]-Tabla14[[#This Row],[Pagado]]</f>
        <v>0</v>
      </c>
    </row>
    <row r="798" spans="1:8" x14ac:dyDescent="0.25">
      <c r="A798" s="14">
        <v>44205</v>
      </c>
      <c r="B798" s="8" t="s">
        <v>8406</v>
      </c>
      <c r="C798">
        <v>43182</v>
      </c>
      <c r="D798" s="13" t="s">
        <v>3964</v>
      </c>
      <c r="E798" s="2">
        <v>4103.1000000000004</v>
      </c>
      <c r="F798" s="15">
        <v>44205</v>
      </c>
      <c r="G798" s="2">
        <v>4103.1000000000004</v>
      </c>
      <c r="H798" s="4">
        <f>Tabla14[[#This Row],[Importe]]-Tabla14[[#This Row],[Pagado]]</f>
        <v>0</v>
      </c>
    </row>
    <row r="799" spans="1:8" x14ac:dyDescent="0.25">
      <c r="A799" s="14">
        <v>44205</v>
      </c>
      <c r="B799" s="8" t="s">
        <v>8407</v>
      </c>
      <c r="C799">
        <v>43183</v>
      </c>
      <c r="D799" s="13" t="s">
        <v>3940</v>
      </c>
      <c r="E799" s="2">
        <v>3360.5</v>
      </c>
      <c r="F799" s="15">
        <v>44207</v>
      </c>
      <c r="G799" s="2">
        <v>3360.5</v>
      </c>
      <c r="H799" s="4">
        <f>Tabla14[[#This Row],[Importe]]-Tabla14[[#This Row],[Pagado]]</f>
        <v>0</v>
      </c>
    </row>
    <row r="800" spans="1:8" x14ac:dyDescent="0.25">
      <c r="A800" s="14">
        <v>44205</v>
      </c>
      <c r="B800" s="8" t="s">
        <v>8408</v>
      </c>
      <c r="C800">
        <v>43184</v>
      </c>
      <c r="D800" s="13" t="s">
        <v>3962</v>
      </c>
      <c r="E800" s="2">
        <v>11143.2</v>
      </c>
      <c r="F800" s="15">
        <v>44205</v>
      </c>
      <c r="G800" s="2">
        <f>10500+643.2</f>
        <v>11143.2</v>
      </c>
      <c r="H800" s="4">
        <f>Tabla14[[#This Row],[Importe]]-Tabla14[[#This Row],[Pagado]]</f>
        <v>0</v>
      </c>
    </row>
    <row r="801" spans="1:8" x14ac:dyDescent="0.25">
      <c r="A801" s="14">
        <v>44205</v>
      </c>
      <c r="B801" s="8" t="s">
        <v>8409</v>
      </c>
      <c r="C801">
        <v>43185</v>
      </c>
      <c r="D801" s="13" t="s">
        <v>3958</v>
      </c>
      <c r="E801" s="2">
        <v>4147.7</v>
      </c>
      <c r="F801" s="15">
        <v>44205</v>
      </c>
      <c r="G801" s="2">
        <v>4147.7</v>
      </c>
      <c r="H801" s="4">
        <f>Tabla14[[#This Row],[Importe]]-Tabla14[[#This Row],[Pagado]]</f>
        <v>0</v>
      </c>
    </row>
    <row r="802" spans="1:8" x14ac:dyDescent="0.25">
      <c r="A802" s="14">
        <v>44205</v>
      </c>
      <c r="B802" s="8" t="s">
        <v>8410</v>
      </c>
      <c r="C802">
        <v>43186</v>
      </c>
      <c r="D802" s="13" t="s">
        <v>3938</v>
      </c>
      <c r="E802" s="2">
        <v>8555</v>
      </c>
      <c r="F802" s="15">
        <v>44208</v>
      </c>
      <c r="G802" s="2">
        <v>8555</v>
      </c>
      <c r="H802" s="4">
        <f>Tabla14[[#This Row],[Importe]]-Tabla14[[#This Row],[Pagado]]</f>
        <v>0</v>
      </c>
    </row>
    <row r="803" spans="1:8" x14ac:dyDescent="0.25">
      <c r="A803" s="14">
        <v>44205</v>
      </c>
      <c r="B803" s="8" t="s">
        <v>8411</v>
      </c>
      <c r="C803">
        <v>43187</v>
      </c>
      <c r="D803" s="13" t="s">
        <v>3946</v>
      </c>
      <c r="E803" s="2">
        <v>5350.2</v>
      </c>
      <c r="F803" s="15">
        <v>44207</v>
      </c>
      <c r="G803" s="2">
        <v>5350.2</v>
      </c>
      <c r="H803" s="4">
        <f>Tabla14[[#This Row],[Importe]]-Tabla14[[#This Row],[Pagado]]</f>
        <v>0</v>
      </c>
    </row>
    <row r="804" spans="1:8" x14ac:dyDescent="0.25">
      <c r="A804" s="14">
        <v>44205</v>
      </c>
      <c r="B804" s="8" t="s">
        <v>8412</v>
      </c>
      <c r="C804">
        <v>43188</v>
      </c>
      <c r="D804" s="13" t="s">
        <v>3944</v>
      </c>
      <c r="E804" s="2">
        <v>11086</v>
      </c>
      <c r="F804" s="15">
        <v>44208</v>
      </c>
      <c r="G804" s="2">
        <v>11086</v>
      </c>
      <c r="H804" s="4">
        <f>Tabla14[[#This Row],[Importe]]-Tabla14[[#This Row],[Pagado]]</f>
        <v>0</v>
      </c>
    </row>
    <row r="805" spans="1:8" x14ac:dyDescent="0.25">
      <c r="A805" s="14">
        <v>44205</v>
      </c>
      <c r="B805" s="8" t="s">
        <v>8413</v>
      </c>
      <c r="C805">
        <v>43189</v>
      </c>
      <c r="D805" s="13" t="s">
        <v>3967</v>
      </c>
      <c r="E805" s="2">
        <v>4802.3999999999996</v>
      </c>
      <c r="F805" s="15">
        <v>44205</v>
      </c>
      <c r="G805" s="2">
        <v>4802.3999999999996</v>
      </c>
      <c r="H805" s="4">
        <f>Tabla14[[#This Row],[Importe]]-Tabla14[[#This Row],[Pagado]]</f>
        <v>0</v>
      </c>
    </row>
    <row r="806" spans="1:8" x14ac:dyDescent="0.25">
      <c r="A806" s="14">
        <v>44205</v>
      </c>
      <c r="B806" s="8" t="s">
        <v>8414</v>
      </c>
      <c r="C806">
        <v>43190</v>
      </c>
      <c r="D806" s="13" t="s">
        <v>4017</v>
      </c>
      <c r="E806" s="2">
        <v>31258.5</v>
      </c>
      <c r="F806" s="15">
        <v>44209</v>
      </c>
      <c r="G806" s="2">
        <v>31258.5</v>
      </c>
      <c r="H806" s="4">
        <f>Tabla14[[#This Row],[Importe]]-Tabla14[[#This Row],[Pagado]]</f>
        <v>0</v>
      </c>
    </row>
    <row r="807" spans="1:8" x14ac:dyDescent="0.25">
      <c r="A807" s="14">
        <v>44205</v>
      </c>
      <c r="B807" s="8" t="s">
        <v>8415</v>
      </c>
      <c r="C807">
        <v>43191</v>
      </c>
      <c r="D807" s="13" t="s">
        <v>4187</v>
      </c>
      <c r="E807" s="2">
        <v>14949.2</v>
      </c>
      <c r="F807" s="15">
        <v>44205</v>
      </c>
      <c r="G807" s="2">
        <v>14949.2</v>
      </c>
      <c r="H807" s="4">
        <f>Tabla14[[#This Row],[Importe]]-Tabla14[[#This Row],[Pagado]]</f>
        <v>0</v>
      </c>
    </row>
    <row r="808" spans="1:8" x14ac:dyDescent="0.25">
      <c r="A808" s="14">
        <v>44205</v>
      </c>
      <c r="B808" s="8" t="s">
        <v>8416</v>
      </c>
      <c r="C808">
        <v>43192</v>
      </c>
      <c r="D808" s="13" t="s">
        <v>3959</v>
      </c>
      <c r="E808" s="2">
        <v>7214.4</v>
      </c>
      <c r="F808" s="15">
        <v>44209</v>
      </c>
      <c r="G808" s="2">
        <v>7214.4</v>
      </c>
      <c r="H808" s="4">
        <f>Tabla14[[#This Row],[Importe]]-Tabla14[[#This Row],[Pagado]]</f>
        <v>0</v>
      </c>
    </row>
    <row r="809" spans="1:8" x14ac:dyDescent="0.25">
      <c r="A809" s="14">
        <v>44205</v>
      </c>
      <c r="B809" s="8" t="s">
        <v>8417</v>
      </c>
      <c r="C809">
        <v>43193</v>
      </c>
      <c r="D809" s="13" t="s">
        <v>3945</v>
      </c>
      <c r="E809" s="2">
        <v>12846.2</v>
      </c>
      <c r="F809" s="15">
        <v>44207</v>
      </c>
      <c r="G809" s="2">
        <v>12846.2</v>
      </c>
      <c r="H809" s="4">
        <f>Tabla14[[#This Row],[Importe]]-Tabla14[[#This Row],[Pagado]]</f>
        <v>0</v>
      </c>
    </row>
    <row r="810" spans="1:8" x14ac:dyDescent="0.25">
      <c r="A810" s="14">
        <v>44205</v>
      </c>
      <c r="B810" s="8" t="s">
        <v>8418</v>
      </c>
      <c r="C810">
        <v>43194</v>
      </c>
      <c r="D810" s="13" t="s">
        <v>3994</v>
      </c>
      <c r="E810" s="2">
        <v>1186.5999999999999</v>
      </c>
      <c r="F810" s="15">
        <v>44205</v>
      </c>
      <c r="G810" s="2">
        <v>1186.5999999999999</v>
      </c>
      <c r="H810" s="4">
        <f>Tabla14[[#This Row],[Importe]]-Tabla14[[#This Row],[Pagado]]</f>
        <v>0</v>
      </c>
    </row>
    <row r="811" spans="1:8" x14ac:dyDescent="0.25">
      <c r="A811" s="14">
        <v>44205</v>
      </c>
      <c r="B811" s="8" t="s">
        <v>8419</v>
      </c>
      <c r="C811">
        <v>43195</v>
      </c>
      <c r="D811" s="13" t="s">
        <v>3949</v>
      </c>
      <c r="E811" s="2">
        <v>66002</v>
      </c>
      <c r="F811" s="15">
        <v>44207</v>
      </c>
      <c r="G811" s="2">
        <v>66002</v>
      </c>
      <c r="H811" s="4">
        <f>Tabla14[[#This Row],[Importe]]-Tabla14[[#This Row],[Pagado]]</f>
        <v>0</v>
      </c>
    </row>
    <row r="812" spans="1:8" ht="15.75" x14ac:dyDescent="0.25">
      <c r="A812" s="14">
        <v>44205</v>
      </c>
      <c r="B812" s="8" t="s">
        <v>8420</v>
      </c>
      <c r="C812">
        <v>43196</v>
      </c>
      <c r="D812" s="17" t="s">
        <v>7662</v>
      </c>
      <c r="E812" s="2">
        <v>0</v>
      </c>
      <c r="F812" s="18" t="s">
        <v>7662</v>
      </c>
      <c r="G812" s="2">
        <v>0</v>
      </c>
      <c r="H812" s="4">
        <f>Tabla14[[#This Row],[Importe]]-Tabla14[[#This Row],[Pagado]]</f>
        <v>0</v>
      </c>
    </row>
    <row r="813" spans="1:8" x14ac:dyDescent="0.25">
      <c r="A813" s="14">
        <v>44205</v>
      </c>
      <c r="B813" s="8" t="s">
        <v>8421</v>
      </c>
      <c r="C813">
        <v>43197</v>
      </c>
      <c r="D813" s="13" t="s">
        <v>4126</v>
      </c>
      <c r="E813" s="2">
        <v>1105.8</v>
      </c>
      <c r="F813" s="15">
        <v>44205</v>
      </c>
      <c r="G813" s="2">
        <v>1105.8</v>
      </c>
      <c r="H813" s="4">
        <f>Tabla14[[#This Row],[Importe]]-Tabla14[[#This Row],[Pagado]]</f>
        <v>0</v>
      </c>
    </row>
    <row r="814" spans="1:8" x14ac:dyDescent="0.25">
      <c r="A814" s="14">
        <v>44205</v>
      </c>
      <c r="B814" s="8" t="s">
        <v>8422</v>
      </c>
      <c r="C814">
        <v>43198</v>
      </c>
      <c r="D814" s="13" t="s">
        <v>4042</v>
      </c>
      <c r="E814" s="2">
        <v>46520.6</v>
      </c>
      <c r="F814" s="15">
        <v>44211</v>
      </c>
      <c r="G814" s="2">
        <v>46520.6</v>
      </c>
      <c r="H814" s="4">
        <f>Tabla14[[#This Row],[Importe]]-Tabla14[[#This Row],[Pagado]]</f>
        <v>0</v>
      </c>
    </row>
    <row r="815" spans="1:8" ht="30" x14ac:dyDescent="0.25">
      <c r="A815" s="14">
        <v>44205</v>
      </c>
      <c r="B815" s="8" t="s">
        <v>8423</v>
      </c>
      <c r="C815">
        <v>43199</v>
      </c>
      <c r="D815" s="13" t="s">
        <v>3950</v>
      </c>
      <c r="E815" s="2">
        <v>49771.9</v>
      </c>
      <c r="F815" s="15" t="s">
        <v>8424</v>
      </c>
      <c r="G815" s="2">
        <f>39000+10771.9</f>
        <v>49771.9</v>
      </c>
      <c r="H815" s="4">
        <f>Tabla14[[#This Row],[Importe]]-Tabla14[[#This Row],[Pagado]]</f>
        <v>0</v>
      </c>
    </row>
    <row r="816" spans="1:8" x14ac:dyDescent="0.25">
      <c r="A816" s="14">
        <v>44205</v>
      </c>
      <c r="B816" s="8" t="s">
        <v>8425</v>
      </c>
      <c r="C816">
        <v>43200</v>
      </c>
      <c r="D816" s="13" t="s">
        <v>3964</v>
      </c>
      <c r="E816" s="2">
        <v>980</v>
      </c>
      <c r="F816" s="15">
        <v>44205</v>
      </c>
      <c r="G816" s="2">
        <v>980</v>
      </c>
      <c r="H816" s="4">
        <f>Tabla14[[#This Row],[Importe]]-Tabla14[[#This Row],[Pagado]]</f>
        <v>0</v>
      </c>
    </row>
    <row r="817" spans="1:8" x14ac:dyDescent="0.25">
      <c r="A817" s="14">
        <v>44205</v>
      </c>
      <c r="B817" s="8" t="s">
        <v>8426</v>
      </c>
      <c r="C817">
        <v>43201</v>
      </c>
      <c r="D817" s="13" t="s">
        <v>3941</v>
      </c>
      <c r="E817" s="2">
        <v>13367</v>
      </c>
      <c r="F817" s="15">
        <v>44207</v>
      </c>
      <c r="G817" s="2">
        <v>13367</v>
      </c>
      <c r="H817" s="4">
        <f>Tabla14[[#This Row],[Importe]]-Tabla14[[#This Row],[Pagado]]</f>
        <v>0</v>
      </c>
    </row>
    <row r="818" spans="1:8" x14ac:dyDescent="0.25">
      <c r="A818" s="14">
        <v>44205</v>
      </c>
      <c r="B818" s="8" t="s">
        <v>8427</v>
      </c>
      <c r="C818">
        <v>43202</v>
      </c>
      <c r="D818" s="13" t="s">
        <v>3948</v>
      </c>
      <c r="E818" s="2">
        <v>18301.099999999999</v>
      </c>
      <c r="F818" s="15">
        <v>44209</v>
      </c>
      <c r="G818" s="2">
        <v>18301.099999999999</v>
      </c>
      <c r="H818" s="4">
        <f>Tabla14[[#This Row],[Importe]]-Tabla14[[#This Row],[Pagado]]</f>
        <v>0</v>
      </c>
    </row>
    <row r="819" spans="1:8" x14ac:dyDescent="0.25">
      <c r="A819" s="14">
        <v>44205</v>
      </c>
      <c r="B819" s="8" t="s">
        <v>8428</v>
      </c>
      <c r="C819">
        <v>43203</v>
      </c>
      <c r="D819" s="13" t="s">
        <v>4129</v>
      </c>
      <c r="E819" s="2">
        <v>23382.5</v>
      </c>
      <c r="F819" s="15">
        <v>44205</v>
      </c>
      <c r="G819" s="2">
        <v>23382.5</v>
      </c>
      <c r="H819" s="4">
        <f>Tabla14[[#This Row],[Importe]]-Tabla14[[#This Row],[Pagado]]</f>
        <v>0</v>
      </c>
    </row>
    <row r="820" spans="1:8" x14ac:dyDescent="0.25">
      <c r="A820" s="14">
        <v>44205</v>
      </c>
      <c r="B820" s="8" t="s">
        <v>8429</v>
      </c>
      <c r="C820">
        <v>43204</v>
      </c>
      <c r="D820" s="13" t="s">
        <v>3993</v>
      </c>
      <c r="E820" s="2">
        <v>6211.9</v>
      </c>
      <c r="F820" s="15">
        <v>44205</v>
      </c>
      <c r="G820" s="2">
        <v>6211.9</v>
      </c>
      <c r="H820" s="4">
        <f>Tabla14[[#This Row],[Importe]]-Tabla14[[#This Row],[Pagado]]</f>
        <v>0</v>
      </c>
    </row>
    <row r="821" spans="1:8" x14ac:dyDescent="0.25">
      <c r="A821" s="14">
        <v>44205</v>
      </c>
      <c r="B821" s="8" t="s">
        <v>8430</v>
      </c>
      <c r="C821">
        <v>43205</v>
      </c>
      <c r="D821" s="13" t="s">
        <v>4166</v>
      </c>
      <c r="E821" s="2">
        <v>5144</v>
      </c>
      <c r="F821" s="15">
        <v>44205</v>
      </c>
      <c r="G821" s="2">
        <v>5144</v>
      </c>
      <c r="H821" s="4">
        <f>Tabla14[[#This Row],[Importe]]-Tabla14[[#This Row],[Pagado]]</f>
        <v>0</v>
      </c>
    </row>
    <row r="822" spans="1:8" x14ac:dyDescent="0.25">
      <c r="A822" s="14">
        <v>44205</v>
      </c>
      <c r="B822" s="8" t="s">
        <v>8431</v>
      </c>
      <c r="C822">
        <v>43206</v>
      </c>
      <c r="D822" s="13" t="s">
        <v>4041</v>
      </c>
      <c r="E822" s="2">
        <v>1154.5999999999999</v>
      </c>
      <c r="F822" s="15">
        <v>44205</v>
      </c>
      <c r="G822" s="2">
        <v>1154.5999999999999</v>
      </c>
      <c r="H822" s="4">
        <f>Tabla14[[#This Row],[Importe]]-Tabla14[[#This Row],[Pagado]]</f>
        <v>0</v>
      </c>
    </row>
    <row r="823" spans="1:8" x14ac:dyDescent="0.25">
      <c r="A823" s="14">
        <v>44205</v>
      </c>
      <c r="B823" s="8" t="s">
        <v>8432</v>
      </c>
      <c r="C823">
        <v>43207</v>
      </c>
      <c r="D823" s="13" t="s">
        <v>3957</v>
      </c>
      <c r="E823" s="2">
        <v>3120</v>
      </c>
      <c r="F823" s="15">
        <v>44205</v>
      </c>
      <c r="G823" s="2">
        <v>3120</v>
      </c>
      <c r="H823" s="4">
        <f>Tabla14[[#This Row],[Importe]]-Tabla14[[#This Row],[Pagado]]</f>
        <v>0</v>
      </c>
    </row>
    <row r="824" spans="1:8" x14ac:dyDescent="0.25">
      <c r="A824" s="14">
        <v>44205</v>
      </c>
      <c r="B824" s="8" t="s">
        <v>8433</v>
      </c>
      <c r="C824">
        <v>43208</v>
      </c>
      <c r="D824" s="13" t="s">
        <v>4031</v>
      </c>
      <c r="E824" s="2">
        <v>5280</v>
      </c>
      <c r="F824" s="15">
        <v>44205</v>
      </c>
      <c r="G824" s="2">
        <v>5280</v>
      </c>
      <c r="H824" s="4">
        <f>Tabla14[[#This Row],[Importe]]-Tabla14[[#This Row],[Pagado]]</f>
        <v>0</v>
      </c>
    </row>
    <row r="825" spans="1:8" x14ac:dyDescent="0.25">
      <c r="A825" s="14">
        <v>44205</v>
      </c>
      <c r="B825" s="8" t="s">
        <v>8434</v>
      </c>
      <c r="C825">
        <v>43209</v>
      </c>
      <c r="D825" s="13" t="s">
        <v>4036</v>
      </c>
      <c r="E825" s="2">
        <v>2675.96</v>
      </c>
      <c r="F825" s="15">
        <v>44205</v>
      </c>
      <c r="G825" s="2">
        <v>2675.96</v>
      </c>
      <c r="H825" s="4">
        <f>Tabla14[[#This Row],[Importe]]-Tabla14[[#This Row],[Pagado]]</f>
        <v>0</v>
      </c>
    </row>
    <row r="826" spans="1:8" x14ac:dyDescent="0.25">
      <c r="A826" s="14">
        <v>44205</v>
      </c>
      <c r="B826" s="8" t="s">
        <v>8435</v>
      </c>
      <c r="C826">
        <v>43210</v>
      </c>
      <c r="D826" s="13" t="s">
        <v>4030</v>
      </c>
      <c r="E826" s="2">
        <v>1838.6</v>
      </c>
      <c r="F826" s="15">
        <v>44205</v>
      </c>
      <c r="G826" s="2">
        <v>1838.6</v>
      </c>
      <c r="H826" s="4">
        <f>Tabla14[[#This Row],[Importe]]-Tabla14[[#This Row],[Pagado]]</f>
        <v>0</v>
      </c>
    </row>
    <row r="827" spans="1:8" x14ac:dyDescent="0.25">
      <c r="A827" s="14">
        <v>44205</v>
      </c>
      <c r="B827" s="8" t="s">
        <v>8436</v>
      </c>
      <c r="C827">
        <v>43211</v>
      </c>
      <c r="D827" s="13" t="s">
        <v>3970</v>
      </c>
      <c r="E827" s="2">
        <v>2011.2</v>
      </c>
      <c r="F827" s="15">
        <v>44205</v>
      </c>
      <c r="G827" s="2">
        <v>2011.2</v>
      </c>
      <c r="H827" s="4">
        <f>Tabla14[[#This Row],[Importe]]-Tabla14[[#This Row],[Pagado]]</f>
        <v>0</v>
      </c>
    </row>
    <row r="828" spans="1:8" x14ac:dyDescent="0.25">
      <c r="A828" s="14">
        <v>44205</v>
      </c>
      <c r="B828" s="8" t="s">
        <v>8437</v>
      </c>
      <c r="C828">
        <v>43212</v>
      </c>
      <c r="D828" s="13" t="s">
        <v>3996</v>
      </c>
      <c r="E828" s="2">
        <v>17004.5</v>
      </c>
      <c r="F828" s="15">
        <v>44205</v>
      </c>
      <c r="G828" s="2">
        <v>17004.5</v>
      </c>
      <c r="H828" s="4">
        <f>Tabla14[[#This Row],[Importe]]-Tabla14[[#This Row],[Pagado]]</f>
        <v>0</v>
      </c>
    </row>
    <row r="829" spans="1:8" x14ac:dyDescent="0.25">
      <c r="A829" s="14">
        <v>44205</v>
      </c>
      <c r="B829" s="8" t="s">
        <v>8438</v>
      </c>
      <c r="C829">
        <v>43213</v>
      </c>
      <c r="D829" s="13" t="s">
        <v>3953</v>
      </c>
      <c r="E829" s="2">
        <v>4320</v>
      </c>
      <c r="F829" s="15">
        <v>44205</v>
      </c>
      <c r="G829" s="2">
        <v>4320</v>
      </c>
      <c r="H829" s="4">
        <f>Tabla14[[#This Row],[Importe]]-Tabla14[[#This Row],[Pagado]]</f>
        <v>0</v>
      </c>
    </row>
    <row r="830" spans="1:8" x14ac:dyDescent="0.25">
      <c r="A830" s="14">
        <v>44205</v>
      </c>
      <c r="B830" s="8" t="s">
        <v>8439</v>
      </c>
      <c r="C830">
        <v>43214</v>
      </c>
      <c r="D830" s="13" t="s">
        <v>3964</v>
      </c>
      <c r="E830" s="2">
        <v>60</v>
      </c>
      <c r="F830" s="15">
        <v>44205</v>
      </c>
      <c r="G830" s="2">
        <v>60</v>
      </c>
      <c r="H830" s="4">
        <f>Tabla14[[#This Row],[Importe]]-Tabla14[[#This Row],[Pagado]]</f>
        <v>0</v>
      </c>
    </row>
    <row r="831" spans="1:8" x14ac:dyDescent="0.25">
      <c r="A831" s="14">
        <v>44205</v>
      </c>
      <c r="B831" s="8" t="s">
        <v>8440</v>
      </c>
      <c r="C831">
        <v>43215</v>
      </c>
      <c r="D831" s="13" t="s">
        <v>4112</v>
      </c>
      <c r="E831" s="2">
        <v>9074.86</v>
      </c>
      <c r="F831" s="15">
        <v>44205</v>
      </c>
      <c r="G831" s="2">
        <v>9074.86</v>
      </c>
      <c r="H831" s="4">
        <f>Tabla14[[#This Row],[Importe]]-Tabla14[[#This Row],[Pagado]]</f>
        <v>0</v>
      </c>
    </row>
    <row r="832" spans="1:8" x14ac:dyDescent="0.25">
      <c r="A832" s="14">
        <v>44205</v>
      </c>
      <c r="B832" s="8" t="s">
        <v>8441</v>
      </c>
      <c r="C832">
        <v>43216</v>
      </c>
      <c r="D832" s="13" t="s">
        <v>3964</v>
      </c>
      <c r="E832" s="2">
        <v>2995</v>
      </c>
      <c r="F832" s="15">
        <v>44205</v>
      </c>
      <c r="G832" s="2">
        <v>2995</v>
      </c>
      <c r="H832" s="4">
        <f>Tabla14[[#This Row],[Importe]]-Tabla14[[#This Row],[Pagado]]</f>
        <v>0</v>
      </c>
    </row>
    <row r="833" spans="1:8" x14ac:dyDescent="0.25">
      <c r="A833" s="14">
        <v>44205</v>
      </c>
      <c r="B833" s="8" t="s">
        <v>8442</v>
      </c>
      <c r="C833">
        <v>43217</v>
      </c>
      <c r="D833" s="13" t="s">
        <v>3977</v>
      </c>
      <c r="E833" s="2">
        <v>6105.4</v>
      </c>
      <c r="F833" s="15">
        <v>44205</v>
      </c>
      <c r="G833" s="2">
        <v>6105.4</v>
      </c>
      <c r="H833" s="4">
        <f>Tabla14[[#This Row],[Importe]]-Tabla14[[#This Row],[Pagado]]</f>
        <v>0</v>
      </c>
    </row>
    <row r="834" spans="1:8" x14ac:dyDescent="0.25">
      <c r="A834" s="14">
        <v>44205</v>
      </c>
      <c r="B834" s="8" t="s">
        <v>8443</v>
      </c>
      <c r="C834">
        <v>43218</v>
      </c>
      <c r="D834" s="13" t="s">
        <v>3969</v>
      </c>
      <c r="E834" s="2">
        <v>11459.6</v>
      </c>
      <c r="F834" s="15">
        <v>44205</v>
      </c>
      <c r="G834" s="2">
        <v>11459.6</v>
      </c>
      <c r="H834" s="4">
        <f>Tabla14[[#This Row],[Importe]]-Tabla14[[#This Row],[Pagado]]</f>
        <v>0</v>
      </c>
    </row>
    <row r="835" spans="1:8" x14ac:dyDescent="0.25">
      <c r="A835" s="14">
        <v>44205</v>
      </c>
      <c r="B835" s="8" t="s">
        <v>8444</v>
      </c>
      <c r="C835">
        <v>43219</v>
      </c>
      <c r="D835" s="13" t="s">
        <v>3964</v>
      </c>
      <c r="E835" s="2">
        <v>2400</v>
      </c>
      <c r="F835" s="15">
        <v>44205</v>
      </c>
      <c r="G835" s="2">
        <v>2400</v>
      </c>
      <c r="H835" s="4">
        <f>Tabla14[[#This Row],[Importe]]-Tabla14[[#This Row],[Pagado]]</f>
        <v>0</v>
      </c>
    </row>
    <row r="836" spans="1:8" x14ac:dyDescent="0.25">
      <c r="A836" s="14">
        <v>44205</v>
      </c>
      <c r="B836" s="8" t="s">
        <v>8445</v>
      </c>
      <c r="C836">
        <v>43220</v>
      </c>
      <c r="D836" s="13" t="s">
        <v>3964</v>
      </c>
      <c r="E836" s="2">
        <v>1916.3</v>
      </c>
      <c r="F836" s="15">
        <v>44205</v>
      </c>
      <c r="G836" s="2">
        <v>1916.3</v>
      </c>
      <c r="H836" s="4">
        <f>Tabla14[[#This Row],[Importe]]-Tabla14[[#This Row],[Pagado]]</f>
        <v>0</v>
      </c>
    </row>
    <row r="837" spans="1:8" x14ac:dyDescent="0.25">
      <c r="A837" s="14">
        <v>44205</v>
      </c>
      <c r="B837" s="8" t="s">
        <v>8446</v>
      </c>
      <c r="C837">
        <v>43221</v>
      </c>
      <c r="D837" s="13" t="s">
        <v>3966</v>
      </c>
      <c r="E837" s="2">
        <v>3508.2</v>
      </c>
      <c r="F837" s="15">
        <v>44205</v>
      </c>
      <c r="G837" s="2">
        <v>3508.2</v>
      </c>
      <c r="H837" s="4">
        <f>Tabla14[[#This Row],[Importe]]-Tabla14[[#This Row],[Pagado]]</f>
        <v>0</v>
      </c>
    </row>
    <row r="838" spans="1:8" x14ac:dyDescent="0.25">
      <c r="A838" s="14">
        <v>44205</v>
      </c>
      <c r="B838" s="8" t="s">
        <v>8447</v>
      </c>
      <c r="C838">
        <v>43222</v>
      </c>
      <c r="D838" s="13" t="s">
        <v>3989</v>
      </c>
      <c r="E838" s="2">
        <v>1018.1</v>
      </c>
      <c r="F838" s="15">
        <v>44205</v>
      </c>
      <c r="G838" s="2">
        <v>1018.1</v>
      </c>
      <c r="H838" s="4">
        <f>Tabla14[[#This Row],[Importe]]-Tabla14[[#This Row],[Pagado]]</f>
        <v>0</v>
      </c>
    </row>
    <row r="839" spans="1:8" x14ac:dyDescent="0.25">
      <c r="A839" s="14">
        <v>44205</v>
      </c>
      <c r="B839" s="8" t="s">
        <v>8448</v>
      </c>
      <c r="C839">
        <v>43223</v>
      </c>
      <c r="D839" s="13" t="s">
        <v>4048</v>
      </c>
      <c r="E839" s="2">
        <v>37760</v>
      </c>
      <c r="F839" s="15">
        <v>44205</v>
      </c>
      <c r="G839" s="2">
        <v>37760</v>
      </c>
      <c r="H839" s="4">
        <f>Tabla14[[#This Row],[Importe]]-Tabla14[[#This Row],[Pagado]]</f>
        <v>0</v>
      </c>
    </row>
    <row r="840" spans="1:8" x14ac:dyDescent="0.25">
      <c r="A840" s="14">
        <v>44205</v>
      </c>
      <c r="B840" s="8" t="s">
        <v>8449</v>
      </c>
      <c r="C840">
        <v>43224</v>
      </c>
      <c r="D840" s="13" t="s">
        <v>4121</v>
      </c>
      <c r="E840" s="2">
        <v>4107</v>
      </c>
      <c r="F840" s="15">
        <v>44205</v>
      </c>
      <c r="G840" s="2">
        <v>4107</v>
      </c>
      <c r="H840" s="4">
        <f>Tabla14[[#This Row],[Importe]]-Tabla14[[#This Row],[Pagado]]</f>
        <v>0</v>
      </c>
    </row>
    <row r="841" spans="1:8" x14ac:dyDescent="0.25">
      <c r="A841" s="14">
        <v>44205</v>
      </c>
      <c r="B841" s="8" t="s">
        <v>8450</v>
      </c>
      <c r="C841">
        <v>43225</v>
      </c>
      <c r="D841" s="13" t="s">
        <v>3975</v>
      </c>
      <c r="E841" s="2">
        <v>6720</v>
      </c>
      <c r="F841" s="15">
        <v>44205</v>
      </c>
      <c r="G841" s="2">
        <v>6720</v>
      </c>
      <c r="H841" s="4">
        <f>Tabla14[[#This Row],[Importe]]-Tabla14[[#This Row],[Pagado]]</f>
        <v>0</v>
      </c>
    </row>
    <row r="842" spans="1:8" x14ac:dyDescent="0.25">
      <c r="A842" s="14">
        <v>44205</v>
      </c>
      <c r="B842" s="8" t="s">
        <v>8451</v>
      </c>
      <c r="C842">
        <v>43226</v>
      </c>
      <c r="D842" s="13" t="s">
        <v>4037</v>
      </c>
      <c r="E842" s="2">
        <v>2963.52</v>
      </c>
      <c r="F842" s="15">
        <v>44205</v>
      </c>
      <c r="G842" s="2">
        <v>2963.52</v>
      </c>
      <c r="H842" s="4">
        <f>Tabla14[[#This Row],[Importe]]-Tabla14[[#This Row],[Pagado]]</f>
        <v>0</v>
      </c>
    </row>
    <row r="843" spans="1:8" x14ac:dyDescent="0.25">
      <c r="A843" s="14">
        <v>44205</v>
      </c>
      <c r="B843" s="8" t="s">
        <v>8452</v>
      </c>
      <c r="C843">
        <v>43227</v>
      </c>
      <c r="D843" s="13" t="s">
        <v>4017</v>
      </c>
      <c r="E843" s="2">
        <v>174025</v>
      </c>
      <c r="F843" s="15">
        <v>44209</v>
      </c>
      <c r="G843" s="2">
        <v>174025</v>
      </c>
      <c r="H843" s="4">
        <f>Tabla14[[#This Row],[Importe]]-Tabla14[[#This Row],[Pagado]]</f>
        <v>0</v>
      </c>
    </row>
    <row r="844" spans="1:8" x14ac:dyDescent="0.25">
      <c r="A844" s="14">
        <v>44205</v>
      </c>
      <c r="B844" s="8" t="s">
        <v>8453</v>
      </c>
      <c r="C844">
        <v>43228</v>
      </c>
      <c r="D844" s="13" t="s">
        <v>4057</v>
      </c>
      <c r="E844" s="2">
        <v>3442.2</v>
      </c>
      <c r="F844" s="15">
        <v>44205</v>
      </c>
      <c r="G844" s="2">
        <v>3442.2</v>
      </c>
      <c r="H844" s="4">
        <f>Tabla14[[#This Row],[Importe]]-Tabla14[[#This Row],[Pagado]]</f>
        <v>0</v>
      </c>
    </row>
    <row r="845" spans="1:8" x14ac:dyDescent="0.25">
      <c r="A845" s="14">
        <v>44205</v>
      </c>
      <c r="B845" s="8" t="s">
        <v>8454</v>
      </c>
      <c r="C845">
        <v>43229</v>
      </c>
      <c r="D845" s="13" t="s">
        <v>4047</v>
      </c>
      <c r="E845" s="2">
        <v>2043.6</v>
      </c>
      <c r="F845" s="15">
        <v>44205</v>
      </c>
      <c r="G845" s="2">
        <v>2043.6</v>
      </c>
      <c r="H845" s="4">
        <f>Tabla14[[#This Row],[Importe]]-Tabla14[[#This Row],[Pagado]]</f>
        <v>0</v>
      </c>
    </row>
    <row r="846" spans="1:8" x14ac:dyDescent="0.25">
      <c r="A846" s="14">
        <v>44205</v>
      </c>
      <c r="B846" s="8" t="s">
        <v>8455</v>
      </c>
      <c r="C846">
        <v>43230</v>
      </c>
      <c r="D846" s="13" t="s">
        <v>4170</v>
      </c>
      <c r="E846" s="2">
        <v>3972.4</v>
      </c>
      <c r="F846" s="15">
        <v>44205</v>
      </c>
      <c r="G846" s="2">
        <v>3972.4</v>
      </c>
      <c r="H846" s="4">
        <f>Tabla14[[#This Row],[Importe]]-Tabla14[[#This Row],[Pagado]]</f>
        <v>0</v>
      </c>
    </row>
    <row r="847" spans="1:8" x14ac:dyDescent="0.25">
      <c r="A847" s="14">
        <v>44205</v>
      </c>
      <c r="B847" s="8" t="s">
        <v>8456</v>
      </c>
      <c r="C847">
        <v>43231</v>
      </c>
      <c r="D847" s="13" t="s">
        <v>3978</v>
      </c>
      <c r="E847" s="2">
        <v>12717.2</v>
      </c>
      <c r="F847" s="15">
        <v>44205</v>
      </c>
      <c r="G847" s="2">
        <v>12717.2</v>
      </c>
      <c r="H847" s="4">
        <f>Tabla14[[#This Row],[Importe]]-Tabla14[[#This Row],[Pagado]]</f>
        <v>0</v>
      </c>
    </row>
    <row r="848" spans="1:8" x14ac:dyDescent="0.25">
      <c r="A848" s="14">
        <v>44205</v>
      </c>
      <c r="B848" s="8" t="s">
        <v>8457</v>
      </c>
      <c r="C848">
        <v>43232</v>
      </c>
      <c r="D848" s="13" t="s">
        <v>4088</v>
      </c>
      <c r="E848" s="2">
        <v>2940</v>
      </c>
      <c r="F848" s="15">
        <v>44205</v>
      </c>
      <c r="G848" s="2">
        <v>2940</v>
      </c>
      <c r="H848" s="4">
        <f>Tabla14[[#This Row],[Importe]]-Tabla14[[#This Row],[Pagado]]</f>
        <v>0</v>
      </c>
    </row>
    <row r="849" spans="1:8" x14ac:dyDescent="0.25">
      <c r="A849" s="14">
        <v>44205</v>
      </c>
      <c r="B849" s="8" t="s">
        <v>8458</v>
      </c>
      <c r="C849">
        <v>43233</v>
      </c>
      <c r="D849" s="13" t="s">
        <v>4016</v>
      </c>
      <c r="E849" s="2">
        <v>5190.3999999999996</v>
      </c>
      <c r="F849" s="15">
        <v>44205</v>
      </c>
      <c r="G849" s="2">
        <v>5190.3999999999996</v>
      </c>
      <c r="H849" s="4">
        <f>Tabla14[[#This Row],[Importe]]-Tabla14[[#This Row],[Pagado]]</f>
        <v>0</v>
      </c>
    </row>
    <row r="850" spans="1:8" x14ac:dyDescent="0.25">
      <c r="A850" s="14">
        <v>44205</v>
      </c>
      <c r="B850" s="8" t="s">
        <v>8459</v>
      </c>
      <c r="C850">
        <v>43234</v>
      </c>
      <c r="D850" s="13" t="s">
        <v>4120</v>
      </c>
      <c r="E850" s="2">
        <v>12922.8</v>
      </c>
      <c r="F850" s="15">
        <v>44205</v>
      </c>
      <c r="G850" s="2">
        <v>12922.8</v>
      </c>
      <c r="H850" s="4">
        <f>Tabla14[[#This Row],[Importe]]-Tabla14[[#This Row],[Pagado]]</f>
        <v>0</v>
      </c>
    </row>
    <row r="851" spans="1:8" x14ac:dyDescent="0.25">
      <c r="A851" s="14">
        <v>44205</v>
      </c>
      <c r="B851" s="8" t="s">
        <v>8460</v>
      </c>
      <c r="C851">
        <v>43235</v>
      </c>
      <c r="D851" s="13" t="s">
        <v>5527</v>
      </c>
      <c r="E851" s="2">
        <v>4309.5</v>
      </c>
      <c r="F851" s="15">
        <v>44205</v>
      </c>
      <c r="G851" s="2">
        <v>4309.5</v>
      </c>
      <c r="H851" s="4">
        <f>Tabla14[[#This Row],[Importe]]-Tabla14[[#This Row],[Pagado]]</f>
        <v>0</v>
      </c>
    </row>
    <row r="852" spans="1:8" x14ac:dyDescent="0.25">
      <c r="A852" s="14">
        <v>44205</v>
      </c>
      <c r="B852" s="8" t="s">
        <v>8461</v>
      </c>
      <c r="C852">
        <v>43236</v>
      </c>
      <c r="D852" s="13" t="s">
        <v>4001</v>
      </c>
      <c r="E852" s="2">
        <v>4800</v>
      </c>
      <c r="F852" s="15">
        <v>44206</v>
      </c>
      <c r="G852" s="2">
        <v>4800</v>
      </c>
      <c r="H852" s="4">
        <f>Tabla14[[#This Row],[Importe]]-Tabla14[[#This Row],[Pagado]]</f>
        <v>0</v>
      </c>
    </row>
    <row r="853" spans="1:8" x14ac:dyDescent="0.25">
      <c r="A853" s="14">
        <v>44205</v>
      </c>
      <c r="B853" s="8" t="s">
        <v>8462</v>
      </c>
      <c r="C853">
        <v>43237</v>
      </c>
      <c r="D853" s="13" t="s">
        <v>4002</v>
      </c>
      <c r="E853" s="2">
        <v>1920</v>
      </c>
      <c r="F853" s="15">
        <v>44206</v>
      </c>
      <c r="G853" s="2">
        <v>1920</v>
      </c>
      <c r="H853" s="4">
        <f>Tabla14[[#This Row],[Importe]]-Tabla14[[#This Row],[Pagado]]</f>
        <v>0</v>
      </c>
    </row>
    <row r="854" spans="1:8" x14ac:dyDescent="0.25">
      <c r="A854" s="14">
        <v>44205</v>
      </c>
      <c r="B854" s="8" t="s">
        <v>8463</v>
      </c>
      <c r="C854">
        <v>43238</v>
      </c>
      <c r="D854" s="13" t="s">
        <v>4100</v>
      </c>
      <c r="E854" s="2">
        <v>960</v>
      </c>
      <c r="F854" s="15">
        <v>44206</v>
      </c>
      <c r="G854" s="2">
        <v>960</v>
      </c>
      <c r="H854" s="4">
        <f>Tabla14[[#This Row],[Importe]]-Tabla14[[#This Row],[Pagado]]</f>
        <v>0</v>
      </c>
    </row>
    <row r="855" spans="1:8" x14ac:dyDescent="0.25">
      <c r="A855" s="14">
        <v>44205</v>
      </c>
      <c r="B855" s="8" t="s">
        <v>8464</v>
      </c>
      <c r="C855">
        <v>43239</v>
      </c>
      <c r="D855" s="13" t="s">
        <v>4097</v>
      </c>
      <c r="E855" s="2">
        <v>1628.8</v>
      </c>
      <c r="F855" s="15">
        <v>44205</v>
      </c>
      <c r="G855" s="2">
        <v>1628.8</v>
      </c>
      <c r="H855" s="4">
        <f>Tabla14[[#This Row],[Importe]]-Tabla14[[#This Row],[Pagado]]</f>
        <v>0</v>
      </c>
    </row>
    <row r="856" spans="1:8" x14ac:dyDescent="0.25">
      <c r="A856" s="14">
        <v>44205</v>
      </c>
      <c r="B856" s="8" t="s">
        <v>8465</v>
      </c>
      <c r="C856">
        <v>43240</v>
      </c>
      <c r="D856" s="13" t="s">
        <v>4000</v>
      </c>
      <c r="E856" s="2">
        <v>1449.6</v>
      </c>
      <c r="F856" s="15">
        <v>44206</v>
      </c>
      <c r="G856" s="2">
        <v>1449.6</v>
      </c>
      <c r="H856" s="4">
        <f>Tabla14[[#This Row],[Importe]]-Tabla14[[#This Row],[Pagado]]</f>
        <v>0</v>
      </c>
    </row>
    <row r="857" spans="1:8" x14ac:dyDescent="0.25">
      <c r="A857" s="14">
        <v>44205</v>
      </c>
      <c r="B857" s="8" t="s">
        <v>8466</v>
      </c>
      <c r="C857">
        <v>43241</v>
      </c>
      <c r="D857" s="13" t="s">
        <v>3991</v>
      </c>
      <c r="E857" s="2">
        <v>3886</v>
      </c>
      <c r="F857" s="15">
        <v>44205</v>
      </c>
      <c r="G857" s="2">
        <v>3886</v>
      </c>
      <c r="H857" s="4">
        <f>Tabla14[[#This Row],[Importe]]-Tabla14[[#This Row],[Pagado]]</f>
        <v>0</v>
      </c>
    </row>
    <row r="858" spans="1:8" x14ac:dyDescent="0.25">
      <c r="A858" s="14">
        <v>44205</v>
      </c>
      <c r="B858" s="8" t="s">
        <v>8467</v>
      </c>
      <c r="C858">
        <v>43242</v>
      </c>
      <c r="D858" s="13" t="s">
        <v>3959</v>
      </c>
      <c r="E858" s="2">
        <v>90564.4</v>
      </c>
      <c r="F858" s="15">
        <v>44210</v>
      </c>
      <c r="G858" s="2">
        <v>90564.4</v>
      </c>
      <c r="H858" s="4">
        <f>Tabla14[[#This Row],[Importe]]-Tabla14[[#This Row],[Pagado]]</f>
        <v>0</v>
      </c>
    </row>
    <row r="859" spans="1:8" x14ac:dyDescent="0.25">
      <c r="A859" s="14">
        <v>44205</v>
      </c>
      <c r="B859" s="8" t="s">
        <v>8468</v>
      </c>
      <c r="C859">
        <v>43243</v>
      </c>
      <c r="D859" s="13" t="s">
        <v>4022</v>
      </c>
      <c r="E859" s="2">
        <v>1504.3</v>
      </c>
      <c r="F859" s="15">
        <v>44205</v>
      </c>
      <c r="G859" s="2">
        <v>1504.3</v>
      </c>
      <c r="H859" s="4">
        <f>Tabla14[[#This Row],[Importe]]-Tabla14[[#This Row],[Pagado]]</f>
        <v>0</v>
      </c>
    </row>
    <row r="860" spans="1:8" x14ac:dyDescent="0.25">
      <c r="A860" s="14">
        <v>44205</v>
      </c>
      <c r="B860" s="8" t="s">
        <v>8469</v>
      </c>
      <c r="C860">
        <v>43244</v>
      </c>
      <c r="D860" s="13" t="s">
        <v>4044</v>
      </c>
      <c r="E860" s="2">
        <v>8371.4</v>
      </c>
      <c r="F860" s="15">
        <v>44206</v>
      </c>
      <c r="G860" s="2">
        <v>8371.4</v>
      </c>
      <c r="H860" s="4">
        <f>Tabla14[[#This Row],[Importe]]-Tabla14[[#This Row],[Pagado]]</f>
        <v>0</v>
      </c>
    </row>
    <row r="861" spans="1:8" x14ac:dyDescent="0.25">
      <c r="A861" s="14">
        <v>44205</v>
      </c>
      <c r="B861" s="8" t="s">
        <v>8470</v>
      </c>
      <c r="C861">
        <v>43245</v>
      </c>
      <c r="D861" s="13" t="s">
        <v>4005</v>
      </c>
      <c r="E861" s="2">
        <v>5282</v>
      </c>
      <c r="F861" s="15">
        <v>44206</v>
      </c>
      <c r="G861" s="2">
        <v>5282</v>
      </c>
      <c r="H861" s="4">
        <f>Tabla14[[#This Row],[Importe]]-Tabla14[[#This Row],[Pagado]]</f>
        <v>0</v>
      </c>
    </row>
    <row r="862" spans="1:8" x14ac:dyDescent="0.25">
      <c r="A862" s="14">
        <v>44205</v>
      </c>
      <c r="B862" s="8" t="s">
        <v>8471</v>
      </c>
      <c r="C862">
        <v>43246</v>
      </c>
      <c r="D862" s="13" t="s">
        <v>4046</v>
      </c>
      <c r="E862" s="2">
        <v>1578.2</v>
      </c>
      <c r="F862" s="15">
        <v>44206</v>
      </c>
      <c r="G862" s="2">
        <v>1578.2</v>
      </c>
      <c r="H862" s="4">
        <f>Tabla14[[#This Row],[Importe]]-Tabla14[[#This Row],[Pagado]]</f>
        <v>0</v>
      </c>
    </row>
    <row r="863" spans="1:8" x14ac:dyDescent="0.25">
      <c r="A863" s="14">
        <v>44205</v>
      </c>
      <c r="B863" s="8" t="s">
        <v>8472</v>
      </c>
      <c r="C863">
        <v>43247</v>
      </c>
      <c r="D863" s="13" t="s">
        <v>4045</v>
      </c>
      <c r="E863" s="2">
        <v>4832.8</v>
      </c>
      <c r="F863" s="15">
        <v>44206</v>
      </c>
      <c r="G863" s="2">
        <v>4832.8</v>
      </c>
      <c r="H863" s="4">
        <f>Tabla14[[#This Row],[Importe]]-Tabla14[[#This Row],[Pagado]]</f>
        <v>0</v>
      </c>
    </row>
    <row r="864" spans="1:8" x14ac:dyDescent="0.25">
      <c r="A864" s="14">
        <v>44205</v>
      </c>
      <c r="B864" s="8" t="s">
        <v>8473</v>
      </c>
      <c r="C864">
        <v>43248</v>
      </c>
      <c r="D864" s="13" t="s">
        <v>4004</v>
      </c>
      <c r="E864" s="2">
        <v>3617.6</v>
      </c>
      <c r="F864" s="15">
        <v>44206</v>
      </c>
      <c r="G864" s="2">
        <v>3617.6</v>
      </c>
      <c r="H864" s="4">
        <f>Tabla14[[#This Row],[Importe]]-Tabla14[[#This Row],[Pagado]]</f>
        <v>0</v>
      </c>
    </row>
    <row r="865" spans="1:8" x14ac:dyDescent="0.25">
      <c r="A865" s="14">
        <v>44205</v>
      </c>
      <c r="B865" s="8" t="s">
        <v>8474</v>
      </c>
      <c r="C865">
        <v>43249</v>
      </c>
      <c r="D865" s="13" t="s">
        <v>3974</v>
      </c>
      <c r="E865" s="2">
        <v>7200</v>
      </c>
      <c r="F865" s="15">
        <v>44206</v>
      </c>
      <c r="G865" s="2">
        <v>7200</v>
      </c>
      <c r="H865" s="4">
        <f>Tabla14[[#This Row],[Importe]]-Tabla14[[#This Row],[Pagado]]</f>
        <v>0</v>
      </c>
    </row>
    <row r="866" spans="1:8" x14ac:dyDescent="0.25">
      <c r="A866" s="14">
        <v>44205</v>
      </c>
      <c r="B866" s="8" t="s">
        <v>8475</v>
      </c>
      <c r="C866">
        <v>43250</v>
      </c>
      <c r="D866" s="13" t="s">
        <v>3965</v>
      </c>
      <c r="E866" s="2">
        <v>960</v>
      </c>
      <c r="F866" s="15">
        <v>44205</v>
      </c>
      <c r="G866" s="2">
        <v>960</v>
      </c>
      <c r="H866" s="4">
        <f>Tabla14[[#This Row],[Importe]]-Tabla14[[#This Row],[Pagado]]</f>
        <v>0</v>
      </c>
    </row>
    <row r="867" spans="1:8" x14ac:dyDescent="0.25">
      <c r="A867" s="14">
        <v>44205</v>
      </c>
      <c r="B867" s="8" t="s">
        <v>8476</v>
      </c>
      <c r="C867">
        <v>43251</v>
      </c>
      <c r="D867" s="13" t="s">
        <v>4010</v>
      </c>
      <c r="E867" s="2">
        <v>2584.4</v>
      </c>
      <c r="F867" s="15">
        <v>44206</v>
      </c>
      <c r="G867" s="2">
        <v>2584.4</v>
      </c>
      <c r="H867" s="4">
        <f>Tabla14[[#This Row],[Importe]]-Tabla14[[#This Row],[Pagado]]</f>
        <v>0</v>
      </c>
    </row>
    <row r="868" spans="1:8" x14ac:dyDescent="0.25">
      <c r="A868" s="14">
        <v>44205</v>
      </c>
      <c r="B868" s="8" t="s">
        <v>8477</v>
      </c>
      <c r="C868">
        <v>43252</v>
      </c>
      <c r="D868" s="13" t="s">
        <v>3973</v>
      </c>
      <c r="E868" s="2">
        <v>4290</v>
      </c>
      <c r="F868" s="15">
        <v>44206</v>
      </c>
      <c r="G868" s="2">
        <v>4290</v>
      </c>
      <c r="H868" s="4">
        <f>Tabla14[[#This Row],[Importe]]-Tabla14[[#This Row],[Pagado]]</f>
        <v>0</v>
      </c>
    </row>
    <row r="869" spans="1:8" x14ac:dyDescent="0.25">
      <c r="A869" s="14">
        <v>44205</v>
      </c>
      <c r="B869" s="8" t="s">
        <v>8478</v>
      </c>
      <c r="C869">
        <v>43253</v>
      </c>
      <c r="D869" s="13" t="s">
        <v>4179</v>
      </c>
      <c r="E869" s="2">
        <v>4982.3999999999996</v>
      </c>
      <c r="F869" s="15">
        <v>44205</v>
      </c>
      <c r="G869" s="2">
        <v>4982.3999999999996</v>
      </c>
      <c r="H869" s="4">
        <f>Tabla14[[#This Row],[Importe]]-Tabla14[[#This Row],[Pagado]]</f>
        <v>0</v>
      </c>
    </row>
    <row r="870" spans="1:8" x14ac:dyDescent="0.25">
      <c r="A870" s="14">
        <v>44205</v>
      </c>
      <c r="B870" s="8" t="s">
        <v>8479</v>
      </c>
      <c r="C870">
        <v>43254</v>
      </c>
      <c r="D870" s="13" t="s">
        <v>3964</v>
      </c>
      <c r="E870" s="2">
        <v>2880</v>
      </c>
      <c r="F870" s="15">
        <v>44205</v>
      </c>
      <c r="G870" s="2">
        <v>2880</v>
      </c>
      <c r="H870" s="4">
        <f>Tabla14[[#This Row],[Importe]]-Tabla14[[#This Row],[Pagado]]</f>
        <v>0</v>
      </c>
    </row>
    <row r="871" spans="1:8" x14ac:dyDescent="0.25">
      <c r="A871" s="14">
        <v>44205</v>
      </c>
      <c r="B871" s="8" t="s">
        <v>8480</v>
      </c>
      <c r="C871">
        <v>43255</v>
      </c>
      <c r="D871" s="13" t="s">
        <v>3964</v>
      </c>
      <c r="E871" s="2">
        <v>480</v>
      </c>
      <c r="F871" s="15">
        <v>44205</v>
      </c>
      <c r="G871" s="2">
        <v>480</v>
      </c>
      <c r="H871" s="4">
        <f>Tabla14[[#This Row],[Importe]]-Tabla14[[#This Row],[Pagado]]</f>
        <v>0</v>
      </c>
    </row>
    <row r="872" spans="1:8" x14ac:dyDescent="0.25">
      <c r="A872" s="14">
        <v>44205</v>
      </c>
      <c r="B872" s="8" t="s">
        <v>8481</v>
      </c>
      <c r="C872">
        <v>43256</v>
      </c>
      <c r="D872" s="13" t="s">
        <v>4024</v>
      </c>
      <c r="E872" s="2">
        <v>28367</v>
      </c>
      <c r="F872" s="15">
        <v>44205</v>
      </c>
      <c r="G872" s="2">
        <v>28367</v>
      </c>
      <c r="H872" s="4">
        <f>Tabla14[[#This Row],[Importe]]-Tabla14[[#This Row],[Pagado]]</f>
        <v>0</v>
      </c>
    </row>
    <row r="873" spans="1:8" ht="30" x14ac:dyDescent="0.25">
      <c r="A873" s="14">
        <v>44205</v>
      </c>
      <c r="B873" s="8" t="s">
        <v>8482</v>
      </c>
      <c r="C873">
        <v>43257</v>
      </c>
      <c r="D873" s="13" t="s">
        <v>4062</v>
      </c>
      <c r="E873" s="2">
        <v>40706.199999999997</v>
      </c>
      <c r="F873" s="15" t="s">
        <v>8424</v>
      </c>
      <c r="G873" s="2">
        <f>32500+8206.2</f>
        <v>40706.199999999997</v>
      </c>
      <c r="H873" s="4">
        <f>Tabla14[[#This Row],[Importe]]-Tabla14[[#This Row],[Pagado]]</f>
        <v>0</v>
      </c>
    </row>
    <row r="874" spans="1:8" x14ac:dyDescent="0.25">
      <c r="A874" s="14">
        <v>44205</v>
      </c>
      <c r="B874" s="8" t="s">
        <v>8483</v>
      </c>
      <c r="C874">
        <v>43258</v>
      </c>
      <c r="D874" s="13" t="s">
        <v>3998</v>
      </c>
      <c r="E874" s="2">
        <v>28300.11</v>
      </c>
      <c r="F874" s="15">
        <v>44205</v>
      </c>
      <c r="G874" s="2">
        <v>28300.11</v>
      </c>
      <c r="H874" s="4">
        <f>Tabla14[[#This Row],[Importe]]-Tabla14[[#This Row],[Pagado]]</f>
        <v>0</v>
      </c>
    </row>
    <row r="875" spans="1:8" x14ac:dyDescent="0.25">
      <c r="A875" s="14">
        <v>44205</v>
      </c>
      <c r="B875" s="8" t="s">
        <v>8484</v>
      </c>
      <c r="C875">
        <v>43259</v>
      </c>
      <c r="D875" s="13" t="s">
        <v>3964</v>
      </c>
      <c r="E875" s="2">
        <v>864</v>
      </c>
      <c r="F875" s="15">
        <v>44205</v>
      </c>
      <c r="G875" s="2">
        <v>864</v>
      </c>
      <c r="H875" s="4">
        <f>Tabla14[[#This Row],[Importe]]-Tabla14[[#This Row],[Pagado]]</f>
        <v>0</v>
      </c>
    </row>
    <row r="876" spans="1:8" x14ac:dyDescent="0.25">
      <c r="A876" s="14">
        <v>44205</v>
      </c>
      <c r="B876" s="8" t="s">
        <v>8485</v>
      </c>
      <c r="C876">
        <v>43260</v>
      </c>
      <c r="D876" s="13" t="s">
        <v>4072</v>
      </c>
      <c r="E876" s="2">
        <v>151.19999999999999</v>
      </c>
      <c r="F876" s="15">
        <v>44205</v>
      </c>
      <c r="G876" s="2">
        <v>151.19999999999999</v>
      </c>
      <c r="H876" s="4">
        <f>Tabla14[[#This Row],[Importe]]-Tabla14[[#This Row],[Pagado]]</f>
        <v>0</v>
      </c>
    </row>
    <row r="877" spans="1:8" x14ac:dyDescent="0.25">
      <c r="A877" s="14">
        <v>44205</v>
      </c>
      <c r="B877" s="8" t="s">
        <v>8486</v>
      </c>
      <c r="C877">
        <v>43261</v>
      </c>
      <c r="D877" s="13" t="s">
        <v>4061</v>
      </c>
      <c r="E877" s="2">
        <v>15067.5</v>
      </c>
      <c r="F877" s="15">
        <v>44205</v>
      </c>
      <c r="G877" s="2">
        <v>15067.5</v>
      </c>
      <c r="H877" s="4">
        <f>Tabla14[[#This Row],[Importe]]-Tabla14[[#This Row],[Pagado]]</f>
        <v>0</v>
      </c>
    </row>
    <row r="878" spans="1:8" x14ac:dyDescent="0.25">
      <c r="A878" s="14">
        <v>44205</v>
      </c>
      <c r="B878" s="8" t="s">
        <v>8487</v>
      </c>
      <c r="C878">
        <v>43262</v>
      </c>
      <c r="D878" s="13" t="s">
        <v>4052</v>
      </c>
      <c r="E878" s="2">
        <v>19383</v>
      </c>
      <c r="F878" s="15">
        <v>44207</v>
      </c>
      <c r="G878" s="2">
        <v>19383</v>
      </c>
      <c r="H878" s="4">
        <f>Tabla14[[#This Row],[Importe]]-Tabla14[[#This Row],[Pagado]]</f>
        <v>0</v>
      </c>
    </row>
    <row r="879" spans="1:8" x14ac:dyDescent="0.25">
      <c r="A879" s="14">
        <v>44205</v>
      </c>
      <c r="B879" s="8" t="s">
        <v>8488</v>
      </c>
      <c r="C879">
        <v>43263</v>
      </c>
      <c r="D879" s="13" t="s">
        <v>3986</v>
      </c>
      <c r="E879" s="2">
        <v>3436.8</v>
      </c>
      <c r="F879" s="15">
        <v>44207</v>
      </c>
      <c r="G879" s="2">
        <v>3436.8</v>
      </c>
      <c r="H879" s="4">
        <f>Tabla14[[#This Row],[Importe]]-Tabla14[[#This Row],[Pagado]]</f>
        <v>0</v>
      </c>
    </row>
    <row r="880" spans="1:8" x14ac:dyDescent="0.25">
      <c r="A880" s="14">
        <v>44205</v>
      </c>
      <c r="B880" s="8" t="s">
        <v>8489</v>
      </c>
      <c r="C880">
        <v>43264</v>
      </c>
      <c r="D880" s="13" t="s">
        <v>3958</v>
      </c>
      <c r="E880" s="2">
        <v>528.20000000000005</v>
      </c>
      <c r="F880" s="15">
        <v>44205</v>
      </c>
      <c r="G880" s="2">
        <v>528.20000000000005</v>
      </c>
      <c r="H880" s="4">
        <f>Tabla14[[#This Row],[Importe]]-Tabla14[[#This Row],[Pagado]]</f>
        <v>0</v>
      </c>
    </row>
    <row r="881" spans="1:8" x14ac:dyDescent="0.25">
      <c r="A881" s="14">
        <v>44205</v>
      </c>
      <c r="B881" s="8" t="s">
        <v>8490</v>
      </c>
      <c r="C881">
        <v>43265</v>
      </c>
      <c r="D881" s="13" t="s">
        <v>4109</v>
      </c>
      <c r="E881" s="2">
        <v>4560</v>
      </c>
      <c r="F881" s="15">
        <v>44205</v>
      </c>
      <c r="G881" s="2">
        <v>4560</v>
      </c>
      <c r="H881" s="4">
        <f>Tabla14[[#This Row],[Importe]]-Tabla14[[#This Row],[Pagado]]</f>
        <v>0</v>
      </c>
    </row>
    <row r="882" spans="1:8" x14ac:dyDescent="0.25">
      <c r="A882" s="14">
        <v>44205</v>
      </c>
      <c r="B882" s="8" t="s">
        <v>8491</v>
      </c>
      <c r="C882">
        <v>43266</v>
      </c>
      <c r="D882" s="13" t="s">
        <v>3980</v>
      </c>
      <c r="E882" s="2">
        <v>9568.4</v>
      </c>
      <c r="F882" s="15">
        <v>44219</v>
      </c>
      <c r="G882" s="2">
        <v>9568.4</v>
      </c>
      <c r="H882" s="4">
        <f>Tabla14[[#This Row],[Importe]]-Tabla14[[#This Row],[Pagado]]</f>
        <v>0</v>
      </c>
    </row>
    <row r="883" spans="1:8" x14ac:dyDescent="0.25">
      <c r="A883" s="14">
        <v>44205</v>
      </c>
      <c r="B883" s="8" t="s">
        <v>8492</v>
      </c>
      <c r="C883">
        <v>43267</v>
      </c>
      <c r="D883" s="13" t="s">
        <v>3983</v>
      </c>
      <c r="E883" s="2">
        <v>8392.7999999999993</v>
      </c>
      <c r="F883" s="15">
        <v>44207</v>
      </c>
      <c r="G883" s="2">
        <v>8392.7999999999993</v>
      </c>
      <c r="H883" s="4">
        <f>Tabla14[[#This Row],[Importe]]-Tabla14[[#This Row],[Pagado]]</f>
        <v>0</v>
      </c>
    </row>
    <row r="884" spans="1:8" x14ac:dyDescent="0.25">
      <c r="A884" s="14">
        <v>44205</v>
      </c>
      <c r="B884" s="8" t="s">
        <v>8493</v>
      </c>
      <c r="C884">
        <v>43268</v>
      </c>
      <c r="D884" s="13" t="s">
        <v>3962</v>
      </c>
      <c r="E884" s="2">
        <v>3088</v>
      </c>
      <c r="F884" s="15">
        <v>44205</v>
      </c>
      <c r="G884" s="2">
        <v>3088</v>
      </c>
      <c r="H884" s="4">
        <f>Tabla14[[#This Row],[Importe]]-Tabla14[[#This Row],[Pagado]]</f>
        <v>0</v>
      </c>
    </row>
    <row r="885" spans="1:8" x14ac:dyDescent="0.25">
      <c r="A885" s="14">
        <v>44205</v>
      </c>
      <c r="B885" s="8" t="s">
        <v>8494</v>
      </c>
      <c r="C885">
        <v>43269</v>
      </c>
      <c r="D885" s="13" t="s">
        <v>4056</v>
      </c>
      <c r="E885" s="2">
        <v>1168</v>
      </c>
      <c r="F885" s="15">
        <v>44205</v>
      </c>
      <c r="G885" s="2">
        <v>1168</v>
      </c>
      <c r="H885" s="4">
        <f>Tabla14[[#This Row],[Importe]]-Tabla14[[#This Row],[Pagado]]</f>
        <v>0</v>
      </c>
    </row>
    <row r="886" spans="1:8" x14ac:dyDescent="0.25">
      <c r="A886" s="14">
        <v>44205</v>
      </c>
      <c r="B886" s="8" t="s">
        <v>8495</v>
      </c>
      <c r="C886">
        <v>43270</v>
      </c>
      <c r="D886" s="13" t="s">
        <v>4069</v>
      </c>
      <c r="E886" s="2">
        <v>23414.2</v>
      </c>
      <c r="F886" s="15">
        <v>44212</v>
      </c>
      <c r="G886" s="2">
        <v>23414.2</v>
      </c>
      <c r="H886" s="4">
        <f>Tabla14[[#This Row],[Importe]]-Tabla14[[#This Row],[Pagado]]</f>
        <v>0</v>
      </c>
    </row>
    <row r="887" spans="1:8" x14ac:dyDescent="0.25">
      <c r="A887" s="14">
        <v>44205</v>
      </c>
      <c r="B887" s="8" t="s">
        <v>8496</v>
      </c>
      <c r="C887">
        <v>43271</v>
      </c>
      <c r="D887" s="13" t="s">
        <v>3964</v>
      </c>
      <c r="E887" s="2">
        <v>2479.4</v>
      </c>
      <c r="F887" s="15">
        <v>44205</v>
      </c>
      <c r="G887" s="2">
        <v>2479.4</v>
      </c>
      <c r="H887" s="4">
        <f>Tabla14[[#This Row],[Importe]]-Tabla14[[#This Row],[Pagado]]</f>
        <v>0</v>
      </c>
    </row>
    <row r="888" spans="1:8" x14ac:dyDescent="0.25">
      <c r="A888" s="14">
        <v>44205</v>
      </c>
      <c r="B888" s="8" t="s">
        <v>8497</v>
      </c>
      <c r="C888">
        <v>43272</v>
      </c>
      <c r="D888" s="13" t="s">
        <v>4054</v>
      </c>
      <c r="E888" s="2">
        <v>67187.7</v>
      </c>
      <c r="F888" s="15">
        <v>44206</v>
      </c>
      <c r="G888" s="2">
        <v>67187.7</v>
      </c>
      <c r="H888" s="4">
        <f>Tabla14[[#This Row],[Importe]]-Tabla14[[#This Row],[Pagado]]</f>
        <v>0</v>
      </c>
    </row>
    <row r="889" spans="1:8" x14ac:dyDescent="0.25">
      <c r="A889" s="14">
        <v>44205</v>
      </c>
      <c r="B889" s="8" t="s">
        <v>8498</v>
      </c>
      <c r="C889">
        <v>43273</v>
      </c>
      <c r="D889" s="13" t="s">
        <v>4023</v>
      </c>
      <c r="E889" s="2">
        <v>10322</v>
      </c>
      <c r="F889" s="15">
        <v>44205</v>
      </c>
      <c r="G889" s="2">
        <v>10322</v>
      </c>
      <c r="H889" s="4">
        <f>Tabla14[[#This Row],[Importe]]-Tabla14[[#This Row],[Pagado]]</f>
        <v>0</v>
      </c>
    </row>
    <row r="890" spans="1:8" x14ac:dyDescent="0.25">
      <c r="A890" s="14">
        <v>44205</v>
      </c>
      <c r="B890" s="8" t="s">
        <v>8499</v>
      </c>
      <c r="C890">
        <v>43274</v>
      </c>
      <c r="D890" s="13" t="s">
        <v>4113</v>
      </c>
      <c r="E890" s="2">
        <v>638</v>
      </c>
      <c r="F890" s="15">
        <v>44205</v>
      </c>
      <c r="G890" s="2">
        <v>638</v>
      </c>
      <c r="H890" s="4">
        <f>Tabla14[[#This Row],[Importe]]-Tabla14[[#This Row],[Pagado]]</f>
        <v>0</v>
      </c>
    </row>
    <row r="891" spans="1:8" ht="15.75" x14ac:dyDescent="0.25">
      <c r="A891" s="14">
        <v>44205</v>
      </c>
      <c r="B891" s="8" t="s">
        <v>8500</v>
      </c>
      <c r="C891">
        <v>43275</v>
      </c>
      <c r="D891" s="17" t="s">
        <v>7662</v>
      </c>
      <c r="E891" s="2">
        <v>0</v>
      </c>
      <c r="F891" s="18" t="s">
        <v>7662</v>
      </c>
      <c r="G891" s="2">
        <v>0</v>
      </c>
      <c r="H891" s="4">
        <f>Tabla14[[#This Row],[Importe]]-Tabla14[[#This Row],[Pagado]]</f>
        <v>0</v>
      </c>
    </row>
    <row r="892" spans="1:8" x14ac:dyDescent="0.25">
      <c r="A892" s="14">
        <v>44205</v>
      </c>
      <c r="B892" s="8" t="s">
        <v>8501</v>
      </c>
      <c r="C892">
        <v>43276</v>
      </c>
      <c r="D892" s="13" t="s">
        <v>3964</v>
      </c>
      <c r="E892" s="2">
        <v>3562.6</v>
      </c>
      <c r="F892" s="15">
        <v>44205</v>
      </c>
      <c r="G892" s="2">
        <v>3562.6</v>
      </c>
      <c r="H892" s="4">
        <f>Tabla14[[#This Row],[Importe]]-Tabla14[[#This Row],[Pagado]]</f>
        <v>0</v>
      </c>
    </row>
    <row r="893" spans="1:8" x14ac:dyDescent="0.25">
      <c r="A893" s="14">
        <v>44205</v>
      </c>
      <c r="B893" s="8" t="s">
        <v>8502</v>
      </c>
      <c r="C893">
        <v>43277</v>
      </c>
      <c r="D893" s="13" t="s">
        <v>8503</v>
      </c>
      <c r="E893" s="2">
        <v>3078</v>
      </c>
      <c r="F893" s="15">
        <v>44205</v>
      </c>
      <c r="G893" s="2">
        <v>3078</v>
      </c>
      <c r="H893" s="4">
        <f>Tabla14[[#This Row],[Importe]]-Tabla14[[#This Row],[Pagado]]</f>
        <v>0</v>
      </c>
    </row>
    <row r="894" spans="1:8" x14ac:dyDescent="0.25">
      <c r="A894" s="14">
        <v>44205</v>
      </c>
      <c r="B894" s="8" t="s">
        <v>8504</v>
      </c>
      <c r="C894">
        <v>43278</v>
      </c>
      <c r="D894" s="13" t="s">
        <v>3959</v>
      </c>
      <c r="E894" s="2">
        <v>32706</v>
      </c>
      <c r="F894" s="15">
        <v>44209</v>
      </c>
      <c r="G894" s="2">
        <v>32706</v>
      </c>
      <c r="H894" s="4">
        <f>Tabla14[[#This Row],[Importe]]-Tabla14[[#This Row],[Pagado]]</f>
        <v>0</v>
      </c>
    </row>
    <row r="895" spans="1:8" x14ac:dyDescent="0.25">
      <c r="A895" s="14">
        <v>44205</v>
      </c>
      <c r="B895" s="8" t="s">
        <v>8505</v>
      </c>
      <c r="C895">
        <v>43279</v>
      </c>
      <c r="D895" s="13" t="s">
        <v>3968</v>
      </c>
      <c r="E895" s="2">
        <v>5760</v>
      </c>
      <c r="F895" s="15">
        <v>44207</v>
      </c>
      <c r="G895" s="2">
        <v>5760</v>
      </c>
      <c r="H895" s="4">
        <f>Tabla14[[#This Row],[Importe]]-Tabla14[[#This Row],[Pagado]]</f>
        <v>0</v>
      </c>
    </row>
    <row r="896" spans="1:8" ht="30" x14ac:dyDescent="0.25">
      <c r="A896" s="14">
        <v>44205</v>
      </c>
      <c r="B896" s="8" t="s">
        <v>8506</v>
      </c>
      <c r="C896">
        <v>43280</v>
      </c>
      <c r="D896" s="13" t="s">
        <v>3968</v>
      </c>
      <c r="E896" s="2">
        <v>3840</v>
      </c>
      <c r="F896" s="15" t="s">
        <v>8507</v>
      </c>
      <c r="G896" s="2">
        <f>785+3055</f>
        <v>3840</v>
      </c>
      <c r="H896" s="4">
        <f>Tabla14[[#This Row],[Importe]]-Tabla14[[#This Row],[Pagado]]</f>
        <v>0</v>
      </c>
    </row>
    <row r="897" spans="1:8" x14ac:dyDescent="0.25">
      <c r="A897" s="14">
        <v>44205</v>
      </c>
      <c r="B897" s="8" t="s">
        <v>8508</v>
      </c>
      <c r="C897">
        <v>43281</v>
      </c>
      <c r="D897" s="13" t="s">
        <v>3964</v>
      </c>
      <c r="E897" s="2">
        <v>288</v>
      </c>
      <c r="F897" s="15">
        <v>44205</v>
      </c>
      <c r="G897" s="2">
        <v>288</v>
      </c>
      <c r="H897" s="4">
        <f>Tabla14[[#This Row],[Importe]]-Tabla14[[#This Row],[Pagado]]</f>
        <v>0</v>
      </c>
    </row>
    <row r="898" spans="1:8" x14ac:dyDescent="0.25">
      <c r="A898" s="14">
        <v>44205</v>
      </c>
      <c r="B898" s="8" t="s">
        <v>8509</v>
      </c>
      <c r="C898">
        <v>43282</v>
      </c>
      <c r="D898" s="13" t="s">
        <v>3964</v>
      </c>
      <c r="E898" s="2">
        <v>2557.8000000000002</v>
      </c>
      <c r="F898" s="15">
        <v>44205</v>
      </c>
      <c r="G898" s="2">
        <v>2557.8000000000002</v>
      </c>
      <c r="H898" s="4">
        <f>Tabla14[[#This Row],[Importe]]-Tabla14[[#This Row],[Pagado]]</f>
        <v>0</v>
      </c>
    </row>
    <row r="899" spans="1:8" x14ac:dyDescent="0.25">
      <c r="A899" s="14">
        <v>44205</v>
      </c>
      <c r="B899" s="8" t="s">
        <v>8510</v>
      </c>
      <c r="C899">
        <v>43283</v>
      </c>
      <c r="D899" s="13" t="s">
        <v>3964</v>
      </c>
      <c r="E899" s="2">
        <v>105.6</v>
      </c>
      <c r="F899" s="15">
        <v>44205</v>
      </c>
      <c r="G899" s="2">
        <v>105.6</v>
      </c>
      <c r="H899" s="4">
        <f>Tabla14[[#This Row],[Importe]]-Tabla14[[#This Row],[Pagado]]</f>
        <v>0</v>
      </c>
    </row>
    <row r="900" spans="1:8" x14ac:dyDescent="0.25">
      <c r="A900" s="14">
        <v>44205</v>
      </c>
      <c r="B900" s="8" t="s">
        <v>8511</v>
      </c>
      <c r="C900">
        <v>43284</v>
      </c>
      <c r="D900" s="13" t="s">
        <v>4169</v>
      </c>
      <c r="E900" s="2">
        <v>391.49</v>
      </c>
      <c r="F900" s="15">
        <v>44205</v>
      </c>
      <c r="G900" s="2">
        <v>391.49</v>
      </c>
      <c r="H900" s="4">
        <f>Tabla14[[#This Row],[Importe]]-Tabla14[[#This Row],[Pagado]]</f>
        <v>0</v>
      </c>
    </row>
    <row r="901" spans="1:8" x14ac:dyDescent="0.25">
      <c r="A901" s="14">
        <v>44205</v>
      </c>
      <c r="B901" s="8" t="s">
        <v>8512</v>
      </c>
      <c r="C901">
        <v>43285</v>
      </c>
      <c r="D901" s="13" t="s">
        <v>4024</v>
      </c>
      <c r="E901" s="2">
        <v>28254.9</v>
      </c>
      <c r="F901" s="15">
        <v>44205</v>
      </c>
      <c r="G901" s="2">
        <v>28254.9</v>
      </c>
      <c r="H901" s="4">
        <f>Tabla14[[#This Row],[Importe]]-Tabla14[[#This Row],[Pagado]]</f>
        <v>0</v>
      </c>
    </row>
    <row r="902" spans="1:8" x14ac:dyDescent="0.25">
      <c r="A902" s="14">
        <v>44205</v>
      </c>
      <c r="B902" s="8" t="s">
        <v>8513</v>
      </c>
      <c r="C902">
        <v>43286</v>
      </c>
      <c r="D902" s="13" t="s">
        <v>4047</v>
      </c>
      <c r="E902" s="2">
        <v>1422.2</v>
      </c>
      <c r="F902" s="15">
        <v>44205</v>
      </c>
      <c r="G902" s="2">
        <v>1422.2</v>
      </c>
      <c r="H902" s="4">
        <f>Tabla14[[#This Row],[Importe]]-Tabla14[[#This Row],[Pagado]]</f>
        <v>0</v>
      </c>
    </row>
    <row r="903" spans="1:8" x14ac:dyDescent="0.25">
      <c r="A903" s="14">
        <v>44205</v>
      </c>
      <c r="B903" s="8" t="s">
        <v>8514</v>
      </c>
      <c r="C903">
        <v>43287</v>
      </c>
      <c r="D903" s="13" t="s">
        <v>3964</v>
      </c>
      <c r="E903" s="2">
        <v>964.6</v>
      </c>
      <c r="F903" s="15">
        <v>44205</v>
      </c>
      <c r="G903" s="2">
        <v>964.6</v>
      </c>
      <c r="H903" s="4">
        <f>Tabla14[[#This Row],[Importe]]-Tabla14[[#This Row],[Pagado]]</f>
        <v>0</v>
      </c>
    </row>
    <row r="904" spans="1:8" x14ac:dyDescent="0.25">
      <c r="A904" s="14">
        <v>44206</v>
      </c>
      <c r="B904" s="8" t="s">
        <v>8515</v>
      </c>
      <c r="C904">
        <v>43288</v>
      </c>
      <c r="D904" s="13" t="s">
        <v>3936</v>
      </c>
      <c r="E904" s="2">
        <v>3835.2</v>
      </c>
      <c r="F904" s="15">
        <v>44207</v>
      </c>
      <c r="G904" s="2">
        <v>3835.2</v>
      </c>
      <c r="H904" s="4">
        <f>Tabla14[[#This Row],[Importe]]-Tabla14[[#This Row],[Pagado]]</f>
        <v>0</v>
      </c>
    </row>
    <row r="905" spans="1:8" ht="30" x14ac:dyDescent="0.25">
      <c r="A905" s="14">
        <v>44206</v>
      </c>
      <c r="B905" s="8" t="s">
        <v>8516</v>
      </c>
      <c r="C905">
        <v>43289</v>
      </c>
      <c r="D905" s="13" t="s">
        <v>3935</v>
      </c>
      <c r="E905" s="2">
        <v>53396.1</v>
      </c>
      <c r="F905" s="15" t="s">
        <v>8517</v>
      </c>
      <c r="G905" s="2">
        <f>42000+11396.1</f>
        <v>53396.1</v>
      </c>
      <c r="H905" s="4">
        <f>Tabla14[[#This Row],[Importe]]-Tabla14[[#This Row],[Pagado]]</f>
        <v>0</v>
      </c>
    </row>
    <row r="906" spans="1:8" x14ac:dyDescent="0.25">
      <c r="A906" s="14">
        <v>44206</v>
      </c>
      <c r="B906" s="8" t="s">
        <v>8518</v>
      </c>
      <c r="C906">
        <v>43290</v>
      </c>
      <c r="D906" s="13" t="s">
        <v>3951</v>
      </c>
      <c r="E906" s="2">
        <v>9949.14</v>
      </c>
      <c r="F906" s="15">
        <v>44206</v>
      </c>
      <c r="G906" s="2">
        <v>9949.14</v>
      </c>
      <c r="H906" s="4">
        <f>Tabla14[[#This Row],[Importe]]-Tabla14[[#This Row],[Pagado]]</f>
        <v>0</v>
      </c>
    </row>
    <row r="907" spans="1:8" x14ac:dyDescent="0.25">
      <c r="A907" s="14">
        <v>44206</v>
      </c>
      <c r="B907" s="8" t="s">
        <v>8519</v>
      </c>
      <c r="C907">
        <v>43291</v>
      </c>
      <c r="D907" s="13" t="s">
        <v>3952</v>
      </c>
      <c r="E907" s="2">
        <v>21193.1</v>
      </c>
      <c r="F907" s="15">
        <v>44206</v>
      </c>
      <c r="G907" s="2">
        <v>21193.1</v>
      </c>
      <c r="H907" s="4">
        <f>Tabla14[[#This Row],[Importe]]-Tabla14[[#This Row],[Pagado]]</f>
        <v>0</v>
      </c>
    </row>
    <row r="908" spans="1:8" x14ac:dyDescent="0.25">
      <c r="A908" s="14">
        <v>44206</v>
      </c>
      <c r="B908" s="8" t="s">
        <v>8520</v>
      </c>
      <c r="C908">
        <v>43292</v>
      </c>
      <c r="D908" s="13" t="s">
        <v>3955</v>
      </c>
      <c r="E908" s="2">
        <v>1109.5999999999999</v>
      </c>
      <c r="F908" s="15">
        <v>44206</v>
      </c>
      <c r="G908" s="2">
        <v>1109.5999999999999</v>
      </c>
      <c r="H908" s="4">
        <f>Tabla14[[#This Row],[Importe]]-Tabla14[[#This Row],[Pagado]]</f>
        <v>0</v>
      </c>
    </row>
    <row r="909" spans="1:8" x14ac:dyDescent="0.25">
      <c r="A909" s="14">
        <v>44206</v>
      </c>
      <c r="B909" s="8" t="s">
        <v>8521</v>
      </c>
      <c r="C909">
        <v>43293</v>
      </c>
      <c r="D909" s="13" t="s">
        <v>3950</v>
      </c>
      <c r="E909" s="2">
        <v>48052.800000000003</v>
      </c>
      <c r="F909" s="15">
        <v>44208</v>
      </c>
      <c r="G909" s="2">
        <v>48052.800000000003</v>
      </c>
      <c r="H909" s="4">
        <f>Tabla14[[#This Row],[Importe]]-Tabla14[[#This Row],[Pagado]]</f>
        <v>0</v>
      </c>
    </row>
    <row r="910" spans="1:8" x14ac:dyDescent="0.25">
      <c r="A910" s="14">
        <v>44206</v>
      </c>
      <c r="B910" s="8" t="s">
        <v>8522</v>
      </c>
      <c r="C910">
        <v>43294</v>
      </c>
      <c r="D910" s="13" t="s">
        <v>3958</v>
      </c>
      <c r="E910" s="2">
        <v>2568.8000000000002</v>
      </c>
      <c r="F910" s="15">
        <v>44206</v>
      </c>
      <c r="G910" s="2">
        <v>2568.8000000000002</v>
      </c>
      <c r="H910" s="4">
        <f>Tabla14[[#This Row],[Importe]]-Tabla14[[#This Row],[Pagado]]</f>
        <v>0</v>
      </c>
    </row>
    <row r="911" spans="1:8" x14ac:dyDescent="0.25">
      <c r="A911" s="14">
        <v>44206</v>
      </c>
      <c r="B911" s="8" t="s">
        <v>8523</v>
      </c>
      <c r="C911">
        <v>43295</v>
      </c>
      <c r="D911" s="13" t="s">
        <v>3960</v>
      </c>
      <c r="E911" s="2">
        <v>6074.6</v>
      </c>
      <c r="F911" s="15">
        <v>44206</v>
      </c>
      <c r="G911" s="2">
        <v>6074.6</v>
      </c>
      <c r="H911" s="4">
        <f>Tabla14[[#This Row],[Importe]]-Tabla14[[#This Row],[Pagado]]</f>
        <v>0</v>
      </c>
    </row>
    <row r="912" spans="1:8" x14ac:dyDescent="0.25">
      <c r="A912" s="14">
        <v>44206</v>
      </c>
      <c r="B912" s="8" t="s">
        <v>8524</v>
      </c>
      <c r="C912">
        <v>43296</v>
      </c>
      <c r="D912" s="13" t="s">
        <v>3960</v>
      </c>
      <c r="E912" s="2">
        <v>13328.4</v>
      </c>
      <c r="F912" s="15">
        <v>44206</v>
      </c>
      <c r="G912" s="2">
        <v>13328.4</v>
      </c>
      <c r="H912" s="4">
        <f>Tabla14[[#This Row],[Importe]]-Tabla14[[#This Row],[Pagado]]</f>
        <v>0</v>
      </c>
    </row>
    <row r="913" spans="1:8" x14ac:dyDescent="0.25">
      <c r="A913" s="14">
        <v>44206</v>
      </c>
      <c r="B913" s="8" t="s">
        <v>8525</v>
      </c>
      <c r="C913">
        <v>43297</v>
      </c>
      <c r="D913" s="13" t="s">
        <v>4187</v>
      </c>
      <c r="E913" s="2">
        <v>10091.200000000001</v>
      </c>
      <c r="F913" s="15">
        <v>44206</v>
      </c>
      <c r="G913" s="2">
        <v>10091.200000000001</v>
      </c>
      <c r="H913" s="4">
        <f>Tabla14[[#This Row],[Importe]]-Tabla14[[#This Row],[Pagado]]</f>
        <v>0</v>
      </c>
    </row>
    <row r="914" spans="1:8" x14ac:dyDescent="0.25">
      <c r="A914" s="14">
        <v>44206</v>
      </c>
      <c r="B914" s="8" t="s">
        <v>8526</v>
      </c>
      <c r="C914">
        <v>43298</v>
      </c>
      <c r="D914" s="13" t="s">
        <v>3994</v>
      </c>
      <c r="E914" s="2">
        <v>768</v>
      </c>
      <c r="F914" s="15">
        <v>44206</v>
      </c>
      <c r="G914" s="2">
        <v>768</v>
      </c>
      <c r="H914" s="4">
        <f>Tabla14[[#This Row],[Importe]]-Tabla14[[#This Row],[Pagado]]</f>
        <v>0</v>
      </c>
    </row>
    <row r="915" spans="1:8" x14ac:dyDescent="0.25">
      <c r="A915" s="14">
        <v>44206</v>
      </c>
      <c r="B915" s="8" t="s">
        <v>8527</v>
      </c>
      <c r="C915">
        <v>43299</v>
      </c>
      <c r="D915" s="13" t="s">
        <v>3964</v>
      </c>
      <c r="E915" s="2">
        <v>554.29999999999995</v>
      </c>
      <c r="F915" s="15">
        <v>44206</v>
      </c>
      <c r="G915" s="2">
        <v>554.29999999999995</v>
      </c>
      <c r="H915" s="4">
        <f>Tabla14[[#This Row],[Importe]]-Tabla14[[#This Row],[Pagado]]</f>
        <v>0</v>
      </c>
    </row>
    <row r="916" spans="1:8" x14ac:dyDescent="0.25">
      <c r="A916" s="14">
        <v>44206</v>
      </c>
      <c r="B916" s="8" t="s">
        <v>8528</v>
      </c>
      <c r="C916">
        <v>43300</v>
      </c>
      <c r="D916" s="13" t="s">
        <v>3964</v>
      </c>
      <c r="E916" s="2">
        <v>3422</v>
      </c>
      <c r="F916" s="15">
        <v>44206</v>
      </c>
      <c r="G916" s="2">
        <v>3422</v>
      </c>
      <c r="H916" s="4">
        <f>Tabla14[[#This Row],[Importe]]-Tabla14[[#This Row],[Pagado]]</f>
        <v>0</v>
      </c>
    </row>
    <row r="917" spans="1:8" x14ac:dyDescent="0.25">
      <c r="A917" s="14">
        <v>44206</v>
      </c>
      <c r="B917" s="8" t="s">
        <v>8529</v>
      </c>
      <c r="C917">
        <v>43301</v>
      </c>
      <c r="D917" s="13" t="s">
        <v>4017</v>
      </c>
      <c r="E917" s="2">
        <v>4122</v>
      </c>
      <c r="F917" s="15">
        <v>44209</v>
      </c>
      <c r="G917" s="2">
        <v>4122</v>
      </c>
      <c r="H917" s="4">
        <f>Tabla14[[#This Row],[Importe]]-Tabla14[[#This Row],[Pagado]]</f>
        <v>0</v>
      </c>
    </row>
    <row r="918" spans="1:8" x14ac:dyDescent="0.25">
      <c r="A918" s="14">
        <v>44206</v>
      </c>
      <c r="B918" s="8" t="s">
        <v>8530</v>
      </c>
      <c r="C918">
        <v>43302</v>
      </c>
      <c r="D918" s="13" t="s">
        <v>4041</v>
      </c>
      <c r="E918" s="2">
        <v>1670.4</v>
      </c>
      <c r="F918" s="15">
        <v>44206</v>
      </c>
      <c r="G918" s="2">
        <v>1670.4</v>
      </c>
      <c r="H918" s="4">
        <f>Tabla14[[#This Row],[Importe]]-Tabla14[[#This Row],[Pagado]]</f>
        <v>0</v>
      </c>
    </row>
    <row r="919" spans="1:8" x14ac:dyDescent="0.25">
      <c r="A919" s="14">
        <v>44206</v>
      </c>
      <c r="B919" s="8" t="s">
        <v>8531</v>
      </c>
      <c r="C919">
        <v>43303</v>
      </c>
      <c r="D919" s="13" t="s">
        <v>3953</v>
      </c>
      <c r="E919" s="2">
        <v>3600</v>
      </c>
      <c r="F919" s="15">
        <v>44206</v>
      </c>
      <c r="G919" s="2">
        <v>3600</v>
      </c>
      <c r="H919" s="4">
        <f>Tabla14[[#This Row],[Importe]]-Tabla14[[#This Row],[Pagado]]</f>
        <v>0</v>
      </c>
    </row>
    <row r="920" spans="1:8" x14ac:dyDescent="0.25">
      <c r="A920" s="14">
        <v>44206</v>
      </c>
      <c r="B920" s="8" t="s">
        <v>8532</v>
      </c>
      <c r="C920">
        <v>43304</v>
      </c>
      <c r="D920" s="13" t="s">
        <v>3941</v>
      </c>
      <c r="E920" s="2">
        <v>1676.7</v>
      </c>
      <c r="F920" s="15">
        <v>44206</v>
      </c>
      <c r="G920" s="2">
        <v>1676.7</v>
      </c>
      <c r="H920" s="4">
        <f>Tabla14[[#This Row],[Importe]]-Tabla14[[#This Row],[Pagado]]</f>
        <v>0</v>
      </c>
    </row>
    <row r="921" spans="1:8" x14ac:dyDescent="0.25">
      <c r="A921" s="14">
        <v>44206</v>
      </c>
      <c r="B921" s="8" t="s">
        <v>8533</v>
      </c>
      <c r="C921">
        <v>43305</v>
      </c>
      <c r="D921" s="13" t="s">
        <v>3969</v>
      </c>
      <c r="E921" s="2">
        <v>10240.200000000001</v>
      </c>
      <c r="F921" s="15">
        <v>44206</v>
      </c>
      <c r="G921" s="2">
        <v>10240.200000000001</v>
      </c>
      <c r="H921" s="4">
        <f>Tabla14[[#This Row],[Importe]]-Tabla14[[#This Row],[Pagado]]</f>
        <v>0</v>
      </c>
    </row>
    <row r="922" spans="1:8" x14ac:dyDescent="0.25">
      <c r="A922" s="14">
        <v>44206</v>
      </c>
      <c r="B922" s="8" t="s">
        <v>8534</v>
      </c>
      <c r="C922">
        <v>43306</v>
      </c>
      <c r="D922" s="13" t="s">
        <v>3964</v>
      </c>
      <c r="E922" s="2">
        <v>551.20000000000005</v>
      </c>
      <c r="F922" s="15">
        <v>44206</v>
      </c>
      <c r="G922" s="2">
        <v>551.20000000000005</v>
      </c>
      <c r="H922" s="4">
        <f>Tabla14[[#This Row],[Importe]]-Tabla14[[#This Row],[Pagado]]</f>
        <v>0</v>
      </c>
    </row>
    <row r="923" spans="1:8" x14ac:dyDescent="0.25">
      <c r="A923" s="14">
        <v>44206</v>
      </c>
      <c r="B923" s="8" t="s">
        <v>8535</v>
      </c>
      <c r="C923">
        <v>43307</v>
      </c>
      <c r="D923" s="13" t="s">
        <v>3964</v>
      </c>
      <c r="E923" s="2">
        <v>960</v>
      </c>
      <c r="F923" s="15">
        <v>44206</v>
      </c>
      <c r="G923" s="2">
        <v>960</v>
      </c>
      <c r="H923" s="4">
        <f>Tabla14[[#This Row],[Importe]]-Tabla14[[#This Row],[Pagado]]</f>
        <v>0</v>
      </c>
    </row>
    <row r="924" spans="1:8" x14ac:dyDescent="0.25">
      <c r="A924" s="14">
        <v>44206</v>
      </c>
      <c r="B924" s="8" t="s">
        <v>8536</v>
      </c>
      <c r="C924">
        <v>43308</v>
      </c>
      <c r="D924" s="13" t="s">
        <v>4490</v>
      </c>
      <c r="E924" s="2">
        <v>6820.8</v>
      </c>
      <c r="F924" s="15">
        <v>44206</v>
      </c>
      <c r="G924" s="2">
        <v>6820.8</v>
      </c>
      <c r="H924" s="4">
        <f>Tabla14[[#This Row],[Importe]]-Tabla14[[#This Row],[Pagado]]</f>
        <v>0</v>
      </c>
    </row>
    <row r="925" spans="1:8" x14ac:dyDescent="0.25">
      <c r="A925" s="14">
        <v>44206</v>
      </c>
      <c r="B925" s="8" t="s">
        <v>8537</v>
      </c>
      <c r="C925">
        <v>43309</v>
      </c>
      <c r="D925" s="13" t="s">
        <v>4036</v>
      </c>
      <c r="E925" s="2">
        <v>2443.4</v>
      </c>
      <c r="F925" s="15">
        <v>44206</v>
      </c>
      <c r="G925" s="2">
        <v>2443.4</v>
      </c>
      <c r="H925" s="4">
        <f>Tabla14[[#This Row],[Importe]]-Tabla14[[#This Row],[Pagado]]</f>
        <v>0</v>
      </c>
    </row>
    <row r="926" spans="1:8" x14ac:dyDescent="0.25">
      <c r="A926" s="14">
        <v>44206</v>
      </c>
      <c r="B926" s="8" t="s">
        <v>8538</v>
      </c>
      <c r="C926">
        <v>43310</v>
      </c>
      <c r="D926" s="13" t="s">
        <v>3964</v>
      </c>
      <c r="E926" s="2">
        <v>1160</v>
      </c>
      <c r="F926" s="15">
        <v>44206</v>
      </c>
      <c r="G926" s="2">
        <v>1160</v>
      </c>
      <c r="H926" s="4">
        <f>Tabla14[[#This Row],[Importe]]-Tabla14[[#This Row],[Pagado]]</f>
        <v>0</v>
      </c>
    </row>
    <row r="927" spans="1:8" x14ac:dyDescent="0.25">
      <c r="A927" s="14">
        <v>44206</v>
      </c>
      <c r="B927" s="8" t="s">
        <v>8539</v>
      </c>
      <c r="C927">
        <v>43311</v>
      </c>
      <c r="D927" s="13" t="s">
        <v>3964</v>
      </c>
      <c r="E927" s="2">
        <v>426.3</v>
      </c>
      <c r="F927" s="15">
        <v>44206</v>
      </c>
      <c r="G927" s="2">
        <v>426.3</v>
      </c>
      <c r="H927" s="4">
        <f>Tabla14[[#This Row],[Importe]]-Tabla14[[#This Row],[Pagado]]</f>
        <v>0</v>
      </c>
    </row>
    <row r="928" spans="1:8" x14ac:dyDescent="0.25">
      <c r="A928" s="14">
        <v>44206</v>
      </c>
      <c r="B928" s="8" t="s">
        <v>8540</v>
      </c>
      <c r="C928">
        <v>43312</v>
      </c>
      <c r="D928" s="13" t="s">
        <v>4012</v>
      </c>
      <c r="E928" s="2">
        <v>5692.7</v>
      </c>
      <c r="F928" s="15">
        <v>44206</v>
      </c>
      <c r="G928" s="2">
        <v>5692.7</v>
      </c>
      <c r="H928" s="4">
        <f>Tabla14[[#This Row],[Importe]]-Tabla14[[#This Row],[Pagado]]</f>
        <v>0</v>
      </c>
    </row>
    <row r="929" spans="1:8" x14ac:dyDescent="0.25">
      <c r="A929" s="14">
        <v>44206</v>
      </c>
      <c r="B929" s="8" t="s">
        <v>8541</v>
      </c>
      <c r="C929">
        <v>43313</v>
      </c>
      <c r="D929" s="13" t="s">
        <v>4047</v>
      </c>
      <c r="E929" s="2">
        <v>700.7</v>
      </c>
      <c r="F929" s="15">
        <v>44206</v>
      </c>
      <c r="G929" s="2">
        <v>700.7</v>
      </c>
      <c r="H929" s="4">
        <f>Tabla14[[#This Row],[Importe]]-Tabla14[[#This Row],[Pagado]]</f>
        <v>0</v>
      </c>
    </row>
    <row r="930" spans="1:8" x14ac:dyDescent="0.25">
      <c r="A930" s="14">
        <v>44206</v>
      </c>
      <c r="B930" s="8" t="s">
        <v>8542</v>
      </c>
      <c r="C930">
        <v>43314</v>
      </c>
      <c r="D930" s="13" t="s">
        <v>4121</v>
      </c>
      <c r="E930" s="2">
        <v>5384.6</v>
      </c>
      <c r="F930" s="15">
        <v>44206</v>
      </c>
      <c r="G930" s="2">
        <v>5384.6</v>
      </c>
      <c r="H930" s="4">
        <f>Tabla14[[#This Row],[Importe]]-Tabla14[[#This Row],[Pagado]]</f>
        <v>0</v>
      </c>
    </row>
    <row r="931" spans="1:8" x14ac:dyDescent="0.25">
      <c r="A931" s="14">
        <v>44206</v>
      </c>
      <c r="B931" s="8" t="s">
        <v>8543</v>
      </c>
      <c r="C931">
        <v>43315</v>
      </c>
      <c r="D931" s="13" t="s">
        <v>8544</v>
      </c>
      <c r="E931" s="2">
        <v>25717.8</v>
      </c>
      <c r="F931" s="15">
        <v>44206</v>
      </c>
      <c r="G931" s="2">
        <v>25717.8</v>
      </c>
      <c r="H931" s="4">
        <f>Tabla14[[#This Row],[Importe]]-Tabla14[[#This Row],[Pagado]]</f>
        <v>0</v>
      </c>
    </row>
    <row r="932" spans="1:8" x14ac:dyDescent="0.25">
      <c r="A932" s="14">
        <v>44206</v>
      </c>
      <c r="B932" s="8" t="s">
        <v>8545</v>
      </c>
      <c r="C932">
        <v>43316</v>
      </c>
      <c r="D932" s="13" t="s">
        <v>4067</v>
      </c>
      <c r="E932" s="2">
        <v>5760</v>
      </c>
      <c r="F932" s="15">
        <v>44206</v>
      </c>
      <c r="G932" s="2">
        <v>5760</v>
      </c>
      <c r="H932" s="4">
        <f>Tabla14[[#This Row],[Importe]]-Tabla14[[#This Row],[Pagado]]</f>
        <v>0</v>
      </c>
    </row>
    <row r="933" spans="1:8" x14ac:dyDescent="0.25">
      <c r="A933" s="14">
        <v>44206</v>
      </c>
      <c r="B933" s="8" t="s">
        <v>8546</v>
      </c>
      <c r="C933">
        <v>43317</v>
      </c>
      <c r="D933" s="13" t="s">
        <v>4095</v>
      </c>
      <c r="E933" s="2">
        <v>4305.1000000000004</v>
      </c>
      <c r="F933" s="15">
        <v>44206</v>
      </c>
      <c r="G933" s="2">
        <v>4305.1000000000004</v>
      </c>
      <c r="H933" s="4">
        <f>Tabla14[[#This Row],[Importe]]-Tabla14[[#This Row],[Pagado]]</f>
        <v>0</v>
      </c>
    </row>
    <row r="934" spans="1:8" x14ac:dyDescent="0.25">
      <c r="A934" s="14">
        <v>44206</v>
      </c>
      <c r="B934" s="8" t="s">
        <v>8547</v>
      </c>
      <c r="C934">
        <v>43318</v>
      </c>
      <c r="D934" s="13" t="s">
        <v>3977</v>
      </c>
      <c r="E934" s="2">
        <v>4610.5</v>
      </c>
      <c r="F934" s="15">
        <v>44206</v>
      </c>
      <c r="G934" s="2">
        <v>4610.5</v>
      </c>
      <c r="H934" s="4">
        <f>Tabla14[[#This Row],[Importe]]-Tabla14[[#This Row],[Pagado]]</f>
        <v>0</v>
      </c>
    </row>
    <row r="935" spans="1:8" x14ac:dyDescent="0.25">
      <c r="A935" s="14">
        <v>44206</v>
      </c>
      <c r="B935" s="8" t="s">
        <v>8548</v>
      </c>
      <c r="C935">
        <v>43319</v>
      </c>
      <c r="D935" s="13" t="s">
        <v>3989</v>
      </c>
      <c r="E935" s="2">
        <v>606.4</v>
      </c>
      <c r="F935" s="15">
        <v>44206</v>
      </c>
      <c r="G935" s="2">
        <v>606.4</v>
      </c>
      <c r="H935" s="4">
        <f>Tabla14[[#This Row],[Importe]]-Tabla14[[#This Row],[Pagado]]</f>
        <v>0</v>
      </c>
    </row>
    <row r="936" spans="1:8" x14ac:dyDescent="0.25">
      <c r="A936" s="14">
        <v>44206</v>
      </c>
      <c r="B936" s="8" t="s">
        <v>8549</v>
      </c>
      <c r="C936">
        <v>43320</v>
      </c>
      <c r="D936" s="13" t="s">
        <v>4028</v>
      </c>
      <c r="E936" s="2">
        <v>3090</v>
      </c>
      <c r="F936" s="15">
        <v>44206</v>
      </c>
      <c r="G936" s="2">
        <v>3090</v>
      </c>
      <c r="H936" s="4">
        <f>Tabla14[[#This Row],[Importe]]-Tabla14[[#This Row],[Pagado]]</f>
        <v>0</v>
      </c>
    </row>
    <row r="937" spans="1:8" x14ac:dyDescent="0.25">
      <c r="A937" s="14">
        <v>44206</v>
      </c>
      <c r="B937" s="8" t="s">
        <v>8550</v>
      </c>
      <c r="C937">
        <v>43321</v>
      </c>
      <c r="D937" s="13" t="s">
        <v>8544</v>
      </c>
      <c r="E937" s="2">
        <v>927</v>
      </c>
      <c r="F937" s="15">
        <v>44206</v>
      </c>
      <c r="G937" s="2">
        <v>927</v>
      </c>
      <c r="H937" s="4">
        <f>Tabla14[[#This Row],[Importe]]-Tabla14[[#This Row],[Pagado]]</f>
        <v>0</v>
      </c>
    </row>
    <row r="938" spans="1:8" x14ac:dyDescent="0.25">
      <c r="A938" s="14">
        <v>44206</v>
      </c>
      <c r="B938" s="8" t="s">
        <v>8551</v>
      </c>
      <c r="C938">
        <v>43322</v>
      </c>
      <c r="D938" s="13" t="s">
        <v>4037</v>
      </c>
      <c r="E938" s="2">
        <v>4229.6000000000004</v>
      </c>
      <c r="F938" s="15">
        <v>44206</v>
      </c>
      <c r="G938" s="2">
        <v>4229.6000000000004</v>
      </c>
      <c r="H938" s="4">
        <f>Tabla14[[#This Row],[Importe]]-Tabla14[[#This Row],[Pagado]]</f>
        <v>0</v>
      </c>
    </row>
    <row r="939" spans="1:8" x14ac:dyDescent="0.25">
      <c r="A939" s="14">
        <v>44206</v>
      </c>
      <c r="B939" s="8" t="s">
        <v>8552</v>
      </c>
      <c r="C939">
        <v>43323</v>
      </c>
      <c r="D939" s="13" t="s">
        <v>4129</v>
      </c>
      <c r="E939" s="2">
        <v>26873.200000000001</v>
      </c>
      <c r="F939" s="15">
        <v>44210</v>
      </c>
      <c r="G939" s="2">
        <v>26873.200000000001</v>
      </c>
      <c r="H939" s="4">
        <f>Tabla14[[#This Row],[Importe]]-Tabla14[[#This Row],[Pagado]]</f>
        <v>0</v>
      </c>
    </row>
    <row r="940" spans="1:8" x14ac:dyDescent="0.25">
      <c r="A940" s="14">
        <v>44206</v>
      </c>
      <c r="B940" s="8" t="s">
        <v>8553</v>
      </c>
      <c r="C940">
        <v>43324</v>
      </c>
      <c r="D940" s="13" t="s">
        <v>3998</v>
      </c>
      <c r="E940" s="2">
        <v>23500</v>
      </c>
      <c r="F940" s="15">
        <v>44206</v>
      </c>
      <c r="G940" s="2">
        <v>23500</v>
      </c>
      <c r="H940" s="4">
        <f>Tabla14[[#This Row],[Importe]]-Tabla14[[#This Row],[Pagado]]</f>
        <v>0</v>
      </c>
    </row>
    <row r="941" spans="1:8" x14ac:dyDescent="0.25">
      <c r="A941" s="14">
        <v>44206</v>
      </c>
      <c r="B941" s="8" t="s">
        <v>8554</v>
      </c>
      <c r="C941">
        <v>43325</v>
      </c>
      <c r="D941" s="13" t="s">
        <v>4133</v>
      </c>
      <c r="E941" s="2">
        <v>864</v>
      </c>
      <c r="F941" s="15">
        <v>44206</v>
      </c>
      <c r="G941" s="2">
        <v>864</v>
      </c>
      <c r="H941" s="4">
        <f>Tabla14[[#This Row],[Importe]]-Tabla14[[#This Row],[Pagado]]</f>
        <v>0</v>
      </c>
    </row>
    <row r="942" spans="1:8" x14ac:dyDescent="0.25">
      <c r="A942" s="14">
        <v>44206</v>
      </c>
      <c r="B942" s="8" t="s">
        <v>8555</v>
      </c>
      <c r="C942">
        <v>43326</v>
      </c>
      <c r="D942" s="13" t="s">
        <v>4133</v>
      </c>
      <c r="E942" s="2">
        <v>93.6</v>
      </c>
      <c r="F942" s="15">
        <v>44206</v>
      </c>
      <c r="G942" s="2">
        <v>93.6</v>
      </c>
      <c r="H942" s="4">
        <f>Tabla14[[#This Row],[Importe]]-Tabla14[[#This Row],[Pagado]]</f>
        <v>0</v>
      </c>
    </row>
    <row r="943" spans="1:8" x14ac:dyDescent="0.25">
      <c r="A943" s="14">
        <v>44206</v>
      </c>
      <c r="B943" s="8" t="s">
        <v>8556</v>
      </c>
      <c r="C943">
        <v>43327</v>
      </c>
      <c r="D943" s="13" t="s">
        <v>3998</v>
      </c>
      <c r="E943" s="2">
        <v>4662</v>
      </c>
      <c r="F943" s="15">
        <v>44206</v>
      </c>
      <c r="G943" s="2">
        <v>4662</v>
      </c>
      <c r="H943" s="4">
        <f>Tabla14[[#This Row],[Importe]]-Tabla14[[#This Row],[Pagado]]</f>
        <v>0</v>
      </c>
    </row>
    <row r="944" spans="1:8" x14ac:dyDescent="0.25">
      <c r="A944" s="14">
        <v>44206</v>
      </c>
      <c r="B944" s="8" t="s">
        <v>8557</v>
      </c>
      <c r="C944">
        <v>43328</v>
      </c>
      <c r="D944" s="13" t="s">
        <v>3966</v>
      </c>
      <c r="E944" s="2">
        <v>2433.1999999999998</v>
      </c>
      <c r="F944" s="15">
        <v>44206</v>
      </c>
      <c r="G944" s="2">
        <v>2433.1999999999998</v>
      </c>
      <c r="H944" s="4">
        <f>Tabla14[[#This Row],[Importe]]-Tabla14[[#This Row],[Pagado]]</f>
        <v>0</v>
      </c>
    </row>
    <row r="945" spans="1:8" x14ac:dyDescent="0.25">
      <c r="A945" s="14">
        <v>44206</v>
      </c>
      <c r="B945" s="8" t="s">
        <v>8558</v>
      </c>
      <c r="C945">
        <v>43329</v>
      </c>
      <c r="D945" s="13" t="s">
        <v>4099</v>
      </c>
      <c r="E945" s="2">
        <v>1887.6</v>
      </c>
      <c r="F945" s="15">
        <v>44206</v>
      </c>
      <c r="G945" s="2">
        <v>1887.6</v>
      </c>
      <c r="H945" s="4">
        <f>Tabla14[[#This Row],[Importe]]-Tabla14[[#This Row],[Pagado]]</f>
        <v>0</v>
      </c>
    </row>
    <row r="946" spans="1:8" x14ac:dyDescent="0.25">
      <c r="A946" s="14">
        <v>44206</v>
      </c>
      <c r="B946" s="8" t="s">
        <v>8559</v>
      </c>
      <c r="C946">
        <v>43330</v>
      </c>
      <c r="D946" s="13" t="s">
        <v>4099</v>
      </c>
      <c r="E946" s="2">
        <v>117.6</v>
      </c>
      <c r="F946" s="15">
        <v>44206</v>
      </c>
      <c r="G946" s="2">
        <v>117.6</v>
      </c>
      <c r="H946" s="4">
        <f>Tabla14[[#This Row],[Importe]]-Tabla14[[#This Row],[Pagado]]</f>
        <v>0</v>
      </c>
    </row>
    <row r="947" spans="1:8" x14ac:dyDescent="0.25">
      <c r="A947" s="14">
        <v>44206</v>
      </c>
      <c r="B947" s="8" t="s">
        <v>8560</v>
      </c>
      <c r="C947">
        <v>43331</v>
      </c>
      <c r="D947" s="13" t="s">
        <v>4053</v>
      </c>
      <c r="E947" s="2">
        <v>3550.4</v>
      </c>
      <c r="F947" s="15">
        <v>44206</v>
      </c>
      <c r="G947" s="2">
        <v>3550.4</v>
      </c>
      <c r="H947" s="4">
        <f>Tabla14[[#This Row],[Importe]]-Tabla14[[#This Row],[Pagado]]</f>
        <v>0</v>
      </c>
    </row>
    <row r="948" spans="1:8" x14ac:dyDescent="0.25">
      <c r="A948" s="14">
        <v>44206</v>
      </c>
      <c r="B948" s="8" t="s">
        <v>8561</v>
      </c>
      <c r="C948">
        <v>43332</v>
      </c>
      <c r="D948" s="13" t="s">
        <v>4061</v>
      </c>
      <c r="E948" s="2">
        <v>3979.2</v>
      </c>
      <c r="F948" s="15">
        <v>44206</v>
      </c>
      <c r="G948" s="2">
        <v>3979.2</v>
      </c>
      <c r="H948" s="4">
        <f>Tabla14[[#This Row],[Importe]]-Tabla14[[#This Row],[Pagado]]</f>
        <v>0</v>
      </c>
    </row>
    <row r="949" spans="1:8" x14ac:dyDescent="0.25">
      <c r="A949" s="14">
        <v>44206</v>
      </c>
      <c r="B949" s="8" t="s">
        <v>8562</v>
      </c>
      <c r="C949">
        <v>43333</v>
      </c>
      <c r="D949" s="13" t="s">
        <v>3958</v>
      </c>
      <c r="E949" s="2">
        <v>1422</v>
      </c>
      <c r="F949" s="15">
        <v>44206</v>
      </c>
      <c r="G949" s="2">
        <v>1422</v>
      </c>
      <c r="H949" s="4">
        <f>Tabla14[[#This Row],[Importe]]-Tabla14[[#This Row],[Pagado]]</f>
        <v>0</v>
      </c>
    </row>
    <row r="950" spans="1:8" x14ac:dyDescent="0.25">
      <c r="A950" s="14">
        <v>44206</v>
      </c>
      <c r="B950" s="8" t="s">
        <v>8563</v>
      </c>
      <c r="C950">
        <v>43334</v>
      </c>
      <c r="D950" s="13" t="s">
        <v>4022</v>
      </c>
      <c r="E950" s="2">
        <v>260</v>
      </c>
      <c r="F950" s="15">
        <v>44206</v>
      </c>
      <c r="G950" s="2">
        <v>260</v>
      </c>
      <c r="H950" s="4">
        <f>Tabla14[[#This Row],[Importe]]-Tabla14[[#This Row],[Pagado]]</f>
        <v>0</v>
      </c>
    </row>
    <row r="951" spans="1:8" x14ac:dyDescent="0.25">
      <c r="A951" s="14">
        <v>44206</v>
      </c>
      <c r="B951" s="8" t="s">
        <v>8564</v>
      </c>
      <c r="C951">
        <v>43335</v>
      </c>
      <c r="D951" s="13" t="s">
        <v>4022</v>
      </c>
      <c r="E951" s="2">
        <v>65</v>
      </c>
      <c r="F951" s="15">
        <v>44206</v>
      </c>
      <c r="G951" s="2">
        <v>65</v>
      </c>
      <c r="H951" s="4">
        <f>Tabla14[[#This Row],[Importe]]-Tabla14[[#This Row],[Pagado]]</f>
        <v>0</v>
      </c>
    </row>
    <row r="952" spans="1:8" x14ac:dyDescent="0.25">
      <c r="A952" s="14">
        <v>44206</v>
      </c>
      <c r="B952" s="8" t="s">
        <v>8565</v>
      </c>
      <c r="C952">
        <v>43336</v>
      </c>
      <c r="D952" s="13" t="s">
        <v>3962</v>
      </c>
      <c r="E952" s="2">
        <v>7252.6</v>
      </c>
      <c r="F952" s="15">
        <v>44206</v>
      </c>
      <c r="G952" s="2">
        <v>7252.6</v>
      </c>
      <c r="H952" s="4">
        <f>Tabla14[[#This Row],[Importe]]-Tabla14[[#This Row],[Pagado]]</f>
        <v>0</v>
      </c>
    </row>
    <row r="953" spans="1:8" ht="15.75" x14ac:dyDescent="0.25">
      <c r="A953" s="14">
        <v>44206</v>
      </c>
      <c r="B953" s="8" t="s">
        <v>8566</v>
      </c>
      <c r="C953">
        <v>43337</v>
      </c>
      <c r="D953" s="17" t="s">
        <v>7662</v>
      </c>
      <c r="E953" s="2">
        <v>0</v>
      </c>
      <c r="F953" s="18" t="s">
        <v>7662</v>
      </c>
      <c r="G953" s="2">
        <v>0</v>
      </c>
      <c r="H953" s="4">
        <f>Tabla14[[#This Row],[Importe]]-Tabla14[[#This Row],[Pagado]]</f>
        <v>0</v>
      </c>
    </row>
    <row r="954" spans="1:8" x14ac:dyDescent="0.25">
      <c r="A954" s="14">
        <v>44206</v>
      </c>
      <c r="B954" s="8" t="s">
        <v>8567</v>
      </c>
      <c r="C954">
        <v>43338</v>
      </c>
      <c r="D954" s="13" t="s">
        <v>4073</v>
      </c>
      <c r="E954" s="2">
        <v>7630.4</v>
      </c>
      <c r="F954" s="15">
        <v>44206</v>
      </c>
      <c r="G954" s="2">
        <v>7630.4</v>
      </c>
      <c r="H954" s="4">
        <f>Tabla14[[#This Row],[Importe]]-Tabla14[[#This Row],[Pagado]]</f>
        <v>0</v>
      </c>
    </row>
    <row r="955" spans="1:8" x14ac:dyDescent="0.25">
      <c r="A955" s="14">
        <v>44206</v>
      </c>
      <c r="B955" s="8" t="s">
        <v>8568</v>
      </c>
      <c r="C955">
        <v>43339</v>
      </c>
      <c r="D955" s="13" t="s">
        <v>4119</v>
      </c>
      <c r="E955" s="2">
        <v>522.6</v>
      </c>
      <c r="F955" s="15">
        <v>44206</v>
      </c>
      <c r="G955" s="2">
        <v>522.6</v>
      </c>
      <c r="H955" s="4">
        <f>Tabla14[[#This Row],[Importe]]-Tabla14[[#This Row],[Pagado]]</f>
        <v>0</v>
      </c>
    </row>
    <row r="956" spans="1:8" x14ac:dyDescent="0.25">
      <c r="A956" s="14">
        <v>44206</v>
      </c>
      <c r="B956" s="8" t="s">
        <v>8569</v>
      </c>
      <c r="C956">
        <v>43340</v>
      </c>
      <c r="D956" s="13" t="s">
        <v>8503</v>
      </c>
      <c r="E956" s="2">
        <v>2097.3000000000002</v>
      </c>
      <c r="F956" s="15">
        <v>44206</v>
      </c>
      <c r="G956" s="2">
        <v>2097.3000000000002</v>
      </c>
      <c r="H956" s="4">
        <f>Tabla14[[#This Row],[Importe]]-Tabla14[[#This Row],[Pagado]]</f>
        <v>0</v>
      </c>
    </row>
    <row r="957" spans="1:8" x14ac:dyDescent="0.25">
      <c r="A957" s="14">
        <v>44206</v>
      </c>
      <c r="B957" s="8" t="s">
        <v>8570</v>
      </c>
      <c r="C957">
        <v>43341</v>
      </c>
      <c r="D957" s="13" t="s">
        <v>4170</v>
      </c>
      <c r="E957" s="2">
        <v>1649.7</v>
      </c>
      <c r="F957" s="15">
        <v>44206</v>
      </c>
      <c r="G957" s="2">
        <v>1649.7</v>
      </c>
      <c r="H957" s="4">
        <f>Tabla14[[#This Row],[Importe]]-Tabla14[[#This Row],[Pagado]]</f>
        <v>0</v>
      </c>
    </row>
    <row r="958" spans="1:8" x14ac:dyDescent="0.25">
      <c r="A958" s="14">
        <v>44206</v>
      </c>
      <c r="B958" s="8" t="s">
        <v>8571</v>
      </c>
      <c r="C958">
        <v>43342</v>
      </c>
      <c r="D958" s="13" t="s">
        <v>3935</v>
      </c>
      <c r="E958" s="2">
        <v>18931.599999999999</v>
      </c>
      <c r="F958" s="15">
        <v>44207</v>
      </c>
      <c r="G958" s="2">
        <v>18931.599999999999</v>
      </c>
      <c r="H958" s="4">
        <f>Tabla14[[#This Row],[Importe]]-Tabla14[[#This Row],[Pagado]]</f>
        <v>0</v>
      </c>
    </row>
    <row r="959" spans="1:8" x14ac:dyDescent="0.25">
      <c r="A959" s="14">
        <v>44207</v>
      </c>
      <c r="B959" s="8" t="s">
        <v>8572</v>
      </c>
      <c r="C959">
        <v>43343</v>
      </c>
      <c r="D959" s="13" t="s">
        <v>3936</v>
      </c>
      <c r="E959" s="2">
        <v>3999.7</v>
      </c>
      <c r="F959" s="15">
        <v>44209</v>
      </c>
      <c r="G959" s="2">
        <v>3999.7</v>
      </c>
      <c r="H959" s="4">
        <f>Tabla14[[#This Row],[Importe]]-Tabla14[[#This Row],[Pagado]]</f>
        <v>0</v>
      </c>
    </row>
    <row r="960" spans="1:8" ht="30" x14ac:dyDescent="0.25">
      <c r="A960" s="14">
        <v>44207</v>
      </c>
      <c r="B960" s="8" t="s">
        <v>8573</v>
      </c>
      <c r="C960">
        <v>43344</v>
      </c>
      <c r="D960" s="13" t="s">
        <v>3935</v>
      </c>
      <c r="E960" s="2">
        <v>73597.7</v>
      </c>
      <c r="F960" s="15" t="s">
        <v>8574</v>
      </c>
      <c r="G960" s="2">
        <f>45000+28597.7</f>
        <v>73597.7</v>
      </c>
      <c r="H960" s="4">
        <f>Tabla14[[#This Row],[Importe]]-Tabla14[[#This Row],[Pagado]]</f>
        <v>0</v>
      </c>
    </row>
    <row r="961" spans="1:8" x14ac:dyDescent="0.25">
      <c r="A961" s="14">
        <v>44207</v>
      </c>
      <c r="B961" s="8" t="s">
        <v>8575</v>
      </c>
      <c r="C961">
        <v>43345</v>
      </c>
      <c r="D961" s="13" t="s">
        <v>3943</v>
      </c>
      <c r="E961" s="2">
        <v>33174</v>
      </c>
      <c r="F961" s="15">
        <v>44207</v>
      </c>
      <c r="G961" s="2">
        <v>33174</v>
      </c>
      <c r="H961" s="4">
        <f>Tabla14[[#This Row],[Importe]]-Tabla14[[#This Row],[Pagado]]</f>
        <v>0</v>
      </c>
    </row>
    <row r="962" spans="1:8" x14ac:dyDescent="0.25">
      <c r="A962" s="14">
        <v>44207</v>
      </c>
      <c r="B962" s="8" t="s">
        <v>8576</v>
      </c>
      <c r="C962">
        <v>43346</v>
      </c>
      <c r="D962" s="13" t="s">
        <v>3939</v>
      </c>
      <c r="E962" s="2">
        <v>3689.2</v>
      </c>
      <c r="F962" s="15">
        <v>44208</v>
      </c>
      <c r="G962" s="2">
        <v>3689.2</v>
      </c>
      <c r="H962" s="4">
        <f>Tabla14[[#This Row],[Importe]]-Tabla14[[#This Row],[Pagado]]</f>
        <v>0</v>
      </c>
    </row>
    <row r="963" spans="1:8" x14ac:dyDescent="0.25">
      <c r="A963" s="14">
        <v>44207</v>
      </c>
      <c r="B963" s="8" t="s">
        <v>8577</v>
      </c>
      <c r="C963">
        <v>43347</v>
      </c>
      <c r="D963" s="13" t="s">
        <v>3953</v>
      </c>
      <c r="E963" s="2">
        <v>1680</v>
      </c>
      <c r="F963" s="15">
        <v>44207</v>
      </c>
      <c r="G963" s="2">
        <v>1680</v>
      </c>
      <c r="H963" s="4">
        <f>Tabla14[[#This Row],[Importe]]-Tabla14[[#This Row],[Pagado]]</f>
        <v>0</v>
      </c>
    </row>
    <row r="964" spans="1:8" x14ac:dyDescent="0.25">
      <c r="A964" s="14">
        <v>44207</v>
      </c>
      <c r="B964" s="8" t="s">
        <v>8578</v>
      </c>
      <c r="C964">
        <v>43348</v>
      </c>
      <c r="D964" s="13" t="s">
        <v>3994</v>
      </c>
      <c r="E964" s="2">
        <v>328.6</v>
      </c>
      <c r="F964" s="15">
        <v>44207</v>
      </c>
      <c r="G964" s="2">
        <v>328.6</v>
      </c>
      <c r="H964" s="4">
        <f>Tabla14[[#This Row],[Importe]]-Tabla14[[#This Row],[Pagado]]</f>
        <v>0</v>
      </c>
    </row>
    <row r="965" spans="1:8" x14ac:dyDescent="0.25">
      <c r="A965" s="14">
        <v>44207</v>
      </c>
      <c r="B965" s="8" t="s">
        <v>8579</v>
      </c>
      <c r="C965">
        <v>43349</v>
      </c>
      <c r="D965" s="13" t="s">
        <v>3994</v>
      </c>
      <c r="E965" s="2">
        <v>3172.6</v>
      </c>
      <c r="F965" s="15">
        <v>44207</v>
      </c>
      <c r="G965" s="2">
        <v>3172.6</v>
      </c>
      <c r="H965" s="4">
        <f>Tabla14[[#This Row],[Importe]]-Tabla14[[#This Row],[Pagado]]</f>
        <v>0</v>
      </c>
    </row>
    <row r="966" spans="1:8" x14ac:dyDescent="0.25">
      <c r="A966" s="14">
        <v>44207</v>
      </c>
      <c r="B966" s="8" t="s">
        <v>8580</v>
      </c>
      <c r="C966">
        <v>43350</v>
      </c>
      <c r="D966" s="13" t="s">
        <v>3941</v>
      </c>
      <c r="E966" s="2">
        <v>3914.6</v>
      </c>
      <c r="F966" s="15">
        <v>44208</v>
      </c>
      <c r="G966" s="2">
        <v>3914.6</v>
      </c>
      <c r="H966" s="4">
        <f>Tabla14[[#This Row],[Importe]]-Tabla14[[#This Row],[Pagado]]</f>
        <v>0</v>
      </c>
    </row>
    <row r="967" spans="1:8" x14ac:dyDescent="0.25">
      <c r="A967" s="14">
        <v>44207</v>
      </c>
      <c r="B967" s="8" t="s">
        <v>8581</v>
      </c>
      <c r="C967">
        <v>43351</v>
      </c>
      <c r="D967" s="13" t="s">
        <v>3951</v>
      </c>
      <c r="E967" s="2">
        <v>8437.7999999999993</v>
      </c>
      <c r="F967" s="15">
        <v>44207</v>
      </c>
      <c r="G967" s="2">
        <v>8437.7999999999993</v>
      </c>
      <c r="H967" s="4">
        <f>Tabla14[[#This Row],[Importe]]-Tabla14[[#This Row],[Pagado]]</f>
        <v>0</v>
      </c>
    </row>
    <row r="968" spans="1:8" x14ac:dyDescent="0.25">
      <c r="A968" s="14">
        <v>44207</v>
      </c>
      <c r="B968" s="8" t="s">
        <v>8582</v>
      </c>
      <c r="C968">
        <v>43352</v>
      </c>
      <c r="D968" s="13" t="s">
        <v>3942</v>
      </c>
      <c r="E968" s="2">
        <v>3755.3</v>
      </c>
      <c r="F968" s="15">
        <v>44209</v>
      </c>
      <c r="G968" s="2">
        <v>3755.3</v>
      </c>
      <c r="H968" s="4">
        <f>Tabla14[[#This Row],[Importe]]-Tabla14[[#This Row],[Pagado]]</f>
        <v>0</v>
      </c>
    </row>
    <row r="969" spans="1:8" x14ac:dyDescent="0.25">
      <c r="A969" s="14">
        <v>44207</v>
      </c>
      <c r="B969" s="8" t="s">
        <v>8583</v>
      </c>
      <c r="C969">
        <v>43353</v>
      </c>
      <c r="D969" s="13" t="s">
        <v>3940</v>
      </c>
      <c r="E969" s="2">
        <v>4070.2</v>
      </c>
      <c r="F969" s="15">
        <v>44208</v>
      </c>
      <c r="G969" s="2">
        <v>4070.2</v>
      </c>
      <c r="H969" s="4">
        <f>Tabla14[[#This Row],[Importe]]-Tabla14[[#This Row],[Pagado]]</f>
        <v>0</v>
      </c>
    </row>
    <row r="970" spans="1:8" x14ac:dyDescent="0.25">
      <c r="A970" s="14">
        <v>44207</v>
      </c>
      <c r="B970" s="8" t="s">
        <v>8584</v>
      </c>
      <c r="C970">
        <v>43354</v>
      </c>
      <c r="D970" s="13" t="s">
        <v>3945</v>
      </c>
      <c r="E970" s="2">
        <v>3638.6</v>
      </c>
      <c r="F970" s="15">
        <v>44208</v>
      </c>
      <c r="G970" s="2">
        <v>3638.6</v>
      </c>
      <c r="H970" s="4">
        <f>Tabla14[[#This Row],[Importe]]-Tabla14[[#This Row],[Pagado]]</f>
        <v>0</v>
      </c>
    </row>
    <row r="971" spans="1:8" x14ac:dyDescent="0.25">
      <c r="A971" s="14">
        <v>44207</v>
      </c>
      <c r="B971" s="8" t="s">
        <v>8585</v>
      </c>
      <c r="C971">
        <v>43355</v>
      </c>
      <c r="D971" s="13" t="s">
        <v>4045</v>
      </c>
      <c r="E971" s="2">
        <v>902.4</v>
      </c>
      <c r="F971" s="15">
        <v>44207</v>
      </c>
      <c r="G971" s="2">
        <v>902.4</v>
      </c>
      <c r="H971" s="4">
        <f>Tabla14[[#This Row],[Importe]]-Tabla14[[#This Row],[Pagado]]</f>
        <v>0</v>
      </c>
    </row>
    <row r="972" spans="1:8" x14ac:dyDescent="0.25">
      <c r="A972" s="14">
        <v>44207</v>
      </c>
      <c r="B972" s="8" t="s">
        <v>8586</v>
      </c>
      <c r="C972">
        <v>43356</v>
      </c>
      <c r="D972" s="13" t="s">
        <v>4009</v>
      </c>
      <c r="E972" s="2">
        <v>681.6</v>
      </c>
      <c r="F972" s="15">
        <v>44207</v>
      </c>
      <c r="G972" s="2">
        <v>681.6</v>
      </c>
      <c r="H972" s="4">
        <f>Tabla14[[#This Row],[Importe]]-Tabla14[[#This Row],[Pagado]]</f>
        <v>0</v>
      </c>
    </row>
    <row r="973" spans="1:8" x14ac:dyDescent="0.25">
      <c r="A973" s="14">
        <v>44207</v>
      </c>
      <c r="B973" s="8" t="s">
        <v>8587</v>
      </c>
      <c r="C973">
        <v>43357</v>
      </c>
      <c r="D973" s="13" t="s">
        <v>3938</v>
      </c>
      <c r="E973" s="2">
        <v>3928.4</v>
      </c>
      <c r="F973" s="15">
        <v>44208</v>
      </c>
      <c r="G973" s="2">
        <v>3928.4</v>
      </c>
      <c r="H973" s="4">
        <f>Tabla14[[#This Row],[Importe]]-Tabla14[[#This Row],[Pagado]]</f>
        <v>0</v>
      </c>
    </row>
    <row r="974" spans="1:8" x14ac:dyDescent="0.25">
      <c r="A974" s="14">
        <v>44207</v>
      </c>
      <c r="B974" s="8" t="s">
        <v>8588</v>
      </c>
      <c r="C974">
        <v>43358</v>
      </c>
      <c r="D974" s="13" t="s">
        <v>3974</v>
      </c>
      <c r="E974" s="2">
        <v>6249.6</v>
      </c>
      <c r="F974" s="15">
        <v>44207</v>
      </c>
      <c r="G974" s="2">
        <v>6249.6</v>
      </c>
      <c r="H974" s="4">
        <f>Tabla14[[#This Row],[Importe]]-Tabla14[[#This Row],[Pagado]]</f>
        <v>0</v>
      </c>
    </row>
    <row r="975" spans="1:8" x14ac:dyDescent="0.25">
      <c r="A975" s="14">
        <v>44207</v>
      </c>
      <c r="B975" s="8" t="s">
        <v>8589</v>
      </c>
      <c r="C975">
        <v>43359</v>
      </c>
      <c r="D975" s="13" t="s">
        <v>3955</v>
      </c>
      <c r="E975" s="2">
        <v>960</v>
      </c>
      <c r="F975" s="15">
        <v>44207</v>
      </c>
      <c r="G975" s="2">
        <v>960</v>
      </c>
      <c r="H975" s="4">
        <f>Tabla14[[#This Row],[Importe]]-Tabla14[[#This Row],[Pagado]]</f>
        <v>0</v>
      </c>
    </row>
    <row r="976" spans="1:8" x14ac:dyDescent="0.25">
      <c r="A976" s="14">
        <v>44207</v>
      </c>
      <c r="B976" s="8" t="s">
        <v>8590</v>
      </c>
      <c r="C976">
        <v>43360</v>
      </c>
      <c r="D976" s="13" t="s">
        <v>3949</v>
      </c>
      <c r="E976" s="2">
        <v>28693.9</v>
      </c>
      <c r="F976" s="15">
        <v>44209</v>
      </c>
      <c r="G976" s="2">
        <v>28693.9</v>
      </c>
      <c r="H976" s="4">
        <f>Tabla14[[#This Row],[Importe]]-Tabla14[[#This Row],[Pagado]]</f>
        <v>0</v>
      </c>
    </row>
    <row r="977" spans="1:8" x14ac:dyDescent="0.25">
      <c r="A977" s="14">
        <v>44207</v>
      </c>
      <c r="B977" s="8" t="s">
        <v>8591</v>
      </c>
      <c r="C977">
        <v>43361</v>
      </c>
      <c r="D977" s="13" t="s">
        <v>4080</v>
      </c>
      <c r="E977" s="2">
        <v>4912.1000000000004</v>
      </c>
      <c r="F977" s="15">
        <v>44208</v>
      </c>
      <c r="G977" s="2">
        <v>4912.1000000000004</v>
      </c>
      <c r="H977" s="4">
        <f>Tabla14[[#This Row],[Importe]]-Tabla14[[#This Row],[Pagado]]</f>
        <v>0</v>
      </c>
    </row>
    <row r="978" spans="1:8" x14ac:dyDescent="0.25">
      <c r="A978" s="14">
        <v>44207</v>
      </c>
      <c r="B978" s="8" t="s">
        <v>8592</v>
      </c>
      <c r="C978">
        <v>43362</v>
      </c>
      <c r="D978" s="13" t="s">
        <v>3967</v>
      </c>
      <c r="E978" s="2">
        <v>5059.2</v>
      </c>
      <c r="F978" s="15">
        <v>44207</v>
      </c>
      <c r="G978" s="2">
        <v>5059.2</v>
      </c>
      <c r="H978" s="4">
        <f>Tabla14[[#This Row],[Importe]]-Tabla14[[#This Row],[Pagado]]</f>
        <v>0</v>
      </c>
    </row>
    <row r="979" spans="1:8" x14ac:dyDescent="0.25">
      <c r="A979" s="14">
        <v>44207</v>
      </c>
      <c r="B979" s="8" t="s">
        <v>8593</v>
      </c>
      <c r="C979">
        <v>43363</v>
      </c>
      <c r="D979" s="13" t="s">
        <v>3948</v>
      </c>
      <c r="E979" s="2">
        <v>7101.3</v>
      </c>
      <c r="F979" s="15">
        <v>44210</v>
      </c>
      <c r="G979" s="2">
        <v>7101.3</v>
      </c>
      <c r="H979" s="4">
        <f>Tabla14[[#This Row],[Importe]]-Tabla14[[#This Row],[Pagado]]</f>
        <v>0</v>
      </c>
    </row>
    <row r="980" spans="1:8" ht="30" x14ac:dyDescent="0.25">
      <c r="A980" s="14">
        <v>44207</v>
      </c>
      <c r="B980" s="8" t="s">
        <v>8594</v>
      </c>
      <c r="C980">
        <v>43364</v>
      </c>
      <c r="D980" s="13" t="s">
        <v>3950</v>
      </c>
      <c r="E980" s="2">
        <v>31534.799999999999</v>
      </c>
      <c r="F980" s="15" t="s">
        <v>7874</v>
      </c>
      <c r="G980" s="2">
        <f>24000+7534.8</f>
        <v>31534.799999999999</v>
      </c>
      <c r="H980" s="4">
        <f>Tabla14[[#This Row],[Importe]]-Tabla14[[#This Row],[Pagado]]</f>
        <v>0</v>
      </c>
    </row>
    <row r="981" spans="1:8" x14ac:dyDescent="0.25">
      <c r="A981" s="14">
        <v>44207</v>
      </c>
      <c r="B981" s="8" t="s">
        <v>8595</v>
      </c>
      <c r="C981">
        <v>43365</v>
      </c>
      <c r="D981" s="13" t="s">
        <v>3946</v>
      </c>
      <c r="E981" s="2">
        <v>2591.6</v>
      </c>
      <c r="F981" s="15">
        <v>44209</v>
      </c>
      <c r="G981" s="2">
        <v>2591.6</v>
      </c>
      <c r="H981" s="4">
        <f>Tabla14[[#This Row],[Importe]]-Tabla14[[#This Row],[Pagado]]</f>
        <v>0</v>
      </c>
    </row>
    <row r="982" spans="1:8" x14ac:dyDescent="0.25">
      <c r="A982" s="14">
        <v>44207</v>
      </c>
      <c r="B982" s="8" t="s">
        <v>8596</v>
      </c>
      <c r="C982">
        <v>43366</v>
      </c>
      <c r="D982" s="13" t="s">
        <v>3947</v>
      </c>
      <c r="E982" s="2">
        <v>2509.8000000000002</v>
      </c>
      <c r="F982" s="15">
        <v>44207</v>
      </c>
      <c r="G982" s="2">
        <v>2509.8000000000002</v>
      </c>
      <c r="H982" s="4">
        <f>Tabla14[[#This Row],[Importe]]-Tabla14[[#This Row],[Pagado]]</f>
        <v>0</v>
      </c>
    </row>
    <row r="983" spans="1:8" x14ac:dyDescent="0.25">
      <c r="A983" s="14">
        <v>44207</v>
      </c>
      <c r="B983" s="8" t="s">
        <v>8597</v>
      </c>
      <c r="C983">
        <v>43367</v>
      </c>
      <c r="D983" s="13" t="s">
        <v>4046</v>
      </c>
      <c r="E983" s="2">
        <v>2727.2</v>
      </c>
      <c r="F983" s="15">
        <v>44207</v>
      </c>
      <c r="G983" s="2">
        <v>2727.2</v>
      </c>
      <c r="H983" s="4">
        <f>Tabla14[[#This Row],[Importe]]-Tabla14[[#This Row],[Pagado]]</f>
        <v>0</v>
      </c>
    </row>
    <row r="984" spans="1:8" x14ac:dyDescent="0.25">
      <c r="A984" s="14">
        <v>44207</v>
      </c>
      <c r="B984" s="8" t="s">
        <v>8598</v>
      </c>
      <c r="C984">
        <v>43368</v>
      </c>
      <c r="D984" s="13" t="s">
        <v>4111</v>
      </c>
      <c r="E984" s="2">
        <v>1865</v>
      </c>
      <c r="F984" s="15">
        <v>44207</v>
      </c>
      <c r="G984" s="2">
        <v>1865</v>
      </c>
      <c r="H984" s="4">
        <f>Tabla14[[#This Row],[Importe]]-Tabla14[[#This Row],[Pagado]]</f>
        <v>0</v>
      </c>
    </row>
    <row r="985" spans="1:8" x14ac:dyDescent="0.25">
      <c r="A985" s="14">
        <v>44207</v>
      </c>
      <c r="B985" s="8" t="s">
        <v>8599</v>
      </c>
      <c r="C985">
        <v>43369</v>
      </c>
      <c r="D985" s="13" t="s">
        <v>4007</v>
      </c>
      <c r="E985" s="2">
        <v>1095</v>
      </c>
      <c r="F985" s="15">
        <v>44207</v>
      </c>
      <c r="G985" s="2">
        <v>1095</v>
      </c>
      <c r="H985" s="4">
        <f>Tabla14[[#This Row],[Importe]]-Tabla14[[#This Row],[Pagado]]</f>
        <v>0</v>
      </c>
    </row>
    <row r="986" spans="1:8" x14ac:dyDescent="0.25">
      <c r="A986" s="14">
        <v>44207</v>
      </c>
      <c r="B986" s="8" t="s">
        <v>8600</v>
      </c>
      <c r="C986">
        <v>43370</v>
      </c>
      <c r="D986" s="13" t="s">
        <v>4083</v>
      </c>
      <c r="E986" s="2">
        <v>3952.7</v>
      </c>
      <c r="F986" s="15">
        <v>44207</v>
      </c>
      <c r="G986" s="2">
        <v>3952.7</v>
      </c>
      <c r="H986" s="4">
        <f>Tabla14[[#This Row],[Importe]]-Tabla14[[#This Row],[Pagado]]</f>
        <v>0</v>
      </c>
    </row>
    <row r="987" spans="1:8" x14ac:dyDescent="0.25">
      <c r="A987" s="14">
        <v>44207</v>
      </c>
      <c r="B987" s="8" t="s">
        <v>8601</v>
      </c>
      <c r="C987">
        <v>43371</v>
      </c>
      <c r="D987" s="13" t="s">
        <v>4085</v>
      </c>
      <c r="E987" s="2">
        <v>12162.4</v>
      </c>
      <c r="F987" s="15">
        <v>44207</v>
      </c>
      <c r="G987" s="2">
        <v>12162.4</v>
      </c>
      <c r="H987" s="4">
        <f>Tabla14[[#This Row],[Importe]]-Tabla14[[#This Row],[Pagado]]</f>
        <v>0</v>
      </c>
    </row>
    <row r="988" spans="1:8" x14ac:dyDescent="0.25">
      <c r="A988" s="14">
        <v>44207</v>
      </c>
      <c r="B988" s="8" t="s">
        <v>8602</v>
      </c>
      <c r="C988">
        <v>43372</v>
      </c>
      <c r="D988" s="13" t="s">
        <v>3952</v>
      </c>
      <c r="E988" s="2">
        <v>7744.8</v>
      </c>
      <c r="F988" s="15">
        <v>44207</v>
      </c>
      <c r="G988" s="2">
        <v>7744.8</v>
      </c>
      <c r="H988" s="4">
        <f>Tabla14[[#This Row],[Importe]]-Tabla14[[#This Row],[Pagado]]</f>
        <v>0</v>
      </c>
    </row>
    <row r="989" spans="1:8" x14ac:dyDescent="0.25">
      <c r="A989" s="14">
        <v>44207</v>
      </c>
      <c r="B989" s="8" t="s">
        <v>8603</v>
      </c>
      <c r="C989">
        <v>43373</v>
      </c>
      <c r="D989" s="13" t="s">
        <v>3982</v>
      </c>
      <c r="E989" s="2">
        <v>4597.7</v>
      </c>
      <c r="F989" s="15">
        <v>44207</v>
      </c>
      <c r="G989" s="2">
        <v>4597.7</v>
      </c>
      <c r="H989" s="4">
        <f>Tabla14[[#This Row],[Importe]]-Tabla14[[#This Row],[Pagado]]</f>
        <v>0</v>
      </c>
    </row>
    <row r="990" spans="1:8" x14ac:dyDescent="0.25">
      <c r="A990" s="14">
        <v>44207</v>
      </c>
      <c r="B990" s="8" t="s">
        <v>8604</v>
      </c>
      <c r="C990">
        <v>43374</v>
      </c>
      <c r="D990" s="13" t="s">
        <v>4030</v>
      </c>
      <c r="E990" s="2">
        <v>3538.5</v>
      </c>
      <c r="F990" s="15">
        <v>44207</v>
      </c>
      <c r="G990" s="2">
        <v>3538.5</v>
      </c>
      <c r="H990" s="4">
        <f>Tabla14[[#This Row],[Importe]]-Tabla14[[#This Row],[Pagado]]</f>
        <v>0</v>
      </c>
    </row>
    <row r="991" spans="1:8" x14ac:dyDescent="0.25">
      <c r="A991" s="14">
        <v>44207</v>
      </c>
      <c r="B991" s="8" t="s">
        <v>8605</v>
      </c>
      <c r="C991">
        <v>43375</v>
      </c>
      <c r="D991" s="13" t="s">
        <v>3971</v>
      </c>
      <c r="E991" s="2">
        <v>4856.8</v>
      </c>
      <c r="F991" s="15">
        <v>44207</v>
      </c>
      <c r="G991" s="2">
        <v>4856.8</v>
      </c>
      <c r="H991" s="4">
        <f>Tabla14[[#This Row],[Importe]]-Tabla14[[#This Row],[Pagado]]</f>
        <v>0</v>
      </c>
    </row>
    <row r="992" spans="1:8" x14ac:dyDescent="0.25">
      <c r="A992" s="14">
        <v>44207</v>
      </c>
      <c r="B992" s="8" t="s">
        <v>8606</v>
      </c>
      <c r="C992">
        <v>43376</v>
      </c>
      <c r="D992" s="13" t="s">
        <v>3972</v>
      </c>
      <c r="E992" s="2">
        <v>5310.1</v>
      </c>
      <c r="F992" s="15">
        <v>44207</v>
      </c>
      <c r="G992" s="2">
        <v>5310.1</v>
      </c>
      <c r="H992" s="4">
        <f>Tabla14[[#This Row],[Importe]]-Tabla14[[#This Row],[Pagado]]</f>
        <v>0</v>
      </c>
    </row>
    <row r="993" spans="1:8" x14ac:dyDescent="0.25">
      <c r="A993" s="14">
        <v>44207</v>
      </c>
      <c r="B993" s="8" t="s">
        <v>8607</v>
      </c>
      <c r="C993">
        <v>43377</v>
      </c>
      <c r="D993" s="13" t="s">
        <v>3975</v>
      </c>
      <c r="E993" s="2">
        <v>5338.4</v>
      </c>
      <c r="F993" s="15">
        <v>44207</v>
      </c>
      <c r="G993" s="2">
        <v>5338.4</v>
      </c>
      <c r="H993" s="4">
        <f>Tabla14[[#This Row],[Importe]]-Tabla14[[#This Row],[Pagado]]</f>
        <v>0</v>
      </c>
    </row>
    <row r="994" spans="1:8" x14ac:dyDescent="0.25">
      <c r="A994" s="14">
        <v>44207</v>
      </c>
      <c r="B994" s="8" t="s">
        <v>8608</v>
      </c>
      <c r="C994">
        <v>43378</v>
      </c>
      <c r="D994" s="13" t="s">
        <v>4134</v>
      </c>
      <c r="E994" s="2">
        <v>1600.8</v>
      </c>
      <c r="F994" s="15">
        <v>44207</v>
      </c>
      <c r="G994" s="2">
        <v>1600.8</v>
      </c>
      <c r="H994" s="4">
        <f>Tabla14[[#This Row],[Importe]]-Tabla14[[#This Row],[Pagado]]</f>
        <v>0</v>
      </c>
    </row>
    <row r="995" spans="1:8" x14ac:dyDescent="0.25">
      <c r="A995" s="14">
        <v>44207</v>
      </c>
      <c r="B995" s="8" t="s">
        <v>8609</v>
      </c>
      <c r="C995">
        <v>43379</v>
      </c>
      <c r="D995" s="13" t="s">
        <v>4042</v>
      </c>
      <c r="E995" s="2">
        <v>23571.200000000001</v>
      </c>
      <c r="F995" s="15">
        <v>44207</v>
      </c>
      <c r="G995" s="2">
        <v>23571.200000000001</v>
      </c>
      <c r="H995" s="4">
        <f>Tabla14[[#This Row],[Importe]]-Tabla14[[#This Row],[Pagado]]</f>
        <v>0</v>
      </c>
    </row>
    <row r="996" spans="1:8" x14ac:dyDescent="0.25">
      <c r="A996" s="14">
        <v>44207</v>
      </c>
      <c r="B996" s="8" t="s">
        <v>8610</v>
      </c>
      <c r="C996">
        <v>43380</v>
      </c>
      <c r="D996" s="13" t="s">
        <v>4187</v>
      </c>
      <c r="E996" s="2">
        <v>17498.400000000001</v>
      </c>
      <c r="F996" s="15">
        <v>44207</v>
      </c>
      <c r="G996" s="2">
        <v>17498.400000000001</v>
      </c>
      <c r="H996" s="4">
        <f>Tabla14[[#This Row],[Importe]]-Tabla14[[#This Row],[Pagado]]</f>
        <v>0</v>
      </c>
    </row>
    <row r="997" spans="1:8" x14ac:dyDescent="0.25">
      <c r="A997" s="14">
        <v>44207</v>
      </c>
      <c r="B997" s="8" t="s">
        <v>8611</v>
      </c>
      <c r="C997">
        <v>43381</v>
      </c>
      <c r="D997" s="13" t="s">
        <v>3958</v>
      </c>
      <c r="E997" s="2">
        <v>3145</v>
      </c>
      <c r="F997" s="15">
        <v>44207</v>
      </c>
      <c r="G997" s="2">
        <v>3145</v>
      </c>
      <c r="H997" s="4">
        <f>Tabla14[[#This Row],[Importe]]-Tabla14[[#This Row],[Pagado]]</f>
        <v>0</v>
      </c>
    </row>
    <row r="998" spans="1:8" x14ac:dyDescent="0.25">
      <c r="A998" s="14">
        <v>44207</v>
      </c>
      <c r="B998" s="8" t="s">
        <v>8612</v>
      </c>
      <c r="C998">
        <v>43382</v>
      </c>
      <c r="D998" s="13" t="s">
        <v>3962</v>
      </c>
      <c r="E998" s="2">
        <v>6285.4</v>
      </c>
      <c r="F998" s="15">
        <v>44207</v>
      </c>
      <c r="G998" s="2">
        <v>6285.4</v>
      </c>
      <c r="H998" s="4">
        <f>Tabla14[[#This Row],[Importe]]-Tabla14[[#This Row],[Pagado]]</f>
        <v>0</v>
      </c>
    </row>
    <row r="999" spans="1:8" x14ac:dyDescent="0.25">
      <c r="A999" s="14">
        <v>44207</v>
      </c>
      <c r="B999" s="8" t="s">
        <v>8613</v>
      </c>
      <c r="C999">
        <v>43383</v>
      </c>
      <c r="D999" s="13" t="s">
        <v>8138</v>
      </c>
      <c r="E999" s="2">
        <v>2946.9</v>
      </c>
      <c r="F999" s="15">
        <v>44207</v>
      </c>
      <c r="G999" s="2">
        <v>2946.9</v>
      </c>
      <c r="H999" s="4">
        <f>Tabla14[[#This Row],[Importe]]-Tabla14[[#This Row],[Pagado]]</f>
        <v>0</v>
      </c>
    </row>
    <row r="1000" spans="1:8" x14ac:dyDescent="0.25">
      <c r="A1000" s="14">
        <v>44207</v>
      </c>
      <c r="B1000" s="8" t="s">
        <v>8614</v>
      </c>
      <c r="C1000">
        <v>43384</v>
      </c>
      <c r="D1000" s="13" t="s">
        <v>3975</v>
      </c>
      <c r="E1000" s="2">
        <v>6245.6</v>
      </c>
      <c r="F1000" s="15">
        <v>44207</v>
      </c>
      <c r="G1000" s="2">
        <v>6245.6</v>
      </c>
      <c r="H1000" s="4">
        <f>Tabla14[[#This Row],[Importe]]-Tabla14[[#This Row],[Pagado]]</f>
        <v>0</v>
      </c>
    </row>
    <row r="1001" spans="1:8" x14ac:dyDescent="0.25">
      <c r="A1001" s="14">
        <v>44207</v>
      </c>
      <c r="B1001" s="8" t="s">
        <v>8615</v>
      </c>
      <c r="C1001">
        <v>43385</v>
      </c>
      <c r="D1001" s="13" t="s">
        <v>4036</v>
      </c>
      <c r="E1001" s="2">
        <v>1482</v>
      </c>
      <c r="F1001" s="15">
        <v>44207</v>
      </c>
      <c r="G1001" s="2">
        <v>1482</v>
      </c>
      <c r="H1001" s="4">
        <f>Tabla14[[#This Row],[Importe]]-Tabla14[[#This Row],[Pagado]]</f>
        <v>0</v>
      </c>
    </row>
    <row r="1002" spans="1:8" x14ac:dyDescent="0.25">
      <c r="A1002" s="14">
        <v>44207</v>
      </c>
      <c r="B1002" s="8" t="s">
        <v>8616</v>
      </c>
      <c r="C1002">
        <v>43386</v>
      </c>
      <c r="D1002" s="13" t="s">
        <v>3995</v>
      </c>
      <c r="E1002" s="2">
        <v>51026.98</v>
      </c>
      <c r="F1002" s="15">
        <v>44207</v>
      </c>
      <c r="G1002" s="2">
        <v>51026.98</v>
      </c>
      <c r="H1002" s="4">
        <f>Tabla14[[#This Row],[Importe]]-Tabla14[[#This Row],[Pagado]]</f>
        <v>0</v>
      </c>
    </row>
    <row r="1003" spans="1:8" x14ac:dyDescent="0.25">
      <c r="A1003" s="14">
        <v>44207</v>
      </c>
      <c r="B1003" s="8" t="s">
        <v>8617</v>
      </c>
      <c r="C1003">
        <v>43387</v>
      </c>
      <c r="D1003" s="13" t="s">
        <v>3959</v>
      </c>
      <c r="E1003" s="2">
        <v>58598.400000000001</v>
      </c>
      <c r="F1003" s="15">
        <v>44225</v>
      </c>
      <c r="G1003" s="2">
        <v>58598.400000000001</v>
      </c>
      <c r="H1003" s="4">
        <f>Tabla14[[#This Row],[Importe]]-Tabla14[[#This Row],[Pagado]]</f>
        <v>0</v>
      </c>
    </row>
    <row r="1004" spans="1:8" x14ac:dyDescent="0.25">
      <c r="A1004" s="14">
        <v>44207</v>
      </c>
      <c r="B1004" s="8" t="s">
        <v>8618</v>
      </c>
      <c r="C1004">
        <v>43388</v>
      </c>
      <c r="D1004" s="13" t="s">
        <v>4079</v>
      </c>
      <c r="E1004" s="2">
        <v>3752.6</v>
      </c>
      <c r="F1004" s="15">
        <v>44207</v>
      </c>
      <c r="G1004" s="2">
        <v>3752.6</v>
      </c>
      <c r="H1004" s="4">
        <f>Tabla14[[#This Row],[Importe]]-Tabla14[[#This Row],[Pagado]]</f>
        <v>0</v>
      </c>
    </row>
    <row r="1005" spans="1:8" x14ac:dyDescent="0.25">
      <c r="A1005" s="14">
        <v>44207</v>
      </c>
      <c r="B1005" s="8" t="s">
        <v>8619</v>
      </c>
      <c r="C1005">
        <v>43389</v>
      </c>
      <c r="D1005" s="13" t="s">
        <v>3957</v>
      </c>
      <c r="E1005" s="2">
        <v>960</v>
      </c>
      <c r="F1005" s="15">
        <v>44207</v>
      </c>
      <c r="G1005" s="2">
        <v>960</v>
      </c>
      <c r="H1005" s="4">
        <f>Tabla14[[#This Row],[Importe]]-Tabla14[[#This Row],[Pagado]]</f>
        <v>0</v>
      </c>
    </row>
    <row r="1006" spans="1:8" x14ac:dyDescent="0.25">
      <c r="A1006" s="14">
        <v>44207</v>
      </c>
      <c r="B1006" s="8" t="s">
        <v>8620</v>
      </c>
      <c r="C1006">
        <v>43390</v>
      </c>
      <c r="D1006" s="13" t="s">
        <v>3956</v>
      </c>
      <c r="E1006" s="2">
        <v>2520</v>
      </c>
      <c r="F1006" s="15">
        <v>44207</v>
      </c>
      <c r="G1006" s="2">
        <v>2520</v>
      </c>
      <c r="H1006" s="4">
        <f>Tabla14[[#This Row],[Importe]]-Tabla14[[#This Row],[Pagado]]</f>
        <v>0</v>
      </c>
    </row>
    <row r="1007" spans="1:8" x14ac:dyDescent="0.25">
      <c r="A1007" s="14">
        <v>44207</v>
      </c>
      <c r="B1007" s="8" t="s">
        <v>8621</v>
      </c>
      <c r="C1007">
        <v>43391</v>
      </c>
      <c r="D1007" s="13" t="s">
        <v>3970</v>
      </c>
      <c r="E1007" s="2">
        <v>1521.6</v>
      </c>
      <c r="F1007" s="15">
        <v>44207</v>
      </c>
      <c r="G1007" s="2">
        <v>1521.6</v>
      </c>
      <c r="H1007" s="4">
        <f>Tabla14[[#This Row],[Importe]]-Tabla14[[#This Row],[Pagado]]</f>
        <v>0</v>
      </c>
    </row>
    <row r="1008" spans="1:8" x14ac:dyDescent="0.25">
      <c r="A1008" s="14">
        <v>44207</v>
      </c>
      <c r="B1008" s="8" t="s">
        <v>8622</v>
      </c>
      <c r="C1008">
        <v>43392</v>
      </c>
      <c r="D1008" s="13" t="s">
        <v>3993</v>
      </c>
      <c r="E1008" s="2">
        <v>7580.4</v>
      </c>
      <c r="F1008" s="15">
        <v>44207</v>
      </c>
      <c r="G1008" s="2">
        <v>7580.4</v>
      </c>
      <c r="H1008" s="4">
        <f>Tabla14[[#This Row],[Importe]]-Tabla14[[#This Row],[Pagado]]</f>
        <v>0</v>
      </c>
    </row>
    <row r="1009" spans="1:8" x14ac:dyDescent="0.25">
      <c r="A1009" s="14">
        <v>44207</v>
      </c>
      <c r="B1009" s="8" t="s">
        <v>8623</v>
      </c>
      <c r="C1009">
        <v>43393</v>
      </c>
      <c r="D1009" s="13" t="s">
        <v>3968</v>
      </c>
      <c r="E1009" s="2">
        <v>3360</v>
      </c>
      <c r="F1009" s="15">
        <v>44209</v>
      </c>
      <c r="G1009" s="2">
        <v>3360</v>
      </c>
      <c r="H1009" s="4">
        <f>Tabla14[[#This Row],[Importe]]-Tabla14[[#This Row],[Pagado]]</f>
        <v>0</v>
      </c>
    </row>
    <row r="1010" spans="1:8" x14ac:dyDescent="0.25">
      <c r="A1010" s="14">
        <v>44207</v>
      </c>
      <c r="B1010" s="8" t="s">
        <v>8624</v>
      </c>
      <c r="C1010">
        <v>43394</v>
      </c>
      <c r="D1010" s="13" t="s">
        <v>3968</v>
      </c>
      <c r="E1010" s="2">
        <v>3360</v>
      </c>
      <c r="F1010" s="15">
        <v>44209</v>
      </c>
      <c r="G1010" s="2">
        <v>3360</v>
      </c>
      <c r="H1010" s="4">
        <f>Tabla14[[#This Row],[Importe]]-Tabla14[[#This Row],[Pagado]]</f>
        <v>0</v>
      </c>
    </row>
    <row r="1011" spans="1:8" x14ac:dyDescent="0.25">
      <c r="A1011" s="14">
        <v>44207</v>
      </c>
      <c r="B1011" s="8" t="s">
        <v>8625</v>
      </c>
      <c r="C1011">
        <v>43395</v>
      </c>
      <c r="D1011" s="13" t="s">
        <v>4091</v>
      </c>
      <c r="E1011" s="2">
        <v>7697.4</v>
      </c>
      <c r="F1011" s="15">
        <v>44207</v>
      </c>
      <c r="G1011" s="2">
        <v>7697.4</v>
      </c>
      <c r="H1011" s="4">
        <f>Tabla14[[#This Row],[Importe]]-Tabla14[[#This Row],[Pagado]]</f>
        <v>0</v>
      </c>
    </row>
    <row r="1012" spans="1:8" x14ac:dyDescent="0.25">
      <c r="A1012" s="14">
        <v>44207</v>
      </c>
      <c r="B1012" s="8" t="s">
        <v>8626</v>
      </c>
      <c r="C1012">
        <v>43396</v>
      </c>
      <c r="D1012" s="13" t="s">
        <v>3965</v>
      </c>
      <c r="E1012" s="2">
        <v>720</v>
      </c>
      <c r="F1012" s="15">
        <v>44207</v>
      </c>
      <c r="G1012" s="2">
        <v>720</v>
      </c>
      <c r="H1012" s="4">
        <f>Tabla14[[#This Row],[Importe]]-Tabla14[[#This Row],[Pagado]]</f>
        <v>0</v>
      </c>
    </row>
    <row r="1013" spans="1:8" x14ac:dyDescent="0.25">
      <c r="A1013" s="14">
        <v>44207</v>
      </c>
      <c r="B1013" s="8" t="s">
        <v>8627</v>
      </c>
      <c r="C1013">
        <v>43397</v>
      </c>
      <c r="D1013" s="13" t="s">
        <v>3963</v>
      </c>
      <c r="E1013" s="2">
        <v>1472.2</v>
      </c>
      <c r="F1013" s="15">
        <v>44207</v>
      </c>
      <c r="G1013" s="2">
        <v>1472.2</v>
      </c>
      <c r="H1013" s="4">
        <f>Tabla14[[#This Row],[Importe]]-Tabla14[[#This Row],[Pagado]]</f>
        <v>0</v>
      </c>
    </row>
    <row r="1014" spans="1:8" x14ac:dyDescent="0.25">
      <c r="A1014" s="14">
        <v>44207</v>
      </c>
      <c r="B1014" s="8" t="s">
        <v>8628</v>
      </c>
      <c r="C1014">
        <v>43398</v>
      </c>
      <c r="D1014" s="13" t="s">
        <v>4112</v>
      </c>
      <c r="E1014" s="2">
        <v>6445.6</v>
      </c>
      <c r="F1014" s="15">
        <v>44207</v>
      </c>
      <c r="G1014" s="2">
        <v>6445.6</v>
      </c>
      <c r="H1014" s="4">
        <f>Tabla14[[#This Row],[Importe]]-Tabla14[[#This Row],[Pagado]]</f>
        <v>0</v>
      </c>
    </row>
    <row r="1015" spans="1:8" x14ac:dyDescent="0.25">
      <c r="A1015" s="14">
        <v>44207</v>
      </c>
      <c r="B1015" s="8" t="s">
        <v>8629</v>
      </c>
      <c r="C1015">
        <v>43399</v>
      </c>
      <c r="D1015" s="13" t="s">
        <v>4135</v>
      </c>
      <c r="E1015" s="2">
        <v>8809.7999999999993</v>
      </c>
      <c r="F1015" s="15">
        <v>44207</v>
      </c>
      <c r="G1015" s="2">
        <v>8809.7999999999993</v>
      </c>
      <c r="H1015" s="4">
        <f>Tabla14[[#This Row],[Importe]]-Tabla14[[#This Row],[Pagado]]</f>
        <v>0</v>
      </c>
    </row>
    <row r="1016" spans="1:8" x14ac:dyDescent="0.25">
      <c r="A1016" s="14">
        <v>44207</v>
      </c>
      <c r="B1016" s="8" t="s">
        <v>8630</v>
      </c>
      <c r="C1016">
        <v>43400</v>
      </c>
      <c r="D1016" s="13" t="s">
        <v>3964</v>
      </c>
      <c r="E1016" s="2">
        <v>2880</v>
      </c>
      <c r="F1016" s="15">
        <v>44207</v>
      </c>
      <c r="G1016" s="2">
        <v>2880</v>
      </c>
      <c r="H1016" s="4">
        <f>Tabla14[[#This Row],[Importe]]-Tabla14[[#This Row],[Pagado]]</f>
        <v>0</v>
      </c>
    </row>
    <row r="1017" spans="1:8" x14ac:dyDescent="0.25">
      <c r="A1017" s="14">
        <v>44207</v>
      </c>
      <c r="B1017" s="8" t="s">
        <v>8631</v>
      </c>
      <c r="C1017">
        <v>43401</v>
      </c>
      <c r="D1017" s="13" t="s">
        <v>3969</v>
      </c>
      <c r="E1017" s="2">
        <v>10514.8</v>
      </c>
      <c r="F1017" s="15">
        <v>44207</v>
      </c>
      <c r="G1017" s="2">
        <v>10514.8</v>
      </c>
      <c r="H1017" s="4">
        <f>Tabla14[[#This Row],[Importe]]-Tabla14[[#This Row],[Pagado]]</f>
        <v>0</v>
      </c>
    </row>
    <row r="1018" spans="1:8" x14ac:dyDescent="0.25">
      <c r="A1018" s="14">
        <v>44207</v>
      </c>
      <c r="B1018" s="8" t="s">
        <v>8632</v>
      </c>
      <c r="C1018">
        <v>43402</v>
      </c>
      <c r="D1018" s="13" t="s">
        <v>3964</v>
      </c>
      <c r="E1018" s="2">
        <v>4240.8</v>
      </c>
      <c r="F1018" s="15">
        <v>44207</v>
      </c>
      <c r="G1018" s="2">
        <v>4240.8</v>
      </c>
      <c r="H1018" s="4">
        <f>Tabla14[[#This Row],[Importe]]-Tabla14[[#This Row],[Pagado]]</f>
        <v>0</v>
      </c>
    </row>
    <row r="1019" spans="1:8" x14ac:dyDescent="0.25">
      <c r="A1019" s="14">
        <v>44207</v>
      </c>
      <c r="B1019" s="8" t="s">
        <v>8633</v>
      </c>
      <c r="C1019">
        <v>43403</v>
      </c>
      <c r="D1019" s="13" t="s">
        <v>4031</v>
      </c>
      <c r="E1019" s="2">
        <v>2640</v>
      </c>
      <c r="F1019" s="15">
        <v>44207</v>
      </c>
      <c r="G1019" s="2">
        <v>2640</v>
      </c>
      <c r="H1019" s="4">
        <f>Tabla14[[#This Row],[Importe]]-Tabla14[[#This Row],[Pagado]]</f>
        <v>0</v>
      </c>
    </row>
    <row r="1020" spans="1:8" x14ac:dyDescent="0.25">
      <c r="A1020" s="14">
        <v>44207</v>
      </c>
      <c r="B1020" s="8" t="s">
        <v>8634</v>
      </c>
      <c r="C1020">
        <v>43404</v>
      </c>
      <c r="D1020" s="13" t="s">
        <v>3977</v>
      </c>
      <c r="E1020" s="2">
        <v>5399.7</v>
      </c>
      <c r="F1020" s="15">
        <v>44207</v>
      </c>
      <c r="G1020" s="2">
        <v>5399.7</v>
      </c>
      <c r="H1020" s="4">
        <f>Tabla14[[#This Row],[Importe]]-Tabla14[[#This Row],[Pagado]]</f>
        <v>0</v>
      </c>
    </row>
    <row r="1021" spans="1:8" x14ac:dyDescent="0.25">
      <c r="A1021" s="14">
        <v>44207</v>
      </c>
      <c r="B1021" s="8" t="s">
        <v>8635</v>
      </c>
      <c r="C1021">
        <v>43405</v>
      </c>
      <c r="D1021" s="13" t="s">
        <v>3999</v>
      </c>
      <c r="E1021" s="2">
        <v>5379.2</v>
      </c>
      <c r="F1021" s="15">
        <v>44207</v>
      </c>
      <c r="G1021" s="2">
        <v>5379.2</v>
      </c>
      <c r="H1021" s="4">
        <f>Tabla14[[#This Row],[Importe]]-Tabla14[[#This Row],[Pagado]]</f>
        <v>0</v>
      </c>
    </row>
    <row r="1022" spans="1:8" x14ac:dyDescent="0.25">
      <c r="A1022" s="14">
        <v>44207</v>
      </c>
      <c r="B1022" s="8" t="s">
        <v>8636</v>
      </c>
      <c r="C1022">
        <v>43406</v>
      </c>
      <c r="D1022" s="13" t="s">
        <v>3998</v>
      </c>
      <c r="E1022" s="2">
        <v>23500</v>
      </c>
      <c r="F1022" s="15">
        <v>44207</v>
      </c>
      <c r="G1022" s="2">
        <v>23500</v>
      </c>
      <c r="H1022" s="4">
        <f>Tabla14[[#This Row],[Importe]]-Tabla14[[#This Row],[Pagado]]</f>
        <v>0</v>
      </c>
    </row>
    <row r="1023" spans="1:8" x14ac:dyDescent="0.25">
      <c r="A1023" s="14">
        <v>44207</v>
      </c>
      <c r="B1023" s="8" t="s">
        <v>8637</v>
      </c>
      <c r="C1023">
        <v>43407</v>
      </c>
      <c r="D1023" s="13" t="s">
        <v>3989</v>
      </c>
      <c r="E1023" s="2">
        <v>1397.3</v>
      </c>
      <c r="F1023" s="15">
        <v>44207</v>
      </c>
      <c r="G1023" s="2">
        <v>1397.3</v>
      </c>
      <c r="H1023" s="4">
        <f>Tabla14[[#This Row],[Importe]]-Tabla14[[#This Row],[Pagado]]</f>
        <v>0</v>
      </c>
    </row>
    <row r="1024" spans="1:8" x14ac:dyDescent="0.25">
      <c r="A1024" s="14">
        <v>44207</v>
      </c>
      <c r="B1024" s="8" t="s">
        <v>8638</v>
      </c>
      <c r="C1024">
        <v>43408</v>
      </c>
      <c r="D1024" s="13" t="s">
        <v>4003</v>
      </c>
      <c r="E1024" s="2">
        <v>30868.54</v>
      </c>
      <c r="F1024" s="15">
        <v>44222</v>
      </c>
      <c r="G1024" s="2">
        <v>30868.54</v>
      </c>
      <c r="H1024" s="4">
        <f>Tabla14[[#This Row],[Importe]]-Tabla14[[#This Row],[Pagado]]</f>
        <v>0</v>
      </c>
    </row>
    <row r="1025" spans="1:8" ht="15.75" x14ac:dyDescent="0.25">
      <c r="A1025" s="14">
        <v>44207</v>
      </c>
      <c r="B1025" s="8" t="s">
        <v>8639</v>
      </c>
      <c r="C1025">
        <v>43409</v>
      </c>
      <c r="D1025" s="17" t="s">
        <v>7662</v>
      </c>
      <c r="E1025" s="2">
        <v>0</v>
      </c>
      <c r="F1025" s="18" t="s">
        <v>7662</v>
      </c>
      <c r="G1025" s="2">
        <v>0</v>
      </c>
      <c r="H1025" s="4">
        <f>Tabla14[[#This Row],[Importe]]-Tabla14[[#This Row],[Pagado]]</f>
        <v>0</v>
      </c>
    </row>
    <row r="1026" spans="1:8" x14ac:dyDescent="0.25">
      <c r="A1026" s="14">
        <v>44207</v>
      </c>
      <c r="B1026" s="8" t="s">
        <v>8640</v>
      </c>
      <c r="C1026">
        <v>43410</v>
      </c>
      <c r="D1026" s="13" t="s">
        <v>3978</v>
      </c>
      <c r="E1026" s="2">
        <v>6213.4</v>
      </c>
      <c r="F1026" s="15">
        <v>44207</v>
      </c>
      <c r="G1026" s="2">
        <v>6213.4</v>
      </c>
      <c r="H1026" s="4">
        <f>Tabla14[[#This Row],[Importe]]-Tabla14[[#This Row],[Pagado]]</f>
        <v>0</v>
      </c>
    </row>
    <row r="1027" spans="1:8" x14ac:dyDescent="0.25">
      <c r="A1027" s="14">
        <v>44207</v>
      </c>
      <c r="B1027" s="8" t="s">
        <v>8641</v>
      </c>
      <c r="C1027">
        <v>43411</v>
      </c>
      <c r="D1027" s="13" t="s">
        <v>4061</v>
      </c>
      <c r="E1027" s="2">
        <v>16225.3</v>
      </c>
      <c r="F1027" s="15">
        <v>44207</v>
      </c>
      <c r="G1027" s="2">
        <v>16225.3</v>
      </c>
      <c r="H1027" s="4">
        <f>Tabla14[[#This Row],[Importe]]-Tabla14[[#This Row],[Pagado]]</f>
        <v>0</v>
      </c>
    </row>
    <row r="1028" spans="1:8" x14ac:dyDescent="0.25">
      <c r="A1028" s="14">
        <v>44207</v>
      </c>
      <c r="B1028" s="8" t="s">
        <v>8642</v>
      </c>
      <c r="C1028">
        <v>43412</v>
      </c>
      <c r="D1028" s="13" t="s">
        <v>4017</v>
      </c>
      <c r="E1028" s="2">
        <v>82463.100000000006</v>
      </c>
      <c r="F1028" s="15">
        <v>44209</v>
      </c>
      <c r="G1028" s="2">
        <v>82463.100000000006</v>
      </c>
      <c r="H1028" s="4">
        <f>Tabla14[[#This Row],[Importe]]-Tabla14[[#This Row],[Pagado]]</f>
        <v>0</v>
      </c>
    </row>
    <row r="1029" spans="1:8" x14ac:dyDescent="0.25">
      <c r="A1029" s="14">
        <v>44207</v>
      </c>
      <c r="B1029" s="8" t="s">
        <v>8643</v>
      </c>
      <c r="C1029">
        <v>43413</v>
      </c>
      <c r="D1029" s="13" t="s">
        <v>3978</v>
      </c>
      <c r="E1029" s="2">
        <v>2338.8000000000002</v>
      </c>
      <c r="F1029" s="15">
        <v>44207</v>
      </c>
      <c r="G1029" s="2">
        <v>2338.8000000000002</v>
      </c>
      <c r="H1029" s="4">
        <f>Tabla14[[#This Row],[Importe]]-Tabla14[[#This Row],[Pagado]]</f>
        <v>0</v>
      </c>
    </row>
    <row r="1030" spans="1:8" x14ac:dyDescent="0.25">
      <c r="A1030" s="14">
        <v>44207</v>
      </c>
      <c r="B1030" s="8" t="s">
        <v>8644</v>
      </c>
      <c r="C1030">
        <v>43414</v>
      </c>
      <c r="D1030" s="13" t="s">
        <v>4121</v>
      </c>
      <c r="E1030" s="2">
        <v>5175.3999999999996</v>
      </c>
      <c r="F1030" s="15">
        <v>44207</v>
      </c>
      <c r="G1030" s="2">
        <v>5175.3999999999996</v>
      </c>
      <c r="H1030" s="4">
        <f>Tabla14[[#This Row],[Importe]]-Tabla14[[#This Row],[Pagado]]</f>
        <v>0</v>
      </c>
    </row>
    <row r="1031" spans="1:8" x14ac:dyDescent="0.25">
      <c r="A1031" s="14">
        <v>44207</v>
      </c>
      <c r="B1031" s="8" t="s">
        <v>8645</v>
      </c>
      <c r="C1031">
        <v>43415</v>
      </c>
      <c r="D1031" s="13" t="s">
        <v>4037</v>
      </c>
      <c r="E1031" s="2">
        <v>10303</v>
      </c>
      <c r="F1031" s="15">
        <v>44214</v>
      </c>
      <c r="G1031" s="2">
        <v>10303</v>
      </c>
      <c r="H1031" s="4">
        <f>Tabla14[[#This Row],[Importe]]-Tabla14[[#This Row],[Pagado]]</f>
        <v>0</v>
      </c>
    </row>
    <row r="1032" spans="1:8" x14ac:dyDescent="0.25">
      <c r="A1032" s="14">
        <v>44207</v>
      </c>
      <c r="B1032" s="8" t="s">
        <v>8646</v>
      </c>
      <c r="C1032">
        <v>43416</v>
      </c>
      <c r="D1032" s="13" t="s">
        <v>3964</v>
      </c>
      <c r="E1032" s="2">
        <v>480</v>
      </c>
      <c r="F1032" s="15">
        <v>44207</v>
      </c>
      <c r="G1032" s="2">
        <v>480</v>
      </c>
      <c r="H1032" s="4">
        <f>Tabla14[[#This Row],[Importe]]-Tabla14[[#This Row],[Pagado]]</f>
        <v>0</v>
      </c>
    </row>
    <row r="1033" spans="1:8" x14ac:dyDescent="0.25">
      <c r="A1033" s="14">
        <v>44207</v>
      </c>
      <c r="B1033" s="8" t="s">
        <v>8647</v>
      </c>
      <c r="C1033">
        <v>43417</v>
      </c>
      <c r="D1033" s="13" t="s">
        <v>4064</v>
      </c>
      <c r="E1033" s="2">
        <v>32323.200000000001</v>
      </c>
      <c r="F1033" s="15">
        <v>44210</v>
      </c>
      <c r="G1033" s="2">
        <v>32323.200000000001</v>
      </c>
      <c r="H1033" s="4">
        <f>Tabla14[[#This Row],[Importe]]-Tabla14[[#This Row],[Pagado]]</f>
        <v>0</v>
      </c>
    </row>
    <row r="1034" spans="1:8" x14ac:dyDescent="0.25">
      <c r="A1034" s="14">
        <v>44207</v>
      </c>
      <c r="B1034" s="8" t="s">
        <v>8648</v>
      </c>
      <c r="C1034">
        <v>43418</v>
      </c>
      <c r="D1034" s="13" t="s">
        <v>3991</v>
      </c>
      <c r="E1034" s="2">
        <v>6574.6</v>
      </c>
      <c r="F1034" s="15">
        <v>44207</v>
      </c>
      <c r="G1034" s="2">
        <v>6574.6</v>
      </c>
      <c r="H1034" s="4">
        <f>Tabla14[[#This Row],[Importe]]-Tabla14[[#This Row],[Pagado]]</f>
        <v>0</v>
      </c>
    </row>
    <row r="1035" spans="1:8" x14ac:dyDescent="0.25">
      <c r="A1035" s="14">
        <v>44207</v>
      </c>
      <c r="B1035" s="8" t="s">
        <v>8649</v>
      </c>
      <c r="C1035">
        <v>43419</v>
      </c>
      <c r="D1035" s="13" t="s">
        <v>4115</v>
      </c>
      <c r="E1035" s="2">
        <v>0.43</v>
      </c>
      <c r="F1035" s="15">
        <v>44228</v>
      </c>
      <c r="G1035" s="2">
        <v>0.43</v>
      </c>
      <c r="H1035" s="4">
        <f>Tabla14[[#This Row],[Importe]]-Tabla14[[#This Row],[Pagado]]</f>
        <v>0</v>
      </c>
    </row>
    <row r="1036" spans="1:8" x14ac:dyDescent="0.25">
      <c r="A1036" s="14">
        <v>44207</v>
      </c>
      <c r="B1036" s="8" t="s">
        <v>8650</v>
      </c>
      <c r="C1036">
        <v>43420</v>
      </c>
      <c r="D1036" s="13" t="s">
        <v>4109</v>
      </c>
      <c r="E1036" s="2">
        <v>2280</v>
      </c>
      <c r="F1036" s="15">
        <v>44207</v>
      </c>
      <c r="G1036" s="2">
        <v>2280</v>
      </c>
      <c r="H1036" s="4">
        <f>Tabla14[[#This Row],[Importe]]-Tabla14[[#This Row],[Pagado]]</f>
        <v>0</v>
      </c>
    </row>
    <row r="1037" spans="1:8" x14ac:dyDescent="0.25">
      <c r="A1037" s="14">
        <v>44207</v>
      </c>
      <c r="B1037" s="8" t="s">
        <v>8651</v>
      </c>
      <c r="C1037">
        <v>43421</v>
      </c>
      <c r="D1037" s="13" t="s">
        <v>4189</v>
      </c>
      <c r="E1037" s="2">
        <v>10096.799999999999</v>
      </c>
      <c r="F1037" s="15">
        <v>44207</v>
      </c>
      <c r="G1037" s="2">
        <v>10096.799999999999</v>
      </c>
      <c r="H1037" s="4">
        <f>Tabla14[[#This Row],[Importe]]-Tabla14[[#This Row],[Pagado]]</f>
        <v>0</v>
      </c>
    </row>
    <row r="1038" spans="1:8" x14ac:dyDescent="0.25">
      <c r="A1038" s="14">
        <v>44207</v>
      </c>
      <c r="B1038" s="8" t="s">
        <v>8652</v>
      </c>
      <c r="C1038">
        <v>43422</v>
      </c>
      <c r="D1038" s="13" t="s">
        <v>4097</v>
      </c>
      <c r="E1038" s="2">
        <v>2240</v>
      </c>
      <c r="F1038" s="15">
        <v>44207</v>
      </c>
      <c r="G1038" s="2">
        <v>2240</v>
      </c>
      <c r="H1038" s="4">
        <f>Tabla14[[#This Row],[Importe]]-Tabla14[[#This Row],[Pagado]]</f>
        <v>0</v>
      </c>
    </row>
    <row r="1039" spans="1:8" x14ac:dyDescent="0.25">
      <c r="A1039" s="14">
        <v>44207</v>
      </c>
      <c r="B1039" s="8" t="s">
        <v>8653</v>
      </c>
      <c r="C1039">
        <v>43423</v>
      </c>
      <c r="D1039" s="13" t="s">
        <v>4038</v>
      </c>
      <c r="E1039" s="2">
        <v>20911.2</v>
      </c>
      <c r="F1039" s="15">
        <v>44210</v>
      </c>
      <c r="G1039" s="2">
        <v>20911.2</v>
      </c>
      <c r="H1039" s="4">
        <f>Tabla14[[#This Row],[Importe]]-Tabla14[[#This Row],[Pagado]]</f>
        <v>0</v>
      </c>
    </row>
    <row r="1040" spans="1:8" x14ac:dyDescent="0.25">
      <c r="A1040" s="14">
        <v>44207</v>
      </c>
      <c r="B1040" s="8" t="s">
        <v>8654</v>
      </c>
      <c r="C1040">
        <v>43424</v>
      </c>
      <c r="D1040" s="13" t="s">
        <v>4062</v>
      </c>
      <c r="E1040" s="2">
        <v>16337</v>
      </c>
      <c r="F1040" s="15">
        <v>44208</v>
      </c>
      <c r="G1040" s="2">
        <v>16337</v>
      </c>
      <c r="H1040" s="4">
        <f>Tabla14[[#This Row],[Importe]]-Tabla14[[#This Row],[Pagado]]</f>
        <v>0</v>
      </c>
    </row>
    <row r="1041" spans="1:8" x14ac:dyDescent="0.25">
      <c r="A1041" s="14">
        <v>44207</v>
      </c>
      <c r="B1041" s="8" t="s">
        <v>8655</v>
      </c>
      <c r="C1041">
        <v>43425</v>
      </c>
      <c r="D1041" s="13" t="s">
        <v>4039</v>
      </c>
      <c r="E1041" s="2">
        <v>15402.4</v>
      </c>
      <c r="F1041" s="15">
        <v>44210</v>
      </c>
      <c r="G1041" s="2">
        <v>15402.4</v>
      </c>
      <c r="H1041" s="4">
        <f>Tabla14[[#This Row],[Importe]]-Tabla14[[#This Row],[Pagado]]</f>
        <v>0</v>
      </c>
    </row>
    <row r="1042" spans="1:8" x14ac:dyDescent="0.25">
      <c r="A1042" s="14">
        <v>44207</v>
      </c>
      <c r="B1042" s="8" t="s">
        <v>8656</v>
      </c>
      <c r="C1042">
        <v>43426</v>
      </c>
      <c r="D1042" s="13" t="s">
        <v>3966</v>
      </c>
      <c r="E1042" s="2">
        <v>3997.9</v>
      </c>
      <c r="F1042" s="15">
        <v>44207</v>
      </c>
      <c r="G1042" s="2">
        <v>3997.9</v>
      </c>
      <c r="H1042" s="4">
        <f>Tabla14[[#This Row],[Importe]]-Tabla14[[#This Row],[Pagado]]</f>
        <v>0</v>
      </c>
    </row>
    <row r="1043" spans="1:8" x14ac:dyDescent="0.25">
      <c r="A1043" s="14">
        <v>44207</v>
      </c>
      <c r="B1043" s="8" t="s">
        <v>8657</v>
      </c>
      <c r="C1043">
        <v>43427</v>
      </c>
      <c r="D1043" s="13" t="s">
        <v>4051</v>
      </c>
      <c r="E1043" s="2">
        <v>650.29999999999995</v>
      </c>
      <c r="F1043" s="15">
        <v>44207</v>
      </c>
      <c r="G1043" s="2">
        <v>650.29999999999995</v>
      </c>
      <c r="H1043" s="4">
        <f>Tabla14[[#This Row],[Importe]]-Tabla14[[#This Row],[Pagado]]</f>
        <v>0</v>
      </c>
    </row>
    <row r="1044" spans="1:8" x14ac:dyDescent="0.25">
      <c r="A1044" s="14">
        <v>44207</v>
      </c>
      <c r="B1044" s="8" t="s">
        <v>8658</v>
      </c>
      <c r="C1044">
        <v>43428</v>
      </c>
      <c r="D1044" s="13" t="s">
        <v>3992</v>
      </c>
      <c r="E1044" s="2">
        <v>3242.2</v>
      </c>
      <c r="F1044" s="15">
        <v>44207</v>
      </c>
      <c r="G1044" s="2">
        <v>3242.2</v>
      </c>
      <c r="H1044" s="4">
        <f>Tabla14[[#This Row],[Importe]]-Tabla14[[#This Row],[Pagado]]</f>
        <v>0</v>
      </c>
    </row>
    <row r="1045" spans="1:8" x14ac:dyDescent="0.25">
      <c r="A1045" s="14">
        <v>44207</v>
      </c>
      <c r="B1045" s="8" t="s">
        <v>8659</v>
      </c>
      <c r="C1045">
        <v>43429</v>
      </c>
      <c r="D1045" s="13" t="s">
        <v>4015</v>
      </c>
      <c r="E1045" s="2">
        <v>1350.4</v>
      </c>
      <c r="F1045" s="15">
        <v>44207</v>
      </c>
      <c r="G1045" s="2">
        <v>1350.4</v>
      </c>
      <c r="H1045" s="4">
        <f>Tabla14[[#This Row],[Importe]]-Tabla14[[#This Row],[Pagado]]</f>
        <v>0</v>
      </c>
    </row>
    <row r="1046" spans="1:8" x14ac:dyDescent="0.25">
      <c r="A1046" s="14">
        <v>44207</v>
      </c>
      <c r="B1046" s="8" t="s">
        <v>8660</v>
      </c>
      <c r="C1046">
        <v>43430</v>
      </c>
      <c r="D1046" s="13" t="s">
        <v>4120</v>
      </c>
      <c r="E1046" s="2">
        <v>9192</v>
      </c>
      <c r="F1046" s="15">
        <v>44208</v>
      </c>
      <c r="G1046" s="2">
        <v>9192</v>
      </c>
      <c r="H1046" s="4">
        <f>Tabla14[[#This Row],[Importe]]-Tabla14[[#This Row],[Pagado]]</f>
        <v>0</v>
      </c>
    </row>
    <row r="1047" spans="1:8" x14ac:dyDescent="0.25">
      <c r="A1047" s="14">
        <v>44207</v>
      </c>
      <c r="B1047" s="8" t="s">
        <v>8661</v>
      </c>
      <c r="C1047">
        <v>43431</v>
      </c>
      <c r="D1047" s="13" t="s">
        <v>4050</v>
      </c>
      <c r="E1047" s="2">
        <v>4566.2</v>
      </c>
      <c r="F1047" s="15">
        <v>44208</v>
      </c>
      <c r="G1047" s="2">
        <v>4566.2</v>
      </c>
      <c r="H1047" s="4">
        <f>Tabla14[[#This Row],[Importe]]-Tabla14[[#This Row],[Pagado]]</f>
        <v>0</v>
      </c>
    </row>
    <row r="1048" spans="1:8" x14ac:dyDescent="0.25">
      <c r="A1048" s="14">
        <v>44207</v>
      </c>
      <c r="B1048" s="8" t="s">
        <v>8662</v>
      </c>
      <c r="C1048">
        <v>43432</v>
      </c>
      <c r="D1048" s="13" t="s">
        <v>3986</v>
      </c>
      <c r="E1048" s="2">
        <v>2284.8000000000002</v>
      </c>
      <c r="F1048" s="15">
        <v>44208</v>
      </c>
      <c r="G1048" s="2">
        <v>2284.8000000000002</v>
      </c>
      <c r="H1048" s="4">
        <f>Tabla14[[#This Row],[Importe]]-Tabla14[[#This Row],[Pagado]]</f>
        <v>0</v>
      </c>
    </row>
    <row r="1049" spans="1:8" ht="15.75" x14ac:dyDescent="0.25">
      <c r="A1049" s="14">
        <v>44207</v>
      </c>
      <c r="B1049" s="8" t="s">
        <v>8663</v>
      </c>
      <c r="C1049">
        <v>43433</v>
      </c>
      <c r="D1049" s="17" t="s">
        <v>7662</v>
      </c>
      <c r="E1049" s="2">
        <v>0</v>
      </c>
      <c r="F1049" s="18" t="s">
        <v>7662</v>
      </c>
      <c r="G1049" s="2">
        <v>0</v>
      </c>
      <c r="H1049" s="4">
        <f>Tabla14[[#This Row],[Importe]]-Tabla14[[#This Row],[Pagado]]</f>
        <v>0</v>
      </c>
    </row>
    <row r="1050" spans="1:8" x14ac:dyDescent="0.25">
      <c r="A1050" s="14">
        <v>44207</v>
      </c>
      <c r="B1050" s="8" t="s">
        <v>8664</v>
      </c>
      <c r="C1050">
        <v>43434</v>
      </c>
      <c r="D1050" s="13" t="s">
        <v>3955</v>
      </c>
      <c r="E1050" s="2">
        <v>332.8</v>
      </c>
      <c r="F1050" s="15">
        <v>44207</v>
      </c>
      <c r="G1050" s="2">
        <v>332.8</v>
      </c>
      <c r="H1050" s="4">
        <f>Tabla14[[#This Row],[Importe]]-Tabla14[[#This Row],[Pagado]]</f>
        <v>0</v>
      </c>
    </row>
    <row r="1051" spans="1:8" x14ac:dyDescent="0.25">
      <c r="A1051" s="14">
        <v>44207</v>
      </c>
      <c r="B1051" s="8" t="s">
        <v>8665</v>
      </c>
      <c r="C1051">
        <v>43435</v>
      </c>
      <c r="D1051" s="13" t="s">
        <v>3983</v>
      </c>
      <c r="E1051" s="2">
        <v>1252.8</v>
      </c>
      <c r="F1051" s="15">
        <v>44208</v>
      </c>
      <c r="G1051" s="2">
        <v>1252.8</v>
      </c>
      <c r="H1051" s="4">
        <f>Tabla14[[#This Row],[Importe]]-Tabla14[[#This Row],[Pagado]]</f>
        <v>0</v>
      </c>
    </row>
    <row r="1052" spans="1:8" x14ac:dyDescent="0.25">
      <c r="A1052" s="14">
        <v>44207</v>
      </c>
      <c r="B1052" s="8" t="s">
        <v>8666</v>
      </c>
      <c r="C1052">
        <v>43436</v>
      </c>
      <c r="D1052" s="13" t="s">
        <v>4019</v>
      </c>
      <c r="E1052" s="2">
        <v>59634.400000000001</v>
      </c>
      <c r="F1052" s="15">
        <v>44212</v>
      </c>
      <c r="G1052" s="2">
        <v>59634.400000000001</v>
      </c>
      <c r="H1052" s="4">
        <f>Tabla14[[#This Row],[Importe]]-Tabla14[[#This Row],[Pagado]]</f>
        <v>0</v>
      </c>
    </row>
    <row r="1053" spans="1:8" x14ac:dyDescent="0.25">
      <c r="A1053" s="14">
        <v>44207</v>
      </c>
      <c r="B1053" s="8" t="s">
        <v>8667</v>
      </c>
      <c r="C1053">
        <v>43437</v>
      </c>
      <c r="D1053" s="13" t="s">
        <v>3985</v>
      </c>
      <c r="E1053" s="2">
        <v>4148.2</v>
      </c>
      <c r="F1053" s="15">
        <v>44208</v>
      </c>
      <c r="G1053" s="2">
        <v>4148.2</v>
      </c>
      <c r="H1053" s="4">
        <f>Tabla14[[#This Row],[Importe]]-Tabla14[[#This Row],[Pagado]]</f>
        <v>0</v>
      </c>
    </row>
    <row r="1054" spans="1:8" x14ac:dyDescent="0.25">
      <c r="A1054" s="14">
        <v>44207</v>
      </c>
      <c r="B1054" s="8" t="s">
        <v>8668</v>
      </c>
      <c r="C1054">
        <v>43438</v>
      </c>
      <c r="D1054" s="13" t="s">
        <v>3987</v>
      </c>
      <c r="E1054" s="2">
        <v>9171.4</v>
      </c>
      <c r="F1054" s="15">
        <v>44208</v>
      </c>
      <c r="G1054" s="2">
        <v>9171.4</v>
      </c>
      <c r="H1054" s="4">
        <f>Tabla14[[#This Row],[Importe]]-Tabla14[[#This Row],[Pagado]]</f>
        <v>0</v>
      </c>
    </row>
    <row r="1055" spans="1:8" x14ac:dyDescent="0.25">
      <c r="A1055" s="14">
        <v>44207</v>
      </c>
      <c r="B1055" s="8" t="s">
        <v>8669</v>
      </c>
      <c r="C1055">
        <v>43439</v>
      </c>
      <c r="D1055" s="13" t="s">
        <v>4021</v>
      </c>
      <c r="E1055" s="2">
        <v>12690.4</v>
      </c>
      <c r="F1055" s="15">
        <v>44207</v>
      </c>
      <c r="G1055" s="2">
        <v>12690.4</v>
      </c>
      <c r="H1055" s="4">
        <f>Tabla14[[#This Row],[Importe]]-Tabla14[[#This Row],[Pagado]]</f>
        <v>0</v>
      </c>
    </row>
    <row r="1056" spans="1:8" x14ac:dyDescent="0.25">
      <c r="A1056" s="14">
        <v>44207</v>
      </c>
      <c r="B1056" s="8" t="s">
        <v>8670</v>
      </c>
      <c r="C1056">
        <v>43440</v>
      </c>
      <c r="D1056" s="13" t="s">
        <v>4136</v>
      </c>
      <c r="E1056" s="2">
        <v>12195</v>
      </c>
      <c r="F1056" s="15">
        <v>44208</v>
      </c>
      <c r="G1056" s="2">
        <v>12195</v>
      </c>
      <c r="H1056" s="4">
        <f>Tabla14[[#This Row],[Importe]]-Tabla14[[#This Row],[Pagado]]</f>
        <v>0</v>
      </c>
    </row>
    <row r="1057" spans="1:8" x14ac:dyDescent="0.25">
      <c r="A1057" s="14">
        <v>44207</v>
      </c>
      <c r="B1057" s="8" t="s">
        <v>8671</v>
      </c>
      <c r="C1057">
        <v>43441</v>
      </c>
      <c r="D1057" s="13" t="s">
        <v>3980</v>
      </c>
      <c r="E1057" s="2">
        <v>7777</v>
      </c>
      <c r="F1057" s="15">
        <v>44208</v>
      </c>
      <c r="G1057" s="2">
        <v>7777</v>
      </c>
      <c r="H1057" s="4">
        <f>Tabla14[[#This Row],[Importe]]-Tabla14[[#This Row],[Pagado]]</f>
        <v>0</v>
      </c>
    </row>
    <row r="1058" spans="1:8" x14ac:dyDescent="0.25">
      <c r="A1058" s="14">
        <v>44207</v>
      </c>
      <c r="B1058" s="8" t="s">
        <v>8672</v>
      </c>
      <c r="C1058">
        <v>43442</v>
      </c>
      <c r="D1058" s="13" t="s">
        <v>3984</v>
      </c>
      <c r="E1058" s="2">
        <v>1680</v>
      </c>
      <c r="F1058" s="15">
        <v>44208</v>
      </c>
      <c r="G1058" s="2">
        <v>1680</v>
      </c>
      <c r="H1058" s="4">
        <f>Tabla14[[#This Row],[Importe]]-Tabla14[[#This Row],[Pagado]]</f>
        <v>0</v>
      </c>
    </row>
    <row r="1059" spans="1:8" x14ac:dyDescent="0.25">
      <c r="A1059" s="14">
        <v>44207</v>
      </c>
      <c r="B1059" s="8" t="s">
        <v>8673</v>
      </c>
      <c r="C1059">
        <v>43443</v>
      </c>
      <c r="D1059" s="13" t="s">
        <v>3959</v>
      </c>
      <c r="E1059" s="2">
        <v>2700</v>
      </c>
      <c r="F1059" s="15">
        <v>44225</v>
      </c>
      <c r="G1059" s="2">
        <v>2700</v>
      </c>
      <c r="H1059" s="4">
        <f>Tabla14[[#This Row],[Importe]]-Tabla14[[#This Row],[Pagado]]</f>
        <v>0</v>
      </c>
    </row>
    <row r="1060" spans="1:8" x14ac:dyDescent="0.25">
      <c r="A1060" s="14">
        <v>44207</v>
      </c>
      <c r="B1060" s="8" t="s">
        <v>8674</v>
      </c>
      <c r="C1060">
        <v>43444</v>
      </c>
      <c r="D1060" s="13" t="s">
        <v>4059</v>
      </c>
      <c r="E1060" s="2">
        <v>17036.599999999999</v>
      </c>
      <c r="G1060" s="2">
        <v>0</v>
      </c>
      <c r="H1060" s="4">
        <f>Tabla14[[#This Row],[Importe]]-Tabla14[[#This Row],[Pagado]]</f>
        <v>17036.599999999999</v>
      </c>
    </row>
    <row r="1061" spans="1:8" x14ac:dyDescent="0.25">
      <c r="A1061" s="14">
        <v>44207</v>
      </c>
      <c r="B1061" s="8" t="s">
        <v>8675</v>
      </c>
      <c r="C1061">
        <v>43445</v>
      </c>
      <c r="D1061" s="13" t="s">
        <v>4022</v>
      </c>
      <c r="E1061" s="2">
        <v>872.2</v>
      </c>
      <c r="F1061" s="15">
        <v>44207</v>
      </c>
      <c r="G1061" s="2">
        <v>872.2</v>
      </c>
      <c r="H1061" s="4">
        <f>Tabla14[[#This Row],[Importe]]-Tabla14[[#This Row],[Pagado]]</f>
        <v>0</v>
      </c>
    </row>
    <row r="1062" spans="1:8" x14ac:dyDescent="0.25">
      <c r="A1062" s="14">
        <v>44207</v>
      </c>
      <c r="B1062" s="8" t="s">
        <v>8676</v>
      </c>
      <c r="C1062">
        <v>43446</v>
      </c>
      <c r="D1062" s="13" t="s">
        <v>4002</v>
      </c>
      <c r="E1062" s="2">
        <v>1920</v>
      </c>
      <c r="F1062" s="15">
        <v>44208</v>
      </c>
      <c r="G1062" s="2">
        <v>1920</v>
      </c>
      <c r="H1062" s="4">
        <f>Tabla14[[#This Row],[Importe]]-Tabla14[[#This Row],[Pagado]]</f>
        <v>0</v>
      </c>
    </row>
    <row r="1063" spans="1:8" x14ac:dyDescent="0.25">
      <c r="A1063" s="14">
        <v>44207</v>
      </c>
      <c r="B1063" s="8" t="s">
        <v>8677</v>
      </c>
      <c r="C1063">
        <v>43447</v>
      </c>
      <c r="D1063" s="13" t="s">
        <v>4001</v>
      </c>
      <c r="E1063" s="2">
        <v>4800</v>
      </c>
      <c r="F1063" s="15">
        <v>44208</v>
      </c>
      <c r="G1063" s="2">
        <v>4800</v>
      </c>
      <c r="H1063" s="4">
        <f>Tabla14[[#This Row],[Importe]]-Tabla14[[#This Row],[Pagado]]</f>
        <v>0</v>
      </c>
    </row>
    <row r="1064" spans="1:8" x14ac:dyDescent="0.25">
      <c r="A1064" s="14">
        <v>44207</v>
      </c>
      <c r="B1064" s="8" t="s">
        <v>8678</v>
      </c>
      <c r="C1064">
        <v>43448</v>
      </c>
      <c r="D1064" s="13" t="s">
        <v>4100</v>
      </c>
      <c r="E1064" s="2">
        <v>480</v>
      </c>
      <c r="F1064" s="15">
        <v>44208</v>
      </c>
      <c r="G1064" s="2">
        <v>480</v>
      </c>
      <c r="H1064" s="4">
        <f>Tabla14[[#This Row],[Importe]]-Tabla14[[#This Row],[Pagado]]</f>
        <v>0</v>
      </c>
    </row>
    <row r="1065" spans="1:8" x14ac:dyDescent="0.25">
      <c r="A1065" s="14">
        <v>44207</v>
      </c>
      <c r="B1065" s="8" t="s">
        <v>8679</v>
      </c>
      <c r="C1065">
        <v>43449</v>
      </c>
      <c r="D1065" s="13" t="s">
        <v>4102</v>
      </c>
      <c r="E1065" s="2">
        <v>1722</v>
      </c>
      <c r="F1065" s="15">
        <v>44207</v>
      </c>
      <c r="G1065" s="2">
        <v>1722</v>
      </c>
      <c r="H1065" s="4">
        <f>Tabla14[[#This Row],[Importe]]-Tabla14[[#This Row],[Pagado]]</f>
        <v>0</v>
      </c>
    </row>
    <row r="1066" spans="1:8" x14ac:dyDescent="0.25">
      <c r="A1066" s="14">
        <v>44207</v>
      </c>
      <c r="B1066" s="8" t="s">
        <v>8680</v>
      </c>
      <c r="C1066">
        <v>43450</v>
      </c>
      <c r="D1066" s="13" t="s">
        <v>3964</v>
      </c>
      <c r="E1066" s="2">
        <v>249.6</v>
      </c>
      <c r="F1066" s="15">
        <v>44207</v>
      </c>
      <c r="G1066" s="2">
        <v>249.6</v>
      </c>
      <c r="H1066" s="4">
        <f>Tabla14[[#This Row],[Importe]]-Tabla14[[#This Row],[Pagado]]</f>
        <v>0</v>
      </c>
    </row>
    <row r="1067" spans="1:8" x14ac:dyDescent="0.25">
      <c r="A1067" s="14">
        <v>44207</v>
      </c>
      <c r="B1067" s="8" t="s">
        <v>8681</v>
      </c>
      <c r="C1067">
        <v>43451</v>
      </c>
      <c r="D1067" s="13" t="s">
        <v>4102</v>
      </c>
      <c r="E1067" s="2">
        <v>1608</v>
      </c>
      <c r="F1067" s="15">
        <v>44207</v>
      </c>
      <c r="G1067" s="2">
        <v>1608</v>
      </c>
      <c r="H1067" s="4">
        <f>Tabla14[[#This Row],[Importe]]-Tabla14[[#This Row],[Pagado]]</f>
        <v>0</v>
      </c>
    </row>
    <row r="1068" spans="1:8" ht="15.75" x14ac:dyDescent="0.25">
      <c r="A1068" s="14">
        <v>44207</v>
      </c>
      <c r="B1068" s="8" t="s">
        <v>8682</v>
      </c>
      <c r="C1068">
        <v>43452</v>
      </c>
      <c r="D1068" s="17" t="s">
        <v>7662</v>
      </c>
      <c r="E1068" s="2">
        <v>0</v>
      </c>
      <c r="F1068" s="18" t="s">
        <v>7662</v>
      </c>
      <c r="G1068" s="2">
        <v>0</v>
      </c>
      <c r="H1068" s="4">
        <f>Tabla14[[#This Row],[Importe]]-Tabla14[[#This Row],[Pagado]]</f>
        <v>0</v>
      </c>
    </row>
    <row r="1069" spans="1:8" x14ac:dyDescent="0.25">
      <c r="A1069" s="14">
        <v>44207</v>
      </c>
      <c r="B1069" s="8" t="s">
        <v>8683</v>
      </c>
      <c r="C1069">
        <v>43453</v>
      </c>
      <c r="D1069" s="13" t="s">
        <v>4073</v>
      </c>
      <c r="E1069" s="2">
        <v>7974.4</v>
      </c>
      <c r="F1069" s="15">
        <v>44207</v>
      </c>
      <c r="G1069" s="2">
        <v>7974.4</v>
      </c>
      <c r="H1069" s="4">
        <f>Tabla14[[#This Row],[Importe]]-Tabla14[[#This Row],[Pagado]]</f>
        <v>0</v>
      </c>
    </row>
    <row r="1070" spans="1:8" ht="15.75" x14ac:dyDescent="0.25">
      <c r="A1070" s="14">
        <v>44207</v>
      </c>
      <c r="B1070" s="8" t="s">
        <v>8684</v>
      </c>
      <c r="C1070">
        <v>43454</v>
      </c>
      <c r="D1070" s="17" t="s">
        <v>7662</v>
      </c>
      <c r="E1070" s="2">
        <v>0</v>
      </c>
      <c r="F1070" s="18" t="s">
        <v>7662</v>
      </c>
      <c r="G1070" s="2">
        <v>0</v>
      </c>
      <c r="H1070" s="4">
        <f>Tabla14[[#This Row],[Importe]]-Tabla14[[#This Row],[Pagado]]</f>
        <v>0</v>
      </c>
    </row>
    <row r="1071" spans="1:8" x14ac:dyDescent="0.25">
      <c r="A1071" s="14">
        <v>44207</v>
      </c>
      <c r="B1071" s="8" t="s">
        <v>8685</v>
      </c>
      <c r="C1071">
        <v>43455</v>
      </c>
      <c r="D1071" s="13" t="s">
        <v>4037</v>
      </c>
      <c r="E1071" s="2">
        <v>2256.8000000000002</v>
      </c>
      <c r="F1071" s="15">
        <v>44207</v>
      </c>
      <c r="G1071" s="2">
        <v>2256.8000000000002</v>
      </c>
      <c r="H1071" s="4">
        <f>Tabla14[[#This Row],[Importe]]-Tabla14[[#This Row],[Pagado]]</f>
        <v>0</v>
      </c>
    </row>
    <row r="1072" spans="1:8" x14ac:dyDescent="0.25">
      <c r="A1072" s="14">
        <v>44207</v>
      </c>
      <c r="B1072" s="8" t="s">
        <v>8686</v>
      </c>
      <c r="C1072">
        <v>43456</v>
      </c>
      <c r="D1072" s="13" t="s">
        <v>4025</v>
      </c>
      <c r="E1072" s="2">
        <v>3713.6</v>
      </c>
      <c r="F1072" s="15">
        <v>44207</v>
      </c>
      <c r="G1072" s="2">
        <v>3713.6</v>
      </c>
      <c r="H1072" s="4">
        <f>Tabla14[[#This Row],[Importe]]-Tabla14[[#This Row],[Pagado]]</f>
        <v>0</v>
      </c>
    </row>
    <row r="1073" spans="1:8" x14ac:dyDescent="0.25">
      <c r="A1073" s="14">
        <v>44207</v>
      </c>
      <c r="B1073" s="8" t="s">
        <v>8687</v>
      </c>
      <c r="C1073">
        <v>43457</v>
      </c>
      <c r="D1073" s="13" t="s">
        <v>4035</v>
      </c>
      <c r="E1073" s="2">
        <v>2872.8</v>
      </c>
      <c r="F1073" s="15">
        <v>44208</v>
      </c>
      <c r="G1073" s="2">
        <v>2872.8</v>
      </c>
      <c r="H1073" s="4">
        <f>Tabla14[[#This Row],[Importe]]-Tabla14[[#This Row],[Pagado]]</f>
        <v>0</v>
      </c>
    </row>
    <row r="1074" spans="1:8" x14ac:dyDescent="0.25">
      <c r="A1074" s="14">
        <v>44207</v>
      </c>
      <c r="B1074" s="8" t="s">
        <v>8688</v>
      </c>
      <c r="C1074">
        <v>43458</v>
      </c>
      <c r="D1074" s="13" t="s">
        <v>3964</v>
      </c>
      <c r="E1074" s="2">
        <v>12</v>
      </c>
      <c r="F1074" s="15">
        <v>44227</v>
      </c>
      <c r="G1074" s="2">
        <v>12</v>
      </c>
      <c r="H1074" s="4">
        <f>Tabla14[[#This Row],[Importe]]-Tabla14[[#This Row],[Pagado]]</f>
        <v>0</v>
      </c>
    </row>
    <row r="1075" spans="1:8" x14ac:dyDescent="0.25">
      <c r="A1075" s="14">
        <v>44207</v>
      </c>
      <c r="B1075" s="8" t="s">
        <v>8689</v>
      </c>
      <c r="C1075">
        <v>43459</v>
      </c>
      <c r="D1075" s="13" t="s">
        <v>3964</v>
      </c>
      <c r="E1075" s="2">
        <v>48</v>
      </c>
      <c r="F1075" s="15">
        <v>44227</v>
      </c>
      <c r="G1075" s="2">
        <v>48</v>
      </c>
      <c r="H1075" s="4">
        <f>Tabla14[[#This Row],[Importe]]-Tabla14[[#This Row],[Pagado]]</f>
        <v>0</v>
      </c>
    </row>
    <row r="1076" spans="1:8" x14ac:dyDescent="0.25">
      <c r="A1076" s="14">
        <v>44208</v>
      </c>
      <c r="B1076" s="8" t="s">
        <v>8690</v>
      </c>
      <c r="C1076">
        <v>43460</v>
      </c>
      <c r="D1076" s="13" t="s">
        <v>3975</v>
      </c>
      <c r="E1076" s="2">
        <v>3739.8</v>
      </c>
      <c r="F1076" s="15">
        <v>44209</v>
      </c>
      <c r="G1076" s="2">
        <v>3739.8</v>
      </c>
      <c r="H1076" s="4">
        <f>Tabla14[[#This Row],[Importe]]-Tabla14[[#This Row],[Pagado]]</f>
        <v>0</v>
      </c>
    </row>
    <row r="1077" spans="1:8" x14ac:dyDescent="0.25">
      <c r="A1077" s="14">
        <v>44208</v>
      </c>
      <c r="B1077" s="8" t="s">
        <v>8691</v>
      </c>
      <c r="C1077">
        <v>43461</v>
      </c>
      <c r="D1077" s="13" t="s">
        <v>4035</v>
      </c>
      <c r="E1077" s="2">
        <v>14420.1</v>
      </c>
      <c r="F1077" s="15">
        <v>44208</v>
      </c>
      <c r="G1077" s="2">
        <v>14420.1</v>
      </c>
      <c r="H1077" s="4">
        <f>Tabla14[[#This Row],[Importe]]-Tabla14[[#This Row],[Pagado]]</f>
        <v>0</v>
      </c>
    </row>
    <row r="1078" spans="1:8" ht="30" x14ac:dyDescent="0.25">
      <c r="A1078" s="14">
        <v>44208</v>
      </c>
      <c r="B1078" s="8" t="s">
        <v>8692</v>
      </c>
      <c r="C1078">
        <v>43462</v>
      </c>
      <c r="D1078" s="13" t="s">
        <v>3935</v>
      </c>
      <c r="E1078" s="2">
        <v>50566.3</v>
      </c>
      <c r="F1078" s="15" t="s">
        <v>8693</v>
      </c>
      <c r="G1078" s="2">
        <f>35000+15566.3</f>
        <v>50566.3</v>
      </c>
      <c r="H1078" s="4">
        <f>Tabla14[[#This Row],[Importe]]-Tabla14[[#This Row],[Pagado]]</f>
        <v>0</v>
      </c>
    </row>
    <row r="1079" spans="1:8" x14ac:dyDescent="0.25">
      <c r="A1079" s="14">
        <v>44208</v>
      </c>
      <c r="B1079" s="8" t="s">
        <v>8694</v>
      </c>
      <c r="C1079">
        <v>43463</v>
      </c>
      <c r="D1079" s="13" t="s">
        <v>3953</v>
      </c>
      <c r="E1079" s="2">
        <v>2160</v>
      </c>
      <c r="F1079" s="15">
        <v>44209</v>
      </c>
      <c r="G1079" s="2">
        <v>2160</v>
      </c>
      <c r="H1079" s="4">
        <f>Tabla14[[#This Row],[Importe]]-Tabla14[[#This Row],[Pagado]]</f>
        <v>0</v>
      </c>
    </row>
    <row r="1080" spans="1:8" x14ac:dyDescent="0.25">
      <c r="A1080" s="14">
        <v>44208</v>
      </c>
      <c r="B1080" s="8" t="s">
        <v>8695</v>
      </c>
      <c r="C1080">
        <v>43464</v>
      </c>
      <c r="D1080" s="13" t="s">
        <v>3939</v>
      </c>
      <c r="E1080" s="2">
        <v>3739.8</v>
      </c>
      <c r="F1080" s="15">
        <v>44209</v>
      </c>
      <c r="G1080" s="2">
        <v>3739.8</v>
      </c>
      <c r="H1080" s="4">
        <f>Tabla14[[#This Row],[Importe]]-Tabla14[[#This Row],[Pagado]]</f>
        <v>0</v>
      </c>
    </row>
    <row r="1081" spans="1:8" x14ac:dyDescent="0.25">
      <c r="A1081" s="14">
        <v>44208</v>
      </c>
      <c r="B1081" s="8" t="s">
        <v>8696</v>
      </c>
      <c r="C1081">
        <v>43465</v>
      </c>
      <c r="D1081" s="13" t="s">
        <v>3950</v>
      </c>
      <c r="E1081" s="2">
        <v>36599.4</v>
      </c>
      <c r="F1081" s="15">
        <v>44210</v>
      </c>
      <c r="G1081" s="2">
        <v>36599.4</v>
      </c>
      <c r="H1081" s="4">
        <f>Tabla14[[#This Row],[Importe]]-Tabla14[[#This Row],[Pagado]]</f>
        <v>0</v>
      </c>
    </row>
    <row r="1082" spans="1:8" x14ac:dyDescent="0.25">
      <c r="A1082" s="14">
        <v>44208</v>
      </c>
      <c r="B1082" s="8" t="s">
        <v>8697</v>
      </c>
      <c r="C1082">
        <v>43466</v>
      </c>
      <c r="D1082" s="13" t="s">
        <v>8698</v>
      </c>
      <c r="E1082" s="2">
        <v>3546.6</v>
      </c>
      <c r="F1082" s="15">
        <v>44208</v>
      </c>
      <c r="G1082" s="2">
        <v>3546.6</v>
      </c>
      <c r="H1082" s="4">
        <f>Tabla14[[#This Row],[Importe]]-Tabla14[[#This Row],[Pagado]]</f>
        <v>0</v>
      </c>
    </row>
    <row r="1083" spans="1:8" x14ac:dyDescent="0.25">
      <c r="A1083" s="14">
        <v>44208</v>
      </c>
      <c r="B1083" s="8" t="s">
        <v>8699</v>
      </c>
      <c r="C1083">
        <v>43467</v>
      </c>
      <c r="D1083" s="13" t="s">
        <v>3941</v>
      </c>
      <c r="E1083" s="2">
        <v>4380.5</v>
      </c>
      <c r="F1083" s="15">
        <v>44209</v>
      </c>
      <c r="G1083" s="2">
        <v>4380.5</v>
      </c>
      <c r="H1083" s="4">
        <f>Tabla14[[#This Row],[Importe]]-Tabla14[[#This Row],[Pagado]]</f>
        <v>0</v>
      </c>
    </row>
    <row r="1084" spans="1:8" x14ac:dyDescent="0.25">
      <c r="A1084" s="14">
        <v>44208</v>
      </c>
      <c r="B1084" s="8" t="s">
        <v>8700</v>
      </c>
      <c r="C1084">
        <v>43468</v>
      </c>
      <c r="D1084" s="13" t="s">
        <v>4080</v>
      </c>
      <c r="E1084" s="2">
        <v>3436.2</v>
      </c>
      <c r="F1084" s="15">
        <v>44209</v>
      </c>
      <c r="G1084" s="2">
        <v>3436.2</v>
      </c>
      <c r="H1084" s="4">
        <f>Tabla14[[#This Row],[Importe]]-Tabla14[[#This Row],[Pagado]]</f>
        <v>0</v>
      </c>
    </row>
    <row r="1085" spans="1:8" x14ac:dyDescent="0.25">
      <c r="A1085" s="14">
        <v>44208</v>
      </c>
      <c r="B1085" s="8" t="s">
        <v>8701</v>
      </c>
      <c r="C1085">
        <v>43469</v>
      </c>
      <c r="D1085" s="13" t="s">
        <v>3942</v>
      </c>
      <c r="E1085" s="2">
        <v>3844.6</v>
      </c>
      <c r="F1085" s="15">
        <v>44211</v>
      </c>
      <c r="G1085" s="2">
        <v>3844.6</v>
      </c>
      <c r="H1085" s="4">
        <f>Tabla14[[#This Row],[Importe]]-Tabla14[[#This Row],[Pagado]]</f>
        <v>0</v>
      </c>
    </row>
    <row r="1086" spans="1:8" x14ac:dyDescent="0.25">
      <c r="A1086" s="14">
        <v>44208</v>
      </c>
      <c r="B1086" s="8" t="s">
        <v>8702</v>
      </c>
      <c r="C1086">
        <v>43470</v>
      </c>
      <c r="D1086" s="13" t="s">
        <v>4096</v>
      </c>
      <c r="E1086" s="2">
        <v>6401.5</v>
      </c>
      <c r="F1086" s="15">
        <v>44208</v>
      </c>
      <c r="G1086" s="2">
        <v>6401.5</v>
      </c>
      <c r="H1086" s="4">
        <f>Tabla14[[#This Row],[Importe]]-Tabla14[[#This Row],[Pagado]]</f>
        <v>0</v>
      </c>
    </row>
    <row r="1087" spans="1:8" ht="15.75" x14ac:dyDescent="0.25">
      <c r="A1087" s="14">
        <v>44208</v>
      </c>
      <c r="B1087" s="8" t="s">
        <v>8703</v>
      </c>
      <c r="C1087">
        <v>43471</v>
      </c>
      <c r="D1087" s="17" t="s">
        <v>7662</v>
      </c>
      <c r="E1087" s="2">
        <v>0</v>
      </c>
      <c r="F1087" s="18" t="s">
        <v>7662</v>
      </c>
      <c r="G1087" s="2">
        <v>0</v>
      </c>
      <c r="H1087" s="4">
        <f>Tabla14[[#This Row],[Importe]]-Tabla14[[#This Row],[Pagado]]</f>
        <v>0</v>
      </c>
    </row>
    <row r="1088" spans="1:8" x14ac:dyDescent="0.25">
      <c r="A1088" s="14">
        <v>44208</v>
      </c>
      <c r="B1088" s="8" t="s">
        <v>8704</v>
      </c>
      <c r="C1088">
        <v>43472</v>
      </c>
      <c r="D1088" s="13" t="s">
        <v>3952</v>
      </c>
      <c r="E1088" s="2">
        <v>17751</v>
      </c>
      <c r="F1088" s="15">
        <v>44208</v>
      </c>
      <c r="G1088" s="2">
        <v>17751</v>
      </c>
      <c r="H1088" s="4">
        <f>Tabla14[[#This Row],[Importe]]-Tabla14[[#This Row],[Pagado]]</f>
        <v>0</v>
      </c>
    </row>
    <row r="1089" spans="1:8" x14ac:dyDescent="0.25">
      <c r="A1089" s="14">
        <v>44208</v>
      </c>
      <c r="B1089" s="8" t="s">
        <v>8705</v>
      </c>
      <c r="C1089">
        <v>43473</v>
      </c>
      <c r="D1089" s="13" t="s">
        <v>3951</v>
      </c>
      <c r="E1089" s="2">
        <v>7733.6</v>
      </c>
      <c r="F1089" s="15">
        <v>44208</v>
      </c>
      <c r="G1089" s="2">
        <v>7733.6</v>
      </c>
      <c r="H1089" s="4">
        <f>Tabla14[[#This Row],[Importe]]-Tabla14[[#This Row],[Pagado]]</f>
        <v>0</v>
      </c>
    </row>
    <row r="1090" spans="1:8" x14ac:dyDescent="0.25">
      <c r="A1090" s="14">
        <v>44208</v>
      </c>
      <c r="B1090" s="8" t="s">
        <v>8706</v>
      </c>
      <c r="C1090">
        <v>43474</v>
      </c>
      <c r="D1090" s="13" t="s">
        <v>3940</v>
      </c>
      <c r="E1090" s="2">
        <v>3694.2</v>
      </c>
      <c r="F1090" s="15">
        <v>44209</v>
      </c>
      <c r="G1090" s="2">
        <v>3694.2</v>
      </c>
      <c r="H1090" s="4">
        <f>Tabla14[[#This Row],[Importe]]-Tabla14[[#This Row],[Pagado]]</f>
        <v>0</v>
      </c>
    </row>
    <row r="1091" spans="1:8" x14ac:dyDescent="0.25">
      <c r="A1091" s="14">
        <v>44208</v>
      </c>
      <c r="B1091" s="8" t="s">
        <v>8707</v>
      </c>
      <c r="C1091">
        <v>43475</v>
      </c>
      <c r="D1091" s="13" t="s">
        <v>3944</v>
      </c>
      <c r="E1091" s="2">
        <v>8772.2000000000007</v>
      </c>
      <c r="F1091" s="15">
        <v>44210</v>
      </c>
      <c r="G1091" s="2">
        <v>8772.2000000000007</v>
      </c>
      <c r="H1091" s="4">
        <f>Tabla14[[#This Row],[Importe]]-Tabla14[[#This Row],[Pagado]]</f>
        <v>0</v>
      </c>
    </row>
    <row r="1092" spans="1:8" x14ac:dyDescent="0.25">
      <c r="A1092" s="14">
        <v>44208</v>
      </c>
      <c r="B1092" s="8" t="s">
        <v>8708</v>
      </c>
      <c r="C1092">
        <v>43476</v>
      </c>
      <c r="D1092" s="13" t="s">
        <v>3938</v>
      </c>
      <c r="E1092" s="2">
        <v>9255.2000000000007</v>
      </c>
      <c r="F1092" s="15">
        <v>44210</v>
      </c>
      <c r="G1092" s="2">
        <v>9255.2000000000007</v>
      </c>
      <c r="H1092" s="4">
        <f>Tabla14[[#This Row],[Importe]]-Tabla14[[#This Row],[Pagado]]</f>
        <v>0</v>
      </c>
    </row>
    <row r="1093" spans="1:8" x14ac:dyDescent="0.25">
      <c r="A1093" s="14">
        <v>44208</v>
      </c>
      <c r="B1093" s="8" t="s">
        <v>8709</v>
      </c>
      <c r="C1093">
        <v>43477</v>
      </c>
      <c r="D1093" s="13" t="s">
        <v>4173</v>
      </c>
      <c r="E1093" s="2">
        <v>8354.5</v>
      </c>
      <c r="F1093" s="15">
        <v>44209</v>
      </c>
      <c r="G1093" s="2">
        <v>8354.5</v>
      </c>
      <c r="H1093" s="4">
        <f>Tabla14[[#This Row],[Importe]]-Tabla14[[#This Row],[Pagado]]</f>
        <v>0</v>
      </c>
    </row>
    <row r="1094" spans="1:8" x14ac:dyDescent="0.25">
      <c r="A1094" s="14">
        <v>44208</v>
      </c>
      <c r="B1094" s="8" t="s">
        <v>8710</v>
      </c>
      <c r="C1094">
        <v>43478</v>
      </c>
      <c r="D1094" s="13" t="s">
        <v>3948</v>
      </c>
      <c r="E1094" s="2">
        <v>7181.6</v>
      </c>
      <c r="F1094" s="15">
        <v>44210</v>
      </c>
      <c r="G1094" s="2">
        <v>7181.6</v>
      </c>
      <c r="H1094" s="4">
        <f>Tabla14[[#This Row],[Importe]]-Tabla14[[#This Row],[Pagado]]</f>
        <v>0</v>
      </c>
    </row>
    <row r="1095" spans="1:8" x14ac:dyDescent="0.25">
      <c r="A1095" s="14">
        <v>44208</v>
      </c>
      <c r="B1095" s="8" t="s">
        <v>8711</v>
      </c>
      <c r="C1095">
        <v>43479</v>
      </c>
      <c r="D1095" s="13" t="s">
        <v>3949</v>
      </c>
      <c r="E1095" s="2">
        <v>23332.799999999999</v>
      </c>
      <c r="F1095" s="15">
        <v>44209</v>
      </c>
      <c r="G1095" s="2">
        <v>23332.799999999999</v>
      </c>
      <c r="H1095" s="4">
        <f>Tabla14[[#This Row],[Importe]]-Tabla14[[#This Row],[Pagado]]</f>
        <v>0</v>
      </c>
    </row>
    <row r="1096" spans="1:8" x14ac:dyDescent="0.25">
      <c r="A1096" s="14">
        <v>44208</v>
      </c>
      <c r="B1096" s="8" t="s">
        <v>8712</v>
      </c>
      <c r="C1096">
        <v>43480</v>
      </c>
      <c r="D1096" s="13" t="s">
        <v>4043</v>
      </c>
      <c r="E1096" s="2">
        <v>35823.9</v>
      </c>
      <c r="F1096" s="15">
        <v>44212</v>
      </c>
      <c r="G1096" s="2">
        <v>35823.9</v>
      </c>
      <c r="H1096" s="4">
        <f>Tabla14[[#This Row],[Importe]]-Tabla14[[#This Row],[Pagado]]</f>
        <v>0</v>
      </c>
    </row>
    <row r="1097" spans="1:8" x14ac:dyDescent="0.25">
      <c r="A1097" s="14">
        <v>44208</v>
      </c>
      <c r="B1097" s="8" t="s">
        <v>8713</v>
      </c>
      <c r="C1097">
        <v>43481</v>
      </c>
      <c r="D1097" s="13" t="s">
        <v>4089</v>
      </c>
      <c r="E1097" s="2">
        <v>1350</v>
      </c>
      <c r="F1097" s="15">
        <v>44208</v>
      </c>
      <c r="G1097" s="2">
        <v>1350</v>
      </c>
      <c r="H1097" s="4">
        <f>Tabla14[[#This Row],[Importe]]-Tabla14[[#This Row],[Pagado]]</f>
        <v>0</v>
      </c>
    </row>
    <row r="1098" spans="1:8" x14ac:dyDescent="0.25">
      <c r="A1098" s="14">
        <v>44208</v>
      </c>
      <c r="B1098" s="8" t="s">
        <v>8714</v>
      </c>
      <c r="C1098">
        <v>43482</v>
      </c>
      <c r="D1098" s="13" t="s">
        <v>4041</v>
      </c>
      <c r="E1098" s="2">
        <v>667.8</v>
      </c>
      <c r="F1098" s="15">
        <v>44208</v>
      </c>
      <c r="G1098" s="2">
        <v>667.8</v>
      </c>
      <c r="H1098" s="4">
        <f>Tabla14[[#This Row],[Importe]]-Tabla14[[#This Row],[Pagado]]</f>
        <v>0</v>
      </c>
    </row>
    <row r="1099" spans="1:8" x14ac:dyDescent="0.25">
      <c r="A1099" s="14">
        <v>44208</v>
      </c>
      <c r="B1099" s="8" t="s">
        <v>8715</v>
      </c>
      <c r="C1099">
        <v>43483</v>
      </c>
      <c r="D1099" s="13" t="s">
        <v>4118</v>
      </c>
      <c r="E1099" s="2">
        <v>13110.6</v>
      </c>
      <c r="F1099" s="15">
        <v>44217</v>
      </c>
      <c r="G1099" s="2">
        <v>13110.6</v>
      </c>
      <c r="H1099" s="4">
        <f>Tabla14[[#This Row],[Importe]]-Tabla14[[#This Row],[Pagado]]</f>
        <v>0</v>
      </c>
    </row>
    <row r="1100" spans="1:8" x14ac:dyDescent="0.25">
      <c r="A1100" s="14">
        <v>44208</v>
      </c>
      <c r="B1100" s="8" t="s">
        <v>8716</v>
      </c>
      <c r="C1100">
        <v>43484</v>
      </c>
      <c r="D1100" s="13" t="s">
        <v>4040</v>
      </c>
      <c r="E1100" s="2">
        <v>33972.6</v>
      </c>
      <c r="F1100" s="15">
        <v>44210</v>
      </c>
      <c r="G1100" s="2">
        <v>33972.6</v>
      </c>
      <c r="H1100" s="4">
        <f>Tabla14[[#This Row],[Importe]]-Tabla14[[#This Row],[Pagado]]</f>
        <v>0</v>
      </c>
    </row>
    <row r="1101" spans="1:8" x14ac:dyDescent="0.25">
      <c r="A1101" s="14">
        <v>44208</v>
      </c>
      <c r="B1101" s="8" t="s">
        <v>8717</v>
      </c>
      <c r="C1101">
        <v>43485</v>
      </c>
      <c r="D1101" s="13" t="s">
        <v>3994</v>
      </c>
      <c r="E1101" s="2">
        <v>3016.6</v>
      </c>
      <c r="F1101" s="15">
        <v>44208</v>
      </c>
      <c r="G1101" s="2">
        <v>3016.6</v>
      </c>
      <c r="H1101" s="4">
        <f>Tabla14[[#This Row],[Importe]]-Tabla14[[#This Row],[Pagado]]</f>
        <v>0</v>
      </c>
    </row>
    <row r="1102" spans="1:8" x14ac:dyDescent="0.25">
      <c r="A1102" s="14">
        <v>44208</v>
      </c>
      <c r="B1102" s="8" t="s">
        <v>8718</v>
      </c>
      <c r="C1102">
        <v>43486</v>
      </c>
      <c r="D1102" s="13" t="s">
        <v>3964</v>
      </c>
      <c r="E1102" s="2">
        <v>7063.2</v>
      </c>
      <c r="F1102" s="15">
        <v>44208</v>
      </c>
      <c r="G1102" s="2">
        <v>7063.2</v>
      </c>
      <c r="H1102" s="4">
        <f>Tabla14[[#This Row],[Importe]]-Tabla14[[#This Row],[Pagado]]</f>
        <v>0</v>
      </c>
    </row>
    <row r="1103" spans="1:8" x14ac:dyDescent="0.25">
      <c r="A1103" s="14">
        <v>44208</v>
      </c>
      <c r="B1103" s="8" t="s">
        <v>8719</v>
      </c>
      <c r="C1103">
        <v>43487</v>
      </c>
      <c r="D1103" s="13" t="s">
        <v>4187</v>
      </c>
      <c r="E1103" s="2">
        <v>13823</v>
      </c>
      <c r="F1103" s="15">
        <v>44208</v>
      </c>
      <c r="G1103" s="2">
        <v>13823</v>
      </c>
      <c r="H1103" s="4">
        <f>Tabla14[[#This Row],[Importe]]-Tabla14[[#This Row],[Pagado]]</f>
        <v>0</v>
      </c>
    </row>
    <row r="1104" spans="1:8" x14ac:dyDescent="0.25">
      <c r="A1104" s="14">
        <v>44208</v>
      </c>
      <c r="B1104" s="8" t="s">
        <v>8720</v>
      </c>
      <c r="C1104">
        <v>43488</v>
      </c>
      <c r="D1104" s="13" t="s">
        <v>3972</v>
      </c>
      <c r="E1104" s="2">
        <v>1872.7</v>
      </c>
      <c r="F1104" s="15">
        <v>44208</v>
      </c>
      <c r="G1104" s="2">
        <v>1872.7</v>
      </c>
      <c r="H1104" s="4">
        <f>Tabla14[[#This Row],[Importe]]-Tabla14[[#This Row],[Pagado]]</f>
        <v>0</v>
      </c>
    </row>
    <row r="1105" spans="1:8" x14ac:dyDescent="0.25">
      <c r="A1105" s="14">
        <v>44208</v>
      </c>
      <c r="B1105" s="8" t="s">
        <v>8721</v>
      </c>
      <c r="C1105">
        <v>43489</v>
      </c>
      <c r="D1105" s="13" t="s">
        <v>4030</v>
      </c>
      <c r="E1105" s="2">
        <v>676.8</v>
      </c>
      <c r="F1105" s="15">
        <v>44208</v>
      </c>
      <c r="G1105" s="2">
        <v>676.8</v>
      </c>
      <c r="H1105" s="4">
        <f>Tabla14[[#This Row],[Importe]]-Tabla14[[#This Row],[Pagado]]</f>
        <v>0</v>
      </c>
    </row>
    <row r="1106" spans="1:8" x14ac:dyDescent="0.25">
      <c r="A1106" s="14">
        <v>44208</v>
      </c>
      <c r="B1106" s="8" t="s">
        <v>8722</v>
      </c>
      <c r="C1106">
        <v>43490</v>
      </c>
      <c r="D1106" s="13" t="s">
        <v>3982</v>
      </c>
      <c r="E1106" s="2">
        <v>734.4</v>
      </c>
      <c r="F1106" s="15">
        <v>44208</v>
      </c>
      <c r="G1106" s="2">
        <v>734.4</v>
      </c>
      <c r="H1106" s="4">
        <f>Tabla14[[#This Row],[Importe]]-Tabla14[[#This Row],[Pagado]]</f>
        <v>0</v>
      </c>
    </row>
    <row r="1107" spans="1:8" x14ac:dyDescent="0.25">
      <c r="A1107" s="14">
        <v>44208</v>
      </c>
      <c r="B1107" s="8" t="s">
        <v>8723</v>
      </c>
      <c r="C1107">
        <v>43491</v>
      </c>
      <c r="D1107" s="13" t="s">
        <v>3971</v>
      </c>
      <c r="E1107" s="2">
        <v>3662.4</v>
      </c>
      <c r="F1107" s="15">
        <v>44208</v>
      </c>
      <c r="G1107" s="2">
        <v>3662.4</v>
      </c>
      <c r="H1107" s="4">
        <f>Tabla14[[#This Row],[Importe]]-Tabla14[[#This Row],[Pagado]]</f>
        <v>0</v>
      </c>
    </row>
    <row r="1108" spans="1:8" ht="30" x14ac:dyDescent="0.25">
      <c r="A1108" s="14">
        <v>44208</v>
      </c>
      <c r="B1108" s="8" t="s">
        <v>8724</v>
      </c>
      <c r="C1108">
        <v>43492</v>
      </c>
      <c r="D1108" s="13" t="s">
        <v>3968</v>
      </c>
      <c r="E1108" s="2">
        <v>2640</v>
      </c>
      <c r="F1108" s="15" t="s">
        <v>8725</v>
      </c>
      <c r="G1108" s="2">
        <f>2580+60</f>
        <v>2640</v>
      </c>
      <c r="H1108" s="4">
        <f>Tabla14[[#This Row],[Importe]]-Tabla14[[#This Row],[Pagado]]</f>
        <v>0</v>
      </c>
    </row>
    <row r="1109" spans="1:8" x14ac:dyDescent="0.25">
      <c r="A1109" s="14">
        <v>44208</v>
      </c>
      <c r="B1109" s="8" t="s">
        <v>8726</v>
      </c>
      <c r="C1109">
        <v>43493</v>
      </c>
      <c r="D1109" s="13" t="s">
        <v>3962</v>
      </c>
      <c r="E1109" s="2">
        <v>8564</v>
      </c>
      <c r="F1109" s="15">
        <v>44208</v>
      </c>
      <c r="G1109" s="2">
        <v>8564</v>
      </c>
      <c r="H1109" s="4">
        <f>Tabla14[[#This Row],[Importe]]-Tabla14[[#This Row],[Pagado]]</f>
        <v>0</v>
      </c>
    </row>
    <row r="1110" spans="1:8" x14ac:dyDescent="0.25">
      <c r="A1110" s="14">
        <v>44208</v>
      </c>
      <c r="B1110" s="8" t="s">
        <v>8727</v>
      </c>
      <c r="C1110">
        <v>43494</v>
      </c>
      <c r="D1110" s="13" t="s">
        <v>3970</v>
      </c>
      <c r="E1110" s="2">
        <v>1244.5999999999999</v>
      </c>
      <c r="F1110" s="15">
        <v>44208</v>
      </c>
      <c r="G1110" s="2">
        <v>1244.5999999999999</v>
      </c>
      <c r="H1110" s="4">
        <f>Tabla14[[#This Row],[Importe]]-Tabla14[[#This Row],[Pagado]]</f>
        <v>0</v>
      </c>
    </row>
    <row r="1111" spans="1:8" x14ac:dyDescent="0.25">
      <c r="A1111" s="14">
        <v>44208</v>
      </c>
      <c r="B1111" s="8" t="s">
        <v>8728</v>
      </c>
      <c r="C1111">
        <v>43495</v>
      </c>
      <c r="D1111" s="13" t="s">
        <v>3965</v>
      </c>
      <c r="E1111" s="2">
        <v>1470</v>
      </c>
      <c r="F1111" s="15">
        <v>44208</v>
      </c>
      <c r="G1111" s="2">
        <v>1470</v>
      </c>
      <c r="H1111" s="4">
        <f>Tabla14[[#This Row],[Importe]]-Tabla14[[#This Row],[Pagado]]</f>
        <v>0</v>
      </c>
    </row>
    <row r="1112" spans="1:8" x14ac:dyDescent="0.25">
      <c r="A1112" s="14">
        <v>44208</v>
      </c>
      <c r="B1112" s="8" t="s">
        <v>8729</v>
      </c>
      <c r="C1112">
        <v>43496</v>
      </c>
      <c r="D1112" s="13" t="s">
        <v>3976</v>
      </c>
      <c r="E1112" s="2">
        <v>1981.2</v>
      </c>
      <c r="F1112" s="15">
        <v>44208</v>
      </c>
      <c r="G1112" s="2">
        <v>1981.2</v>
      </c>
      <c r="H1112" s="4">
        <f>Tabla14[[#This Row],[Importe]]-Tabla14[[#This Row],[Pagado]]</f>
        <v>0</v>
      </c>
    </row>
    <row r="1113" spans="1:8" x14ac:dyDescent="0.25">
      <c r="A1113" s="14">
        <v>44208</v>
      </c>
      <c r="B1113" s="8" t="s">
        <v>8730</v>
      </c>
      <c r="C1113">
        <v>43497</v>
      </c>
      <c r="D1113" s="13" t="s">
        <v>3969</v>
      </c>
      <c r="E1113" s="2">
        <v>3097.2</v>
      </c>
      <c r="F1113" s="15">
        <v>44208</v>
      </c>
      <c r="G1113" s="2">
        <v>3097.2</v>
      </c>
      <c r="H1113" s="4">
        <f>Tabla14[[#This Row],[Importe]]-Tabla14[[#This Row],[Pagado]]</f>
        <v>0</v>
      </c>
    </row>
    <row r="1114" spans="1:8" x14ac:dyDescent="0.25">
      <c r="A1114" s="14">
        <v>44208</v>
      </c>
      <c r="B1114" s="8" t="s">
        <v>8731</v>
      </c>
      <c r="C1114">
        <v>43498</v>
      </c>
      <c r="D1114" s="13" t="s">
        <v>3958</v>
      </c>
      <c r="E1114" s="2">
        <v>2045.4</v>
      </c>
      <c r="F1114" s="15">
        <v>44208</v>
      </c>
      <c r="G1114" s="2">
        <v>2045.4</v>
      </c>
      <c r="H1114" s="4">
        <f>Tabla14[[#This Row],[Importe]]-Tabla14[[#This Row],[Pagado]]</f>
        <v>0</v>
      </c>
    </row>
    <row r="1115" spans="1:8" x14ac:dyDescent="0.25">
      <c r="A1115" s="14">
        <v>44208</v>
      </c>
      <c r="B1115" s="8" t="s">
        <v>8732</v>
      </c>
      <c r="C1115">
        <v>43499</v>
      </c>
      <c r="D1115" s="13" t="s">
        <v>4017</v>
      </c>
      <c r="E1115" s="2">
        <v>13282.5</v>
      </c>
      <c r="F1115" s="15">
        <v>44209</v>
      </c>
      <c r="G1115" s="2">
        <v>13282.5</v>
      </c>
      <c r="H1115" s="4">
        <f>Tabla14[[#This Row],[Importe]]-Tabla14[[#This Row],[Pagado]]</f>
        <v>0</v>
      </c>
    </row>
    <row r="1116" spans="1:8" x14ac:dyDescent="0.25">
      <c r="A1116" s="14">
        <v>44208</v>
      </c>
      <c r="B1116" s="8" t="s">
        <v>8733</v>
      </c>
      <c r="C1116">
        <v>43500</v>
      </c>
      <c r="D1116" s="13" t="s">
        <v>4129</v>
      </c>
      <c r="E1116" s="2">
        <v>21000.6</v>
      </c>
      <c r="F1116" s="15">
        <v>44208</v>
      </c>
      <c r="G1116" s="2">
        <v>21000.6</v>
      </c>
      <c r="H1116" s="4">
        <f>Tabla14[[#This Row],[Importe]]-Tabla14[[#This Row],[Pagado]]</f>
        <v>0</v>
      </c>
    </row>
    <row r="1117" spans="1:8" x14ac:dyDescent="0.25">
      <c r="A1117" s="14">
        <v>44208</v>
      </c>
      <c r="B1117" s="8" t="s">
        <v>8734</v>
      </c>
      <c r="C1117">
        <v>43501</v>
      </c>
      <c r="D1117" s="13" t="s">
        <v>3963</v>
      </c>
      <c r="E1117" s="2">
        <v>3758.2</v>
      </c>
      <c r="F1117" s="15">
        <v>44208</v>
      </c>
      <c r="G1117" s="2">
        <v>3758.2</v>
      </c>
      <c r="H1117" s="4">
        <f>Tabla14[[#This Row],[Importe]]-Tabla14[[#This Row],[Pagado]]</f>
        <v>0</v>
      </c>
    </row>
    <row r="1118" spans="1:8" x14ac:dyDescent="0.25">
      <c r="A1118" s="14">
        <v>44208</v>
      </c>
      <c r="B1118" s="8" t="s">
        <v>8735</v>
      </c>
      <c r="C1118">
        <v>43502</v>
      </c>
      <c r="D1118" s="13" t="s">
        <v>4078</v>
      </c>
      <c r="E1118" s="2">
        <v>1519.6</v>
      </c>
      <c r="F1118" s="15">
        <v>44208</v>
      </c>
      <c r="G1118" s="2">
        <v>1519.6</v>
      </c>
      <c r="H1118" s="4">
        <f>Tabla14[[#This Row],[Importe]]-Tabla14[[#This Row],[Pagado]]</f>
        <v>0</v>
      </c>
    </row>
    <row r="1119" spans="1:8" x14ac:dyDescent="0.25">
      <c r="A1119" s="14">
        <v>44208</v>
      </c>
      <c r="B1119" s="8" t="s">
        <v>8736</v>
      </c>
      <c r="C1119">
        <v>43503</v>
      </c>
      <c r="D1119" s="13" t="s">
        <v>3968</v>
      </c>
      <c r="E1119" s="2">
        <v>2940</v>
      </c>
      <c r="F1119" s="15">
        <v>44215</v>
      </c>
      <c r="G1119" s="2">
        <v>2940</v>
      </c>
      <c r="H1119" s="4">
        <f>Tabla14[[#This Row],[Importe]]-Tabla14[[#This Row],[Pagado]]</f>
        <v>0</v>
      </c>
    </row>
    <row r="1120" spans="1:8" x14ac:dyDescent="0.25">
      <c r="A1120" s="14">
        <v>44208</v>
      </c>
      <c r="B1120" s="8" t="s">
        <v>8737</v>
      </c>
      <c r="C1120">
        <v>43504</v>
      </c>
      <c r="D1120" s="13" t="s">
        <v>3963</v>
      </c>
      <c r="E1120" s="2">
        <v>841.6</v>
      </c>
      <c r="F1120" s="15">
        <v>44208</v>
      </c>
      <c r="G1120" s="2">
        <v>841.6</v>
      </c>
      <c r="H1120" s="4">
        <f>Tabla14[[#This Row],[Importe]]-Tabla14[[#This Row],[Pagado]]</f>
        <v>0</v>
      </c>
    </row>
    <row r="1121" spans="1:8" x14ac:dyDescent="0.25">
      <c r="A1121" s="14">
        <v>44208</v>
      </c>
      <c r="B1121" s="8" t="s">
        <v>8738</v>
      </c>
      <c r="C1121">
        <v>43505</v>
      </c>
      <c r="D1121" s="13" t="s">
        <v>3960</v>
      </c>
      <c r="E1121" s="2">
        <v>16802.400000000001</v>
      </c>
      <c r="F1121" s="15">
        <v>44208</v>
      </c>
      <c r="G1121" s="2">
        <v>16802.400000000001</v>
      </c>
      <c r="H1121" s="4">
        <f>Tabla14[[#This Row],[Importe]]-Tabla14[[#This Row],[Pagado]]</f>
        <v>0</v>
      </c>
    </row>
    <row r="1122" spans="1:8" x14ac:dyDescent="0.25">
      <c r="A1122" s="14">
        <v>44208</v>
      </c>
      <c r="B1122" s="8" t="s">
        <v>8739</v>
      </c>
      <c r="C1122">
        <v>43506</v>
      </c>
      <c r="D1122" s="13" t="s">
        <v>3994</v>
      </c>
      <c r="E1122" s="2">
        <v>557</v>
      </c>
      <c r="F1122" s="15">
        <v>44209</v>
      </c>
      <c r="G1122" s="2">
        <v>557</v>
      </c>
      <c r="H1122" s="4">
        <f>Tabla14[[#This Row],[Importe]]-Tabla14[[#This Row],[Pagado]]</f>
        <v>0</v>
      </c>
    </row>
    <row r="1123" spans="1:8" x14ac:dyDescent="0.25">
      <c r="A1123" s="14">
        <v>44208</v>
      </c>
      <c r="B1123" s="8" t="s">
        <v>8740</v>
      </c>
      <c r="C1123">
        <v>43507</v>
      </c>
      <c r="D1123" s="13" t="s">
        <v>4049</v>
      </c>
      <c r="E1123" s="2">
        <v>3172.6</v>
      </c>
      <c r="F1123" s="15">
        <v>44208</v>
      </c>
      <c r="G1123" s="2">
        <v>3172.6</v>
      </c>
      <c r="H1123" s="4">
        <f>Tabla14[[#This Row],[Importe]]-Tabla14[[#This Row],[Pagado]]</f>
        <v>0</v>
      </c>
    </row>
    <row r="1124" spans="1:8" x14ac:dyDescent="0.25">
      <c r="A1124" s="14">
        <v>44208</v>
      </c>
      <c r="B1124" s="8" t="s">
        <v>8741</v>
      </c>
      <c r="C1124">
        <v>43508</v>
      </c>
      <c r="D1124" s="13" t="s">
        <v>3966</v>
      </c>
      <c r="E1124" s="2">
        <v>2636.8</v>
      </c>
      <c r="F1124" s="15">
        <v>44208</v>
      </c>
      <c r="G1124" s="2">
        <v>2636.8</v>
      </c>
      <c r="H1124" s="4">
        <f>Tabla14[[#This Row],[Importe]]-Tabla14[[#This Row],[Pagado]]</f>
        <v>0</v>
      </c>
    </row>
    <row r="1125" spans="1:8" x14ac:dyDescent="0.25">
      <c r="A1125" s="14">
        <v>44208</v>
      </c>
      <c r="B1125" s="8" t="s">
        <v>8742</v>
      </c>
      <c r="C1125">
        <v>43509</v>
      </c>
      <c r="D1125" s="13" t="s">
        <v>4210</v>
      </c>
      <c r="E1125" s="2">
        <v>8661.2999999999993</v>
      </c>
      <c r="F1125" s="15">
        <v>44208</v>
      </c>
      <c r="G1125" s="2">
        <v>8661.2999999999993</v>
      </c>
      <c r="H1125" s="4">
        <f>Tabla14[[#This Row],[Importe]]-Tabla14[[#This Row],[Pagado]]</f>
        <v>0</v>
      </c>
    </row>
    <row r="1126" spans="1:8" x14ac:dyDescent="0.25">
      <c r="A1126" s="14">
        <v>44208</v>
      </c>
      <c r="B1126" s="8" t="s">
        <v>8743</v>
      </c>
      <c r="C1126">
        <v>43510</v>
      </c>
      <c r="D1126" s="13" t="s">
        <v>4047</v>
      </c>
      <c r="E1126" s="2">
        <v>843</v>
      </c>
      <c r="F1126" s="15">
        <v>44208</v>
      </c>
      <c r="G1126" s="2">
        <v>843</v>
      </c>
      <c r="H1126" s="4">
        <f>Tabla14[[#This Row],[Importe]]-Tabla14[[#This Row],[Pagado]]</f>
        <v>0</v>
      </c>
    </row>
    <row r="1127" spans="1:8" x14ac:dyDescent="0.25">
      <c r="A1127" s="14">
        <v>44208</v>
      </c>
      <c r="B1127" s="8" t="s">
        <v>8744</v>
      </c>
      <c r="C1127">
        <v>43511</v>
      </c>
      <c r="D1127" s="13" t="s">
        <v>4010</v>
      </c>
      <c r="E1127" s="2">
        <v>5366</v>
      </c>
      <c r="F1127" s="15">
        <v>44209</v>
      </c>
      <c r="G1127" s="2">
        <v>5366</v>
      </c>
      <c r="H1127" s="4">
        <f>Tabla14[[#This Row],[Importe]]-Tabla14[[#This Row],[Pagado]]</f>
        <v>0</v>
      </c>
    </row>
    <row r="1128" spans="1:8" x14ac:dyDescent="0.25">
      <c r="A1128" s="14">
        <v>44208</v>
      </c>
      <c r="B1128" s="8" t="s">
        <v>8745</v>
      </c>
      <c r="C1128">
        <v>43512</v>
      </c>
      <c r="D1128" s="13" t="s">
        <v>4007</v>
      </c>
      <c r="E1128" s="2">
        <v>2495</v>
      </c>
      <c r="F1128" s="15">
        <v>44209</v>
      </c>
      <c r="G1128" s="2">
        <v>2495</v>
      </c>
      <c r="H1128" s="4">
        <f>Tabla14[[#This Row],[Importe]]-Tabla14[[#This Row],[Pagado]]</f>
        <v>0</v>
      </c>
    </row>
    <row r="1129" spans="1:8" x14ac:dyDescent="0.25">
      <c r="A1129" s="14">
        <v>44208</v>
      </c>
      <c r="B1129" s="8" t="s">
        <v>8746</v>
      </c>
      <c r="C1129">
        <v>43513</v>
      </c>
      <c r="D1129" s="13" t="s">
        <v>3977</v>
      </c>
      <c r="E1129" s="2">
        <v>4226.2</v>
      </c>
      <c r="F1129" s="15">
        <v>44208</v>
      </c>
      <c r="G1129" s="2">
        <v>4226.2</v>
      </c>
      <c r="H1129" s="4">
        <f>Tabla14[[#This Row],[Importe]]-Tabla14[[#This Row],[Pagado]]</f>
        <v>0</v>
      </c>
    </row>
    <row r="1130" spans="1:8" x14ac:dyDescent="0.25">
      <c r="A1130" s="14">
        <v>44208</v>
      </c>
      <c r="B1130" s="8" t="s">
        <v>8747</v>
      </c>
      <c r="C1130">
        <v>43514</v>
      </c>
      <c r="D1130" s="13" t="s">
        <v>4006</v>
      </c>
      <c r="E1130" s="2">
        <v>5970.8</v>
      </c>
      <c r="F1130" s="15">
        <v>44209</v>
      </c>
      <c r="G1130" s="2">
        <v>5970.8</v>
      </c>
      <c r="H1130" s="4">
        <f>Tabla14[[#This Row],[Importe]]-Tabla14[[#This Row],[Pagado]]</f>
        <v>0</v>
      </c>
    </row>
    <row r="1131" spans="1:8" x14ac:dyDescent="0.25">
      <c r="A1131" s="14">
        <v>44208</v>
      </c>
      <c r="B1131" s="8" t="s">
        <v>8748</v>
      </c>
      <c r="C1131">
        <v>43515</v>
      </c>
      <c r="D1131" s="13" t="s">
        <v>4046</v>
      </c>
      <c r="E1131" s="2">
        <v>3115.1</v>
      </c>
      <c r="F1131" s="15">
        <v>44209</v>
      </c>
      <c r="G1131" s="2">
        <v>3115.1</v>
      </c>
      <c r="H1131" s="4">
        <f>Tabla14[[#This Row],[Importe]]-Tabla14[[#This Row],[Pagado]]</f>
        <v>0</v>
      </c>
    </row>
    <row r="1132" spans="1:8" x14ac:dyDescent="0.25">
      <c r="A1132" s="14">
        <v>44208</v>
      </c>
      <c r="B1132" s="8" t="s">
        <v>8749</v>
      </c>
      <c r="C1132">
        <v>43516</v>
      </c>
      <c r="D1132" s="13" t="s">
        <v>3974</v>
      </c>
      <c r="E1132" s="2">
        <v>5390</v>
      </c>
      <c r="F1132" s="15">
        <v>44209</v>
      </c>
      <c r="G1132" s="2">
        <v>5390</v>
      </c>
      <c r="H1132" s="4">
        <f>Tabla14[[#This Row],[Importe]]-Tabla14[[#This Row],[Pagado]]</f>
        <v>0</v>
      </c>
    </row>
    <row r="1133" spans="1:8" x14ac:dyDescent="0.25">
      <c r="A1133" s="14">
        <v>44208</v>
      </c>
      <c r="B1133" s="8" t="s">
        <v>8750</v>
      </c>
      <c r="C1133">
        <v>43517</v>
      </c>
      <c r="D1133" s="13" t="s">
        <v>3973</v>
      </c>
      <c r="E1133" s="2">
        <v>980</v>
      </c>
      <c r="F1133" s="15">
        <v>44209</v>
      </c>
      <c r="G1133" s="2">
        <v>980</v>
      </c>
      <c r="H1133" s="4">
        <f>Tabla14[[#This Row],[Importe]]-Tabla14[[#This Row],[Pagado]]</f>
        <v>0</v>
      </c>
    </row>
    <row r="1134" spans="1:8" x14ac:dyDescent="0.25">
      <c r="A1134" s="14">
        <v>44208</v>
      </c>
      <c r="B1134" s="8" t="s">
        <v>8751</v>
      </c>
      <c r="C1134">
        <v>43518</v>
      </c>
      <c r="D1134" s="13" t="s">
        <v>4004</v>
      </c>
      <c r="E1134" s="2">
        <v>3637.8</v>
      </c>
      <c r="F1134" s="15">
        <v>44209</v>
      </c>
      <c r="G1134" s="2">
        <v>3637.8</v>
      </c>
      <c r="H1134" s="4">
        <f>Tabla14[[#This Row],[Importe]]-Tabla14[[#This Row],[Pagado]]</f>
        <v>0</v>
      </c>
    </row>
    <row r="1135" spans="1:8" x14ac:dyDescent="0.25">
      <c r="A1135" s="14">
        <v>44208</v>
      </c>
      <c r="B1135" s="8" t="s">
        <v>8752</v>
      </c>
      <c r="C1135">
        <v>43519</v>
      </c>
      <c r="D1135" s="13" t="s">
        <v>4001</v>
      </c>
      <c r="E1135" s="2">
        <v>2450</v>
      </c>
      <c r="F1135" s="15">
        <v>44209</v>
      </c>
      <c r="G1135" s="2">
        <v>2450</v>
      </c>
      <c r="H1135" s="4">
        <f>Tabla14[[#This Row],[Importe]]-Tabla14[[#This Row],[Pagado]]</f>
        <v>0</v>
      </c>
    </row>
    <row r="1136" spans="1:8" x14ac:dyDescent="0.25">
      <c r="A1136" s="14">
        <v>44208</v>
      </c>
      <c r="B1136" s="8" t="s">
        <v>8753</v>
      </c>
      <c r="C1136">
        <v>43520</v>
      </c>
      <c r="D1136" s="13" t="s">
        <v>3996</v>
      </c>
      <c r="E1136" s="2">
        <v>10129.299999999999</v>
      </c>
      <c r="F1136" s="15">
        <v>44208</v>
      </c>
      <c r="G1136" s="2">
        <v>10129.299999999999</v>
      </c>
      <c r="H1136" s="4">
        <f>Tabla14[[#This Row],[Importe]]-Tabla14[[#This Row],[Pagado]]</f>
        <v>0</v>
      </c>
    </row>
    <row r="1137" spans="1:8" x14ac:dyDescent="0.25">
      <c r="A1137" s="14">
        <v>44208</v>
      </c>
      <c r="B1137" s="8" t="s">
        <v>8754</v>
      </c>
      <c r="C1137">
        <v>43521</v>
      </c>
      <c r="D1137" s="13" t="s">
        <v>3959</v>
      </c>
      <c r="E1137" s="2">
        <v>22350</v>
      </c>
      <c r="F1137" s="15">
        <v>44209</v>
      </c>
      <c r="G1137" s="2">
        <v>22350</v>
      </c>
      <c r="H1137" s="4">
        <f>Tabla14[[#This Row],[Importe]]-Tabla14[[#This Row],[Pagado]]</f>
        <v>0</v>
      </c>
    </row>
    <row r="1138" spans="1:8" x14ac:dyDescent="0.25">
      <c r="A1138" s="14">
        <v>44208</v>
      </c>
      <c r="B1138" s="8" t="s">
        <v>8755</v>
      </c>
      <c r="C1138">
        <v>43522</v>
      </c>
      <c r="D1138" s="13" t="s">
        <v>3989</v>
      </c>
      <c r="E1138" s="2">
        <v>621</v>
      </c>
      <c r="F1138" s="15">
        <v>44208</v>
      </c>
      <c r="G1138" s="2">
        <v>621</v>
      </c>
      <c r="H1138" s="4">
        <f>Tabla14[[#This Row],[Importe]]-Tabla14[[#This Row],[Pagado]]</f>
        <v>0</v>
      </c>
    </row>
    <row r="1139" spans="1:8" x14ac:dyDescent="0.25">
      <c r="A1139" s="14">
        <v>44208</v>
      </c>
      <c r="B1139" s="8" t="s">
        <v>8756</v>
      </c>
      <c r="C1139">
        <v>43523</v>
      </c>
      <c r="D1139" s="13" t="s">
        <v>3983</v>
      </c>
      <c r="E1139" s="2">
        <v>3333.6</v>
      </c>
      <c r="F1139" s="15">
        <v>44208</v>
      </c>
      <c r="G1139" s="2">
        <v>3333.6</v>
      </c>
      <c r="H1139" s="4">
        <f>Tabla14[[#This Row],[Importe]]-Tabla14[[#This Row],[Pagado]]</f>
        <v>0</v>
      </c>
    </row>
    <row r="1140" spans="1:8" x14ac:dyDescent="0.25">
      <c r="A1140" s="14">
        <v>44208</v>
      </c>
      <c r="B1140" s="8" t="s">
        <v>8757</v>
      </c>
      <c r="C1140">
        <v>43524</v>
      </c>
      <c r="D1140" s="13" t="s">
        <v>4115</v>
      </c>
      <c r="E1140" s="2">
        <v>0.11</v>
      </c>
      <c r="F1140" s="15">
        <v>44228</v>
      </c>
      <c r="G1140" s="2">
        <v>0.11</v>
      </c>
      <c r="H1140" s="4">
        <f>Tabla14[[#This Row],[Importe]]-Tabla14[[#This Row],[Pagado]]</f>
        <v>0</v>
      </c>
    </row>
    <row r="1141" spans="1:8" x14ac:dyDescent="0.25">
      <c r="A1141" s="14">
        <v>44208</v>
      </c>
      <c r="B1141" s="8" t="s">
        <v>8758</v>
      </c>
      <c r="C1141">
        <v>43525</v>
      </c>
      <c r="D1141" s="13" t="s">
        <v>3980</v>
      </c>
      <c r="E1141" s="2">
        <v>4842.8</v>
      </c>
      <c r="F1141" s="15">
        <v>44208</v>
      </c>
      <c r="G1141" s="2">
        <v>4842.8</v>
      </c>
      <c r="H1141" s="4">
        <f>Tabla14[[#This Row],[Importe]]-Tabla14[[#This Row],[Pagado]]</f>
        <v>0</v>
      </c>
    </row>
    <row r="1142" spans="1:8" x14ac:dyDescent="0.25">
      <c r="A1142" s="14">
        <v>44208</v>
      </c>
      <c r="B1142" s="8" t="s">
        <v>8759</v>
      </c>
      <c r="C1142">
        <v>43526</v>
      </c>
      <c r="D1142" s="13" t="s">
        <v>7758</v>
      </c>
      <c r="E1142" s="2">
        <v>780.1</v>
      </c>
      <c r="F1142" s="15">
        <v>44208</v>
      </c>
      <c r="G1142" s="2">
        <v>780.1</v>
      </c>
      <c r="H1142" s="4">
        <f>Tabla14[[#This Row],[Importe]]-Tabla14[[#This Row],[Pagado]]</f>
        <v>0</v>
      </c>
    </row>
    <row r="1143" spans="1:8" x14ac:dyDescent="0.25">
      <c r="A1143" s="14">
        <v>44208</v>
      </c>
      <c r="B1143" s="8" t="s">
        <v>8760</v>
      </c>
      <c r="C1143">
        <v>43527</v>
      </c>
      <c r="D1143" s="13" t="s">
        <v>4071</v>
      </c>
      <c r="E1143" s="2">
        <v>14106.1</v>
      </c>
      <c r="F1143" s="15">
        <v>44216</v>
      </c>
      <c r="G1143" s="2">
        <v>14106.1</v>
      </c>
      <c r="H1143" s="4">
        <f>Tabla14[[#This Row],[Importe]]-Tabla14[[#This Row],[Pagado]]</f>
        <v>0</v>
      </c>
    </row>
    <row r="1144" spans="1:8" x14ac:dyDescent="0.25">
      <c r="A1144" s="14">
        <v>44208</v>
      </c>
      <c r="B1144" s="8" t="s">
        <v>8761</v>
      </c>
      <c r="C1144">
        <v>43528</v>
      </c>
      <c r="D1144" s="13" t="s">
        <v>3964</v>
      </c>
      <c r="E1144" s="2">
        <v>3701.6</v>
      </c>
      <c r="F1144" s="15">
        <v>44208</v>
      </c>
      <c r="G1144" s="2">
        <v>3701.6</v>
      </c>
      <c r="H1144" s="4">
        <f>Tabla14[[#This Row],[Importe]]-Tabla14[[#This Row],[Pagado]]</f>
        <v>0</v>
      </c>
    </row>
    <row r="1145" spans="1:8" x14ac:dyDescent="0.25">
      <c r="A1145" s="14">
        <v>44208</v>
      </c>
      <c r="B1145" s="8" t="s">
        <v>8762</v>
      </c>
      <c r="C1145">
        <v>43529</v>
      </c>
      <c r="D1145" s="13" t="s">
        <v>4052</v>
      </c>
      <c r="E1145" s="2">
        <v>10141.6</v>
      </c>
      <c r="F1145" s="15">
        <v>44208</v>
      </c>
      <c r="G1145" s="2">
        <v>10141.6</v>
      </c>
      <c r="H1145" s="4">
        <f>Tabla14[[#This Row],[Importe]]-Tabla14[[#This Row],[Pagado]]</f>
        <v>0</v>
      </c>
    </row>
    <row r="1146" spans="1:8" x14ac:dyDescent="0.25">
      <c r="A1146" s="14">
        <v>44208</v>
      </c>
      <c r="B1146" s="8" t="s">
        <v>8763</v>
      </c>
      <c r="C1146">
        <v>43530</v>
      </c>
      <c r="D1146" s="13" t="s">
        <v>4057</v>
      </c>
      <c r="E1146" s="2">
        <v>3335</v>
      </c>
      <c r="F1146" s="15">
        <v>44208</v>
      </c>
      <c r="G1146" s="2">
        <v>3335</v>
      </c>
      <c r="H1146" s="4">
        <f>Tabla14[[#This Row],[Importe]]-Tabla14[[#This Row],[Pagado]]</f>
        <v>0</v>
      </c>
    </row>
    <row r="1147" spans="1:8" x14ac:dyDescent="0.25">
      <c r="A1147" s="14">
        <v>44208</v>
      </c>
      <c r="B1147" s="8" t="s">
        <v>8764</v>
      </c>
      <c r="C1147">
        <v>43531</v>
      </c>
      <c r="D1147" s="13" t="s">
        <v>3991</v>
      </c>
      <c r="E1147" s="2">
        <v>9054.4</v>
      </c>
      <c r="F1147" s="15">
        <v>44208</v>
      </c>
      <c r="G1147" s="2">
        <v>9054.4</v>
      </c>
      <c r="H1147" s="4">
        <f>Tabla14[[#This Row],[Importe]]-Tabla14[[#This Row],[Pagado]]</f>
        <v>0</v>
      </c>
    </row>
    <row r="1148" spans="1:8" x14ac:dyDescent="0.25">
      <c r="A1148" s="14">
        <v>44208</v>
      </c>
      <c r="B1148" s="8" t="s">
        <v>8765</v>
      </c>
      <c r="C1148">
        <v>43532</v>
      </c>
      <c r="D1148" s="13" t="s">
        <v>4053</v>
      </c>
      <c r="E1148" s="2">
        <v>3640</v>
      </c>
      <c r="F1148" s="15">
        <v>44208</v>
      </c>
      <c r="G1148" s="2">
        <v>3640</v>
      </c>
      <c r="H1148" s="4">
        <f>Tabla14[[#This Row],[Importe]]-Tabla14[[#This Row],[Pagado]]</f>
        <v>0</v>
      </c>
    </row>
    <row r="1149" spans="1:8" x14ac:dyDescent="0.25">
      <c r="A1149" s="14">
        <v>44208</v>
      </c>
      <c r="B1149" s="8" t="s">
        <v>8766</v>
      </c>
      <c r="C1149">
        <v>43533</v>
      </c>
      <c r="D1149" s="13" t="s">
        <v>3964</v>
      </c>
      <c r="E1149" s="2">
        <v>600</v>
      </c>
      <c r="F1149" s="15">
        <v>44208</v>
      </c>
      <c r="G1149" s="2">
        <v>600</v>
      </c>
      <c r="H1149" s="4">
        <f>Tabla14[[#This Row],[Importe]]-Tabla14[[#This Row],[Pagado]]</f>
        <v>0</v>
      </c>
    </row>
    <row r="1150" spans="1:8" x14ac:dyDescent="0.25">
      <c r="A1150" s="14">
        <v>44208</v>
      </c>
      <c r="B1150" s="8" t="s">
        <v>8767</v>
      </c>
      <c r="C1150">
        <v>43534</v>
      </c>
      <c r="D1150" s="13" t="s">
        <v>4061</v>
      </c>
      <c r="E1150" s="2">
        <v>2239.3000000000002</v>
      </c>
      <c r="F1150" s="15">
        <v>44208</v>
      </c>
      <c r="G1150" s="2">
        <v>2239.3000000000002</v>
      </c>
      <c r="H1150" s="4">
        <f>Tabla14[[#This Row],[Importe]]-Tabla14[[#This Row],[Pagado]]</f>
        <v>0</v>
      </c>
    </row>
    <row r="1151" spans="1:8" x14ac:dyDescent="0.25">
      <c r="A1151" s="14">
        <v>44208</v>
      </c>
      <c r="B1151" s="8" t="s">
        <v>8768</v>
      </c>
      <c r="C1151">
        <v>43535</v>
      </c>
      <c r="D1151" s="13" t="s">
        <v>3964</v>
      </c>
      <c r="E1151" s="2">
        <v>417.68</v>
      </c>
      <c r="F1151" s="15">
        <v>44208</v>
      </c>
      <c r="G1151" s="2">
        <v>417.68</v>
      </c>
      <c r="H1151" s="4">
        <f>Tabla14[[#This Row],[Importe]]-Tabla14[[#This Row],[Pagado]]</f>
        <v>0</v>
      </c>
    </row>
    <row r="1152" spans="1:8" x14ac:dyDescent="0.25">
      <c r="A1152" s="14">
        <v>44208</v>
      </c>
      <c r="B1152" s="8" t="s">
        <v>8769</v>
      </c>
      <c r="C1152">
        <v>43536</v>
      </c>
      <c r="D1152" s="13" t="s">
        <v>4156</v>
      </c>
      <c r="E1152" s="2">
        <v>4027.9</v>
      </c>
      <c r="F1152" s="15">
        <v>44209</v>
      </c>
      <c r="G1152" s="2">
        <v>4027.9</v>
      </c>
      <c r="H1152" s="4">
        <f>Tabla14[[#This Row],[Importe]]-Tabla14[[#This Row],[Pagado]]</f>
        <v>0</v>
      </c>
    </row>
    <row r="1153" spans="1:8" x14ac:dyDescent="0.25">
      <c r="A1153" s="14">
        <v>44208</v>
      </c>
      <c r="B1153" s="8" t="s">
        <v>8770</v>
      </c>
      <c r="C1153">
        <v>43537</v>
      </c>
      <c r="D1153" s="13" t="s">
        <v>4018</v>
      </c>
      <c r="E1153" s="2">
        <v>39347.599999999999</v>
      </c>
      <c r="F1153" s="15">
        <v>44208</v>
      </c>
      <c r="G1153" s="2">
        <v>39347.599999999999</v>
      </c>
      <c r="H1153" s="4">
        <f>Tabla14[[#This Row],[Importe]]-Tabla14[[#This Row],[Pagado]]</f>
        <v>0</v>
      </c>
    </row>
    <row r="1154" spans="1:8" x14ac:dyDescent="0.25">
      <c r="A1154" s="14">
        <v>44208</v>
      </c>
      <c r="B1154" s="8" t="s">
        <v>8771</v>
      </c>
      <c r="C1154">
        <v>43538</v>
      </c>
      <c r="D1154" s="13" t="s">
        <v>4109</v>
      </c>
      <c r="E1154" s="2">
        <v>1725</v>
      </c>
      <c r="F1154" s="15">
        <v>44208</v>
      </c>
      <c r="G1154" s="2">
        <v>1725</v>
      </c>
      <c r="H1154" s="4">
        <f>Tabla14[[#This Row],[Importe]]-Tabla14[[#This Row],[Pagado]]</f>
        <v>0</v>
      </c>
    </row>
    <row r="1155" spans="1:8" x14ac:dyDescent="0.25">
      <c r="A1155" s="14">
        <v>44208</v>
      </c>
      <c r="B1155" s="8" t="s">
        <v>8772</v>
      </c>
      <c r="C1155">
        <v>43539</v>
      </c>
      <c r="D1155" s="13" t="s">
        <v>3956</v>
      </c>
      <c r="E1155" s="2">
        <v>1175</v>
      </c>
      <c r="F1155" s="15">
        <v>44209</v>
      </c>
      <c r="G1155" s="2">
        <v>1175</v>
      </c>
      <c r="H1155" s="4">
        <f>Tabla14[[#This Row],[Importe]]-Tabla14[[#This Row],[Pagado]]</f>
        <v>0</v>
      </c>
    </row>
    <row r="1156" spans="1:8" x14ac:dyDescent="0.25">
      <c r="A1156" s="14">
        <v>44208</v>
      </c>
      <c r="B1156" s="8" t="s">
        <v>8773</v>
      </c>
      <c r="C1156">
        <v>43540</v>
      </c>
      <c r="D1156" s="13" t="s">
        <v>4031</v>
      </c>
      <c r="E1156" s="2">
        <v>980</v>
      </c>
      <c r="F1156" s="15">
        <v>44209</v>
      </c>
      <c r="G1156" s="2">
        <v>980</v>
      </c>
      <c r="H1156" s="4">
        <f>Tabla14[[#This Row],[Importe]]-Tabla14[[#This Row],[Pagado]]</f>
        <v>0</v>
      </c>
    </row>
    <row r="1157" spans="1:8" x14ac:dyDescent="0.25">
      <c r="A1157" s="14">
        <v>44208</v>
      </c>
      <c r="B1157" s="8" t="s">
        <v>8774</v>
      </c>
      <c r="C1157">
        <v>43541</v>
      </c>
      <c r="D1157" s="13" t="s">
        <v>3957</v>
      </c>
      <c r="E1157" s="2">
        <v>1225</v>
      </c>
      <c r="F1157" s="15">
        <v>44209</v>
      </c>
      <c r="G1157" s="2">
        <v>1225</v>
      </c>
      <c r="H1157" s="4">
        <f>Tabla14[[#This Row],[Importe]]-Tabla14[[#This Row],[Pagado]]</f>
        <v>0</v>
      </c>
    </row>
    <row r="1158" spans="1:8" x14ac:dyDescent="0.25">
      <c r="A1158" s="14">
        <v>44208</v>
      </c>
      <c r="B1158" s="8" t="s">
        <v>8775</v>
      </c>
      <c r="C1158">
        <v>43542</v>
      </c>
      <c r="D1158" s="13" t="s">
        <v>3978</v>
      </c>
      <c r="E1158" s="2">
        <v>8781.6</v>
      </c>
      <c r="F1158" s="15">
        <v>44209</v>
      </c>
      <c r="G1158" s="2">
        <v>8781.6</v>
      </c>
      <c r="H1158" s="4">
        <f>Tabla14[[#This Row],[Importe]]-Tabla14[[#This Row],[Pagado]]</f>
        <v>0</v>
      </c>
    </row>
    <row r="1159" spans="1:8" x14ac:dyDescent="0.25">
      <c r="A1159" s="14">
        <v>44208</v>
      </c>
      <c r="B1159" s="8" t="s">
        <v>8776</v>
      </c>
      <c r="C1159">
        <v>43543</v>
      </c>
      <c r="D1159" s="13" t="s">
        <v>3988</v>
      </c>
      <c r="E1159" s="2">
        <v>6437.2</v>
      </c>
      <c r="F1159" s="15">
        <v>44209</v>
      </c>
      <c r="G1159" s="2">
        <v>6437.2</v>
      </c>
      <c r="H1159" s="4">
        <f>Tabla14[[#This Row],[Importe]]-Tabla14[[#This Row],[Pagado]]</f>
        <v>0</v>
      </c>
    </row>
    <row r="1160" spans="1:8" x14ac:dyDescent="0.25">
      <c r="A1160" s="14">
        <v>44208</v>
      </c>
      <c r="B1160" s="8" t="s">
        <v>8777</v>
      </c>
      <c r="C1160">
        <v>43544</v>
      </c>
      <c r="D1160" s="13" t="s">
        <v>3986</v>
      </c>
      <c r="E1160" s="2">
        <v>3288.6</v>
      </c>
      <c r="F1160" s="15">
        <v>44209</v>
      </c>
      <c r="G1160" s="2">
        <v>3288.6</v>
      </c>
      <c r="H1160" s="4">
        <f>Tabla14[[#This Row],[Importe]]-Tabla14[[#This Row],[Pagado]]</f>
        <v>0</v>
      </c>
    </row>
    <row r="1161" spans="1:8" x14ac:dyDescent="0.25">
      <c r="A1161" s="14">
        <v>44208</v>
      </c>
      <c r="B1161" s="8" t="s">
        <v>8778</v>
      </c>
      <c r="C1161">
        <v>43545</v>
      </c>
      <c r="D1161" s="13" t="s">
        <v>3959</v>
      </c>
      <c r="E1161" s="2">
        <v>67502.8</v>
      </c>
      <c r="F1161" s="15">
        <v>44210</v>
      </c>
      <c r="G1161" s="2">
        <v>67502.8</v>
      </c>
      <c r="H1161" s="4">
        <f>Tabla14[[#This Row],[Importe]]-Tabla14[[#This Row],[Pagado]]</f>
        <v>0</v>
      </c>
    </row>
    <row r="1162" spans="1:8" x14ac:dyDescent="0.25">
      <c r="A1162" s="14">
        <v>44208</v>
      </c>
      <c r="B1162" s="8" t="s">
        <v>8779</v>
      </c>
      <c r="C1162">
        <v>43546</v>
      </c>
      <c r="D1162" s="13" t="s">
        <v>4146</v>
      </c>
      <c r="E1162" s="2">
        <v>12477.4</v>
      </c>
      <c r="F1162" s="15">
        <v>44208</v>
      </c>
      <c r="G1162" s="2">
        <v>12477.4</v>
      </c>
      <c r="H1162" s="4">
        <f>Tabla14[[#This Row],[Importe]]-Tabla14[[#This Row],[Pagado]]</f>
        <v>0</v>
      </c>
    </row>
    <row r="1163" spans="1:8" x14ac:dyDescent="0.25">
      <c r="A1163" s="14">
        <v>44208</v>
      </c>
      <c r="B1163" s="8" t="s">
        <v>8780</v>
      </c>
      <c r="C1163">
        <v>43547</v>
      </c>
      <c r="D1163" s="13" t="s">
        <v>3964</v>
      </c>
      <c r="E1163" s="2">
        <v>3434.6</v>
      </c>
      <c r="F1163" s="15">
        <v>44208</v>
      </c>
      <c r="G1163" s="2">
        <v>3434.6</v>
      </c>
      <c r="H1163" s="4">
        <f>Tabla14[[#This Row],[Importe]]-Tabla14[[#This Row],[Pagado]]</f>
        <v>0</v>
      </c>
    </row>
    <row r="1164" spans="1:8" x14ac:dyDescent="0.25">
      <c r="A1164" s="14">
        <v>44208</v>
      </c>
      <c r="B1164" s="8" t="s">
        <v>8781</v>
      </c>
      <c r="C1164">
        <v>43548</v>
      </c>
      <c r="D1164" s="13" t="s">
        <v>4023</v>
      </c>
      <c r="E1164" s="2">
        <v>5674.6</v>
      </c>
      <c r="F1164" s="15">
        <v>44208</v>
      </c>
      <c r="G1164" s="2">
        <v>5674.6</v>
      </c>
      <c r="H1164" s="4">
        <f>Tabla14[[#This Row],[Importe]]-Tabla14[[#This Row],[Pagado]]</f>
        <v>0</v>
      </c>
    </row>
    <row r="1165" spans="1:8" x14ac:dyDescent="0.25">
      <c r="A1165" s="14">
        <v>44208</v>
      </c>
      <c r="B1165" s="8" t="s">
        <v>8782</v>
      </c>
      <c r="C1165">
        <v>43549</v>
      </c>
      <c r="D1165" s="13" t="s">
        <v>4022</v>
      </c>
      <c r="E1165" s="2">
        <v>830</v>
      </c>
      <c r="F1165" s="15">
        <v>44208</v>
      </c>
      <c r="G1165" s="2">
        <v>830</v>
      </c>
      <c r="H1165" s="4">
        <f>Tabla14[[#This Row],[Importe]]-Tabla14[[#This Row],[Pagado]]</f>
        <v>0</v>
      </c>
    </row>
    <row r="1166" spans="1:8" x14ac:dyDescent="0.25">
      <c r="A1166" s="14">
        <v>44208</v>
      </c>
      <c r="B1166" s="8" t="s">
        <v>8783</v>
      </c>
      <c r="C1166">
        <v>43550</v>
      </c>
      <c r="D1166" s="13" t="s">
        <v>4017</v>
      </c>
      <c r="E1166" s="2">
        <v>64206</v>
      </c>
      <c r="F1166" s="15">
        <v>44209</v>
      </c>
      <c r="G1166" s="2">
        <v>64206</v>
      </c>
      <c r="H1166" s="4">
        <f>Tabla14[[#This Row],[Importe]]-Tabla14[[#This Row],[Pagado]]</f>
        <v>0</v>
      </c>
    </row>
    <row r="1167" spans="1:8" x14ac:dyDescent="0.25">
      <c r="A1167" s="14">
        <v>44208</v>
      </c>
      <c r="B1167" s="8" t="s">
        <v>8784</v>
      </c>
      <c r="C1167">
        <v>43551</v>
      </c>
      <c r="D1167" s="13" t="s">
        <v>4121</v>
      </c>
      <c r="E1167" s="2">
        <v>1953.2</v>
      </c>
      <c r="F1167" s="15">
        <v>44208</v>
      </c>
      <c r="G1167" s="2">
        <v>1953.2</v>
      </c>
      <c r="H1167" s="4">
        <f>Tabla14[[#This Row],[Importe]]-Tabla14[[#This Row],[Pagado]]</f>
        <v>0</v>
      </c>
    </row>
    <row r="1168" spans="1:8" ht="15.75" x14ac:dyDescent="0.25">
      <c r="A1168" s="14">
        <v>44208</v>
      </c>
      <c r="B1168" s="8" t="s">
        <v>8785</v>
      </c>
      <c r="C1168">
        <v>43552</v>
      </c>
      <c r="D1168" s="17" t="s">
        <v>7662</v>
      </c>
      <c r="E1168" s="2">
        <v>0</v>
      </c>
      <c r="F1168" s="18" t="s">
        <v>7662</v>
      </c>
      <c r="G1168" s="2">
        <v>0</v>
      </c>
      <c r="H1168" s="4">
        <f>Tabla14[[#This Row],[Importe]]-Tabla14[[#This Row],[Pagado]]</f>
        <v>0</v>
      </c>
    </row>
    <row r="1169" spans="1:8" x14ac:dyDescent="0.25">
      <c r="A1169" s="14">
        <v>44208</v>
      </c>
      <c r="B1169" s="8" t="s">
        <v>8786</v>
      </c>
      <c r="C1169">
        <v>43553</v>
      </c>
      <c r="D1169" s="13" t="s">
        <v>4024</v>
      </c>
      <c r="E1169" s="2">
        <v>28355.599999999999</v>
      </c>
      <c r="F1169" s="15">
        <v>44208</v>
      </c>
      <c r="G1169" s="2">
        <v>28355.599999999999</v>
      </c>
      <c r="H1169" s="4">
        <f>Tabla14[[#This Row],[Importe]]-Tabla14[[#This Row],[Pagado]]</f>
        <v>0</v>
      </c>
    </row>
    <row r="1170" spans="1:8" x14ac:dyDescent="0.25">
      <c r="A1170" s="14">
        <v>44208</v>
      </c>
      <c r="B1170" s="8" t="s">
        <v>8787</v>
      </c>
      <c r="C1170">
        <v>43554</v>
      </c>
      <c r="D1170" s="13" t="s">
        <v>8503</v>
      </c>
      <c r="E1170" s="2">
        <v>1960</v>
      </c>
      <c r="F1170" s="15">
        <v>44208</v>
      </c>
      <c r="G1170" s="2">
        <v>1960</v>
      </c>
      <c r="H1170" s="4">
        <f>Tabla14[[#This Row],[Importe]]-Tabla14[[#This Row],[Pagado]]</f>
        <v>0</v>
      </c>
    </row>
    <row r="1171" spans="1:8" x14ac:dyDescent="0.25">
      <c r="A1171" s="14">
        <v>44208</v>
      </c>
      <c r="B1171" s="8" t="s">
        <v>8788</v>
      </c>
      <c r="C1171">
        <v>43555</v>
      </c>
      <c r="D1171" s="13" t="s">
        <v>4021</v>
      </c>
      <c r="E1171" s="2">
        <v>11402.8</v>
      </c>
      <c r="F1171" s="15">
        <v>44209</v>
      </c>
      <c r="G1171" s="2">
        <v>11402.8</v>
      </c>
      <c r="H1171" s="4">
        <f>Tabla14[[#This Row],[Importe]]-Tabla14[[#This Row],[Pagado]]</f>
        <v>0</v>
      </c>
    </row>
    <row r="1172" spans="1:8" x14ac:dyDescent="0.25">
      <c r="A1172" s="14">
        <v>44208</v>
      </c>
      <c r="B1172" s="8" t="s">
        <v>8789</v>
      </c>
      <c r="C1172">
        <v>43556</v>
      </c>
      <c r="D1172" s="13" t="s">
        <v>4170</v>
      </c>
      <c r="E1172" s="2">
        <v>2190.1999999999998</v>
      </c>
      <c r="F1172" s="15">
        <v>44208</v>
      </c>
      <c r="G1172" s="2">
        <v>2190.1999999999998</v>
      </c>
      <c r="H1172" s="4">
        <f>Tabla14[[#This Row],[Importe]]-Tabla14[[#This Row],[Pagado]]</f>
        <v>0</v>
      </c>
    </row>
    <row r="1173" spans="1:8" x14ac:dyDescent="0.25">
      <c r="A1173" s="14">
        <v>44208</v>
      </c>
      <c r="B1173" s="8" t="s">
        <v>8790</v>
      </c>
      <c r="C1173">
        <v>43557</v>
      </c>
      <c r="D1173" s="13" t="s">
        <v>3964</v>
      </c>
      <c r="E1173" s="2">
        <v>74</v>
      </c>
      <c r="F1173" s="15">
        <v>44209</v>
      </c>
      <c r="G1173" s="2">
        <v>74</v>
      </c>
      <c r="H1173" s="4">
        <f>Tabla14[[#This Row],[Importe]]-Tabla14[[#This Row],[Pagado]]</f>
        <v>0</v>
      </c>
    </row>
    <row r="1174" spans="1:8" x14ac:dyDescent="0.25">
      <c r="A1174" s="14">
        <v>44208</v>
      </c>
      <c r="B1174" s="8" t="s">
        <v>8791</v>
      </c>
      <c r="C1174">
        <v>43558</v>
      </c>
      <c r="D1174" s="13" t="s">
        <v>4163</v>
      </c>
      <c r="E1174" s="2">
        <v>960.1</v>
      </c>
      <c r="F1174" s="15">
        <v>44209</v>
      </c>
      <c r="G1174" s="2">
        <v>960.1</v>
      </c>
      <c r="H1174" s="4">
        <f>Tabla14[[#This Row],[Importe]]-Tabla14[[#This Row],[Pagado]]</f>
        <v>0</v>
      </c>
    </row>
    <row r="1175" spans="1:8" x14ac:dyDescent="0.25">
      <c r="A1175" s="14">
        <v>44208</v>
      </c>
      <c r="B1175" s="8" t="s">
        <v>8792</v>
      </c>
      <c r="C1175">
        <v>43559</v>
      </c>
      <c r="D1175" s="13" t="s">
        <v>4042</v>
      </c>
      <c r="E1175" s="2">
        <v>12331.2</v>
      </c>
      <c r="F1175" s="15">
        <v>44209</v>
      </c>
      <c r="G1175" s="2">
        <v>12331.2</v>
      </c>
      <c r="H1175" s="4">
        <f>Tabla14[[#This Row],[Importe]]-Tabla14[[#This Row],[Pagado]]</f>
        <v>0</v>
      </c>
    </row>
    <row r="1176" spans="1:8" x14ac:dyDescent="0.25">
      <c r="A1176" s="14">
        <v>44208</v>
      </c>
      <c r="B1176" s="8" t="s">
        <v>8793</v>
      </c>
      <c r="C1176">
        <v>43560</v>
      </c>
      <c r="D1176" s="13" t="s">
        <v>3998</v>
      </c>
      <c r="E1176" s="2">
        <v>28900.799999999999</v>
      </c>
      <c r="F1176" s="15">
        <v>44209</v>
      </c>
      <c r="G1176" s="2">
        <v>28900.799999999999</v>
      </c>
      <c r="H1176" s="4">
        <f>Tabla14[[#This Row],[Importe]]-Tabla14[[#This Row],[Pagado]]</f>
        <v>0</v>
      </c>
    </row>
    <row r="1177" spans="1:8" x14ac:dyDescent="0.25">
      <c r="A1177" s="14">
        <v>44209</v>
      </c>
      <c r="B1177" s="8" t="s">
        <v>8794</v>
      </c>
      <c r="C1177">
        <v>43561</v>
      </c>
      <c r="D1177" s="13" t="s">
        <v>4028</v>
      </c>
      <c r="E1177" s="2">
        <v>2713.8</v>
      </c>
      <c r="F1177" s="15">
        <v>44209</v>
      </c>
      <c r="G1177" s="2">
        <v>2713.8</v>
      </c>
      <c r="H1177" s="4">
        <f>Tabla14[[#This Row],[Importe]]-Tabla14[[#This Row],[Pagado]]</f>
        <v>0</v>
      </c>
    </row>
    <row r="1178" spans="1:8" x14ac:dyDescent="0.25">
      <c r="A1178" s="14">
        <v>44209</v>
      </c>
      <c r="B1178" s="8" t="s">
        <v>8795</v>
      </c>
      <c r="C1178">
        <v>43562</v>
      </c>
      <c r="D1178" s="13" t="s">
        <v>3935</v>
      </c>
      <c r="E1178" s="2">
        <v>55781.4</v>
      </c>
      <c r="F1178" s="15">
        <v>44210</v>
      </c>
      <c r="G1178" s="2">
        <v>55781.4</v>
      </c>
      <c r="H1178" s="4">
        <f>Tabla14[[#This Row],[Importe]]-Tabla14[[#This Row],[Pagado]]</f>
        <v>0</v>
      </c>
    </row>
    <row r="1179" spans="1:8" x14ac:dyDescent="0.25">
      <c r="A1179" s="14">
        <v>44209</v>
      </c>
      <c r="B1179" s="8" t="s">
        <v>8796</v>
      </c>
      <c r="C1179">
        <v>43563</v>
      </c>
      <c r="D1179" s="13" t="s">
        <v>3936</v>
      </c>
      <c r="E1179" s="2">
        <v>9632.2000000000007</v>
      </c>
      <c r="F1179" s="15">
        <v>44211</v>
      </c>
      <c r="G1179" s="2">
        <v>9632.2000000000007</v>
      </c>
      <c r="H1179" s="4">
        <f>Tabla14[[#This Row],[Importe]]-Tabla14[[#This Row],[Pagado]]</f>
        <v>0</v>
      </c>
    </row>
    <row r="1180" spans="1:8" ht="15.75" x14ac:dyDescent="0.25">
      <c r="A1180" s="14">
        <v>44209</v>
      </c>
      <c r="B1180" s="8" t="s">
        <v>8797</v>
      </c>
      <c r="C1180">
        <v>43564</v>
      </c>
      <c r="D1180" s="17" t="s">
        <v>7662</v>
      </c>
      <c r="E1180" s="2">
        <v>0</v>
      </c>
      <c r="F1180" s="18" t="s">
        <v>7662</v>
      </c>
      <c r="G1180" s="2">
        <v>0</v>
      </c>
      <c r="H1180" s="4">
        <f>Tabla14[[#This Row],[Importe]]-Tabla14[[#This Row],[Pagado]]</f>
        <v>0</v>
      </c>
    </row>
    <row r="1181" spans="1:8" x14ac:dyDescent="0.25">
      <c r="A1181" s="14">
        <v>44209</v>
      </c>
      <c r="B1181" s="8" t="s">
        <v>8798</v>
      </c>
      <c r="C1181">
        <v>43565</v>
      </c>
      <c r="D1181" s="13" t="s">
        <v>4127</v>
      </c>
      <c r="E1181" s="2">
        <v>37596.769999999997</v>
      </c>
      <c r="F1181" s="15">
        <v>44209</v>
      </c>
      <c r="G1181" s="2">
        <v>37596.769999999997</v>
      </c>
      <c r="H1181" s="4">
        <f>Tabla14[[#This Row],[Importe]]-Tabla14[[#This Row],[Pagado]]</f>
        <v>0</v>
      </c>
    </row>
    <row r="1182" spans="1:8" x14ac:dyDescent="0.25">
      <c r="A1182" s="14">
        <v>44209</v>
      </c>
      <c r="B1182" s="8" t="s">
        <v>8799</v>
      </c>
      <c r="C1182">
        <v>43566</v>
      </c>
      <c r="D1182" s="13" t="s">
        <v>4012</v>
      </c>
      <c r="E1182" s="2">
        <v>11960</v>
      </c>
      <c r="F1182" s="15">
        <v>44209</v>
      </c>
      <c r="G1182" s="2">
        <v>11960</v>
      </c>
      <c r="H1182" s="4">
        <f>Tabla14[[#This Row],[Importe]]-Tabla14[[#This Row],[Pagado]]</f>
        <v>0</v>
      </c>
    </row>
    <row r="1183" spans="1:8" x14ac:dyDescent="0.25">
      <c r="A1183" s="14">
        <v>44209</v>
      </c>
      <c r="B1183" s="8" t="s">
        <v>8800</v>
      </c>
      <c r="C1183">
        <v>43567</v>
      </c>
      <c r="D1183" s="13" t="s">
        <v>3953</v>
      </c>
      <c r="E1183" s="2">
        <v>2205</v>
      </c>
      <c r="F1183" s="15">
        <v>44209</v>
      </c>
      <c r="G1183" s="2">
        <v>2205</v>
      </c>
      <c r="H1183" s="4">
        <f>Tabla14[[#This Row],[Importe]]-Tabla14[[#This Row],[Pagado]]</f>
        <v>0</v>
      </c>
    </row>
    <row r="1184" spans="1:8" x14ac:dyDescent="0.25">
      <c r="A1184" s="14">
        <v>44209</v>
      </c>
      <c r="B1184" s="8" t="s">
        <v>8801</v>
      </c>
      <c r="C1184">
        <v>43568</v>
      </c>
      <c r="D1184" s="13" t="s">
        <v>3951</v>
      </c>
      <c r="E1184" s="2">
        <v>5264.9</v>
      </c>
      <c r="F1184" s="15">
        <v>44209</v>
      </c>
      <c r="G1184" s="2">
        <v>5264.9</v>
      </c>
      <c r="H1184" s="4">
        <f>Tabla14[[#This Row],[Importe]]-Tabla14[[#This Row],[Pagado]]</f>
        <v>0</v>
      </c>
    </row>
    <row r="1185" spans="1:8" x14ac:dyDescent="0.25">
      <c r="A1185" s="14">
        <v>44209</v>
      </c>
      <c r="B1185" s="8" t="s">
        <v>8802</v>
      </c>
      <c r="C1185">
        <v>43569</v>
      </c>
      <c r="D1185" s="13" t="s">
        <v>3939</v>
      </c>
      <c r="E1185" s="2">
        <v>3774.1</v>
      </c>
      <c r="F1185" s="15">
        <v>44211</v>
      </c>
      <c r="G1185" s="2">
        <v>3774.1</v>
      </c>
      <c r="H1185" s="4">
        <f>Tabla14[[#This Row],[Importe]]-Tabla14[[#This Row],[Pagado]]</f>
        <v>0</v>
      </c>
    </row>
    <row r="1186" spans="1:8" ht="30" x14ac:dyDescent="0.25">
      <c r="A1186" s="14">
        <v>44209</v>
      </c>
      <c r="B1186" s="8" t="s">
        <v>8803</v>
      </c>
      <c r="C1186">
        <v>43570</v>
      </c>
      <c r="D1186" s="13" t="s">
        <v>3950</v>
      </c>
      <c r="E1186" s="2">
        <v>36531.9</v>
      </c>
      <c r="F1186" s="15" t="s">
        <v>8804</v>
      </c>
      <c r="G1186" s="2">
        <f>20000+16531.9</f>
        <v>36531.9</v>
      </c>
      <c r="H1186" s="4">
        <f>Tabla14[[#This Row],[Importe]]-Tabla14[[#This Row],[Pagado]]</f>
        <v>0</v>
      </c>
    </row>
    <row r="1187" spans="1:8" x14ac:dyDescent="0.25">
      <c r="A1187" s="14">
        <v>44209</v>
      </c>
      <c r="B1187" s="8" t="s">
        <v>8805</v>
      </c>
      <c r="C1187">
        <v>43571</v>
      </c>
      <c r="D1187" s="13" t="s">
        <v>3941</v>
      </c>
      <c r="E1187" s="2">
        <v>4244.1000000000004</v>
      </c>
      <c r="F1187" s="15">
        <v>44210</v>
      </c>
      <c r="G1187" s="2">
        <v>4244.1000000000004</v>
      </c>
      <c r="H1187" s="4">
        <f>Tabla14[[#This Row],[Importe]]-Tabla14[[#This Row],[Pagado]]</f>
        <v>0</v>
      </c>
    </row>
    <row r="1188" spans="1:8" x14ac:dyDescent="0.25">
      <c r="A1188" s="14">
        <v>44209</v>
      </c>
      <c r="B1188" s="8" t="s">
        <v>8806</v>
      </c>
      <c r="C1188">
        <v>43572</v>
      </c>
      <c r="D1188" s="13" t="s">
        <v>3995</v>
      </c>
      <c r="E1188" s="2">
        <v>44595</v>
      </c>
      <c r="F1188" s="15">
        <v>44209</v>
      </c>
      <c r="G1188" s="2">
        <v>44595</v>
      </c>
      <c r="H1188" s="4">
        <f>Tabla14[[#This Row],[Importe]]-Tabla14[[#This Row],[Pagado]]</f>
        <v>0</v>
      </c>
    </row>
    <row r="1189" spans="1:8" x14ac:dyDescent="0.25">
      <c r="A1189" s="14">
        <v>44209</v>
      </c>
      <c r="B1189" s="8" t="s">
        <v>8807</v>
      </c>
      <c r="C1189">
        <v>43573</v>
      </c>
      <c r="D1189" s="13" t="s">
        <v>3948</v>
      </c>
      <c r="E1189" s="2">
        <v>7430.4</v>
      </c>
      <c r="F1189" s="15">
        <v>44210</v>
      </c>
      <c r="G1189" s="2">
        <v>7430.4</v>
      </c>
      <c r="H1189" s="4">
        <f>Tabla14[[#This Row],[Importe]]-Tabla14[[#This Row],[Pagado]]</f>
        <v>0</v>
      </c>
    </row>
    <row r="1190" spans="1:8" x14ac:dyDescent="0.25">
      <c r="A1190" s="14">
        <v>44209</v>
      </c>
      <c r="B1190" s="8" t="s">
        <v>8808</v>
      </c>
      <c r="C1190">
        <v>43574</v>
      </c>
      <c r="D1190" s="13" t="s">
        <v>3945</v>
      </c>
      <c r="E1190" s="2">
        <v>3600.2</v>
      </c>
      <c r="F1190" s="15">
        <v>44210</v>
      </c>
      <c r="G1190" s="2">
        <v>3600.2</v>
      </c>
      <c r="H1190" s="4">
        <f>Tabla14[[#This Row],[Importe]]-Tabla14[[#This Row],[Pagado]]</f>
        <v>0</v>
      </c>
    </row>
    <row r="1191" spans="1:8" x14ac:dyDescent="0.25">
      <c r="A1191" s="14">
        <v>44209</v>
      </c>
      <c r="B1191" s="8" t="s">
        <v>8809</v>
      </c>
      <c r="C1191">
        <v>43575</v>
      </c>
      <c r="D1191" s="13" t="s">
        <v>3949</v>
      </c>
      <c r="E1191" s="2">
        <v>16619.400000000001</v>
      </c>
      <c r="F1191" s="15">
        <v>44210</v>
      </c>
      <c r="G1191" s="2">
        <v>16619.400000000001</v>
      </c>
      <c r="H1191" s="4">
        <f>Tabla14[[#This Row],[Importe]]-Tabla14[[#This Row],[Pagado]]</f>
        <v>0</v>
      </c>
    </row>
    <row r="1192" spans="1:8" x14ac:dyDescent="0.25">
      <c r="A1192" s="14">
        <v>44209</v>
      </c>
      <c r="B1192" s="8" t="s">
        <v>8810</v>
      </c>
      <c r="C1192">
        <v>43576</v>
      </c>
      <c r="D1192" s="13" t="s">
        <v>3938</v>
      </c>
      <c r="E1192" s="2">
        <v>9098.6</v>
      </c>
      <c r="F1192" s="15">
        <v>44210</v>
      </c>
      <c r="G1192" s="2">
        <v>9098.6</v>
      </c>
      <c r="H1192" s="4">
        <f>Tabla14[[#This Row],[Importe]]-Tabla14[[#This Row],[Pagado]]</f>
        <v>0</v>
      </c>
    </row>
    <row r="1193" spans="1:8" x14ac:dyDescent="0.25">
      <c r="A1193" s="14">
        <v>44209</v>
      </c>
      <c r="B1193" s="8" t="s">
        <v>8811</v>
      </c>
      <c r="C1193">
        <v>43577</v>
      </c>
      <c r="D1193" s="13" t="s">
        <v>3947</v>
      </c>
      <c r="E1193" s="2">
        <v>1624.2</v>
      </c>
      <c r="F1193" s="15">
        <v>44210</v>
      </c>
      <c r="G1193" s="2">
        <v>1624.2</v>
      </c>
      <c r="H1193" s="4">
        <f>Tabla14[[#This Row],[Importe]]-Tabla14[[#This Row],[Pagado]]</f>
        <v>0</v>
      </c>
    </row>
    <row r="1194" spans="1:8" x14ac:dyDescent="0.25">
      <c r="A1194" s="14">
        <v>44209</v>
      </c>
      <c r="B1194" s="8" t="s">
        <v>8812</v>
      </c>
      <c r="C1194">
        <v>43578</v>
      </c>
      <c r="D1194" s="13" t="s">
        <v>3946</v>
      </c>
      <c r="E1194" s="2">
        <v>2804.4</v>
      </c>
      <c r="F1194" s="15">
        <v>44210</v>
      </c>
      <c r="G1194" s="2">
        <v>2804.4</v>
      </c>
      <c r="H1194" s="4">
        <f>Tabla14[[#This Row],[Importe]]-Tabla14[[#This Row],[Pagado]]</f>
        <v>0</v>
      </c>
    </row>
    <row r="1195" spans="1:8" x14ac:dyDescent="0.25">
      <c r="A1195" s="14">
        <v>44209</v>
      </c>
      <c r="B1195" s="8" t="s">
        <v>8813</v>
      </c>
      <c r="C1195">
        <v>43579</v>
      </c>
      <c r="D1195" s="13" t="s">
        <v>3966</v>
      </c>
      <c r="E1195" s="2">
        <v>4891</v>
      </c>
      <c r="F1195" s="15">
        <v>44209</v>
      </c>
      <c r="G1195" s="2">
        <v>4891</v>
      </c>
      <c r="H1195" s="4">
        <f>Tabla14[[#This Row],[Importe]]-Tabla14[[#This Row],[Pagado]]</f>
        <v>0</v>
      </c>
    </row>
    <row r="1196" spans="1:8" x14ac:dyDescent="0.25">
      <c r="A1196" s="14">
        <v>44209</v>
      </c>
      <c r="B1196" s="8" t="s">
        <v>8814</v>
      </c>
      <c r="C1196">
        <v>43580</v>
      </c>
      <c r="D1196" s="13" t="s">
        <v>3975</v>
      </c>
      <c r="E1196" s="2">
        <v>2450</v>
      </c>
      <c r="F1196" s="15">
        <v>44209</v>
      </c>
      <c r="G1196" s="2">
        <v>2450</v>
      </c>
      <c r="H1196" s="4">
        <f>Tabla14[[#This Row],[Importe]]-Tabla14[[#This Row],[Pagado]]</f>
        <v>0</v>
      </c>
    </row>
    <row r="1197" spans="1:8" x14ac:dyDescent="0.25">
      <c r="A1197" s="14">
        <v>44209</v>
      </c>
      <c r="B1197" s="8" t="s">
        <v>8815</v>
      </c>
      <c r="C1197">
        <v>43581</v>
      </c>
      <c r="D1197" s="13" t="s">
        <v>3986</v>
      </c>
      <c r="E1197" s="2">
        <v>1360.4</v>
      </c>
      <c r="F1197" s="15">
        <v>44209</v>
      </c>
      <c r="G1197" s="2">
        <v>1360.4</v>
      </c>
      <c r="H1197" s="4">
        <f>Tabla14[[#This Row],[Importe]]-Tabla14[[#This Row],[Pagado]]</f>
        <v>0</v>
      </c>
    </row>
    <row r="1198" spans="1:8" x14ac:dyDescent="0.25">
      <c r="A1198" s="14">
        <v>44209</v>
      </c>
      <c r="B1198" s="8" t="s">
        <v>8816</v>
      </c>
      <c r="C1198">
        <v>43582</v>
      </c>
      <c r="D1198" s="13" t="s">
        <v>3987</v>
      </c>
      <c r="E1198" s="2">
        <v>2512</v>
      </c>
      <c r="F1198" s="15">
        <v>44209</v>
      </c>
      <c r="G1198" s="2">
        <v>2512</v>
      </c>
      <c r="H1198" s="4">
        <f>Tabla14[[#This Row],[Importe]]-Tabla14[[#This Row],[Pagado]]</f>
        <v>0</v>
      </c>
    </row>
    <row r="1199" spans="1:8" x14ac:dyDescent="0.25">
      <c r="A1199" s="14">
        <v>44209</v>
      </c>
      <c r="B1199" s="8" t="s">
        <v>8817</v>
      </c>
      <c r="C1199">
        <v>43583</v>
      </c>
      <c r="D1199" s="13" t="s">
        <v>3967</v>
      </c>
      <c r="E1199" s="2">
        <v>7238.4</v>
      </c>
      <c r="F1199" s="15">
        <v>44209</v>
      </c>
      <c r="G1199" s="2">
        <v>7238.4</v>
      </c>
      <c r="H1199" s="4">
        <f>Tabla14[[#This Row],[Importe]]-Tabla14[[#This Row],[Pagado]]</f>
        <v>0</v>
      </c>
    </row>
    <row r="1200" spans="1:8" x14ac:dyDescent="0.25">
      <c r="A1200" s="14">
        <v>44209</v>
      </c>
      <c r="B1200" s="8" t="s">
        <v>8818</v>
      </c>
      <c r="C1200">
        <v>43584</v>
      </c>
      <c r="D1200" s="13" t="s">
        <v>3986</v>
      </c>
      <c r="E1200" s="2">
        <v>4246.3999999999996</v>
      </c>
      <c r="F1200" s="15">
        <v>44209</v>
      </c>
      <c r="G1200" s="2">
        <v>4246.3999999999996</v>
      </c>
      <c r="H1200" s="4">
        <f>Tabla14[[#This Row],[Importe]]-Tabla14[[#This Row],[Pagado]]</f>
        <v>0</v>
      </c>
    </row>
    <row r="1201" spans="1:8" x14ac:dyDescent="0.25">
      <c r="A1201" s="14">
        <v>44209</v>
      </c>
      <c r="B1201" s="8" t="s">
        <v>8819</v>
      </c>
      <c r="C1201">
        <v>43585</v>
      </c>
      <c r="D1201" s="13" t="s">
        <v>3983</v>
      </c>
      <c r="E1201" s="2">
        <v>4001.7</v>
      </c>
      <c r="F1201" s="15">
        <v>44209</v>
      </c>
      <c r="G1201" s="2">
        <v>4001.7</v>
      </c>
      <c r="H1201" s="4">
        <f>Tabla14[[#This Row],[Importe]]-Tabla14[[#This Row],[Pagado]]</f>
        <v>0</v>
      </c>
    </row>
    <row r="1202" spans="1:8" x14ac:dyDescent="0.25">
      <c r="A1202" s="14">
        <v>44209</v>
      </c>
      <c r="B1202" s="8" t="s">
        <v>8820</v>
      </c>
      <c r="C1202">
        <v>43586</v>
      </c>
      <c r="D1202" s="13" t="s">
        <v>3987</v>
      </c>
      <c r="E1202" s="2">
        <v>3675.4</v>
      </c>
      <c r="F1202" s="15">
        <v>44209</v>
      </c>
      <c r="G1202" s="2">
        <v>3675.4</v>
      </c>
      <c r="H1202" s="4">
        <f>Tabla14[[#This Row],[Importe]]-Tabla14[[#This Row],[Pagado]]</f>
        <v>0</v>
      </c>
    </row>
    <row r="1203" spans="1:8" x14ac:dyDescent="0.25">
      <c r="A1203" s="14">
        <v>44209</v>
      </c>
      <c r="B1203" s="8" t="s">
        <v>8821</v>
      </c>
      <c r="C1203">
        <v>43587</v>
      </c>
      <c r="D1203" s="13" t="s">
        <v>4041</v>
      </c>
      <c r="E1203" s="2">
        <v>1692.2</v>
      </c>
      <c r="F1203" s="15">
        <v>44209</v>
      </c>
      <c r="G1203" s="2">
        <v>1692.2</v>
      </c>
      <c r="H1203" s="4">
        <f>Tabla14[[#This Row],[Importe]]-Tabla14[[#This Row],[Pagado]]</f>
        <v>0</v>
      </c>
    </row>
    <row r="1204" spans="1:8" x14ac:dyDescent="0.25">
      <c r="A1204" s="14">
        <v>44209</v>
      </c>
      <c r="B1204" s="8" t="s">
        <v>8822</v>
      </c>
      <c r="C1204">
        <v>43588</v>
      </c>
      <c r="D1204" s="13" t="s">
        <v>4089</v>
      </c>
      <c r="E1204" s="2">
        <v>454</v>
      </c>
      <c r="F1204" s="15">
        <v>44209</v>
      </c>
      <c r="G1204" s="2">
        <v>454</v>
      </c>
      <c r="H1204" s="4">
        <f>Tabla14[[#This Row],[Importe]]-Tabla14[[#This Row],[Pagado]]</f>
        <v>0</v>
      </c>
    </row>
    <row r="1205" spans="1:8" x14ac:dyDescent="0.25">
      <c r="A1205" s="14">
        <v>44209</v>
      </c>
      <c r="B1205" s="8" t="s">
        <v>8823</v>
      </c>
      <c r="C1205">
        <v>43589</v>
      </c>
      <c r="D1205" s="13" t="s">
        <v>3969</v>
      </c>
      <c r="E1205" s="2">
        <v>7700.6</v>
      </c>
      <c r="F1205" s="15">
        <v>44209</v>
      </c>
      <c r="G1205" s="2">
        <v>7700.6</v>
      </c>
      <c r="H1205" s="4">
        <f>Tabla14[[#This Row],[Importe]]-Tabla14[[#This Row],[Pagado]]</f>
        <v>0</v>
      </c>
    </row>
    <row r="1206" spans="1:8" x14ac:dyDescent="0.25">
      <c r="A1206" s="14">
        <v>44209</v>
      </c>
      <c r="B1206" s="8" t="s">
        <v>8824</v>
      </c>
      <c r="C1206">
        <v>43590</v>
      </c>
      <c r="D1206" s="13" t="s">
        <v>3994</v>
      </c>
      <c r="E1206" s="2">
        <v>2902.8</v>
      </c>
      <c r="F1206" s="15">
        <v>44209</v>
      </c>
      <c r="G1206" s="2">
        <v>2902.8</v>
      </c>
      <c r="H1206" s="4">
        <f>Tabla14[[#This Row],[Importe]]-Tabla14[[#This Row],[Pagado]]</f>
        <v>0</v>
      </c>
    </row>
    <row r="1207" spans="1:8" x14ac:dyDescent="0.25">
      <c r="A1207" s="14">
        <v>44209</v>
      </c>
      <c r="B1207" s="8" t="s">
        <v>8825</v>
      </c>
      <c r="C1207">
        <v>43591</v>
      </c>
      <c r="D1207" s="13" t="s">
        <v>4085</v>
      </c>
      <c r="E1207" s="2">
        <v>8099.9</v>
      </c>
      <c r="F1207" s="15">
        <v>44209</v>
      </c>
      <c r="G1207" s="2">
        <v>8099.9</v>
      </c>
      <c r="H1207" s="4">
        <f>Tabla14[[#This Row],[Importe]]-Tabla14[[#This Row],[Pagado]]</f>
        <v>0</v>
      </c>
    </row>
    <row r="1208" spans="1:8" x14ac:dyDescent="0.25">
      <c r="A1208" s="14">
        <v>44209</v>
      </c>
      <c r="B1208" s="8" t="s">
        <v>8826</v>
      </c>
      <c r="C1208">
        <v>43592</v>
      </c>
      <c r="D1208" s="13" t="s">
        <v>4045</v>
      </c>
      <c r="E1208" s="2">
        <v>4383.3</v>
      </c>
      <c r="F1208" s="15">
        <v>44209</v>
      </c>
      <c r="G1208" s="2">
        <v>4383.3</v>
      </c>
      <c r="H1208" s="4">
        <f>Tabla14[[#This Row],[Importe]]-Tabla14[[#This Row],[Pagado]]</f>
        <v>0</v>
      </c>
    </row>
    <row r="1209" spans="1:8" x14ac:dyDescent="0.25">
      <c r="A1209" s="14">
        <v>44209</v>
      </c>
      <c r="B1209" s="8" t="s">
        <v>8827</v>
      </c>
      <c r="C1209">
        <v>43593</v>
      </c>
      <c r="D1209" s="13" t="s">
        <v>3973</v>
      </c>
      <c r="E1209" s="2">
        <v>2051</v>
      </c>
      <c r="F1209" s="15">
        <v>44209</v>
      </c>
      <c r="G1209" s="2">
        <v>2051</v>
      </c>
      <c r="H1209" s="4">
        <f>Tabla14[[#This Row],[Importe]]-Tabla14[[#This Row],[Pagado]]</f>
        <v>0</v>
      </c>
    </row>
    <row r="1210" spans="1:8" x14ac:dyDescent="0.25">
      <c r="A1210" s="14">
        <v>44209</v>
      </c>
      <c r="B1210" s="8" t="s">
        <v>8828</v>
      </c>
      <c r="C1210">
        <v>43594</v>
      </c>
      <c r="D1210" s="13" t="s">
        <v>4009</v>
      </c>
      <c r="E1210" s="2">
        <v>578.20000000000005</v>
      </c>
      <c r="F1210" s="15">
        <v>44209</v>
      </c>
      <c r="G1210" s="2">
        <v>578.20000000000005</v>
      </c>
      <c r="H1210" s="4">
        <f>Tabla14[[#This Row],[Importe]]-Tabla14[[#This Row],[Pagado]]</f>
        <v>0</v>
      </c>
    </row>
    <row r="1211" spans="1:8" x14ac:dyDescent="0.25">
      <c r="A1211" s="14">
        <v>44209</v>
      </c>
      <c r="B1211" s="8" t="s">
        <v>8829</v>
      </c>
      <c r="C1211">
        <v>43595</v>
      </c>
      <c r="D1211" s="13" t="s">
        <v>4005</v>
      </c>
      <c r="E1211" s="2">
        <v>4928.3999999999996</v>
      </c>
      <c r="F1211" s="15">
        <v>44209</v>
      </c>
      <c r="G1211" s="2">
        <v>4928.3999999999996</v>
      </c>
      <c r="H1211" s="4">
        <f>Tabla14[[#This Row],[Importe]]-Tabla14[[#This Row],[Pagado]]</f>
        <v>0</v>
      </c>
    </row>
    <row r="1212" spans="1:8" x14ac:dyDescent="0.25">
      <c r="A1212" s="14">
        <v>44209</v>
      </c>
      <c r="B1212" s="8" t="s">
        <v>8830</v>
      </c>
      <c r="C1212">
        <v>43596</v>
      </c>
      <c r="D1212" s="13" t="s">
        <v>4046</v>
      </c>
      <c r="E1212" s="2">
        <v>761.3</v>
      </c>
      <c r="F1212" s="15">
        <v>44209</v>
      </c>
      <c r="G1212" s="2">
        <v>761.3</v>
      </c>
      <c r="H1212" s="4">
        <f>Tabla14[[#This Row],[Importe]]-Tabla14[[#This Row],[Pagado]]</f>
        <v>0</v>
      </c>
    </row>
    <row r="1213" spans="1:8" x14ac:dyDescent="0.25">
      <c r="A1213" s="14">
        <v>44209</v>
      </c>
      <c r="B1213" s="8" t="s">
        <v>8831</v>
      </c>
      <c r="C1213">
        <v>43597</v>
      </c>
      <c r="D1213" s="13" t="s">
        <v>4036</v>
      </c>
      <c r="E1213" s="2">
        <v>2226.8000000000002</v>
      </c>
      <c r="F1213" s="15">
        <v>44209</v>
      </c>
      <c r="G1213" s="2">
        <v>2226.8000000000002</v>
      </c>
      <c r="H1213" s="4">
        <f>Tabla14[[#This Row],[Importe]]-Tabla14[[#This Row],[Pagado]]</f>
        <v>0</v>
      </c>
    </row>
    <row r="1214" spans="1:8" x14ac:dyDescent="0.25">
      <c r="A1214" s="14">
        <v>44209</v>
      </c>
      <c r="B1214" s="8" t="s">
        <v>8832</v>
      </c>
      <c r="C1214">
        <v>43598</v>
      </c>
      <c r="D1214" s="13" t="s">
        <v>3964</v>
      </c>
      <c r="E1214" s="2">
        <v>4196.5</v>
      </c>
      <c r="F1214" s="15">
        <v>44209</v>
      </c>
      <c r="G1214" s="2">
        <v>4196.5</v>
      </c>
      <c r="H1214" s="4">
        <f>Tabla14[[#This Row],[Importe]]-Tabla14[[#This Row],[Pagado]]</f>
        <v>0</v>
      </c>
    </row>
    <row r="1215" spans="1:8" x14ac:dyDescent="0.25">
      <c r="A1215" s="14">
        <v>44209</v>
      </c>
      <c r="B1215" s="8" t="s">
        <v>8833</v>
      </c>
      <c r="C1215">
        <v>43599</v>
      </c>
      <c r="D1215" s="13" t="s">
        <v>4044</v>
      </c>
      <c r="E1215" s="2">
        <v>6932.6</v>
      </c>
      <c r="F1215" s="15">
        <v>44209</v>
      </c>
      <c r="G1215" s="2">
        <v>6932.6</v>
      </c>
      <c r="H1215" s="4">
        <f>Tabla14[[#This Row],[Importe]]-Tabla14[[#This Row],[Pagado]]</f>
        <v>0</v>
      </c>
    </row>
    <row r="1216" spans="1:8" x14ac:dyDescent="0.25">
      <c r="A1216" s="14">
        <v>44209</v>
      </c>
      <c r="B1216" s="8" t="s">
        <v>8834</v>
      </c>
      <c r="C1216">
        <v>43600</v>
      </c>
      <c r="D1216" s="13" t="s">
        <v>4001</v>
      </c>
      <c r="E1216" s="2">
        <v>3920</v>
      </c>
      <c r="F1216" s="15">
        <v>44209</v>
      </c>
      <c r="G1216" s="2">
        <v>3920</v>
      </c>
      <c r="H1216" s="4">
        <f>Tabla14[[#This Row],[Importe]]-Tabla14[[#This Row],[Pagado]]</f>
        <v>0</v>
      </c>
    </row>
    <row r="1217" spans="1:8" x14ac:dyDescent="0.25">
      <c r="A1217" s="14">
        <v>44209</v>
      </c>
      <c r="B1217" s="8" t="s">
        <v>8835</v>
      </c>
      <c r="C1217">
        <v>43601</v>
      </c>
      <c r="D1217" s="13" t="s">
        <v>3958</v>
      </c>
      <c r="E1217" s="2">
        <v>4096.8</v>
      </c>
      <c r="F1217" s="15">
        <v>44209</v>
      </c>
      <c r="G1217" s="2">
        <v>4096.8</v>
      </c>
      <c r="H1217" s="4">
        <f>Tabla14[[#This Row],[Importe]]-Tabla14[[#This Row],[Pagado]]</f>
        <v>0</v>
      </c>
    </row>
    <row r="1218" spans="1:8" x14ac:dyDescent="0.25">
      <c r="A1218" s="14">
        <v>44209</v>
      </c>
      <c r="B1218" s="8" t="s">
        <v>8836</v>
      </c>
      <c r="C1218">
        <v>43602</v>
      </c>
      <c r="D1218" s="13" t="s">
        <v>4105</v>
      </c>
      <c r="E1218" s="2">
        <v>46680</v>
      </c>
      <c r="F1218" s="15">
        <v>44209</v>
      </c>
      <c r="G1218" s="2">
        <v>46680</v>
      </c>
      <c r="H1218" s="4">
        <f>Tabla14[[#This Row],[Importe]]-Tabla14[[#This Row],[Pagado]]</f>
        <v>0</v>
      </c>
    </row>
    <row r="1219" spans="1:8" x14ac:dyDescent="0.25">
      <c r="A1219" s="14">
        <v>44209</v>
      </c>
      <c r="B1219" s="8" t="s">
        <v>8837</v>
      </c>
      <c r="C1219">
        <v>43603</v>
      </c>
      <c r="D1219" s="13" t="s">
        <v>3962</v>
      </c>
      <c r="E1219" s="2">
        <v>7003.3</v>
      </c>
      <c r="F1219" s="15">
        <v>44209</v>
      </c>
      <c r="G1219" s="2">
        <v>7003.3</v>
      </c>
      <c r="H1219" s="4">
        <f>Tabla14[[#This Row],[Importe]]-Tabla14[[#This Row],[Pagado]]</f>
        <v>0</v>
      </c>
    </row>
    <row r="1220" spans="1:8" x14ac:dyDescent="0.25">
      <c r="A1220" s="14">
        <v>44209</v>
      </c>
      <c r="B1220" s="8" t="s">
        <v>8838</v>
      </c>
      <c r="C1220">
        <v>43604</v>
      </c>
      <c r="D1220" s="13" t="s">
        <v>3980</v>
      </c>
      <c r="E1220" s="2">
        <v>8158.1</v>
      </c>
      <c r="F1220" s="15">
        <v>44209</v>
      </c>
      <c r="G1220" s="2">
        <v>8158.1</v>
      </c>
      <c r="H1220" s="4">
        <f>Tabla14[[#This Row],[Importe]]-Tabla14[[#This Row],[Pagado]]</f>
        <v>0</v>
      </c>
    </row>
    <row r="1221" spans="1:8" x14ac:dyDescent="0.25">
      <c r="A1221" s="14">
        <v>44209</v>
      </c>
      <c r="B1221" s="8" t="s">
        <v>8839</v>
      </c>
      <c r="C1221">
        <v>43605</v>
      </c>
      <c r="D1221" s="13" t="s">
        <v>3971</v>
      </c>
      <c r="E1221" s="2">
        <v>4038.4</v>
      </c>
      <c r="F1221" s="15">
        <v>44209</v>
      </c>
      <c r="G1221" s="2">
        <v>4038.4</v>
      </c>
      <c r="H1221" s="4">
        <f>Tabla14[[#This Row],[Importe]]-Tabla14[[#This Row],[Pagado]]</f>
        <v>0</v>
      </c>
    </row>
    <row r="1222" spans="1:8" x14ac:dyDescent="0.25">
      <c r="A1222" s="14">
        <v>44209</v>
      </c>
      <c r="B1222" s="8" t="s">
        <v>8840</v>
      </c>
      <c r="C1222">
        <v>43606</v>
      </c>
      <c r="D1222" s="13" t="s">
        <v>3972</v>
      </c>
      <c r="E1222" s="2">
        <v>1871.2</v>
      </c>
      <c r="F1222" s="15">
        <v>44209</v>
      </c>
      <c r="G1222" s="2">
        <v>1871.2</v>
      </c>
      <c r="H1222" s="4">
        <f>Tabla14[[#This Row],[Importe]]-Tabla14[[#This Row],[Pagado]]</f>
        <v>0</v>
      </c>
    </row>
    <row r="1223" spans="1:8" x14ac:dyDescent="0.25">
      <c r="A1223" s="14">
        <v>44209</v>
      </c>
      <c r="B1223" s="8" t="s">
        <v>8841</v>
      </c>
      <c r="C1223">
        <v>43607</v>
      </c>
      <c r="D1223" s="13" t="s">
        <v>4134</v>
      </c>
      <c r="E1223" s="2">
        <v>788.2</v>
      </c>
      <c r="F1223" s="15">
        <v>44209</v>
      </c>
      <c r="G1223" s="2">
        <v>788.2</v>
      </c>
      <c r="H1223" s="4">
        <f>Tabla14[[#This Row],[Importe]]-Tabla14[[#This Row],[Pagado]]</f>
        <v>0</v>
      </c>
    </row>
    <row r="1224" spans="1:8" x14ac:dyDescent="0.25">
      <c r="A1224" s="14">
        <v>44209</v>
      </c>
      <c r="B1224" s="8" t="s">
        <v>8842</v>
      </c>
      <c r="C1224">
        <v>43608</v>
      </c>
      <c r="D1224" s="13" t="s">
        <v>3999</v>
      </c>
      <c r="E1224" s="2">
        <v>4902.8</v>
      </c>
      <c r="F1224" s="15">
        <v>44209</v>
      </c>
      <c r="G1224" s="2">
        <v>4902.8</v>
      </c>
      <c r="H1224" s="4">
        <f>Tabla14[[#This Row],[Importe]]-Tabla14[[#This Row],[Pagado]]</f>
        <v>0</v>
      </c>
    </row>
    <row r="1225" spans="1:8" x14ac:dyDescent="0.25">
      <c r="A1225" s="14">
        <v>44209</v>
      </c>
      <c r="B1225" s="8" t="s">
        <v>8843</v>
      </c>
      <c r="C1225">
        <v>43609</v>
      </c>
      <c r="D1225" s="13" t="s">
        <v>3978</v>
      </c>
      <c r="E1225" s="2">
        <v>6614.7</v>
      </c>
      <c r="F1225" s="15">
        <v>44209</v>
      </c>
      <c r="G1225" s="2">
        <v>6614.7</v>
      </c>
      <c r="H1225" s="4">
        <f>Tabla14[[#This Row],[Importe]]-Tabla14[[#This Row],[Pagado]]</f>
        <v>0</v>
      </c>
    </row>
    <row r="1226" spans="1:8" x14ac:dyDescent="0.25">
      <c r="A1226" s="14">
        <v>44209</v>
      </c>
      <c r="B1226" s="8" t="s">
        <v>8844</v>
      </c>
      <c r="C1226">
        <v>43610</v>
      </c>
      <c r="D1226" s="13" t="s">
        <v>3970</v>
      </c>
      <c r="E1226" s="2">
        <v>808.5</v>
      </c>
      <c r="F1226" s="15">
        <v>44209</v>
      </c>
      <c r="G1226" s="2">
        <v>808.5</v>
      </c>
      <c r="H1226" s="4">
        <f>Tabla14[[#This Row],[Importe]]-Tabla14[[#This Row],[Pagado]]</f>
        <v>0</v>
      </c>
    </row>
    <row r="1227" spans="1:8" x14ac:dyDescent="0.25">
      <c r="A1227" s="14">
        <v>44209</v>
      </c>
      <c r="B1227" s="8" t="s">
        <v>8845</v>
      </c>
      <c r="C1227">
        <v>43611</v>
      </c>
      <c r="D1227" s="13" t="s">
        <v>3954</v>
      </c>
      <c r="E1227" s="2">
        <v>3634.4</v>
      </c>
      <c r="F1227" s="15">
        <v>44209</v>
      </c>
      <c r="G1227" s="2">
        <v>3634.4</v>
      </c>
      <c r="H1227" s="4">
        <f>Tabla14[[#This Row],[Importe]]-Tabla14[[#This Row],[Pagado]]</f>
        <v>0</v>
      </c>
    </row>
    <row r="1228" spans="1:8" x14ac:dyDescent="0.25">
      <c r="A1228" s="14">
        <v>44209</v>
      </c>
      <c r="B1228" s="8" t="s">
        <v>8846</v>
      </c>
      <c r="C1228">
        <v>43612</v>
      </c>
      <c r="D1228" s="13" t="s">
        <v>4033</v>
      </c>
      <c r="E1228" s="2">
        <v>2095.1999999999998</v>
      </c>
      <c r="F1228" s="15">
        <v>44209</v>
      </c>
      <c r="G1228" s="2">
        <v>2095.1999999999998</v>
      </c>
      <c r="H1228" s="4">
        <f>Tabla14[[#This Row],[Importe]]-Tabla14[[#This Row],[Pagado]]</f>
        <v>0</v>
      </c>
    </row>
    <row r="1229" spans="1:8" x14ac:dyDescent="0.25">
      <c r="A1229" s="14">
        <v>44209</v>
      </c>
      <c r="B1229" s="8" t="s">
        <v>8847</v>
      </c>
      <c r="C1229">
        <v>43613</v>
      </c>
      <c r="D1229" s="13" t="s">
        <v>3996</v>
      </c>
      <c r="E1229" s="2">
        <v>12473.06</v>
      </c>
      <c r="F1229" s="15">
        <v>44209</v>
      </c>
      <c r="G1229" s="2">
        <v>12473.06</v>
      </c>
      <c r="H1229" s="4">
        <f>Tabla14[[#This Row],[Importe]]-Tabla14[[#This Row],[Pagado]]</f>
        <v>0</v>
      </c>
    </row>
    <row r="1230" spans="1:8" x14ac:dyDescent="0.25">
      <c r="A1230" s="14">
        <v>44209</v>
      </c>
      <c r="B1230" s="8" t="s">
        <v>8848</v>
      </c>
      <c r="C1230">
        <v>43614</v>
      </c>
      <c r="D1230" s="13" t="s">
        <v>4151</v>
      </c>
      <c r="E1230" s="2">
        <v>15709.2</v>
      </c>
      <c r="F1230" s="15">
        <v>44209</v>
      </c>
      <c r="G1230" s="2">
        <v>15709.2</v>
      </c>
      <c r="H1230" s="4">
        <f>Tabla14[[#This Row],[Importe]]-Tabla14[[#This Row],[Pagado]]</f>
        <v>0</v>
      </c>
    </row>
    <row r="1231" spans="1:8" x14ac:dyDescent="0.25">
      <c r="A1231" s="14">
        <v>44209</v>
      </c>
      <c r="B1231" s="8" t="s">
        <v>8849</v>
      </c>
      <c r="C1231">
        <v>43615</v>
      </c>
      <c r="D1231" s="13" t="s">
        <v>3964</v>
      </c>
      <c r="E1231" s="2">
        <v>2940</v>
      </c>
      <c r="F1231" s="15">
        <v>44209</v>
      </c>
      <c r="G1231" s="2">
        <v>2940</v>
      </c>
      <c r="H1231" s="4">
        <f>Tabla14[[#This Row],[Importe]]-Tabla14[[#This Row],[Pagado]]</f>
        <v>0</v>
      </c>
    </row>
    <row r="1232" spans="1:8" x14ac:dyDescent="0.25">
      <c r="A1232" s="14">
        <v>44209</v>
      </c>
      <c r="B1232" s="8" t="s">
        <v>8850</v>
      </c>
      <c r="C1232">
        <v>43616</v>
      </c>
      <c r="D1232" s="13" t="s">
        <v>4037</v>
      </c>
      <c r="E1232" s="2">
        <v>1716</v>
      </c>
      <c r="F1232" s="15">
        <v>44209</v>
      </c>
      <c r="G1232" s="2">
        <v>1716</v>
      </c>
      <c r="H1232" s="4">
        <f>Tabla14[[#This Row],[Importe]]-Tabla14[[#This Row],[Pagado]]</f>
        <v>0</v>
      </c>
    </row>
    <row r="1233" spans="1:8" x14ac:dyDescent="0.25">
      <c r="A1233" s="14">
        <v>44209</v>
      </c>
      <c r="B1233" s="8" t="s">
        <v>8851</v>
      </c>
      <c r="C1233">
        <v>43617</v>
      </c>
      <c r="D1233" s="13" t="s">
        <v>3999</v>
      </c>
      <c r="E1233" s="2">
        <v>327.60000000000002</v>
      </c>
      <c r="F1233" s="15">
        <v>44209</v>
      </c>
      <c r="G1233" s="2">
        <v>327.60000000000002</v>
      </c>
      <c r="H1233" s="4">
        <f>Tabla14[[#This Row],[Importe]]-Tabla14[[#This Row],[Pagado]]</f>
        <v>0</v>
      </c>
    </row>
    <row r="1234" spans="1:8" x14ac:dyDescent="0.25">
      <c r="A1234" s="14">
        <v>44209</v>
      </c>
      <c r="B1234" s="8" t="s">
        <v>8852</v>
      </c>
      <c r="C1234">
        <v>43618</v>
      </c>
      <c r="D1234" s="13" t="s">
        <v>4049</v>
      </c>
      <c r="E1234" s="2">
        <v>2506.3000000000002</v>
      </c>
      <c r="F1234" s="15">
        <v>44209</v>
      </c>
      <c r="G1234" s="2">
        <v>2506.3000000000002</v>
      </c>
      <c r="H1234" s="4">
        <f>Tabla14[[#This Row],[Importe]]-Tabla14[[#This Row],[Pagado]]</f>
        <v>0</v>
      </c>
    </row>
    <row r="1235" spans="1:8" x14ac:dyDescent="0.25">
      <c r="A1235" s="14">
        <v>44209</v>
      </c>
      <c r="B1235" s="8" t="s">
        <v>8853</v>
      </c>
      <c r="C1235">
        <v>43619</v>
      </c>
      <c r="D1235" s="13" t="s">
        <v>3977</v>
      </c>
      <c r="E1235" s="2">
        <v>1900.6</v>
      </c>
      <c r="F1235" s="15">
        <v>44209</v>
      </c>
      <c r="G1235" s="2">
        <v>1900.6</v>
      </c>
      <c r="H1235" s="4">
        <f>Tabla14[[#This Row],[Importe]]-Tabla14[[#This Row],[Pagado]]</f>
        <v>0</v>
      </c>
    </row>
    <row r="1236" spans="1:8" x14ac:dyDescent="0.25">
      <c r="A1236" s="14">
        <v>44209</v>
      </c>
      <c r="B1236" s="8" t="s">
        <v>8854</v>
      </c>
      <c r="C1236">
        <v>43620</v>
      </c>
      <c r="D1236" s="13" t="s">
        <v>3964</v>
      </c>
      <c r="E1236" s="2">
        <v>2310.4</v>
      </c>
      <c r="F1236" s="15">
        <v>44209</v>
      </c>
      <c r="G1236" s="2">
        <v>2310.4</v>
      </c>
      <c r="H1236" s="4">
        <f>Tabla14[[#This Row],[Importe]]-Tabla14[[#This Row],[Pagado]]</f>
        <v>0</v>
      </c>
    </row>
    <row r="1237" spans="1:8" x14ac:dyDescent="0.25">
      <c r="A1237" s="14">
        <v>44209</v>
      </c>
      <c r="B1237" s="8" t="s">
        <v>8855</v>
      </c>
      <c r="C1237">
        <v>43621</v>
      </c>
      <c r="D1237" s="13" t="s">
        <v>4062</v>
      </c>
      <c r="E1237" s="2">
        <v>17885.400000000001</v>
      </c>
      <c r="F1237" s="15">
        <v>44210</v>
      </c>
      <c r="G1237" s="2">
        <v>17885.400000000001</v>
      </c>
      <c r="H1237" s="4">
        <f>Tabla14[[#This Row],[Importe]]-Tabla14[[#This Row],[Pagado]]</f>
        <v>0</v>
      </c>
    </row>
    <row r="1238" spans="1:8" x14ac:dyDescent="0.25">
      <c r="A1238" s="14">
        <v>44209</v>
      </c>
      <c r="B1238" s="8" t="s">
        <v>8856</v>
      </c>
      <c r="C1238">
        <v>43622</v>
      </c>
      <c r="D1238" s="13" t="s">
        <v>4061</v>
      </c>
      <c r="E1238" s="2">
        <v>14689.9</v>
      </c>
      <c r="F1238" s="15">
        <v>44209</v>
      </c>
      <c r="G1238" s="2">
        <v>14689.9</v>
      </c>
      <c r="H1238" s="4">
        <f>Tabla14[[#This Row],[Importe]]-Tabla14[[#This Row],[Pagado]]</f>
        <v>0</v>
      </c>
    </row>
    <row r="1239" spans="1:8" x14ac:dyDescent="0.25">
      <c r="A1239" s="14">
        <v>44209</v>
      </c>
      <c r="B1239" s="8" t="s">
        <v>8857</v>
      </c>
      <c r="C1239">
        <v>43623</v>
      </c>
      <c r="D1239" s="13" t="s">
        <v>3964</v>
      </c>
      <c r="E1239" s="2">
        <v>4990</v>
      </c>
      <c r="F1239" s="15">
        <v>44210</v>
      </c>
      <c r="G1239" s="2">
        <v>4990</v>
      </c>
      <c r="H1239" s="4">
        <f>Tabla14[[#This Row],[Importe]]-Tabla14[[#This Row],[Pagado]]</f>
        <v>0</v>
      </c>
    </row>
    <row r="1240" spans="1:8" x14ac:dyDescent="0.25">
      <c r="A1240" s="14">
        <v>44209</v>
      </c>
      <c r="B1240" s="8" t="s">
        <v>8858</v>
      </c>
      <c r="C1240">
        <v>43624</v>
      </c>
      <c r="D1240" s="13" t="s">
        <v>3989</v>
      </c>
      <c r="E1240" s="2">
        <v>706.8</v>
      </c>
      <c r="F1240" s="15">
        <v>44209</v>
      </c>
      <c r="G1240" s="2">
        <v>706.8</v>
      </c>
      <c r="H1240" s="4">
        <f>Tabla14[[#This Row],[Importe]]-Tabla14[[#This Row],[Pagado]]</f>
        <v>0</v>
      </c>
    </row>
    <row r="1241" spans="1:8" x14ac:dyDescent="0.25">
      <c r="A1241" s="14">
        <v>44209</v>
      </c>
      <c r="B1241" s="8" t="s">
        <v>8859</v>
      </c>
      <c r="C1241">
        <v>43625</v>
      </c>
      <c r="D1241" s="13" t="s">
        <v>4043</v>
      </c>
      <c r="E1241" s="2">
        <v>17088.599999999999</v>
      </c>
      <c r="F1241" s="15">
        <v>44212</v>
      </c>
      <c r="G1241" s="2">
        <v>17088.599999999999</v>
      </c>
      <c r="H1241" s="4">
        <f>Tabla14[[#This Row],[Importe]]-Tabla14[[#This Row],[Pagado]]</f>
        <v>0</v>
      </c>
    </row>
    <row r="1242" spans="1:8" x14ac:dyDescent="0.25">
      <c r="A1242" s="14">
        <v>44209</v>
      </c>
      <c r="B1242" s="8" t="s">
        <v>8860</v>
      </c>
      <c r="C1242">
        <v>43626</v>
      </c>
      <c r="D1242" s="13" t="s">
        <v>4048</v>
      </c>
      <c r="E1242" s="2">
        <v>24282.68</v>
      </c>
      <c r="F1242" s="15">
        <v>44209</v>
      </c>
      <c r="G1242" s="2">
        <v>24282.68</v>
      </c>
      <c r="H1242" s="4">
        <f>Tabla14[[#This Row],[Importe]]-Tabla14[[#This Row],[Pagado]]</f>
        <v>0</v>
      </c>
    </row>
    <row r="1243" spans="1:8" x14ac:dyDescent="0.25">
      <c r="A1243" s="14">
        <v>44209</v>
      </c>
      <c r="B1243" s="8" t="s">
        <v>8861</v>
      </c>
      <c r="C1243">
        <v>43627</v>
      </c>
      <c r="D1243" s="13" t="s">
        <v>4064</v>
      </c>
      <c r="E1243" s="2">
        <v>29547.599999999999</v>
      </c>
      <c r="F1243" s="15">
        <v>44214</v>
      </c>
      <c r="G1243" s="2">
        <v>29547.599999999999</v>
      </c>
      <c r="H1243" s="4">
        <f>Tabla14[[#This Row],[Importe]]-Tabla14[[#This Row],[Pagado]]</f>
        <v>0</v>
      </c>
    </row>
    <row r="1244" spans="1:8" x14ac:dyDescent="0.25">
      <c r="A1244" s="14">
        <v>44209</v>
      </c>
      <c r="B1244" s="8" t="s">
        <v>8862</v>
      </c>
      <c r="C1244">
        <v>43628</v>
      </c>
      <c r="D1244" s="13" t="s">
        <v>4064</v>
      </c>
      <c r="E1244" s="2">
        <v>347.2</v>
      </c>
      <c r="F1244" s="15">
        <v>44210</v>
      </c>
      <c r="G1244" s="2">
        <v>347.2</v>
      </c>
      <c r="H1244" s="4">
        <f>Tabla14[[#This Row],[Importe]]-Tabla14[[#This Row],[Pagado]]</f>
        <v>0</v>
      </c>
    </row>
    <row r="1245" spans="1:8" x14ac:dyDescent="0.25">
      <c r="A1245" s="14">
        <v>44209</v>
      </c>
      <c r="B1245" s="8" t="s">
        <v>8863</v>
      </c>
      <c r="C1245">
        <v>43629</v>
      </c>
      <c r="D1245" s="13" t="s">
        <v>4040</v>
      </c>
      <c r="E1245" s="2">
        <v>23103.7</v>
      </c>
      <c r="F1245" s="15">
        <v>44212</v>
      </c>
      <c r="G1245" s="2">
        <v>23103.7</v>
      </c>
      <c r="H1245" s="4">
        <f>Tabla14[[#This Row],[Importe]]-Tabla14[[#This Row],[Pagado]]</f>
        <v>0</v>
      </c>
    </row>
    <row r="1246" spans="1:8" x14ac:dyDescent="0.25">
      <c r="A1246" s="14">
        <v>44209</v>
      </c>
      <c r="B1246" s="8" t="s">
        <v>8864</v>
      </c>
      <c r="C1246">
        <v>43630</v>
      </c>
      <c r="D1246" s="13" t="s">
        <v>4039</v>
      </c>
      <c r="E1246" s="2">
        <v>14241.3</v>
      </c>
      <c r="F1246" s="15">
        <v>44212</v>
      </c>
      <c r="G1246" s="2">
        <v>14241.3</v>
      </c>
      <c r="H1246" s="4">
        <f>Tabla14[[#This Row],[Importe]]-Tabla14[[#This Row],[Pagado]]</f>
        <v>0</v>
      </c>
    </row>
    <row r="1247" spans="1:8" x14ac:dyDescent="0.25">
      <c r="A1247" s="14">
        <v>44209</v>
      </c>
      <c r="B1247" s="8" t="s">
        <v>8865</v>
      </c>
      <c r="C1247">
        <v>43631</v>
      </c>
      <c r="D1247" s="13" t="s">
        <v>3991</v>
      </c>
      <c r="E1247" s="2">
        <v>5681.7</v>
      </c>
      <c r="F1247" s="15">
        <v>44209</v>
      </c>
      <c r="G1247" s="2">
        <v>5681.7</v>
      </c>
      <c r="H1247" s="4">
        <f>Tabla14[[#This Row],[Importe]]-Tabla14[[#This Row],[Pagado]]</f>
        <v>0</v>
      </c>
    </row>
    <row r="1248" spans="1:8" x14ac:dyDescent="0.25">
      <c r="A1248" s="14">
        <v>44209</v>
      </c>
      <c r="B1248" s="8" t="s">
        <v>8866</v>
      </c>
      <c r="C1248">
        <v>43632</v>
      </c>
      <c r="D1248" s="13" t="s">
        <v>4058</v>
      </c>
      <c r="E1248" s="2">
        <v>4102.72</v>
      </c>
      <c r="F1248" s="15">
        <v>44209</v>
      </c>
      <c r="G1248" s="2">
        <v>4102.72</v>
      </c>
      <c r="H1248" s="4">
        <f>Tabla14[[#This Row],[Importe]]-Tabla14[[#This Row],[Pagado]]</f>
        <v>0</v>
      </c>
    </row>
    <row r="1249" spans="1:8" ht="15.75" x14ac:dyDescent="0.25">
      <c r="A1249" s="14">
        <v>44209</v>
      </c>
      <c r="B1249" s="8" t="s">
        <v>8867</v>
      </c>
      <c r="C1249">
        <v>43633</v>
      </c>
      <c r="D1249" s="17" t="s">
        <v>7662</v>
      </c>
      <c r="E1249" s="2">
        <v>0</v>
      </c>
      <c r="F1249" s="18" t="s">
        <v>7662</v>
      </c>
      <c r="G1249" s="2">
        <v>0</v>
      </c>
      <c r="H1249" s="4" t="s">
        <v>8868</v>
      </c>
    </row>
    <row r="1250" spans="1:8" x14ac:dyDescent="0.25">
      <c r="A1250" s="14">
        <v>44209</v>
      </c>
      <c r="B1250" s="8" t="s">
        <v>8869</v>
      </c>
      <c r="C1250">
        <v>43634</v>
      </c>
      <c r="D1250" s="13" t="s">
        <v>4053</v>
      </c>
      <c r="E1250" s="2">
        <v>5019.5</v>
      </c>
      <c r="F1250" s="15">
        <v>44209</v>
      </c>
      <c r="G1250" s="2">
        <v>5019.5</v>
      </c>
      <c r="H1250" s="4">
        <f>Tabla14[[#This Row],[Importe]]-Tabla14[[#This Row],[Pagado]]</f>
        <v>0</v>
      </c>
    </row>
    <row r="1251" spans="1:8" x14ac:dyDescent="0.25">
      <c r="A1251" s="14">
        <v>44209</v>
      </c>
      <c r="B1251" s="8" t="s">
        <v>8870</v>
      </c>
      <c r="C1251">
        <v>43635</v>
      </c>
      <c r="D1251" s="13" t="s">
        <v>4038</v>
      </c>
      <c r="E1251" s="2">
        <v>20979.7</v>
      </c>
      <c r="F1251" s="15">
        <v>44212</v>
      </c>
      <c r="G1251" s="2">
        <v>20979.7</v>
      </c>
      <c r="H1251" s="4">
        <f>Tabla14[[#This Row],[Importe]]-Tabla14[[#This Row],[Pagado]]</f>
        <v>0</v>
      </c>
    </row>
    <row r="1252" spans="1:8" x14ac:dyDescent="0.25">
      <c r="A1252" s="14">
        <v>44209</v>
      </c>
      <c r="B1252" s="8" t="s">
        <v>8871</v>
      </c>
      <c r="C1252">
        <v>43636</v>
      </c>
      <c r="D1252" s="13" t="s">
        <v>4137</v>
      </c>
      <c r="E1252" s="2">
        <v>14823</v>
      </c>
      <c r="F1252" s="15">
        <v>44210</v>
      </c>
      <c r="G1252" s="2">
        <v>14823</v>
      </c>
      <c r="H1252" s="4">
        <f>Tabla14[[#This Row],[Importe]]-Tabla14[[#This Row],[Pagado]]</f>
        <v>0</v>
      </c>
    </row>
    <row r="1253" spans="1:8" x14ac:dyDescent="0.25">
      <c r="A1253" s="14">
        <v>44209</v>
      </c>
      <c r="B1253" s="8" t="s">
        <v>8872</v>
      </c>
      <c r="C1253">
        <v>43637</v>
      </c>
      <c r="D1253" s="13" t="s">
        <v>4121</v>
      </c>
      <c r="E1253" s="2">
        <v>3995.7</v>
      </c>
      <c r="F1253" s="15">
        <v>44209</v>
      </c>
      <c r="G1253" s="2">
        <v>3995.7</v>
      </c>
      <c r="H1253" s="4">
        <f>Tabla14[[#This Row],[Importe]]-Tabla14[[#This Row],[Pagado]]</f>
        <v>0</v>
      </c>
    </row>
    <row r="1254" spans="1:8" x14ac:dyDescent="0.25">
      <c r="A1254" s="14">
        <v>44209</v>
      </c>
      <c r="B1254" s="8" t="s">
        <v>8873</v>
      </c>
      <c r="C1254">
        <v>43638</v>
      </c>
      <c r="D1254" s="13" t="s">
        <v>4066</v>
      </c>
      <c r="E1254" s="2">
        <v>1627</v>
      </c>
      <c r="F1254" s="15">
        <v>44209</v>
      </c>
      <c r="G1254" s="2">
        <v>1627</v>
      </c>
      <c r="H1254" s="4">
        <f>Tabla14[[#This Row],[Importe]]-Tabla14[[#This Row],[Pagado]]</f>
        <v>0</v>
      </c>
    </row>
    <row r="1255" spans="1:8" x14ac:dyDescent="0.25">
      <c r="A1255" s="14">
        <v>44209</v>
      </c>
      <c r="B1255" s="8" t="s">
        <v>8874</v>
      </c>
      <c r="C1255">
        <v>43639</v>
      </c>
      <c r="D1255" s="13" t="s">
        <v>4017</v>
      </c>
      <c r="E1255" s="2">
        <v>104493.72</v>
      </c>
      <c r="F1255" s="15">
        <v>44209</v>
      </c>
      <c r="G1255" s="2">
        <v>104493.72</v>
      </c>
      <c r="H1255" s="4">
        <f>Tabla14[[#This Row],[Importe]]-Tabla14[[#This Row],[Pagado]]</f>
        <v>0</v>
      </c>
    </row>
    <row r="1256" spans="1:8" x14ac:dyDescent="0.25">
      <c r="A1256" s="14">
        <v>44209</v>
      </c>
      <c r="B1256" s="8" t="s">
        <v>8875</v>
      </c>
      <c r="C1256">
        <v>43640</v>
      </c>
      <c r="D1256" s="13" t="s">
        <v>4176</v>
      </c>
      <c r="E1256" s="2">
        <v>7770</v>
      </c>
      <c r="F1256" s="15">
        <v>44210</v>
      </c>
      <c r="G1256" s="2">
        <v>7770</v>
      </c>
      <c r="H1256" s="4">
        <f>Tabla14[[#This Row],[Importe]]-Tabla14[[#This Row],[Pagado]]</f>
        <v>0</v>
      </c>
    </row>
    <row r="1257" spans="1:8" x14ac:dyDescent="0.25">
      <c r="A1257" s="14">
        <v>44209</v>
      </c>
      <c r="B1257" s="8" t="s">
        <v>8876</v>
      </c>
      <c r="C1257">
        <v>43641</v>
      </c>
      <c r="D1257" s="13" t="s">
        <v>4109</v>
      </c>
      <c r="E1257" s="2">
        <v>1150</v>
      </c>
      <c r="F1257" s="15">
        <v>44209</v>
      </c>
      <c r="G1257" s="2">
        <v>1150</v>
      </c>
      <c r="H1257" s="4">
        <f>Tabla14[[#This Row],[Importe]]-Tabla14[[#This Row],[Pagado]]</f>
        <v>0</v>
      </c>
    </row>
    <row r="1258" spans="1:8" x14ac:dyDescent="0.25">
      <c r="A1258" s="14">
        <v>44209</v>
      </c>
      <c r="B1258" s="8" t="s">
        <v>8877</v>
      </c>
      <c r="C1258">
        <v>43642</v>
      </c>
      <c r="D1258" s="13" t="s">
        <v>3964</v>
      </c>
      <c r="E1258" s="2">
        <v>4726.8</v>
      </c>
      <c r="F1258" s="15">
        <v>44210</v>
      </c>
      <c r="G1258" s="2">
        <v>4726.8</v>
      </c>
      <c r="H1258" s="4">
        <f>Tabla14[[#This Row],[Importe]]-Tabla14[[#This Row],[Pagado]]</f>
        <v>0</v>
      </c>
    </row>
    <row r="1259" spans="1:8" x14ac:dyDescent="0.25">
      <c r="A1259" s="14">
        <v>44209</v>
      </c>
      <c r="B1259" s="8" t="s">
        <v>8878</v>
      </c>
      <c r="C1259">
        <v>43643</v>
      </c>
      <c r="D1259" s="13" t="s">
        <v>4162</v>
      </c>
      <c r="E1259" s="2">
        <v>1681.9</v>
      </c>
      <c r="F1259" s="15">
        <v>44209</v>
      </c>
      <c r="G1259" s="2">
        <v>1681.9</v>
      </c>
      <c r="H1259" s="4">
        <f>Tabla14[[#This Row],[Importe]]-Tabla14[[#This Row],[Pagado]]</f>
        <v>0</v>
      </c>
    </row>
    <row r="1260" spans="1:8" ht="15.75" x14ac:dyDescent="0.25">
      <c r="A1260" s="14">
        <v>44209</v>
      </c>
      <c r="B1260" s="8" t="s">
        <v>8879</v>
      </c>
      <c r="C1260">
        <v>43644</v>
      </c>
      <c r="D1260" s="17" t="s">
        <v>7662</v>
      </c>
      <c r="E1260" s="2">
        <v>0</v>
      </c>
      <c r="F1260" s="18" t="s">
        <v>7662</v>
      </c>
      <c r="G1260" s="2">
        <v>0</v>
      </c>
      <c r="H1260" s="4">
        <f>Tabla14[[#This Row],[Importe]]-Tabla14[[#This Row],[Pagado]]</f>
        <v>0</v>
      </c>
    </row>
    <row r="1261" spans="1:8" x14ac:dyDescent="0.25">
      <c r="A1261" s="14">
        <v>44209</v>
      </c>
      <c r="B1261" s="8" t="s">
        <v>8880</v>
      </c>
      <c r="C1261">
        <v>43645</v>
      </c>
      <c r="D1261" s="13" t="s">
        <v>4115</v>
      </c>
      <c r="E1261" s="2">
        <v>0.12</v>
      </c>
      <c r="F1261" s="15">
        <v>44228</v>
      </c>
      <c r="G1261" s="2">
        <v>0.12</v>
      </c>
      <c r="H1261" s="4">
        <f>Tabla14[[#This Row],[Importe]]-Tabla14[[#This Row],[Pagado]]</f>
        <v>0</v>
      </c>
    </row>
    <row r="1262" spans="1:8" x14ac:dyDescent="0.25">
      <c r="A1262" s="14">
        <v>44209</v>
      </c>
      <c r="B1262" s="8" t="s">
        <v>8881</v>
      </c>
      <c r="C1262">
        <v>43646</v>
      </c>
      <c r="D1262" s="13" t="s">
        <v>4490</v>
      </c>
      <c r="E1262" s="2">
        <v>15456</v>
      </c>
      <c r="F1262" s="15">
        <v>44209</v>
      </c>
      <c r="G1262" s="2">
        <v>15456</v>
      </c>
      <c r="H1262" s="4">
        <f>Tabla14[[#This Row],[Importe]]-Tabla14[[#This Row],[Pagado]]</f>
        <v>0</v>
      </c>
    </row>
    <row r="1263" spans="1:8" x14ac:dyDescent="0.25">
      <c r="A1263" s="14">
        <v>44209</v>
      </c>
      <c r="B1263" s="8" t="s">
        <v>8882</v>
      </c>
      <c r="C1263">
        <v>43647</v>
      </c>
      <c r="D1263" s="13" t="s">
        <v>4103</v>
      </c>
      <c r="E1263" s="2">
        <v>7754.4</v>
      </c>
      <c r="F1263" s="15">
        <v>44209</v>
      </c>
      <c r="G1263" s="2">
        <v>7754.4</v>
      </c>
      <c r="H1263" s="4">
        <f>Tabla14[[#This Row],[Importe]]-Tabla14[[#This Row],[Pagado]]</f>
        <v>0</v>
      </c>
    </row>
    <row r="1264" spans="1:8" x14ac:dyDescent="0.25">
      <c r="A1264" s="14">
        <v>44209</v>
      </c>
      <c r="B1264" s="8" t="s">
        <v>8883</v>
      </c>
      <c r="C1264">
        <v>43648</v>
      </c>
      <c r="D1264" s="13" t="s">
        <v>4158</v>
      </c>
      <c r="E1264" s="2">
        <v>1588</v>
      </c>
      <c r="F1264" s="15">
        <v>44209</v>
      </c>
      <c r="G1264" s="2">
        <v>1588</v>
      </c>
      <c r="H1264" s="4">
        <f>Tabla14[[#This Row],[Importe]]-Tabla14[[#This Row],[Pagado]]</f>
        <v>0</v>
      </c>
    </row>
    <row r="1265" spans="1:8" x14ac:dyDescent="0.25">
      <c r="A1265" s="14">
        <v>44209</v>
      </c>
      <c r="B1265" s="8" t="s">
        <v>8884</v>
      </c>
      <c r="C1265">
        <v>43649</v>
      </c>
      <c r="D1265" s="13" t="s">
        <v>4042</v>
      </c>
      <c r="E1265" s="2">
        <v>28861</v>
      </c>
      <c r="F1265" s="15">
        <v>44209</v>
      </c>
      <c r="G1265" s="2">
        <v>28861</v>
      </c>
      <c r="H1265" s="4">
        <f>Tabla14[[#This Row],[Importe]]-Tabla14[[#This Row],[Pagado]]</f>
        <v>0</v>
      </c>
    </row>
    <row r="1266" spans="1:8" x14ac:dyDescent="0.25">
      <c r="A1266" s="14">
        <v>44209</v>
      </c>
      <c r="B1266" s="8" t="s">
        <v>8885</v>
      </c>
      <c r="C1266">
        <v>43650</v>
      </c>
      <c r="D1266" s="13" t="s">
        <v>3964</v>
      </c>
      <c r="E1266" s="2">
        <v>2250.4</v>
      </c>
      <c r="F1266" s="15">
        <v>44209</v>
      </c>
      <c r="G1266" s="2">
        <v>2250.4</v>
      </c>
      <c r="H1266" s="4">
        <f>Tabla14[[#This Row],[Importe]]-Tabla14[[#This Row],[Pagado]]</f>
        <v>0</v>
      </c>
    </row>
    <row r="1267" spans="1:8" x14ac:dyDescent="0.25">
      <c r="A1267" s="14">
        <v>44209</v>
      </c>
      <c r="B1267" s="8" t="s">
        <v>8886</v>
      </c>
      <c r="C1267">
        <v>43651</v>
      </c>
      <c r="D1267" s="13" t="s">
        <v>4096</v>
      </c>
      <c r="E1267" s="2">
        <v>5990.4</v>
      </c>
      <c r="F1267" s="15">
        <v>44209</v>
      </c>
      <c r="G1267" s="2">
        <v>5990.4</v>
      </c>
      <c r="H1267" s="4">
        <f>Tabla14[[#This Row],[Importe]]-Tabla14[[#This Row],[Pagado]]</f>
        <v>0</v>
      </c>
    </row>
    <row r="1268" spans="1:8" x14ac:dyDescent="0.25">
      <c r="A1268" s="14">
        <v>44209</v>
      </c>
      <c r="B1268" s="8" t="s">
        <v>8887</v>
      </c>
      <c r="C1268">
        <v>43652</v>
      </c>
      <c r="D1268" s="13" t="s">
        <v>3964</v>
      </c>
      <c r="E1268" s="2">
        <v>130</v>
      </c>
      <c r="F1268" s="15">
        <v>44209</v>
      </c>
      <c r="G1268" s="2">
        <v>130</v>
      </c>
      <c r="H1268" s="4">
        <f>Tabla14[[#This Row],[Importe]]-Tabla14[[#This Row],[Pagado]]</f>
        <v>0</v>
      </c>
    </row>
    <row r="1269" spans="1:8" x14ac:dyDescent="0.25">
      <c r="A1269" s="14">
        <v>44209</v>
      </c>
      <c r="B1269" s="8" t="s">
        <v>8888</v>
      </c>
      <c r="C1269">
        <v>43653</v>
      </c>
      <c r="D1269" s="13" t="s">
        <v>4025</v>
      </c>
      <c r="E1269" s="2">
        <v>3018.4</v>
      </c>
      <c r="F1269" s="15">
        <v>44209</v>
      </c>
      <c r="G1269" s="2">
        <v>3018.4</v>
      </c>
      <c r="H1269" s="4">
        <f>Tabla14[[#This Row],[Importe]]-Tabla14[[#This Row],[Pagado]]</f>
        <v>0</v>
      </c>
    </row>
    <row r="1270" spans="1:8" x14ac:dyDescent="0.25">
      <c r="A1270" s="14">
        <v>44209</v>
      </c>
      <c r="B1270" s="8" t="s">
        <v>8889</v>
      </c>
      <c r="C1270">
        <v>43654</v>
      </c>
      <c r="D1270" s="13" t="s">
        <v>3964</v>
      </c>
      <c r="E1270" s="2">
        <v>1879</v>
      </c>
      <c r="F1270" s="15">
        <v>44209</v>
      </c>
      <c r="G1270" s="2">
        <v>1879</v>
      </c>
      <c r="H1270" s="4">
        <f>Tabla14[[#This Row],[Importe]]-Tabla14[[#This Row],[Pagado]]</f>
        <v>0</v>
      </c>
    </row>
    <row r="1271" spans="1:8" x14ac:dyDescent="0.25">
      <c r="A1271" s="14">
        <v>44209</v>
      </c>
      <c r="B1271" s="8" t="s">
        <v>8890</v>
      </c>
      <c r="C1271">
        <v>43655</v>
      </c>
      <c r="D1271" s="13" t="s">
        <v>3964</v>
      </c>
      <c r="E1271" s="2">
        <v>5626.6</v>
      </c>
      <c r="F1271" s="15">
        <v>44209</v>
      </c>
      <c r="G1271" s="2">
        <v>5626.6</v>
      </c>
      <c r="H1271" s="4">
        <f>Tabla14[[#This Row],[Importe]]-Tabla14[[#This Row],[Pagado]]</f>
        <v>0</v>
      </c>
    </row>
    <row r="1272" spans="1:8" x14ac:dyDescent="0.25">
      <c r="A1272" s="14">
        <v>44209</v>
      </c>
      <c r="B1272" s="8" t="s">
        <v>8891</v>
      </c>
      <c r="C1272">
        <v>43656</v>
      </c>
      <c r="D1272" s="13" t="s">
        <v>4069</v>
      </c>
      <c r="E1272" s="2">
        <v>20115</v>
      </c>
      <c r="F1272" s="15">
        <v>44209</v>
      </c>
      <c r="G1272" s="2">
        <v>20115</v>
      </c>
      <c r="H1272" s="4">
        <f>Tabla14[[#This Row],[Importe]]-Tabla14[[#This Row],[Pagado]]</f>
        <v>0</v>
      </c>
    </row>
    <row r="1273" spans="1:8" x14ac:dyDescent="0.25">
      <c r="A1273" s="14">
        <v>44209</v>
      </c>
      <c r="B1273" s="8" t="s">
        <v>8892</v>
      </c>
      <c r="C1273">
        <v>43657</v>
      </c>
      <c r="D1273" s="13" t="s">
        <v>3952</v>
      </c>
      <c r="E1273" s="2">
        <v>3778</v>
      </c>
      <c r="F1273" s="15">
        <v>44209</v>
      </c>
      <c r="G1273" s="2">
        <v>3778</v>
      </c>
      <c r="H1273" s="4">
        <f>Tabla14[[#This Row],[Importe]]-Tabla14[[#This Row],[Pagado]]</f>
        <v>0</v>
      </c>
    </row>
    <row r="1274" spans="1:8" x14ac:dyDescent="0.25">
      <c r="A1274" s="14">
        <v>44209</v>
      </c>
      <c r="B1274" s="8" t="s">
        <v>8893</v>
      </c>
      <c r="C1274">
        <v>43658</v>
      </c>
      <c r="D1274" s="13" t="s">
        <v>4024</v>
      </c>
      <c r="E1274" s="2">
        <v>32187.9</v>
      </c>
      <c r="F1274" s="15">
        <v>44209</v>
      </c>
      <c r="G1274" s="2">
        <v>32187.9</v>
      </c>
      <c r="H1274" s="4">
        <f>Tabla14[[#This Row],[Importe]]-Tabla14[[#This Row],[Pagado]]</f>
        <v>0</v>
      </c>
    </row>
    <row r="1275" spans="1:8" x14ac:dyDescent="0.25">
      <c r="A1275" s="14">
        <v>44209</v>
      </c>
      <c r="B1275" s="8" t="s">
        <v>8894</v>
      </c>
      <c r="C1275">
        <v>43659</v>
      </c>
      <c r="D1275" s="13" t="s">
        <v>4116</v>
      </c>
      <c r="E1275" s="2">
        <v>1783.4</v>
      </c>
      <c r="F1275" s="15">
        <v>44209</v>
      </c>
      <c r="G1275" s="2">
        <v>1783.4</v>
      </c>
      <c r="H1275" s="4">
        <f>Tabla14[[#This Row],[Importe]]-Tabla14[[#This Row],[Pagado]]</f>
        <v>0</v>
      </c>
    </row>
    <row r="1276" spans="1:8" x14ac:dyDescent="0.25">
      <c r="A1276" s="14">
        <v>44209</v>
      </c>
      <c r="B1276" s="8" t="s">
        <v>8895</v>
      </c>
      <c r="C1276">
        <v>43660</v>
      </c>
      <c r="D1276" s="13" t="s">
        <v>3935</v>
      </c>
      <c r="E1276" s="2">
        <v>22071.200000000001</v>
      </c>
      <c r="F1276" s="15">
        <v>44210</v>
      </c>
      <c r="G1276" s="2">
        <v>22071.200000000001</v>
      </c>
      <c r="H1276" s="4">
        <f>Tabla14[[#This Row],[Importe]]-Tabla14[[#This Row],[Pagado]]</f>
        <v>0</v>
      </c>
    </row>
    <row r="1277" spans="1:8" x14ac:dyDescent="0.25">
      <c r="A1277" s="14">
        <v>44209</v>
      </c>
      <c r="B1277" s="8" t="s">
        <v>8896</v>
      </c>
      <c r="C1277">
        <v>43661</v>
      </c>
      <c r="D1277" s="13" t="s">
        <v>4073</v>
      </c>
      <c r="E1277" s="2">
        <v>7698.8</v>
      </c>
      <c r="F1277" s="15">
        <v>44209</v>
      </c>
      <c r="G1277" s="2">
        <v>7698.8</v>
      </c>
      <c r="H1277" s="4">
        <f>Tabla14[[#This Row],[Importe]]-Tabla14[[#This Row],[Pagado]]</f>
        <v>0</v>
      </c>
    </row>
    <row r="1278" spans="1:8" x14ac:dyDescent="0.25">
      <c r="A1278" s="14">
        <v>44209</v>
      </c>
      <c r="B1278" s="8" t="s">
        <v>8897</v>
      </c>
      <c r="C1278">
        <v>43662</v>
      </c>
      <c r="D1278" s="13" t="s">
        <v>4065</v>
      </c>
      <c r="E1278" s="2">
        <v>21108.400000000001</v>
      </c>
      <c r="F1278" s="15">
        <v>44210</v>
      </c>
      <c r="G1278" s="2">
        <v>21108.400000000001</v>
      </c>
      <c r="H1278" s="4">
        <f>Tabla14[[#This Row],[Importe]]-Tabla14[[#This Row],[Pagado]]</f>
        <v>0</v>
      </c>
    </row>
    <row r="1279" spans="1:8" x14ac:dyDescent="0.25">
      <c r="A1279" s="14">
        <v>44209</v>
      </c>
      <c r="B1279" s="8" t="s">
        <v>8898</v>
      </c>
      <c r="C1279">
        <v>43663</v>
      </c>
      <c r="D1279" s="13" t="s">
        <v>3964</v>
      </c>
      <c r="E1279" s="2">
        <v>90</v>
      </c>
      <c r="F1279" s="15">
        <v>44210</v>
      </c>
      <c r="G1279" s="2">
        <v>90</v>
      </c>
      <c r="H1279" s="4">
        <f>Tabla14[[#This Row],[Importe]]-Tabla14[[#This Row],[Pagado]]</f>
        <v>0</v>
      </c>
    </row>
    <row r="1280" spans="1:8" x14ac:dyDescent="0.25">
      <c r="A1280" s="14">
        <v>44209</v>
      </c>
      <c r="B1280" s="8" t="s">
        <v>8899</v>
      </c>
      <c r="C1280">
        <v>43664</v>
      </c>
      <c r="D1280" s="13" t="s">
        <v>3998</v>
      </c>
      <c r="E1280" s="2">
        <v>48259.199999999997</v>
      </c>
      <c r="F1280" s="15">
        <v>44210</v>
      </c>
      <c r="G1280" s="2">
        <v>48259.199999999997</v>
      </c>
      <c r="H1280" s="4">
        <f>Tabla14[[#This Row],[Importe]]-Tabla14[[#This Row],[Pagado]]</f>
        <v>0</v>
      </c>
    </row>
    <row r="1281" spans="1:8" ht="30" x14ac:dyDescent="0.25">
      <c r="A1281" s="14">
        <v>44210</v>
      </c>
      <c r="B1281" s="8" t="s">
        <v>8900</v>
      </c>
      <c r="C1281">
        <v>43665</v>
      </c>
      <c r="D1281" s="13" t="s">
        <v>3935</v>
      </c>
      <c r="E1281" s="2">
        <v>39618.199999999997</v>
      </c>
      <c r="F1281" s="15" t="s">
        <v>8901</v>
      </c>
      <c r="G1281" s="2">
        <f>30600+9018.2</f>
        <v>39618.199999999997</v>
      </c>
      <c r="H1281" s="4">
        <f>Tabla14[[#This Row],[Importe]]-Tabla14[[#This Row],[Pagado]]</f>
        <v>0</v>
      </c>
    </row>
    <row r="1282" spans="1:8" x14ac:dyDescent="0.25">
      <c r="A1282" s="14">
        <v>44210</v>
      </c>
      <c r="B1282" s="8" t="s">
        <v>8902</v>
      </c>
      <c r="C1282">
        <v>43666</v>
      </c>
      <c r="D1282" s="13" t="s">
        <v>3953</v>
      </c>
      <c r="E1282" s="2">
        <v>2205</v>
      </c>
      <c r="F1282" s="15">
        <v>44210</v>
      </c>
      <c r="G1282" s="2">
        <v>2205</v>
      </c>
      <c r="H1282" s="4">
        <f>Tabla14[[#This Row],[Importe]]-Tabla14[[#This Row],[Pagado]]</f>
        <v>0</v>
      </c>
    </row>
    <row r="1283" spans="1:8" x14ac:dyDescent="0.25">
      <c r="A1283" s="14">
        <v>44210</v>
      </c>
      <c r="B1283" s="8" t="s">
        <v>8903</v>
      </c>
      <c r="C1283">
        <v>43667</v>
      </c>
      <c r="D1283" s="13" t="s">
        <v>4006</v>
      </c>
      <c r="E1283" s="2">
        <v>9118.7000000000007</v>
      </c>
      <c r="F1283" s="15">
        <v>44210</v>
      </c>
      <c r="G1283" s="2">
        <v>9118.7000000000007</v>
      </c>
      <c r="H1283" s="4">
        <f>Tabla14[[#This Row],[Importe]]-Tabla14[[#This Row],[Pagado]]</f>
        <v>0</v>
      </c>
    </row>
    <row r="1284" spans="1:8" ht="15.75" x14ac:dyDescent="0.25">
      <c r="A1284" s="14">
        <v>44210</v>
      </c>
      <c r="B1284" s="8" t="s">
        <v>8904</v>
      </c>
      <c r="C1284">
        <v>43668</v>
      </c>
      <c r="D1284" s="17" t="s">
        <v>7662</v>
      </c>
      <c r="E1284" s="2">
        <v>0</v>
      </c>
      <c r="F1284" s="18" t="s">
        <v>7662</v>
      </c>
      <c r="G1284" s="2">
        <v>0</v>
      </c>
      <c r="H1284" s="4">
        <f>Tabla14[[#This Row],[Importe]]-Tabla14[[#This Row],[Pagado]]</f>
        <v>0</v>
      </c>
    </row>
    <row r="1285" spans="1:8" x14ac:dyDescent="0.25">
      <c r="A1285" s="14">
        <v>44210</v>
      </c>
      <c r="B1285" s="8" t="s">
        <v>8905</v>
      </c>
      <c r="C1285">
        <v>43669</v>
      </c>
      <c r="D1285" s="13" t="s">
        <v>4083</v>
      </c>
      <c r="E1285" s="2">
        <v>12281.5</v>
      </c>
      <c r="F1285" s="15">
        <v>44210</v>
      </c>
      <c r="G1285" s="2">
        <v>12281.5</v>
      </c>
      <c r="H1285" s="4">
        <f>Tabla14[[#This Row],[Importe]]-Tabla14[[#This Row],[Pagado]]</f>
        <v>0</v>
      </c>
    </row>
    <row r="1286" spans="1:8" x14ac:dyDescent="0.25">
      <c r="A1286" s="14">
        <v>44210</v>
      </c>
      <c r="B1286" s="8" t="s">
        <v>8906</v>
      </c>
      <c r="C1286">
        <v>43670</v>
      </c>
      <c r="D1286" s="13" t="s">
        <v>3974</v>
      </c>
      <c r="E1286" s="2">
        <v>4900</v>
      </c>
      <c r="F1286" s="15">
        <v>44210</v>
      </c>
      <c r="G1286" s="2">
        <v>4900</v>
      </c>
      <c r="H1286" s="4">
        <f>Tabla14[[#This Row],[Importe]]-Tabla14[[#This Row],[Pagado]]</f>
        <v>0</v>
      </c>
    </row>
    <row r="1287" spans="1:8" x14ac:dyDescent="0.25">
      <c r="A1287" s="14">
        <v>44210</v>
      </c>
      <c r="B1287" s="8" t="s">
        <v>8907</v>
      </c>
      <c r="C1287">
        <v>43671</v>
      </c>
      <c r="D1287" s="13" t="s">
        <v>3973</v>
      </c>
      <c r="E1287" s="2">
        <v>787</v>
      </c>
      <c r="F1287" s="15">
        <v>44210</v>
      </c>
      <c r="G1287" s="2">
        <v>787</v>
      </c>
      <c r="H1287" s="4">
        <f>Tabla14[[#This Row],[Importe]]-Tabla14[[#This Row],[Pagado]]</f>
        <v>0</v>
      </c>
    </row>
    <row r="1288" spans="1:8" x14ac:dyDescent="0.25">
      <c r="A1288" s="14">
        <v>44210</v>
      </c>
      <c r="B1288" s="8" t="s">
        <v>8908</v>
      </c>
      <c r="C1288">
        <v>43672</v>
      </c>
      <c r="D1288" s="13" t="s">
        <v>4129</v>
      </c>
      <c r="E1288" s="2">
        <v>16272.9</v>
      </c>
      <c r="F1288" s="15">
        <v>44211</v>
      </c>
      <c r="G1288" s="2">
        <v>16272.9</v>
      </c>
      <c r="H1288" s="4">
        <f>Tabla14[[#This Row],[Importe]]-Tabla14[[#This Row],[Pagado]]</f>
        <v>0</v>
      </c>
    </row>
    <row r="1289" spans="1:8" x14ac:dyDescent="0.25">
      <c r="A1289" s="14">
        <v>44210</v>
      </c>
      <c r="B1289" s="8" t="s">
        <v>8909</v>
      </c>
      <c r="C1289">
        <v>43673</v>
      </c>
      <c r="D1289" s="13" t="s">
        <v>3952</v>
      </c>
      <c r="E1289" s="2">
        <v>25514.1</v>
      </c>
      <c r="F1289" s="15">
        <v>44230</v>
      </c>
      <c r="G1289" s="2">
        <v>25514.1</v>
      </c>
      <c r="H1289" s="4">
        <f>Tabla14[[#This Row],[Importe]]-Tabla14[[#This Row],[Pagado]]</f>
        <v>0</v>
      </c>
    </row>
    <row r="1290" spans="1:8" x14ac:dyDescent="0.25">
      <c r="A1290" s="14">
        <v>44210</v>
      </c>
      <c r="B1290" s="8" t="s">
        <v>8910</v>
      </c>
      <c r="C1290">
        <v>43674</v>
      </c>
      <c r="D1290" s="13" t="s">
        <v>3940</v>
      </c>
      <c r="E1290" s="2">
        <v>3393.6</v>
      </c>
      <c r="F1290" s="15">
        <v>44211</v>
      </c>
      <c r="G1290" s="2">
        <v>3393.6</v>
      </c>
      <c r="H1290" s="4">
        <f>Tabla14[[#This Row],[Importe]]-Tabla14[[#This Row],[Pagado]]</f>
        <v>0</v>
      </c>
    </row>
    <row r="1291" spans="1:8" x14ac:dyDescent="0.25">
      <c r="A1291" s="14">
        <v>44210</v>
      </c>
      <c r="B1291" s="8" t="s">
        <v>8911</v>
      </c>
      <c r="C1291">
        <v>43675</v>
      </c>
      <c r="D1291" s="13" t="s">
        <v>3945</v>
      </c>
      <c r="E1291" s="2">
        <v>3830.5</v>
      </c>
      <c r="F1291" s="15">
        <v>44211</v>
      </c>
      <c r="G1291" s="2">
        <v>3830.5</v>
      </c>
      <c r="H1291" s="4">
        <f>Tabla14[[#This Row],[Importe]]-Tabla14[[#This Row],[Pagado]]</f>
        <v>0</v>
      </c>
    </row>
    <row r="1292" spans="1:8" x14ac:dyDescent="0.25">
      <c r="A1292" s="14">
        <v>44210</v>
      </c>
      <c r="B1292" s="8" t="s">
        <v>8912</v>
      </c>
      <c r="C1292">
        <v>43676</v>
      </c>
      <c r="D1292" s="13" t="s">
        <v>3942</v>
      </c>
      <c r="E1292" s="2">
        <v>3672</v>
      </c>
      <c r="F1292" s="15">
        <v>44211</v>
      </c>
      <c r="G1292" s="2">
        <v>3672</v>
      </c>
      <c r="H1292" s="4">
        <f>Tabla14[[#This Row],[Importe]]-Tabla14[[#This Row],[Pagado]]</f>
        <v>0</v>
      </c>
    </row>
    <row r="1293" spans="1:8" x14ac:dyDescent="0.25">
      <c r="A1293" s="14">
        <v>44210</v>
      </c>
      <c r="B1293" s="8" t="s">
        <v>8913</v>
      </c>
      <c r="C1293">
        <v>43677</v>
      </c>
      <c r="D1293" s="13" t="s">
        <v>3948</v>
      </c>
      <c r="E1293" s="2">
        <v>7195.2</v>
      </c>
      <c r="F1293" s="15">
        <v>44211</v>
      </c>
      <c r="G1293" s="2">
        <v>7195.2</v>
      </c>
      <c r="H1293" s="4">
        <f>Tabla14[[#This Row],[Importe]]-Tabla14[[#This Row],[Pagado]]</f>
        <v>0</v>
      </c>
    </row>
    <row r="1294" spans="1:8" x14ac:dyDescent="0.25">
      <c r="A1294" s="14">
        <v>44210</v>
      </c>
      <c r="B1294" s="8" t="s">
        <v>8914</v>
      </c>
      <c r="C1294">
        <v>43678</v>
      </c>
      <c r="D1294" s="13" t="s">
        <v>3947</v>
      </c>
      <c r="E1294" s="2">
        <v>1764.1</v>
      </c>
      <c r="F1294" s="15">
        <v>44212</v>
      </c>
      <c r="G1294" s="2">
        <v>1764.1</v>
      </c>
      <c r="H1294" s="4">
        <f>Tabla14[[#This Row],[Importe]]-Tabla14[[#This Row],[Pagado]]</f>
        <v>0</v>
      </c>
    </row>
    <row r="1295" spans="1:8" x14ac:dyDescent="0.25">
      <c r="A1295" s="14">
        <v>44210</v>
      </c>
      <c r="B1295" s="8" t="s">
        <v>8915</v>
      </c>
      <c r="C1295">
        <v>43679</v>
      </c>
      <c r="D1295" s="13" t="s">
        <v>3939</v>
      </c>
      <c r="E1295" s="2">
        <v>4973.8999999999996</v>
      </c>
      <c r="F1295" s="15">
        <v>44211</v>
      </c>
      <c r="G1295" s="2">
        <v>4973.8999999999996</v>
      </c>
      <c r="H1295" s="4">
        <f>Tabla14[[#This Row],[Importe]]-Tabla14[[#This Row],[Pagado]]</f>
        <v>0</v>
      </c>
    </row>
    <row r="1296" spans="1:8" x14ac:dyDescent="0.25">
      <c r="A1296" s="14">
        <v>44210</v>
      </c>
      <c r="B1296" s="8" t="s">
        <v>8916</v>
      </c>
      <c r="C1296">
        <v>43680</v>
      </c>
      <c r="D1296" s="13" t="s">
        <v>3946</v>
      </c>
      <c r="E1296" s="2">
        <v>2333.1999999999998</v>
      </c>
      <c r="F1296" s="15">
        <v>44211</v>
      </c>
      <c r="G1296" s="2">
        <v>2333.1999999999998</v>
      </c>
      <c r="H1296" s="4">
        <f>Tabla14[[#This Row],[Importe]]-Tabla14[[#This Row],[Pagado]]</f>
        <v>0</v>
      </c>
    </row>
    <row r="1297" spans="1:8" x14ac:dyDescent="0.25">
      <c r="A1297" s="14">
        <v>44210</v>
      </c>
      <c r="B1297" s="8" t="s">
        <v>8917</v>
      </c>
      <c r="C1297">
        <v>43681</v>
      </c>
      <c r="D1297" s="13" t="s">
        <v>3949</v>
      </c>
      <c r="E1297" s="2">
        <v>32420.7</v>
      </c>
      <c r="F1297" s="15">
        <v>44211</v>
      </c>
      <c r="G1297" s="2">
        <v>32420.7</v>
      </c>
      <c r="H1297" s="4">
        <f>Tabla14[[#This Row],[Importe]]-Tabla14[[#This Row],[Pagado]]</f>
        <v>0</v>
      </c>
    </row>
    <row r="1298" spans="1:8" x14ac:dyDescent="0.25">
      <c r="A1298" s="14">
        <v>44210</v>
      </c>
      <c r="B1298" s="8" t="s">
        <v>8918</v>
      </c>
      <c r="C1298">
        <v>43682</v>
      </c>
      <c r="D1298" s="13" t="s">
        <v>3941</v>
      </c>
      <c r="E1298" s="2">
        <v>3976.2</v>
      </c>
      <c r="F1298" s="15">
        <v>44211</v>
      </c>
      <c r="G1298" s="2">
        <v>3976.2</v>
      </c>
      <c r="H1298" s="4">
        <f>Tabla14[[#This Row],[Importe]]-Tabla14[[#This Row],[Pagado]]</f>
        <v>0</v>
      </c>
    </row>
    <row r="1299" spans="1:8" x14ac:dyDescent="0.25">
      <c r="A1299" s="14">
        <v>44210</v>
      </c>
      <c r="B1299" s="8" t="s">
        <v>8919</v>
      </c>
      <c r="C1299">
        <v>43683</v>
      </c>
      <c r="D1299" s="13" t="s">
        <v>4082</v>
      </c>
      <c r="E1299" s="2">
        <v>4219.2</v>
      </c>
      <c r="F1299" s="15">
        <v>44211</v>
      </c>
      <c r="G1299" s="2">
        <v>4219.2</v>
      </c>
      <c r="H1299" s="4">
        <f>Tabla14[[#This Row],[Importe]]-Tabla14[[#This Row],[Pagado]]</f>
        <v>0</v>
      </c>
    </row>
    <row r="1300" spans="1:8" x14ac:dyDescent="0.25">
      <c r="A1300" s="14">
        <v>44210</v>
      </c>
      <c r="B1300" s="8" t="s">
        <v>8920</v>
      </c>
      <c r="C1300">
        <v>43684</v>
      </c>
      <c r="D1300" s="13" t="s">
        <v>3950</v>
      </c>
      <c r="E1300" s="2">
        <v>27859.200000000001</v>
      </c>
      <c r="F1300" s="15">
        <v>44212</v>
      </c>
      <c r="G1300" s="2">
        <v>27859.200000000001</v>
      </c>
      <c r="H1300" s="4">
        <f>Tabla14[[#This Row],[Importe]]-Tabla14[[#This Row],[Pagado]]</f>
        <v>0</v>
      </c>
    </row>
    <row r="1301" spans="1:8" ht="30" x14ac:dyDescent="0.25">
      <c r="A1301" s="14">
        <v>44210</v>
      </c>
      <c r="B1301" s="8" t="s">
        <v>8921</v>
      </c>
      <c r="C1301">
        <v>43685</v>
      </c>
      <c r="D1301" s="13" t="s">
        <v>3951</v>
      </c>
      <c r="E1301" s="2">
        <v>10062.5</v>
      </c>
      <c r="F1301" s="15" t="s">
        <v>8922</v>
      </c>
      <c r="G1301" s="2">
        <f>7000+3062.5</f>
        <v>10062.5</v>
      </c>
      <c r="H1301" s="4">
        <f>Tabla14[[#This Row],[Importe]]-Tabla14[[#This Row],[Pagado]]</f>
        <v>0</v>
      </c>
    </row>
    <row r="1302" spans="1:8" x14ac:dyDescent="0.25">
      <c r="A1302" s="14">
        <v>44210</v>
      </c>
      <c r="B1302" s="8" t="s">
        <v>8923</v>
      </c>
      <c r="C1302">
        <v>43686</v>
      </c>
      <c r="D1302" s="13" t="s">
        <v>3960</v>
      </c>
      <c r="E1302" s="2">
        <v>20463.3</v>
      </c>
      <c r="F1302" s="15">
        <v>44210</v>
      </c>
      <c r="G1302" s="2">
        <v>20463.3</v>
      </c>
      <c r="H1302" s="4">
        <f>Tabla14[[#This Row],[Importe]]-Tabla14[[#This Row],[Pagado]]</f>
        <v>0</v>
      </c>
    </row>
    <row r="1303" spans="1:8" x14ac:dyDescent="0.25">
      <c r="A1303" s="14">
        <v>44210</v>
      </c>
      <c r="B1303" s="8" t="s">
        <v>8924</v>
      </c>
      <c r="C1303">
        <v>43687</v>
      </c>
      <c r="D1303" s="13" t="s">
        <v>4054</v>
      </c>
      <c r="E1303" s="2">
        <v>32641.4</v>
      </c>
      <c r="F1303" s="15">
        <v>44210</v>
      </c>
      <c r="G1303" s="2">
        <v>32641.4</v>
      </c>
      <c r="H1303" s="4">
        <f>Tabla14[[#This Row],[Importe]]-Tabla14[[#This Row],[Pagado]]</f>
        <v>0</v>
      </c>
    </row>
    <row r="1304" spans="1:8" x14ac:dyDescent="0.25">
      <c r="A1304" s="14">
        <v>44210</v>
      </c>
      <c r="B1304" s="8" t="s">
        <v>8925</v>
      </c>
      <c r="C1304">
        <v>43688</v>
      </c>
      <c r="D1304" s="13" t="s">
        <v>3967</v>
      </c>
      <c r="E1304" s="2">
        <v>6921.6</v>
      </c>
      <c r="F1304" s="15">
        <v>44210</v>
      </c>
      <c r="G1304" s="2">
        <v>6921.6</v>
      </c>
      <c r="H1304" s="4">
        <f>Tabla14[[#This Row],[Importe]]-Tabla14[[#This Row],[Pagado]]</f>
        <v>0</v>
      </c>
    </row>
    <row r="1305" spans="1:8" x14ac:dyDescent="0.25">
      <c r="A1305" s="14">
        <v>44210</v>
      </c>
      <c r="B1305" s="8" t="s">
        <v>8926</v>
      </c>
      <c r="C1305">
        <v>43689</v>
      </c>
      <c r="D1305" s="13" t="s">
        <v>3963</v>
      </c>
      <c r="E1305" s="2">
        <v>1499</v>
      </c>
      <c r="F1305" s="15">
        <v>44210</v>
      </c>
      <c r="G1305" s="2">
        <v>1499</v>
      </c>
      <c r="H1305" s="4">
        <f>Tabla14[[#This Row],[Importe]]-Tabla14[[#This Row],[Pagado]]</f>
        <v>0</v>
      </c>
    </row>
    <row r="1306" spans="1:8" x14ac:dyDescent="0.25">
      <c r="A1306" s="14">
        <v>44210</v>
      </c>
      <c r="B1306" s="8" t="s">
        <v>8927</v>
      </c>
      <c r="C1306">
        <v>43690</v>
      </c>
      <c r="D1306" s="13" t="s">
        <v>4136</v>
      </c>
      <c r="E1306" s="2">
        <v>560</v>
      </c>
      <c r="F1306" s="15">
        <v>44210</v>
      </c>
      <c r="G1306" s="2">
        <v>560</v>
      </c>
      <c r="H1306" s="4">
        <f>Tabla14[[#This Row],[Importe]]-Tabla14[[#This Row],[Pagado]]</f>
        <v>0</v>
      </c>
    </row>
    <row r="1307" spans="1:8" x14ac:dyDescent="0.25">
      <c r="A1307" s="14">
        <v>44210</v>
      </c>
      <c r="B1307" s="8" t="s">
        <v>8928</v>
      </c>
      <c r="C1307">
        <v>43691</v>
      </c>
      <c r="D1307" s="13" t="s">
        <v>4041</v>
      </c>
      <c r="E1307" s="2">
        <v>709.8</v>
      </c>
      <c r="F1307" s="15">
        <v>44210</v>
      </c>
      <c r="G1307" s="2">
        <v>709.8</v>
      </c>
      <c r="H1307" s="4">
        <f>Tabla14[[#This Row],[Importe]]-Tabla14[[#This Row],[Pagado]]</f>
        <v>0</v>
      </c>
    </row>
    <row r="1308" spans="1:8" x14ac:dyDescent="0.25">
      <c r="A1308" s="14">
        <v>44210</v>
      </c>
      <c r="B1308" s="8" t="s">
        <v>8929</v>
      </c>
      <c r="C1308">
        <v>43692</v>
      </c>
      <c r="D1308" s="13" t="s">
        <v>4089</v>
      </c>
      <c r="E1308" s="2">
        <v>1283.4000000000001</v>
      </c>
      <c r="F1308" s="15">
        <v>44210</v>
      </c>
      <c r="G1308" s="2">
        <v>1283.4000000000001</v>
      </c>
      <c r="H1308" s="4">
        <f>Tabla14[[#This Row],[Importe]]-Tabla14[[#This Row],[Pagado]]</f>
        <v>0</v>
      </c>
    </row>
    <row r="1309" spans="1:8" x14ac:dyDescent="0.25">
      <c r="A1309" s="14">
        <v>44210</v>
      </c>
      <c r="B1309" s="8" t="s">
        <v>8930</v>
      </c>
      <c r="C1309">
        <v>43693</v>
      </c>
      <c r="D1309" s="13" t="s">
        <v>4086</v>
      </c>
      <c r="E1309" s="2">
        <v>3391.4</v>
      </c>
      <c r="F1309" s="15">
        <v>44210</v>
      </c>
      <c r="G1309" s="2">
        <v>3391.4</v>
      </c>
      <c r="H1309" s="4">
        <f>Tabla14[[#This Row],[Importe]]-Tabla14[[#This Row],[Pagado]]</f>
        <v>0</v>
      </c>
    </row>
    <row r="1310" spans="1:8" x14ac:dyDescent="0.25">
      <c r="A1310" s="14">
        <v>44210</v>
      </c>
      <c r="B1310" s="8" t="s">
        <v>8931</v>
      </c>
      <c r="C1310">
        <v>43694</v>
      </c>
      <c r="D1310" s="13" t="s">
        <v>4093</v>
      </c>
      <c r="E1310" s="2">
        <v>6546.4</v>
      </c>
      <c r="F1310" s="15">
        <v>44210</v>
      </c>
      <c r="G1310" s="2">
        <v>6546.4</v>
      </c>
      <c r="H1310" s="4">
        <f>Tabla14[[#This Row],[Importe]]-Tabla14[[#This Row],[Pagado]]</f>
        <v>0</v>
      </c>
    </row>
    <row r="1311" spans="1:8" x14ac:dyDescent="0.25">
      <c r="A1311" s="14">
        <v>44210</v>
      </c>
      <c r="B1311" s="8" t="s">
        <v>8932</v>
      </c>
      <c r="C1311">
        <v>43695</v>
      </c>
      <c r="D1311" s="13" t="s">
        <v>4187</v>
      </c>
      <c r="E1311" s="2">
        <v>18964.5</v>
      </c>
      <c r="F1311" s="15">
        <v>44210</v>
      </c>
      <c r="G1311" s="2">
        <v>18964.5</v>
      </c>
      <c r="H1311" s="4">
        <f>Tabla14[[#This Row],[Importe]]-Tabla14[[#This Row],[Pagado]]</f>
        <v>0</v>
      </c>
    </row>
    <row r="1312" spans="1:8" x14ac:dyDescent="0.25">
      <c r="A1312" s="14">
        <v>44210</v>
      </c>
      <c r="B1312" s="8" t="s">
        <v>8933</v>
      </c>
      <c r="C1312">
        <v>43696</v>
      </c>
      <c r="D1312" s="13" t="s">
        <v>4161</v>
      </c>
      <c r="E1312" s="2">
        <v>11987.1</v>
      </c>
      <c r="F1312" s="15">
        <v>44210</v>
      </c>
      <c r="G1312" s="2">
        <v>11987.1</v>
      </c>
      <c r="H1312" s="4">
        <f>Tabla14[[#This Row],[Importe]]-Tabla14[[#This Row],[Pagado]]</f>
        <v>0</v>
      </c>
    </row>
    <row r="1313" spans="1:8" x14ac:dyDescent="0.25">
      <c r="A1313" s="14">
        <v>44210</v>
      </c>
      <c r="B1313" s="8" t="s">
        <v>8934</v>
      </c>
      <c r="C1313">
        <v>43697</v>
      </c>
      <c r="D1313" s="13" t="s">
        <v>4030</v>
      </c>
      <c r="E1313" s="2">
        <v>4038.1</v>
      </c>
      <c r="F1313" s="15">
        <v>44210</v>
      </c>
      <c r="G1313" s="2">
        <v>4038.1</v>
      </c>
      <c r="H1313" s="4">
        <f>Tabla14[[#This Row],[Importe]]-Tabla14[[#This Row],[Pagado]]</f>
        <v>0</v>
      </c>
    </row>
    <row r="1314" spans="1:8" x14ac:dyDescent="0.25">
      <c r="A1314" s="14">
        <v>44210</v>
      </c>
      <c r="B1314" s="8" t="s">
        <v>8935</v>
      </c>
      <c r="C1314">
        <v>43698</v>
      </c>
      <c r="D1314" s="13" t="s">
        <v>3969</v>
      </c>
      <c r="E1314" s="2">
        <v>10463.200000000001</v>
      </c>
      <c r="F1314" s="15">
        <v>44210</v>
      </c>
      <c r="G1314" s="2">
        <v>10463.200000000001</v>
      </c>
      <c r="H1314" s="4">
        <f>Tabla14[[#This Row],[Importe]]-Tabla14[[#This Row],[Pagado]]</f>
        <v>0</v>
      </c>
    </row>
    <row r="1315" spans="1:8" x14ac:dyDescent="0.25">
      <c r="A1315" s="14">
        <v>44210</v>
      </c>
      <c r="B1315" s="8" t="s">
        <v>8936</v>
      </c>
      <c r="C1315">
        <v>43699</v>
      </c>
      <c r="D1315" s="13" t="s">
        <v>3972</v>
      </c>
      <c r="E1315" s="2">
        <v>3534</v>
      </c>
      <c r="F1315" s="15">
        <v>44210</v>
      </c>
      <c r="G1315" s="2">
        <v>3534</v>
      </c>
      <c r="H1315" s="4">
        <f>Tabla14[[#This Row],[Importe]]-Tabla14[[#This Row],[Pagado]]</f>
        <v>0</v>
      </c>
    </row>
    <row r="1316" spans="1:8" x14ac:dyDescent="0.25">
      <c r="A1316" s="14">
        <v>44210</v>
      </c>
      <c r="B1316" s="8" t="s">
        <v>8937</v>
      </c>
      <c r="C1316">
        <v>43700</v>
      </c>
      <c r="D1316" s="13" t="s">
        <v>3982</v>
      </c>
      <c r="E1316" s="2">
        <v>3235.5</v>
      </c>
      <c r="F1316" s="15">
        <v>44210</v>
      </c>
      <c r="G1316" s="2">
        <v>3235.5</v>
      </c>
      <c r="H1316" s="4">
        <f>Tabla14[[#This Row],[Importe]]-Tabla14[[#This Row],[Pagado]]</f>
        <v>0</v>
      </c>
    </row>
    <row r="1317" spans="1:8" x14ac:dyDescent="0.25">
      <c r="A1317" s="14">
        <v>44210</v>
      </c>
      <c r="B1317" s="8" t="s">
        <v>8938</v>
      </c>
      <c r="C1317">
        <v>43701</v>
      </c>
      <c r="D1317" s="13" t="s">
        <v>3971</v>
      </c>
      <c r="E1317" s="2">
        <v>3961.5</v>
      </c>
      <c r="F1317" s="15">
        <v>44210</v>
      </c>
      <c r="G1317" s="2">
        <v>3961.5</v>
      </c>
      <c r="H1317" s="4">
        <f>Tabla14[[#This Row],[Importe]]-Tabla14[[#This Row],[Pagado]]</f>
        <v>0</v>
      </c>
    </row>
    <row r="1318" spans="1:8" x14ac:dyDescent="0.25">
      <c r="A1318" s="14">
        <v>44210</v>
      </c>
      <c r="B1318" s="8" t="s">
        <v>8939</v>
      </c>
      <c r="C1318">
        <v>43702</v>
      </c>
      <c r="D1318" s="13" t="s">
        <v>4078</v>
      </c>
      <c r="E1318" s="2">
        <v>2184.1999999999998</v>
      </c>
      <c r="F1318" s="15">
        <v>44210</v>
      </c>
      <c r="G1318" s="2">
        <v>2184.1999999999998</v>
      </c>
      <c r="H1318" s="4">
        <f>Tabla14[[#This Row],[Importe]]-Tabla14[[#This Row],[Pagado]]</f>
        <v>0</v>
      </c>
    </row>
    <row r="1319" spans="1:8" x14ac:dyDescent="0.25">
      <c r="A1319" s="14">
        <v>44210</v>
      </c>
      <c r="B1319" s="8" t="s">
        <v>8940</v>
      </c>
      <c r="C1319">
        <v>43703</v>
      </c>
      <c r="D1319" s="13" t="s">
        <v>4033</v>
      </c>
      <c r="E1319" s="2">
        <v>2228.6</v>
      </c>
      <c r="F1319" s="15">
        <v>44210</v>
      </c>
      <c r="G1319" s="2">
        <v>2228.6</v>
      </c>
      <c r="H1319" s="4">
        <f>Tabla14[[#This Row],[Importe]]-Tabla14[[#This Row],[Pagado]]</f>
        <v>0</v>
      </c>
    </row>
    <row r="1320" spans="1:8" x14ac:dyDescent="0.25">
      <c r="A1320" s="14">
        <v>44210</v>
      </c>
      <c r="B1320" s="8" t="s">
        <v>8941</v>
      </c>
      <c r="C1320">
        <v>43704</v>
      </c>
      <c r="D1320" s="13" t="s">
        <v>3978</v>
      </c>
      <c r="E1320" s="2">
        <v>4297.5</v>
      </c>
      <c r="F1320" s="15">
        <v>44210</v>
      </c>
      <c r="G1320" s="2">
        <v>4297.5</v>
      </c>
      <c r="H1320" s="4">
        <f>Tabla14[[#This Row],[Importe]]-Tabla14[[#This Row],[Pagado]]</f>
        <v>0</v>
      </c>
    </row>
    <row r="1321" spans="1:8" x14ac:dyDescent="0.25">
      <c r="A1321" s="14">
        <v>44210</v>
      </c>
      <c r="B1321" s="8" t="s">
        <v>8942</v>
      </c>
      <c r="C1321">
        <v>43705</v>
      </c>
      <c r="D1321" s="13" t="s">
        <v>3977</v>
      </c>
      <c r="E1321" s="2">
        <v>4753.3999999999996</v>
      </c>
      <c r="F1321" s="15">
        <v>44210</v>
      </c>
      <c r="G1321" s="2">
        <v>4753.3999999999996</v>
      </c>
      <c r="H1321" s="4">
        <f>Tabla14[[#This Row],[Importe]]-Tabla14[[#This Row],[Pagado]]</f>
        <v>0</v>
      </c>
    </row>
    <row r="1322" spans="1:8" x14ac:dyDescent="0.25">
      <c r="A1322" s="14">
        <v>44210</v>
      </c>
      <c r="B1322" s="8" t="s">
        <v>8943</v>
      </c>
      <c r="C1322">
        <v>43706</v>
      </c>
      <c r="D1322" s="13" t="s">
        <v>4031</v>
      </c>
      <c r="E1322" s="2">
        <v>2704.8</v>
      </c>
      <c r="F1322" s="15">
        <v>44210</v>
      </c>
      <c r="G1322" s="2">
        <v>2704.8</v>
      </c>
      <c r="H1322" s="4">
        <f>Tabla14[[#This Row],[Importe]]-Tabla14[[#This Row],[Pagado]]</f>
        <v>0</v>
      </c>
    </row>
    <row r="1323" spans="1:8" x14ac:dyDescent="0.25">
      <c r="A1323" s="14">
        <v>44210</v>
      </c>
      <c r="B1323" s="8" t="s">
        <v>8944</v>
      </c>
      <c r="C1323">
        <v>43707</v>
      </c>
      <c r="D1323" s="13" t="s">
        <v>4084</v>
      </c>
      <c r="E1323" s="2">
        <v>1791.7</v>
      </c>
      <c r="F1323" s="15">
        <v>44210</v>
      </c>
      <c r="G1323" s="2">
        <v>1791.7</v>
      </c>
      <c r="H1323" s="4">
        <f>Tabla14[[#This Row],[Importe]]-Tabla14[[#This Row],[Pagado]]</f>
        <v>0</v>
      </c>
    </row>
    <row r="1324" spans="1:8" x14ac:dyDescent="0.25">
      <c r="A1324" s="14">
        <v>44210</v>
      </c>
      <c r="B1324" s="8" t="s">
        <v>8945</v>
      </c>
      <c r="C1324">
        <v>43708</v>
      </c>
      <c r="D1324" s="13" t="s">
        <v>3956</v>
      </c>
      <c r="E1324" s="2">
        <v>1590</v>
      </c>
      <c r="F1324" s="15">
        <v>44210</v>
      </c>
      <c r="G1324" s="2">
        <v>1590</v>
      </c>
      <c r="H1324" s="4">
        <f>Tabla14[[#This Row],[Importe]]-Tabla14[[#This Row],[Pagado]]</f>
        <v>0</v>
      </c>
    </row>
    <row r="1325" spans="1:8" x14ac:dyDescent="0.25">
      <c r="A1325" s="14">
        <v>44210</v>
      </c>
      <c r="B1325" s="8" t="s">
        <v>8946</v>
      </c>
      <c r="C1325">
        <v>43709</v>
      </c>
      <c r="D1325" s="13" t="s">
        <v>4032</v>
      </c>
      <c r="E1325" s="2">
        <v>3244.5</v>
      </c>
      <c r="F1325" s="15">
        <v>44210</v>
      </c>
      <c r="G1325" s="2">
        <v>3244.5</v>
      </c>
      <c r="H1325" s="4">
        <f>Tabla14[[#This Row],[Importe]]-Tabla14[[#This Row],[Pagado]]</f>
        <v>0</v>
      </c>
    </row>
    <row r="1326" spans="1:8" x14ac:dyDescent="0.25">
      <c r="A1326" s="14">
        <v>44210</v>
      </c>
      <c r="B1326" s="8" t="s">
        <v>8947</v>
      </c>
      <c r="C1326">
        <v>43710</v>
      </c>
      <c r="D1326" s="13" t="s">
        <v>3981</v>
      </c>
      <c r="E1326" s="2">
        <v>975</v>
      </c>
      <c r="F1326" s="15">
        <v>44211</v>
      </c>
      <c r="G1326" s="2">
        <v>975</v>
      </c>
      <c r="H1326" s="4">
        <f>Tabla14[[#This Row],[Importe]]-Tabla14[[#This Row],[Pagado]]</f>
        <v>0</v>
      </c>
    </row>
    <row r="1327" spans="1:8" x14ac:dyDescent="0.25">
      <c r="A1327" s="14">
        <v>44210</v>
      </c>
      <c r="B1327" s="8" t="s">
        <v>8948</v>
      </c>
      <c r="C1327">
        <v>43711</v>
      </c>
      <c r="D1327" s="13" t="s">
        <v>4036</v>
      </c>
      <c r="E1327" s="2">
        <v>1770.8</v>
      </c>
      <c r="F1327" s="15">
        <v>44210</v>
      </c>
      <c r="G1327" s="2">
        <v>1770.8</v>
      </c>
      <c r="H1327" s="4">
        <f>Tabla14[[#This Row],[Importe]]-Tabla14[[#This Row],[Pagado]]</f>
        <v>0</v>
      </c>
    </row>
    <row r="1328" spans="1:8" x14ac:dyDescent="0.25">
      <c r="A1328" s="14">
        <v>44210</v>
      </c>
      <c r="B1328" s="8" t="s">
        <v>8949</v>
      </c>
      <c r="C1328">
        <v>43712</v>
      </c>
      <c r="D1328" s="13" t="s">
        <v>3964</v>
      </c>
      <c r="E1328" s="2">
        <v>15371</v>
      </c>
      <c r="F1328" s="15">
        <v>44210</v>
      </c>
      <c r="G1328" s="2">
        <v>15371</v>
      </c>
      <c r="H1328" s="4">
        <f>Tabla14[[#This Row],[Importe]]-Tabla14[[#This Row],[Pagado]]</f>
        <v>0</v>
      </c>
    </row>
    <row r="1329" spans="1:8" x14ac:dyDescent="0.25">
      <c r="A1329" s="14">
        <v>44210</v>
      </c>
      <c r="B1329" s="8" t="s">
        <v>8950</v>
      </c>
      <c r="C1329">
        <v>43713</v>
      </c>
      <c r="D1329" s="13" t="s">
        <v>4021</v>
      </c>
      <c r="E1329" s="2">
        <v>1746</v>
      </c>
      <c r="F1329" s="15">
        <v>44210</v>
      </c>
      <c r="G1329" s="2">
        <v>1746</v>
      </c>
      <c r="H1329" s="4">
        <f>Tabla14[[#This Row],[Importe]]-Tabla14[[#This Row],[Pagado]]</f>
        <v>0</v>
      </c>
    </row>
    <row r="1330" spans="1:8" ht="30" x14ac:dyDescent="0.25">
      <c r="A1330" s="14">
        <v>44210</v>
      </c>
      <c r="B1330" s="8" t="s">
        <v>8951</v>
      </c>
      <c r="C1330">
        <v>43714</v>
      </c>
      <c r="D1330" s="13" t="s">
        <v>4020</v>
      </c>
      <c r="E1330" s="2">
        <v>31771.5</v>
      </c>
      <c r="F1330" s="15" t="s">
        <v>8952</v>
      </c>
      <c r="G1330" s="2">
        <f>5103.5+26668</f>
        <v>31771.5</v>
      </c>
      <c r="H1330" s="4">
        <f>Tabla14[[#This Row],[Importe]]-Tabla14[[#This Row],[Pagado]]</f>
        <v>0</v>
      </c>
    </row>
    <row r="1331" spans="1:8" x14ac:dyDescent="0.25">
      <c r="A1331" s="14">
        <v>44210</v>
      </c>
      <c r="B1331" s="8" t="s">
        <v>8953</v>
      </c>
      <c r="C1331">
        <v>43715</v>
      </c>
      <c r="D1331" s="13" t="s">
        <v>4088</v>
      </c>
      <c r="E1331" s="2">
        <v>3675</v>
      </c>
      <c r="F1331" s="15">
        <v>44210</v>
      </c>
      <c r="G1331" s="2">
        <v>3675</v>
      </c>
      <c r="H1331" s="4">
        <f>Tabla14[[#This Row],[Importe]]-Tabla14[[#This Row],[Pagado]]</f>
        <v>0</v>
      </c>
    </row>
    <row r="1332" spans="1:8" x14ac:dyDescent="0.25">
      <c r="A1332" s="14">
        <v>44210</v>
      </c>
      <c r="B1332" s="8" t="s">
        <v>8954</v>
      </c>
      <c r="C1332">
        <v>43716</v>
      </c>
      <c r="D1332" s="13" t="s">
        <v>4173</v>
      </c>
      <c r="E1332" s="2">
        <v>24019.8</v>
      </c>
      <c r="F1332" s="15">
        <v>44222</v>
      </c>
      <c r="G1332" s="2">
        <v>24019.8</v>
      </c>
      <c r="H1332" s="4">
        <f>Tabla14[[#This Row],[Importe]]-Tabla14[[#This Row],[Pagado]]</f>
        <v>0</v>
      </c>
    </row>
    <row r="1333" spans="1:8" x14ac:dyDescent="0.25">
      <c r="A1333" s="14">
        <v>44210</v>
      </c>
      <c r="B1333" s="8" t="s">
        <v>8955</v>
      </c>
      <c r="C1333">
        <v>43717</v>
      </c>
      <c r="D1333" s="13" t="s">
        <v>3989</v>
      </c>
      <c r="E1333" s="2">
        <v>836.8</v>
      </c>
      <c r="F1333" s="15">
        <v>44210</v>
      </c>
      <c r="G1333" s="2">
        <v>836.8</v>
      </c>
      <c r="H1333" s="4">
        <f>Tabla14[[#This Row],[Importe]]-Tabla14[[#This Row],[Pagado]]</f>
        <v>0</v>
      </c>
    </row>
    <row r="1334" spans="1:8" x14ac:dyDescent="0.25">
      <c r="A1334" s="14">
        <v>44210</v>
      </c>
      <c r="B1334" s="8" t="s">
        <v>8956</v>
      </c>
      <c r="C1334">
        <v>43718</v>
      </c>
      <c r="D1334" s="13" t="s">
        <v>4048</v>
      </c>
      <c r="E1334" s="2">
        <v>26240</v>
      </c>
      <c r="F1334" s="15">
        <v>44211</v>
      </c>
      <c r="G1334" s="2">
        <v>26240</v>
      </c>
      <c r="H1334" s="4">
        <f>Tabla14[[#This Row],[Importe]]-Tabla14[[#This Row],[Pagado]]</f>
        <v>0</v>
      </c>
    </row>
    <row r="1335" spans="1:8" x14ac:dyDescent="0.25">
      <c r="A1335" s="14">
        <v>44210</v>
      </c>
      <c r="B1335" s="8" t="s">
        <v>8957</v>
      </c>
      <c r="C1335">
        <v>43719</v>
      </c>
      <c r="D1335" s="13" t="s">
        <v>8958</v>
      </c>
      <c r="E1335" s="2">
        <v>8846.5</v>
      </c>
      <c r="F1335" s="15">
        <v>44211</v>
      </c>
      <c r="G1335" s="2">
        <v>8846.5</v>
      </c>
      <c r="H1335" s="4">
        <f>Tabla14[[#This Row],[Importe]]-Tabla14[[#This Row],[Pagado]]</f>
        <v>0</v>
      </c>
    </row>
    <row r="1336" spans="1:8" x14ac:dyDescent="0.25">
      <c r="A1336" s="14">
        <v>44210</v>
      </c>
      <c r="B1336" s="8" t="s">
        <v>8959</v>
      </c>
      <c r="C1336">
        <v>43720</v>
      </c>
      <c r="D1336" s="13" t="s">
        <v>4091</v>
      </c>
      <c r="E1336" s="2">
        <v>7711.1</v>
      </c>
      <c r="F1336" s="15">
        <v>44210</v>
      </c>
      <c r="G1336" s="2">
        <v>7711.1</v>
      </c>
      <c r="H1336" s="4">
        <f>Tabla14[[#This Row],[Importe]]-Tabla14[[#This Row],[Pagado]]</f>
        <v>0</v>
      </c>
    </row>
    <row r="1337" spans="1:8" x14ac:dyDescent="0.25">
      <c r="A1337" s="14">
        <v>44210</v>
      </c>
      <c r="B1337" s="8" t="s">
        <v>8960</v>
      </c>
      <c r="C1337">
        <v>43721</v>
      </c>
      <c r="D1337" s="13" t="s">
        <v>4121</v>
      </c>
      <c r="E1337" s="2">
        <v>3826.6</v>
      </c>
      <c r="F1337" s="15">
        <v>44210</v>
      </c>
      <c r="G1337" s="2">
        <v>3826.6</v>
      </c>
      <c r="H1337" s="4">
        <f>Tabla14[[#This Row],[Importe]]-Tabla14[[#This Row],[Pagado]]</f>
        <v>0</v>
      </c>
    </row>
    <row r="1338" spans="1:8" x14ac:dyDescent="0.25">
      <c r="A1338" s="14">
        <v>44210</v>
      </c>
      <c r="B1338" s="8" t="s">
        <v>8961</v>
      </c>
      <c r="C1338">
        <v>43722</v>
      </c>
      <c r="D1338" s="13" t="s">
        <v>3980</v>
      </c>
      <c r="E1338" s="2">
        <v>2124.8000000000002</v>
      </c>
      <c r="F1338" s="15">
        <v>44211</v>
      </c>
      <c r="G1338" s="2">
        <v>2124.8000000000002</v>
      </c>
      <c r="H1338" s="4">
        <f>Tabla14[[#This Row],[Importe]]-Tabla14[[#This Row],[Pagado]]</f>
        <v>0</v>
      </c>
    </row>
    <row r="1339" spans="1:8" x14ac:dyDescent="0.25">
      <c r="A1339" s="14">
        <v>44210</v>
      </c>
      <c r="B1339" s="8" t="s">
        <v>8962</v>
      </c>
      <c r="C1339">
        <v>43723</v>
      </c>
      <c r="D1339" s="13" t="s">
        <v>4120</v>
      </c>
      <c r="E1339" s="2">
        <v>5300</v>
      </c>
      <c r="F1339" s="15">
        <v>44211</v>
      </c>
      <c r="G1339" s="2">
        <v>5300</v>
      </c>
      <c r="H1339" s="4">
        <f>Tabla14[[#This Row],[Importe]]-Tabla14[[#This Row],[Pagado]]</f>
        <v>0</v>
      </c>
    </row>
    <row r="1340" spans="1:8" x14ac:dyDescent="0.25">
      <c r="A1340" s="14">
        <v>44210</v>
      </c>
      <c r="B1340" s="8" t="s">
        <v>8963</v>
      </c>
      <c r="C1340">
        <v>43724</v>
      </c>
      <c r="D1340" s="13" t="s">
        <v>3959</v>
      </c>
      <c r="E1340" s="2">
        <v>10123.4</v>
      </c>
      <c r="F1340" s="15">
        <v>44225</v>
      </c>
      <c r="G1340" s="2">
        <v>10123.4</v>
      </c>
      <c r="H1340" s="4">
        <f>Tabla14[[#This Row],[Importe]]-Tabla14[[#This Row],[Pagado]]</f>
        <v>0</v>
      </c>
    </row>
    <row r="1341" spans="1:8" x14ac:dyDescent="0.25">
      <c r="A1341" s="14">
        <v>44210</v>
      </c>
      <c r="B1341" s="8" t="s">
        <v>8964</v>
      </c>
      <c r="C1341">
        <v>43725</v>
      </c>
      <c r="D1341" s="13" t="s">
        <v>3964</v>
      </c>
      <c r="E1341" s="2">
        <v>19053.2</v>
      </c>
      <c r="F1341" s="15">
        <v>44210</v>
      </c>
      <c r="G1341" s="2">
        <v>19053.2</v>
      </c>
      <c r="H1341" s="4">
        <f>Tabla14[[#This Row],[Importe]]-Tabla14[[#This Row],[Pagado]]</f>
        <v>0</v>
      </c>
    </row>
    <row r="1342" spans="1:8" x14ac:dyDescent="0.25">
      <c r="A1342" s="14">
        <v>44210</v>
      </c>
      <c r="B1342" s="8" t="s">
        <v>8965</v>
      </c>
      <c r="C1342">
        <v>43726</v>
      </c>
      <c r="D1342" s="13" t="s">
        <v>3983</v>
      </c>
      <c r="E1342" s="2">
        <v>10501.8</v>
      </c>
      <c r="F1342" s="15">
        <v>44211</v>
      </c>
      <c r="G1342" s="2">
        <v>10501.8</v>
      </c>
      <c r="H1342" s="4">
        <f>Tabla14[[#This Row],[Importe]]-Tabla14[[#This Row],[Pagado]]</f>
        <v>0</v>
      </c>
    </row>
    <row r="1343" spans="1:8" x14ac:dyDescent="0.25">
      <c r="A1343" s="14">
        <v>44210</v>
      </c>
      <c r="B1343" s="8" t="s">
        <v>8966</v>
      </c>
      <c r="C1343">
        <v>43727</v>
      </c>
      <c r="D1343" s="13" t="s">
        <v>3985</v>
      </c>
      <c r="E1343" s="2">
        <v>4705.1000000000004</v>
      </c>
      <c r="F1343" s="15">
        <v>44211</v>
      </c>
      <c r="G1343" s="2">
        <v>4705.1000000000004</v>
      </c>
      <c r="H1343" s="4">
        <f>Tabla14[[#This Row],[Importe]]-Tabla14[[#This Row],[Pagado]]</f>
        <v>0</v>
      </c>
    </row>
    <row r="1344" spans="1:8" x14ac:dyDescent="0.25">
      <c r="A1344" s="14">
        <v>44210</v>
      </c>
      <c r="B1344" s="8" t="s">
        <v>8967</v>
      </c>
      <c r="C1344">
        <v>43728</v>
      </c>
      <c r="D1344" s="13" t="s">
        <v>3964</v>
      </c>
      <c r="E1344" s="2">
        <v>686</v>
      </c>
      <c r="F1344" s="15">
        <v>44210</v>
      </c>
      <c r="G1344" s="2">
        <v>686</v>
      </c>
      <c r="H1344" s="4">
        <f>Tabla14[[#This Row],[Importe]]-Tabla14[[#This Row],[Pagado]]</f>
        <v>0</v>
      </c>
    </row>
    <row r="1345" spans="1:8" x14ac:dyDescent="0.25">
      <c r="A1345" s="14">
        <v>44210</v>
      </c>
      <c r="B1345" s="8" t="s">
        <v>8968</v>
      </c>
      <c r="C1345">
        <v>43729</v>
      </c>
      <c r="D1345" s="13" t="s">
        <v>3986</v>
      </c>
      <c r="E1345" s="2">
        <v>2528</v>
      </c>
      <c r="F1345" s="15">
        <v>44211</v>
      </c>
      <c r="G1345" s="2">
        <v>2528</v>
      </c>
      <c r="H1345" s="4">
        <f>Tabla14[[#This Row],[Importe]]-Tabla14[[#This Row],[Pagado]]</f>
        <v>0</v>
      </c>
    </row>
    <row r="1346" spans="1:8" x14ac:dyDescent="0.25">
      <c r="A1346" s="14">
        <v>44210</v>
      </c>
      <c r="B1346" s="8" t="s">
        <v>8969</v>
      </c>
      <c r="C1346">
        <v>43730</v>
      </c>
      <c r="D1346" s="13" t="s">
        <v>3987</v>
      </c>
      <c r="E1346" s="2">
        <v>1968.4</v>
      </c>
      <c r="F1346" s="15">
        <v>44211</v>
      </c>
      <c r="G1346" s="2">
        <v>1968.4</v>
      </c>
      <c r="H1346" s="4">
        <f>Tabla14[[#This Row],[Importe]]-Tabla14[[#This Row],[Pagado]]</f>
        <v>0</v>
      </c>
    </row>
    <row r="1347" spans="1:8" x14ac:dyDescent="0.25">
      <c r="A1347" s="14">
        <v>44210</v>
      </c>
      <c r="B1347" s="8" t="s">
        <v>8970</v>
      </c>
      <c r="C1347">
        <v>43731</v>
      </c>
      <c r="D1347" s="13" t="s">
        <v>3975</v>
      </c>
      <c r="E1347" s="2">
        <v>2450</v>
      </c>
      <c r="F1347" s="15">
        <v>44211</v>
      </c>
      <c r="G1347" s="2">
        <v>2450</v>
      </c>
      <c r="H1347" s="4">
        <f>Tabla14[[#This Row],[Importe]]-Tabla14[[#This Row],[Pagado]]</f>
        <v>0</v>
      </c>
    </row>
    <row r="1348" spans="1:8" x14ac:dyDescent="0.25">
      <c r="A1348" s="14">
        <v>44210</v>
      </c>
      <c r="B1348" s="8" t="s">
        <v>8971</v>
      </c>
      <c r="C1348">
        <v>43732</v>
      </c>
      <c r="D1348" s="13" t="s">
        <v>8972</v>
      </c>
      <c r="E1348" s="2">
        <v>1416.48</v>
      </c>
      <c r="F1348" s="15">
        <v>44222</v>
      </c>
      <c r="G1348" s="2">
        <v>1416.48</v>
      </c>
      <c r="H1348" s="4">
        <f>Tabla14[[#This Row],[Importe]]-Tabla14[[#This Row],[Pagado]]</f>
        <v>0</v>
      </c>
    </row>
    <row r="1349" spans="1:8" x14ac:dyDescent="0.25">
      <c r="A1349" s="14">
        <v>44210</v>
      </c>
      <c r="B1349" s="8" t="s">
        <v>8973</v>
      </c>
      <c r="C1349">
        <v>43733</v>
      </c>
      <c r="D1349" s="13" t="s">
        <v>3964</v>
      </c>
      <c r="E1349" s="2">
        <v>1827.8</v>
      </c>
      <c r="F1349" s="15">
        <v>44210</v>
      </c>
      <c r="G1349" s="2">
        <v>1827.8</v>
      </c>
      <c r="H1349" s="4">
        <f>Tabla14[[#This Row],[Importe]]-Tabla14[[#This Row],[Pagado]]</f>
        <v>0</v>
      </c>
    </row>
    <row r="1350" spans="1:8" x14ac:dyDescent="0.25">
      <c r="A1350" s="14">
        <v>44210</v>
      </c>
      <c r="B1350" s="8" t="s">
        <v>8974</v>
      </c>
      <c r="C1350">
        <v>43734</v>
      </c>
      <c r="D1350" s="13" t="s">
        <v>3981</v>
      </c>
      <c r="E1350" s="2">
        <v>5134.8</v>
      </c>
      <c r="F1350" s="15">
        <v>44211</v>
      </c>
      <c r="G1350" s="2">
        <v>5134.8</v>
      </c>
      <c r="H1350" s="4">
        <f>Tabla14[[#This Row],[Importe]]-Tabla14[[#This Row],[Pagado]]</f>
        <v>0</v>
      </c>
    </row>
    <row r="1351" spans="1:8" x14ac:dyDescent="0.25">
      <c r="A1351" s="14">
        <v>44210</v>
      </c>
      <c r="B1351" s="8" t="s">
        <v>8975</v>
      </c>
      <c r="C1351">
        <v>43735</v>
      </c>
      <c r="D1351" s="13" t="s">
        <v>3991</v>
      </c>
      <c r="E1351" s="2">
        <v>5920.6</v>
      </c>
      <c r="F1351" s="15">
        <v>44210</v>
      </c>
      <c r="G1351" s="2">
        <v>5920.6</v>
      </c>
      <c r="H1351" s="4">
        <f>Tabla14[[#This Row],[Importe]]-Tabla14[[#This Row],[Pagado]]</f>
        <v>0</v>
      </c>
    </row>
    <row r="1352" spans="1:8" x14ac:dyDescent="0.25">
      <c r="A1352" s="14">
        <v>44210</v>
      </c>
      <c r="B1352" s="8" t="s">
        <v>8976</v>
      </c>
      <c r="C1352">
        <v>43736</v>
      </c>
      <c r="D1352" s="13" t="s">
        <v>3964</v>
      </c>
      <c r="E1352" s="2">
        <v>7059.4</v>
      </c>
      <c r="F1352" s="15">
        <v>44210</v>
      </c>
      <c r="G1352" s="2">
        <v>7059.4</v>
      </c>
      <c r="H1352" s="4">
        <f>Tabla14[[#This Row],[Importe]]-Tabla14[[#This Row],[Pagado]]</f>
        <v>0</v>
      </c>
    </row>
    <row r="1353" spans="1:8" x14ac:dyDescent="0.25">
      <c r="A1353" s="14">
        <v>44210</v>
      </c>
      <c r="B1353" s="8" t="s">
        <v>8977</v>
      </c>
      <c r="C1353">
        <v>43737</v>
      </c>
      <c r="D1353" s="13" t="s">
        <v>3935</v>
      </c>
      <c r="E1353" s="2">
        <v>3854.4</v>
      </c>
      <c r="F1353" s="15">
        <v>44212</v>
      </c>
      <c r="G1353" s="2">
        <v>3854.4</v>
      </c>
      <c r="H1353" s="4">
        <f>Tabla14[[#This Row],[Importe]]-Tabla14[[#This Row],[Pagado]]</f>
        <v>0</v>
      </c>
    </row>
    <row r="1354" spans="1:8" x14ac:dyDescent="0.25">
      <c r="A1354" s="14">
        <v>44210</v>
      </c>
      <c r="B1354" s="8" t="s">
        <v>8978</v>
      </c>
      <c r="C1354">
        <v>43738</v>
      </c>
      <c r="D1354" s="13" t="s">
        <v>4051</v>
      </c>
      <c r="E1354" s="2">
        <v>924.3</v>
      </c>
      <c r="F1354" s="15">
        <v>44210</v>
      </c>
      <c r="G1354" s="2">
        <v>924.3</v>
      </c>
      <c r="H1354" s="4">
        <f>Tabla14[[#This Row],[Importe]]-Tabla14[[#This Row],[Pagado]]</f>
        <v>0</v>
      </c>
    </row>
    <row r="1355" spans="1:8" x14ac:dyDescent="0.25">
      <c r="A1355" s="14">
        <v>44210</v>
      </c>
      <c r="B1355" s="8" t="s">
        <v>8979</v>
      </c>
      <c r="C1355">
        <v>43739</v>
      </c>
      <c r="D1355" s="13" t="s">
        <v>4157</v>
      </c>
      <c r="E1355" s="2">
        <v>18803.900000000001</v>
      </c>
      <c r="F1355" s="15">
        <v>44211</v>
      </c>
      <c r="G1355" s="2">
        <v>18803.900000000001</v>
      </c>
      <c r="H1355" s="4">
        <f>Tabla14[[#This Row],[Importe]]-Tabla14[[#This Row],[Pagado]]</f>
        <v>0</v>
      </c>
    </row>
    <row r="1356" spans="1:8" x14ac:dyDescent="0.25">
      <c r="A1356" s="14">
        <v>44210</v>
      </c>
      <c r="B1356" s="8" t="s">
        <v>8980</v>
      </c>
      <c r="C1356">
        <v>43740</v>
      </c>
      <c r="D1356" s="13" t="s">
        <v>4084</v>
      </c>
      <c r="E1356" s="2">
        <v>3696.7</v>
      </c>
      <c r="F1356" s="15">
        <v>44210</v>
      </c>
      <c r="G1356" s="2">
        <v>3696.7</v>
      </c>
      <c r="H1356" s="4">
        <f>Tabla14[[#This Row],[Importe]]-Tabla14[[#This Row],[Pagado]]</f>
        <v>0</v>
      </c>
    </row>
    <row r="1357" spans="1:8" x14ac:dyDescent="0.25">
      <c r="A1357" s="14">
        <v>44210</v>
      </c>
      <c r="B1357" s="8" t="s">
        <v>8981</v>
      </c>
      <c r="C1357">
        <v>43741</v>
      </c>
      <c r="D1357" s="13" t="s">
        <v>4085</v>
      </c>
      <c r="E1357" s="2">
        <v>10735.7</v>
      </c>
      <c r="F1357" s="15">
        <v>44211</v>
      </c>
      <c r="G1357" s="2">
        <v>10735.7</v>
      </c>
      <c r="H1357" s="4">
        <f>Tabla14[[#This Row],[Importe]]-Tabla14[[#This Row],[Pagado]]</f>
        <v>0</v>
      </c>
    </row>
    <row r="1358" spans="1:8" x14ac:dyDescent="0.25">
      <c r="A1358" s="14">
        <v>44210</v>
      </c>
      <c r="B1358" s="8" t="s">
        <v>8982</v>
      </c>
      <c r="C1358">
        <v>43742</v>
      </c>
      <c r="D1358" s="13" t="s">
        <v>4046</v>
      </c>
      <c r="E1358" s="2">
        <v>3186.3</v>
      </c>
      <c r="F1358" s="15">
        <v>44211</v>
      </c>
      <c r="G1358" s="2">
        <v>3186.3</v>
      </c>
      <c r="H1358" s="4">
        <f>Tabla14[[#This Row],[Importe]]-Tabla14[[#This Row],[Pagado]]</f>
        <v>0</v>
      </c>
    </row>
    <row r="1359" spans="1:8" x14ac:dyDescent="0.25">
      <c r="A1359" s="14">
        <v>44210</v>
      </c>
      <c r="B1359" s="8" t="s">
        <v>8983</v>
      </c>
      <c r="C1359">
        <v>43743</v>
      </c>
      <c r="D1359" s="13" t="s">
        <v>4007</v>
      </c>
      <c r="E1359" s="2">
        <v>359.6</v>
      </c>
      <c r="F1359" s="15">
        <v>44211</v>
      </c>
      <c r="G1359" s="2">
        <v>359.6</v>
      </c>
      <c r="H1359" s="4">
        <f>Tabla14[[#This Row],[Importe]]-Tabla14[[#This Row],[Pagado]]</f>
        <v>0</v>
      </c>
    </row>
    <row r="1360" spans="1:8" x14ac:dyDescent="0.25">
      <c r="A1360" s="14">
        <v>44210</v>
      </c>
      <c r="B1360" s="8" t="s">
        <v>8984</v>
      </c>
      <c r="C1360">
        <v>43744</v>
      </c>
      <c r="D1360" s="13" t="s">
        <v>3965</v>
      </c>
      <c r="E1360" s="2">
        <v>735</v>
      </c>
      <c r="F1360" s="15">
        <v>44211</v>
      </c>
      <c r="G1360" s="2">
        <v>735</v>
      </c>
      <c r="H1360" s="4">
        <f>Tabla14[[#This Row],[Importe]]-Tabla14[[#This Row],[Pagado]]</f>
        <v>0</v>
      </c>
    </row>
    <row r="1361" spans="1:8" x14ac:dyDescent="0.25">
      <c r="A1361" s="14">
        <v>44210</v>
      </c>
      <c r="B1361" s="8" t="s">
        <v>8985</v>
      </c>
      <c r="C1361">
        <v>43745</v>
      </c>
      <c r="D1361" s="13" t="s">
        <v>4002</v>
      </c>
      <c r="E1361" s="2">
        <v>1960</v>
      </c>
      <c r="F1361" s="15">
        <v>44211</v>
      </c>
      <c r="G1361" s="2">
        <v>1960</v>
      </c>
      <c r="H1361" s="4">
        <f>Tabla14[[#This Row],[Importe]]-Tabla14[[#This Row],[Pagado]]</f>
        <v>0</v>
      </c>
    </row>
    <row r="1362" spans="1:8" x14ac:dyDescent="0.25">
      <c r="A1362" s="14">
        <v>44210</v>
      </c>
      <c r="B1362" s="8" t="s">
        <v>8986</v>
      </c>
      <c r="C1362">
        <v>43746</v>
      </c>
      <c r="D1362" s="13" t="s">
        <v>4000</v>
      </c>
      <c r="E1362" s="2">
        <v>735</v>
      </c>
      <c r="F1362" s="15">
        <v>44211</v>
      </c>
      <c r="G1362" s="2">
        <v>735</v>
      </c>
      <c r="H1362" s="4">
        <f>Tabla14[[#This Row],[Importe]]-Tabla14[[#This Row],[Pagado]]</f>
        <v>0</v>
      </c>
    </row>
    <row r="1363" spans="1:8" x14ac:dyDescent="0.25">
      <c r="A1363" s="14">
        <v>44210</v>
      </c>
      <c r="B1363" s="8" t="s">
        <v>8987</v>
      </c>
      <c r="C1363">
        <v>43747</v>
      </c>
      <c r="D1363" s="13" t="s">
        <v>4009</v>
      </c>
      <c r="E1363" s="2">
        <v>477.9</v>
      </c>
      <c r="F1363" s="15">
        <v>44211</v>
      </c>
      <c r="G1363" s="2">
        <v>477.9</v>
      </c>
      <c r="H1363" s="4">
        <f>Tabla14[[#This Row],[Importe]]-Tabla14[[#This Row],[Pagado]]</f>
        <v>0</v>
      </c>
    </row>
    <row r="1364" spans="1:8" x14ac:dyDescent="0.25">
      <c r="A1364" s="14">
        <v>44210</v>
      </c>
      <c r="B1364" s="8" t="s">
        <v>8988</v>
      </c>
      <c r="C1364">
        <v>43748</v>
      </c>
      <c r="D1364" s="13" t="s">
        <v>3979</v>
      </c>
      <c r="E1364" s="2">
        <v>993.6</v>
      </c>
      <c r="F1364" s="15">
        <v>44210</v>
      </c>
      <c r="G1364" s="2">
        <v>993.6</v>
      </c>
      <c r="H1364" s="4">
        <f>Tabla14[[#This Row],[Importe]]-Tabla14[[#This Row],[Pagado]]</f>
        <v>0</v>
      </c>
    </row>
    <row r="1365" spans="1:8" x14ac:dyDescent="0.25">
      <c r="A1365" s="14">
        <v>44210</v>
      </c>
      <c r="B1365" s="8" t="s">
        <v>8989</v>
      </c>
      <c r="C1365">
        <v>43749</v>
      </c>
      <c r="D1365" s="13" t="s">
        <v>4100</v>
      </c>
      <c r="E1365" s="2">
        <v>490</v>
      </c>
      <c r="F1365" s="15">
        <v>44211</v>
      </c>
      <c r="G1365" s="2">
        <v>490</v>
      </c>
      <c r="H1365" s="4">
        <f>Tabla14[[#This Row],[Importe]]-Tabla14[[#This Row],[Pagado]]</f>
        <v>0</v>
      </c>
    </row>
    <row r="1366" spans="1:8" x14ac:dyDescent="0.25">
      <c r="A1366" s="14">
        <v>44210</v>
      </c>
      <c r="B1366" s="8" t="s">
        <v>8990</v>
      </c>
      <c r="C1366">
        <v>43750</v>
      </c>
      <c r="D1366" s="13" t="s">
        <v>4053</v>
      </c>
      <c r="E1366" s="2">
        <v>3099.9</v>
      </c>
      <c r="F1366" s="15">
        <v>44210</v>
      </c>
      <c r="G1366" s="2">
        <v>3099.9</v>
      </c>
      <c r="H1366" s="4">
        <f>Tabla14[[#This Row],[Importe]]-Tabla14[[#This Row],[Pagado]]</f>
        <v>0</v>
      </c>
    </row>
    <row r="1367" spans="1:8" x14ac:dyDescent="0.25">
      <c r="A1367" s="14">
        <v>44210</v>
      </c>
      <c r="B1367" s="8" t="s">
        <v>8991</v>
      </c>
      <c r="C1367">
        <v>43751</v>
      </c>
      <c r="D1367" s="13" t="s">
        <v>3964</v>
      </c>
      <c r="E1367" s="2">
        <v>860.6</v>
      </c>
      <c r="F1367" s="15">
        <v>44210</v>
      </c>
      <c r="G1367" s="2">
        <v>860.6</v>
      </c>
      <c r="H1367" s="4">
        <f>Tabla14[[#This Row],[Importe]]-Tabla14[[#This Row],[Pagado]]</f>
        <v>0</v>
      </c>
    </row>
    <row r="1368" spans="1:8" x14ac:dyDescent="0.25">
      <c r="A1368" s="14">
        <v>44210</v>
      </c>
      <c r="B1368" s="8" t="s">
        <v>8992</v>
      </c>
      <c r="C1368">
        <v>43752</v>
      </c>
      <c r="D1368" s="13" t="s">
        <v>4109</v>
      </c>
      <c r="E1368" s="2">
        <v>1150</v>
      </c>
      <c r="F1368" s="15">
        <v>44210</v>
      </c>
      <c r="G1368" s="2">
        <v>1150</v>
      </c>
      <c r="H1368" s="4">
        <f>Tabla14[[#This Row],[Importe]]-Tabla14[[#This Row],[Pagado]]</f>
        <v>0</v>
      </c>
    </row>
    <row r="1369" spans="1:8" x14ac:dyDescent="0.25">
      <c r="A1369" s="14">
        <v>44210</v>
      </c>
      <c r="B1369" s="8" t="s">
        <v>8993</v>
      </c>
      <c r="C1369">
        <v>43753</v>
      </c>
      <c r="D1369" s="13" t="s">
        <v>4019</v>
      </c>
      <c r="E1369" s="2">
        <v>10.71</v>
      </c>
      <c r="F1369" s="15">
        <v>44228</v>
      </c>
      <c r="G1369" s="2">
        <v>10.71</v>
      </c>
      <c r="H1369" s="4">
        <f>Tabla14[[#This Row],[Importe]]-Tabla14[[#This Row],[Pagado]]</f>
        <v>0</v>
      </c>
    </row>
    <row r="1370" spans="1:8" x14ac:dyDescent="0.25">
      <c r="A1370" s="14">
        <v>44210</v>
      </c>
      <c r="B1370" s="8" t="s">
        <v>8994</v>
      </c>
      <c r="C1370">
        <v>43754</v>
      </c>
      <c r="D1370" s="13" t="s">
        <v>4001</v>
      </c>
      <c r="E1370" s="2">
        <v>3920</v>
      </c>
      <c r="F1370" s="15">
        <v>44211</v>
      </c>
      <c r="G1370" s="2">
        <v>3920</v>
      </c>
      <c r="H1370" s="4">
        <f>Tabla14[[#This Row],[Importe]]-Tabla14[[#This Row],[Pagado]]</f>
        <v>0</v>
      </c>
    </row>
    <row r="1371" spans="1:8" x14ac:dyDescent="0.25">
      <c r="A1371" s="14">
        <v>44210</v>
      </c>
      <c r="B1371" s="8" t="s">
        <v>8995</v>
      </c>
      <c r="C1371">
        <v>43755</v>
      </c>
      <c r="D1371" s="13" t="s">
        <v>4109</v>
      </c>
      <c r="E1371" s="2">
        <v>7168.4</v>
      </c>
      <c r="F1371" s="15">
        <v>44210</v>
      </c>
      <c r="G1371" s="2">
        <v>7168.4</v>
      </c>
      <c r="H1371" s="4">
        <f>Tabla14[[#This Row],[Importe]]-Tabla14[[#This Row],[Pagado]]</f>
        <v>0</v>
      </c>
    </row>
    <row r="1372" spans="1:8" x14ac:dyDescent="0.25">
      <c r="A1372" s="14">
        <v>44210</v>
      </c>
      <c r="B1372" s="8" t="s">
        <v>8996</v>
      </c>
      <c r="C1372">
        <v>43756</v>
      </c>
      <c r="D1372" s="13" t="s">
        <v>3962</v>
      </c>
      <c r="E1372" s="2">
        <v>3642.7</v>
      </c>
      <c r="F1372" s="15">
        <v>44210</v>
      </c>
      <c r="G1372" s="2">
        <v>3642.7</v>
      </c>
      <c r="H1372" s="4">
        <f>Tabla14[[#This Row],[Importe]]-Tabla14[[#This Row],[Pagado]]</f>
        <v>0</v>
      </c>
    </row>
    <row r="1373" spans="1:8" x14ac:dyDescent="0.25">
      <c r="A1373" s="14">
        <v>44210</v>
      </c>
      <c r="B1373" s="8" t="s">
        <v>8997</v>
      </c>
      <c r="C1373">
        <v>43757</v>
      </c>
      <c r="D1373" s="13" t="s">
        <v>3964</v>
      </c>
      <c r="E1373" s="2">
        <v>946.2</v>
      </c>
      <c r="F1373" s="15">
        <v>44210</v>
      </c>
      <c r="G1373" s="2">
        <v>946.2</v>
      </c>
      <c r="H1373" s="4">
        <f>Tabla14[[#This Row],[Importe]]-Tabla14[[#This Row],[Pagado]]</f>
        <v>0</v>
      </c>
    </row>
    <row r="1374" spans="1:8" x14ac:dyDescent="0.25">
      <c r="A1374" s="14">
        <v>44210</v>
      </c>
      <c r="B1374" s="8" t="s">
        <v>8998</v>
      </c>
      <c r="C1374">
        <v>43758</v>
      </c>
      <c r="D1374" s="13" t="s">
        <v>4067</v>
      </c>
      <c r="E1374" s="2">
        <v>1960</v>
      </c>
      <c r="F1374" s="15">
        <v>44210</v>
      </c>
      <c r="G1374" s="2">
        <v>1960</v>
      </c>
      <c r="H1374" s="4">
        <f>Tabla14[[#This Row],[Importe]]-Tabla14[[#This Row],[Pagado]]</f>
        <v>0</v>
      </c>
    </row>
    <row r="1375" spans="1:8" x14ac:dyDescent="0.25">
      <c r="A1375" s="14">
        <v>44210</v>
      </c>
      <c r="B1375" s="8" t="s">
        <v>8999</v>
      </c>
      <c r="C1375">
        <v>43759</v>
      </c>
      <c r="D1375" s="13" t="s">
        <v>7758</v>
      </c>
      <c r="E1375" s="2">
        <v>672.6</v>
      </c>
      <c r="F1375" s="15">
        <v>44210</v>
      </c>
      <c r="G1375" s="2">
        <v>672.6</v>
      </c>
      <c r="H1375" s="4">
        <f>Tabla14[[#This Row],[Importe]]-Tabla14[[#This Row],[Pagado]]</f>
        <v>0</v>
      </c>
    </row>
    <row r="1376" spans="1:8" x14ac:dyDescent="0.25">
      <c r="A1376" s="14">
        <v>44210</v>
      </c>
      <c r="B1376" s="8" t="s">
        <v>9000</v>
      </c>
      <c r="C1376">
        <v>43760</v>
      </c>
      <c r="D1376" s="13" t="s">
        <v>4104</v>
      </c>
      <c r="E1376" s="2">
        <v>4732.8</v>
      </c>
      <c r="F1376" s="15">
        <v>44210</v>
      </c>
      <c r="G1376" s="2">
        <v>4732.8</v>
      </c>
      <c r="H1376" s="4">
        <f>Tabla14[[#This Row],[Importe]]-Tabla14[[#This Row],[Pagado]]</f>
        <v>0</v>
      </c>
    </row>
    <row r="1377" spans="1:8" x14ac:dyDescent="0.25">
      <c r="A1377" s="14">
        <v>44210</v>
      </c>
      <c r="B1377" s="8" t="s">
        <v>9001</v>
      </c>
      <c r="C1377">
        <v>43761</v>
      </c>
      <c r="D1377" s="13" t="s">
        <v>4021</v>
      </c>
      <c r="E1377" s="2">
        <v>20181.599999999999</v>
      </c>
      <c r="F1377" s="15">
        <v>44210</v>
      </c>
      <c r="G1377" s="2">
        <v>20181.599999999999</v>
      </c>
      <c r="H1377" s="4">
        <f>Tabla14[[#This Row],[Importe]]-Tabla14[[#This Row],[Pagado]]</f>
        <v>0</v>
      </c>
    </row>
    <row r="1378" spans="1:8" x14ac:dyDescent="0.25">
      <c r="A1378" s="14">
        <v>44210</v>
      </c>
      <c r="B1378" s="8" t="s">
        <v>9002</v>
      </c>
      <c r="C1378">
        <v>43762</v>
      </c>
      <c r="D1378" s="13" t="s">
        <v>4049</v>
      </c>
      <c r="E1378" s="2">
        <v>315</v>
      </c>
      <c r="F1378" s="15">
        <v>44210</v>
      </c>
      <c r="G1378" s="2">
        <v>315</v>
      </c>
      <c r="H1378" s="4">
        <f>Tabla14[[#This Row],[Importe]]-Tabla14[[#This Row],[Pagado]]</f>
        <v>0</v>
      </c>
    </row>
    <row r="1379" spans="1:8" x14ac:dyDescent="0.25">
      <c r="A1379" s="14">
        <v>44210</v>
      </c>
      <c r="B1379" s="8" t="s">
        <v>9003</v>
      </c>
      <c r="C1379">
        <v>43763</v>
      </c>
      <c r="D1379" s="13" t="s">
        <v>3964</v>
      </c>
      <c r="E1379" s="2">
        <v>700</v>
      </c>
      <c r="F1379" s="15">
        <v>44210</v>
      </c>
      <c r="G1379" s="2">
        <v>700</v>
      </c>
      <c r="H1379" s="4">
        <f>Tabla14[[#This Row],[Importe]]-Tabla14[[#This Row],[Pagado]]</f>
        <v>0</v>
      </c>
    </row>
    <row r="1380" spans="1:8" x14ac:dyDescent="0.25">
      <c r="A1380" s="14">
        <v>44210</v>
      </c>
      <c r="B1380" s="8" t="s">
        <v>9004</v>
      </c>
      <c r="C1380">
        <v>43764</v>
      </c>
      <c r="D1380" s="13" t="s">
        <v>3964</v>
      </c>
      <c r="E1380" s="2">
        <v>4183.8</v>
      </c>
      <c r="F1380" s="15">
        <v>44210</v>
      </c>
      <c r="G1380" s="2">
        <v>4183.8</v>
      </c>
      <c r="H1380" s="4">
        <f>Tabla14[[#This Row],[Importe]]-Tabla14[[#This Row],[Pagado]]</f>
        <v>0</v>
      </c>
    </row>
    <row r="1381" spans="1:8" x14ac:dyDescent="0.25">
      <c r="A1381" s="14">
        <v>44210</v>
      </c>
      <c r="B1381" s="8" t="s">
        <v>9005</v>
      </c>
      <c r="C1381">
        <v>43765</v>
      </c>
      <c r="D1381" s="13" t="s">
        <v>3955</v>
      </c>
      <c r="E1381" s="2">
        <v>3109.6</v>
      </c>
      <c r="F1381" s="15">
        <v>44210</v>
      </c>
      <c r="G1381" s="2">
        <v>3109.6</v>
      </c>
      <c r="H1381" s="4">
        <f>Tabla14[[#This Row],[Importe]]-Tabla14[[#This Row],[Pagado]]</f>
        <v>0</v>
      </c>
    </row>
    <row r="1382" spans="1:8" x14ac:dyDescent="0.25">
      <c r="A1382" s="14">
        <v>44210</v>
      </c>
      <c r="B1382" s="8" t="s">
        <v>9006</v>
      </c>
      <c r="C1382">
        <v>43766</v>
      </c>
      <c r="D1382" s="13" t="s">
        <v>3964</v>
      </c>
      <c r="E1382" s="2">
        <v>5305.8</v>
      </c>
      <c r="F1382" s="15">
        <v>44210</v>
      </c>
      <c r="G1382" s="2">
        <v>5305.8</v>
      </c>
      <c r="H1382" s="4">
        <f>Tabla14[[#This Row],[Importe]]-Tabla14[[#This Row],[Pagado]]</f>
        <v>0</v>
      </c>
    </row>
    <row r="1383" spans="1:8" x14ac:dyDescent="0.25">
      <c r="A1383" s="14">
        <v>44210</v>
      </c>
      <c r="B1383" s="8" t="s">
        <v>9007</v>
      </c>
      <c r="C1383">
        <v>43767</v>
      </c>
      <c r="D1383" s="13" t="s">
        <v>4170</v>
      </c>
      <c r="E1383" s="2">
        <v>2468.5</v>
      </c>
      <c r="F1383" s="15">
        <v>44210</v>
      </c>
      <c r="G1383" s="2">
        <v>2468.5</v>
      </c>
      <c r="H1383" s="4">
        <f>Tabla14[[#This Row],[Importe]]-Tabla14[[#This Row],[Pagado]]</f>
        <v>0</v>
      </c>
    </row>
    <row r="1384" spans="1:8" x14ac:dyDescent="0.25">
      <c r="A1384" s="14">
        <v>44210</v>
      </c>
      <c r="B1384" s="8" t="s">
        <v>9008</v>
      </c>
      <c r="C1384">
        <v>43768</v>
      </c>
      <c r="D1384" s="13" t="s">
        <v>4079</v>
      </c>
      <c r="E1384" s="2">
        <v>3103</v>
      </c>
      <c r="F1384" s="15">
        <v>44210</v>
      </c>
      <c r="G1384" s="2">
        <v>3103</v>
      </c>
      <c r="H1384" s="4">
        <f>Tabla14[[#This Row],[Importe]]-Tabla14[[#This Row],[Pagado]]</f>
        <v>0</v>
      </c>
    </row>
    <row r="1385" spans="1:8" x14ac:dyDescent="0.25">
      <c r="A1385" s="14">
        <v>44210</v>
      </c>
      <c r="B1385" s="8" t="s">
        <v>9009</v>
      </c>
      <c r="C1385">
        <v>43769</v>
      </c>
      <c r="D1385" s="13" t="s">
        <v>4017</v>
      </c>
      <c r="E1385" s="2">
        <v>105726.88</v>
      </c>
      <c r="F1385" s="15">
        <v>44218</v>
      </c>
      <c r="G1385" s="2">
        <v>105726.88</v>
      </c>
      <c r="H1385" s="4">
        <f>Tabla14[[#This Row],[Importe]]-Tabla14[[#This Row],[Pagado]]</f>
        <v>0</v>
      </c>
    </row>
    <row r="1386" spans="1:8" ht="30" x14ac:dyDescent="0.25">
      <c r="A1386" s="14">
        <v>44210</v>
      </c>
      <c r="B1386" s="8" t="s">
        <v>9010</v>
      </c>
      <c r="C1386">
        <v>43770</v>
      </c>
      <c r="D1386" s="13" t="s">
        <v>9011</v>
      </c>
      <c r="E1386" s="2">
        <v>17952</v>
      </c>
      <c r="F1386" s="15" t="s">
        <v>8901</v>
      </c>
      <c r="G1386" s="2">
        <f>2515.75+15436.25</f>
        <v>17952</v>
      </c>
      <c r="H1386" s="4">
        <f>Tabla14[[#This Row],[Importe]]-Tabla14[[#This Row],[Pagado]]</f>
        <v>0</v>
      </c>
    </row>
    <row r="1387" spans="1:8" x14ac:dyDescent="0.25">
      <c r="A1387" s="14">
        <v>44210</v>
      </c>
      <c r="B1387" s="8" t="s">
        <v>9012</v>
      </c>
      <c r="C1387">
        <v>43771</v>
      </c>
      <c r="D1387" s="13" t="s">
        <v>4073</v>
      </c>
      <c r="E1387" s="2">
        <v>7600</v>
      </c>
      <c r="F1387" s="15">
        <v>44210</v>
      </c>
      <c r="G1387" s="2">
        <v>7600</v>
      </c>
      <c r="H1387" s="4">
        <f>Tabla14[[#This Row],[Importe]]-Tabla14[[#This Row],[Pagado]]</f>
        <v>0</v>
      </c>
    </row>
    <row r="1388" spans="1:8" x14ac:dyDescent="0.25">
      <c r="A1388" s="14">
        <v>44210</v>
      </c>
      <c r="B1388" s="8" t="s">
        <v>9013</v>
      </c>
      <c r="C1388">
        <v>43772</v>
      </c>
      <c r="D1388" s="13" t="s">
        <v>4129</v>
      </c>
      <c r="E1388" s="2">
        <v>1200</v>
      </c>
      <c r="F1388" s="15">
        <v>44210</v>
      </c>
      <c r="G1388" s="2">
        <v>1200</v>
      </c>
      <c r="H1388" s="4">
        <f>Tabla14[[#This Row],[Importe]]-Tabla14[[#This Row],[Pagado]]</f>
        <v>0</v>
      </c>
    </row>
    <row r="1389" spans="1:8" x14ac:dyDescent="0.25">
      <c r="A1389" s="14">
        <v>44210</v>
      </c>
      <c r="B1389" s="8" t="s">
        <v>9014</v>
      </c>
      <c r="C1389">
        <v>43773</v>
      </c>
      <c r="D1389" s="13" t="s">
        <v>4022</v>
      </c>
      <c r="E1389" s="2">
        <v>1278.8</v>
      </c>
      <c r="F1389" s="15">
        <v>44210</v>
      </c>
      <c r="G1389" s="2">
        <v>1278.8</v>
      </c>
      <c r="H1389" s="4">
        <f>Tabla14[[#This Row],[Importe]]-Tabla14[[#This Row],[Pagado]]</f>
        <v>0</v>
      </c>
    </row>
    <row r="1390" spans="1:8" x14ac:dyDescent="0.25">
      <c r="A1390" s="14">
        <v>44210</v>
      </c>
      <c r="B1390" s="8" t="s">
        <v>9015</v>
      </c>
      <c r="C1390">
        <v>43774</v>
      </c>
      <c r="D1390" s="13" t="s">
        <v>8503</v>
      </c>
      <c r="E1390" s="2">
        <v>1960</v>
      </c>
      <c r="F1390" s="15">
        <v>44210</v>
      </c>
      <c r="G1390" s="2">
        <v>1960</v>
      </c>
      <c r="H1390" s="4">
        <f>Tabla14[[#This Row],[Importe]]-Tabla14[[#This Row],[Pagado]]</f>
        <v>0</v>
      </c>
    </row>
    <row r="1391" spans="1:8" x14ac:dyDescent="0.25">
      <c r="A1391" s="14">
        <v>44211</v>
      </c>
      <c r="B1391" s="8" t="s">
        <v>9016</v>
      </c>
      <c r="C1391">
        <v>43775</v>
      </c>
      <c r="D1391" s="13" t="s">
        <v>4028</v>
      </c>
      <c r="E1391" s="2">
        <v>2550.6</v>
      </c>
      <c r="F1391" s="15">
        <v>44214</v>
      </c>
      <c r="G1391" s="2">
        <v>2550.6</v>
      </c>
      <c r="H1391" s="4">
        <f>Tabla14[[#This Row],[Importe]]-Tabla14[[#This Row],[Pagado]]</f>
        <v>0</v>
      </c>
    </row>
    <row r="1392" spans="1:8" x14ac:dyDescent="0.25">
      <c r="A1392" s="14">
        <v>44211</v>
      </c>
      <c r="B1392" s="8" t="s">
        <v>9017</v>
      </c>
      <c r="C1392">
        <v>43776</v>
      </c>
      <c r="D1392" s="13" t="s">
        <v>3943</v>
      </c>
      <c r="E1392" s="2">
        <v>3193.6</v>
      </c>
      <c r="F1392" s="15">
        <v>44211</v>
      </c>
      <c r="G1392" s="2">
        <v>3193.6</v>
      </c>
      <c r="H1392" s="4">
        <f>Tabla14[[#This Row],[Importe]]-Tabla14[[#This Row],[Pagado]]</f>
        <v>0</v>
      </c>
    </row>
    <row r="1393" spans="1:8" x14ac:dyDescent="0.25">
      <c r="A1393" s="14">
        <v>44211</v>
      </c>
      <c r="B1393" s="8" t="s">
        <v>9018</v>
      </c>
      <c r="C1393">
        <v>43777</v>
      </c>
      <c r="D1393" s="13" t="s">
        <v>3964</v>
      </c>
      <c r="E1393" s="2">
        <v>28800</v>
      </c>
      <c r="F1393" s="15">
        <v>44212</v>
      </c>
      <c r="G1393" s="2">
        <v>28800</v>
      </c>
      <c r="H1393" s="4">
        <f>Tabla14[[#This Row],[Importe]]-Tabla14[[#This Row],[Pagado]]</f>
        <v>0</v>
      </c>
    </row>
    <row r="1394" spans="1:8" x14ac:dyDescent="0.25">
      <c r="A1394" s="14">
        <v>44211</v>
      </c>
      <c r="B1394" s="8" t="s">
        <v>9019</v>
      </c>
      <c r="C1394">
        <v>43778</v>
      </c>
      <c r="D1394" s="13" t="s">
        <v>3964</v>
      </c>
      <c r="E1394" s="2">
        <v>29040</v>
      </c>
      <c r="F1394" s="15">
        <v>44212</v>
      </c>
      <c r="G1394" s="2">
        <v>29040</v>
      </c>
      <c r="H1394" s="4">
        <f>Tabla14[[#This Row],[Importe]]-Tabla14[[#This Row],[Pagado]]</f>
        <v>0</v>
      </c>
    </row>
    <row r="1395" spans="1:8" x14ac:dyDescent="0.25">
      <c r="A1395" s="14">
        <v>44211</v>
      </c>
      <c r="B1395" s="8" t="s">
        <v>9020</v>
      </c>
      <c r="C1395">
        <v>43779</v>
      </c>
      <c r="D1395" s="13" t="s">
        <v>3936</v>
      </c>
      <c r="E1395" s="2">
        <v>3792</v>
      </c>
      <c r="F1395" s="15">
        <v>44214</v>
      </c>
      <c r="G1395" s="2">
        <v>3792</v>
      </c>
      <c r="H1395" s="4">
        <f>Tabla14[[#This Row],[Importe]]-Tabla14[[#This Row],[Pagado]]</f>
        <v>0</v>
      </c>
    </row>
    <row r="1396" spans="1:8" x14ac:dyDescent="0.25">
      <c r="A1396" s="14">
        <v>44211</v>
      </c>
      <c r="B1396" s="8" t="s">
        <v>9021</v>
      </c>
      <c r="C1396">
        <v>43780</v>
      </c>
      <c r="D1396" s="13" t="s">
        <v>4035</v>
      </c>
      <c r="E1396" s="2">
        <v>5562</v>
      </c>
      <c r="F1396" s="15">
        <v>44211</v>
      </c>
      <c r="G1396" s="2">
        <v>5562</v>
      </c>
      <c r="H1396" s="4">
        <f>Tabla14[[#This Row],[Importe]]-Tabla14[[#This Row],[Pagado]]</f>
        <v>0</v>
      </c>
    </row>
    <row r="1397" spans="1:8" x14ac:dyDescent="0.25">
      <c r="A1397" s="14">
        <v>44211</v>
      </c>
      <c r="B1397" s="8" t="s">
        <v>9022</v>
      </c>
      <c r="C1397">
        <v>43781</v>
      </c>
      <c r="D1397" s="13" t="s">
        <v>3935</v>
      </c>
      <c r="E1397" s="2">
        <v>100522.2</v>
      </c>
      <c r="F1397" s="15">
        <v>44212</v>
      </c>
      <c r="G1397" s="2">
        <v>100522.2</v>
      </c>
      <c r="H1397" s="4">
        <f>Tabla14[[#This Row],[Importe]]-Tabla14[[#This Row],[Pagado]]</f>
        <v>0</v>
      </c>
    </row>
    <row r="1398" spans="1:8" x14ac:dyDescent="0.25">
      <c r="A1398" s="14">
        <v>44211</v>
      </c>
      <c r="B1398" s="8" t="s">
        <v>9023</v>
      </c>
      <c r="C1398">
        <v>43782</v>
      </c>
      <c r="D1398" s="13" t="s">
        <v>4129</v>
      </c>
      <c r="E1398" s="2">
        <v>15579.5</v>
      </c>
      <c r="F1398" s="15">
        <v>44214</v>
      </c>
      <c r="G1398" s="2">
        <v>15579.5</v>
      </c>
      <c r="H1398" s="4">
        <f>Tabla14[[#This Row],[Importe]]-Tabla14[[#This Row],[Pagado]]</f>
        <v>0</v>
      </c>
    </row>
    <row r="1399" spans="1:8" x14ac:dyDescent="0.25">
      <c r="A1399" s="14">
        <v>44211</v>
      </c>
      <c r="B1399" s="8" t="s">
        <v>9024</v>
      </c>
      <c r="C1399">
        <v>43783</v>
      </c>
      <c r="D1399" s="13" t="s">
        <v>4062</v>
      </c>
      <c r="E1399" s="2">
        <v>19350</v>
      </c>
      <c r="F1399" s="15">
        <v>44212</v>
      </c>
      <c r="G1399" s="2">
        <v>19350</v>
      </c>
      <c r="H1399" s="4">
        <f>Tabla14[[#This Row],[Importe]]-Tabla14[[#This Row],[Pagado]]</f>
        <v>0</v>
      </c>
    </row>
    <row r="1400" spans="1:8" x14ac:dyDescent="0.25">
      <c r="A1400" s="14">
        <v>44211</v>
      </c>
      <c r="B1400" s="8" t="s">
        <v>9025</v>
      </c>
      <c r="C1400">
        <v>43784</v>
      </c>
      <c r="D1400" s="13" t="s">
        <v>4043</v>
      </c>
      <c r="E1400" s="2">
        <v>67322.399999999994</v>
      </c>
      <c r="F1400" s="15">
        <v>44215</v>
      </c>
      <c r="G1400" s="2">
        <v>67322.399999999994</v>
      </c>
      <c r="H1400" s="4">
        <f>Tabla14[[#This Row],[Importe]]-Tabla14[[#This Row],[Pagado]]</f>
        <v>0</v>
      </c>
    </row>
    <row r="1401" spans="1:8" x14ac:dyDescent="0.25">
      <c r="A1401" s="14">
        <v>44211</v>
      </c>
      <c r="B1401" s="8" t="s">
        <v>9026</v>
      </c>
      <c r="C1401">
        <v>43785</v>
      </c>
      <c r="D1401" s="13" t="s">
        <v>3967</v>
      </c>
      <c r="E1401" s="2">
        <v>6057.6</v>
      </c>
      <c r="F1401" s="15">
        <v>44212</v>
      </c>
      <c r="G1401" s="2">
        <v>6057.6</v>
      </c>
      <c r="H1401" s="4">
        <f>Tabla14[[#This Row],[Importe]]-Tabla14[[#This Row],[Pagado]]</f>
        <v>0</v>
      </c>
    </row>
    <row r="1402" spans="1:8" x14ac:dyDescent="0.25">
      <c r="A1402" s="14">
        <v>44211</v>
      </c>
      <c r="B1402" s="8" t="s">
        <v>9027</v>
      </c>
      <c r="C1402">
        <v>43786</v>
      </c>
      <c r="D1402" s="13" t="s">
        <v>3975</v>
      </c>
      <c r="E1402" s="2">
        <v>8820</v>
      </c>
      <c r="F1402" s="15">
        <v>44211</v>
      </c>
      <c r="G1402" s="2">
        <v>8820</v>
      </c>
      <c r="H1402" s="4">
        <f>Tabla14[[#This Row],[Importe]]-Tabla14[[#This Row],[Pagado]]</f>
        <v>0</v>
      </c>
    </row>
    <row r="1403" spans="1:8" x14ac:dyDescent="0.25">
      <c r="A1403" s="14">
        <v>44211</v>
      </c>
      <c r="B1403" s="8" t="s">
        <v>9028</v>
      </c>
      <c r="C1403">
        <v>43787</v>
      </c>
      <c r="D1403" s="13" t="s">
        <v>3953</v>
      </c>
      <c r="E1403" s="2">
        <v>1470</v>
      </c>
      <c r="F1403" s="15">
        <v>44211</v>
      </c>
      <c r="G1403" s="2">
        <v>1470</v>
      </c>
      <c r="H1403" s="4">
        <f>Tabla14[[#This Row],[Importe]]-Tabla14[[#This Row],[Pagado]]</f>
        <v>0</v>
      </c>
    </row>
    <row r="1404" spans="1:8" x14ac:dyDescent="0.25">
      <c r="A1404" s="14">
        <v>44211</v>
      </c>
      <c r="B1404" s="8" t="s">
        <v>9029</v>
      </c>
      <c r="C1404">
        <v>43788</v>
      </c>
      <c r="D1404" s="13" t="s">
        <v>3963</v>
      </c>
      <c r="E1404" s="2">
        <v>980</v>
      </c>
      <c r="F1404" s="15">
        <v>44212</v>
      </c>
      <c r="G1404" s="2">
        <v>980</v>
      </c>
      <c r="H1404" s="4">
        <f>Tabla14[[#This Row],[Importe]]-Tabla14[[#This Row],[Pagado]]</f>
        <v>0</v>
      </c>
    </row>
    <row r="1405" spans="1:8" x14ac:dyDescent="0.25">
      <c r="A1405" s="14">
        <v>44211</v>
      </c>
      <c r="B1405" s="8" t="s">
        <v>9030</v>
      </c>
      <c r="C1405">
        <v>43789</v>
      </c>
      <c r="D1405" s="13" t="s">
        <v>4126</v>
      </c>
      <c r="E1405" s="2">
        <v>994.2</v>
      </c>
      <c r="F1405" s="15">
        <v>44211</v>
      </c>
      <c r="G1405" s="2">
        <v>994.2</v>
      </c>
      <c r="H1405" s="4">
        <f>Tabla14[[#This Row],[Importe]]-Tabla14[[#This Row],[Pagado]]</f>
        <v>0</v>
      </c>
    </row>
    <row r="1406" spans="1:8" ht="30" x14ac:dyDescent="0.25">
      <c r="A1406" s="14">
        <v>44211</v>
      </c>
      <c r="B1406" s="8" t="s">
        <v>9031</v>
      </c>
      <c r="C1406">
        <v>43790</v>
      </c>
      <c r="D1406" s="13" t="s">
        <v>3950</v>
      </c>
      <c r="E1406" s="2">
        <v>35358.9</v>
      </c>
      <c r="F1406" s="15" t="s">
        <v>9032</v>
      </c>
      <c r="G1406" s="2">
        <f>25000+10358.9</f>
        <v>35358.9</v>
      </c>
      <c r="H1406" s="4">
        <f>Tabla14[[#This Row],[Importe]]-Tabla14[[#This Row],[Pagado]]</f>
        <v>0</v>
      </c>
    </row>
    <row r="1407" spans="1:8" x14ac:dyDescent="0.25">
      <c r="A1407" s="14">
        <v>44211</v>
      </c>
      <c r="B1407" s="8" t="s">
        <v>9033</v>
      </c>
      <c r="C1407">
        <v>43791</v>
      </c>
      <c r="D1407" s="13" t="s">
        <v>3949</v>
      </c>
      <c r="E1407" s="2">
        <v>23966.1</v>
      </c>
      <c r="F1407" s="15">
        <v>44213</v>
      </c>
      <c r="G1407" s="2">
        <v>23966.1</v>
      </c>
      <c r="H1407" s="4">
        <f>Tabla14[[#This Row],[Importe]]-Tabla14[[#This Row],[Pagado]]</f>
        <v>0</v>
      </c>
    </row>
    <row r="1408" spans="1:8" x14ac:dyDescent="0.25">
      <c r="A1408" s="14">
        <v>44211</v>
      </c>
      <c r="B1408" s="8" t="s">
        <v>9034</v>
      </c>
      <c r="C1408">
        <v>43792</v>
      </c>
      <c r="D1408" s="13" t="s">
        <v>8698</v>
      </c>
      <c r="E1408" s="2">
        <v>4328.7</v>
      </c>
      <c r="F1408" s="15">
        <v>44211</v>
      </c>
      <c r="G1408" s="2">
        <v>4328.7</v>
      </c>
      <c r="H1408" s="4">
        <f>Tabla14[[#This Row],[Importe]]-Tabla14[[#This Row],[Pagado]]</f>
        <v>0</v>
      </c>
    </row>
    <row r="1409" spans="1:8" x14ac:dyDescent="0.25">
      <c r="A1409" s="14">
        <v>44211</v>
      </c>
      <c r="B1409" s="8" t="s">
        <v>9035</v>
      </c>
      <c r="C1409">
        <v>43793</v>
      </c>
      <c r="D1409" s="13" t="s">
        <v>3942</v>
      </c>
      <c r="E1409" s="2">
        <v>3950.4</v>
      </c>
      <c r="F1409" s="15">
        <v>44216</v>
      </c>
      <c r="G1409" s="2">
        <v>3950.4</v>
      </c>
      <c r="H1409" s="4">
        <f>Tabla14[[#This Row],[Importe]]-Tabla14[[#This Row],[Pagado]]</f>
        <v>0</v>
      </c>
    </row>
    <row r="1410" spans="1:8" x14ac:dyDescent="0.25">
      <c r="A1410" s="14">
        <v>44211</v>
      </c>
      <c r="B1410" s="8" t="s">
        <v>9036</v>
      </c>
      <c r="C1410">
        <v>43794</v>
      </c>
      <c r="D1410" s="13" t="s">
        <v>3950</v>
      </c>
      <c r="E1410" s="2">
        <v>6632</v>
      </c>
      <c r="F1410" s="15">
        <v>44212</v>
      </c>
      <c r="G1410" s="2">
        <v>6632</v>
      </c>
      <c r="H1410" s="4">
        <f>Tabla14[[#This Row],[Importe]]-Tabla14[[#This Row],[Pagado]]</f>
        <v>0</v>
      </c>
    </row>
    <row r="1411" spans="1:8" x14ac:dyDescent="0.25">
      <c r="A1411" s="14">
        <v>44211</v>
      </c>
      <c r="B1411" s="8" t="s">
        <v>9037</v>
      </c>
      <c r="C1411">
        <v>43795</v>
      </c>
      <c r="D1411" s="13" t="s">
        <v>3951</v>
      </c>
      <c r="E1411" s="2">
        <v>6413.3</v>
      </c>
      <c r="F1411" s="15">
        <v>44211</v>
      </c>
      <c r="G1411" s="2">
        <v>6413.3</v>
      </c>
      <c r="H1411" s="4">
        <f>Tabla14[[#This Row],[Importe]]-Tabla14[[#This Row],[Pagado]]</f>
        <v>0</v>
      </c>
    </row>
    <row r="1412" spans="1:8" x14ac:dyDescent="0.25">
      <c r="A1412" s="14">
        <v>44211</v>
      </c>
      <c r="B1412" s="8" t="s">
        <v>9038</v>
      </c>
      <c r="C1412">
        <v>43796</v>
      </c>
      <c r="D1412" s="13" t="s">
        <v>4041</v>
      </c>
      <c r="E1412" s="2">
        <v>1606.4</v>
      </c>
      <c r="F1412" s="15">
        <v>44211</v>
      </c>
      <c r="G1412" s="2">
        <v>1606.4</v>
      </c>
      <c r="H1412" s="4">
        <f>Tabla14[[#This Row],[Importe]]-Tabla14[[#This Row],[Pagado]]</f>
        <v>0</v>
      </c>
    </row>
    <row r="1413" spans="1:8" x14ac:dyDescent="0.25">
      <c r="A1413" s="14">
        <v>44211</v>
      </c>
      <c r="B1413" s="8" t="s">
        <v>9039</v>
      </c>
      <c r="C1413">
        <v>43797</v>
      </c>
      <c r="D1413" s="13" t="s">
        <v>4089</v>
      </c>
      <c r="E1413" s="2">
        <v>859.6</v>
      </c>
      <c r="F1413" s="15">
        <v>44211</v>
      </c>
      <c r="G1413" s="2">
        <v>859.6</v>
      </c>
      <c r="H1413" s="4">
        <f>Tabla14[[#This Row],[Importe]]-Tabla14[[#This Row],[Pagado]]</f>
        <v>0</v>
      </c>
    </row>
    <row r="1414" spans="1:8" x14ac:dyDescent="0.25">
      <c r="A1414" s="14">
        <v>44211</v>
      </c>
      <c r="B1414" s="8" t="s">
        <v>9040</v>
      </c>
      <c r="C1414">
        <v>43798</v>
      </c>
      <c r="D1414" s="13" t="s">
        <v>3946</v>
      </c>
      <c r="E1414" s="2">
        <v>1888.6</v>
      </c>
      <c r="F1414" s="15">
        <v>44212</v>
      </c>
      <c r="G1414" s="2">
        <v>1888.6</v>
      </c>
      <c r="H1414" s="4">
        <f>Tabla14[[#This Row],[Importe]]-Tabla14[[#This Row],[Pagado]]</f>
        <v>0</v>
      </c>
    </row>
    <row r="1415" spans="1:8" x14ac:dyDescent="0.25">
      <c r="A1415" s="14">
        <v>44211</v>
      </c>
      <c r="B1415" s="8" t="s">
        <v>9041</v>
      </c>
      <c r="C1415">
        <v>43799</v>
      </c>
      <c r="D1415" s="13" t="s">
        <v>4082</v>
      </c>
      <c r="E1415" s="2">
        <v>8059.2</v>
      </c>
      <c r="F1415" s="15">
        <v>44212</v>
      </c>
      <c r="G1415" s="2">
        <v>8059.2</v>
      </c>
      <c r="H1415" s="4">
        <f>Tabla14[[#This Row],[Importe]]-Tabla14[[#This Row],[Pagado]]</f>
        <v>0</v>
      </c>
    </row>
    <row r="1416" spans="1:8" x14ac:dyDescent="0.25">
      <c r="A1416" s="14">
        <v>44211</v>
      </c>
      <c r="B1416" s="8" t="s">
        <v>9042</v>
      </c>
      <c r="C1416">
        <v>43800</v>
      </c>
      <c r="D1416" s="13" t="s">
        <v>3939</v>
      </c>
      <c r="E1416" s="2">
        <v>3807</v>
      </c>
      <c r="F1416" s="15">
        <v>44212</v>
      </c>
      <c r="G1416" s="2">
        <v>3807</v>
      </c>
      <c r="H1416" s="4">
        <f>Tabla14[[#This Row],[Importe]]-Tabla14[[#This Row],[Pagado]]</f>
        <v>0</v>
      </c>
    </row>
    <row r="1417" spans="1:8" x14ac:dyDescent="0.25">
      <c r="A1417" s="14">
        <v>44211</v>
      </c>
      <c r="B1417" s="8" t="s">
        <v>9043</v>
      </c>
      <c r="C1417">
        <v>43801</v>
      </c>
      <c r="D1417" s="13" t="s">
        <v>3941</v>
      </c>
      <c r="E1417" s="2">
        <v>4065.5</v>
      </c>
      <c r="F1417" s="15">
        <v>44212</v>
      </c>
      <c r="G1417" s="2">
        <v>4065.5</v>
      </c>
      <c r="H1417" s="4">
        <f>Tabla14[[#This Row],[Importe]]-Tabla14[[#This Row],[Pagado]]</f>
        <v>0</v>
      </c>
    </row>
    <row r="1418" spans="1:8" x14ac:dyDescent="0.25">
      <c r="A1418" s="14">
        <v>44211</v>
      </c>
      <c r="B1418" s="8" t="s">
        <v>9044</v>
      </c>
      <c r="C1418">
        <v>43802</v>
      </c>
      <c r="D1418" s="13" t="s">
        <v>3938</v>
      </c>
      <c r="E1418" s="2">
        <v>4338.1000000000004</v>
      </c>
      <c r="F1418" s="15">
        <v>44212</v>
      </c>
      <c r="G1418" s="2">
        <v>4338.1000000000004</v>
      </c>
      <c r="H1418" s="4">
        <f>Tabla14[[#This Row],[Importe]]-Tabla14[[#This Row],[Pagado]]</f>
        <v>0</v>
      </c>
    </row>
    <row r="1419" spans="1:8" x14ac:dyDescent="0.25">
      <c r="A1419" s="14">
        <v>44211</v>
      </c>
      <c r="B1419" s="8" t="s">
        <v>9045</v>
      </c>
      <c r="C1419">
        <v>43803</v>
      </c>
      <c r="D1419" s="13" t="s">
        <v>4017</v>
      </c>
      <c r="E1419" s="2">
        <v>872</v>
      </c>
      <c r="F1419" s="15">
        <v>44218</v>
      </c>
      <c r="G1419" s="2">
        <v>872</v>
      </c>
      <c r="H1419" s="4">
        <f>Tabla14[[#This Row],[Importe]]-Tabla14[[#This Row],[Pagado]]</f>
        <v>0</v>
      </c>
    </row>
    <row r="1420" spans="1:8" x14ac:dyDescent="0.25">
      <c r="A1420" s="14">
        <v>44211</v>
      </c>
      <c r="B1420" s="8" t="s">
        <v>9046</v>
      </c>
      <c r="C1420">
        <v>43804</v>
      </c>
      <c r="D1420" s="13" t="s">
        <v>3948</v>
      </c>
      <c r="E1420" s="2">
        <v>11627.4</v>
      </c>
      <c r="F1420" s="15">
        <v>44213</v>
      </c>
      <c r="G1420" s="2">
        <v>11627.4</v>
      </c>
      <c r="H1420" s="4">
        <f>Tabla14[[#This Row],[Importe]]-Tabla14[[#This Row],[Pagado]]</f>
        <v>0</v>
      </c>
    </row>
    <row r="1421" spans="1:8" x14ac:dyDescent="0.25">
      <c r="A1421" s="14">
        <v>44211</v>
      </c>
      <c r="B1421" s="8" t="s">
        <v>9047</v>
      </c>
      <c r="C1421">
        <v>43805</v>
      </c>
      <c r="D1421" s="13" t="s">
        <v>3952</v>
      </c>
      <c r="E1421" s="2">
        <v>5424.3</v>
      </c>
      <c r="F1421" s="15">
        <v>44211</v>
      </c>
      <c r="G1421" s="2">
        <v>5424.3</v>
      </c>
      <c r="H1421" s="4">
        <f>Tabla14[[#This Row],[Importe]]-Tabla14[[#This Row],[Pagado]]</f>
        <v>0</v>
      </c>
    </row>
    <row r="1422" spans="1:8" x14ac:dyDescent="0.25">
      <c r="A1422" s="14">
        <v>44211</v>
      </c>
      <c r="B1422" s="8" t="s">
        <v>9048</v>
      </c>
      <c r="C1422">
        <v>43806</v>
      </c>
      <c r="D1422" s="13" t="s">
        <v>3995</v>
      </c>
      <c r="E1422" s="2">
        <v>64825.06</v>
      </c>
      <c r="F1422" s="15">
        <v>44211</v>
      </c>
      <c r="G1422" s="2">
        <v>64825.06</v>
      </c>
      <c r="H1422" s="4">
        <f>Tabla14[[#This Row],[Importe]]-Tabla14[[#This Row],[Pagado]]</f>
        <v>0</v>
      </c>
    </row>
    <row r="1423" spans="1:8" x14ac:dyDescent="0.25">
      <c r="A1423" s="14">
        <v>44211</v>
      </c>
      <c r="B1423" s="8" t="s">
        <v>9049</v>
      </c>
      <c r="C1423">
        <v>43807</v>
      </c>
      <c r="D1423" s="13" t="s">
        <v>4134</v>
      </c>
      <c r="E1423" s="2">
        <v>1596</v>
      </c>
      <c r="F1423" s="15">
        <v>44211</v>
      </c>
      <c r="G1423" s="2">
        <v>1596</v>
      </c>
      <c r="H1423" s="4">
        <f>Tabla14[[#This Row],[Importe]]-Tabla14[[#This Row],[Pagado]]</f>
        <v>0</v>
      </c>
    </row>
    <row r="1424" spans="1:8" x14ac:dyDescent="0.25">
      <c r="A1424" s="14">
        <v>44211</v>
      </c>
      <c r="B1424" s="8" t="s">
        <v>9050</v>
      </c>
      <c r="C1424">
        <v>43808</v>
      </c>
      <c r="D1424" s="13" t="s">
        <v>3959</v>
      </c>
      <c r="E1424" s="2">
        <v>67994.399999999994</v>
      </c>
      <c r="F1424" s="15">
        <v>44225</v>
      </c>
      <c r="G1424" s="2">
        <v>67994.399999999994</v>
      </c>
      <c r="H1424" s="4">
        <f>Tabla14[[#This Row],[Importe]]-Tabla14[[#This Row],[Pagado]]</f>
        <v>0</v>
      </c>
    </row>
    <row r="1425" spans="1:8" x14ac:dyDescent="0.25">
      <c r="A1425" s="14">
        <v>44211</v>
      </c>
      <c r="B1425" s="8" t="s">
        <v>9051</v>
      </c>
      <c r="C1425">
        <v>43809</v>
      </c>
      <c r="D1425" s="13" t="s">
        <v>4154</v>
      </c>
      <c r="E1425" s="2">
        <v>4779.2</v>
      </c>
      <c r="F1425" s="15">
        <v>44211</v>
      </c>
      <c r="G1425" s="2">
        <v>4779.2</v>
      </c>
      <c r="H1425" s="4">
        <f>Tabla14[[#This Row],[Importe]]-Tabla14[[#This Row],[Pagado]]</f>
        <v>0</v>
      </c>
    </row>
    <row r="1426" spans="1:8" x14ac:dyDescent="0.25">
      <c r="A1426" s="14">
        <v>44211</v>
      </c>
      <c r="B1426" s="8" t="s">
        <v>9052</v>
      </c>
      <c r="C1426">
        <v>43810</v>
      </c>
      <c r="D1426" s="13" t="s">
        <v>4030</v>
      </c>
      <c r="E1426" s="2">
        <v>241.5</v>
      </c>
      <c r="F1426" s="15">
        <v>44211</v>
      </c>
      <c r="G1426" s="2">
        <v>241.5</v>
      </c>
      <c r="H1426" s="4">
        <f>Tabla14[[#This Row],[Importe]]-Tabla14[[#This Row],[Pagado]]</f>
        <v>0</v>
      </c>
    </row>
    <row r="1427" spans="1:8" x14ac:dyDescent="0.25">
      <c r="A1427" s="14">
        <v>44211</v>
      </c>
      <c r="B1427" s="8" t="s">
        <v>9053</v>
      </c>
      <c r="C1427">
        <v>43811</v>
      </c>
      <c r="D1427" s="13" t="s">
        <v>3971</v>
      </c>
      <c r="E1427" s="2">
        <v>3357.7</v>
      </c>
      <c r="F1427" s="15">
        <v>44211</v>
      </c>
      <c r="G1427" s="2">
        <v>3357.7</v>
      </c>
      <c r="H1427" s="4">
        <f>Tabla14[[#This Row],[Importe]]-Tabla14[[#This Row],[Pagado]]</f>
        <v>0</v>
      </c>
    </row>
    <row r="1428" spans="1:8" x14ac:dyDescent="0.25">
      <c r="A1428" s="14">
        <v>44211</v>
      </c>
      <c r="B1428" s="8" t="s">
        <v>9054</v>
      </c>
      <c r="C1428">
        <v>43812</v>
      </c>
      <c r="D1428" s="13" t="s">
        <v>3982</v>
      </c>
      <c r="E1428" s="2">
        <v>1065.4000000000001</v>
      </c>
      <c r="F1428" s="15">
        <v>44211</v>
      </c>
      <c r="G1428" s="2">
        <v>1065.4000000000001</v>
      </c>
      <c r="H1428" s="4">
        <f>Tabla14[[#This Row],[Importe]]-Tabla14[[#This Row],[Pagado]]</f>
        <v>0</v>
      </c>
    </row>
    <row r="1429" spans="1:8" ht="15.75" x14ac:dyDescent="0.25">
      <c r="A1429" s="14">
        <v>44211</v>
      </c>
      <c r="B1429" s="8" t="s">
        <v>9055</v>
      </c>
      <c r="C1429">
        <v>43813</v>
      </c>
      <c r="D1429" s="17" t="s">
        <v>7662</v>
      </c>
      <c r="E1429" s="2">
        <v>0</v>
      </c>
      <c r="F1429" s="18" t="s">
        <v>7662</v>
      </c>
      <c r="G1429" s="2">
        <v>0</v>
      </c>
      <c r="H1429" s="4">
        <f>Tabla14[[#This Row],[Importe]]-Tabla14[[#This Row],[Pagado]]</f>
        <v>0</v>
      </c>
    </row>
    <row r="1430" spans="1:8" x14ac:dyDescent="0.25">
      <c r="A1430" s="14">
        <v>44211</v>
      </c>
      <c r="B1430" s="8" t="s">
        <v>9056</v>
      </c>
      <c r="C1430">
        <v>43814</v>
      </c>
      <c r="D1430" s="13" t="s">
        <v>3972</v>
      </c>
      <c r="E1430" s="2">
        <v>1200.5</v>
      </c>
      <c r="F1430" s="15">
        <v>44211</v>
      </c>
      <c r="G1430" s="2">
        <v>1200.5</v>
      </c>
      <c r="H1430" s="4">
        <f>Tabla14[[#This Row],[Importe]]-Tabla14[[#This Row],[Pagado]]</f>
        <v>0</v>
      </c>
    </row>
    <row r="1431" spans="1:8" x14ac:dyDescent="0.25">
      <c r="A1431" s="14">
        <v>44211</v>
      </c>
      <c r="B1431" s="8" t="s">
        <v>9057</v>
      </c>
      <c r="C1431">
        <v>43815</v>
      </c>
      <c r="D1431" s="13" t="s">
        <v>3962</v>
      </c>
      <c r="E1431" s="2">
        <v>7906</v>
      </c>
      <c r="F1431" s="15">
        <v>44211</v>
      </c>
      <c r="G1431" s="2">
        <v>7906</v>
      </c>
      <c r="H1431" s="4">
        <f>Tabla14[[#This Row],[Importe]]-Tabla14[[#This Row],[Pagado]]</f>
        <v>0</v>
      </c>
    </row>
    <row r="1432" spans="1:8" x14ac:dyDescent="0.25">
      <c r="A1432" s="14">
        <v>44211</v>
      </c>
      <c r="B1432" s="8" t="s">
        <v>9058</v>
      </c>
      <c r="C1432">
        <v>43816</v>
      </c>
      <c r="D1432" s="13" t="s">
        <v>3964</v>
      </c>
      <c r="E1432" s="2">
        <v>344.4</v>
      </c>
      <c r="F1432" s="15">
        <v>44211</v>
      </c>
      <c r="G1432" s="2">
        <v>344.4</v>
      </c>
      <c r="H1432" s="4">
        <f>Tabla14[[#This Row],[Importe]]-Tabla14[[#This Row],[Pagado]]</f>
        <v>0</v>
      </c>
    </row>
    <row r="1433" spans="1:8" x14ac:dyDescent="0.25">
      <c r="A1433" s="14">
        <v>44211</v>
      </c>
      <c r="B1433" s="8" t="s">
        <v>9059</v>
      </c>
      <c r="C1433">
        <v>43817</v>
      </c>
      <c r="D1433" s="13" t="s">
        <v>3964</v>
      </c>
      <c r="E1433" s="2">
        <v>4020.8</v>
      </c>
      <c r="F1433" s="15">
        <v>44211</v>
      </c>
      <c r="G1433" s="2">
        <v>4020.8</v>
      </c>
      <c r="H1433" s="4">
        <f>Tabla14[[#This Row],[Importe]]-Tabla14[[#This Row],[Pagado]]</f>
        <v>0</v>
      </c>
    </row>
    <row r="1434" spans="1:8" x14ac:dyDescent="0.25">
      <c r="A1434" s="14">
        <v>44211</v>
      </c>
      <c r="B1434" s="8" t="s">
        <v>9060</v>
      </c>
      <c r="C1434">
        <v>43818</v>
      </c>
      <c r="D1434" s="13" t="s">
        <v>3969</v>
      </c>
      <c r="E1434" s="2">
        <v>10429.1</v>
      </c>
      <c r="F1434" s="15">
        <v>44211</v>
      </c>
      <c r="G1434" s="2">
        <v>10429.1</v>
      </c>
      <c r="H1434" s="4">
        <f>Tabla14[[#This Row],[Importe]]-Tabla14[[#This Row],[Pagado]]</f>
        <v>0</v>
      </c>
    </row>
    <row r="1435" spans="1:8" x14ac:dyDescent="0.25">
      <c r="A1435" s="14">
        <v>44211</v>
      </c>
      <c r="B1435" s="8" t="s">
        <v>9061</v>
      </c>
      <c r="C1435">
        <v>43819</v>
      </c>
      <c r="D1435" s="13" t="s">
        <v>4113</v>
      </c>
      <c r="E1435" s="2">
        <v>1663.4</v>
      </c>
      <c r="F1435" s="15">
        <v>44211</v>
      </c>
      <c r="G1435" s="2">
        <v>1663.4</v>
      </c>
      <c r="H1435" s="4">
        <f>Tabla14[[#This Row],[Importe]]-Tabla14[[#This Row],[Pagado]]</f>
        <v>0</v>
      </c>
    </row>
    <row r="1436" spans="1:8" x14ac:dyDescent="0.25">
      <c r="A1436" s="14">
        <v>44211</v>
      </c>
      <c r="B1436" s="8" t="s">
        <v>9062</v>
      </c>
      <c r="C1436">
        <v>43820</v>
      </c>
      <c r="D1436" s="13" t="s">
        <v>4036</v>
      </c>
      <c r="E1436" s="2">
        <v>1599.8</v>
      </c>
      <c r="F1436" s="15">
        <v>44211</v>
      </c>
      <c r="G1436" s="2">
        <v>1599.8</v>
      </c>
      <c r="H1436" s="4">
        <f>Tabla14[[#This Row],[Importe]]-Tabla14[[#This Row],[Pagado]]</f>
        <v>0</v>
      </c>
    </row>
    <row r="1437" spans="1:8" x14ac:dyDescent="0.25">
      <c r="A1437" s="14">
        <v>44211</v>
      </c>
      <c r="B1437" s="8" t="s">
        <v>9063</v>
      </c>
      <c r="C1437">
        <v>43821</v>
      </c>
      <c r="D1437" s="13" t="s">
        <v>4055</v>
      </c>
      <c r="E1437" s="2">
        <v>12009.6</v>
      </c>
      <c r="F1437" s="15">
        <v>44211</v>
      </c>
      <c r="G1437" s="2">
        <v>12009.6</v>
      </c>
      <c r="H1437" s="4">
        <f>Tabla14[[#This Row],[Importe]]-Tabla14[[#This Row],[Pagado]]</f>
        <v>0</v>
      </c>
    </row>
    <row r="1438" spans="1:8" x14ac:dyDescent="0.25">
      <c r="A1438" s="14">
        <v>44211</v>
      </c>
      <c r="B1438" s="8" t="s">
        <v>9064</v>
      </c>
      <c r="C1438">
        <v>43822</v>
      </c>
      <c r="D1438" s="13" t="s">
        <v>4084</v>
      </c>
      <c r="E1438" s="2">
        <v>1401.2</v>
      </c>
      <c r="F1438" s="15">
        <v>44211</v>
      </c>
      <c r="G1438" s="2">
        <v>1401.2</v>
      </c>
      <c r="H1438" s="4">
        <f>Tabla14[[#This Row],[Importe]]-Tabla14[[#This Row],[Pagado]]</f>
        <v>0</v>
      </c>
    </row>
    <row r="1439" spans="1:8" x14ac:dyDescent="0.25">
      <c r="A1439" s="14">
        <v>44211</v>
      </c>
      <c r="B1439" s="8" t="s">
        <v>9065</v>
      </c>
      <c r="C1439">
        <v>43823</v>
      </c>
      <c r="D1439" s="13" t="s">
        <v>4084</v>
      </c>
      <c r="E1439" s="2">
        <v>1084</v>
      </c>
      <c r="F1439" s="15">
        <v>44211</v>
      </c>
      <c r="G1439" s="2">
        <v>1084</v>
      </c>
      <c r="H1439" s="4">
        <f>Tabla14[[#This Row],[Importe]]-Tabla14[[#This Row],[Pagado]]</f>
        <v>0</v>
      </c>
    </row>
    <row r="1440" spans="1:8" x14ac:dyDescent="0.25">
      <c r="A1440" s="14">
        <v>44211</v>
      </c>
      <c r="B1440" s="8" t="s">
        <v>9066</v>
      </c>
      <c r="C1440">
        <v>43824</v>
      </c>
      <c r="D1440" s="13" t="s">
        <v>4088</v>
      </c>
      <c r="E1440" s="2">
        <v>735</v>
      </c>
      <c r="F1440" s="15">
        <v>44211</v>
      </c>
      <c r="G1440" s="2">
        <v>735</v>
      </c>
      <c r="H1440" s="4">
        <f>Tabla14[[#This Row],[Importe]]-Tabla14[[#This Row],[Pagado]]</f>
        <v>0</v>
      </c>
    </row>
    <row r="1441" spans="1:8" x14ac:dyDescent="0.25">
      <c r="A1441" s="14">
        <v>44211</v>
      </c>
      <c r="B1441" s="8" t="s">
        <v>9067</v>
      </c>
      <c r="C1441">
        <v>43825</v>
      </c>
      <c r="D1441" s="13" t="s">
        <v>4055</v>
      </c>
      <c r="E1441" s="2">
        <v>1445</v>
      </c>
      <c r="F1441" s="15">
        <v>44211</v>
      </c>
      <c r="G1441" s="2">
        <v>1445</v>
      </c>
      <c r="H1441" s="4">
        <f>Tabla14[[#This Row],[Importe]]-Tabla14[[#This Row],[Pagado]]</f>
        <v>0</v>
      </c>
    </row>
    <row r="1442" spans="1:8" x14ac:dyDescent="0.25">
      <c r="A1442" s="14">
        <v>44211</v>
      </c>
      <c r="B1442" s="8" t="s">
        <v>9068</v>
      </c>
      <c r="C1442">
        <v>43826</v>
      </c>
      <c r="D1442" s="13" t="s">
        <v>4112</v>
      </c>
      <c r="E1442" s="2">
        <v>11517.9</v>
      </c>
      <c r="F1442" s="15">
        <v>44211</v>
      </c>
      <c r="G1442" s="2">
        <v>11517.9</v>
      </c>
      <c r="H1442" s="4">
        <f>Tabla14[[#This Row],[Importe]]-Tabla14[[#This Row],[Pagado]]</f>
        <v>0</v>
      </c>
    </row>
    <row r="1443" spans="1:8" ht="15.75" x14ac:dyDescent="0.25">
      <c r="A1443" s="14">
        <v>44211</v>
      </c>
      <c r="B1443" s="8" t="s">
        <v>9069</v>
      </c>
      <c r="C1443">
        <v>43827</v>
      </c>
      <c r="D1443" s="17" t="s">
        <v>7662</v>
      </c>
      <c r="E1443" s="2">
        <v>0</v>
      </c>
      <c r="F1443" s="18" t="s">
        <v>7662</v>
      </c>
      <c r="G1443" s="2">
        <v>0</v>
      </c>
      <c r="H1443" s="4">
        <f>Tabla14[[#This Row],[Importe]]-Tabla14[[#This Row],[Pagado]]</f>
        <v>0</v>
      </c>
    </row>
    <row r="1444" spans="1:8" x14ac:dyDescent="0.25">
      <c r="A1444" s="14">
        <v>44211</v>
      </c>
      <c r="B1444" s="8" t="s">
        <v>9070</v>
      </c>
      <c r="C1444">
        <v>43828</v>
      </c>
      <c r="D1444" s="13" t="s">
        <v>4035</v>
      </c>
      <c r="E1444" s="2">
        <v>1080</v>
      </c>
      <c r="F1444" s="15">
        <v>44211</v>
      </c>
      <c r="G1444" s="2">
        <v>1080</v>
      </c>
      <c r="H1444" s="4">
        <f>Tabla14[[#This Row],[Importe]]-Tabla14[[#This Row],[Pagado]]</f>
        <v>0</v>
      </c>
    </row>
    <row r="1445" spans="1:8" x14ac:dyDescent="0.25">
      <c r="A1445" s="14">
        <v>44211</v>
      </c>
      <c r="B1445" s="8" t="s">
        <v>9071</v>
      </c>
      <c r="C1445">
        <v>43829</v>
      </c>
      <c r="D1445" s="13" t="s">
        <v>3994</v>
      </c>
      <c r="E1445" s="2">
        <v>227.8</v>
      </c>
      <c r="F1445" s="15">
        <v>44211</v>
      </c>
      <c r="G1445" s="2">
        <v>227.8</v>
      </c>
      <c r="H1445" s="4">
        <f>Tabla14[[#This Row],[Importe]]-Tabla14[[#This Row],[Pagado]]</f>
        <v>0</v>
      </c>
    </row>
    <row r="1446" spans="1:8" x14ac:dyDescent="0.25">
      <c r="A1446" s="14">
        <v>44211</v>
      </c>
      <c r="B1446" s="8" t="s">
        <v>9072</v>
      </c>
      <c r="C1446">
        <v>43830</v>
      </c>
      <c r="D1446" s="13" t="s">
        <v>3964</v>
      </c>
      <c r="E1446" s="2">
        <v>735</v>
      </c>
      <c r="F1446" s="15">
        <v>44211</v>
      </c>
      <c r="G1446" s="2">
        <v>735</v>
      </c>
      <c r="H1446" s="4">
        <f>Tabla14[[#This Row],[Importe]]-Tabla14[[#This Row],[Pagado]]</f>
        <v>0</v>
      </c>
    </row>
    <row r="1447" spans="1:8" x14ac:dyDescent="0.25">
      <c r="A1447" s="14">
        <v>44211</v>
      </c>
      <c r="B1447" s="8" t="s">
        <v>9073</v>
      </c>
      <c r="C1447">
        <v>43831</v>
      </c>
      <c r="D1447" s="13" t="s">
        <v>4067</v>
      </c>
      <c r="E1447" s="2">
        <v>4410</v>
      </c>
      <c r="F1447" s="15">
        <v>44211</v>
      </c>
      <c r="G1447" s="2">
        <v>4410</v>
      </c>
      <c r="H1447" s="4">
        <f>Tabla14[[#This Row],[Importe]]-Tabla14[[#This Row],[Pagado]]</f>
        <v>0</v>
      </c>
    </row>
    <row r="1448" spans="1:8" x14ac:dyDescent="0.25">
      <c r="A1448" s="14">
        <v>44211</v>
      </c>
      <c r="B1448" s="8" t="s">
        <v>9074</v>
      </c>
      <c r="C1448">
        <v>43832</v>
      </c>
      <c r="D1448" s="13" t="s">
        <v>3964</v>
      </c>
      <c r="E1448" s="2">
        <v>5530</v>
      </c>
      <c r="F1448" s="15">
        <v>44211</v>
      </c>
      <c r="G1448" s="2">
        <v>5530</v>
      </c>
      <c r="H1448" s="4">
        <f>Tabla14[[#This Row],[Importe]]-Tabla14[[#This Row],[Pagado]]</f>
        <v>0</v>
      </c>
    </row>
    <row r="1449" spans="1:8" x14ac:dyDescent="0.25">
      <c r="A1449" s="14">
        <v>44211</v>
      </c>
      <c r="B1449" s="8" t="s">
        <v>9075</v>
      </c>
      <c r="C1449">
        <v>43833</v>
      </c>
      <c r="D1449" s="13" t="s">
        <v>9076</v>
      </c>
      <c r="E1449" s="2">
        <v>3520</v>
      </c>
      <c r="F1449" s="15">
        <v>44211</v>
      </c>
      <c r="G1449" s="2">
        <v>3520</v>
      </c>
      <c r="H1449" s="4">
        <f>Tabla14[[#This Row],[Importe]]-Tabla14[[#This Row],[Pagado]]</f>
        <v>0</v>
      </c>
    </row>
    <row r="1450" spans="1:8" x14ac:dyDescent="0.25">
      <c r="A1450" s="14">
        <v>44211</v>
      </c>
      <c r="B1450" s="8" t="s">
        <v>9077</v>
      </c>
      <c r="C1450">
        <v>43834</v>
      </c>
      <c r="D1450" s="13" t="s">
        <v>4049</v>
      </c>
      <c r="E1450" s="2">
        <v>1984</v>
      </c>
      <c r="F1450" s="15">
        <v>44211</v>
      </c>
      <c r="G1450" s="2">
        <v>1984</v>
      </c>
      <c r="H1450" s="4">
        <f>Tabla14[[#This Row],[Importe]]-Tabla14[[#This Row],[Pagado]]</f>
        <v>0</v>
      </c>
    </row>
    <row r="1451" spans="1:8" x14ac:dyDescent="0.25">
      <c r="A1451" s="14">
        <v>44211</v>
      </c>
      <c r="B1451" s="8" t="s">
        <v>9078</v>
      </c>
      <c r="C1451">
        <v>43835</v>
      </c>
      <c r="D1451" s="13" t="s">
        <v>3999</v>
      </c>
      <c r="E1451" s="2">
        <v>4672.8</v>
      </c>
      <c r="F1451" s="15">
        <v>44211</v>
      </c>
      <c r="G1451" s="2">
        <v>4672.8</v>
      </c>
      <c r="H1451" s="4">
        <f>Tabla14[[#This Row],[Importe]]-Tabla14[[#This Row],[Pagado]]</f>
        <v>0</v>
      </c>
    </row>
    <row r="1452" spans="1:8" x14ac:dyDescent="0.25">
      <c r="A1452" s="14">
        <v>44211</v>
      </c>
      <c r="B1452" s="8" t="s">
        <v>9079</v>
      </c>
      <c r="C1452">
        <v>43836</v>
      </c>
      <c r="D1452" s="13" t="s">
        <v>4000</v>
      </c>
      <c r="E1452" s="2">
        <v>735</v>
      </c>
      <c r="F1452" s="15">
        <v>44212</v>
      </c>
      <c r="G1452" s="2">
        <v>735</v>
      </c>
      <c r="H1452" s="4">
        <f>Tabla14[[#This Row],[Importe]]-Tabla14[[#This Row],[Pagado]]</f>
        <v>0</v>
      </c>
    </row>
    <row r="1453" spans="1:8" x14ac:dyDescent="0.25">
      <c r="A1453" s="14">
        <v>44211</v>
      </c>
      <c r="B1453" s="8" t="s">
        <v>9080</v>
      </c>
      <c r="C1453">
        <v>43837</v>
      </c>
      <c r="D1453" s="13" t="s">
        <v>3974</v>
      </c>
      <c r="E1453" s="2">
        <v>4900</v>
      </c>
      <c r="F1453" s="15">
        <v>44212</v>
      </c>
      <c r="G1453" s="2">
        <v>4900</v>
      </c>
      <c r="H1453" s="4">
        <f>Tabla14[[#This Row],[Importe]]-Tabla14[[#This Row],[Pagado]]</f>
        <v>0</v>
      </c>
    </row>
    <row r="1454" spans="1:8" x14ac:dyDescent="0.25">
      <c r="A1454" s="14">
        <v>44211</v>
      </c>
      <c r="B1454" s="8" t="s">
        <v>9081</v>
      </c>
      <c r="C1454">
        <v>43838</v>
      </c>
      <c r="D1454" s="13" t="s">
        <v>4031</v>
      </c>
      <c r="E1454" s="2">
        <v>2940</v>
      </c>
      <c r="F1454" s="15">
        <v>44211</v>
      </c>
      <c r="G1454" s="2">
        <v>2940</v>
      </c>
      <c r="H1454" s="4">
        <f>Tabla14[[#This Row],[Importe]]-Tabla14[[#This Row],[Pagado]]</f>
        <v>0</v>
      </c>
    </row>
    <row r="1455" spans="1:8" x14ac:dyDescent="0.25">
      <c r="A1455" s="14">
        <v>44211</v>
      </c>
      <c r="B1455" s="8" t="s">
        <v>9082</v>
      </c>
      <c r="C1455">
        <v>43839</v>
      </c>
      <c r="D1455" s="13" t="s">
        <v>3956</v>
      </c>
      <c r="E1455" s="2">
        <v>2080</v>
      </c>
      <c r="F1455" s="15">
        <v>44211</v>
      </c>
      <c r="G1455" s="2">
        <v>2080</v>
      </c>
      <c r="H1455" s="4">
        <f>Tabla14[[#This Row],[Importe]]-Tabla14[[#This Row],[Pagado]]</f>
        <v>0</v>
      </c>
    </row>
    <row r="1456" spans="1:8" x14ac:dyDescent="0.25">
      <c r="A1456" s="14">
        <v>44211</v>
      </c>
      <c r="B1456" s="8" t="s">
        <v>9083</v>
      </c>
      <c r="C1456">
        <v>43840</v>
      </c>
      <c r="D1456" s="13" t="s">
        <v>3957</v>
      </c>
      <c r="E1456" s="2">
        <v>1960</v>
      </c>
      <c r="F1456" s="15">
        <v>44211</v>
      </c>
      <c r="G1456" s="2">
        <v>1960</v>
      </c>
      <c r="H1456" s="4">
        <f>Tabla14[[#This Row],[Importe]]-Tabla14[[#This Row],[Pagado]]</f>
        <v>0</v>
      </c>
    </row>
    <row r="1457" spans="1:8" x14ac:dyDescent="0.25">
      <c r="A1457" s="14">
        <v>44211</v>
      </c>
      <c r="B1457" s="8" t="s">
        <v>9084</v>
      </c>
      <c r="C1457">
        <v>43841</v>
      </c>
      <c r="D1457" s="13" t="s">
        <v>4001</v>
      </c>
      <c r="E1457" s="2">
        <v>4900</v>
      </c>
      <c r="F1457" s="15">
        <v>44212</v>
      </c>
      <c r="G1457" s="2">
        <v>4900</v>
      </c>
      <c r="H1457" s="4">
        <f>Tabla14[[#This Row],[Importe]]-Tabla14[[#This Row],[Pagado]]</f>
        <v>0</v>
      </c>
    </row>
    <row r="1458" spans="1:8" x14ac:dyDescent="0.25">
      <c r="A1458" s="14">
        <v>44211</v>
      </c>
      <c r="B1458" s="8" t="s">
        <v>9085</v>
      </c>
      <c r="C1458">
        <v>43842</v>
      </c>
      <c r="D1458" s="13" t="s">
        <v>4033</v>
      </c>
      <c r="E1458" s="2">
        <v>3670.4</v>
      </c>
      <c r="F1458" s="15">
        <v>44211</v>
      </c>
      <c r="G1458" s="2">
        <v>3670.4</v>
      </c>
      <c r="H1458" s="4">
        <f>Tabla14[[#This Row],[Importe]]-Tabla14[[#This Row],[Pagado]]</f>
        <v>0</v>
      </c>
    </row>
    <row r="1459" spans="1:8" x14ac:dyDescent="0.25">
      <c r="A1459" s="14">
        <v>44211</v>
      </c>
      <c r="B1459" s="8" t="s">
        <v>9086</v>
      </c>
      <c r="C1459">
        <v>43843</v>
      </c>
      <c r="D1459" s="13" t="s">
        <v>3989</v>
      </c>
      <c r="E1459" s="2">
        <v>537.79999999999995</v>
      </c>
      <c r="F1459" s="15">
        <v>44211</v>
      </c>
      <c r="G1459" s="2">
        <v>537.79999999999995</v>
      </c>
      <c r="H1459" s="4">
        <f>Tabla14[[#This Row],[Importe]]-Tabla14[[#This Row],[Pagado]]</f>
        <v>0</v>
      </c>
    </row>
    <row r="1460" spans="1:8" x14ac:dyDescent="0.25">
      <c r="A1460" s="14">
        <v>44211</v>
      </c>
      <c r="B1460" s="8" t="s">
        <v>9087</v>
      </c>
      <c r="C1460">
        <v>43844</v>
      </c>
      <c r="D1460" s="13" t="s">
        <v>4137</v>
      </c>
      <c r="E1460" s="2">
        <v>19337.400000000001</v>
      </c>
      <c r="F1460" s="15">
        <v>44212</v>
      </c>
      <c r="G1460" s="2">
        <v>19337.400000000001</v>
      </c>
      <c r="H1460" s="4">
        <f>Tabla14[[#This Row],[Importe]]-Tabla14[[#This Row],[Pagado]]</f>
        <v>0</v>
      </c>
    </row>
    <row r="1461" spans="1:8" x14ac:dyDescent="0.25">
      <c r="A1461" s="14">
        <v>44211</v>
      </c>
      <c r="B1461" s="8" t="s">
        <v>9088</v>
      </c>
      <c r="C1461">
        <v>43845</v>
      </c>
      <c r="D1461" s="13" t="s">
        <v>3955</v>
      </c>
      <c r="E1461" s="2">
        <v>467.4</v>
      </c>
      <c r="F1461" s="15">
        <v>44211</v>
      </c>
      <c r="G1461" s="2">
        <v>467.4</v>
      </c>
      <c r="H1461" s="4">
        <f>Tabla14[[#This Row],[Importe]]-Tabla14[[#This Row],[Pagado]]</f>
        <v>0</v>
      </c>
    </row>
    <row r="1462" spans="1:8" x14ac:dyDescent="0.25">
      <c r="A1462" s="14">
        <v>44211</v>
      </c>
      <c r="B1462" s="8" t="s">
        <v>9089</v>
      </c>
      <c r="C1462">
        <v>43846</v>
      </c>
      <c r="D1462" s="13" t="s">
        <v>3991</v>
      </c>
      <c r="E1462" s="2">
        <v>4079.7</v>
      </c>
      <c r="F1462" s="15">
        <v>44211</v>
      </c>
      <c r="G1462" s="2">
        <v>4079.7</v>
      </c>
      <c r="H1462" s="4">
        <f>Tabla14[[#This Row],[Importe]]-Tabla14[[#This Row],[Pagado]]</f>
        <v>0</v>
      </c>
    </row>
    <row r="1463" spans="1:8" ht="15.75" x14ac:dyDescent="0.25">
      <c r="A1463" s="14">
        <v>44211</v>
      </c>
      <c r="B1463" s="8" t="s">
        <v>9090</v>
      </c>
      <c r="C1463">
        <v>43847</v>
      </c>
      <c r="D1463" s="17" t="s">
        <v>7662</v>
      </c>
      <c r="E1463" s="2">
        <v>0</v>
      </c>
      <c r="F1463" s="18" t="s">
        <v>7662</v>
      </c>
      <c r="G1463" s="2">
        <v>0</v>
      </c>
      <c r="H1463" s="4">
        <f>Tabla14[[#This Row],[Importe]]-Tabla14[[#This Row],[Pagado]]</f>
        <v>0</v>
      </c>
    </row>
    <row r="1464" spans="1:8" x14ac:dyDescent="0.25">
      <c r="A1464" s="14">
        <v>44211</v>
      </c>
      <c r="B1464" s="8" t="s">
        <v>9091</v>
      </c>
      <c r="C1464">
        <v>43848</v>
      </c>
      <c r="D1464" s="13" t="s">
        <v>4109</v>
      </c>
      <c r="E1464" s="2">
        <v>1150</v>
      </c>
      <c r="F1464" s="15">
        <v>44211</v>
      </c>
      <c r="G1464" s="2">
        <v>1150</v>
      </c>
      <c r="H1464" s="4">
        <f>Tabla14[[#This Row],[Importe]]-Tabla14[[#This Row],[Pagado]]</f>
        <v>0</v>
      </c>
    </row>
    <row r="1465" spans="1:8" x14ac:dyDescent="0.25">
      <c r="A1465" s="14">
        <v>44211</v>
      </c>
      <c r="B1465" s="8" t="s">
        <v>9092</v>
      </c>
      <c r="C1465">
        <v>43849</v>
      </c>
      <c r="D1465" s="13" t="s">
        <v>4040</v>
      </c>
      <c r="E1465" s="2">
        <v>48336.1</v>
      </c>
      <c r="F1465" s="15">
        <v>44215</v>
      </c>
      <c r="G1465" s="2">
        <v>48336.1</v>
      </c>
      <c r="H1465" s="4">
        <f>Tabla14[[#This Row],[Importe]]-Tabla14[[#This Row],[Pagado]]</f>
        <v>0</v>
      </c>
    </row>
    <row r="1466" spans="1:8" x14ac:dyDescent="0.25">
      <c r="A1466" s="14">
        <v>44211</v>
      </c>
      <c r="B1466" s="8" t="s">
        <v>9093</v>
      </c>
      <c r="C1466">
        <v>43850</v>
      </c>
      <c r="D1466" s="13" t="s">
        <v>4047</v>
      </c>
      <c r="E1466" s="2">
        <v>2945.8</v>
      </c>
      <c r="F1466" s="15">
        <v>44211</v>
      </c>
      <c r="G1466" s="2">
        <v>2945.8</v>
      </c>
      <c r="H1466" s="4">
        <f>Tabla14[[#This Row],[Importe]]-Tabla14[[#This Row],[Pagado]]</f>
        <v>0</v>
      </c>
    </row>
    <row r="1467" spans="1:8" x14ac:dyDescent="0.25">
      <c r="A1467" s="14">
        <v>44211</v>
      </c>
      <c r="B1467" s="8" t="s">
        <v>9094</v>
      </c>
      <c r="C1467">
        <v>43851</v>
      </c>
      <c r="D1467" s="13" t="s">
        <v>4118</v>
      </c>
      <c r="E1467" s="2">
        <v>16008.7</v>
      </c>
      <c r="F1467" s="15">
        <v>44219</v>
      </c>
      <c r="G1467" s="2">
        <v>16008.7</v>
      </c>
      <c r="H1467" s="4">
        <f>Tabla14[[#This Row],[Importe]]-Tabla14[[#This Row],[Pagado]]</f>
        <v>0</v>
      </c>
    </row>
    <row r="1468" spans="1:8" x14ac:dyDescent="0.25">
      <c r="A1468" s="14">
        <v>44211</v>
      </c>
      <c r="B1468" s="8" t="s">
        <v>9095</v>
      </c>
      <c r="C1468">
        <v>43852</v>
      </c>
      <c r="D1468" s="13" t="s">
        <v>3970</v>
      </c>
      <c r="E1468" s="2">
        <v>1386.7</v>
      </c>
      <c r="F1468" s="15">
        <v>44211</v>
      </c>
      <c r="G1468" s="2">
        <v>1386.7</v>
      </c>
      <c r="H1468" s="4">
        <f>Tabla14[[#This Row],[Importe]]-Tabla14[[#This Row],[Pagado]]</f>
        <v>0</v>
      </c>
    </row>
    <row r="1469" spans="1:8" x14ac:dyDescent="0.25">
      <c r="A1469" s="14">
        <v>44211</v>
      </c>
      <c r="B1469" s="8" t="s">
        <v>9096</v>
      </c>
      <c r="C1469">
        <v>43853</v>
      </c>
      <c r="D1469" s="13" t="s">
        <v>4097</v>
      </c>
      <c r="E1469" s="2">
        <v>2713.6</v>
      </c>
      <c r="F1469" s="15">
        <v>44211</v>
      </c>
      <c r="G1469" s="2">
        <v>2713.6</v>
      </c>
      <c r="H1469" s="4">
        <f>Tabla14[[#This Row],[Importe]]-Tabla14[[#This Row],[Pagado]]</f>
        <v>0</v>
      </c>
    </row>
    <row r="1470" spans="1:8" x14ac:dyDescent="0.25">
      <c r="A1470" s="14">
        <v>44211</v>
      </c>
      <c r="B1470" s="8" t="s">
        <v>9097</v>
      </c>
      <c r="C1470">
        <v>43854</v>
      </c>
      <c r="D1470" s="13" t="s">
        <v>3964</v>
      </c>
      <c r="E1470" s="2">
        <v>1458</v>
      </c>
      <c r="F1470" s="15">
        <v>44211</v>
      </c>
      <c r="G1470" s="2">
        <v>1458</v>
      </c>
      <c r="H1470" s="4">
        <f>Tabla14[[#This Row],[Importe]]-Tabla14[[#This Row],[Pagado]]</f>
        <v>0</v>
      </c>
    </row>
    <row r="1471" spans="1:8" x14ac:dyDescent="0.25">
      <c r="A1471" s="14">
        <v>44211</v>
      </c>
      <c r="B1471" s="8" t="s">
        <v>9098</v>
      </c>
      <c r="C1471">
        <v>43855</v>
      </c>
      <c r="D1471" s="13" t="s">
        <v>3964</v>
      </c>
      <c r="E1471" s="2">
        <v>5012.8</v>
      </c>
      <c r="F1471" s="15">
        <v>44211</v>
      </c>
      <c r="G1471" s="2">
        <v>5012.8</v>
      </c>
      <c r="H1471" s="4">
        <f>Tabla14[[#This Row],[Importe]]-Tabla14[[#This Row],[Pagado]]</f>
        <v>0</v>
      </c>
    </row>
    <row r="1472" spans="1:8" x14ac:dyDescent="0.25">
      <c r="A1472" s="14">
        <v>44211</v>
      </c>
      <c r="B1472" s="8" t="s">
        <v>9099</v>
      </c>
      <c r="C1472">
        <v>43856</v>
      </c>
      <c r="D1472" s="13" t="s">
        <v>3964</v>
      </c>
      <c r="E1472" s="2">
        <v>304.2</v>
      </c>
      <c r="F1472" s="15">
        <v>44211</v>
      </c>
      <c r="G1472" s="2">
        <v>304.2</v>
      </c>
      <c r="H1472" s="4">
        <f>Tabla14[[#This Row],[Importe]]-Tabla14[[#This Row],[Pagado]]</f>
        <v>0</v>
      </c>
    </row>
    <row r="1473" spans="1:8" x14ac:dyDescent="0.25">
      <c r="A1473" s="14">
        <v>44211</v>
      </c>
      <c r="B1473" s="8" t="s">
        <v>9100</v>
      </c>
      <c r="C1473">
        <v>43857</v>
      </c>
      <c r="D1473" s="13" t="s">
        <v>3965</v>
      </c>
      <c r="E1473" s="2">
        <v>735</v>
      </c>
      <c r="F1473" s="15">
        <v>44211</v>
      </c>
      <c r="G1473" s="2">
        <v>735</v>
      </c>
      <c r="H1473" s="4">
        <f>Tabla14[[#This Row],[Importe]]-Tabla14[[#This Row],[Pagado]]</f>
        <v>0</v>
      </c>
    </row>
    <row r="1474" spans="1:8" x14ac:dyDescent="0.25">
      <c r="A1474" s="14">
        <v>44211</v>
      </c>
      <c r="B1474" s="8" t="s">
        <v>9101</v>
      </c>
      <c r="C1474">
        <v>43858</v>
      </c>
      <c r="D1474" s="13" t="s">
        <v>4002</v>
      </c>
      <c r="E1474" s="2">
        <v>1960</v>
      </c>
      <c r="F1474" s="15">
        <v>44212</v>
      </c>
      <c r="G1474" s="2">
        <v>1960</v>
      </c>
      <c r="H1474" s="4">
        <f>Tabla14[[#This Row],[Importe]]-Tabla14[[#This Row],[Pagado]]</f>
        <v>0</v>
      </c>
    </row>
    <row r="1475" spans="1:8" x14ac:dyDescent="0.25">
      <c r="A1475" s="14">
        <v>44211</v>
      </c>
      <c r="B1475" s="8" t="s">
        <v>9102</v>
      </c>
      <c r="C1475">
        <v>43859</v>
      </c>
      <c r="D1475" s="13" t="s">
        <v>3978</v>
      </c>
      <c r="E1475" s="2">
        <v>4304.1000000000004</v>
      </c>
      <c r="F1475" s="15">
        <v>44211</v>
      </c>
      <c r="G1475" s="2">
        <v>4304.1000000000004</v>
      </c>
      <c r="H1475" s="4">
        <f>Tabla14[[#This Row],[Importe]]-Tabla14[[#This Row],[Pagado]]</f>
        <v>0</v>
      </c>
    </row>
    <row r="1476" spans="1:8" x14ac:dyDescent="0.25">
      <c r="A1476" s="14">
        <v>44211</v>
      </c>
      <c r="B1476" s="8" t="s">
        <v>9103</v>
      </c>
      <c r="C1476">
        <v>43860</v>
      </c>
      <c r="D1476" s="13" t="s">
        <v>4179</v>
      </c>
      <c r="E1476" s="2">
        <v>2954.7</v>
      </c>
      <c r="F1476" s="15">
        <v>44211</v>
      </c>
      <c r="G1476" s="2">
        <v>2954.7</v>
      </c>
      <c r="H1476" s="4">
        <f>Tabla14[[#This Row],[Importe]]-Tabla14[[#This Row],[Pagado]]</f>
        <v>0</v>
      </c>
    </row>
    <row r="1477" spans="1:8" x14ac:dyDescent="0.25">
      <c r="A1477" s="14">
        <v>44211</v>
      </c>
      <c r="B1477" s="8" t="s">
        <v>9104</v>
      </c>
      <c r="C1477">
        <v>43861</v>
      </c>
      <c r="D1477" s="13" t="s">
        <v>4064</v>
      </c>
      <c r="E1477" s="2">
        <v>36961.199999999997</v>
      </c>
      <c r="F1477" s="15">
        <v>44215</v>
      </c>
      <c r="G1477" s="2">
        <v>36961.199999999997</v>
      </c>
      <c r="H1477" s="4">
        <f>Tabla14[[#This Row],[Importe]]-Tabla14[[#This Row],[Pagado]]</f>
        <v>0</v>
      </c>
    </row>
    <row r="1478" spans="1:8" x14ac:dyDescent="0.25">
      <c r="A1478" s="14">
        <v>44211</v>
      </c>
      <c r="B1478" s="8" t="s">
        <v>9105</v>
      </c>
      <c r="C1478">
        <v>43862</v>
      </c>
      <c r="D1478" s="13" t="s">
        <v>4085</v>
      </c>
      <c r="E1478" s="2">
        <v>11494.8</v>
      </c>
      <c r="F1478" s="15">
        <v>44212</v>
      </c>
      <c r="G1478" s="2">
        <v>11494.8</v>
      </c>
      <c r="H1478" s="4">
        <f>Tabla14[[#This Row],[Importe]]-Tabla14[[#This Row],[Pagado]]</f>
        <v>0</v>
      </c>
    </row>
    <row r="1479" spans="1:8" x14ac:dyDescent="0.25">
      <c r="A1479" s="14">
        <v>44211</v>
      </c>
      <c r="B1479" s="8" t="s">
        <v>9106</v>
      </c>
      <c r="C1479">
        <v>43863</v>
      </c>
      <c r="D1479" s="13" t="s">
        <v>4085</v>
      </c>
      <c r="E1479" s="2">
        <v>595.20000000000005</v>
      </c>
      <c r="F1479" s="15">
        <v>44212</v>
      </c>
      <c r="G1479" s="2">
        <v>595.20000000000005</v>
      </c>
      <c r="H1479" s="4">
        <f>Tabla14[[#This Row],[Importe]]-Tabla14[[#This Row],[Pagado]]</f>
        <v>0</v>
      </c>
    </row>
    <row r="1480" spans="1:8" x14ac:dyDescent="0.25">
      <c r="A1480" s="14">
        <v>44211</v>
      </c>
      <c r="B1480" s="8" t="s">
        <v>9107</v>
      </c>
      <c r="C1480">
        <v>43864</v>
      </c>
      <c r="D1480" s="13" t="s">
        <v>4045</v>
      </c>
      <c r="E1480" s="2">
        <v>3556.8</v>
      </c>
      <c r="F1480" s="15">
        <v>44212</v>
      </c>
      <c r="G1480" s="2">
        <v>3556.8</v>
      </c>
      <c r="H1480" s="4">
        <f>Tabla14[[#This Row],[Importe]]-Tabla14[[#This Row],[Pagado]]</f>
        <v>0</v>
      </c>
    </row>
    <row r="1481" spans="1:8" x14ac:dyDescent="0.25">
      <c r="A1481" s="14">
        <v>44211</v>
      </c>
      <c r="B1481" s="8" t="s">
        <v>9108</v>
      </c>
      <c r="C1481">
        <v>43865</v>
      </c>
      <c r="D1481" s="13" t="s">
        <v>9109</v>
      </c>
      <c r="E1481" s="2">
        <v>490</v>
      </c>
      <c r="F1481" s="15">
        <v>44211</v>
      </c>
      <c r="G1481" s="2">
        <v>490</v>
      </c>
      <c r="H1481" s="4">
        <f>Tabla14[[#This Row],[Importe]]-Tabla14[[#This Row],[Pagado]]</f>
        <v>0</v>
      </c>
    </row>
    <row r="1482" spans="1:8" x14ac:dyDescent="0.25">
      <c r="A1482" s="14">
        <v>44211</v>
      </c>
      <c r="B1482" s="8" t="s">
        <v>9110</v>
      </c>
      <c r="C1482">
        <v>43866</v>
      </c>
      <c r="D1482" s="13" t="s">
        <v>4046</v>
      </c>
      <c r="E1482" s="2">
        <v>2724.6</v>
      </c>
      <c r="F1482" s="15">
        <v>44212</v>
      </c>
      <c r="G1482" s="2">
        <v>2724.6</v>
      </c>
      <c r="H1482" s="4">
        <f>Tabla14[[#This Row],[Importe]]-Tabla14[[#This Row],[Pagado]]</f>
        <v>0</v>
      </c>
    </row>
    <row r="1483" spans="1:8" x14ac:dyDescent="0.25">
      <c r="A1483" s="14">
        <v>44211</v>
      </c>
      <c r="B1483" s="8" t="s">
        <v>9111</v>
      </c>
      <c r="C1483">
        <v>43867</v>
      </c>
      <c r="D1483" s="13" t="s">
        <v>9109</v>
      </c>
      <c r="E1483" s="2">
        <v>245</v>
      </c>
      <c r="F1483" s="15">
        <v>44211</v>
      </c>
      <c r="G1483" s="2">
        <v>245</v>
      </c>
      <c r="H1483" s="4">
        <f>Tabla14[[#This Row],[Importe]]-Tabla14[[#This Row],[Pagado]]</f>
        <v>0</v>
      </c>
    </row>
    <row r="1484" spans="1:8" x14ac:dyDescent="0.25">
      <c r="A1484" s="14">
        <v>44211</v>
      </c>
      <c r="B1484" s="8" t="s">
        <v>9112</v>
      </c>
      <c r="C1484">
        <v>43868</v>
      </c>
      <c r="D1484" s="13" t="s">
        <v>4065</v>
      </c>
      <c r="E1484" s="2">
        <v>7040.2</v>
      </c>
      <c r="F1484" s="15">
        <v>44212</v>
      </c>
      <c r="G1484" s="2">
        <v>7040.2</v>
      </c>
      <c r="H1484" s="4">
        <f>Tabla14[[#This Row],[Importe]]-Tabla14[[#This Row],[Pagado]]</f>
        <v>0</v>
      </c>
    </row>
    <row r="1485" spans="1:8" x14ac:dyDescent="0.25">
      <c r="A1485" s="14">
        <v>44211</v>
      </c>
      <c r="B1485" s="8" t="s">
        <v>9113</v>
      </c>
      <c r="C1485">
        <v>43869</v>
      </c>
      <c r="D1485" s="13" t="s">
        <v>4083</v>
      </c>
      <c r="E1485" s="2">
        <v>8612.6</v>
      </c>
      <c r="F1485" s="15">
        <v>44212</v>
      </c>
      <c r="G1485" s="2">
        <v>8612.6</v>
      </c>
      <c r="H1485" s="4">
        <f>Tabla14[[#This Row],[Importe]]-Tabla14[[#This Row],[Pagado]]</f>
        <v>0</v>
      </c>
    </row>
    <row r="1486" spans="1:8" x14ac:dyDescent="0.25">
      <c r="A1486" s="14">
        <v>44211</v>
      </c>
      <c r="B1486" s="8" t="s">
        <v>9114</v>
      </c>
      <c r="C1486">
        <v>43870</v>
      </c>
      <c r="D1486" s="13" t="s">
        <v>4044</v>
      </c>
      <c r="E1486" s="2">
        <v>8392.4</v>
      </c>
      <c r="F1486" s="15">
        <v>44212</v>
      </c>
      <c r="G1486" s="2">
        <v>8392.4</v>
      </c>
      <c r="H1486" s="4">
        <f>Tabla14[[#This Row],[Importe]]-Tabla14[[#This Row],[Pagado]]</f>
        <v>0</v>
      </c>
    </row>
    <row r="1487" spans="1:8" x14ac:dyDescent="0.25">
      <c r="A1487" s="14">
        <v>44211</v>
      </c>
      <c r="B1487" s="8" t="s">
        <v>9115</v>
      </c>
      <c r="C1487">
        <v>43871</v>
      </c>
      <c r="D1487" s="13" t="s">
        <v>4039</v>
      </c>
      <c r="E1487" s="2">
        <v>31716.080000000002</v>
      </c>
      <c r="F1487" s="15">
        <v>44217</v>
      </c>
      <c r="G1487" s="2">
        <v>31716.080000000002</v>
      </c>
      <c r="H1487" s="4">
        <f>Tabla14[[#This Row],[Importe]]-Tabla14[[#This Row],[Pagado]]</f>
        <v>0</v>
      </c>
    </row>
    <row r="1488" spans="1:8" x14ac:dyDescent="0.25">
      <c r="A1488" s="14">
        <v>44211</v>
      </c>
      <c r="B1488" s="8" t="s">
        <v>9116</v>
      </c>
      <c r="C1488">
        <v>43872</v>
      </c>
      <c r="D1488" s="13" t="s">
        <v>3973</v>
      </c>
      <c r="E1488" s="2">
        <v>1600</v>
      </c>
      <c r="F1488" s="15">
        <v>44212</v>
      </c>
      <c r="G1488" s="2">
        <v>1600</v>
      </c>
      <c r="H1488" s="4">
        <f>Tabla14[[#This Row],[Importe]]-Tabla14[[#This Row],[Pagado]]</f>
        <v>0</v>
      </c>
    </row>
    <row r="1489" spans="1:8" x14ac:dyDescent="0.25">
      <c r="A1489" s="14">
        <v>44211</v>
      </c>
      <c r="B1489" s="8" t="s">
        <v>9117</v>
      </c>
      <c r="C1489">
        <v>43873</v>
      </c>
      <c r="D1489" s="13" t="s">
        <v>4009</v>
      </c>
      <c r="E1489" s="2">
        <v>882</v>
      </c>
      <c r="F1489" s="15">
        <v>44212</v>
      </c>
      <c r="G1489" s="2">
        <v>882</v>
      </c>
      <c r="H1489" s="4">
        <f>Tabla14[[#This Row],[Importe]]-Tabla14[[#This Row],[Pagado]]</f>
        <v>0</v>
      </c>
    </row>
    <row r="1490" spans="1:8" x14ac:dyDescent="0.25">
      <c r="A1490" s="14">
        <v>44211</v>
      </c>
      <c r="B1490" s="8" t="s">
        <v>9118</v>
      </c>
      <c r="C1490">
        <v>43874</v>
      </c>
      <c r="D1490" s="13" t="s">
        <v>4010</v>
      </c>
      <c r="E1490" s="2">
        <v>2199.9</v>
      </c>
      <c r="F1490" s="15">
        <v>44212</v>
      </c>
      <c r="G1490" s="2">
        <v>2199.9</v>
      </c>
      <c r="H1490" s="4">
        <f>Tabla14[[#This Row],[Importe]]-Tabla14[[#This Row],[Pagado]]</f>
        <v>0</v>
      </c>
    </row>
    <row r="1491" spans="1:8" x14ac:dyDescent="0.25">
      <c r="A1491" s="14">
        <v>44211</v>
      </c>
      <c r="B1491" s="8" t="s">
        <v>9119</v>
      </c>
      <c r="C1491">
        <v>43875</v>
      </c>
      <c r="D1491" s="13" t="s">
        <v>3964</v>
      </c>
      <c r="E1491" s="2">
        <v>490</v>
      </c>
      <c r="F1491" s="15">
        <v>44211</v>
      </c>
      <c r="G1491" s="2">
        <v>490</v>
      </c>
      <c r="H1491" s="4">
        <f>Tabla14[[#This Row],[Importe]]-Tabla14[[#This Row],[Pagado]]</f>
        <v>0</v>
      </c>
    </row>
    <row r="1492" spans="1:8" x14ac:dyDescent="0.25">
      <c r="A1492" s="14">
        <v>44211</v>
      </c>
      <c r="B1492" s="8" t="s">
        <v>9120</v>
      </c>
      <c r="C1492">
        <v>43876</v>
      </c>
      <c r="D1492" s="13" t="s">
        <v>4015</v>
      </c>
      <c r="E1492" s="2">
        <v>2176</v>
      </c>
      <c r="F1492" s="15">
        <v>44211</v>
      </c>
      <c r="G1492" s="2">
        <v>2176</v>
      </c>
      <c r="H1492" s="4">
        <f>Tabla14[[#This Row],[Importe]]-Tabla14[[#This Row],[Pagado]]</f>
        <v>0</v>
      </c>
    </row>
    <row r="1493" spans="1:8" x14ac:dyDescent="0.25">
      <c r="A1493" s="14">
        <v>44211</v>
      </c>
      <c r="B1493" s="8" t="s">
        <v>9121</v>
      </c>
      <c r="C1493">
        <v>43877</v>
      </c>
      <c r="D1493" s="13" t="s">
        <v>4038</v>
      </c>
      <c r="E1493" s="2">
        <v>33090.300000000003</v>
      </c>
      <c r="F1493" s="15">
        <v>44217</v>
      </c>
      <c r="G1493" s="2">
        <v>33090.300000000003</v>
      </c>
      <c r="H1493" s="4">
        <f>Tabla14[[#This Row],[Importe]]-Tabla14[[#This Row],[Pagado]]</f>
        <v>0</v>
      </c>
    </row>
    <row r="1494" spans="1:8" x14ac:dyDescent="0.25">
      <c r="A1494" s="14">
        <v>44211</v>
      </c>
      <c r="B1494" s="8" t="s">
        <v>9122</v>
      </c>
      <c r="C1494">
        <v>43878</v>
      </c>
      <c r="D1494" s="13" t="s">
        <v>4015</v>
      </c>
      <c r="E1494" s="2">
        <v>526.4</v>
      </c>
      <c r="F1494" s="15">
        <v>44211</v>
      </c>
      <c r="G1494" s="2">
        <v>526.4</v>
      </c>
      <c r="H1494" s="4">
        <f>Tabla14[[#This Row],[Importe]]-Tabla14[[#This Row],[Pagado]]</f>
        <v>0</v>
      </c>
    </row>
    <row r="1495" spans="1:8" x14ac:dyDescent="0.25">
      <c r="A1495" s="14">
        <v>44211</v>
      </c>
      <c r="B1495" s="8" t="s">
        <v>9123</v>
      </c>
      <c r="C1495">
        <v>43879</v>
      </c>
      <c r="D1495" s="13" t="s">
        <v>4056</v>
      </c>
      <c r="E1495" s="2">
        <v>4052.7</v>
      </c>
      <c r="F1495" s="15">
        <v>44212</v>
      </c>
      <c r="G1495" s="2">
        <v>4052.7</v>
      </c>
      <c r="H1495" s="4">
        <f>Tabla14[[#This Row],[Importe]]-Tabla14[[#This Row],[Pagado]]</f>
        <v>0</v>
      </c>
    </row>
    <row r="1496" spans="1:8" x14ac:dyDescent="0.25">
      <c r="A1496" s="14">
        <v>44211</v>
      </c>
      <c r="B1496" s="8" t="s">
        <v>9124</v>
      </c>
      <c r="C1496">
        <v>43880</v>
      </c>
      <c r="D1496" s="13" t="s">
        <v>4180</v>
      </c>
      <c r="E1496" s="2">
        <v>4598</v>
      </c>
      <c r="F1496" s="15">
        <v>44212</v>
      </c>
      <c r="G1496" s="2">
        <v>4598</v>
      </c>
      <c r="H1496" s="4">
        <f>Tabla14[[#This Row],[Importe]]-Tabla14[[#This Row],[Pagado]]</f>
        <v>0</v>
      </c>
    </row>
    <row r="1497" spans="1:8" x14ac:dyDescent="0.25">
      <c r="A1497" s="14">
        <v>44211</v>
      </c>
      <c r="B1497" s="8" t="s">
        <v>9125</v>
      </c>
      <c r="C1497">
        <v>43881</v>
      </c>
      <c r="D1497" s="13" t="s">
        <v>4146</v>
      </c>
      <c r="E1497" s="2">
        <v>18281.400000000001</v>
      </c>
      <c r="F1497" s="15">
        <v>44211</v>
      </c>
      <c r="G1497" s="2">
        <v>18281.400000000001</v>
      </c>
      <c r="H1497" s="4">
        <f>Tabla14[[#This Row],[Importe]]-Tabla14[[#This Row],[Pagado]]</f>
        <v>0</v>
      </c>
    </row>
    <row r="1498" spans="1:8" x14ac:dyDescent="0.25">
      <c r="A1498" s="14">
        <v>44211</v>
      </c>
      <c r="B1498" s="8" t="s">
        <v>9126</v>
      </c>
      <c r="C1498">
        <v>43882</v>
      </c>
      <c r="D1498" s="13" t="s">
        <v>3985</v>
      </c>
      <c r="E1498" s="2">
        <v>1877.2</v>
      </c>
      <c r="F1498" s="15">
        <v>44212</v>
      </c>
      <c r="G1498" s="2">
        <v>1877.2</v>
      </c>
      <c r="H1498" s="4">
        <f>Tabla14[[#This Row],[Importe]]-Tabla14[[#This Row],[Pagado]]</f>
        <v>0</v>
      </c>
    </row>
    <row r="1499" spans="1:8" x14ac:dyDescent="0.25">
      <c r="A1499" s="14">
        <v>44211</v>
      </c>
      <c r="B1499" s="8" t="s">
        <v>9127</v>
      </c>
      <c r="C1499">
        <v>43883</v>
      </c>
      <c r="D1499" s="13" t="s">
        <v>3983</v>
      </c>
      <c r="E1499" s="2">
        <v>4735.54</v>
      </c>
      <c r="F1499" s="15">
        <v>44212</v>
      </c>
      <c r="G1499" s="2">
        <v>4735.54</v>
      </c>
      <c r="H1499" s="4">
        <f>Tabla14[[#This Row],[Importe]]-Tabla14[[#This Row],[Pagado]]</f>
        <v>0</v>
      </c>
    </row>
    <row r="1500" spans="1:8" x14ac:dyDescent="0.25">
      <c r="A1500" s="14">
        <v>44211</v>
      </c>
      <c r="B1500" s="8" t="s">
        <v>9128</v>
      </c>
      <c r="C1500">
        <v>43884</v>
      </c>
      <c r="D1500" s="13" t="s">
        <v>3986</v>
      </c>
      <c r="E1500" s="2">
        <v>2530.9</v>
      </c>
      <c r="F1500" s="15">
        <v>44212</v>
      </c>
      <c r="G1500" s="2">
        <v>2530.9</v>
      </c>
      <c r="H1500" s="4">
        <f>Tabla14[[#This Row],[Importe]]-Tabla14[[#This Row],[Pagado]]</f>
        <v>0</v>
      </c>
    </row>
    <row r="1501" spans="1:8" x14ac:dyDescent="0.25">
      <c r="A1501" s="14">
        <v>44211</v>
      </c>
      <c r="B1501" s="8" t="s">
        <v>9129</v>
      </c>
      <c r="C1501">
        <v>43885</v>
      </c>
      <c r="D1501" s="13" t="s">
        <v>4116</v>
      </c>
      <c r="E1501" s="2">
        <v>13111.5</v>
      </c>
      <c r="F1501" s="15">
        <v>44212</v>
      </c>
      <c r="G1501" s="2">
        <v>13111.5</v>
      </c>
      <c r="H1501" s="4">
        <f>Tabla14[[#This Row],[Importe]]-Tabla14[[#This Row],[Pagado]]</f>
        <v>0</v>
      </c>
    </row>
    <row r="1502" spans="1:8" x14ac:dyDescent="0.25">
      <c r="A1502" s="14">
        <v>44211</v>
      </c>
      <c r="B1502" s="8" t="s">
        <v>9130</v>
      </c>
      <c r="C1502">
        <v>43886</v>
      </c>
      <c r="D1502" s="13" t="s">
        <v>3980</v>
      </c>
      <c r="E1502" s="2">
        <v>1528.6</v>
      </c>
      <c r="F1502" s="15">
        <v>44212</v>
      </c>
      <c r="G1502" s="2">
        <v>1528.6</v>
      </c>
      <c r="H1502" s="4">
        <f>Tabla14[[#This Row],[Importe]]-Tabla14[[#This Row],[Pagado]]</f>
        <v>0</v>
      </c>
    </row>
    <row r="1503" spans="1:8" x14ac:dyDescent="0.25">
      <c r="A1503" s="14">
        <v>44211</v>
      </c>
      <c r="B1503" s="8" t="s">
        <v>9131</v>
      </c>
      <c r="C1503">
        <v>43887</v>
      </c>
      <c r="D1503" s="13" t="s">
        <v>3987</v>
      </c>
      <c r="E1503" s="2">
        <v>650</v>
      </c>
      <c r="F1503" s="15">
        <v>44212</v>
      </c>
      <c r="G1503" s="2">
        <v>650</v>
      </c>
      <c r="H1503" s="4">
        <f>Tabla14[[#This Row],[Importe]]-Tabla14[[#This Row],[Pagado]]</f>
        <v>0</v>
      </c>
    </row>
    <row r="1504" spans="1:8" x14ac:dyDescent="0.25">
      <c r="A1504" s="14">
        <v>44211</v>
      </c>
      <c r="B1504" s="8" t="s">
        <v>9132</v>
      </c>
      <c r="C1504">
        <v>43888</v>
      </c>
      <c r="D1504" s="13" t="s">
        <v>4114</v>
      </c>
      <c r="E1504" s="2">
        <v>2093</v>
      </c>
      <c r="F1504" s="15">
        <v>44212</v>
      </c>
      <c r="G1504" s="2">
        <v>2093</v>
      </c>
      <c r="H1504" s="4">
        <f>Tabla14[[#This Row],[Importe]]-Tabla14[[#This Row],[Pagado]]</f>
        <v>0</v>
      </c>
    </row>
    <row r="1505" spans="1:8" x14ac:dyDescent="0.25">
      <c r="A1505" s="14">
        <v>44211</v>
      </c>
      <c r="B1505" s="8" t="s">
        <v>9133</v>
      </c>
      <c r="C1505">
        <v>43889</v>
      </c>
      <c r="D1505" s="13" t="s">
        <v>4113</v>
      </c>
      <c r="E1505" s="2">
        <v>225</v>
      </c>
      <c r="F1505" s="15">
        <v>44212</v>
      </c>
      <c r="G1505" s="2">
        <v>225</v>
      </c>
      <c r="H1505" s="4">
        <f>Tabla14[[#This Row],[Importe]]-Tabla14[[#This Row],[Pagado]]</f>
        <v>0</v>
      </c>
    </row>
    <row r="1506" spans="1:8" x14ac:dyDescent="0.25">
      <c r="A1506" s="14">
        <v>44211</v>
      </c>
      <c r="B1506" s="8" t="s">
        <v>9134</v>
      </c>
      <c r="C1506">
        <v>43890</v>
      </c>
      <c r="D1506" s="13" t="s">
        <v>4066</v>
      </c>
      <c r="E1506" s="2">
        <v>4126</v>
      </c>
      <c r="F1506" s="15">
        <v>44211</v>
      </c>
      <c r="G1506" s="2">
        <v>4126</v>
      </c>
      <c r="H1506" s="4">
        <f>Tabla14[[#This Row],[Importe]]-Tabla14[[#This Row],[Pagado]]</f>
        <v>0</v>
      </c>
    </row>
    <row r="1507" spans="1:8" x14ac:dyDescent="0.25">
      <c r="A1507" s="14">
        <v>44211</v>
      </c>
      <c r="B1507" s="8" t="s">
        <v>9135</v>
      </c>
      <c r="C1507">
        <v>43891</v>
      </c>
      <c r="D1507" s="13" t="s">
        <v>3983</v>
      </c>
      <c r="E1507" s="2">
        <v>352.64</v>
      </c>
      <c r="F1507" s="15">
        <v>44212</v>
      </c>
      <c r="G1507" s="2">
        <v>352.64</v>
      </c>
      <c r="H1507" s="4">
        <f>Tabla14[[#This Row],[Importe]]-Tabla14[[#This Row],[Pagado]]</f>
        <v>0</v>
      </c>
    </row>
    <row r="1508" spans="1:8" x14ac:dyDescent="0.25">
      <c r="A1508" s="14">
        <v>44211</v>
      </c>
      <c r="B1508" s="8" t="s">
        <v>9136</v>
      </c>
      <c r="C1508">
        <v>43892</v>
      </c>
      <c r="D1508" s="13" t="s">
        <v>3964</v>
      </c>
      <c r="E1508" s="2">
        <v>1289.5999999999999</v>
      </c>
      <c r="F1508" s="15">
        <v>44211</v>
      </c>
      <c r="G1508" s="2">
        <v>1289.5999999999999</v>
      </c>
      <c r="H1508" s="4">
        <f>Tabla14[[#This Row],[Importe]]-Tabla14[[#This Row],[Pagado]]</f>
        <v>0</v>
      </c>
    </row>
    <row r="1509" spans="1:8" x14ac:dyDescent="0.25">
      <c r="A1509" s="14">
        <v>44211</v>
      </c>
      <c r="B1509" s="8" t="s">
        <v>9137</v>
      </c>
      <c r="C1509">
        <v>43893</v>
      </c>
      <c r="D1509" s="13" t="s">
        <v>3964</v>
      </c>
      <c r="E1509" s="2">
        <v>4635.8</v>
      </c>
      <c r="F1509" s="15">
        <v>44211</v>
      </c>
      <c r="G1509" s="2">
        <v>4635.8</v>
      </c>
      <c r="H1509" s="4">
        <f>Tabla14[[#This Row],[Importe]]-Tabla14[[#This Row],[Pagado]]</f>
        <v>0</v>
      </c>
    </row>
    <row r="1510" spans="1:8" x14ac:dyDescent="0.25">
      <c r="A1510" s="14">
        <v>44211</v>
      </c>
      <c r="B1510" s="8" t="s">
        <v>9138</v>
      </c>
      <c r="C1510">
        <v>43894</v>
      </c>
      <c r="D1510" s="13" t="s">
        <v>4143</v>
      </c>
      <c r="E1510" s="2">
        <v>19119.599999999999</v>
      </c>
      <c r="F1510" s="15">
        <v>44212</v>
      </c>
      <c r="G1510" s="2">
        <v>19119.599999999999</v>
      </c>
      <c r="H1510" s="4">
        <f>Tabla14[[#This Row],[Importe]]-Tabla14[[#This Row],[Pagado]]</f>
        <v>0</v>
      </c>
    </row>
    <row r="1511" spans="1:8" x14ac:dyDescent="0.25">
      <c r="A1511" s="14">
        <v>44211</v>
      </c>
      <c r="B1511" s="8" t="s">
        <v>9139</v>
      </c>
      <c r="C1511">
        <v>43895</v>
      </c>
      <c r="D1511" s="13" t="s">
        <v>3964</v>
      </c>
      <c r="E1511" s="2">
        <v>148.4</v>
      </c>
      <c r="F1511" s="15">
        <v>44211</v>
      </c>
      <c r="G1511" s="2">
        <v>148.4</v>
      </c>
      <c r="H1511" s="4">
        <f>Tabla14[[#This Row],[Importe]]-Tabla14[[#This Row],[Pagado]]</f>
        <v>0</v>
      </c>
    </row>
    <row r="1512" spans="1:8" x14ac:dyDescent="0.25">
      <c r="A1512" s="14">
        <v>44211</v>
      </c>
      <c r="B1512" s="8" t="s">
        <v>9140</v>
      </c>
      <c r="C1512">
        <v>43896</v>
      </c>
      <c r="D1512" s="13" t="s">
        <v>3964</v>
      </c>
      <c r="E1512" s="2">
        <v>789.6</v>
      </c>
      <c r="F1512" s="15">
        <v>44211</v>
      </c>
      <c r="G1512" s="2">
        <v>789.6</v>
      </c>
      <c r="H1512" s="4">
        <f>Tabla14[[#This Row],[Importe]]-Tabla14[[#This Row],[Pagado]]</f>
        <v>0</v>
      </c>
    </row>
    <row r="1513" spans="1:8" ht="15.75" x14ac:dyDescent="0.25">
      <c r="A1513" s="14">
        <v>44211</v>
      </c>
      <c r="B1513" s="8" t="s">
        <v>9141</v>
      </c>
      <c r="C1513">
        <v>43897</v>
      </c>
      <c r="D1513" s="17" t="s">
        <v>7662</v>
      </c>
      <c r="E1513" s="2">
        <v>0</v>
      </c>
      <c r="F1513" s="18" t="s">
        <v>7662</v>
      </c>
      <c r="G1513" s="2">
        <v>0</v>
      </c>
      <c r="H1513" s="4">
        <f>Tabla14[[#This Row],[Importe]]-Tabla14[[#This Row],[Pagado]]</f>
        <v>0</v>
      </c>
    </row>
    <row r="1514" spans="1:8" x14ac:dyDescent="0.25">
      <c r="A1514" s="14">
        <v>44211</v>
      </c>
      <c r="B1514" s="8" t="s">
        <v>9142</v>
      </c>
      <c r="C1514">
        <v>43898</v>
      </c>
      <c r="D1514" s="13" t="s">
        <v>4049</v>
      </c>
      <c r="E1514" s="2">
        <v>561.6</v>
      </c>
      <c r="F1514" s="15">
        <v>44211</v>
      </c>
      <c r="G1514" s="2">
        <v>561.6</v>
      </c>
      <c r="H1514" s="4">
        <f>Tabla14[[#This Row],[Importe]]-Tabla14[[#This Row],[Pagado]]</f>
        <v>0</v>
      </c>
    </row>
    <row r="1515" spans="1:8" x14ac:dyDescent="0.25">
      <c r="A1515" s="14">
        <v>44211</v>
      </c>
      <c r="B1515" s="8" t="s">
        <v>9143</v>
      </c>
      <c r="C1515">
        <v>43899</v>
      </c>
      <c r="D1515" s="13" t="s">
        <v>4102</v>
      </c>
      <c r="E1515" s="2">
        <v>3515.4</v>
      </c>
      <c r="F1515" s="15">
        <v>44211</v>
      </c>
      <c r="G1515" s="2">
        <v>3515.4</v>
      </c>
      <c r="H1515" s="4">
        <f>Tabla14[[#This Row],[Importe]]-Tabla14[[#This Row],[Pagado]]</f>
        <v>0</v>
      </c>
    </row>
    <row r="1516" spans="1:8" x14ac:dyDescent="0.25">
      <c r="A1516" s="14">
        <v>44211</v>
      </c>
      <c r="B1516" s="8" t="s">
        <v>9144</v>
      </c>
      <c r="C1516">
        <v>43900</v>
      </c>
      <c r="D1516" s="13" t="s">
        <v>4048</v>
      </c>
      <c r="E1516" s="2">
        <v>27296</v>
      </c>
      <c r="F1516" s="15">
        <v>44212</v>
      </c>
      <c r="G1516" s="2">
        <v>27296</v>
      </c>
      <c r="H1516" s="4">
        <f>Tabla14[[#This Row],[Importe]]-Tabla14[[#This Row],[Pagado]]</f>
        <v>0</v>
      </c>
    </row>
    <row r="1517" spans="1:8" x14ac:dyDescent="0.25">
      <c r="A1517" s="14">
        <v>44211</v>
      </c>
      <c r="B1517" s="8" t="s">
        <v>9145</v>
      </c>
      <c r="C1517">
        <v>43901</v>
      </c>
      <c r="D1517" s="13" t="s">
        <v>3982</v>
      </c>
      <c r="E1517" s="2">
        <v>867.3</v>
      </c>
      <c r="F1517" s="15">
        <v>44211</v>
      </c>
      <c r="G1517" s="2">
        <v>867.3</v>
      </c>
      <c r="H1517" s="4">
        <f>Tabla14[[#This Row],[Importe]]-Tabla14[[#This Row],[Pagado]]</f>
        <v>0</v>
      </c>
    </row>
    <row r="1518" spans="1:8" x14ac:dyDescent="0.25">
      <c r="A1518" s="14">
        <v>44211</v>
      </c>
      <c r="B1518" s="8" t="s">
        <v>9146</v>
      </c>
      <c r="C1518">
        <v>43902</v>
      </c>
      <c r="D1518" s="13" t="s">
        <v>4108</v>
      </c>
      <c r="E1518" s="2">
        <v>45115</v>
      </c>
      <c r="F1518" s="15">
        <v>44211</v>
      </c>
      <c r="G1518" s="2">
        <v>45115</v>
      </c>
      <c r="H1518" s="4">
        <f>Tabla14[[#This Row],[Importe]]-Tabla14[[#This Row],[Pagado]]</f>
        <v>0</v>
      </c>
    </row>
    <row r="1519" spans="1:8" x14ac:dyDescent="0.25">
      <c r="A1519" s="14">
        <v>44211</v>
      </c>
      <c r="B1519" s="8" t="s">
        <v>9147</v>
      </c>
      <c r="C1519">
        <v>43903</v>
      </c>
      <c r="D1519" s="13" t="s">
        <v>4123</v>
      </c>
      <c r="E1519" s="2">
        <v>4447.2</v>
      </c>
      <c r="F1519" s="15">
        <v>44211</v>
      </c>
      <c r="G1519" s="2">
        <v>4447.2</v>
      </c>
      <c r="H1519" s="4">
        <f>Tabla14[[#This Row],[Importe]]-Tabla14[[#This Row],[Pagado]]</f>
        <v>0</v>
      </c>
    </row>
    <row r="1520" spans="1:8" x14ac:dyDescent="0.25">
      <c r="A1520" s="14">
        <v>44211</v>
      </c>
      <c r="B1520" s="8" t="s">
        <v>9148</v>
      </c>
      <c r="C1520">
        <v>43904</v>
      </c>
      <c r="D1520" s="13" t="s">
        <v>4108</v>
      </c>
      <c r="E1520" s="2">
        <v>5000</v>
      </c>
      <c r="F1520" s="15">
        <v>44211</v>
      </c>
      <c r="G1520" s="2">
        <v>5000</v>
      </c>
      <c r="H1520" s="4">
        <f>Tabla14[[#This Row],[Importe]]-Tabla14[[#This Row],[Pagado]]</f>
        <v>0</v>
      </c>
    </row>
    <row r="1521" spans="1:8" x14ac:dyDescent="0.25">
      <c r="A1521" s="14">
        <v>44211</v>
      </c>
      <c r="B1521" s="8" t="s">
        <v>9149</v>
      </c>
      <c r="C1521">
        <v>43905</v>
      </c>
      <c r="D1521" s="13" t="s">
        <v>3964</v>
      </c>
      <c r="E1521" s="2">
        <v>2450</v>
      </c>
      <c r="F1521" s="15">
        <v>44211</v>
      </c>
      <c r="G1521" s="2">
        <v>2450</v>
      </c>
      <c r="H1521" s="4">
        <f>Tabla14[[#This Row],[Importe]]-Tabla14[[#This Row],[Pagado]]</f>
        <v>0</v>
      </c>
    </row>
    <row r="1522" spans="1:8" x14ac:dyDescent="0.25">
      <c r="A1522" s="14">
        <v>44211</v>
      </c>
      <c r="B1522" s="8" t="s">
        <v>9150</v>
      </c>
      <c r="C1522">
        <v>43906</v>
      </c>
      <c r="D1522" s="13" t="s">
        <v>4108</v>
      </c>
      <c r="E1522" s="2">
        <v>1649.6</v>
      </c>
      <c r="F1522" s="15">
        <v>44211</v>
      </c>
      <c r="G1522" s="2">
        <v>1649.6</v>
      </c>
      <c r="H1522" s="4">
        <f>Tabla14[[#This Row],[Importe]]-Tabla14[[#This Row],[Pagado]]</f>
        <v>0</v>
      </c>
    </row>
    <row r="1523" spans="1:8" x14ac:dyDescent="0.25">
      <c r="A1523" s="14">
        <v>44211</v>
      </c>
      <c r="B1523" s="8" t="s">
        <v>9151</v>
      </c>
      <c r="C1523">
        <v>43907</v>
      </c>
      <c r="D1523" s="13" t="s">
        <v>3964</v>
      </c>
      <c r="E1523" s="2">
        <v>504</v>
      </c>
      <c r="F1523" s="15">
        <v>44211</v>
      </c>
      <c r="G1523" s="2">
        <v>504</v>
      </c>
      <c r="H1523" s="4">
        <f>Tabla14[[#This Row],[Importe]]-Tabla14[[#This Row],[Pagado]]</f>
        <v>0</v>
      </c>
    </row>
    <row r="1524" spans="1:8" x14ac:dyDescent="0.25">
      <c r="A1524" s="14">
        <v>44211</v>
      </c>
      <c r="B1524" s="8" t="s">
        <v>9152</v>
      </c>
      <c r="C1524">
        <v>43908</v>
      </c>
      <c r="D1524" s="13" t="s">
        <v>4073</v>
      </c>
      <c r="E1524" s="2">
        <v>7531.6</v>
      </c>
      <c r="F1524" s="15">
        <v>44211</v>
      </c>
      <c r="G1524" s="2">
        <v>7531.6</v>
      </c>
      <c r="H1524" s="4">
        <f>Tabla14[[#This Row],[Importe]]-Tabla14[[#This Row],[Pagado]]</f>
        <v>0</v>
      </c>
    </row>
    <row r="1525" spans="1:8" x14ac:dyDescent="0.25">
      <c r="A1525" s="14">
        <v>44211</v>
      </c>
      <c r="B1525" s="8" t="s">
        <v>9153</v>
      </c>
      <c r="C1525">
        <v>43909</v>
      </c>
      <c r="D1525" s="13" t="s">
        <v>3952</v>
      </c>
      <c r="E1525" s="2">
        <v>13702.8</v>
      </c>
      <c r="F1525" s="15">
        <v>44211</v>
      </c>
      <c r="G1525" s="2">
        <v>13702.8</v>
      </c>
      <c r="H1525" s="4">
        <f>Tabla14[[#This Row],[Importe]]-Tabla14[[#This Row],[Pagado]]</f>
        <v>0</v>
      </c>
    </row>
    <row r="1526" spans="1:8" x14ac:dyDescent="0.25">
      <c r="A1526" s="14">
        <v>44211</v>
      </c>
      <c r="B1526" s="8" t="s">
        <v>9154</v>
      </c>
      <c r="C1526">
        <v>43910</v>
      </c>
      <c r="D1526" s="13" t="s">
        <v>4092</v>
      </c>
      <c r="E1526" s="2">
        <v>3895.5</v>
      </c>
      <c r="F1526" s="15">
        <v>44211</v>
      </c>
      <c r="G1526" s="2">
        <v>3895.5</v>
      </c>
      <c r="H1526" s="4">
        <f>Tabla14[[#This Row],[Importe]]-Tabla14[[#This Row],[Pagado]]</f>
        <v>0</v>
      </c>
    </row>
    <row r="1527" spans="1:8" x14ac:dyDescent="0.25">
      <c r="A1527" s="14">
        <v>44211</v>
      </c>
      <c r="B1527" s="8" t="s">
        <v>9155</v>
      </c>
      <c r="C1527">
        <v>43911</v>
      </c>
      <c r="D1527" s="13" t="s">
        <v>3964</v>
      </c>
      <c r="E1527" s="2">
        <v>691</v>
      </c>
      <c r="F1527" s="15">
        <v>44211</v>
      </c>
      <c r="G1527" s="2">
        <v>691</v>
      </c>
      <c r="H1527" s="4">
        <f>Tabla14[[#This Row],[Importe]]-Tabla14[[#This Row],[Pagado]]</f>
        <v>0</v>
      </c>
    </row>
    <row r="1528" spans="1:8" x14ac:dyDescent="0.25">
      <c r="A1528" s="14">
        <v>44211</v>
      </c>
      <c r="B1528" s="8" t="s">
        <v>9156</v>
      </c>
      <c r="C1528">
        <v>43912</v>
      </c>
      <c r="D1528" s="13" t="s">
        <v>4022</v>
      </c>
      <c r="E1528" s="2">
        <v>843</v>
      </c>
      <c r="F1528" s="15">
        <v>44211</v>
      </c>
      <c r="G1528" s="2">
        <v>843</v>
      </c>
      <c r="H1528" s="4">
        <f>Tabla14[[#This Row],[Importe]]-Tabla14[[#This Row],[Pagado]]</f>
        <v>0</v>
      </c>
    </row>
    <row r="1529" spans="1:8" x14ac:dyDescent="0.25">
      <c r="A1529" s="14">
        <v>44211</v>
      </c>
      <c r="B1529" s="8" t="s">
        <v>9157</v>
      </c>
      <c r="C1529">
        <v>43913</v>
      </c>
      <c r="D1529" s="13" t="s">
        <v>4072</v>
      </c>
      <c r="E1529" s="2">
        <v>1019.4</v>
      </c>
      <c r="F1529" s="15">
        <v>44211</v>
      </c>
      <c r="G1529" s="2">
        <v>1019.4</v>
      </c>
      <c r="H1529" s="4">
        <f>Tabla14[[#This Row],[Importe]]-Tabla14[[#This Row],[Pagado]]</f>
        <v>0</v>
      </c>
    </row>
    <row r="1530" spans="1:8" x14ac:dyDescent="0.25">
      <c r="A1530" s="14">
        <v>44211</v>
      </c>
      <c r="B1530" s="8" t="s">
        <v>9158</v>
      </c>
      <c r="C1530">
        <v>43914</v>
      </c>
      <c r="D1530" s="13" t="s">
        <v>3964</v>
      </c>
      <c r="E1530" s="2">
        <v>260</v>
      </c>
      <c r="F1530" s="15">
        <v>44213</v>
      </c>
      <c r="G1530" s="2">
        <v>260</v>
      </c>
      <c r="H1530" s="4">
        <f>Tabla14[[#This Row],[Importe]]-Tabla14[[#This Row],[Pagado]]</f>
        <v>0</v>
      </c>
    </row>
    <row r="1531" spans="1:8" x14ac:dyDescent="0.25">
      <c r="A1531" s="14">
        <v>44211</v>
      </c>
      <c r="B1531" s="8" t="s">
        <v>9159</v>
      </c>
      <c r="C1531">
        <v>43915</v>
      </c>
      <c r="D1531" s="13" t="s">
        <v>4042</v>
      </c>
      <c r="E1531" s="2">
        <v>36630.400000000001</v>
      </c>
      <c r="F1531" s="15">
        <v>44224</v>
      </c>
      <c r="G1531" s="2">
        <v>36630.400000000001</v>
      </c>
      <c r="H1531" s="4">
        <f>Tabla14[[#This Row],[Importe]]-Tabla14[[#This Row],[Pagado]]</f>
        <v>0</v>
      </c>
    </row>
    <row r="1532" spans="1:8" x14ac:dyDescent="0.25">
      <c r="A1532" s="14">
        <v>44211</v>
      </c>
      <c r="B1532" s="8" t="s">
        <v>9160</v>
      </c>
      <c r="C1532">
        <v>43916</v>
      </c>
      <c r="D1532" s="13" t="s">
        <v>4121</v>
      </c>
      <c r="E1532" s="2">
        <v>4909.6000000000004</v>
      </c>
      <c r="F1532" s="15">
        <v>44211</v>
      </c>
      <c r="G1532" s="2">
        <v>4909.6000000000004</v>
      </c>
      <c r="H1532" s="4">
        <f>Tabla14[[#This Row],[Importe]]-Tabla14[[#This Row],[Pagado]]</f>
        <v>0</v>
      </c>
    </row>
    <row r="1533" spans="1:8" x14ac:dyDescent="0.25">
      <c r="A1533" s="14">
        <v>44211</v>
      </c>
      <c r="B1533" s="8" t="s">
        <v>9161</v>
      </c>
      <c r="C1533">
        <v>43917</v>
      </c>
      <c r="D1533" s="13" t="s">
        <v>4121</v>
      </c>
      <c r="E1533" s="2">
        <v>719.2</v>
      </c>
      <c r="F1533" s="15">
        <v>44211</v>
      </c>
      <c r="G1533" s="2">
        <v>719.2</v>
      </c>
      <c r="H1533" s="4">
        <f>Tabla14[[#This Row],[Importe]]-Tabla14[[#This Row],[Pagado]]</f>
        <v>0</v>
      </c>
    </row>
    <row r="1534" spans="1:8" x14ac:dyDescent="0.25">
      <c r="A1534" s="14">
        <v>44211</v>
      </c>
      <c r="B1534" s="8" t="s">
        <v>9162</v>
      </c>
      <c r="C1534">
        <v>43918</v>
      </c>
      <c r="D1534" s="13" t="s">
        <v>3935</v>
      </c>
      <c r="E1534" s="2">
        <v>21336</v>
      </c>
      <c r="F1534" s="15">
        <v>44212</v>
      </c>
      <c r="G1534" s="2">
        <v>21336</v>
      </c>
      <c r="H1534" s="4">
        <f>Tabla14[[#This Row],[Importe]]-Tabla14[[#This Row],[Pagado]]</f>
        <v>0</v>
      </c>
    </row>
    <row r="1535" spans="1:8" ht="30" x14ac:dyDescent="0.25">
      <c r="A1535" s="14">
        <v>44211</v>
      </c>
      <c r="B1535" s="8" t="s">
        <v>9163</v>
      </c>
      <c r="C1535">
        <v>43919</v>
      </c>
      <c r="D1535" s="13" t="s">
        <v>3962</v>
      </c>
      <c r="E1535" s="2">
        <v>10919.1</v>
      </c>
      <c r="F1535" s="15" t="s">
        <v>8901</v>
      </c>
      <c r="G1535" s="2">
        <f>10500+419.1</f>
        <v>10919.1</v>
      </c>
      <c r="H1535" s="4">
        <f>Tabla14[[#This Row],[Importe]]-Tabla14[[#This Row],[Pagado]]</f>
        <v>0</v>
      </c>
    </row>
    <row r="1536" spans="1:8" x14ac:dyDescent="0.25">
      <c r="A1536" s="14">
        <v>44211</v>
      </c>
      <c r="B1536" s="8" t="s">
        <v>9164</v>
      </c>
      <c r="C1536">
        <v>43920</v>
      </c>
      <c r="D1536" s="13" t="s">
        <v>8503</v>
      </c>
      <c r="E1536" s="2">
        <v>1960</v>
      </c>
      <c r="F1536" s="15">
        <v>44211</v>
      </c>
      <c r="G1536" s="2">
        <v>1960</v>
      </c>
      <c r="H1536" s="4">
        <f>Tabla14[[#This Row],[Importe]]-Tabla14[[#This Row],[Pagado]]</f>
        <v>0</v>
      </c>
    </row>
    <row r="1537" spans="1:8" x14ac:dyDescent="0.25">
      <c r="A1537" s="14">
        <v>44211</v>
      </c>
      <c r="B1537" s="8" t="s">
        <v>9165</v>
      </c>
      <c r="C1537">
        <v>43921</v>
      </c>
      <c r="D1537" s="13" t="s">
        <v>3998</v>
      </c>
      <c r="E1537" s="2">
        <v>39000.04</v>
      </c>
      <c r="F1537" s="15">
        <v>44212</v>
      </c>
      <c r="G1537" s="2">
        <v>39000.04</v>
      </c>
      <c r="H1537" s="4">
        <f>Tabla14[[#This Row],[Importe]]-Tabla14[[#This Row],[Pagado]]</f>
        <v>0</v>
      </c>
    </row>
    <row r="1538" spans="1:8" x14ac:dyDescent="0.25">
      <c r="A1538" s="14">
        <v>44212</v>
      </c>
      <c r="B1538" s="8" t="s">
        <v>9166</v>
      </c>
      <c r="C1538">
        <v>43922</v>
      </c>
      <c r="D1538" s="13" t="s">
        <v>3936</v>
      </c>
      <c r="E1538" s="2">
        <v>12246</v>
      </c>
      <c r="F1538" s="15">
        <v>44214</v>
      </c>
      <c r="G1538" s="2">
        <v>12246</v>
      </c>
      <c r="H1538" s="4">
        <f>Tabla14[[#This Row],[Importe]]-Tabla14[[#This Row],[Pagado]]</f>
        <v>0</v>
      </c>
    </row>
    <row r="1539" spans="1:8" x14ac:dyDescent="0.25">
      <c r="A1539" s="14">
        <v>44212</v>
      </c>
      <c r="B1539" s="8" t="s">
        <v>9167</v>
      </c>
      <c r="C1539">
        <v>43923</v>
      </c>
      <c r="D1539" s="13" t="s">
        <v>3964</v>
      </c>
      <c r="E1539" s="2">
        <v>840</v>
      </c>
      <c r="F1539" s="15">
        <v>44212</v>
      </c>
      <c r="G1539" s="2">
        <v>840</v>
      </c>
      <c r="H1539" s="4">
        <f>Tabla14[[#This Row],[Importe]]-Tabla14[[#This Row],[Pagado]]</f>
        <v>0</v>
      </c>
    </row>
    <row r="1540" spans="1:8" x14ac:dyDescent="0.25">
      <c r="A1540" s="14">
        <v>44212</v>
      </c>
      <c r="B1540" s="8" t="s">
        <v>9168</v>
      </c>
      <c r="C1540">
        <v>43924</v>
      </c>
      <c r="D1540" s="13" t="s">
        <v>4183</v>
      </c>
      <c r="E1540" s="2">
        <v>4424.2</v>
      </c>
      <c r="F1540" s="15">
        <v>44212</v>
      </c>
      <c r="G1540" s="2">
        <v>4424.2</v>
      </c>
      <c r="H1540" s="4">
        <f>Tabla14[[#This Row],[Importe]]-Tabla14[[#This Row],[Pagado]]</f>
        <v>0</v>
      </c>
    </row>
    <row r="1541" spans="1:8" ht="30" x14ac:dyDescent="0.25">
      <c r="A1541" s="14">
        <v>44212</v>
      </c>
      <c r="B1541" s="8" t="s">
        <v>9169</v>
      </c>
      <c r="C1541">
        <v>43925</v>
      </c>
      <c r="D1541" s="13" t="s">
        <v>3935</v>
      </c>
      <c r="E1541" s="2">
        <v>52874.7</v>
      </c>
      <c r="F1541" s="15" t="s">
        <v>9170</v>
      </c>
      <c r="G1541" s="2">
        <f>41200+11674.7</f>
        <v>52874.7</v>
      </c>
      <c r="H1541" s="4">
        <f>Tabla14[[#This Row],[Importe]]-Tabla14[[#This Row],[Pagado]]</f>
        <v>0</v>
      </c>
    </row>
    <row r="1542" spans="1:8" x14ac:dyDescent="0.25">
      <c r="A1542" s="14">
        <v>44212</v>
      </c>
      <c r="B1542" s="8" t="s">
        <v>9171</v>
      </c>
      <c r="C1542">
        <v>43926</v>
      </c>
      <c r="D1542" s="13" t="s">
        <v>3952</v>
      </c>
      <c r="E1542" s="2">
        <v>654</v>
      </c>
      <c r="F1542" s="15">
        <v>44212</v>
      </c>
      <c r="G1542" s="2">
        <v>654</v>
      </c>
      <c r="H1542" s="4">
        <f>Tabla14[[#This Row],[Importe]]-Tabla14[[#This Row],[Pagado]]</f>
        <v>0</v>
      </c>
    </row>
    <row r="1543" spans="1:8" x14ac:dyDescent="0.25">
      <c r="A1543" s="14">
        <v>44212</v>
      </c>
      <c r="B1543" s="8" t="s">
        <v>9172</v>
      </c>
      <c r="C1543">
        <v>43927</v>
      </c>
      <c r="D1543" s="13" t="s">
        <v>3953</v>
      </c>
      <c r="E1543" s="2">
        <v>4410</v>
      </c>
      <c r="F1543" s="15">
        <v>44212</v>
      </c>
      <c r="G1543" s="2">
        <v>4410</v>
      </c>
      <c r="H1543" s="4">
        <f>Tabla14[[#This Row],[Importe]]-Tabla14[[#This Row],[Pagado]]</f>
        <v>0</v>
      </c>
    </row>
    <row r="1544" spans="1:8" x14ac:dyDescent="0.25">
      <c r="A1544" s="14">
        <v>44212</v>
      </c>
      <c r="B1544" s="8" t="s">
        <v>9173</v>
      </c>
      <c r="C1544">
        <v>43928</v>
      </c>
      <c r="D1544" s="13" t="s">
        <v>4044</v>
      </c>
      <c r="E1544" s="2">
        <v>8554.7999999999993</v>
      </c>
      <c r="F1544" s="15">
        <v>44212</v>
      </c>
      <c r="G1544" s="2">
        <v>8554.7999999999993</v>
      </c>
      <c r="H1544" s="4">
        <f>Tabla14[[#This Row],[Importe]]-Tabla14[[#This Row],[Pagado]]</f>
        <v>0</v>
      </c>
    </row>
    <row r="1545" spans="1:8" x14ac:dyDescent="0.25">
      <c r="A1545" s="14">
        <v>44212</v>
      </c>
      <c r="B1545" s="8" t="s">
        <v>9174</v>
      </c>
      <c r="C1545">
        <v>43929</v>
      </c>
      <c r="D1545" s="13" t="s">
        <v>3964</v>
      </c>
      <c r="E1545" s="2">
        <v>1006.2</v>
      </c>
      <c r="F1545" s="15">
        <v>44212</v>
      </c>
      <c r="G1545" s="2">
        <v>1006.2</v>
      </c>
      <c r="H1545" s="4">
        <f>Tabla14[[#This Row],[Importe]]-Tabla14[[#This Row],[Pagado]]</f>
        <v>0</v>
      </c>
    </row>
    <row r="1546" spans="1:8" ht="30" x14ac:dyDescent="0.25">
      <c r="A1546" s="14">
        <v>44212</v>
      </c>
      <c r="B1546" s="8" t="s">
        <v>9175</v>
      </c>
      <c r="C1546">
        <v>43930</v>
      </c>
      <c r="D1546" s="13" t="s">
        <v>3951</v>
      </c>
      <c r="E1546" s="2">
        <v>10918.5</v>
      </c>
      <c r="F1546" s="15" t="s">
        <v>9176</v>
      </c>
      <c r="G1546" s="2">
        <f>10000+918.5</f>
        <v>10918.5</v>
      </c>
      <c r="H1546" s="4">
        <f>Tabla14[[#This Row],[Importe]]-Tabla14[[#This Row],[Pagado]]</f>
        <v>0</v>
      </c>
    </row>
    <row r="1547" spans="1:8" x14ac:dyDescent="0.25">
      <c r="A1547" s="14">
        <v>44212</v>
      </c>
      <c r="B1547" s="8" t="s">
        <v>9177</v>
      </c>
      <c r="C1547">
        <v>43931</v>
      </c>
      <c r="D1547" s="13" t="s">
        <v>3967</v>
      </c>
      <c r="E1547" s="2">
        <v>6816</v>
      </c>
      <c r="F1547" s="15">
        <v>44212</v>
      </c>
      <c r="G1547" s="2">
        <v>6816</v>
      </c>
      <c r="H1547" s="4">
        <f>Tabla14[[#This Row],[Importe]]-Tabla14[[#This Row],[Pagado]]</f>
        <v>0</v>
      </c>
    </row>
    <row r="1548" spans="1:8" x14ac:dyDescent="0.25">
      <c r="A1548" s="14">
        <v>44212</v>
      </c>
      <c r="B1548" s="8" t="s">
        <v>9178</v>
      </c>
      <c r="C1548">
        <v>43932</v>
      </c>
      <c r="D1548" s="13" t="s">
        <v>4054</v>
      </c>
      <c r="E1548" s="2">
        <v>35512.81</v>
      </c>
      <c r="F1548" s="15">
        <v>44212</v>
      </c>
      <c r="G1548" s="2">
        <v>35512.81</v>
      </c>
      <c r="H1548" s="4">
        <f>Tabla14[[#This Row],[Importe]]-Tabla14[[#This Row],[Pagado]]</f>
        <v>0</v>
      </c>
    </row>
    <row r="1549" spans="1:8" x14ac:dyDescent="0.25">
      <c r="A1549" s="14">
        <v>44212</v>
      </c>
      <c r="B1549" s="8" t="s">
        <v>9179</v>
      </c>
      <c r="C1549">
        <v>43933</v>
      </c>
      <c r="D1549" s="13" t="s">
        <v>3973</v>
      </c>
      <c r="E1549" s="2">
        <v>2949.8</v>
      </c>
      <c r="F1549" s="15">
        <v>44212</v>
      </c>
      <c r="G1549" s="2">
        <v>2949.8</v>
      </c>
      <c r="H1549" s="4">
        <f>Tabla14[[#This Row],[Importe]]-Tabla14[[#This Row],[Pagado]]</f>
        <v>0</v>
      </c>
    </row>
    <row r="1550" spans="1:8" x14ac:dyDescent="0.25">
      <c r="A1550" s="14">
        <v>44212</v>
      </c>
      <c r="B1550" s="8" t="s">
        <v>9180</v>
      </c>
      <c r="C1550">
        <v>43934</v>
      </c>
      <c r="D1550" s="13" t="s">
        <v>3974</v>
      </c>
      <c r="E1550" s="2">
        <v>7840</v>
      </c>
      <c r="F1550" s="15">
        <v>44212</v>
      </c>
      <c r="G1550" s="2">
        <v>7840</v>
      </c>
      <c r="H1550" s="4">
        <f>Tabla14[[#This Row],[Importe]]-Tabla14[[#This Row],[Pagado]]</f>
        <v>0</v>
      </c>
    </row>
    <row r="1551" spans="1:8" x14ac:dyDescent="0.25">
      <c r="A1551" s="14">
        <v>44212</v>
      </c>
      <c r="B1551" s="8" t="s">
        <v>9181</v>
      </c>
      <c r="C1551">
        <v>43935</v>
      </c>
      <c r="D1551" s="13" t="s">
        <v>3963</v>
      </c>
      <c r="E1551" s="2">
        <v>1344.7</v>
      </c>
      <c r="F1551" s="15">
        <v>44212</v>
      </c>
      <c r="G1551" s="2">
        <v>1344.7</v>
      </c>
      <c r="H1551" s="4">
        <f>Tabla14[[#This Row],[Importe]]-Tabla14[[#This Row],[Pagado]]</f>
        <v>0</v>
      </c>
    </row>
    <row r="1552" spans="1:8" x14ac:dyDescent="0.25">
      <c r="A1552" s="14">
        <v>44212</v>
      </c>
      <c r="B1552" s="8" t="s">
        <v>9182</v>
      </c>
      <c r="C1552">
        <v>43936</v>
      </c>
      <c r="D1552" s="13" t="s">
        <v>3946</v>
      </c>
      <c r="E1552" s="2">
        <v>5494.8</v>
      </c>
      <c r="F1552" s="15">
        <v>44214</v>
      </c>
      <c r="G1552" s="2">
        <v>5494.8</v>
      </c>
      <c r="H1552" s="4">
        <f>Tabla14[[#This Row],[Importe]]-Tabla14[[#This Row],[Pagado]]</f>
        <v>0</v>
      </c>
    </row>
    <row r="1553" spans="1:8" x14ac:dyDescent="0.25">
      <c r="A1553" s="14">
        <v>44212</v>
      </c>
      <c r="B1553" s="8" t="s">
        <v>9183</v>
      </c>
      <c r="C1553">
        <v>43937</v>
      </c>
      <c r="D1553" s="13" t="s">
        <v>3938</v>
      </c>
      <c r="E1553" s="2">
        <v>13273.7</v>
      </c>
      <c r="F1553" s="15">
        <v>44214</v>
      </c>
      <c r="G1553" s="2">
        <v>13273.7</v>
      </c>
      <c r="H1553" s="4">
        <f>Tabla14[[#This Row],[Importe]]-Tabla14[[#This Row],[Pagado]]</f>
        <v>0</v>
      </c>
    </row>
    <row r="1554" spans="1:8" x14ac:dyDescent="0.25">
      <c r="A1554" s="14">
        <v>44212</v>
      </c>
      <c r="B1554" s="8" t="s">
        <v>9184</v>
      </c>
      <c r="C1554">
        <v>43938</v>
      </c>
      <c r="D1554" s="13" t="s">
        <v>3950</v>
      </c>
      <c r="E1554" s="2">
        <v>49791.3</v>
      </c>
      <c r="F1554" s="15">
        <v>44213</v>
      </c>
      <c r="G1554" s="2">
        <v>49791.3</v>
      </c>
      <c r="H1554" s="4">
        <f>Tabla14[[#This Row],[Importe]]-Tabla14[[#This Row],[Pagado]]</f>
        <v>0</v>
      </c>
    </row>
    <row r="1555" spans="1:8" x14ac:dyDescent="0.25">
      <c r="A1555" s="14">
        <v>44212</v>
      </c>
      <c r="B1555" s="8" t="s">
        <v>9185</v>
      </c>
      <c r="C1555">
        <v>43939</v>
      </c>
      <c r="D1555" s="13" t="s">
        <v>3944</v>
      </c>
      <c r="E1555" s="2">
        <v>8883.4</v>
      </c>
      <c r="F1555" s="15">
        <v>44214</v>
      </c>
      <c r="G1555" s="2">
        <v>8883.4</v>
      </c>
      <c r="H1555" s="4">
        <f>Tabla14[[#This Row],[Importe]]-Tabla14[[#This Row],[Pagado]]</f>
        <v>0</v>
      </c>
    </row>
    <row r="1556" spans="1:8" x14ac:dyDescent="0.25">
      <c r="A1556" s="14">
        <v>44212</v>
      </c>
      <c r="B1556" s="8" t="s">
        <v>9186</v>
      </c>
      <c r="C1556">
        <v>43940</v>
      </c>
      <c r="D1556" s="13" t="s">
        <v>4007</v>
      </c>
      <c r="E1556" s="2">
        <v>3540</v>
      </c>
      <c r="F1556" s="15">
        <v>44212</v>
      </c>
      <c r="G1556" s="2">
        <v>3540</v>
      </c>
      <c r="H1556" s="4">
        <f>Tabla14[[#This Row],[Importe]]-Tabla14[[#This Row],[Pagado]]</f>
        <v>0</v>
      </c>
    </row>
    <row r="1557" spans="1:8" x14ac:dyDescent="0.25">
      <c r="A1557" s="14">
        <v>44212</v>
      </c>
      <c r="B1557" s="8" t="s">
        <v>9187</v>
      </c>
      <c r="C1557">
        <v>43941</v>
      </c>
      <c r="D1557" s="13" t="s">
        <v>4010</v>
      </c>
      <c r="E1557" s="2">
        <v>2340</v>
      </c>
      <c r="F1557" s="15">
        <v>44212</v>
      </c>
      <c r="G1557" s="2">
        <v>2340</v>
      </c>
      <c r="H1557" s="4">
        <f>Tabla14[[#This Row],[Importe]]-Tabla14[[#This Row],[Pagado]]</f>
        <v>0</v>
      </c>
    </row>
    <row r="1558" spans="1:8" x14ac:dyDescent="0.25">
      <c r="A1558" s="14">
        <v>44212</v>
      </c>
      <c r="B1558" s="8" t="s">
        <v>9188</v>
      </c>
      <c r="C1558">
        <v>43942</v>
      </c>
      <c r="D1558" s="13" t="s">
        <v>4126</v>
      </c>
      <c r="E1558" s="2">
        <v>1112.4000000000001</v>
      </c>
      <c r="F1558" s="15">
        <v>44212</v>
      </c>
      <c r="G1558" s="2">
        <v>1112.4000000000001</v>
      </c>
      <c r="H1558" s="4">
        <f>Tabla14[[#This Row],[Importe]]-Tabla14[[#This Row],[Pagado]]</f>
        <v>0</v>
      </c>
    </row>
    <row r="1559" spans="1:8" x14ac:dyDescent="0.25">
      <c r="A1559" s="14">
        <v>44212</v>
      </c>
      <c r="B1559" s="8" t="s">
        <v>9189</v>
      </c>
      <c r="C1559">
        <v>43943</v>
      </c>
      <c r="D1559" s="13" t="s">
        <v>3948</v>
      </c>
      <c r="E1559" s="2">
        <v>14899.5</v>
      </c>
      <c r="F1559" s="15">
        <v>44216</v>
      </c>
      <c r="G1559" s="2">
        <v>14899.5</v>
      </c>
      <c r="H1559" s="4">
        <f>Tabla14[[#This Row],[Importe]]-Tabla14[[#This Row],[Pagado]]</f>
        <v>0</v>
      </c>
    </row>
    <row r="1560" spans="1:8" x14ac:dyDescent="0.25">
      <c r="A1560" s="14">
        <v>44212</v>
      </c>
      <c r="B1560" s="8" t="s">
        <v>9190</v>
      </c>
      <c r="C1560">
        <v>43944</v>
      </c>
      <c r="D1560" s="13" t="s">
        <v>3964</v>
      </c>
      <c r="E1560" s="2">
        <v>2035.8</v>
      </c>
      <c r="F1560" s="15">
        <v>44212</v>
      </c>
      <c r="G1560" s="2">
        <v>2035.8</v>
      </c>
      <c r="H1560" s="4">
        <f>Tabla14[[#This Row],[Importe]]-Tabla14[[#This Row],[Pagado]]</f>
        <v>0</v>
      </c>
    </row>
    <row r="1561" spans="1:8" x14ac:dyDescent="0.25">
      <c r="A1561" s="14">
        <v>44212</v>
      </c>
      <c r="B1561" s="8" t="s">
        <v>9191</v>
      </c>
      <c r="C1561">
        <v>43945</v>
      </c>
      <c r="D1561" s="13" t="s">
        <v>3949</v>
      </c>
      <c r="E1561" s="2">
        <v>62431.199999999997</v>
      </c>
      <c r="F1561" s="15">
        <v>44215</v>
      </c>
      <c r="G1561" s="2">
        <v>62431.199999999997</v>
      </c>
      <c r="H1561" s="4">
        <f>Tabla14[[#This Row],[Importe]]-Tabla14[[#This Row],[Pagado]]</f>
        <v>0</v>
      </c>
    </row>
    <row r="1562" spans="1:8" x14ac:dyDescent="0.25">
      <c r="A1562" s="14">
        <v>44212</v>
      </c>
      <c r="B1562" s="8" t="s">
        <v>9192</v>
      </c>
      <c r="C1562">
        <v>43946</v>
      </c>
      <c r="D1562" s="13" t="s">
        <v>3939</v>
      </c>
      <c r="E1562" s="2">
        <v>10725.4</v>
      </c>
      <c r="F1562" s="15">
        <v>44214</v>
      </c>
      <c r="G1562" s="2">
        <v>10725.4</v>
      </c>
      <c r="H1562" s="4">
        <f>Tabla14[[#This Row],[Importe]]-Tabla14[[#This Row],[Pagado]]</f>
        <v>0</v>
      </c>
    </row>
    <row r="1563" spans="1:8" x14ac:dyDescent="0.25">
      <c r="A1563" s="14">
        <v>44212</v>
      </c>
      <c r="B1563" s="8" t="s">
        <v>9193</v>
      </c>
      <c r="C1563">
        <v>43947</v>
      </c>
      <c r="D1563" s="13" t="s">
        <v>3941</v>
      </c>
      <c r="E1563" s="2">
        <v>8337.7999999999993</v>
      </c>
      <c r="F1563" s="15">
        <v>44214</v>
      </c>
      <c r="G1563" s="2">
        <v>8337.7999999999993</v>
      </c>
      <c r="H1563" s="4">
        <f>Tabla14[[#This Row],[Importe]]-Tabla14[[#This Row],[Pagado]]</f>
        <v>0</v>
      </c>
    </row>
    <row r="1564" spans="1:8" x14ac:dyDescent="0.25">
      <c r="A1564" s="14">
        <v>44212</v>
      </c>
      <c r="B1564" s="8" t="s">
        <v>9194</v>
      </c>
      <c r="C1564">
        <v>43948</v>
      </c>
      <c r="D1564" s="13" t="s">
        <v>3940</v>
      </c>
      <c r="E1564" s="2">
        <v>3912</v>
      </c>
      <c r="F1564" s="15">
        <v>44214</v>
      </c>
      <c r="G1564" s="2">
        <v>3912</v>
      </c>
      <c r="H1564" s="4">
        <f>Tabla14[[#This Row],[Importe]]-Tabla14[[#This Row],[Pagado]]</f>
        <v>0</v>
      </c>
    </row>
    <row r="1565" spans="1:8" x14ac:dyDescent="0.25">
      <c r="A1565" s="14">
        <v>44212</v>
      </c>
      <c r="B1565" s="8" t="s">
        <v>9195</v>
      </c>
      <c r="C1565">
        <v>43949</v>
      </c>
      <c r="D1565" s="13" t="s">
        <v>4082</v>
      </c>
      <c r="E1565" s="2">
        <v>12211.2</v>
      </c>
      <c r="F1565" s="15">
        <v>44214</v>
      </c>
      <c r="G1565" s="2">
        <v>12211.2</v>
      </c>
      <c r="H1565" s="4">
        <f>Tabla14[[#This Row],[Importe]]-Tabla14[[#This Row],[Pagado]]</f>
        <v>0</v>
      </c>
    </row>
    <row r="1566" spans="1:8" x14ac:dyDescent="0.25">
      <c r="A1566" s="14">
        <v>44212</v>
      </c>
      <c r="B1566" s="8" t="s">
        <v>9196</v>
      </c>
      <c r="C1566">
        <v>43950</v>
      </c>
      <c r="D1566" s="13" t="s">
        <v>3945</v>
      </c>
      <c r="E1566" s="2">
        <v>11797</v>
      </c>
      <c r="F1566" s="15">
        <v>44214</v>
      </c>
      <c r="G1566" s="2">
        <v>11797</v>
      </c>
      <c r="H1566" s="4">
        <f>Tabla14[[#This Row],[Importe]]-Tabla14[[#This Row],[Pagado]]</f>
        <v>0</v>
      </c>
    </row>
    <row r="1567" spans="1:8" x14ac:dyDescent="0.25">
      <c r="A1567" s="14">
        <v>44212</v>
      </c>
      <c r="B1567" s="8" t="s">
        <v>9197</v>
      </c>
      <c r="C1567">
        <v>43951</v>
      </c>
      <c r="D1567" s="13" t="s">
        <v>3942</v>
      </c>
      <c r="E1567" s="2">
        <v>7224</v>
      </c>
      <c r="F1567" s="15">
        <v>44216</v>
      </c>
      <c r="G1567" s="2">
        <v>7224</v>
      </c>
      <c r="H1567" s="4">
        <f>Tabla14[[#This Row],[Importe]]-Tabla14[[#This Row],[Pagado]]</f>
        <v>0</v>
      </c>
    </row>
    <row r="1568" spans="1:8" x14ac:dyDescent="0.25">
      <c r="A1568" s="14">
        <v>44212</v>
      </c>
      <c r="B1568" s="8" t="s">
        <v>9198</v>
      </c>
      <c r="C1568">
        <v>43952</v>
      </c>
      <c r="D1568" s="13" t="s">
        <v>3964</v>
      </c>
      <c r="E1568" s="2">
        <v>3948</v>
      </c>
      <c r="F1568" s="15">
        <v>44212</v>
      </c>
      <c r="G1568" s="2">
        <v>3948</v>
      </c>
      <c r="H1568" s="4">
        <f>Tabla14[[#This Row],[Importe]]-Tabla14[[#This Row],[Pagado]]</f>
        <v>0</v>
      </c>
    </row>
    <row r="1569" spans="1:8" x14ac:dyDescent="0.25">
      <c r="A1569" s="14">
        <v>44212</v>
      </c>
      <c r="B1569" s="8" t="s">
        <v>9199</v>
      </c>
      <c r="C1569">
        <v>43953</v>
      </c>
      <c r="D1569" s="13" t="s">
        <v>4041</v>
      </c>
      <c r="E1569" s="2">
        <v>2309</v>
      </c>
      <c r="F1569" s="15">
        <v>44212</v>
      </c>
      <c r="G1569" s="2">
        <v>2309</v>
      </c>
      <c r="H1569" s="4">
        <f>Tabla14[[#This Row],[Importe]]-Tabla14[[#This Row],[Pagado]]</f>
        <v>0</v>
      </c>
    </row>
    <row r="1570" spans="1:8" x14ac:dyDescent="0.25">
      <c r="A1570" s="14">
        <v>44212</v>
      </c>
      <c r="B1570" s="8" t="s">
        <v>9200</v>
      </c>
      <c r="C1570">
        <v>43954</v>
      </c>
      <c r="D1570" s="13" t="s">
        <v>4089</v>
      </c>
      <c r="E1570" s="2">
        <v>556</v>
      </c>
      <c r="F1570" s="15">
        <v>44212</v>
      </c>
      <c r="G1570" s="2">
        <v>556</v>
      </c>
      <c r="H1570" s="4">
        <f>Tabla14[[#This Row],[Importe]]-Tabla14[[#This Row],[Pagado]]</f>
        <v>0</v>
      </c>
    </row>
    <row r="1571" spans="1:8" x14ac:dyDescent="0.25">
      <c r="A1571" s="14">
        <v>44212</v>
      </c>
      <c r="B1571" s="8" t="s">
        <v>9201</v>
      </c>
      <c r="C1571">
        <v>43955</v>
      </c>
      <c r="D1571" s="13" t="s">
        <v>4036</v>
      </c>
      <c r="E1571" s="2">
        <v>2998.2</v>
      </c>
      <c r="F1571" s="15">
        <v>44212</v>
      </c>
      <c r="G1571" s="2">
        <v>2998.2</v>
      </c>
      <c r="H1571" s="4">
        <f>Tabla14[[#This Row],[Importe]]-Tabla14[[#This Row],[Pagado]]</f>
        <v>0</v>
      </c>
    </row>
    <row r="1572" spans="1:8" x14ac:dyDescent="0.25">
      <c r="A1572" s="14">
        <v>44212</v>
      </c>
      <c r="B1572" s="8" t="s">
        <v>9202</v>
      </c>
      <c r="C1572">
        <v>43956</v>
      </c>
      <c r="D1572" s="13" t="s">
        <v>4084</v>
      </c>
      <c r="E1572" s="2">
        <v>3141.8</v>
      </c>
      <c r="F1572" s="15">
        <v>44212</v>
      </c>
      <c r="G1572" s="2">
        <v>3141.8</v>
      </c>
      <c r="H1572" s="4">
        <f>Tabla14[[#This Row],[Importe]]-Tabla14[[#This Row],[Pagado]]</f>
        <v>0</v>
      </c>
    </row>
    <row r="1573" spans="1:8" x14ac:dyDescent="0.25">
      <c r="A1573" s="14">
        <v>44212</v>
      </c>
      <c r="B1573" s="8" t="s">
        <v>9203</v>
      </c>
      <c r="C1573">
        <v>43957</v>
      </c>
      <c r="D1573" s="13" t="s">
        <v>3971</v>
      </c>
      <c r="E1573" s="2">
        <v>5159.8999999999996</v>
      </c>
      <c r="F1573" s="15">
        <v>44212</v>
      </c>
      <c r="G1573" s="2">
        <v>5159.8999999999996</v>
      </c>
      <c r="H1573" s="4">
        <f>Tabla14[[#This Row],[Importe]]-Tabla14[[#This Row],[Pagado]]</f>
        <v>0</v>
      </c>
    </row>
    <row r="1574" spans="1:8" x14ac:dyDescent="0.25">
      <c r="A1574" s="14">
        <v>44212</v>
      </c>
      <c r="B1574" s="8" t="s">
        <v>9204</v>
      </c>
      <c r="C1574">
        <v>43958</v>
      </c>
      <c r="D1574" s="13" t="s">
        <v>3972</v>
      </c>
      <c r="E1574" s="2">
        <v>4561.7</v>
      </c>
      <c r="F1574" s="15">
        <v>44212</v>
      </c>
      <c r="G1574" s="2">
        <v>4561.7</v>
      </c>
      <c r="H1574" s="4">
        <f>Tabla14[[#This Row],[Importe]]-Tabla14[[#This Row],[Pagado]]</f>
        <v>0</v>
      </c>
    </row>
    <row r="1575" spans="1:8" x14ac:dyDescent="0.25">
      <c r="A1575" s="14">
        <v>44212</v>
      </c>
      <c r="B1575" s="8" t="s">
        <v>9205</v>
      </c>
      <c r="C1575">
        <v>43959</v>
      </c>
      <c r="D1575" s="13" t="s">
        <v>4005</v>
      </c>
      <c r="E1575" s="2">
        <v>3512.4</v>
      </c>
      <c r="F1575" s="15">
        <v>44212</v>
      </c>
      <c r="G1575" s="2">
        <v>3512.4</v>
      </c>
      <c r="H1575" s="4">
        <f>Tabla14[[#This Row],[Importe]]-Tabla14[[#This Row],[Pagado]]</f>
        <v>0</v>
      </c>
    </row>
    <row r="1576" spans="1:8" x14ac:dyDescent="0.25">
      <c r="A1576" s="14">
        <v>44212</v>
      </c>
      <c r="B1576" s="8" t="s">
        <v>9206</v>
      </c>
      <c r="C1576">
        <v>43960</v>
      </c>
      <c r="D1576" s="13" t="s">
        <v>4042</v>
      </c>
      <c r="E1576" s="2">
        <v>21192</v>
      </c>
      <c r="F1576" s="15">
        <v>44212</v>
      </c>
      <c r="G1576" s="2">
        <v>21192</v>
      </c>
      <c r="H1576" s="4">
        <f>Tabla14[[#This Row],[Importe]]-Tabla14[[#This Row],[Pagado]]</f>
        <v>0</v>
      </c>
    </row>
    <row r="1577" spans="1:8" x14ac:dyDescent="0.25">
      <c r="A1577" s="14">
        <v>44212</v>
      </c>
      <c r="B1577" s="8" t="s">
        <v>9207</v>
      </c>
      <c r="C1577">
        <v>43961</v>
      </c>
      <c r="D1577" s="13" t="s">
        <v>3960</v>
      </c>
      <c r="E1577" s="2">
        <v>20975.200000000001</v>
      </c>
      <c r="F1577" s="15">
        <v>44212</v>
      </c>
      <c r="G1577" s="2">
        <v>20975.200000000001</v>
      </c>
      <c r="H1577" s="4">
        <f>Tabla14[[#This Row],[Importe]]-Tabla14[[#This Row],[Pagado]]</f>
        <v>0</v>
      </c>
    </row>
    <row r="1578" spans="1:8" x14ac:dyDescent="0.25">
      <c r="A1578" s="14">
        <v>44212</v>
      </c>
      <c r="B1578" s="8" t="s">
        <v>9208</v>
      </c>
      <c r="C1578">
        <v>43962</v>
      </c>
      <c r="D1578" s="13" t="s">
        <v>4078</v>
      </c>
      <c r="E1578" s="2">
        <v>1723.6</v>
      </c>
      <c r="F1578" s="15">
        <v>44212</v>
      </c>
      <c r="G1578" s="2">
        <v>1723.6</v>
      </c>
      <c r="H1578" s="4">
        <f>Tabla14[[#This Row],[Importe]]-Tabla14[[#This Row],[Pagado]]</f>
        <v>0</v>
      </c>
    </row>
    <row r="1579" spans="1:8" x14ac:dyDescent="0.25">
      <c r="A1579" s="14">
        <v>44212</v>
      </c>
      <c r="B1579" s="8" t="s">
        <v>9209</v>
      </c>
      <c r="C1579">
        <v>43963</v>
      </c>
      <c r="D1579" s="13" t="s">
        <v>3976</v>
      </c>
      <c r="E1579" s="2">
        <v>1890</v>
      </c>
      <c r="F1579" s="15">
        <v>44212</v>
      </c>
      <c r="G1579" s="2">
        <v>1890</v>
      </c>
      <c r="H1579" s="4">
        <f>Tabla14[[#This Row],[Importe]]-Tabla14[[#This Row],[Pagado]]</f>
        <v>0</v>
      </c>
    </row>
    <row r="1580" spans="1:8" x14ac:dyDescent="0.25">
      <c r="A1580" s="14">
        <v>44212</v>
      </c>
      <c r="B1580" s="8" t="s">
        <v>9210</v>
      </c>
      <c r="C1580">
        <v>43964</v>
      </c>
      <c r="D1580" s="13" t="s">
        <v>3975</v>
      </c>
      <c r="E1580" s="2">
        <v>5880</v>
      </c>
      <c r="F1580" s="15">
        <v>44212</v>
      </c>
      <c r="G1580" s="2">
        <v>5880</v>
      </c>
      <c r="H1580" s="4">
        <f>Tabla14[[#This Row],[Importe]]-Tabla14[[#This Row],[Pagado]]</f>
        <v>0</v>
      </c>
    </row>
    <row r="1581" spans="1:8" x14ac:dyDescent="0.25">
      <c r="A1581" s="14">
        <v>44212</v>
      </c>
      <c r="B1581" s="8" t="s">
        <v>9211</v>
      </c>
      <c r="C1581">
        <v>43965</v>
      </c>
      <c r="D1581" s="13" t="s">
        <v>4030</v>
      </c>
      <c r="E1581" s="2">
        <v>2232.8000000000002</v>
      </c>
      <c r="F1581" s="15">
        <v>44212</v>
      </c>
      <c r="G1581" s="2">
        <v>2232.8000000000002</v>
      </c>
      <c r="H1581" s="4">
        <f>Tabla14[[#This Row],[Importe]]-Tabla14[[#This Row],[Pagado]]</f>
        <v>0</v>
      </c>
    </row>
    <row r="1582" spans="1:8" x14ac:dyDescent="0.25">
      <c r="A1582" s="14">
        <v>44212</v>
      </c>
      <c r="B1582" s="8" t="s">
        <v>9212</v>
      </c>
      <c r="C1582">
        <v>43966</v>
      </c>
      <c r="D1582" s="13" t="s">
        <v>3993</v>
      </c>
      <c r="E1582" s="2">
        <v>8506.4</v>
      </c>
      <c r="F1582" s="15">
        <v>44212</v>
      </c>
      <c r="G1582" s="2">
        <v>8506.4</v>
      </c>
      <c r="H1582" s="4">
        <f>Tabla14[[#This Row],[Importe]]-Tabla14[[#This Row],[Pagado]]</f>
        <v>0</v>
      </c>
    </row>
    <row r="1583" spans="1:8" x14ac:dyDescent="0.25">
      <c r="A1583" s="14">
        <v>44212</v>
      </c>
      <c r="B1583" s="8" t="s">
        <v>9213</v>
      </c>
      <c r="C1583">
        <v>43967</v>
      </c>
      <c r="D1583" s="13" t="s">
        <v>3996</v>
      </c>
      <c r="E1583" s="2">
        <v>20808.599999999999</v>
      </c>
      <c r="F1583" s="15">
        <v>44212</v>
      </c>
      <c r="G1583" s="2">
        <v>20808.599999999999</v>
      </c>
      <c r="H1583" s="4">
        <f>Tabla14[[#This Row],[Importe]]-Tabla14[[#This Row],[Pagado]]</f>
        <v>0</v>
      </c>
    </row>
    <row r="1584" spans="1:8" x14ac:dyDescent="0.25">
      <c r="A1584" s="14">
        <v>44212</v>
      </c>
      <c r="B1584" s="8" t="s">
        <v>9214</v>
      </c>
      <c r="C1584">
        <v>43968</v>
      </c>
      <c r="D1584" s="13" t="s">
        <v>3964</v>
      </c>
      <c r="E1584" s="2">
        <v>758.8</v>
      </c>
      <c r="F1584" s="15">
        <v>44212</v>
      </c>
      <c r="G1584" s="2">
        <v>758.8</v>
      </c>
      <c r="H1584" s="4">
        <f>Tabla14[[#This Row],[Importe]]-Tabla14[[#This Row],[Pagado]]</f>
        <v>0</v>
      </c>
    </row>
    <row r="1585" spans="1:8" x14ac:dyDescent="0.25">
      <c r="A1585" s="14">
        <v>44212</v>
      </c>
      <c r="B1585" s="8" t="s">
        <v>9215</v>
      </c>
      <c r="C1585">
        <v>43969</v>
      </c>
      <c r="D1585" s="13" t="s">
        <v>3969</v>
      </c>
      <c r="E1585" s="2">
        <v>12761.1</v>
      </c>
      <c r="F1585" s="15">
        <v>44212</v>
      </c>
      <c r="G1585" s="2">
        <v>12761.1</v>
      </c>
      <c r="H1585" s="4">
        <f>Tabla14[[#This Row],[Importe]]-Tabla14[[#This Row],[Pagado]]</f>
        <v>0</v>
      </c>
    </row>
    <row r="1586" spans="1:8" x14ac:dyDescent="0.25">
      <c r="A1586" s="14">
        <v>44212</v>
      </c>
      <c r="B1586" s="8" t="s">
        <v>9216</v>
      </c>
      <c r="C1586">
        <v>43970</v>
      </c>
      <c r="D1586" s="13" t="s">
        <v>4048</v>
      </c>
      <c r="E1586" s="2">
        <v>37356.800000000003</v>
      </c>
      <c r="F1586" s="15">
        <v>44212</v>
      </c>
      <c r="G1586" s="2">
        <v>37356.800000000003</v>
      </c>
      <c r="H1586" s="4">
        <f>Tabla14[[#This Row],[Importe]]-Tabla14[[#This Row],[Pagado]]</f>
        <v>0</v>
      </c>
    </row>
    <row r="1587" spans="1:8" x14ac:dyDescent="0.25">
      <c r="A1587" s="14">
        <v>44212</v>
      </c>
      <c r="B1587" s="8" t="s">
        <v>9217</v>
      </c>
      <c r="C1587">
        <v>43971</v>
      </c>
      <c r="D1587" s="13" t="s">
        <v>4109</v>
      </c>
      <c r="E1587" s="2">
        <v>4600</v>
      </c>
      <c r="F1587" s="15">
        <v>44212</v>
      </c>
      <c r="G1587" s="2">
        <v>4600</v>
      </c>
      <c r="H1587" s="4">
        <f>Tabla14[[#This Row],[Importe]]-Tabla14[[#This Row],[Pagado]]</f>
        <v>0</v>
      </c>
    </row>
    <row r="1588" spans="1:8" x14ac:dyDescent="0.25">
      <c r="A1588" s="14">
        <v>44212</v>
      </c>
      <c r="B1588" s="8" t="s">
        <v>9218</v>
      </c>
      <c r="C1588">
        <v>43972</v>
      </c>
      <c r="D1588" s="13" t="s">
        <v>3977</v>
      </c>
      <c r="E1588" s="2">
        <v>2352</v>
      </c>
      <c r="F1588" s="15">
        <v>44212</v>
      </c>
      <c r="G1588" s="2">
        <v>2352</v>
      </c>
      <c r="H1588" s="4">
        <f>Tabla14[[#This Row],[Importe]]-Tabla14[[#This Row],[Pagado]]</f>
        <v>0</v>
      </c>
    </row>
    <row r="1589" spans="1:8" x14ac:dyDescent="0.25">
      <c r="A1589" s="14">
        <v>44212</v>
      </c>
      <c r="B1589" s="8" t="s">
        <v>9219</v>
      </c>
      <c r="C1589">
        <v>43973</v>
      </c>
      <c r="D1589" s="13" t="s">
        <v>4096</v>
      </c>
      <c r="E1589" s="2">
        <v>3754</v>
      </c>
      <c r="F1589" s="15">
        <v>44212</v>
      </c>
      <c r="G1589" s="2">
        <v>3754</v>
      </c>
      <c r="H1589" s="4">
        <f>Tabla14[[#This Row],[Importe]]-Tabla14[[#This Row],[Pagado]]</f>
        <v>0</v>
      </c>
    </row>
    <row r="1590" spans="1:8" x14ac:dyDescent="0.25">
      <c r="A1590" s="14">
        <v>44212</v>
      </c>
      <c r="B1590" s="8" t="s">
        <v>9220</v>
      </c>
      <c r="C1590">
        <v>43974</v>
      </c>
      <c r="D1590" s="13" t="s">
        <v>3991</v>
      </c>
      <c r="E1590" s="2">
        <v>5734.8</v>
      </c>
      <c r="F1590" s="15">
        <v>44212</v>
      </c>
      <c r="G1590" s="2">
        <v>5734.8</v>
      </c>
      <c r="H1590" s="4">
        <f>Tabla14[[#This Row],[Importe]]-Tabla14[[#This Row],[Pagado]]</f>
        <v>0</v>
      </c>
    </row>
    <row r="1591" spans="1:8" x14ac:dyDescent="0.25">
      <c r="A1591" s="14">
        <v>44212</v>
      </c>
      <c r="B1591" s="8" t="s">
        <v>9221</v>
      </c>
      <c r="C1591">
        <v>43975</v>
      </c>
      <c r="D1591" s="13" t="s">
        <v>4147</v>
      </c>
      <c r="E1591" s="2">
        <v>1744.6</v>
      </c>
      <c r="F1591" s="15">
        <v>44212</v>
      </c>
      <c r="G1591" s="2">
        <v>1744.6</v>
      </c>
      <c r="H1591" s="4">
        <f>Tabla14[[#This Row],[Importe]]-Tabla14[[#This Row],[Pagado]]</f>
        <v>0</v>
      </c>
    </row>
    <row r="1592" spans="1:8" x14ac:dyDescent="0.25">
      <c r="A1592" s="14">
        <v>44212</v>
      </c>
      <c r="B1592" s="8" t="s">
        <v>9222</v>
      </c>
      <c r="C1592">
        <v>43976</v>
      </c>
      <c r="D1592" s="13" t="s">
        <v>4037</v>
      </c>
      <c r="E1592" s="2">
        <v>2779.2</v>
      </c>
      <c r="F1592" s="15">
        <v>44212</v>
      </c>
      <c r="G1592" s="2">
        <v>2779.2</v>
      </c>
      <c r="H1592" s="4">
        <f>Tabla14[[#This Row],[Importe]]-Tabla14[[#This Row],[Pagado]]</f>
        <v>0</v>
      </c>
    </row>
    <row r="1593" spans="1:8" x14ac:dyDescent="0.25">
      <c r="A1593" s="14">
        <v>44212</v>
      </c>
      <c r="B1593" s="8" t="s">
        <v>9223</v>
      </c>
      <c r="C1593">
        <v>43977</v>
      </c>
      <c r="D1593" s="13" t="s">
        <v>9011</v>
      </c>
      <c r="E1593" s="2">
        <v>10695.4</v>
      </c>
      <c r="F1593" s="15">
        <v>44214</v>
      </c>
      <c r="G1593" s="2">
        <v>10695.4</v>
      </c>
      <c r="H1593" s="4">
        <f>Tabla14[[#This Row],[Importe]]-Tabla14[[#This Row],[Pagado]]</f>
        <v>0</v>
      </c>
    </row>
    <row r="1594" spans="1:8" x14ac:dyDescent="0.25">
      <c r="A1594" s="14">
        <v>44212</v>
      </c>
      <c r="B1594" s="8" t="s">
        <v>9224</v>
      </c>
      <c r="C1594">
        <v>43978</v>
      </c>
      <c r="D1594" s="13" t="s">
        <v>4049</v>
      </c>
      <c r="E1594" s="2">
        <v>1674</v>
      </c>
      <c r="F1594" s="15">
        <v>44212</v>
      </c>
      <c r="G1594" s="2">
        <v>1674</v>
      </c>
      <c r="H1594" s="4">
        <f>Tabla14[[#This Row],[Importe]]-Tabla14[[#This Row],[Pagado]]</f>
        <v>0</v>
      </c>
    </row>
    <row r="1595" spans="1:8" x14ac:dyDescent="0.25">
      <c r="A1595" s="14">
        <v>44212</v>
      </c>
      <c r="B1595" s="8" t="s">
        <v>9225</v>
      </c>
      <c r="C1595">
        <v>43979</v>
      </c>
      <c r="D1595" s="13" t="s">
        <v>4053</v>
      </c>
      <c r="E1595" s="2">
        <v>3220.5</v>
      </c>
      <c r="F1595" s="15">
        <v>44212</v>
      </c>
      <c r="G1595" s="2">
        <v>3220.5</v>
      </c>
      <c r="H1595" s="4">
        <f>Tabla14[[#This Row],[Importe]]-Tabla14[[#This Row],[Pagado]]</f>
        <v>0</v>
      </c>
    </row>
    <row r="1596" spans="1:8" x14ac:dyDescent="0.25">
      <c r="A1596" s="14">
        <v>44212</v>
      </c>
      <c r="B1596" s="8" t="s">
        <v>9226</v>
      </c>
      <c r="C1596">
        <v>43980</v>
      </c>
      <c r="D1596" s="13" t="s">
        <v>4057</v>
      </c>
      <c r="E1596" s="2">
        <v>3492</v>
      </c>
      <c r="F1596" s="15">
        <v>44212</v>
      </c>
      <c r="G1596" s="2">
        <v>3492</v>
      </c>
      <c r="H1596" s="4">
        <f>Tabla14[[#This Row],[Importe]]-Tabla14[[#This Row],[Pagado]]</f>
        <v>0</v>
      </c>
    </row>
    <row r="1597" spans="1:8" x14ac:dyDescent="0.25">
      <c r="A1597" s="14">
        <v>44212</v>
      </c>
      <c r="B1597" s="8" t="s">
        <v>9227</v>
      </c>
      <c r="C1597">
        <v>43981</v>
      </c>
      <c r="D1597" s="13" t="s">
        <v>3989</v>
      </c>
      <c r="E1597" s="2">
        <v>1778.2</v>
      </c>
      <c r="F1597" s="15">
        <v>44212</v>
      </c>
      <c r="G1597" s="2">
        <v>1778.2</v>
      </c>
      <c r="H1597" s="4">
        <f>Tabla14[[#This Row],[Importe]]-Tabla14[[#This Row],[Pagado]]</f>
        <v>0</v>
      </c>
    </row>
    <row r="1598" spans="1:8" x14ac:dyDescent="0.25">
      <c r="A1598" s="14">
        <v>44212</v>
      </c>
      <c r="B1598" s="8" t="s">
        <v>9228</v>
      </c>
      <c r="C1598">
        <v>43982</v>
      </c>
      <c r="D1598" s="13" t="s">
        <v>4116</v>
      </c>
      <c r="E1598" s="2">
        <v>7472.7</v>
      </c>
      <c r="F1598" s="15">
        <v>44213</v>
      </c>
      <c r="G1598" s="2">
        <v>7472.7</v>
      </c>
      <c r="H1598" s="4">
        <f>Tabla14[[#This Row],[Importe]]-Tabla14[[#This Row],[Pagado]]</f>
        <v>0</v>
      </c>
    </row>
    <row r="1599" spans="1:8" x14ac:dyDescent="0.25">
      <c r="A1599" s="14">
        <v>44212</v>
      </c>
      <c r="B1599" s="8" t="s">
        <v>9229</v>
      </c>
      <c r="C1599">
        <v>43983</v>
      </c>
      <c r="D1599" s="13" t="s">
        <v>4097</v>
      </c>
      <c r="E1599" s="2">
        <v>2240</v>
      </c>
      <c r="F1599" s="15">
        <v>44212</v>
      </c>
      <c r="G1599" s="2">
        <v>2240</v>
      </c>
      <c r="H1599" s="4">
        <f>Tabla14[[#This Row],[Importe]]-Tabla14[[#This Row],[Pagado]]</f>
        <v>0</v>
      </c>
    </row>
    <row r="1600" spans="1:8" x14ac:dyDescent="0.25">
      <c r="A1600" s="14">
        <v>44212</v>
      </c>
      <c r="B1600" s="8" t="s">
        <v>9230</v>
      </c>
      <c r="C1600">
        <v>43984</v>
      </c>
      <c r="D1600" s="13" t="s">
        <v>4012</v>
      </c>
      <c r="E1600" s="2">
        <v>1344</v>
      </c>
      <c r="F1600" s="15">
        <v>44212</v>
      </c>
      <c r="G1600" s="2">
        <v>1344</v>
      </c>
      <c r="H1600" s="4">
        <f>Tabla14[[#This Row],[Importe]]-Tabla14[[#This Row],[Pagado]]</f>
        <v>0</v>
      </c>
    </row>
    <row r="1601" spans="1:8" x14ac:dyDescent="0.25">
      <c r="A1601" s="14">
        <v>44212</v>
      </c>
      <c r="B1601" s="8" t="s">
        <v>9231</v>
      </c>
      <c r="C1601">
        <v>43985</v>
      </c>
      <c r="D1601" s="13" t="s">
        <v>4016</v>
      </c>
      <c r="E1601" s="2">
        <v>8677.1</v>
      </c>
      <c r="F1601" s="15">
        <v>44212</v>
      </c>
      <c r="G1601" s="2">
        <v>8677.1</v>
      </c>
      <c r="H1601" s="4">
        <f>Tabla14[[#This Row],[Importe]]-Tabla14[[#This Row],[Pagado]]</f>
        <v>0</v>
      </c>
    </row>
    <row r="1602" spans="1:8" x14ac:dyDescent="0.25">
      <c r="A1602" s="14">
        <v>44212</v>
      </c>
      <c r="B1602" s="8" t="s">
        <v>9232</v>
      </c>
      <c r="C1602">
        <v>43986</v>
      </c>
      <c r="D1602" s="13" t="s">
        <v>3955</v>
      </c>
      <c r="E1602" s="2">
        <v>416</v>
      </c>
      <c r="F1602" s="15">
        <v>44212</v>
      </c>
      <c r="G1602" s="2">
        <v>416</v>
      </c>
      <c r="H1602" s="4">
        <f>Tabla14[[#This Row],[Importe]]-Tabla14[[#This Row],[Pagado]]</f>
        <v>0</v>
      </c>
    </row>
    <row r="1603" spans="1:8" x14ac:dyDescent="0.25">
      <c r="A1603" s="14">
        <v>44212</v>
      </c>
      <c r="B1603" s="8" t="s">
        <v>9233</v>
      </c>
      <c r="C1603">
        <v>43987</v>
      </c>
      <c r="D1603" s="13" t="s">
        <v>4088</v>
      </c>
      <c r="E1603" s="2">
        <v>3185</v>
      </c>
      <c r="F1603" s="15">
        <v>44212</v>
      </c>
      <c r="G1603" s="2">
        <v>3185</v>
      </c>
      <c r="H1603" s="4">
        <f>Tabla14[[#This Row],[Importe]]-Tabla14[[#This Row],[Pagado]]</f>
        <v>0</v>
      </c>
    </row>
    <row r="1604" spans="1:8" x14ac:dyDescent="0.25">
      <c r="A1604" s="14">
        <v>44212</v>
      </c>
      <c r="B1604" s="8" t="s">
        <v>9234</v>
      </c>
      <c r="C1604">
        <v>43988</v>
      </c>
      <c r="D1604" s="13" t="s">
        <v>3935</v>
      </c>
      <c r="E1604" s="2">
        <v>13507.2</v>
      </c>
      <c r="F1604" s="15">
        <v>44215</v>
      </c>
      <c r="G1604" s="2">
        <v>13507.2</v>
      </c>
      <c r="H1604" s="4">
        <f>Tabla14[[#This Row],[Importe]]-Tabla14[[#This Row],[Pagado]]</f>
        <v>0</v>
      </c>
    </row>
    <row r="1605" spans="1:8" ht="15.75" x14ac:dyDescent="0.25">
      <c r="A1605" s="14">
        <v>44212</v>
      </c>
      <c r="B1605" s="8" t="s">
        <v>9235</v>
      </c>
      <c r="C1605">
        <v>43989</v>
      </c>
      <c r="D1605" s="17" t="s">
        <v>7662</v>
      </c>
      <c r="E1605" s="2">
        <v>0</v>
      </c>
      <c r="F1605" s="18" t="s">
        <v>7662</v>
      </c>
      <c r="G1605" s="2">
        <v>0</v>
      </c>
      <c r="H1605" s="4">
        <f>Tabla14[[#This Row],[Importe]]-Tabla14[[#This Row],[Pagado]]</f>
        <v>0</v>
      </c>
    </row>
    <row r="1606" spans="1:8" x14ac:dyDescent="0.25">
      <c r="A1606" s="14">
        <v>44212</v>
      </c>
      <c r="B1606" s="8" t="s">
        <v>9236</v>
      </c>
      <c r="C1606">
        <v>43990</v>
      </c>
      <c r="D1606" s="13" t="s">
        <v>4047</v>
      </c>
      <c r="E1606" s="2">
        <v>2405</v>
      </c>
      <c r="F1606" s="15">
        <v>44212</v>
      </c>
      <c r="G1606" s="2">
        <v>2405</v>
      </c>
      <c r="H1606" s="4">
        <f>Tabla14[[#This Row],[Importe]]-Tabla14[[#This Row],[Pagado]]</f>
        <v>0</v>
      </c>
    </row>
    <row r="1607" spans="1:8" x14ac:dyDescent="0.25">
      <c r="A1607" s="14">
        <v>44212</v>
      </c>
      <c r="B1607" s="8" t="s">
        <v>9237</v>
      </c>
      <c r="C1607">
        <v>43991</v>
      </c>
      <c r="D1607" s="13" t="s">
        <v>4120</v>
      </c>
      <c r="E1607" s="2">
        <v>9518.6</v>
      </c>
      <c r="F1607" s="15">
        <v>44212</v>
      </c>
      <c r="G1607" s="2">
        <v>9518.6</v>
      </c>
      <c r="H1607" s="4">
        <f>Tabla14[[#This Row],[Importe]]-Tabla14[[#This Row],[Pagado]]</f>
        <v>0</v>
      </c>
    </row>
    <row r="1608" spans="1:8" x14ac:dyDescent="0.25">
      <c r="A1608" s="14">
        <v>44212</v>
      </c>
      <c r="B1608" s="8" t="s">
        <v>9238</v>
      </c>
      <c r="C1608">
        <v>43992</v>
      </c>
      <c r="D1608" s="13" t="s">
        <v>4031</v>
      </c>
      <c r="E1608" s="2">
        <v>5390</v>
      </c>
      <c r="F1608" s="15">
        <v>44213</v>
      </c>
      <c r="G1608" s="2">
        <v>5390</v>
      </c>
      <c r="H1608" s="4">
        <f>Tabla14[[#This Row],[Importe]]-Tabla14[[#This Row],[Pagado]]</f>
        <v>0</v>
      </c>
    </row>
    <row r="1609" spans="1:8" x14ac:dyDescent="0.25">
      <c r="A1609" s="14">
        <v>44212</v>
      </c>
      <c r="B1609" s="8" t="s">
        <v>9239</v>
      </c>
      <c r="C1609">
        <v>43993</v>
      </c>
      <c r="D1609" s="13" t="s">
        <v>4121</v>
      </c>
      <c r="E1609" s="2">
        <v>4759.5</v>
      </c>
      <c r="F1609" s="15">
        <v>44212</v>
      </c>
      <c r="G1609" s="2">
        <v>4759.5</v>
      </c>
      <c r="H1609" s="4">
        <f>Tabla14[[#This Row],[Importe]]-Tabla14[[#This Row],[Pagado]]</f>
        <v>0</v>
      </c>
    </row>
    <row r="1610" spans="1:8" x14ac:dyDescent="0.25">
      <c r="A1610" s="14">
        <v>44212</v>
      </c>
      <c r="B1610" s="8" t="s">
        <v>9240</v>
      </c>
      <c r="C1610">
        <v>43994</v>
      </c>
      <c r="D1610" s="13" t="s">
        <v>3957</v>
      </c>
      <c r="E1610" s="2">
        <v>4410</v>
      </c>
      <c r="F1610" s="15">
        <v>44213</v>
      </c>
      <c r="G1610" s="2">
        <v>4410</v>
      </c>
      <c r="H1610" s="4">
        <f>Tabla14[[#This Row],[Importe]]-Tabla14[[#This Row],[Pagado]]</f>
        <v>0</v>
      </c>
    </row>
    <row r="1611" spans="1:8" x14ac:dyDescent="0.25">
      <c r="A1611" s="14">
        <v>44212</v>
      </c>
      <c r="B1611" s="8" t="s">
        <v>9241</v>
      </c>
      <c r="C1611">
        <v>43995</v>
      </c>
      <c r="D1611" s="13" t="s">
        <v>3964</v>
      </c>
      <c r="E1611" s="2">
        <v>735</v>
      </c>
      <c r="F1611" s="15">
        <v>44212</v>
      </c>
      <c r="G1611" s="2">
        <v>735</v>
      </c>
      <c r="H1611" s="4">
        <f>Tabla14[[#This Row],[Importe]]-Tabla14[[#This Row],[Pagado]]</f>
        <v>0</v>
      </c>
    </row>
    <row r="1612" spans="1:8" x14ac:dyDescent="0.25">
      <c r="A1612" s="14">
        <v>44212</v>
      </c>
      <c r="B1612" s="8" t="s">
        <v>9242</v>
      </c>
      <c r="C1612">
        <v>43996</v>
      </c>
      <c r="D1612" s="13" t="s">
        <v>3964</v>
      </c>
      <c r="E1612" s="2">
        <v>603.20000000000005</v>
      </c>
      <c r="F1612" s="15">
        <v>44212</v>
      </c>
      <c r="G1612" s="2">
        <v>603.20000000000005</v>
      </c>
      <c r="H1612" s="4">
        <f>Tabla14[[#This Row],[Importe]]-Tabla14[[#This Row],[Pagado]]</f>
        <v>0</v>
      </c>
    </row>
    <row r="1613" spans="1:8" x14ac:dyDescent="0.25">
      <c r="A1613" s="14">
        <v>44212</v>
      </c>
      <c r="B1613" s="8" t="s">
        <v>9243</v>
      </c>
      <c r="C1613">
        <v>43997</v>
      </c>
      <c r="D1613" s="13" t="s">
        <v>4121</v>
      </c>
      <c r="E1613" s="2">
        <v>1406</v>
      </c>
      <c r="F1613" s="15">
        <v>44212</v>
      </c>
      <c r="G1613" s="2">
        <v>1406</v>
      </c>
      <c r="H1613" s="4">
        <f>Tabla14[[#This Row],[Importe]]-Tabla14[[#This Row],[Pagado]]</f>
        <v>0</v>
      </c>
    </row>
    <row r="1614" spans="1:8" x14ac:dyDescent="0.25">
      <c r="A1614" s="14">
        <v>44212</v>
      </c>
      <c r="B1614" s="8" t="s">
        <v>9244</v>
      </c>
      <c r="C1614">
        <v>43998</v>
      </c>
      <c r="D1614" s="13" t="s">
        <v>3956</v>
      </c>
      <c r="E1614" s="2">
        <v>3074.7</v>
      </c>
      <c r="F1614" s="15">
        <v>44213</v>
      </c>
      <c r="G1614" s="2">
        <v>3074.7</v>
      </c>
      <c r="H1614" s="4">
        <f>Tabla14[[#This Row],[Importe]]-Tabla14[[#This Row],[Pagado]]</f>
        <v>0</v>
      </c>
    </row>
    <row r="1615" spans="1:8" x14ac:dyDescent="0.25">
      <c r="A1615" s="14">
        <v>44212</v>
      </c>
      <c r="B1615" s="8" t="s">
        <v>9245</v>
      </c>
      <c r="C1615">
        <v>43999</v>
      </c>
      <c r="D1615" s="13" t="s">
        <v>3984</v>
      </c>
      <c r="E1615" s="2">
        <v>2630.5</v>
      </c>
      <c r="F1615" s="15">
        <v>44213</v>
      </c>
      <c r="G1615" s="2">
        <v>2630.5</v>
      </c>
      <c r="H1615" s="4">
        <f>Tabla14[[#This Row],[Importe]]-Tabla14[[#This Row],[Pagado]]</f>
        <v>0</v>
      </c>
    </row>
    <row r="1616" spans="1:8" x14ac:dyDescent="0.25">
      <c r="A1616" s="14">
        <v>44212</v>
      </c>
      <c r="B1616" s="8" t="s">
        <v>9246</v>
      </c>
      <c r="C1616">
        <v>44000</v>
      </c>
      <c r="D1616" s="13" t="s">
        <v>4017</v>
      </c>
      <c r="E1616" s="2">
        <v>145792.42000000001</v>
      </c>
      <c r="F1616" s="15">
        <v>44219</v>
      </c>
      <c r="G1616" s="2">
        <v>145792.42000000001</v>
      </c>
      <c r="H1616" s="4">
        <f>Tabla14[[#This Row],[Importe]]-Tabla14[[#This Row],[Pagado]]</f>
        <v>0</v>
      </c>
    </row>
    <row r="1617" spans="1:8" x14ac:dyDescent="0.25">
      <c r="A1617" s="14">
        <v>44212</v>
      </c>
      <c r="B1617" s="8" t="s">
        <v>9247</v>
      </c>
      <c r="C1617">
        <v>44001</v>
      </c>
      <c r="D1617" s="13" t="s">
        <v>9011</v>
      </c>
      <c r="E1617" s="2">
        <v>13.25</v>
      </c>
      <c r="F1617" s="15">
        <v>44212</v>
      </c>
      <c r="G1617" s="2">
        <v>13.25</v>
      </c>
      <c r="H1617" s="4">
        <f>Tabla14[[#This Row],[Importe]]-Tabla14[[#This Row],[Pagado]]</f>
        <v>0</v>
      </c>
    </row>
    <row r="1618" spans="1:8" x14ac:dyDescent="0.25">
      <c r="A1618" s="14">
        <v>44212</v>
      </c>
      <c r="B1618" s="8" t="s">
        <v>9248</v>
      </c>
      <c r="C1618">
        <v>44002</v>
      </c>
      <c r="D1618" s="13" t="s">
        <v>3986</v>
      </c>
      <c r="E1618" s="2">
        <v>3062.2</v>
      </c>
      <c r="F1618" s="15">
        <v>44213</v>
      </c>
      <c r="G1618" s="2">
        <v>3062.2</v>
      </c>
      <c r="H1618" s="4">
        <f>Tabla14[[#This Row],[Importe]]-Tabla14[[#This Row],[Pagado]]</f>
        <v>0</v>
      </c>
    </row>
    <row r="1619" spans="1:8" x14ac:dyDescent="0.25">
      <c r="A1619" s="14">
        <v>44212</v>
      </c>
      <c r="B1619" s="8" t="s">
        <v>9249</v>
      </c>
      <c r="C1619">
        <v>44003</v>
      </c>
      <c r="D1619" s="13" t="s">
        <v>4116</v>
      </c>
      <c r="E1619" s="2">
        <v>10190.6</v>
      </c>
      <c r="F1619" s="15">
        <v>44213</v>
      </c>
      <c r="G1619" s="2">
        <v>10190.6</v>
      </c>
      <c r="H1619" s="4">
        <f>Tabla14[[#This Row],[Importe]]-Tabla14[[#This Row],[Pagado]]</f>
        <v>0</v>
      </c>
    </row>
    <row r="1620" spans="1:8" x14ac:dyDescent="0.25">
      <c r="A1620" s="14">
        <v>44212</v>
      </c>
      <c r="B1620" s="8" t="s">
        <v>9250</v>
      </c>
      <c r="C1620">
        <v>44004</v>
      </c>
      <c r="D1620" s="13" t="s">
        <v>4180</v>
      </c>
      <c r="E1620" s="2">
        <v>4898.2</v>
      </c>
      <c r="F1620" s="15">
        <v>44213</v>
      </c>
      <c r="G1620" s="2">
        <v>4898.2</v>
      </c>
      <c r="H1620" s="4">
        <f>Tabla14[[#This Row],[Importe]]-Tabla14[[#This Row],[Pagado]]</f>
        <v>0</v>
      </c>
    </row>
    <row r="1621" spans="1:8" x14ac:dyDescent="0.25">
      <c r="A1621" s="14">
        <v>44212</v>
      </c>
      <c r="B1621" s="8" t="s">
        <v>9251</v>
      </c>
      <c r="C1621">
        <v>44005</v>
      </c>
      <c r="D1621" s="13" t="s">
        <v>3970</v>
      </c>
      <c r="E1621" s="2">
        <v>400</v>
      </c>
      <c r="F1621" s="15">
        <v>44213</v>
      </c>
      <c r="G1621" s="2">
        <v>400</v>
      </c>
      <c r="H1621" s="4">
        <f>Tabla14[[#This Row],[Importe]]-Tabla14[[#This Row],[Pagado]]</f>
        <v>0</v>
      </c>
    </row>
    <row r="1622" spans="1:8" x14ac:dyDescent="0.25">
      <c r="A1622" s="14">
        <v>44212</v>
      </c>
      <c r="B1622" s="8" t="s">
        <v>9252</v>
      </c>
      <c r="C1622">
        <v>44006</v>
      </c>
      <c r="D1622" s="13" t="s">
        <v>3985</v>
      </c>
      <c r="E1622" s="2">
        <v>3498.8</v>
      </c>
      <c r="F1622" s="15">
        <v>44213</v>
      </c>
      <c r="G1622" s="2">
        <v>3498.8</v>
      </c>
      <c r="H1622" s="4">
        <f>Tabla14[[#This Row],[Importe]]-Tabla14[[#This Row],[Pagado]]</f>
        <v>0</v>
      </c>
    </row>
    <row r="1623" spans="1:8" x14ac:dyDescent="0.25">
      <c r="A1623" s="14">
        <v>44212</v>
      </c>
      <c r="B1623" s="8" t="s">
        <v>9253</v>
      </c>
      <c r="C1623">
        <v>44007</v>
      </c>
      <c r="D1623" s="13" t="s">
        <v>3978</v>
      </c>
      <c r="E1623" s="2">
        <v>15830.5</v>
      </c>
      <c r="F1623" s="15">
        <v>44213</v>
      </c>
      <c r="G1623" s="2">
        <v>15830.5</v>
      </c>
      <c r="H1623" s="4">
        <f>Tabla14[[#This Row],[Importe]]-Tabla14[[#This Row],[Pagado]]</f>
        <v>0</v>
      </c>
    </row>
    <row r="1624" spans="1:8" x14ac:dyDescent="0.25">
      <c r="A1624" s="14">
        <v>44212</v>
      </c>
      <c r="B1624" s="8" t="s">
        <v>9254</v>
      </c>
      <c r="C1624">
        <v>44008</v>
      </c>
      <c r="D1624" s="13" t="s">
        <v>3965</v>
      </c>
      <c r="E1624" s="2">
        <v>1225</v>
      </c>
      <c r="F1624" s="15">
        <v>44213</v>
      </c>
      <c r="G1624" s="2">
        <v>1225</v>
      </c>
      <c r="H1624" s="4">
        <f>Tabla14[[#This Row],[Importe]]-Tabla14[[#This Row],[Pagado]]</f>
        <v>0</v>
      </c>
    </row>
    <row r="1625" spans="1:8" x14ac:dyDescent="0.25">
      <c r="A1625" s="14">
        <v>44212</v>
      </c>
      <c r="B1625" s="8" t="s">
        <v>9255</v>
      </c>
      <c r="C1625">
        <v>44009</v>
      </c>
      <c r="D1625" s="13" t="s">
        <v>3988</v>
      </c>
      <c r="E1625" s="2">
        <v>4932.3999999999996</v>
      </c>
      <c r="F1625" s="15">
        <v>44213</v>
      </c>
      <c r="G1625" s="2">
        <v>4932.3999999999996</v>
      </c>
      <c r="H1625" s="4">
        <f>Tabla14[[#This Row],[Importe]]-Tabla14[[#This Row],[Pagado]]</f>
        <v>0</v>
      </c>
    </row>
    <row r="1626" spans="1:8" x14ac:dyDescent="0.25">
      <c r="A1626" s="14">
        <v>44212</v>
      </c>
      <c r="B1626" s="8" t="s">
        <v>9256</v>
      </c>
      <c r="C1626">
        <v>44010</v>
      </c>
      <c r="D1626" s="13" t="s">
        <v>3964</v>
      </c>
      <c r="E1626" s="2">
        <v>496.8</v>
      </c>
      <c r="F1626" s="15">
        <v>44212</v>
      </c>
      <c r="G1626" s="2">
        <v>496.8</v>
      </c>
      <c r="H1626" s="4">
        <f>Tabla14[[#This Row],[Importe]]-Tabla14[[#This Row],[Pagado]]</f>
        <v>0</v>
      </c>
    </row>
    <row r="1627" spans="1:8" x14ac:dyDescent="0.25">
      <c r="A1627" s="14">
        <v>44212</v>
      </c>
      <c r="B1627" s="8" t="s">
        <v>9257</v>
      </c>
      <c r="C1627">
        <v>44011</v>
      </c>
      <c r="D1627" s="13" t="s">
        <v>3987</v>
      </c>
      <c r="E1627" s="2">
        <v>2582.6</v>
      </c>
      <c r="F1627" s="15">
        <v>44213</v>
      </c>
      <c r="G1627" s="2">
        <v>2582.6</v>
      </c>
      <c r="H1627" s="4">
        <f>Tabla14[[#This Row],[Importe]]-Tabla14[[#This Row],[Pagado]]</f>
        <v>0</v>
      </c>
    </row>
    <row r="1628" spans="1:8" x14ac:dyDescent="0.25">
      <c r="A1628" s="14">
        <v>44212</v>
      </c>
      <c r="B1628" s="8" t="s">
        <v>9258</v>
      </c>
      <c r="C1628">
        <v>44012</v>
      </c>
      <c r="D1628" s="13" t="s">
        <v>4033</v>
      </c>
      <c r="E1628" s="2">
        <v>1828</v>
      </c>
      <c r="F1628" s="15">
        <v>44213</v>
      </c>
      <c r="G1628" s="2">
        <v>1828</v>
      </c>
      <c r="H1628" s="4">
        <f>Tabla14[[#This Row],[Importe]]-Tabla14[[#This Row],[Pagado]]</f>
        <v>0</v>
      </c>
    </row>
    <row r="1629" spans="1:8" x14ac:dyDescent="0.25">
      <c r="A1629" s="14">
        <v>44212</v>
      </c>
      <c r="B1629" s="8" t="s">
        <v>9259</v>
      </c>
      <c r="C1629">
        <v>44013</v>
      </c>
      <c r="D1629" s="13" t="s">
        <v>3999</v>
      </c>
      <c r="E1629" s="2">
        <v>1912.6</v>
      </c>
      <c r="F1629" s="15">
        <v>44212</v>
      </c>
      <c r="G1629" s="2">
        <v>1912.6</v>
      </c>
      <c r="H1629" s="4">
        <f>Tabla14[[#This Row],[Importe]]-Tabla14[[#This Row],[Pagado]]</f>
        <v>0</v>
      </c>
    </row>
    <row r="1630" spans="1:8" x14ac:dyDescent="0.25">
      <c r="A1630" s="14">
        <v>44212</v>
      </c>
      <c r="B1630" s="8" t="s">
        <v>9260</v>
      </c>
      <c r="C1630">
        <v>44014</v>
      </c>
      <c r="D1630" s="13" t="s">
        <v>4011</v>
      </c>
      <c r="E1630" s="2">
        <v>5971.8</v>
      </c>
      <c r="F1630" s="15">
        <v>44213</v>
      </c>
      <c r="G1630" s="2">
        <v>5971.8</v>
      </c>
      <c r="H1630" s="4">
        <f>Tabla14[[#This Row],[Importe]]-Tabla14[[#This Row],[Pagado]]</f>
        <v>0</v>
      </c>
    </row>
    <row r="1631" spans="1:8" x14ac:dyDescent="0.25">
      <c r="A1631" s="14">
        <v>44212</v>
      </c>
      <c r="B1631" s="8" t="s">
        <v>9261</v>
      </c>
      <c r="C1631">
        <v>44015</v>
      </c>
      <c r="D1631" s="13" t="s">
        <v>4100</v>
      </c>
      <c r="E1631" s="2">
        <v>980</v>
      </c>
      <c r="F1631" s="15">
        <v>44213</v>
      </c>
      <c r="G1631" s="2">
        <v>980</v>
      </c>
      <c r="H1631" s="4">
        <f>Tabla14[[#This Row],[Importe]]-Tabla14[[#This Row],[Pagado]]</f>
        <v>0</v>
      </c>
    </row>
    <row r="1632" spans="1:8" x14ac:dyDescent="0.25">
      <c r="A1632" s="14">
        <v>44212</v>
      </c>
      <c r="B1632" s="8" t="s">
        <v>9262</v>
      </c>
      <c r="C1632">
        <v>44016</v>
      </c>
      <c r="D1632" s="13" t="s">
        <v>4049</v>
      </c>
      <c r="E1632" s="2">
        <v>1339.2</v>
      </c>
      <c r="F1632" s="15">
        <v>44212</v>
      </c>
      <c r="G1632" s="2">
        <v>1339.2</v>
      </c>
      <c r="H1632" s="4">
        <f>Tabla14[[#This Row],[Importe]]-Tabla14[[#This Row],[Pagado]]</f>
        <v>0</v>
      </c>
    </row>
    <row r="1633" spans="1:8" x14ac:dyDescent="0.25">
      <c r="A1633" s="14">
        <v>44212</v>
      </c>
      <c r="B1633" s="8" t="s">
        <v>9263</v>
      </c>
      <c r="C1633">
        <v>44017</v>
      </c>
      <c r="D1633" s="13" t="s">
        <v>3964</v>
      </c>
      <c r="E1633" s="2">
        <v>597.79999999999995</v>
      </c>
      <c r="F1633" s="15">
        <v>44212</v>
      </c>
      <c r="G1633" s="2">
        <v>597.79999999999995</v>
      </c>
      <c r="H1633" s="4">
        <f>Tabla14[[#This Row],[Importe]]-Tabla14[[#This Row],[Pagado]]</f>
        <v>0</v>
      </c>
    </row>
    <row r="1634" spans="1:8" x14ac:dyDescent="0.25">
      <c r="A1634" s="14">
        <v>44212</v>
      </c>
      <c r="B1634" s="8" t="s">
        <v>9264</v>
      </c>
      <c r="C1634">
        <v>44018</v>
      </c>
      <c r="D1634" s="13" t="s">
        <v>3964</v>
      </c>
      <c r="E1634" s="2">
        <v>2269.4</v>
      </c>
      <c r="F1634" s="15">
        <v>44212</v>
      </c>
      <c r="G1634" s="2">
        <v>2269.4</v>
      </c>
      <c r="H1634" s="4">
        <f>Tabla14[[#This Row],[Importe]]-Tabla14[[#This Row],[Pagado]]</f>
        <v>0</v>
      </c>
    </row>
    <row r="1635" spans="1:8" x14ac:dyDescent="0.25">
      <c r="A1635" s="14">
        <v>44212</v>
      </c>
      <c r="B1635" s="8" t="s">
        <v>9265</v>
      </c>
      <c r="C1635">
        <v>44019</v>
      </c>
      <c r="D1635" s="13" t="s">
        <v>4000</v>
      </c>
      <c r="E1635" s="2">
        <v>1470</v>
      </c>
      <c r="F1635" s="15">
        <v>44213</v>
      </c>
      <c r="G1635" s="2">
        <v>1470</v>
      </c>
      <c r="H1635" s="4">
        <f>Tabla14[[#This Row],[Importe]]-Tabla14[[#This Row],[Pagado]]</f>
        <v>0</v>
      </c>
    </row>
    <row r="1636" spans="1:8" x14ac:dyDescent="0.25">
      <c r="A1636" s="14">
        <v>44212</v>
      </c>
      <c r="B1636" s="8" t="s">
        <v>9266</v>
      </c>
      <c r="C1636">
        <v>44020</v>
      </c>
      <c r="D1636" s="13" t="s">
        <v>4002</v>
      </c>
      <c r="E1636" s="2">
        <v>1960</v>
      </c>
      <c r="F1636" s="15">
        <v>44213</v>
      </c>
      <c r="G1636" s="2">
        <v>1960</v>
      </c>
      <c r="H1636" s="4">
        <f>Tabla14[[#This Row],[Importe]]-Tabla14[[#This Row],[Pagado]]</f>
        <v>0</v>
      </c>
    </row>
    <row r="1637" spans="1:8" x14ac:dyDescent="0.25">
      <c r="A1637" s="14">
        <v>44212</v>
      </c>
      <c r="B1637" s="8" t="s">
        <v>9267</v>
      </c>
      <c r="C1637">
        <v>44021</v>
      </c>
      <c r="D1637" s="13" t="s">
        <v>4001</v>
      </c>
      <c r="E1637" s="2">
        <v>4900</v>
      </c>
      <c r="F1637" s="15">
        <v>44213</v>
      </c>
      <c r="G1637" s="2">
        <v>4900</v>
      </c>
      <c r="H1637" s="4">
        <f>Tabla14[[#This Row],[Importe]]-Tabla14[[#This Row],[Pagado]]</f>
        <v>0</v>
      </c>
    </row>
    <row r="1638" spans="1:8" x14ac:dyDescent="0.25">
      <c r="A1638" s="14">
        <v>44212</v>
      </c>
      <c r="B1638" s="8" t="s">
        <v>9268</v>
      </c>
      <c r="C1638">
        <v>44022</v>
      </c>
      <c r="D1638" s="13" t="s">
        <v>3979</v>
      </c>
      <c r="E1638" s="2">
        <v>4004.9</v>
      </c>
      <c r="F1638" s="15">
        <v>44212</v>
      </c>
      <c r="G1638" s="2">
        <v>4004.9</v>
      </c>
      <c r="H1638" s="4">
        <f>Tabla14[[#This Row],[Importe]]-Tabla14[[#This Row],[Pagado]]</f>
        <v>0</v>
      </c>
    </row>
    <row r="1639" spans="1:8" x14ac:dyDescent="0.25">
      <c r="A1639" s="14">
        <v>44212</v>
      </c>
      <c r="B1639" s="8" t="s">
        <v>9269</v>
      </c>
      <c r="C1639">
        <v>44023</v>
      </c>
      <c r="D1639" s="13" t="s">
        <v>4055</v>
      </c>
      <c r="E1639" s="2">
        <v>29552.6</v>
      </c>
      <c r="F1639" s="15">
        <v>44212</v>
      </c>
      <c r="G1639" s="2">
        <v>29552.6</v>
      </c>
      <c r="H1639" s="4">
        <f>Tabla14[[#This Row],[Importe]]-Tabla14[[#This Row],[Pagado]]</f>
        <v>0</v>
      </c>
    </row>
    <row r="1640" spans="1:8" x14ac:dyDescent="0.25">
      <c r="A1640" s="14">
        <v>44212</v>
      </c>
      <c r="B1640" s="8" t="s">
        <v>9270</v>
      </c>
      <c r="C1640">
        <v>44024</v>
      </c>
      <c r="D1640" s="13" t="s">
        <v>4490</v>
      </c>
      <c r="E1640" s="2">
        <v>2587.1999999999998</v>
      </c>
      <c r="F1640" s="15">
        <v>44212</v>
      </c>
      <c r="G1640" s="2">
        <v>2587.1999999999998</v>
      </c>
      <c r="H1640" s="4">
        <f>Tabla14[[#This Row],[Importe]]-Tabla14[[#This Row],[Pagado]]</f>
        <v>0</v>
      </c>
    </row>
    <row r="1641" spans="1:8" ht="30" x14ac:dyDescent="0.25">
      <c r="A1641" s="14">
        <v>44212</v>
      </c>
      <c r="B1641" s="8" t="s">
        <v>9271</v>
      </c>
      <c r="C1641">
        <v>44025</v>
      </c>
      <c r="D1641" s="13" t="s">
        <v>3998</v>
      </c>
      <c r="E1641" s="2">
        <v>86617</v>
      </c>
      <c r="F1641" s="15" t="s">
        <v>9272</v>
      </c>
      <c r="G1641" s="2">
        <f>30000+50000+6617</f>
        <v>86617</v>
      </c>
      <c r="H1641" s="4">
        <f>Tabla14[[#This Row],[Importe]]-Tabla14[[#This Row],[Pagado]]</f>
        <v>0</v>
      </c>
    </row>
    <row r="1642" spans="1:8" x14ac:dyDescent="0.25">
      <c r="A1642" s="14">
        <v>44212</v>
      </c>
      <c r="B1642" s="8" t="s">
        <v>9273</v>
      </c>
      <c r="C1642">
        <v>44026</v>
      </c>
      <c r="D1642" s="13" t="s">
        <v>3964</v>
      </c>
      <c r="E1642" s="2">
        <v>681.2</v>
      </c>
      <c r="F1642" s="15">
        <v>44212</v>
      </c>
      <c r="G1642" s="2">
        <v>681.2</v>
      </c>
      <c r="H1642" s="4">
        <f>Tabla14[[#This Row],[Importe]]-Tabla14[[#This Row],[Pagado]]</f>
        <v>0</v>
      </c>
    </row>
    <row r="1643" spans="1:8" x14ac:dyDescent="0.25">
      <c r="A1643" s="14">
        <v>44212</v>
      </c>
      <c r="B1643" s="8" t="s">
        <v>9274</v>
      </c>
      <c r="C1643">
        <v>44027</v>
      </c>
      <c r="D1643" s="13" t="s">
        <v>4069</v>
      </c>
      <c r="E1643" s="2">
        <v>24058.5</v>
      </c>
      <c r="F1643" s="15">
        <v>44219</v>
      </c>
      <c r="G1643" s="2">
        <v>24058.5</v>
      </c>
      <c r="H1643" s="4">
        <f>Tabla14[[#This Row],[Importe]]-Tabla14[[#This Row],[Pagado]]</f>
        <v>0</v>
      </c>
    </row>
    <row r="1644" spans="1:8" x14ac:dyDescent="0.25">
      <c r="A1644" s="14">
        <v>44212</v>
      </c>
      <c r="B1644" s="8" t="s">
        <v>9275</v>
      </c>
      <c r="C1644">
        <v>44028</v>
      </c>
      <c r="D1644" s="13" t="s">
        <v>4049</v>
      </c>
      <c r="E1644" s="2">
        <v>604.79999999999995</v>
      </c>
      <c r="F1644" s="15">
        <v>44212</v>
      </c>
      <c r="G1644" s="2">
        <v>604.79999999999995</v>
      </c>
      <c r="H1644" s="4">
        <f>Tabla14[[#This Row],[Importe]]-Tabla14[[#This Row],[Pagado]]</f>
        <v>0</v>
      </c>
    </row>
    <row r="1645" spans="1:8" x14ac:dyDescent="0.25">
      <c r="A1645" s="14">
        <v>44212</v>
      </c>
      <c r="B1645" s="8" t="s">
        <v>9276</v>
      </c>
      <c r="C1645">
        <v>44029</v>
      </c>
      <c r="D1645" s="13" t="s">
        <v>4159</v>
      </c>
      <c r="E1645" s="2">
        <v>9583.7999999999993</v>
      </c>
      <c r="F1645" s="15">
        <v>44212</v>
      </c>
      <c r="G1645" s="2">
        <v>9583.7999999999993</v>
      </c>
      <c r="H1645" s="4">
        <f>Tabla14[[#This Row],[Importe]]-Tabla14[[#This Row],[Pagado]]</f>
        <v>0</v>
      </c>
    </row>
    <row r="1646" spans="1:8" x14ac:dyDescent="0.25">
      <c r="A1646" s="14">
        <v>44212</v>
      </c>
      <c r="B1646" s="8" t="s">
        <v>9277</v>
      </c>
      <c r="C1646">
        <v>44030</v>
      </c>
      <c r="D1646" s="13" t="s">
        <v>4066</v>
      </c>
      <c r="E1646" s="2">
        <v>2166</v>
      </c>
      <c r="F1646" s="15">
        <v>44212</v>
      </c>
      <c r="G1646" s="2">
        <v>2166</v>
      </c>
      <c r="H1646" s="4">
        <f>Tabla14[[#This Row],[Importe]]-Tabla14[[#This Row],[Pagado]]</f>
        <v>0</v>
      </c>
    </row>
    <row r="1647" spans="1:8" x14ac:dyDescent="0.25">
      <c r="A1647" s="14">
        <v>44212</v>
      </c>
      <c r="B1647" s="8" t="s">
        <v>9278</v>
      </c>
      <c r="C1647">
        <v>44031</v>
      </c>
      <c r="D1647" s="13" t="s">
        <v>4109</v>
      </c>
      <c r="E1647" s="2">
        <v>1323.56</v>
      </c>
      <c r="F1647" s="15">
        <v>44212</v>
      </c>
      <c r="G1647" s="2">
        <v>1323.56</v>
      </c>
      <c r="H1647" s="4">
        <f>Tabla14[[#This Row],[Importe]]-Tabla14[[#This Row],[Pagado]]</f>
        <v>0</v>
      </c>
    </row>
    <row r="1648" spans="1:8" x14ac:dyDescent="0.25">
      <c r="A1648" s="14">
        <v>44212</v>
      </c>
      <c r="B1648" s="8" t="s">
        <v>9279</v>
      </c>
      <c r="C1648">
        <v>44032</v>
      </c>
      <c r="D1648" s="13" t="s">
        <v>3962</v>
      </c>
      <c r="E1648" s="2">
        <v>4513.8999999999996</v>
      </c>
      <c r="F1648" s="15">
        <v>44212</v>
      </c>
      <c r="G1648" s="2">
        <v>4513.8999999999996</v>
      </c>
      <c r="H1648" s="4">
        <f>Tabla14[[#This Row],[Importe]]-Tabla14[[#This Row],[Pagado]]</f>
        <v>0</v>
      </c>
    </row>
    <row r="1649" spans="1:8" x14ac:dyDescent="0.25">
      <c r="A1649" s="14">
        <v>44212</v>
      </c>
      <c r="B1649" s="8" t="s">
        <v>9280</v>
      </c>
      <c r="C1649">
        <v>44033</v>
      </c>
      <c r="D1649" s="13" t="s">
        <v>4113</v>
      </c>
      <c r="E1649" s="2">
        <v>559.79999999999995</v>
      </c>
      <c r="F1649" s="15">
        <v>44212</v>
      </c>
      <c r="G1649" s="2">
        <v>559.79999999999995</v>
      </c>
      <c r="H1649" s="4">
        <f>Tabla14[[#This Row],[Importe]]-Tabla14[[#This Row],[Pagado]]</f>
        <v>0</v>
      </c>
    </row>
    <row r="1650" spans="1:8" x14ac:dyDescent="0.25">
      <c r="A1650" s="14">
        <v>44212</v>
      </c>
      <c r="B1650" s="8" t="s">
        <v>9281</v>
      </c>
      <c r="C1650">
        <v>44034</v>
      </c>
      <c r="D1650" s="13" t="s">
        <v>4129</v>
      </c>
      <c r="E1650" s="2">
        <v>1080</v>
      </c>
      <c r="F1650" s="15">
        <v>44213</v>
      </c>
      <c r="G1650" s="2">
        <v>1080</v>
      </c>
      <c r="H1650" s="4">
        <f>Tabla14[[#This Row],[Importe]]-Tabla14[[#This Row],[Pagado]]</f>
        <v>0</v>
      </c>
    </row>
    <row r="1651" spans="1:8" x14ac:dyDescent="0.25">
      <c r="A1651" s="14">
        <v>44212</v>
      </c>
      <c r="B1651" s="8" t="s">
        <v>9282</v>
      </c>
      <c r="C1651">
        <v>44035</v>
      </c>
      <c r="D1651" s="13" t="s">
        <v>3964</v>
      </c>
      <c r="E1651" s="2">
        <v>1334</v>
      </c>
      <c r="F1651" s="15">
        <v>44212</v>
      </c>
      <c r="G1651" s="2">
        <v>1334</v>
      </c>
      <c r="H1651" s="4">
        <f>Tabla14[[#This Row],[Importe]]-Tabla14[[#This Row],[Pagado]]</f>
        <v>0</v>
      </c>
    </row>
    <row r="1652" spans="1:8" x14ac:dyDescent="0.25">
      <c r="A1652" s="14">
        <v>44212</v>
      </c>
      <c r="B1652" s="8" t="s">
        <v>9283</v>
      </c>
      <c r="C1652">
        <v>44036</v>
      </c>
      <c r="D1652" s="13" t="s">
        <v>4037</v>
      </c>
      <c r="E1652" s="2">
        <v>1040.4000000000001</v>
      </c>
      <c r="F1652" s="15">
        <v>44212</v>
      </c>
      <c r="G1652" s="2">
        <v>1040.4000000000001</v>
      </c>
      <c r="H1652" s="4">
        <f>Tabla14[[#This Row],[Importe]]-Tabla14[[#This Row],[Pagado]]</f>
        <v>0</v>
      </c>
    </row>
    <row r="1653" spans="1:8" x14ac:dyDescent="0.25">
      <c r="A1653" s="14">
        <v>44212</v>
      </c>
      <c r="B1653" s="8" t="s">
        <v>9284</v>
      </c>
      <c r="C1653">
        <v>44037</v>
      </c>
      <c r="D1653" s="13" t="s">
        <v>3994</v>
      </c>
      <c r="E1653" s="2">
        <v>918.6</v>
      </c>
      <c r="F1653" s="15">
        <v>44212</v>
      </c>
      <c r="G1653" s="2">
        <v>918.6</v>
      </c>
      <c r="H1653" s="4">
        <f>Tabla14[[#This Row],[Importe]]-Tabla14[[#This Row],[Pagado]]</f>
        <v>0</v>
      </c>
    </row>
    <row r="1654" spans="1:8" x14ac:dyDescent="0.25">
      <c r="A1654" s="14">
        <v>44212</v>
      </c>
      <c r="B1654" s="8" t="s">
        <v>9285</v>
      </c>
      <c r="C1654">
        <v>44038</v>
      </c>
      <c r="D1654" s="13" t="s">
        <v>4024</v>
      </c>
      <c r="E1654" s="2">
        <v>27847.35</v>
      </c>
      <c r="F1654" s="15">
        <v>44212</v>
      </c>
      <c r="G1654" s="2">
        <v>27847.35</v>
      </c>
      <c r="H1654" s="4">
        <f>Tabla14[[#This Row],[Importe]]-Tabla14[[#This Row],[Pagado]]</f>
        <v>0</v>
      </c>
    </row>
    <row r="1655" spans="1:8" x14ac:dyDescent="0.25">
      <c r="A1655" s="14">
        <v>44212</v>
      </c>
      <c r="B1655" s="8" t="s">
        <v>9286</v>
      </c>
      <c r="C1655">
        <v>44039</v>
      </c>
      <c r="D1655" s="13" t="s">
        <v>4170</v>
      </c>
      <c r="E1655" s="2">
        <v>4258</v>
      </c>
      <c r="F1655" s="15">
        <v>44212</v>
      </c>
      <c r="G1655" s="2">
        <v>4258</v>
      </c>
      <c r="H1655" s="4">
        <f>Tabla14[[#This Row],[Importe]]-Tabla14[[#This Row],[Pagado]]</f>
        <v>0</v>
      </c>
    </row>
    <row r="1656" spans="1:8" x14ac:dyDescent="0.25">
      <c r="A1656" s="14">
        <v>44212</v>
      </c>
      <c r="B1656" s="8" t="s">
        <v>9287</v>
      </c>
      <c r="C1656">
        <v>44040</v>
      </c>
      <c r="D1656" s="13" t="s">
        <v>3998</v>
      </c>
      <c r="E1656" s="2">
        <v>19200</v>
      </c>
      <c r="F1656" s="15">
        <v>44213</v>
      </c>
      <c r="G1656" s="2">
        <v>19200</v>
      </c>
      <c r="H1656" s="4">
        <f>Tabla14[[#This Row],[Importe]]-Tabla14[[#This Row],[Pagado]]</f>
        <v>0</v>
      </c>
    </row>
    <row r="1657" spans="1:8" x14ac:dyDescent="0.25">
      <c r="A1657" s="14">
        <v>44212</v>
      </c>
      <c r="B1657" s="8" t="s">
        <v>9288</v>
      </c>
      <c r="C1657">
        <v>44041</v>
      </c>
      <c r="D1657" s="13" t="s">
        <v>3955</v>
      </c>
      <c r="E1657" s="2">
        <v>934.8</v>
      </c>
      <c r="F1657" s="15">
        <v>44213</v>
      </c>
      <c r="G1657" s="2">
        <v>934.8</v>
      </c>
      <c r="H1657" s="4">
        <f>Tabla14[[#This Row],[Importe]]-Tabla14[[#This Row],[Pagado]]</f>
        <v>0</v>
      </c>
    </row>
    <row r="1658" spans="1:8" x14ac:dyDescent="0.25">
      <c r="A1658" s="14">
        <v>44212</v>
      </c>
      <c r="B1658" s="8" t="s">
        <v>9289</v>
      </c>
      <c r="C1658">
        <v>44042</v>
      </c>
      <c r="D1658" s="13" t="s">
        <v>3964</v>
      </c>
      <c r="E1658" s="2">
        <v>249.7</v>
      </c>
      <c r="F1658" s="15">
        <v>44213</v>
      </c>
      <c r="G1658" s="2">
        <v>249.7</v>
      </c>
      <c r="H1658" s="4">
        <f>Tabla14[[#This Row],[Importe]]-Tabla14[[#This Row],[Pagado]]</f>
        <v>0</v>
      </c>
    </row>
    <row r="1659" spans="1:8" x14ac:dyDescent="0.25">
      <c r="A1659" s="14">
        <v>44212</v>
      </c>
      <c r="B1659" s="8" t="s">
        <v>9290</v>
      </c>
      <c r="C1659">
        <v>44043</v>
      </c>
      <c r="D1659" s="13" t="s">
        <v>4009</v>
      </c>
      <c r="E1659" s="2">
        <v>882</v>
      </c>
      <c r="F1659" s="15">
        <v>44214</v>
      </c>
      <c r="G1659" s="2">
        <v>882</v>
      </c>
      <c r="H1659" s="4">
        <f>Tabla14[[#This Row],[Importe]]-Tabla14[[#This Row],[Pagado]]</f>
        <v>0</v>
      </c>
    </row>
    <row r="1660" spans="1:8" x14ac:dyDescent="0.25">
      <c r="A1660" s="14">
        <v>44213</v>
      </c>
      <c r="B1660" s="8" t="s">
        <v>9291</v>
      </c>
      <c r="C1660">
        <v>44044</v>
      </c>
      <c r="D1660" s="13" t="s">
        <v>4028</v>
      </c>
      <c r="E1660" s="2">
        <v>4350</v>
      </c>
      <c r="F1660" s="15">
        <v>44213</v>
      </c>
      <c r="G1660" s="2">
        <v>4350</v>
      </c>
      <c r="H1660" s="4">
        <f>Tabla14[[#This Row],[Importe]]-Tabla14[[#This Row],[Pagado]]</f>
        <v>0</v>
      </c>
    </row>
    <row r="1661" spans="1:8" x14ac:dyDescent="0.25">
      <c r="A1661" s="14">
        <v>44213</v>
      </c>
      <c r="B1661" s="8" t="s">
        <v>9292</v>
      </c>
      <c r="C1661">
        <v>44045</v>
      </c>
      <c r="D1661" s="13" t="s">
        <v>3951</v>
      </c>
      <c r="E1661" s="2">
        <v>6984.7</v>
      </c>
      <c r="F1661" s="15">
        <v>44213</v>
      </c>
      <c r="G1661" s="2">
        <v>6984.7</v>
      </c>
      <c r="H1661" s="4">
        <f>Tabla14[[#This Row],[Importe]]-Tabla14[[#This Row],[Pagado]]</f>
        <v>0</v>
      </c>
    </row>
    <row r="1662" spans="1:8" x14ac:dyDescent="0.25">
      <c r="A1662" s="14">
        <v>44213</v>
      </c>
      <c r="B1662" s="8" t="s">
        <v>9293</v>
      </c>
      <c r="C1662">
        <v>44046</v>
      </c>
      <c r="D1662" s="13" t="s">
        <v>4129</v>
      </c>
      <c r="E1662" s="2">
        <v>14466.5</v>
      </c>
      <c r="F1662" s="15">
        <v>44214</v>
      </c>
      <c r="G1662" s="2">
        <v>14466.5</v>
      </c>
      <c r="H1662" s="4">
        <f>Tabla14[[#This Row],[Importe]]-Tabla14[[#This Row],[Pagado]]</f>
        <v>0</v>
      </c>
    </row>
    <row r="1663" spans="1:8" x14ac:dyDescent="0.25">
      <c r="A1663" s="14">
        <v>44213</v>
      </c>
      <c r="B1663" s="8" t="s">
        <v>9294</v>
      </c>
      <c r="C1663">
        <v>44047</v>
      </c>
      <c r="D1663" s="13" t="s">
        <v>3964</v>
      </c>
      <c r="E1663" s="2">
        <v>3162</v>
      </c>
      <c r="F1663" s="15">
        <v>44213</v>
      </c>
      <c r="G1663" s="2">
        <v>3162</v>
      </c>
      <c r="H1663" s="4">
        <f>Tabla14[[#This Row],[Importe]]-Tabla14[[#This Row],[Pagado]]</f>
        <v>0</v>
      </c>
    </row>
    <row r="1664" spans="1:8" x14ac:dyDescent="0.25">
      <c r="A1664" s="14">
        <v>44213</v>
      </c>
      <c r="B1664" s="8" t="s">
        <v>9295</v>
      </c>
      <c r="C1664">
        <v>44048</v>
      </c>
      <c r="D1664" s="13" t="s">
        <v>3935</v>
      </c>
      <c r="E1664" s="2">
        <v>47150.400000000001</v>
      </c>
      <c r="F1664" s="15">
        <v>44215</v>
      </c>
      <c r="G1664" s="2">
        <v>47150.400000000001</v>
      </c>
      <c r="H1664" s="4">
        <f>Tabla14[[#This Row],[Importe]]-Tabla14[[#This Row],[Pagado]]</f>
        <v>0</v>
      </c>
    </row>
    <row r="1665" spans="1:8" x14ac:dyDescent="0.25">
      <c r="A1665" s="14">
        <v>44213</v>
      </c>
      <c r="B1665" s="8" t="s">
        <v>9296</v>
      </c>
      <c r="C1665">
        <v>44049</v>
      </c>
      <c r="D1665" s="13" t="s">
        <v>4041</v>
      </c>
      <c r="E1665" s="2">
        <v>594.20000000000005</v>
      </c>
      <c r="F1665" s="15">
        <v>44213</v>
      </c>
      <c r="G1665" s="2">
        <v>594.20000000000005</v>
      </c>
      <c r="H1665" s="4">
        <f>Tabla14[[#This Row],[Importe]]-Tabla14[[#This Row],[Pagado]]</f>
        <v>0</v>
      </c>
    </row>
    <row r="1666" spans="1:8" x14ac:dyDescent="0.25">
      <c r="A1666" s="14">
        <v>44213</v>
      </c>
      <c r="B1666" s="8" t="s">
        <v>9297</v>
      </c>
      <c r="C1666">
        <v>44050</v>
      </c>
      <c r="D1666" s="13" t="s">
        <v>3935</v>
      </c>
      <c r="E1666" s="2">
        <v>3177.6</v>
      </c>
      <c r="F1666" s="15">
        <v>44216</v>
      </c>
      <c r="G1666" s="2">
        <v>3177.6</v>
      </c>
      <c r="H1666" s="4">
        <f>Tabla14[[#This Row],[Importe]]-Tabla14[[#This Row],[Pagado]]</f>
        <v>0</v>
      </c>
    </row>
    <row r="1667" spans="1:8" x14ac:dyDescent="0.25">
      <c r="A1667" s="14">
        <v>44213</v>
      </c>
      <c r="B1667" s="8" t="s">
        <v>9298</v>
      </c>
      <c r="C1667">
        <v>44051</v>
      </c>
      <c r="D1667" s="13" t="s">
        <v>3964</v>
      </c>
      <c r="E1667" s="2">
        <v>3430</v>
      </c>
      <c r="F1667" s="15">
        <v>44213</v>
      </c>
      <c r="G1667" s="2">
        <v>3430</v>
      </c>
      <c r="H1667" s="4">
        <f>Tabla14[[#This Row],[Importe]]-Tabla14[[#This Row],[Pagado]]</f>
        <v>0</v>
      </c>
    </row>
    <row r="1668" spans="1:8" x14ac:dyDescent="0.25">
      <c r="A1668" s="14">
        <v>44213</v>
      </c>
      <c r="B1668" s="8" t="s">
        <v>9299</v>
      </c>
      <c r="C1668">
        <v>44052</v>
      </c>
      <c r="D1668" s="13" t="s">
        <v>3958</v>
      </c>
      <c r="E1668" s="2">
        <v>1444</v>
      </c>
      <c r="F1668" s="15">
        <v>44213</v>
      </c>
      <c r="G1668" s="2">
        <v>1444</v>
      </c>
      <c r="H1668" s="4">
        <f>Tabla14[[#This Row],[Importe]]-Tabla14[[#This Row],[Pagado]]</f>
        <v>0</v>
      </c>
    </row>
    <row r="1669" spans="1:8" x14ac:dyDescent="0.25">
      <c r="A1669" s="14">
        <v>44213</v>
      </c>
      <c r="B1669" s="8" t="s">
        <v>9300</v>
      </c>
      <c r="C1669">
        <v>44053</v>
      </c>
      <c r="D1669" s="13" t="s">
        <v>4051</v>
      </c>
      <c r="E1669" s="2">
        <v>5988.2</v>
      </c>
      <c r="F1669" s="15">
        <v>44213</v>
      </c>
      <c r="G1669" s="2">
        <v>5988.2</v>
      </c>
      <c r="H1669" s="4">
        <f>Tabla14[[#This Row],[Importe]]-Tabla14[[#This Row],[Pagado]]</f>
        <v>0</v>
      </c>
    </row>
    <row r="1670" spans="1:8" x14ac:dyDescent="0.25">
      <c r="A1670" s="14">
        <v>44213</v>
      </c>
      <c r="B1670" s="8" t="s">
        <v>9301</v>
      </c>
      <c r="C1670">
        <v>44054</v>
      </c>
      <c r="D1670" s="13" t="s">
        <v>4017</v>
      </c>
      <c r="E1670" s="2">
        <v>1707.5</v>
      </c>
      <c r="F1670" s="15">
        <v>44219</v>
      </c>
      <c r="G1670" s="2">
        <v>1707.5</v>
      </c>
      <c r="H1670" s="4">
        <f>Tabla14[[#This Row],[Importe]]-Tabla14[[#This Row],[Pagado]]</f>
        <v>0</v>
      </c>
    </row>
    <row r="1671" spans="1:8" x14ac:dyDescent="0.25">
      <c r="A1671" s="14">
        <v>44213</v>
      </c>
      <c r="B1671" s="8" t="s">
        <v>9302</v>
      </c>
      <c r="C1671">
        <v>44055</v>
      </c>
      <c r="D1671" s="13" t="s">
        <v>4051</v>
      </c>
      <c r="E1671" s="2">
        <v>131.1</v>
      </c>
      <c r="F1671" s="15">
        <v>44213</v>
      </c>
      <c r="G1671" s="2">
        <v>131.1</v>
      </c>
      <c r="H1671" s="4">
        <f>Tabla14[[#This Row],[Importe]]-Tabla14[[#This Row],[Pagado]]</f>
        <v>0</v>
      </c>
    </row>
    <row r="1672" spans="1:8" x14ac:dyDescent="0.25">
      <c r="A1672" s="14">
        <v>44213</v>
      </c>
      <c r="B1672" s="8" t="s">
        <v>9303</v>
      </c>
      <c r="C1672">
        <v>44056</v>
      </c>
      <c r="D1672" s="13" t="s">
        <v>4036</v>
      </c>
      <c r="E1672" s="2">
        <v>2903.2</v>
      </c>
      <c r="F1672" s="15">
        <v>44213</v>
      </c>
      <c r="G1672" s="2">
        <v>2903.2</v>
      </c>
      <c r="H1672" s="4">
        <f>Tabla14[[#This Row],[Importe]]-Tabla14[[#This Row],[Pagado]]</f>
        <v>0</v>
      </c>
    </row>
    <row r="1673" spans="1:8" ht="30" x14ac:dyDescent="0.25">
      <c r="A1673" s="14">
        <v>44213</v>
      </c>
      <c r="B1673" s="8" t="s">
        <v>9304</v>
      </c>
      <c r="C1673">
        <v>44057</v>
      </c>
      <c r="D1673" s="13" t="s">
        <v>3950</v>
      </c>
      <c r="E1673" s="2">
        <v>45309</v>
      </c>
      <c r="F1673" s="15" t="s">
        <v>9305</v>
      </c>
      <c r="G1673" s="2">
        <f>34000+11309</f>
        <v>45309</v>
      </c>
      <c r="H1673" s="4">
        <f>Tabla14[[#This Row],[Importe]]-Tabla14[[#This Row],[Pagado]]</f>
        <v>0</v>
      </c>
    </row>
    <row r="1674" spans="1:8" x14ac:dyDescent="0.25">
      <c r="A1674" s="14">
        <v>44213</v>
      </c>
      <c r="B1674" s="8" t="s">
        <v>9306</v>
      </c>
      <c r="C1674">
        <v>44058</v>
      </c>
      <c r="D1674" s="13" t="s">
        <v>3962</v>
      </c>
      <c r="E1674" s="2">
        <v>6519.5</v>
      </c>
      <c r="F1674" s="15">
        <v>44213</v>
      </c>
      <c r="G1674" s="2">
        <v>6519.5</v>
      </c>
      <c r="H1674" s="4">
        <f>Tabla14[[#This Row],[Importe]]-Tabla14[[#This Row],[Pagado]]</f>
        <v>0</v>
      </c>
    </row>
    <row r="1675" spans="1:8" x14ac:dyDescent="0.25">
      <c r="A1675" s="14">
        <v>44213</v>
      </c>
      <c r="B1675" s="8" t="s">
        <v>9307</v>
      </c>
      <c r="C1675">
        <v>44059</v>
      </c>
      <c r="D1675" s="13" t="s">
        <v>4132</v>
      </c>
      <c r="E1675" s="2">
        <v>2523.1999999999998</v>
      </c>
      <c r="F1675" s="15">
        <v>44213</v>
      </c>
      <c r="G1675" s="2">
        <v>2523.1999999999998</v>
      </c>
      <c r="H1675" s="4">
        <f>Tabla14[[#This Row],[Importe]]-Tabla14[[#This Row],[Pagado]]</f>
        <v>0</v>
      </c>
    </row>
    <row r="1676" spans="1:8" x14ac:dyDescent="0.25">
      <c r="A1676" s="14">
        <v>44213</v>
      </c>
      <c r="B1676" s="8" t="s">
        <v>9308</v>
      </c>
      <c r="C1676">
        <v>44060</v>
      </c>
      <c r="D1676" s="13" t="s">
        <v>4119</v>
      </c>
      <c r="E1676" s="2">
        <v>1128.4000000000001</v>
      </c>
      <c r="F1676" s="15">
        <v>44213</v>
      </c>
      <c r="G1676" s="2">
        <v>1128.4000000000001</v>
      </c>
      <c r="H1676" s="4">
        <f>Tabla14[[#This Row],[Importe]]-Tabla14[[#This Row],[Pagado]]</f>
        <v>0</v>
      </c>
    </row>
    <row r="1677" spans="1:8" x14ac:dyDescent="0.25">
      <c r="A1677" s="14">
        <v>44213</v>
      </c>
      <c r="B1677" s="8" t="s">
        <v>9309</v>
      </c>
      <c r="C1677">
        <v>44061</v>
      </c>
      <c r="D1677" s="13" t="s">
        <v>3964</v>
      </c>
      <c r="E1677" s="2">
        <v>514.4</v>
      </c>
      <c r="F1677" s="15">
        <v>44213</v>
      </c>
      <c r="G1677" s="2">
        <v>514.4</v>
      </c>
      <c r="H1677" s="4">
        <f>Tabla14[[#This Row],[Importe]]-Tabla14[[#This Row],[Pagado]]</f>
        <v>0</v>
      </c>
    </row>
    <row r="1678" spans="1:8" x14ac:dyDescent="0.25">
      <c r="A1678" s="14">
        <v>44213</v>
      </c>
      <c r="B1678" s="8" t="s">
        <v>9310</v>
      </c>
      <c r="C1678">
        <v>44062</v>
      </c>
      <c r="D1678" s="13" t="s">
        <v>3964</v>
      </c>
      <c r="E1678" s="2">
        <v>980</v>
      </c>
      <c r="F1678" s="15">
        <v>44213</v>
      </c>
      <c r="G1678" s="2">
        <v>980</v>
      </c>
      <c r="H1678" s="4">
        <f>Tabla14[[#This Row],[Importe]]-Tabla14[[#This Row],[Pagado]]</f>
        <v>0</v>
      </c>
    </row>
    <row r="1679" spans="1:8" x14ac:dyDescent="0.25">
      <c r="A1679" s="14">
        <v>44213</v>
      </c>
      <c r="B1679" s="8" t="s">
        <v>9311</v>
      </c>
      <c r="C1679">
        <v>44063</v>
      </c>
      <c r="D1679" s="13" t="s">
        <v>3994</v>
      </c>
      <c r="E1679" s="2">
        <v>1416.8</v>
      </c>
      <c r="F1679" s="15">
        <v>44213</v>
      </c>
      <c r="G1679" s="2">
        <v>1416.8</v>
      </c>
      <c r="H1679" s="4">
        <f>Tabla14[[#This Row],[Importe]]-Tabla14[[#This Row],[Pagado]]</f>
        <v>0</v>
      </c>
    </row>
    <row r="1680" spans="1:8" x14ac:dyDescent="0.25">
      <c r="A1680" s="14">
        <v>44213</v>
      </c>
      <c r="B1680" s="8" t="s">
        <v>9312</v>
      </c>
      <c r="C1680">
        <v>44064</v>
      </c>
      <c r="D1680" s="13" t="s">
        <v>3995</v>
      </c>
      <c r="E1680" s="2">
        <v>57969.2</v>
      </c>
      <c r="F1680" s="15">
        <v>44213</v>
      </c>
      <c r="G1680" s="2">
        <v>57969.2</v>
      </c>
      <c r="H1680" s="4">
        <f>Tabla14[[#This Row],[Importe]]-Tabla14[[#This Row],[Pagado]]</f>
        <v>0</v>
      </c>
    </row>
    <row r="1681" spans="1:8" x14ac:dyDescent="0.25">
      <c r="A1681" s="14">
        <v>44213</v>
      </c>
      <c r="B1681" s="8" t="s">
        <v>9313</v>
      </c>
      <c r="C1681">
        <v>44065</v>
      </c>
      <c r="D1681" s="13" t="s">
        <v>4062</v>
      </c>
      <c r="E1681" s="2">
        <v>36162</v>
      </c>
      <c r="F1681" s="15">
        <v>44213</v>
      </c>
      <c r="G1681" s="2">
        <v>36162</v>
      </c>
      <c r="H1681" s="4">
        <f>Tabla14[[#This Row],[Importe]]-Tabla14[[#This Row],[Pagado]]</f>
        <v>0</v>
      </c>
    </row>
    <row r="1682" spans="1:8" x14ac:dyDescent="0.25">
      <c r="A1682" s="14">
        <v>44213</v>
      </c>
      <c r="B1682" s="8" t="s">
        <v>9314</v>
      </c>
      <c r="C1682">
        <v>44066</v>
      </c>
      <c r="D1682" s="13" t="s">
        <v>4012</v>
      </c>
      <c r="E1682" s="2">
        <v>8911.2000000000007</v>
      </c>
      <c r="F1682" s="15">
        <v>44213</v>
      </c>
      <c r="G1682" s="2">
        <v>8911.2000000000007</v>
      </c>
      <c r="H1682" s="4">
        <f>Tabla14[[#This Row],[Importe]]-Tabla14[[#This Row],[Pagado]]</f>
        <v>0</v>
      </c>
    </row>
    <row r="1683" spans="1:8" x14ac:dyDescent="0.25">
      <c r="A1683" s="14">
        <v>44213</v>
      </c>
      <c r="B1683" s="8" t="s">
        <v>9315</v>
      </c>
      <c r="C1683">
        <v>44067</v>
      </c>
      <c r="D1683" s="13" t="s">
        <v>3964</v>
      </c>
      <c r="E1683" s="2">
        <v>2322</v>
      </c>
      <c r="F1683" s="15">
        <v>44213</v>
      </c>
      <c r="G1683" s="2">
        <v>2322</v>
      </c>
      <c r="H1683" s="4">
        <f>Tabla14[[#This Row],[Importe]]-Tabla14[[#This Row],[Pagado]]</f>
        <v>0</v>
      </c>
    </row>
    <row r="1684" spans="1:8" x14ac:dyDescent="0.25">
      <c r="A1684" s="14">
        <v>44213</v>
      </c>
      <c r="B1684" s="8" t="s">
        <v>9316</v>
      </c>
      <c r="C1684">
        <v>44068</v>
      </c>
      <c r="D1684" s="13" t="s">
        <v>4067</v>
      </c>
      <c r="E1684" s="2">
        <v>5880</v>
      </c>
      <c r="F1684" s="15">
        <v>44213</v>
      </c>
      <c r="G1684" s="2">
        <v>5880</v>
      </c>
      <c r="H1684" s="4">
        <f>Tabla14[[#This Row],[Importe]]-Tabla14[[#This Row],[Pagado]]</f>
        <v>0</v>
      </c>
    </row>
    <row r="1685" spans="1:8" x14ac:dyDescent="0.25">
      <c r="A1685" s="14">
        <v>44213</v>
      </c>
      <c r="B1685" s="8" t="s">
        <v>9317</v>
      </c>
      <c r="C1685">
        <v>44069</v>
      </c>
      <c r="D1685" s="13" t="s">
        <v>3964</v>
      </c>
      <c r="E1685" s="2">
        <v>5170</v>
      </c>
      <c r="F1685" s="15">
        <v>44213</v>
      </c>
      <c r="G1685" s="2">
        <v>5170</v>
      </c>
      <c r="H1685" s="4">
        <f>Tabla14[[#This Row],[Importe]]-Tabla14[[#This Row],[Pagado]]</f>
        <v>0</v>
      </c>
    </row>
    <row r="1686" spans="1:8" x14ac:dyDescent="0.25">
      <c r="A1686" s="14">
        <v>44213</v>
      </c>
      <c r="B1686" s="8" t="s">
        <v>9318</v>
      </c>
      <c r="C1686">
        <v>44070</v>
      </c>
      <c r="D1686" s="13" t="s">
        <v>3969</v>
      </c>
      <c r="E1686" s="2">
        <v>6186.4</v>
      </c>
      <c r="F1686" s="15">
        <v>44213</v>
      </c>
      <c r="G1686" s="2">
        <v>6186.4</v>
      </c>
      <c r="H1686" s="4">
        <f>Tabla14[[#This Row],[Importe]]-Tabla14[[#This Row],[Pagado]]</f>
        <v>0</v>
      </c>
    </row>
    <row r="1687" spans="1:8" x14ac:dyDescent="0.25">
      <c r="A1687" s="14">
        <v>44213</v>
      </c>
      <c r="B1687" s="8" t="s">
        <v>9319</v>
      </c>
      <c r="C1687">
        <v>44071</v>
      </c>
      <c r="D1687" s="13" t="s">
        <v>4113</v>
      </c>
      <c r="E1687" s="2">
        <v>1421.6</v>
      </c>
      <c r="F1687" s="15">
        <v>44213</v>
      </c>
      <c r="G1687" s="2">
        <v>1421.6</v>
      </c>
      <c r="H1687" s="4">
        <f>Tabla14[[#This Row],[Importe]]-Tabla14[[#This Row],[Pagado]]</f>
        <v>0</v>
      </c>
    </row>
    <row r="1688" spans="1:8" x14ac:dyDescent="0.25">
      <c r="A1688" s="14">
        <v>44213</v>
      </c>
      <c r="B1688" s="8" t="s">
        <v>9320</v>
      </c>
      <c r="C1688">
        <v>44072</v>
      </c>
      <c r="D1688" s="13" t="s">
        <v>3941</v>
      </c>
      <c r="E1688" s="2">
        <v>3483.3</v>
      </c>
      <c r="F1688" s="15">
        <v>44213</v>
      </c>
      <c r="G1688" s="2">
        <v>3483.3</v>
      </c>
      <c r="H1688" s="4">
        <f>Tabla14[[#This Row],[Importe]]-Tabla14[[#This Row],[Pagado]]</f>
        <v>0</v>
      </c>
    </row>
    <row r="1689" spans="1:8" x14ac:dyDescent="0.25">
      <c r="A1689" s="14">
        <v>44213</v>
      </c>
      <c r="B1689" s="8" t="s">
        <v>9321</v>
      </c>
      <c r="C1689">
        <v>44073</v>
      </c>
      <c r="D1689" s="13" t="s">
        <v>3953</v>
      </c>
      <c r="E1689" s="2">
        <v>3920</v>
      </c>
      <c r="F1689" s="15">
        <v>44213</v>
      </c>
      <c r="G1689" s="2">
        <v>3920</v>
      </c>
      <c r="H1689" s="4">
        <f>Tabla14[[#This Row],[Importe]]-Tabla14[[#This Row],[Pagado]]</f>
        <v>0</v>
      </c>
    </row>
    <row r="1690" spans="1:8" x14ac:dyDescent="0.25">
      <c r="A1690" s="14">
        <v>44213</v>
      </c>
      <c r="B1690" s="8" t="s">
        <v>9322</v>
      </c>
      <c r="C1690">
        <v>44074</v>
      </c>
      <c r="D1690" s="13" t="s">
        <v>4133</v>
      </c>
      <c r="E1690" s="2">
        <v>490</v>
      </c>
      <c r="F1690" s="15">
        <v>44213</v>
      </c>
      <c r="G1690" s="2">
        <v>490</v>
      </c>
      <c r="H1690" s="4">
        <f>Tabla14[[#This Row],[Importe]]-Tabla14[[#This Row],[Pagado]]</f>
        <v>0</v>
      </c>
    </row>
    <row r="1691" spans="1:8" x14ac:dyDescent="0.25">
      <c r="A1691" s="14">
        <v>44213</v>
      </c>
      <c r="B1691" s="8" t="s">
        <v>9323</v>
      </c>
      <c r="C1691">
        <v>44075</v>
      </c>
      <c r="D1691" s="13" t="s">
        <v>3964</v>
      </c>
      <c r="E1691" s="2">
        <v>911.6</v>
      </c>
      <c r="F1691" s="15">
        <v>44213</v>
      </c>
      <c r="G1691" s="2">
        <v>911.6</v>
      </c>
      <c r="H1691" s="4">
        <f>Tabla14[[#This Row],[Importe]]-Tabla14[[#This Row],[Pagado]]</f>
        <v>0</v>
      </c>
    </row>
    <row r="1692" spans="1:8" x14ac:dyDescent="0.25">
      <c r="A1692" s="14">
        <v>44213</v>
      </c>
      <c r="B1692" s="8" t="s">
        <v>9324</v>
      </c>
      <c r="C1692">
        <v>44076</v>
      </c>
      <c r="D1692" s="13" t="s">
        <v>7758</v>
      </c>
      <c r="E1692" s="2">
        <v>2014</v>
      </c>
      <c r="F1692" s="15">
        <v>44213</v>
      </c>
      <c r="G1692" s="2">
        <v>2014</v>
      </c>
      <c r="H1692" s="4">
        <f>Tabla14[[#This Row],[Importe]]-Tabla14[[#This Row],[Pagado]]</f>
        <v>0</v>
      </c>
    </row>
    <row r="1693" spans="1:8" x14ac:dyDescent="0.25">
      <c r="A1693" s="14">
        <v>44213</v>
      </c>
      <c r="B1693" s="8" t="s">
        <v>9325</v>
      </c>
      <c r="C1693">
        <v>44077</v>
      </c>
      <c r="D1693" s="13" t="s">
        <v>4037</v>
      </c>
      <c r="E1693" s="2">
        <v>5196.2</v>
      </c>
      <c r="F1693" s="15">
        <v>44213</v>
      </c>
      <c r="G1693" s="2">
        <v>5196.2</v>
      </c>
      <c r="H1693" s="4">
        <f>Tabla14[[#This Row],[Importe]]-Tabla14[[#This Row],[Pagado]]</f>
        <v>0</v>
      </c>
    </row>
    <row r="1694" spans="1:8" x14ac:dyDescent="0.25">
      <c r="A1694" s="14">
        <v>44213</v>
      </c>
      <c r="B1694" s="8" t="s">
        <v>9326</v>
      </c>
      <c r="C1694">
        <v>44078</v>
      </c>
      <c r="D1694" s="13" t="s">
        <v>7758</v>
      </c>
      <c r="E1694" s="2">
        <v>1029.3</v>
      </c>
      <c r="F1694" s="15">
        <v>44213</v>
      </c>
      <c r="G1694" s="2">
        <v>1029.3</v>
      </c>
      <c r="H1694" s="4">
        <f>Tabla14[[#This Row],[Importe]]-Tabla14[[#This Row],[Pagado]]</f>
        <v>0</v>
      </c>
    </row>
    <row r="1695" spans="1:8" x14ac:dyDescent="0.25">
      <c r="A1695" s="14">
        <v>44213</v>
      </c>
      <c r="B1695" s="8" t="s">
        <v>9327</v>
      </c>
      <c r="C1695">
        <v>44079</v>
      </c>
      <c r="D1695" s="13" t="s">
        <v>4109</v>
      </c>
      <c r="E1695" s="2">
        <v>678.3</v>
      </c>
      <c r="F1695" s="15">
        <v>44213</v>
      </c>
      <c r="G1695" s="2">
        <v>678.3</v>
      </c>
      <c r="H1695" s="4">
        <f>Tabla14[[#This Row],[Importe]]-Tabla14[[#This Row],[Pagado]]</f>
        <v>0</v>
      </c>
    </row>
    <row r="1696" spans="1:8" x14ac:dyDescent="0.25">
      <c r="A1696" s="14">
        <v>44213</v>
      </c>
      <c r="B1696" s="8" t="s">
        <v>9328</v>
      </c>
      <c r="C1696">
        <v>44080</v>
      </c>
      <c r="D1696" s="13" t="s">
        <v>4109</v>
      </c>
      <c r="E1696" s="2">
        <v>382.8</v>
      </c>
      <c r="F1696" s="15">
        <v>44213</v>
      </c>
      <c r="G1696" s="2">
        <v>382.8</v>
      </c>
      <c r="H1696" s="4">
        <f>Tabla14[[#This Row],[Importe]]-Tabla14[[#This Row],[Pagado]]</f>
        <v>0</v>
      </c>
    </row>
    <row r="1697" spans="1:8" x14ac:dyDescent="0.25">
      <c r="A1697" s="14">
        <v>44213</v>
      </c>
      <c r="B1697" s="8" t="s">
        <v>9329</v>
      </c>
      <c r="C1697">
        <v>44081</v>
      </c>
      <c r="D1697" s="13" t="s">
        <v>4047</v>
      </c>
      <c r="E1697" s="2">
        <v>2455.8000000000002</v>
      </c>
      <c r="F1697" s="15">
        <v>44213</v>
      </c>
      <c r="G1697" s="2">
        <v>2455.8000000000002</v>
      </c>
      <c r="H1697" s="4">
        <f>Tabla14[[#This Row],[Importe]]-Tabla14[[#This Row],[Pagado]]</f>
        <v>0</v>
      </c>
    </row>
    <row r="1698" spans="1:8" x14ac:dyDescent="0.25">
      <c r="A1698" s="14">
        <v>44213</v>
      </c>
      <c r="B1698" s="8" t="s">
        <v>9330</v>
      </c>
      <c r="C1698">
        <v>44082</v>
      </c>
      <c r="D1698" s="13" t="s">
        <v>3964</v>
      </c>
      <c r="E1698" s="2">
        <v>18905</v>
      </c>
      <c r="F1698" s="15">
        <v>44213</v>
      </c>
      <c r="G1698" s="2">
        <v>18905</v>
      </c>
      <c r="H1698" s="4">
        <f>Tabla14[[#This Row],[Importe]]-Tabla14[[#This Row],[Pagado]]</f>
        <v>0</v>
      </c>
    </row>
    <row r="1699" spans="1:8" x14ac:dyDescent="0.25">
      <c r="A1699" s="14">
        <v>44213</v>
      </c>
      <c r="B1699" s="8" t="s">
        <v>9331</v>
      </c>
      <c r="C1699">
        <v>44083</v>
      </c>
      <c r="D1699" s="13" t="s">
        <v>4121</v>
      </c>
      <c r="E1699" s="2">
        <v>4373.8</v>
      </c>
      <c r="F1699" s="15">
        <v>44213</v>
      </c>
      <c r="G1699" s="2">
        <v>4373.8</v>
      </c>
      <c r="H1699" s="4">
        <f>Tabla14[[#This Row],[Importe]]-Tabla14[[#This Row],[Pagado]]</f>
        <v>0</v>
      </c>
    </row>
    <row r="1700" spans="1:8" x14ac:dyDescent="0.25">
      <c r="A1700" s="14">
        <v>44213</v>
      </c>
      <c r="B1700" s="8" t="s">
        <v>9332</v>
      </c>
      <c r="C1700">
        <v>44084</v>
      </c>
      <c r="D1700" s="13" t="s">
        <v>3964</v>
      </c>
      <c r="E1700" s="2">
        <v>735</v>
      </c>
      <c r="F1700" s="15">
        <v>44213</v>
      </c>
      <c r="G1700" s="2">
        <v>735</v>
      </c>
      <c r="H1700" s="4">
        <f>Tabla14[[#This Row],[Importe]]-Tabla14[[#This Row],[Pagado]]</f>
        <v>0</v>
      </c>
    </row>
    <row r="1701" spans="1:8" x14ac:dyDescent="0.25">
      <c r="A1701" s="14">
        <v>44213</v>
      </c>
      <c r="B1701" s="8" t="s">
        <v>9333</v>
      </c>
      <c r="C1701">
        <v>44085</v>
      </c>
      <c r="D1701" s="13" t="s">
        <v>5021</v>
      </c>
      <c r="E1701" s="2">
        <v>1432.2</v>
      </c>
      <c r="F1701" s="15">
        <v>44213</v>
      </c>
      <c r="G1701" s="2">
        <v>1432.2</v>
      </c>
      <c r="H1701" s="4">
        <f>Tabla14[[#This Row],[Importe]]-Tabla14[[#This Row],[Pagado]]</f>
        <v>0</v>
      </c>
    </row>
    <row r="1702" spans="1:8" x14ac:dyDescent="0.25">
      <c r="A1702" s="14">
        <v>44213</v>
      </c>
      <c r="B1702" s="8" t="s">
        <v>9334</v>
      </c>
      <c r="C1702">
        <v>44086</v>
      </c>
      <c r="D1702" s="13" t="s">
        <v>4099</v>
      </c>
      <c r="E1702" s="2">
        <v>2818.5</v>
      </c>
      <c r="F1702" s="15">
        <v>44213</v>
      </c>
      <c r="G1702" s="2">
        <v>2818.5</v>
      </c>
      <c r="H1702" s="4">
        <f>Tabla14[[#This Row],[Importe]]-Tabla14[[#This Row],[Pagado]]</f>
        <v>0</v>
      </c>
    </row>
    <row r="1703" spans="1:8" x14ac:dyDescent="0.25">
      <c r="A1703" s="14">
        <v>44213</v>
      </c>
      <c r="B1703" s="8" t="s">
        <v>9335</v>
      </c>
      <c r="C1703">
        <v>44087</v>
      </c>
      <c r="D1703" s="13" t="s">
        <v>3935</v>
      </c>
      <c r="E1703" s="2">
        <v>20668.8</v>
      </c>
      <c r="F1703" s="15">
        <v>44215</v>
      </c>
      <c r="G1703" s="2">
        <v>20668.8</v>
      </c>
      <c r="H1703" s="4">
        <f>Tabla14[[#This Row],[Importe]]-Tabla14[[#This Row],[Pagado]]</f>
        <v>0</v>
      </c>
    </row>
    <row r="1704" spans="1:8" x14ac:dyDescent="0.25">
      <c r="A1704" s="14">
        <v>44213</v>
      </c>
      <c r="B1704" s="8" t="s">
        <v>9336</v>
      </c>
      <c r="C1704">
        <v>44088</v>
      </c>
      <c r="D1704" s="13" t="s">
        <v>3998</v>
      </c>
      <c r="E1704" s="2">
        <v>24797.4</v>
      </c>
      <c r="F1704" s="15">
        <v>44213</v>
      </c>
      <c r="G1704" s="2">
        <v>24797.4</v>
      </c>
      <c r="H1704" s="4">
        <f>Tabla14[[#This Row],[Importe]]-Tabla14[[#This Row],[Pagado]]</f>
        <v>0</v>
      </c>
    </row>
    <row r="1705" spans="1:8" x14ac:dyDescent="0.25">
      <c r="A1705" s="14">
        <v>44213</v>
      </c>
      <c r="B1705" s="8" t="s">
        <v>9337</v>
      </c>
      <c r="C1705">
        <v>44089</v>
      </c>
      <c r="D1705" s="13" t="s">
        <v>4066</v>
      </c>
      <c r="E1705" s="2">
        <v>3636</v>
      </c>
      <c r="F1705" s="15">
        <v>44213</v>
      </c>
      <c r="G1705" s="2">
        <v>3636</v>
      </c>
      <c r="H1705" s="4">
        <f>Tabla14[[#This Row],[Importe]]-Tabla14[[#This Row],[Pagado]]</f>
        <v>0</v>
      </c>
    </row>
    <row r="1706" spans="1:8" x14ac:dyDescent="0.25">
      <c r="A1706" s="14">
        <v>44213</v>
      </c>
      <c r="B1706" s="8" t="s">
        <v>9338</v>
      </c>
      <c r="C1706">
        <v>44090</v>
      </c>
      <c r="D1706" s="13" t="s">
        <v>4164</v>
      </c>
      <c r="E1706" s="2">
        <v>15406.6</v>
      </c>
      <c r="F1706" s="15">
        <v>44213</v>
      </c>
      <c r="G1706" s="2">
        <v>15406.6</v>
      </c>
      <c r="H1706" s="4">
        <f>Tabla14[[#This Row],[Importe]]-Tabla14[[#This Row],[Pagado]]</f>
        <v>0</v>
      </c>
    </row>
    <row r="1707" spans="1:8" x14ac:dyDescent="0.25">
      <c r="A1707" s="14">
        <v>44213</v>
      </c>
      <c r="B1707" s="8" t="s">
        <v>9339</v>
      </c>
      <c r="C1707">
        <v>44091</v>
      </c>
      <c r="D1707" s="13" t="s">
        <v>8503</v>
      </c>
      <c r="E1707" s="2">
        <v>2450</v>
      </c>
      <c r="F1707" s="15">
        <v>44213</v>
      </c>
      <c r="G1707" s="2">
        <v>2450</v>
      </c>
      <c r="H1707" s="4">
        <f>Tabla14[[#This Row],[Importe]]-Tabla14[[#This Row],[Pagado]]</f>
        <v>0</v>
      </c>
    </row>
    <row r="1708" spans="1:8" x14ac:dyDescent="0.25">
      <c r="A1708" s="14">
        <v>44213</v>
      </c>
      <c r="B1708" s="8" t="s">
        <v>9340</v>
      </c>
      <c r="C1708">
        <v>44092</v>
      </c>
      <c r="D1708" s="13" t="s">
        <v>3964</v>
      </c>
      <c r="E1708" s="2">
        <v>1756</v>
      </c>
      <c r="F1708" s="15">
        <v>44213</v>
      </c>
      <c r="G1708" s="2">
        <v>1756</v>
      </c>
      <c r="H1708" s="4">
        <f>Tabla14[[#This Row],[Importe]]-Tabla14[[#This Row],[Pagado]]</f>
        <v>0</v>
      </c>
    </row>
    <row r="1709" spans="1:8" x14ac:dyDescent="0.25">
      <c r="A1709" s="14">
        <v>44213</v>
      </c>
      <c r="B1709" s="8" t="s">
        <v>9341</v>
      </c>
      <c r="C1709">
        <v>44093</v>
      </c>
      <c r="D1709" s="13" t="s">
        <v>4163</v>
      </c>
      <c r="E1709" s="2">
        <v>7607.6</v>
      </c>
      <c r="F1709" s="15">
        <v>44213</v>
      </c>
      <c r="G1709" s="2">
        <v>7607.6</v>
      </c>
      <c r="H1709" s="4">
        <f>Tabla14[[#This Row],[Importe]]-Tabla14[[#This Row],[Pagado]]</f>
        <v>0</v>
      </c>
    </row>
    <row r="1710" spans="1:8" x14ac:dyDescent="0.25">
      <c r="A1710" s="14">
        <v>44213</v>
      </c>
      <c r="B1710" s="8" t="s">
        <v>9342</v>
      </c>
      <c r="C1710">
        <v>44094</v>
      </c>
      <c r="D1710" s="13" t="s">
        <v>4073</v>
      </c>
      <c r="E1710" s="2">
        <v>5798.8</v>
      </c>
      <c r="F1710" s="15">
        <v>44213</v>
      </c>
      <c r="G1710" s="2">
        <v>5798.8</v>
      </c>
      <c r="H1710" s="4">
        <f>Tabla14[[#This Row],[Importe]]-Tabla14[[#This Row],[Pagado]]</f>
        <v>0</v>
      </c>
    </row>
    <row r="1711" spans="1:8" x14ac:dyDescent="0.25">
      <c r="A1711" s="14">
        <v>44213</v>
      </c>
      <c r="B1711" s="8" t="s">
        <v>9343</v>
      </c>
      <c r="C1711">
        <v>44095</v>
      </c>
      <c r="D1711" s="13" t="s">
        <v>3964</v>
      </c>
      <c r="E1711" s="2">
        <v>359.2</v>
      </c>
      <c r="F1711" s="15">
        <v>44213</v>
      </c>
      <c r="G1711" s="2">
        <v>359.2</v>
      </c>
      <c r="H1711" s="4">
        <f>Tabla14[[#This Row],[Importe]]-Tabla14[[#This Row],[Pagado]]</f>
        <v>0</v>
      </c>
    </row>
    <row r="1712" spans="1:8" x14ac:dyDescent="0.25">
      <c r="A1712" s="14">
        <v>44213</v>
      </c>
      <c r="B1712" s="8" t="s">
        <v>9344</v>
      </c>
      <c r="C1712">
        <v>44096</v>
      </c>
      <c r="D1712" s="13" t="s">
        <v>3962</v>
      </c>
      <c r="E1712" s="2">
        <v>6962</v>
      </c>
      <c r="F1712" s="15">
        <v>44213</v>
      </c>
      <c r="G1712" s="2">
        <v>6962</v>
      </c>
      <c r="H1712" s="4">
        <f>Tabla14[[#This Row],[Importe]]-Tabla14[[#This Row],[Pagado]]</f>
        <v>0</v>
      </c>
    </row>
    <row r="1713" spans="1:8" x14ac:dyDescent="0.25">
      <c r="A1713" s="14">
        <v>44213</v>
      </c>
      <c r="B1713" s="8" t="s">
        <v>9345</v>
      </c>
      <c r="C1713">
        <v>44097</v>
      </c>
      <c r="D1713" s="13" t="s">
        <v>4022</v>
      </c>
      <c r="E1713" s="2">
        <v>981.6</v>
      </c>
      <c r="F1713" s="15">
        <v>44213</v>
      </c>
      <c r="G1713" s="2">
        <v>981.6</v>
      </c>
      <c r="H1713" s="4">
        <f>Tabla14[[#This Row],[Importe]]-Tabla14[[#This Row],[Pagado]]</f>
        <v>0</v>
      </c>
    </row>
    <row r="1714" spans="1:8" x14ac:dyDescent="0.25">
      <c r="A1714" s="14">
        <v>44213</v>
      </c>
      <c r="B1714" s="8" t="s">
        <v>9346</v>
      </c>
      <c r="C1714">
        <v>44098</v>
      </c>
      <c r="D1714" s="13" t="s">
        <v>4047</v>
      </c>
      <c r="E1714" s="2">
        <v>755</v>
      </c>
      <c r="F1714" s="15">
        <v>44213</v>
      </c>
      <c r="G1714" s="2">
        <v>755</v>
      </c>
      <c r="H1714" s="4">
        <f>Tabla14[[#This Row],[Importe]]-Tabla14[[#This Row],[Pagado]]</f>
        <v>0</v>
      </c>
    </row>
    <row r="1715" spans="1:8" x14ac:dyDescent="0.25">
      <c r="A1715" s="14">
        <v>44213</v>
      </c>
      <c r="B1715" s="8" t="s">
        <v>9347</v>
      </c>
      <c r="C1715">
        <v>44099</v>
      </c>
      <c r="D1715" s="13" t="s">
        <v>4116</v>
      </c>
      <c r="E1715" s="2">
        <v>4666.1000000000004</v>
      </c>
      <c r="F1715" s="15">
        <v>44213</v>
      </c>
      <c r="G1715" s="2">
        <v>4666.1000000000004</v>
      </c>
      <c r="H1715" s="4">
        <f>Tabla14[[#This Row],[Importe]]-Tabla14[[#This Row],[Pagado]]</f>
        <v>0</v>
      </c>
    </row>
    <row r="1716" spans="1:8" x14ac:dyDescent="0.25">
      <c r="A1716" s="14">
        <v>44214</v>
      </c>
      <c r="B1716" s="8" t="s">
        <v>9348</v>
      </c>
      <c r="C1716">
        <v>44100</v>
      </c>
      <c r="D1716" s="13" t="s">
        <v>4129</v>
      </c>
      <c r="E1716" s="2">
        <v>23407.4</v>
      </c>
      <c r="F1716" s="15">
        <v>44216</v>
      </c>
      <c r="G1716" s="2">
        <v>23407.4</v>
      </c>
      <c r="H1716" s="4">
        <f>Tabla14[[#This Row],[Importe]]-Tabla14[[#This Row],[Pagado]]</f>
        <v>0</v>
      </c>
    </row>
    <row r="1717" spans="1:8" ht="30" x14ac:dyDescent="0.25">
      <c r="A1717" s="14">
        <v>44214</v>
      </c>
      <c r="B1717" s="8" t="s">
        <v>9349</v>
      </c>
      <c r="C1717">
        <v>44101</v>
      </c>
      <c r="D1717" s="13" t="s">
        <v>3935</v>
      </c>
      <c r="E1717" s="2">
        <v>67745.100000000006</v>
      </c>
      <c r="F1717" s="15" t="s">
        <v>9350</v>
      </c>
      <c r="G1717" s="2">
        <f>39200+28545.1</f>
        <v>67745.100000000006</v>
      </c>
      <c r="H1717" s="4">
        <f>Tabla14[[#This Row],[Importe]]-Tabla14[[#This Row],[Pagado]]</f>
        <v>0</v>
      </c>
    </row>
    <row r="1718" spans="1:8" x14ac:dyDescent="0.25">
      <c r="A1718" s="14">
        <v>44214</v>
      </c>
      <c r="B1718" s="8" t="s">
        <v>9351</v>
      </c>
      <c r="C1718">
        <v>44102</v>
      </c>
      <c r="D1718" s="13" t="s">
        <v>3953</v>
      </c>
      <c r="E1718" s="2">
        <v>2205</v>
      </c>
      <c r="F1718" s="15">
        <v>44214</v>
      </c>
      <c r="G1718" s="2">
        <v>2205</v>
      </c>
      <c r="H1718" s="4">
        <f>Tabla14[[#This Row],[Importe]]-Tabla14[[#This Row],[Pagado]]</f>
        <v>0</v>
      </c>
    </row>
    <row r="1719" spans="1:8" x14ac:dyDescent="0.25">
      <c r="A1719" s="14">
        <v>44214</v>
      </c>
      <c r="B1719" s="8" t="s">
        <v>9352</v>
      </c>
      <c r="C1719">
        <v>44103</v>
      </c>
      <c r="D1719" s="13" t="s">
        <v>3968</v>
      </c>
      <c r="E1719" s="2">
        <v>3430</v>
      </c>
      <c r="F1719" s="15">
        <v>44215</v>
      </c>
      <c r="G1719" s="2">
        <v>3430</v>
      </c>
      <c r="H1719" s="4">
        <f>Tabla14[[#This Row],[Importe]]-Tabla14[[#This Row],[Pagado]]</f>
        <v>0</v>
      </c>
    </row>
    <row r="1720" spans="1:8" x14ac:dyDescent="0.25">
      <c r="A1720" s="14">
        <v>44214</v>
      </c>
      <c r="B1720" s="8" t="s">
        <v>9353</v>
      </c>
      <c r="C1720">
        <v>44104</v>
      </c>
      <c r="D1720" s="13" t="s">
        <v>3951</v>
      </c>
      <c r="E1720" s="2">
        <v>5838.5</v>
      </c>
      <c r="F1720" s="15">
        <v>44214</v>
      </c>
      <c r="G1720" s="2">
        <v>5838.5</v>
      </c>
      <c r="H1720" s="4">
        <f>Tabla14[[#This Row],[Importe]]-Tabla14[[#This Row],[Pagado]]</f>
        <v>0</v>
      </c>
    </row>
    <row r="1721" spans="1:8" x14ac:dyDescent="0.25">
      <c r="A1721" s="14">
        <v>44214</v>
      </c>
      <c r="B1721" s="8" t="s">
        <v>9354</v>
      </c>
      <c r="C1721">
        <v>44105</v>
      </c>
      <c r="D1721" s="13" t="s">
        <v>3946</v>
      </c>
      <c r="E1721" s="2">
        <v>3910.2</v>
      </c>
      <c r="F1721" s="15">
        <v>44215</v>
      </c>
      <c r="G1721" s="2">
        <v>3910.2</v>
      </c>
      <c r="H1721" s="4">
        <f>Tabla14[[#This Row],[Importe]]-Tabla14[[#This Row],[Pagado]]</f>
        <v>0</v>
      </c>
    </row>
    <row r="1722" spans="1:8" x14ac:dyDescent="0.25">
      <c r="A1722" s="14">
        <v>44214</v>
      </c>
      <c r="B1722" s="8" t="s">
        <v>9355</v>
      </c>
      <c r="C1722">
        <v>44106</v>
      </c>
      <c r="D1722" s="13" t="s">
        <v>3949</v>
      </c>
      <c r="E1722" s="2">
        <v>25637.5</v>
      </c>
      <c r="F1722" s="15">
        <v>44216</v>
      </c>
      <c r="G1722" s="2">
        <v>25637.5</v>
      </c>
      <c r="H1722" s="4">
        <f>Tabla14[[#This Row],[Importe]]-Tabla14[[#This Row],[Pagado]]</f>
        <v>0</v>
      </c>
    </row>
    <row r="1723" spans="1:8" x14ac:dyDescent="0.25">
      <c r="A1723" s="14">
        <v>44214</v>
      </c>
      <c r="B1723" s="8" t="s">
        <v>9356</v>
      </c>
      <c r="C1723">
        <v>44107</v>
      </c>
      <c r="D1723" s="13" t="s">
        <v>8698</v>
      </c>
      <c r="E1723" s="2">
        <v>4526.1000000000004</v>
      </c>
      <c r="F1723" s="15">
        <v>44214</v>
      </c>
      <c r="G1723" s="2">
        <v>4526.1000000000004</v>
      </c>
      <c r="H1723" s="4">
        <f>Tabla14[[#This Row],[Importe]]-Tabla14[[#This Row],[Pagado]]</f>
        <v>0</v>
      </c>
    </row>
    <row r="1724" spans="1:8" x14ac:dyDescent="0.25">
      <c r="A1724" s="14">
        <v>44214</v>
      </c>
      <c r="B1724" s="8" t="s">
        <v>9357</v>
      </c>
      <c r="C1724">
        <v>44108</v>
      </c>
      <c r="D1724" s="13" t="s">
        <v>3950</v>
      </c>
      <c r="E1724" s="2">
        <v>49557.3</v>
      </c>
      <c r="F1724" s="15">
        <v>44215</v>
      </c>
      <c r="G1724" s="2">
        <v>49557.3</v>
      </c>
      <c r="H1724" s="4">
        <f>Tabla14[[#This Row],[Importe]]-Tabla14[[#This Row],[Pagado]]</f>
        <v>0</v>
      </c>
    </row>
    <row r="1725" spans="1:8" x14ac:dyDescent="0.25">
      <c r="A1725" s="14">
        <v>44214</v>
      </c>
      <c r="B1725" s="8" t="s">
        <v>9358</v>
      </c>
      <c r="C1725">
        <v>44109</v>
      </c>
      <c r="D1725" s="13" t="s">
        <v>4029</v>
      </c>
      <c r="E1725" s="2">
        <v>4446.2</v>
      </c>
      <c r="F1725" s="15">
        <v>44214</v>
      </c>
      <c r="G1725" s="2">
        <v>4446.2</v>
      </c>
      <c r="H1725" s="4">
        <f>Tabla14[[#This Row],[Importe]]-Tabla14[[#This Row],[Pagado]]</f>
        <v>0</v>
      </c>
    </row>
    <row r="1726" spans="1:8" x14ac:dyDescent="0.25">
      <c r="A1726" s="14">
        <v>44214</v>
      </c>
      <c r="B1726" s="8" t="s">
        <v>9359</v>
      </c>
      <c r="C1726">
        <v>44110</v>
      </c>
      <c r="D1726" s="13" t="s">
        <v>3945</v>
      </c>
      <c r="E1726" s="2">
        <v>4159.5</v>
      </c>
      <c r="F1726" s="15">
        <v>44215</v>
      </c>
      <c r="G1726" s="2">
        <v>4159.5</v>
      </c>
      <c r="H1726" s="4">
        <f>Tabla14[[#This Row],[Importe]]-Tabla14[[#This Row],[Pagado]]</f>
        <v>0</v>
      </c>
    </row>
    <row r="1727" spans="1:8" x14ac:dyDescent="0.25">
      <c r="A1727" s="14">
        <v>44214</v>
      </c>
      <c r="B1727" s="8" t="s">
        <v>9360</v>
      </c>
      <c r="C1727">
        <v>44111</v>
      </c>
      <c r="D1727" s="13" t="s">
        <v>3940</v>
      </c>
      <c r="E1727" s="2">
        <v>3993.6</v>
      </c>
      <c r="F1727" s="15">
        <v>44216</v>
      </c>
      <c r="G1727" s="2">
        <v>3993.6</v>
      </c>
      <c r="H1727" s="4">
        <f>Tabla14[[#This Row],[Importe]]-Tabla14[[#This Row],[Pagado]]</f>
        <v>0</v>
      </c>
    </row>
    <row r="1728" spans="1:8" x14ac:dyDescent="0.25">
      <c r="A1728" s="14">
        <v>44214</v>
      </c>
      <c r="B1728" s="8" t="s">
        <v>9361</v>
      </c>
      <c r="C1728">
        <v>44112</v>
      </c>
      <c r="D1728" s="13" t="s">
        <v>3942</v>
      </c>
      <c r="E1728" s="2">
        <v>4233.6000000000004</v>
      </c>
      <c r="F1728" s="15">
        <v>44217</v>
      </c>
      <c r="G1728" s="2">
        <v>4233.6000000000004</v>
      </c>
      <c r="H1728" s="4">
        <f>Tabla14[[#This Row],[Importe]]-Tabla14[[#This Row],[Pagado]]</f>
        <v>0</v>
      </c>
    </row>
    <row r="1729" spans="1:8" x14ac:dyDescent="0.25">
      <c r="A1729" s="14">
        <v>44214</v>
      </c>
      <c r="B1729" s="8" t="s">
        <v>9362</v>
      </c>
      <c r="C1729">
        <v>44113</v>
      </c>
      <c r="D1729" s="13" t="s">
        <v>3939</v>
      </c>
      <c r="E1729" s="2">
        <v>4328.7</v>
      </c>
      <c r="F1729" s="15">
        <v>44215</v>
      </c>
      <c r="G1729" s="2">
        <v>4328.7</v>
      </c>
      <c r="H1729" s="4">
        <f>Tabla14[[#This Row],[Importe]]-Tabla14[[#This Row],[Pagado]]</f>
        <v>0</v>
      </c>
    </row>
    <row r="1730" spans="1:8" x14ac:dyDescent="0.25">
      <c r="A1730" s="14">
        <v>44214</v>
      </c>
      <c r="B1730" s="8" t="s">
        <v>9363</v>
      </c>
      <c r="C1730">
        <v>44114</v>
      </c>
      <c r="D1730" s="13" t="s">
        <v>3941</v>
      </c>
      <c r="E1730" s="2">
        <v>4013.8</v>
      </c>
      <c r="F1730" s="15">
        <v>44217</v>
      </c>
      <c r="G1730" s="2">
        <v>4013.8</v>
      </c>
      <c r="H1730" s="4">
        <f>Tabla14[[#This Row],[Importe]]-Tabla14[[#This Row],[Pagado]]</f>
        <v>0</v>
      </c>
    </row>
    <row r="1731" spans="1:8" x14ac:dyDescent="0.25">
      <c r="A1731" s="14">
        <v>44214</v>
      </c>
      <c r="B1731" s="8" t="s">
        <v>9364</v>
      </c>
      <c r="C1731">
        <v>44115</v>
      </c>
      <c r="D1731" s="13" t="s">
        <v>3938</v>
      </c>
      <c r="E1731" s="2">
        <v>4695.3</v>
      </c>
      <c r="F1731" s="15">
        <v>44215</v>
      </c>
      <c r="G1731" s="2">
        <v>4695.3</v>
      </c>
      <c r="H1731" s="4">
        <f>Tabla14[[#This Row],[Importe]]-Tabla14[[#This Row],[Pagado]]</f>
        <v>0</v>
      </c>
    </row>
    <row r="1732" spans="1:8" x14ac:dyDescent="0.25">
      <c r="A1732" s="14">
        <v>44214</v>
      </c>
      <c r="B1732" s="8" t="s">
        <v>9365</v>
      </c>
      <c r="C1732">
        <v>44116</v>
      </c>
      <c r="D1732" s="13" t="s">
        <v>3944</v>
      </c>
      <c r="E1732" s="2">
        <v>9243.2999999999993</v>
      </c>
      <c r="F1732" s="15">
        <v>44215</v>
      </c>
      <c r="G1732" s="2">
        <v>9243.2999999999993</v>
      </c>
      <c r="H1732" s="4">
        <f>Tabla14[[#This Row],[Importe]]-Tabla14[[#This Row],[Pagado]]</f>
        <v>0</v>
      </c>
    </row>
    <row r="1733" spans="1:8" x14ac:dyDescent="0.25">
      <c r="A1733" s="14">
        <v>44214</v>
      </c>
      <c r="B1733" s="8" t="s">
        <v>9366</v>
      </c>
      <c r="C1733">
        <v>44117</v>
      </c>
      <c r="D1733" s="13" t="s">
        <v>3948</v>
      </c>
      <c r="E1733" s="2">
        <v>7638.3</v>
      </c>
      <c r="F1733" s="15">
        <v>44216</v>
      </c>
      <c r="G1733" s="2">
        <v>7638.3</v>
      </c>
      <c r="H1733" s="4">
        <f>Tabla14[[#This Row],[Importe]]-Tabla14[[#This Row],[Pagado]]</f>
        <v>0</v>
      </c>
    </row>
    <row r="1734" spans="1:8" x14ac:dyDescent="0.25">
      <c r="A1734" s="14">
        <v>44214</v>
      </c>
      <c r="B1734" s="8" t="s">
        <v>9367</v>
      </c>
      <c r="C1734">
        <v>44118</v>
      </c>
      <c r="D1734" s="13" t="s">
        <v>4037</v>
      </c>
      <c r="E1734" s="2">
        <v>11529.8</v>
      </c>
      <c r="F1734" s="15">
        <v>44221</v>
      </c>
      <c r="G1734" s="2">
        <v>11529.8</v>
      </c>
      <c r="H1734" s="4">
        <f>Tabla14[[#This Row],[Importe]]-Tabla14[[#This Row],[Pagado]]</f>
        <v>0</v>
      </c>
    </row>
    <row r="1735" spans="1:8" x14ac:dyDescent="0.25">
      <c r="A1735" s="14">
        <v>44214</v>
      </c>
      <c r="B1735" s="8" t="s">
        <v>9368</v>
      </c>
      <c r="C1735">
        <v>44119</v>
      </c>
      <c r="D1735" s="13" t="s">
        <v>3994</v>
      </c>
      <c r="E1735" s="2">
        <v>4531.8</v>
      </c>
      <c r="F1735" s="15">
        <v>44214</v>
      </c>
      <c r="G1735" s="2">
        <v>4531.8</v>
      </c>
      <c r="H1735" s="4">
        <f>Tabla14[[#This Row],[Importe]]-Tabla14[[#This Row],[Pagado]]</f>
        <v>0</v>
      </c>
    </row>
    <row r="1736" spans="1:8" x14ac:dyDescent="0.25">
      <c r="A1736" s="14">
        <v>44214</v>
      </c>
      <c r="B1736" s="8" t="s">
        <v>9369</v>
      </c>
      <c r="C1736">
        <v>44120</v>
      </c>
      <c r="D1736" s="13" t="s">
        <v>4142</v>
      </c>
      <c r="E1736" s="2">
        <v>7296</v>
      </c>
      <c r="F1736" s="15">
        <v>44214</v>
      </c>
      <c r="G1736" s="2">
        <v>7296</v>
      </c>
      <c r="H1736" s="4">
        <f>Tabla14[[#This Row],[Importe]]-Tabla14[[#This Row],[Pagado]]</f>
        <v>0</v>
      </c>
    </row>
    <row r="1737" spans="1:8" x14ac:dyDescent="0.25">
      <c r="A1737" s="14">
        <v>44214</v>
      </c>
      <c r="B1737" s="8" t="s">
        <v>9370</v>
      </c>
      <c r="C1737">
        <v>44121</v>
      </c>
      <c r="D1737" s="13" t="s">
        <v>4142</v>
      </c>
      <c r="E1737" s="2">
        <v>14892</v>
      </c>
      <c r="F1737" s="15">
        <v>44214</v>
      </c>
      <c r="G1737" s="2">
        <v>14892</v>
      </c>
      <c r="H1737" s="4">
        <f>Tabla14[[#This Row],[Importe]]-Tabla14[[#This Row],[Pagado]]</f>
        <v>0</v>
      </c>
    </row>
    <row r="1738" spans="1:8" x14ac:dyDescent="0.25">
      <c r="A1738" s="14">
        <v>44214</v>
      </c>
      <c r="B1738" s="8" t="s">
        <v>9371</v>
      </c>
      <c r="C1738">
        <v>44122</v>
      </c>
      <c r="D1738" s="13" t="s">
        <v>3975</v>
      </c>
      <c r="E1738" s="2">
        <v>4900</v>
      </c>
      <c r="F1738" s="15">
        <v>44214</v>
      </c>
      <c r="G1738" s="2">
        <v>4900</v>
      </c>
      <c r="H1738" s="4">
        <f>Tabla14[[#This Row],[Importe]]-Tabla14[[#This Row],[Pagado]]</f>
        <v>0</v>
      </c>
    </row>
    <row r="1739" spans="1:8" x14ac:dyDescent="0.25">
      <c r="A1739" s="14">
        <v>44214</v>
      </c>
      <c r="B1739" s="8" t="s">
        <v>9372</v>
      </c>
      <c r="C1739">
        <v>44123</v>
      </c>
      <c r="D1739" s="13" t="s">
        <v>4042</v>
      </c>
      <c r="E1739" s="2">
        <v>28233.599999999999</v>
      </c>
      <c r="F1739" s="15">
        <v>44224</v>
      </c>
      <c r="G1739" s="2">
        <v>28233.599999999999</v>
      </c>
      <c r="H1739" s="4">
        <f>Tabla14[[#This Row],[Importe]]-Tabla14[[#This Row],[Pagado]]</f>
        <v>0</v>
      </c>
    </row>
    <row r="1740" spans="1:8" x14ac:dyDescent="0.25">
      <c r="A1740" s="14">
        <v>44214</v>
      </c>
      <c r="B1740" s="8" t="s">
        <v>9373</v>
      </c>
      <c r="C1740">
        <v>44124</v>
      </c>
      <c r="D1740" s="13" t="s">
        <v>3999</v>
      </c>
      <c r="E1740" s="2">
        <v>6109.6</v>
      </c>
      <c r="F1740" s="15">
        <v>44214</v>
      </c>
      <c r="G1740" s="2">
        <v>6109.6</v>
      </c>
      <c r="H1740" s="4">
        <f>Tabla14[[#This Row],[Importe]]-Tabla14[[#This Row],[Pagado]]</f>
        <v>0</v>
      </c>
    </row>
    <row r="1741" spans="1:8" ht="15.75" x14ac:dyDescent="0.25">
      <c r="A1741" s="14">
        <v>44214</v>
      </c>
      <c r="B1741" s="8" t="s">
        <v>9374</v>
      </c>
      <c r="C1741">
        <v>44125</v>
      </c>
      <c r="D1741" s="17" t="s">
        <v>7662</v>
      </c>
      <c r="E1741" s="2">
        <v>0</v>
      </c>
      <c r="F1741" s="18" t="s">
        <v>7662</v>
      </c>
      <c r="G1741" s="2">
        <v>0</v>
      </c>
      <c r="H1741" s="4">
        <f>Tabla14[[#This Row],[Importe]]-Tabla14[[#This Row],[Pagado]]</f>
        <v>0</v>
      </c>
    </row>
    <row r="1742" spans="1:8" x14ac:dyDescent="0.25">
      <c r="A1742" s="14">
        <v>44214</v>
      </c>
      <c r="B1742" s="8" t="s">
        <v>9375</v>
      </c>
      <c r="C1742">
        <v>44126</v>
      </c>
      <c r="D1742" s="13" t="s">
        <v>4084</v>
      </c>
      <c r="E1742" s="2">
        <v>4449.8</v>
      </c>
      <c r="F1742" s="15">
        <v>44214</v>
      </c>
      <c r="G1742" s="2">
        <v>4449.8</v>
      </c>
      <c r="H1742" s="4">
        <f>Tabla14[[#This Row],[Importe]]-Tabla14[[#This Row],[Pagado]]</f>
        <v>0</v>
      </c>
    </row>
    <row r="1743" spans="1:8" x14ac:dyDescent="0.25">
      <c r="A1743" s="14">
        <v>44214</v>
      </c>
      <c r="B1743" s="8" t="s">
        <v>9376</v>
      </c>
      <c r="C1743">
        <v>44127</v>
      </c>
      <c r="D1743" s="13" t="s">
        <v>3974</v>
      </c>
      <c r="E1743" s="2">
        <v>5390</v>
      </c>
      <c r="F1743" s="15">
        <v>44214</v>
      </c>
      <c r="G1743" s="2">
        <v>5390</v>
      </c>
      <c r="H1743" s="4">
        <f>Tabla14[[#This Row],[Importe]]-Tabla14[[#This Row],[Pagado]]</f>
        <v>0</v>
      </c>
    </row>
    <row r="1744" spans="1:8" x14ac:dyDescent="0.25">
      <c r="A1744" s="14">
        <v>44214</v>
      </c>
      <c r="B1744" s="8" t="s">
        <v>9377</v>
      </c>
      <c r="C1744">
        <v>44128</v>
      </c>
      <c r="D1744" s="13" t="s">
        <v>4036</v>
      </c>
      <c r="E1744" s="2">
        <v>2416.8000000000002</v>
      </c>
      <c r="F1744" s="15">
        <v>44214</v>
      </c>
      <c r="G1744" s="2">
        <v>2416.8000000000002</v>
      </c>
      <c r="H1744" s="4">
        <f>Tabla14[[#This Row],[Importe]]-Tabla14[[#This Row],[Pagado]]</f>
        <v>0</v>
      </c>
    </row>
    <row r="1745" spans="1:8" x14ac:dyDescent="0.25">
      <c r="A1745" s="14">
        <v>44214</v>
      </c>
      <c r="B1745" s="8" t="s">
        <v>9378</v>
      </c>
      <c r="C1745">
        <v>44129</v>
      </c>
      <c r="D1745" s="13" t="s">
        <v>4007</v>
      </c>
      <c r="E1745" s="2">
        <v>2145</v>
      </c>
      <c r="F1745" s="15">
        <v>44215</v>
      </c>
      <c r="G1745" s="2">
        <v>2145</v>
      </c>
      <c r="H1745" s="4">
        <f>Tabla14[[#This Row],[Importe]]-Tabla14[[#This Row],[Pagado]]</f>
        <v>0</v>
      </c>
    </row>
    <row r="1746" spans="1:8" x14ac:dyDescent="0.25">
      <c r="A1746" s="14">
        <v>44214</v>
      </c>
      <c r="B1746" s="8" t="s">
        <v>9379</v>
      </c>
      <c r="C1746">
        <v>44130</v>
      </c>
      <c r="D1746" s="13" t="s">
        <v>4004</v>
      </c>
      <c r="E1746" s="2">
        <v>3694.6</v>
      </c>
      <c r="F1746" s="15">
        <v>44214</v>
      </c>
      <c r="G1746" s="2">
        <v>3694.6</v>
      </c>
      <c r="H1746" s="4">
        <f>Tabla14[[#This Row],[Importe]]-Tabla14[[#This Row],[Pagado]]</f>
        <v>0</v>
      </c>
    </row>
    <row r="1747" spans="1:8" x14ac:dyDescent="0.25">
      <c r="A1747" s="14">
        <v>44214</v>
      </c>
      <c r="B1747" s="8" t="s">
        <v>9380</v>
      </c>
      <c r="C1747">
        <v>44131</v>
      </c>
      <c r="D1747" s="13" t="s">
        <v>4085</v>
      </c>
      <c r="E1747" s="2">
        <v>8391.2999999999993</v>
      </c>
      <c r="F1747" s="15">
        <v>44214</v>
      </c>
      <c r="G1747" s="2">
        <v>8391.2999999999993</v>
      </c>
      <c r="H1747" s="4">
        <f>Tabla14[[#This Row],[Importe]]-Tabla14[[#This Row],[Pagado]]</f>
        <v>0</v>
      </c>
    </row>
    <row r="1748" spans="1:8" x14ac:dyDescent="0.25">
      <c r="A1748" s="14">
        <v>44214</v>
      </c>
      <c r="B1748" s="8" t="s">
        <v>9381</v>
      </c>
      <c r="C1748">
        <v>44132</v>
      </c>
      <c r="D1748" s="13" t="s">
        <v>4046</v>
      </c>
      <c r="E1748" s="2">
        <v>2916.9</v>
      </c>
      <c r="F1748" s="15">
        <v>44214</v>
      </c>
      <c r="G1748" s="2">
        <v>2916.9</v>
      </c>
      <c r="H1748" s="4">
        <f>Tabla14[[#This Row],[Importe]]-Tabla14[[#This Row],[Pagado]]</f>
        <v>0</v>
      </c>
    </row>
    <row r="1749" spans="1:8" x14ac:dyDescent="0.25">
      <c r="A1749" s="14">
        <v>44214</v>
      </c>
      <c r="B1749" s="8" t="s">
        <v>9382</v>
      </c>
      <c r="C1749">
        <v>44133</v>
      </c>
      <c r="D1749" s="13" t="s">
        <v>4083</v>
      </c>
      <c r="E1749" s="2">
        <v>4459.2</v>
      </c>
      <c r="F1749" s="15">
        <v>44214</v>
      </c>
      <c r="G1749" s="2">
        <v>4459.2</v>
      </c>
      <c r="H1749" s="4">
        <f>Tabla14[[#This Row],[Importe]]-Tabla14[[#This Row],[Pagado]]</f>
        <v>0</v>
      </c>
    </row>
    <row r="1750" spans="1:8" x14ac:dyDescent="0.25">
      <c r="A1750" s="14">
        <v>44214</v>
      </c>
      <c r="B1750" s="8" t="s">
        <v>9383</v>
      </c>
      <c r="C1750">
        <v>44134</v>
      </c>
      <c r="D1750" s="13" t="s">
        <v>3960</v>
      </c>
      <c r="E1750" s="2">
        <v>15853.2</v>
      </c>
      <c r="F1750" s="15">
        <v>44214</v>
      </c>
      <c r="G1750" s="2">
        <v>15853.2</v>
      </c>
      <c r="H1750" s="4">
        <f>Tabla14[[#This Row],[Importe]]-Tabla14[[#This Row],[Pagado]]</f>
        <v>0</v>
      </c>
    </row>
    <row r="1751" spans="1:8" ht="15.75" x14ac:dyDescent="0.25">
      <c r="A1751" s="14">
        <v>44214</v>
      </c>
      <c r="B1751" s="8" t="s">
        <v>9384</v>
      </c>
      <c r="C1751">
        <v>44135</v>
      </c>
      <c r="D1751" s="17" t="s">
        <v>7662</v>
      </c>
      <c r="E1751" s="2">
        <v>0</v>
      </c>
      <c r="F1751" s="18" t="s">
        <v>7662</v>
      </c>
      <c r="G1751" s="2">
        <v>0</v>
      </c>
      <c r="H1751" s="4">
        <f>Tabla14[[#This Row],[Importe]]-Tabla14[[#This Row],[Pagado]]</f>
        <v>0</v>
      </c>
    </row>
    <row r="1752" spans="1:8" x14ac:dyDescent="0.25">
      <c r="A1752" s="14">
        <v>44214</v>
      </c>
      <c r="B1752" s="8" t="s">
        <v>9385</v>
      </c>
      <c r="C1752">
        <v>44136</v>
      </c>
      <c r="D1752" s="13" t="s">
        <v>3973</v>
      </c>
      <c r="E1752" s="2">
        <v>1056.5</v>
      </c>
      <c r="F1752" s="15">
        <v>44214</v>
      </c>
      <c r="G1752" s="2">
        <v>1056.5</v>
      </c>
      <c r="H1752" s="4">
        <f>Tabla14[[#This Row],[Importe]]-Tabla14[[#This Row],[Pagado]]</f>
        <v>0</v>
      </c>
    </row>
    <row r="1753" spans="1:8" x14ac:dyDescent="0.25">
      <c r="A1753" s="14">
        <v>44214</v>
      </c>
      <c r="B1753" s="8" t="s">
        <v>9386</v>
      </c>
      <c r="C1753">
        <v>44137</v>
      </c>
      <c r="D1753" s="13" t="s">
        <v>4005</v>
      </c>
      <c r="E1753" s="2">
        <v>761.4</v>
      </c>
      <c r="F1753" s="15">
        <v>44214</v>
      </c>
      <c r="G1753" s="2">
        <v>761.4</v>
      </c>
      <c r="H1753" s="4">
        <f>Tabla14[[#This Row],[Importe]]-Tabla14[[#This Row],[Pagado]]</f>
        <v>0</v>
      </c>
    </row>
    <row r="1754" spans="1:8" x14ac:dyDescent="0.25">
      <c r="A1754" s="14">
        <v>44214</v>
      </c>
      <c r="B1754" s="8" t="s">
        <v>9387</v>
      </c>
      <c r="C1754">
        <v>44138</v>
      </c>
      <c r="D1754" s="13" t="s">
        <v>4146</v>
      </c>
      <c r="E1754" s="2">
        <v>16106.2</v>
      </c>
      <c r="F1754" s="15">
        <v>44214</v>
      </c>
      <c r="G1754" s="2">
        <v>16106.2</v>
      </c>
      <c r="H1754" s="4">
        <f>Tabla14[[#This Row],[Importe]]-Tabla14[[#This Row],[Pagado]]</f>
        <v>0</v>
      </c>
    </row>
    <row r="1755" spans="1:8" x14ac:dyDescent="0.25">
      <c r="A1755" s="14">
        <v>44214</v>
      </c>
      <c r="B1755" s="8" t="s">
        <v>9388</v>
      </c>
      <c r="C1755">
        <v>44139</v>
      </c>
      <c r="D1755" s="13" t="s">
        <v>3982</v>
      </c>
      <c r="E1755" s="2">
        <v>3426.8</v>
      </c>
      <c r="F1755" s="15">
        <v>44214</v>
      </c>
      <c r="G1755" s="2">
        <v>3426.8</v>
      </c>
      <c r="H1755" s="4">
        <f>Tabla14[[#This Row],[Importe]]-Tabla14[[#This Row],[Pagado]]</f>
        <v>0</v>
      </c>
    </row>
    <row r="1756" spans="1:8" x14ac:dyDescent="0.25">
      <c r="A1756" s="14">
        <v>44214</v>
      </c>
      <c r="B1756" s="8" t="s">
        <v>9389</v>
      </c>
      <c r="C1756">
        <v>44140</v>
      </c>
      <c r="D1756" s="13" t="s">
        <v>3971</v>
      </c>
      <c r="E1756" s="2">
        <v>4395</v>
      </c>
      <c r="F1756" s="15">
        <v>44214</v>
      </c>
      <c r="G1756" s="2">
        <v>4395</v>
      </c>
      <c r="H1756" s="4">
        <f>Tabla14[[#This Row],[Importe]]-Tabla14[[#This Row],[Pagado]]</f>
        <v>0</v>
      </c>
    </row>
    <row r="1757" spans="1:8" x14ac:dyDescent="0.25">
      <c r="A1757" s="14">
        <v>44214</v>
      </c>
      <c r="B1757" s="8" t="s">
        <v>9390</v>
      </c>
      <c r="C1757">
        <v>44141</v>
      </c>
      <c r="D1757" s="13" t="s">
        <v>4030</v>
      </c>
      <c r="E1757" s="2">
        <v>3653.2</v>
      </c>
      <c r="F1757" s="15">
        <v>44214</v>
      </c>
      <c r="G1757" s="2">
        <v>3653.2</v>
      </c>
      <c r="H1757" s="4">
        <f>Tabla14[[#This Row],[Importe]]-Tabla14[[#This Row],[Pagado]]</f>
        <v>0</v>
      </c>
    </row>
    <row r="1758" spans="1:8" x14ac:dyDescent="0.25">
      <c r="A1758" s="14">
        <v>44214</v>
      </c>
      <c r="B1758" s="8" t="s">
        <v>9391</v>
      </c>
      <c r="C1758">
        <v>44142</v>
      </c>
      <c r="D1758" s="13" t="s">
        <v>3972</v>
      </c>
      <c r="E1758" s="2">
        <v>4310</v>
      </c>
      <c r="F1758" s="15">
        <v>44214</v>
      </c>
      <c r="G1758" s="2">
        <v>4310</v>
      </c>
      <c r="H1758" s="4">
        <f>Tabla14[[#This Row],[Importe]]-Tabla14[[#This Row],[Pagado]]</f>
        <v>0</v>
      </c>
    </row>
    <row r="1759" spans="1:8" x14ac:dyDescent="0.25">
      <c r="A1759" s="14">
        <v>44214</v>
      </c>
      <c r="B1759" s="8" t="s">
        <v>9392</v>
      </c>
      <c r="C1759">
        <v>44143</v>
      </c>
      <c r="D1759" s="13" t="s">
        <v>4059</v>
      </c>
      <c r="E1759" s="2">
        <v>3155.8</v>
      </c>
      <c r="F1759" s="15">
        <v>44214</v>
      </c>
      <c r="G1759" s="2">
        <v>3155.8</v>
      </c>
      <c r="H1759" s="4">
        <f>Tabla14[[#This Row],[Importe]]-Tabla14[[#This Row],[Pagado]]</f>
        <v>0</v>
      </c>
    </row>
    <row r="1760" spans="1:8" x14ac:dyDescent="0.25">
      <c r="A1760" s="14">
        <v>44214</v>
      </c>
      <c r="B1760" s="8" t="s">
        <v>9393</v>
      </c>
      <c r="C1760">
        <v>44144</v>
      </c>
      <c r="D1760" s="13" t="s">
        <v>4086</v>
      </c>
      <c r="E1760" s="2">
        <v>2046</v>
      </c>
      <c r="F1760" s="15">
        <v>44214</v>
      </c>
      <c r="G1760" s="2">
        <v>2046</v>
      </c>
      <c r="H1760" s="4">
        <f>Tabla14[[#This Row],[Importe]]-Tabla14[[#This Row],[Pagado]]</f>
        <v>0</v>
      </c>
    </row>
    <row r="1761" spans="1:8" x14ac:dyDescent="0.25">
      <c r="A1761" s="14">
        <v>44214</v>
      </c>
      <c r="B1761" s="8" t="s">
        <v>9394</v>
      </c>
      <c r="C1761">
        <v>44145</v>
      </c>
      <c r="D1761" s="13" t="s">
        <v>3964</v>
      </c>
      <c r="E1761" s="2">
        <v>2940</v>
      </c>
      <c r="F1761" s="15">
        <v>44214</v>
      </c>
      <c r="G1761" s="2">
        <v>2940</v>
      </c>
      <c r="H1761" s="4">
        <f>Tabla14[[#This Row],[Importe]]-Tabla14[[#This Row],[Pagado]]</f>
        <v>0</v>
      </c>
    </row>
    <row r="1762" spans="1:8" x14ac:dyDescent="0.25">
      <c r="A1762" s="14">
        <v>44214</v>
      </c>
      <c r="B1762" s="8" t="s">
        <v>9395</v>
      </c>
      <c r="C1762">
        <v>44146</v>
      </c>
      <c r="D1762" s="13" t="s">
        <v>4116</v>
      </c>
      <c r="E1762" s="2">
        <v>1362</v>
      </c>
      <c r="F1762" s="15">
        <v>44215</v>
      </c>
      <c r="G1762" s="2">
        <v>1362</v>
      </c>
      <c r="H1762" s="4">
        <f>Tabla14[[#This Row],[Importe]]-Tabla14[[#This Row],[Pagado]]</f>
        <v>0</v>
      </c>
    </row>
    <row r="1763" spans="1:8" x14ac:dyDescent="0.25">
      <c r="A1763" s="14">
        <v>44214</v>
      </c>
      <c r="B1763" s="8" t="s">
        <v>9396</v>
      </c>
      <c r="C1763">
        <v>44147</v>
      </c>
      <c r="D1763" s="13" t="s">
        <v>4112</v>
      </c>
      <c r="E1763" s="2">
        <v>8588.7000000000007</v>
      </c>
      <c r="F1763" s="15">
        <v>44214</v>
      </c>
      <c r="G1763" s="2">
        <v>8588.7000000000007</v>
      </c>
      <c r="H1763" s="4">
        <f>Tabla14[[#This Row],[Importe]]-Tabla14[[#This Row],[Pagado]]</f>
        <v>0</v>
      </c>
    </row>
    <row r="1764" spans="1:8" x14ac:dyDescent="0.25">
      <c r="A1764" s="14">
        <v>44214</v>
      </c>
      <c r="B1764" s="8" t="s">
        <v>9397</v>
      </c>
      <c r="C1764">
        <v>44148</v>
      </c>
      <c r="D1764" s="13" t="s">
        <v>4135</v>
      </c>
      <c r="E1764" s="2">
        <v>10009.6</v>
      </c>
      <c r="F1764" s="15">
        <v>44214</v>
      </c>
      <c r="G1764" s="2">
        <v>10009.6</v>
      </c>
      <c r="H1764" s="4">
        <f>Tabla14[[#This Row],[Importe]]-Tabla14[[#This Row],[Pagado]]</f>
        <v>0</v>
      </c>
    </row>
    <row r="1765" spans="1:8" x14ac:dyDescent="0.25">
      <c r="A1765" s="14">
        <v>44214</v>
      </c>
      <c r="B1765" s="8" t="s">
        <v>9398</v>
      </c>
      <c r="C1765">
        <v>44149</v>
      </c>
      <c r="D1765" s="13" t="s">
        <v>3986</v>
      </c>
      <c r="E1765" s="2">
        <v>5691.6</v>
      </c>
      <c r="F1765" s="15">
        <v>44215</v>
      </c>
      <c r="G1765" s="2">
        <v>5691.6</v>
      </c>
      <c r="H1765" s="4">
        <f>Tabla14[[#This Row],[Importe]]-Tabla14[[#This Row],[Pagado]]</f>
        <v>0</v>
      </c>
    </row>
    <row r="1766" spans="1:8" x14ac:dyDescent="0.25">
      <c r="A1766" s="14">
        <v>44214</v>
      </c>
      <c r="B1766" s="8" t="s">
        <v>9399</v>
      </c>
      <c r="C1766">
        <v>44150</v>
      </c>
      <c r="D1766" s="13" t="s">
        <v>4049</v>
      </c>
      <c r="E1766" s="2">
        <v>1636.2</v>
      </c>
      <c r="F1766" s="15">
        <v>44214</v>
      </c>
      <c r="G1766" s="2">
        <v>1636.2</v>
      </c>
      <c r="H1766" s="4">
        <f>Tabla14[[#This Row],[Importe]]-Tabla14[[#This Row],[Pagado]]</f>
        <v>0</v>
      </c>
    </row>
    <row r="1767" spans="1:8" x14ac:dyDescent="0.25">
      <c r="A1767" s="14">
        <v>44214</v>
      </c>
      <c r="B1767" s="8" t="s">
        <v>9400</v>
      </c>
      <c r="C1767">
        <v>44151</v>
      </c>
      <c r="D1767" s="13" t="s">
        <v>3983</v>
      </c>
      <c r="E1767" s="2">
        <v>8232.4</v>
      </c>
      <c r="F1767" s="15">
        <v>44215</v>
      </c>
      <c r="G1767" s="2">
        <v>8232.4</v>
      </c>
      <c r="H1767" s="4">
        <f>Tabla14[[#This Row],[Importe]]-Tabla14[[#This Row],[Pagado]]</f>
        <v>0</v>
      </c>
    </row>
    <row r="1768" spans="1:8" x14ac:dyDescent="0.25">
      <c r="A1768" s="14">
        <v>44214</v>
      </c>
      <c r="B1768" s="8" t="s">
        <v>9401</v>
      </c>
      <c r="C1768">
        <v>44152</v>
      </c>
      <c r="D1768" s="13" t="s">
        <v>3965</v>
      </c>
      <c r="E1768" s="2">
        <v>980</v>
      </c>
      <c r="F1768" s="15">
        <v>44214</v>
      </c>
      <c r="G1768" s="2">
        <v>980</v>
      </c>
      <c r="H1768" s="4">
        <f>Tabla14[[#This Row],[Importe]]-Tabla14[[#This Row],[Pagado]]</f>
        <v>0</v>
      </c>
    </row>
    <row r="1769" spans="1:8" x14ac:dyDescent="0.25">
      <c r="A1769" s="14">
        <v>44214</v>
      </c>
      <c r="B1769" s="8" t="s">
        <v>9402</v>
      </c>
      <c r="C1769">
        <v>44153</v>
      </c>
      <c r="D1769" s="13" t="s">
        <v>3963</v>
      </c>
      <c r="E1769" s="2">
        <v>4003.5</v>
      </c>
      <c r="F1769" s="15">
        <v>44214</v>
      </c>
      <c r="G1769" s="2">
        <v>4003.5</v>
      </c>
      <c r="H1769" s="4">
        <f>Tabla14[[#This Row],[Importe]]-Tabla14[[#This Row],[Pagado]]</f>
        <v>0</v>
      </c>
    </row>
    <row r="1770" spans="1:8" x14ac:dyDescent="0.25">
      <c r="A1770" s="14">
        <v>44214</v>
      </c>
      <c r="B1770" s="8" t="s">
        <v>9403</v>
      </c>
      <c r="C1770">
        <v>44154</v>
      </c>
      <c r="D1770" s="13" t="s">
        <v>3967</v>
      </c>
      <c r="E1770" s="2">
        <v>6345.6</v>
      </c>
      <c r="F1770" s="15">
        <v>44214</v>
      </c>
      <c r="G1770" s="2">
        <v>6345.6</v>
      </c>
      <c r="H1770" s="4">
        <f>Tabla14[[#This Row],[Importe]]-Tabla14[[#This Row],[Pagado]]</f>
        <v>0</v>
      </c>
    </row>
    <row r="1771" spans="1:8" x14ac:dyDescent="0.25">
      <c r="A1771" s="14">
        <v>44214</v>
      </c>
      <c r="B1771" s="8" t="s">
        <v>9404</v>
      </c>
      <c r="C1771">
        <v>44155</v>
      </c>
      <c r="D1771" s="13" t="s">
        <v>3999</v>
      </c>
      <c r="E1771" s="2">
        <v>256</v>
      </c>
      <c r="F1771" s="15">
        <v>44214</v>
      </c>
      <c r="G1771" s="2">
        <v>256</v>
      </c>
      <c r="H1771" s="4">
        <f>Tabla14[[#This Row],[Importe]]-Tabla14[[#This Row],[Pagado]]</f>
        <v>0</v>
      </c>
    </row>
    <row r="1772" spans="1:8" x14ac:dyDescent="0.25">
      <c r="A1772" s="14">
        <v>44214</v>
      </c>
      <c r="B1772" s="8" t="s">
        <v>9405</v>
      </c>
      <c r="C1772">
        <v>44156</v>
      </c>
      <c r="D1772" s="13" t="s">
        <v>3986</v>
      </c>
      <c r="E1772" s="2">
        <v>4014.4</v>
      </c>
      <c r="F1772" s="15">
        <v>44215</v>
      </c>
      <c r="G1772" s="2">
        <v>4014.4</v>
      </c>
      <c r="H1772" s="4">
        <f>Tabla14[[#This Row],[Importe]]-Tabla14[[#This Row],[Pagado]]</f>
        <v>0</v>
      </c>
    </row>
    <row r="1773" spans="1:8" x14ac:dyDescent="0.25">
      <c r="A1773" s="14">
        <v>44214</v>
      </c>
      <c r="B1773" s="8" t="s">
        <v>9406</v>
      </c>
      <c r="C1773">
        <v>44157</v>
      </c>
      <c r="D1773" s="13" t="s">
        <v>3968</v>
      </c>
      <c r="E1773" s="2">
        <v>3430</v>
      </c>
      <c r="F1773" s="15">
        <v>44215</v>
      </c>
      <c r="G1773" s="2">
        <v>3430</v>
      </c>
      <c r="H1773" s="4">
        <f>Tabla14[[#This Row],[Importe]]-Tabla14[[#This Row],[Pagado]]</f>
        <v>0</v>
      </c>
    </row>
    <row r="1774" spans="1:8" x14ac:dyDescent="0.25">
      <c r="A1774" s="14">
        <v>44214</v>
      </c>
      <c r="B1774" s="8" t="s">
        <v>9407</v>
      </c>
      <c r="C1774">
        <v>44158</v>
      </c>
      <c r="D1774" s="13" t="s">
        <v>3969</v>
      </c>
      <c r="E1774" s="2">
        <v>9688.2000000000007</v>
      </c>
      <c r="F1774" s="15">
        <v>44214</v>
      </c>
      <c r="G1774" s="2">
        <v>9688.2000000000007</v>
      </c>
      <c r="H1774" s="4">
        <f>Tabla14[[#This Row],[Importe]]-Tabla14[[#This Row],[Pagado]]</f>
        <v>0</v>
      </c>
    </row>
    <row r="1775" spans="1:8" x14ac:dyDescent="0.25">
      <c r="A1775" s="14">
        <v>44214</v>
      </c>
      <c r="B1775" s="8" t="s">
        <v>9408</v>
      </c>
      <c r="C1775">
        <v>44159</v>
      </c>
      <c r="D1775" s="13" t="s">
        <v>3988</v>
      </c>
      <c r="E1775" s="2">
        <v>5206</v>
      </c>
      <c r="F1775" s="15">
        <v>44215</v>
      </c>
      <c r="G1775" s="2">
        <v>5206</v>
      </c>
      <c r="H1775" s="4">
        <f>Tabla14[[#This Row],[Importe]]-Tabla14[[#This Row],[Pagado]]</f>
        <v>0</v>
      </c>
    </row>
    <row r="1776" spans="1:8" x14ac:dyDescent="0.25">
      <c r="A1776" s="14">
        <v>44214</v>
      </c>
      <c r="B1776" s="8" t="s">
        <v>9409</v>
      </c>
      <c r="C1776">
        <v>44160</v>
      </c>
      <c r="D1776" s="13" t="s">
        <v>4056</v>
      </c>
      <c r="E1776" s="2">
        <v>4208</v>
      </c>
      <c r="F1776" s="15">
        <v>44214</v>
      </c>
      <c r="G1776" s="2">
        <v>4208</v>
      </c>
      <c r="H1776" s="4">
        <f>Tabla14[[#This Row],[Importe]]-Tabla14[[#This Row],[Pagado]]</f>
        <v>0</v>
      </c>
    </row>
    <row r="1777" spans="1:8" x14ac:dyDescent="0.25">
      <c r="A1777" s="14">
        <v>44214</v>
      </c>
      <c r="B1777" s="8" t="s">
        <v>9410</v>
      </c>
      <c r="C1777">
        <v>44161</v>
      </c>
      <c r="D1777" s="13" t="s">
        <v>4046</v>
      </c>
      <c r="E1777" s="2">
        <v>202.5</v>
      </c>
      <c r="F1777" s="15">
        <v>44214</v>
      </c>
      <c r="G1777" s="2">
        <v>202.5</v>
      </c>
      <c r="H1777" s="4">
        <f>Tabla14[[#This Row],[Importe]]-Tabla14[[#This Row],[Pagado]]</f>
        <v>0</v>
      </c>
    </row>
    <row r="1778" spans="1:8" x14ac:dyDescent="0.25">
      <c r="A1778" s="14">
        <v>44214</v>
      </c>
      <c r="B1778" s="8" t="s">
        <v>9411</v>
      </c>
      <c r="C1778">
        <v>44162</v>
      </c>
      <c r="D1778" s="13" t="s">
        <v>3977</v>
      </c>
      <c r="E1778" s="2">
        <v>2403.1</v>
      </c>
      <c r="F1778" s="15">
        <v>44214</v>
      </c>
      <c r="G1778" s="2">
        <v>2403.1</v>
      </c>
      <c r="H1778" s="4">
        <f>Tabla14[[#This Row],[Importe]]-Tabla14[[#This Row],[Pagado]]</f>
        <v>0</v>
      </c>
    </row>
    <row r="1779" spans="1:8" ht="15.75" x14ac:dyDescent="0.25">
      <c r="A1779" s="14">
        <v>44214</v>
      </c>
      <c r="B1779" s="8" t="s">
        <v>9412</v>
      </c>
      <c r="C1779">
        <v>44163</v>
      </c>
      <c r="D1779" s="17" t="s">
        <v>7662</v>
      </c>
      <c r="E1779" s="2">
        <v>0</v>
      </c>
      <c r="F1779" s="18" t="s">
        <v>7662</v>
      </c>
      <c r="G1779" s="2">
        <v>0</v>
      </c>
      <c r="H1779" s="4">
        <f>Tabla14[[#This Row],[Importe]]-Tabla14[[#This Row],[Pagado]]</f>
        <v>0</v>
      </c>
    </row>
    <row r="1780" spans="1:8" x14ac:dyDescent="0.25">
      <c r="A1780" s="14">
        <v>44214</v>
      </c>
      <c r="B1780" s="8" t="s">
        <v>9413</v>
      </c>
      <c r="C1780">
        <v>44164</v>
      </c>
      <c r="D1780" s="13" t="s">
        <v>3987</v>
      </c>
      <c r="E1780" s="2">
        <v>10081.700000000001</v>
      </c>
      <c r="F1780" s="15">
        <v>44215</v>
      </c>
      <c r="G1780" s="2">
        <v>10081.700000000001</v>
      </c>
      <c r="H1780" s="4">
        <f>Tabla14[[#This Row],[Importe]]-Tabla14[[#This Row],[Pagado]]</f>
        <v>0</v>
      </c>
    </row>
    <row r="1781" spans="1:8" x14ac:dyDescent="0.25">
      <c r="A1781" s="14">
        <v>44214</v>
      </c>
      <c r="B1781" s="8" t="s">
        <v>9414</v>
      </c>
      <c r="C1781">
        <v>44165</v>
      </c>
      <c r="D1781" s="13" t="s">
        <v>4189</v>
      </c>
      <c r="E1781" s="2">
        <v>7330.4</v>
      </c>
      <c r="F1781" s="15">
        <v>44214</v>
      </c>
      <c r="G1781" s="2">
        <v>7330.4</v>
      </c>
      <c r="H1781" s="4">
        <f>Tabla14[[#This Row],[Importe]]-Tabla14[[#This Row],[Pagado]]</f>
        <v>0</v>
      </c>
    </row>
    <row r="1782" spans="1:8" x14ac:dyDescent="0.25">
      <c r="A1782" s="14">
        <v>44214</v>
      </c>
      <c r="B1782" s="8" t="s">
        <v>9415</v>
      </c>
      <c r="C1782">
        <v>44166</v>
      </c>
      <c r="D1782" s="13" t="s">
        <v>4114</v>
      </c>
      <c r="E1782" s="2">
        <v>2090</v>
      </c>
      <c r="F1782" s="15">
        <v>44215</v>
      </c>
      <c r="G1782" s="2">
        <v>2090</v>
      </c>
      <c r="H1782" s="4">
        <f>Tabla14[[#This Row],[Importe]]-Tabla14[[#This Row],[Pagado]]</f>
        <v>0</v>
      </c>
    </row>
    <row r="1783" spans="1:8" x14ac:dyDescent="0.25">
      <c r="A1783" s="14">
        <v>44214</v>
      </c>
      <c r="B1783" s="8" t="s">
        <v>9416</v>
      </c>
      <c r="C1783">
        <v>44167</v>
      </c>
      <c r="D1783" s="13" t="s">
        <v>3985</v>
      </c>
      <c r="E1783" s="2">
        <v>2364.6</v>
      </c>
      <c r="F1783" s="15">
        <v>44215</v>
      </c>
      <c r="G1783" s="2">
        <v>2364.6</v>
      </c>
      <c r="H1783" s="4">
        <f>Tabla14[[#This Row],[Importe]]-Tabla14[[#This Row],[Pagado]]</f>
        <v>0</v>
      </c>
    </row>
    <row r="1784" spans="1:8" x14ac:dyDescent="0.25">
      <c r="A1784" s="14">
        <v>44214</v>
      </c>
      <c r="B1784" s="8" t="s">
        <v>9417</v>
      </c>
      <c r="C1784">
        <v>44168</v>
      </c>
      <c r="D1784" s="13" t="s">
        <v>3956</v>
      </c>
      <c r="E1784" s="2">
        <v>2325</v>
      </c>
      <c r="F1784" s="15">
        <v>44214</v>
      </c>
      <c r="G1784" s="2">
        <v>2325</v>
      </c>
      <c r="H1784" s="4">
        <f>Tabla14[[#This Row],[Importe]]-Tabla14[[#This Row],[Pagado]]</f>
        <v>0</v>
      </c>
    </row>
    <row r="1785" spans="1:8" x14ac:dyDescent="0.25">
      <c r="A1785" s="14">
        <v>44214</v>
      </c>
      <c r="B1785" s="8" t="s">
        <v>9418</v>
      </c>
      <c r="C1785">
        <v>44169</v>
      </c>
      <c r="D1785" s="13" t="s">
        <v>4031</v>
      </c>
      <c r="E1785" s="2">
        <v>1960</v>
      </c>
      <c r="F1785" s="15">
        <v>44214</v>
      </c>
      <c r="G1785" s="2">
        <v>1960</v>
      </c>
      <c r="H1785" s="4">
        <f>Tabla14[[#This Row],[Importe]]-Tabla14[[#This Row],[Pagado]]</f>
        <v>0</v>
      </c>
    </row>
    <row r="1786" spans="1:8" x14ac:dyDescent="0.25">
      <c r="A1786" s="14">
        <v>44214</v>
      </c>
      <c r="B1786" s="8" t="s">
        <v>9419</v>
      </c>
      <c r="C1786">
        <v>44170</v>
      </c>
      <c r="D1786" s="13" t="s">
        <v>3989</v>
      </c>
      <c r="E1786" s="2">
        <v>1218.8</v>
      </c>
      <c r="F1786" s="15">
        <v>44214</v>
      </c>
      <c r="G1786" s="2">
        <v>1218.8</v>
      </c>
      <c r="H1786" s="4">
        <f>Tabla14[[#This Row],[Importe]]-Tabla14[[#This Row],[Pagado]]</f>
        <v>0</v>
      </c>
    </row>
    <row r="1787" spans="1:8" x14ac:dyDescent="0.25">
      <c r="A1787" s="14">
        <v>44214</v>
      </c>
      <c r="B1787" s="8" t="s">
        <v>9420</v>
      </c>
      <c r="C1787">
        <v>44171</v>
      </c>
      <c r="D1787" s="13" t="s">
        <v>3980</v>
      </c>
      <c r="E1787" s="2">
        <v>7616</v>
      </c>
      <c r="F1787" s="15">
        <v>44215</v>
      </c>
      <c r="G1787" s="2">
        <v>7616</v>
      </c>
      <c r="H1787" s="4">
        <f>Tabla14[[#This Row],[Importe]]-Tabla14[[#This Row],[Pagado]]</f>
        <v>0</v>
      </c>
    </row>
    <row r="1788" spans="1:8" x14ac:dyDescent="0.25">
      <c r="A1788" s="14">
        <v>44214</v>
      </c>
      <c r="B1788" s="8" t="s">
        <v>9421</v>
      </c>
      <c r="C1788">
        <v>44172</v>
      </c>
      <c r="D1788" s="13" t="s">
        <v>3970</v>
      </c>
      <c r="E1788" s="2">
        <v>4068.1</v>
      </c>
      <c r="F1788" s="15">
        <v>44211</v>
      </c>
      <c r="G1788" s="2">
        <v>4068.1</v>
      </c>
      <c r="H1788" s="4">
        <f>Tabla14[[#This Row],[Importe]]-Tabla14[[#This Row],[Pagado]]</f>
        <v>0</v>
      </c>
    </row>
    <row r="1789" spans="1:8" x14ac:dyDescent="0.25">
      <c r="A1789" s="14">
        <v>44214</v>
      </c>
      <c r="B1789" s="8" t="s">
        <v>9422</v>
      </c>
      <c r="C1789">
        <v>44173</v>
      </c>
      <c r="D1789" s="13" t="s">
        <v>4091</v>
      </c>
      <c r="E1789" s="2">
        <v>7053.8</v>
      </c>
      <c r="F1789" s="15">
        <v>44214</v>
      </c>
      <c r="G1789" s="2">
        <v>7053.8</v>
      </c>
      <c r="H1789" s="4">
        <f>Tabla14[[#This Row],[Importe]]-Tabla14[[#This Row],[Pagado]]</f>
        <v>0</v>
      </c>
    </row>
    <row r="1790" spans="1:8" x14ac:dyDescent="0.25">
      <c r="A1790" s="14">
        <v>44214</v>
      </c>
      <c r="B1790" s="8" t="s">
        <v>9423</v>
      </c>
      <c r="C1790">
        <v>44174</v>
      </c>
      <c r="D1790" s="13" t="s">
        <v>4116</v>
      </c>
      <c r="E1790" s="2">
        <v>1362</v>
      </c>
      <c r="F1790" s="15">
        <v>44215</v>
      </c>
      <c r="G1790" s="2">
        <v>1362</v>
      </c>
      <c r="H1790" s="4">
        <f>Tabla14[[#This Row],[Importe]]-Tabla14[[#This Row],[Pagado]]</f>
        <v>0</v>
      </c>
    </row>
    <row r="1791" spans="1:8" x14ac:dyDescent="0.25">
      <c r="A1791" s="14">
        <v>44214</v>
      </c>
      <c r="B1791" s="8" t="s">
        <v>9424</v>
      </c>
      <c r="C1791">
        <v>44175</v>
      </c>
      <c r="D1791" s="13" t="s">
        <v>3991</v>
      </c>
      <c r="E1791" s="2">
        <v>6267.6</v>
      </c>
      <c r="F1791" s="15">
        <v>44214</v>
      </c>
      <c r="G1791" s="2">
        <v>6267.6</v>
      </c>
      <c r="H1791" s="4">
        <f>Tabla14[[#This Row],[Importe]]-Tabla14[[#This Row],[Pagado]]</f>
        <v>0</v>
      </c>
    </row>
    <row r="1792" spans="1:8" x14ac:dyDescent="0.25">
      <c r="A1792" s="14">
        <v>44214</v>
      </c>
      <c r="B1792" s="8" t="s">
        <v>9425</v>
      </c>
      <c r="C1792">
        <v>44176</v>
      </c>
      <c r="D1792" s="13" t="s">
        <v>3996</v>
      </c>
      <c r="E1792" s="2">
        <v>19255.7</v>
      </c>
      <c r="F1792" s="15">
        <v>44214</v>
      </c>
      <c r="G1792" s="2">
        <v>19255.7</v>
      </c>
      <c r="H1792" s="4">
        <f>Tabla14[[#This Row],[Importe]]-Tabla14[[#This Row],[Pagado]]</f>
        <v>0</v>
      </c>
    </row>
    <row r="1793" spans="1:8" ht="15.75" x14ac:dyDescent="0.25">
      <c r="A1793" s="14">
        <v>44214</v>
      </c>
      <c r="B1793" s="8" t="s">
        <v>9426</v>
      </c>
      <c r="C1793">
        <v>44177</v>
      </c>
      <c r="D1793" s="17" t="s">
        <v>7662</v>
      </c>
      <c r="E1793" s="2">
        <v>0</v>
      </c>
      <c r="F1793" s="18" t="s">
        <v>7662</v>
      </c>
      <c r="G1793" s="2">
        <v>0</v>
      </c>
      <c r="H1793" s="4">
        <f>Tabla14[[#This Row],[Importe]]-Tabla14[[#This Row],[Pagado]]</f>
        <v>0</v>
      </c>
    </row>
    <row r="1794" spans="1:8" x14ac:dyDescent="0.25">
      <c r="A1794" s="14">
        <v>44214</v>
      </c>
      <c r="B1794" s="8" t="s">
        <v>9427</v>
      </c>
      <c r="C1794">
        <v>44178</v>
      </c>
      <c r="D1794" s="13" t="s">
        <v>4052</v>
      </c>
      <c r="E1794" s="2">
        <v>4728.1000000000004</v>
      </c>
      <c r="F1794" s="15">
        <v>44215</v>
      </c>
      <c r="G1794" s="2">
        <v>4728.1000000000004</v>
      </c>
      <c r="H1794" s="4">
        <f>Tabla14[[#This Row],[Importe]]-Tabla14[[#This Row],[Pagado]]</f>
        <v>0</v>
      </c>
    </row>
    <row r="1795" spans="1:8" x14ac:dyDescent="0.25">
      <c r="A1795" s="14">
        <v>44214</v>
      </c>
      <c r="B1795" s="8" t="s">
        <v>9428</v>
      </c>
      <c r="C1795">
        <v>44179</v>
      </c>
      <c r="D1795" s="13" t="s">
        <v>4095</v>
      </c>
      <c r="E1795" s="2">
        <v>3978.8</v>
      </c>
      <c r="F1795" s="15">
        <v>44214</v>
      </c>
      <c r="G1795" s="2">
        <v>3978.8</v>
      </c>
      <c r="H1795" s="4">
        <f>Tabla14[[#This Row],[Importe]]-Tabla14[[#This Row],[Pagado]]</f>
        <v>0</v>
      </c>
    </row>
    <row r="1796" spans="1:8" x14ac:dyDescent="0.25">
      <c r="A1796" s="14">
        <v>44214</v>
      </c>
      <c r="B1796" s="8" t="s">
        <v>9429</v>
      </c>
      <c r="C1796">
        <v>44180</v>
      </c>
      <c r="D1796" s="13" t="s">
        <v>3943</v>
      </c>
      <c r="E1796" s="2">
        <v>1266.5999999999999</v>
      </c>
      <c r="F1796" s="15">
        <v>44214</v>
      </c>
      <c r="G1796" s="2">
        <v>1266.5999999999999</v>
      </c>
      <c r="H1796" s="4">
        <f>Tabla14[[#This Row],[Importe]]-Tabla14[[#This Row],[Pagado]]</f>
        <v>0</v>
      </c>
    </row>
    <row r="1797" spans="1:8" x14ac:dyDescent="0.25">
      <c r="A1797" s="14">
        <v>44214</v>
      </c>
      <c r="B1797" s="8" t="s">
        <v>9430</v>
      </c>
      <c r="C1797">
        <v>44181</v>
      </c>
      <c r="D1797" s="13" t="s">
        <v>3955</v>
      </c>
      <c r="E1797" s="2">
        <v>541.5</v>
      </c>
      <c r="F1797" s="15">
        <v>44214</v>
      </c>
      <c r="G1797" s="2">
        <v>541.5</v>
      </c>
      <c r="H1797" s="4">
        <f>Tabla14[[#This Row],[Importe]]-Tabla14[[#This Row],[Pagado]]</f>
        <v>0</v>
      </c>
    </row>
    <row r="1798" spans="1:8" x14ac:dyDescent="0.25">
      <c r="A1798" s="14">
        <v>44214</v>
      </c>
      <c r="B1798" s="8" t="s">
        <v>9431</v>
      </c>
      <c r="C1798">
        <v>44182</v>
      </c>
      <c r="D1798" s="13" t="s">
        <v>4057</v>
      </c>
      <c r="E1798" s="2">
        <v>3233.2</v>
      </c>
      <c r="F1798" s="15">
        <v>44214</v>
      </c>
      <c r="G1798" s="2">
        <v>3233.2</v>
      </c>
      <c r="H1798" s="4">
        <f>Tabla14[[#This Row],[Importe]]-Tabla14[[#This Row],[Pagado]]</f>
        <v>0</v>
      </c>
    </row>
    <row r="1799" spans="1:8" x14ac:dyDescent="0.25">
      <c r="A1799" s="14">
        <v>44214</v>
      </c>
      <c r="B1799" s="8" t="s">
        <v>9432</v>
      </c>
      <c r="C1799">
        <v>44183</v>
      </c>
      <c r="D1799" s="13" t="s">
        <v>4061</v>
      </c>
      <c r="E1799" s="2">
        <v>5384.6</v>
      </c>
      <c r="F1799" s="15">
        <v>44214</v>
      </c>
      <c r="G1799" s="2">
        <v>5384.6</v>
      </c>
      <c r="H1799" s="4">
        <f>Tabla14[[#This Row],[Importe]]-Tabla14[[#This Row],[Pagado]]</f>
        <v>0</v>
      </c>
    </row>
    <row r="1800" spans="1:8" x14ac:dyDescent="0.25">
      <c r="A1800" s="14">
        <v>44214</v>
      </c>
      <c r="B1800" s="8" t="s">
        <v>9433</v>
      </c>
      <c r="C1800">
        <v>44184</v>
      </c>
      <c r="D1800" s="13" t="s">
        <v>4049</v>
      </c>
      <c r="E1800" s="2">
        <v>705.6</v>
      </c>
      <c r="F1800" s="15">
        <v>44214</v>
      </c>
      <c r="G1800" s="2">
        <v>705.6</v>
      </c>
      <c r="H1800" s="4">
        <f>Tabla14[[#This Row],[Importe]]-Tabla14[[#This Row],[Pagado]]</f>
        <v>0</v>
      </c>
    </row>
    <row r="1801" spans="1:8" x14ac:dyDescent="0.25">
      <c r="A1801" s="14">
        <v>44214</v>
      </c>
      <c r="B1801" s="8" t="s">
        <v>9434</v>
      </c>
      <c r="C1801">
        <v>44185</v>
      </c>
      <c r="D1801" s="13" t="s">
        <v>3964</v>
      </c>
      <c r="E1801" s="2">
        <v>588</v>
      </c>
      <c r="F1801" s="15">
        <v>44214</v>
      </c>
      <c r="G1801" s="2">
        <v>588</v>
      </c>
      <c r="H1801" s="4">
        <f>Tabla14[[#This Row],[Importe]]-Tabla14[[#This Row],[Pagado]]</f>
        <v>0</v>
      </c>
    </row>
    <row r="1802" spans="1:8" x14ac:dyDescent="0.25">
      <c r="A1802" s="14">
        <v>44214</v>
      </c>
      <c r="B1802" s="8" t="s">
        <v>9435</v>
      </c>
      <c r="C1802">
        <v>44186</v>
      </c>
      <c r="D1802" s="13" t="s">
        <v>4064</v>
      </c>
      <c r="E1802" s="2">
        <v>31692.6</v>
      </c>
      <c r="F1802" s="15">
        <v>44219</v>
      </c>
      <c r="G1802" s="2">
        <v>31692.6</v>
      </c>
      <c r="H1802" s="4">
        <f>Tabla14[[#This Row],[Importe]]-Tabla14[[#This Row],[Pagado]]</f>
        <v>0</v>
      </c>
    </row>
    <row r="1803" spans="1:8" x14ac:dyDescent="0.25">
      <c r="A1803" s="14">
        <v>44214</v>
      </c>
      <c r="B1803" s="8" t="s">
        <v>9436</v>
      </c>
      <c r="C1803">
        <v>44187</v>
      </c>
      <c r="D1803" s="13" t="s">
        <v>4043</v>
      </c>
      <c r="E1803" s="2">
        <v>35449.1</v>
      </c>
      <c r="F1803" s="15">
        <v>44217</v>
      </c>
      <c r="G1803" s="2">
        <v>35449.1</v>
      </c>
      <c r="H1803" s="4">
        <f>Tabla14[[#This Row],[Importe]]-Tabla14[[#This Row],[Pagado]]</f>
        <v>0</v>
      </c>
    </row>
    <row r="1804" spans="1:8" x14ac:dyDescent="0.25">
      <c r="A1804" s="14">
        <v>44214</v>
      </c>
      <c r="B1804" s="8" t="s">
        <v>9437</v>
      </c>
      <c r="C1804">
        <v>44188</v>
      </c>
      <c r="D1804" s="13" t="s">
        <v>3962</v>
      </c>
      <c r="E1804" s="2">
        <v>7548.8</v>
      </c>
      <c r="F1804" s="15">
        <v>44214</v>
      </c>
      <c r="G1804" s="2">
        <v>7548.8</v>
      </c>
      <c r="H1804" s="4">
        <f>Tabla14[[#This Row],[Importe]]-Tabla14[[#This Row],[Pagado]]</f>
        <v>0</v>
      </c>
    </row>
    <row r="1805" spans="1:8" x14ac:dyDescent="0.25">
      <c r="A1805" s="14">
        <v>44214</v>
      </c>
      <c r="B1805" s="8" t="s">
        <v>9438</v>
      </c>
      <c r="C1805">
        <v>44189</v>
      </c>
      <c r="D1805" s="13" t="s">
        <v>3998</v>
      </c>
      <c r="E1805" s="2">
        <v>24000</v>
      </c>
      <c r="F1805" s="15">
        <v>44214</v>
      </c>
      <c r="G1805" s="2">
        <v>24000</v>
      </c>
      <c r="H1805" s="4">
        <f>Tabla14[[#This Row],[Importe]]-Tabla14[[#This Row],[Pagado]]</f>
        <v>0</v>
      </c>
    </row>
    <row r="1806" spans="1:8" x14ac:dyDescent="0.25">
      <c r="A1806" s="14">
        <v>44214</v>
      </c>
      <c r="B1806" s="8" t="s">
        <v>9439</v>
      </c>
      <c r="C1806">
        <v>44190</v>
      </c>
      <c r="D1806" s="13" t="s">
        <v>4012</v>
      </c>
      <c r="E1806" s="2">
        <v>1164.8</v>
      </c>
      <c r="F1806" s="15">
        <v>44214</v>
      </c>
      <c r="G1806" s="2">
        <v>1164.8</v>
      </c>
      <c r="H1806" s="4">
        <f>Tabla14[[#This Row],[Importe]]-Tabla14[[#This Row],[Pagado]]</f>
        <v>0</v>
      </c>
    </row>
    <row r="1807" spans="1:8" x14ac:dyDescent="0.25">
      <c r="A1807" s="14">
        <v>44214</v>
      </c>
      <c r="B1807" s="8" t="s">
        <v>9440</v>
      </c>
      <c r="C1807">
        <v>44191</v>
      </c>
      <c r="D1807" s="13" t="s">
        <v>4053</v>
      </c>
      <c r="E1807" s="2">
        <v>3864.6</v>
      </c>
      <c r="F1807" s="15">
        <v>44214</v>
      </c>
      <c r="G1807" s="2">
        <v>3864.6</v>
      </c>
      <c r="H1807" s="4">
        <f>Tabla14[[#This Row],[Importe]]-Tabla14[[#This Row],[Pagado]]</f>
        <v>0</v>
      </c>
    </row>
    <row r="1808" spans="1:8" x14ac:dyDescent="0.25">
      <c r="A1808" s="14">
        <v>44214</v>
      </c>
      <c r="B1808" s="8" t="s">
        <v>9441</v>
      </c>
      <c r="C1808">
        <v>44192</v>
      </c>
      <c r="D1808" s="13" t="s">
        <v>3964</v>
      </c>
      <c r="E1808" s="2">
        <v>2808</v>
      </c>
      <c r="F1808" s="15">
        <v>44214</v>
      </c>
      <c r="G1808" s="2">
        <v>2808</v>
      </c>
      <c r="H1808" s="4">
        <f>Tabla14[[#This Row],[Importe]]-Tabla14[[#This Row],[Pagado]]</f>
        <v>0</v>
      </c>
    </row>
    <row r="1809" spans="1:8" x14ac:dyDescent="0.25">
      <c r="A1809" s="14">
        <v>44214</v>
      </c>
      <c r="B1809" s="8" t="s">
        <v>9442</v>
      </c>
      <c r="C1809">
        <v>44193</v>
      </c>
      <c r="D1809" s="13" t="s">
        <v>4040</v>
      </c>
      <c r="E1809" s="2">
        <v>43200.78</v>
      </c>
      <c r="F1809" s="15">
        <v>44217</v>
      </c>
      <c r="G1809" s="2">
        <v>43200.78</v>
      </c>
      <c r="H1809" s="4">
        <f>Tabla14[[#This Row],[Importe]]-Tabla14[[#This Row],[Pagado]]</f>
        <v>0</v>
      </c>
    </row>
    <row r="1810" spans="1:8" x14ac:dyDescent="0.25">
      <c r="A1810" s="14">
        <v>44214</v>
      </c>
      <c r="B1810" s="8" t="s">
        <v>9443</v>
      </c>
      <c r="C1810">
        <v>44194</v>
      </c>
      <c r="D1810" s="13" t="s">
        <v>4003</v>
      </c>
      <c r="E1810" s="2">
        <v>22755.16</v>
      </c>
      <c r="F1810" s="15">
        <v>44222</v>
      </c>
      <c r="G1810" s="2">
        <v>22755.16</v>
      </c>
      <c r="H1810" s="4">
        <f>Tabla14[[#This Row],[Importe]]-Tabla14[[#This Row],[Pagado]]</f>
        <v>0</v>
      </c>
    </row>
    <row r="1811" spans="1:8" x14ac:dyDescent="0.25">
      <c r="A1811" s="14">
        <v>44214</v>
      </c>
      <c r="B1811" s="8" t="s">
        <v>9444</v>
      </c>
      <c r="C1811">
        <v>44195</v>
      </c>
      <c r="D1811" s="13" t="s">
        <v>4176</v>
      </c>
      <c r="E1811" s="2">
        <v>12336</v>
      </c>
      <c r="F1811" s="15">
        <v>44215</v>
      </c>
      <c r="G1811" s="2">
        <v>12336</v>
      </c>
      <c r="H1811" s="4">
        <f>Tabla14[[#This Row],[Importe]]-Tabla14[[#This Row],[Pagado]]</f>
        <v>0</v>
      </c>
    </row>
    <row r="1812" spans="1:8" x14ac:dyDescent="0.25">
      <c r="A1812" s="14">
        <v>44214</v>
      </c>
      <c r="B1812" s="8" t="s">
        <v>9445</v>
      </c>
      <c r="C1812">
        <v>44196</v>
      </c>
      <c r="D1812" s="13" t="s">
        <v>4118</v>
      </c>
      <c r="E1812" s="2">
        <v>8565.2000000000007</v>
      </c>
      <c r="F1812" s="15">
        <v>44226</v>
      </c>
      <c r="G1812" s="2">
        <v>8565.2000000000007</v>
      </c>
      <c r="H1812" s="4">
        <f>Tabla14[[#This Row],[Importe]]-Tabla14[[#This Row],[Pagado]]</f>
        <v>0</v>
      </c>
    </row>
    <row r="1813" spans="1:8" x14ac:dyDescent="0.25">
      <c r="A1813" s="14">
        <v>44214</v>
      </c>
      <c r="B1813" s="8" t="s">
        <v>9446</v>
      </c>
      <c r="C1813">
        <v>44197</v>
      </c>
      <c r="D1813" s="13" t="s">
        <v>4084</v>
      </c>
      <c r="E1813" s="2">
        <v>1506.6</v>
      </c>
      <c r="F1813" s="15">
        <v>44214</v>
      </c>
      <c r="G1813" s="2">
        <v>1506.6</v>
      </c>
      <c r="H1813" s="4">
        <f>Tabla14[[#This Row],[Importe]]-Tabla14[[#This Row],[Pagado]]</f>
        <v>0</v>
      </c>
    </row>
    <row r="1814" spans="1:8" ht="15.75" x14ac:dyDescent="0.25">
      <c r="A1814" s="14">
        <v>44214</v>
      </c>
      <c r="B1814" s="8" t="s">
        <v>9447</v>
      </c>
      <c r="C1814">
        <v>44198</v>
      </c>
      <c r="D1814" s="17" t="s">
        <v>7662</v>
      </c>
      <c r="E1814" s="2">
        <v>0</v>
      </c>
      <c r="F1814" s="18" t="s">
        <v>7662</v>
      </c>
      <c r="G1814" s="2">
        <v>0</v>
      </c>
      <c r="H1814" s="4">
        <f>Tabla14[[#This Row],[Importe]]-Tabla14[[#This Row],[Pagado]]</f>
        <v>0</v>
      </c>
    </row>
    <row r="1815" spans="1:8" x14ac:dyDescent="0.25">
      <c r="A1815" s="14">
        <v>44214</v>
      </c>
      <c r="B1815" s="8" t="s">
        <v>9448</v>
      </c>
      <c r="C1815">
        <v>44199</v>
      </c>
      <c r="D1815" s="13" t="s">
        <v>4039</v>
      </c>
      <c r="E1815" s="2">
        <v>18048.599999999999</v>
      </c>
      <c r="F1815" s="15">
        <v>44217</v>
      </c>
      <c r="G1815" s="2">
        <v>18048.599999999999</v>
      </c>
      <c r="H1815" s="4">
        <f>Tabla14[[#This Row],[Importe]]-Tabla14[[#This Row],[Pagado]]</f>
        <v>0</v>
      </c>
    </row>
    <row r="1816" spans="1:8" x14ac:dyDescent="0.25">
      <c r="A1816" s="14">
        <v>44214</v>
      </c>
      <c r="B1816" s="8" t="s">
        <v>9449</v>
      </c>
      <c r="C1816">
        <v>44200</v>
      </c>
      <c r="D1816" s="13" t="s">
        <v>3992</v>
      </c>
      <c r="E1816" s="2">
        <v>3574.4</v>
      </c>
      <c r="F1816" s="15">
        <v>44214</v>
      </c>
      <c r="G1816" s="2">
        <v>3574.4</v>
      </c>
      <c r="H1816" s="4">
        <f>Tabla14[[#This Row],[Importe]]-Tabla14[[#This Row],[Pagado]]</f>
        <v>0</v>
      </c>
    </row>
    <row r="1817" spans="1:8" x14ac:dyDescent="0.25">
      <c r="A1817" s="14">
        <v>44214</v>
      </c>
      <c r="B1817" s="8" t="s">
        <v>9450</v>
      </c>
      <c r="C1817">
        <v>44201</v>
      </c>
      <c r="D1817" s="13" t="s">
        <v>4065</v>
      </c>
      <c r="E1817" s="2">
        <v>13497.6</v>
      </c>
      <c r="F1817" s="15">
        <v>44215</v>
      </c>
      <c r="G1817" s="2">
        <v>13497.6</v>
      </c>
      <c r="H1817" s="4">
        <f>Tabla14[[#This Row],[Importe]]-Tabla14[[#This Row],[Pagado]]</f>
        <v>0</v>
      </c>
    </row>
    <row r="1818" spans="1:8" x14ac:dyDescent="0.25">
      <c r="A1818" s="14">
        <v>44214</v>
      </c>
      <c r="B1818" s="8" t="s">
        <v>9451</v>
      </c>
      <c r="C1818">
        <v>44202</v>
      </c>
      <c r="D1818" s="13" t="s">
        <v>3964</v>
      </c>
      <c r="E1818" s="2">
        <v>490</v>
      </c>
      <c r="F1818" s="15">
        <v>44214</v>
      </c>
      <c r="G1818" s="2">
        <v>490</v>
      </c>
      <c r="H1818" s="4">
        <f>Tabla14[[#This Row],[Importe]]-Tabla14[[#This Row],[Pagado]]</f>
        <v>0</v>
      </c>
    </row>
    <row r="1819" spans="1:8" x14ac:dyDescent="0.25">
      <c r="A1819" s="14">
        <v>44214</v>
      </c>
      <c r="B1819" s="8" t="s">
        <v>9452</v>
      </c>
      <c r="C1819">
        <v>44203</v>
      </c>
      <c r="D1819" s="13" t="s">
        <v>4166</v>
      </c>
      <c r="E1819" s="2">
        <v>4806.3</v>
      </c>
      <c r="F1819" s="15">
        <v>44214</v>
      </c>
      <c r="G1819" s="2">
        <v>4806.3</v>
      </c>
      <c r="H1819" s="4">
        <f>Tabla14[[#This Row],[Importe]]-Tabla14[[#This Row],[Pagado]]</f>
        <v>0</v>
      </c>
    </row>
    <row r="1820" spans="1:8" x14ac:dyDescent="0.25">
      <c r="A1820" s="14">
        <v>44214</v>
      </c>
      <c r="B1820" s="8" t="s">
        <v>9453</v>
      </c>
      <c r="C1820">
        <v>44204</v>
      </c>
      <c r="D1820" s="13" t="s">
        <v>4038</v>
      </c>
      <c r="E1820" s="2">
        <v>22614.3</v>
      </c>
      <c r="F1820" s="15">
        <v>44217</v>
      </c>
      <c r="G1820" s="2">
        <v>22614.3</v>
      </c>
      <c r="H1820" s="4">
        <f>Tabla14[[#This Row],[Importe]]-Tabla14[[#This Row],[Pagado]]</f>
        <v>0</v>
      </c>
    </row>
    <row r="1821" spans="1:8" x14ac:dyDescent="0.25">
      <c r="A1821" s="14">
        <v>44214</v>
      </c>
      <c r="B1821" s="8" t="s">
        <v>9454</v>
      </c>
      <c r="C1821">
        <v>44205</v>
      </c>
      <c r="D1821" s="13" t="s">
        <v>4013</v>
      </c>
      <c r="E1821" s="2">
        <v>14202.2</v>
      </c>
      <c r="F1821" s="15">
        <v>44214</v>
      </c>
      <c r="G1821" s="2">
        <v>14202.2</v>
      </c>
      <c r="H1821" s="4">
        <f>Tabla14[[#This Row],[Importe]]-Tabla14[[#This Row],[Pagado]]</f>
        <v>0</v>
      </c>
    </row>
    <row r="1822" spans="1:8" x14ac:dyDescent="0.25">
      <c r="A1822" s="14">
        <v>44214</v>
      </c>
      <c r="B1822" s="8" t="s">
        <v>9455</v>
      </c>
      <c r="C1822">
        <v>44206</v>
      </c>
      <c r="D1822" s="13" t="s">
        <v>3978</v>
      </c>
      <c r="E1822" s="2">
        <v>8557.7999999999993</v>
      </c>
      <c r="F1822" s="15">
        <v>44214</v>
      </c>
      <c r="G1822" s="2">
        <v>8557.7999999999993</v>
      </c>
      <c r="H1822" s="4">
        <f>Tabla14[[#This Row],[Importe]]-Tabla14[[#This Row],[Pagado]]</f>
        <v>0</v>
      </c>
    </row>
    <row r="1823" spans="1:8" x14ac:dyDescent="0.25">
      <c r="A1823" s="14">
        <v>44214</v>
      </c>
      <c r="B1823" s="8" t="s">
        <v>9456</v>
      </c>
      <c r="C1823">
        <v>44207</v>
      </c>
      <c r="D1823" s="13" t="s">
        <v>3964</v>
      </c>
      <c r="E1823" s="2">
        <v>16238.4</v>
      </c>
      <c r="F1823" s="15">
        <v>44215</v>
      </c>
      <c r="G1823" s="2">
        <v>16238.4</v>
      </c>
      <c r="H1823" s="4">
        <f>Tabla14[[#This Row],[Importe]]-Tabla14[[#This Row],[Pagado]]</f>
        <v>0</v>
      </c>
    </row>
    <row r="1824" spans="1:8" x14ac:dyDescent="0.25">
      <c r="A1824" s="14">
        <v>44214</v>
      </c>
      <c r="B1824" s="8" t="s">
        <v>9457</v>
      </c>
      <c r="C1824">
        <v>44208</v>
      </c>
      <c r="D1824" s="13" t="s">
        <v>4136</v>
      </c>
      <c r="E1824" s="2">
        <v>10036</v>
      </c>
      <c r="F1824" s="15">
        <v>44214</v>
      </c>
      <c r="G1824" s="2">
        <v>10036</v>
      </c>
      <c r="H1824" s="4">
        <f>Tabla14[[#This Row],[Importe]]-Tabla14[[#This Row],[Pagado]]</f>
        <v>0</v>
      </c>
    </row>
    <row r="1825" spans="1:8" x14ac:dyDescent="0.25">
      <c r="A1825" s="14">
        <v>44214</v>
      </c>
      <c r="B1825" s="8" t="s">
        <v>9458</v>
      </c>
      <c r="C1825">
        <v>44209</v>
      </c>
      <c r="D1825" s="13" t="s">
        <v>8138</v>
      </c>
      <c r="E1825" s="2">
        <v>3335</v>
      </c>
      <c r="F1825" s="15">
        <v>44215</v>
      </c>
      <c r="G1825" s="2">
        <v>3335</v>
      </c>
      <c r="H1825" s="4">
        <f>Tabla14[[#This Row],[Importe]]-Tabla14[[#This Row],[Pagado]]</f>
        <v>0</v>
      </c>
    </row>
    <row r="1826" spans="1:8" x14ac:dyDescent="0.25">
      <c r="A1826" s="14">
        <v>44214</v>
      </c>
      <c r="B1826" s="8" t="s">
        <v>9459</v>
      </c>
      <c r="C1826">
        <v>44210</v>
      </c>
      <c r="D1826" s="13" t="s">
        <v>4017</v>
      </c>
      <c r="E1826" s="2">
        <v>119630.1</v>
      </c>
      <c r="F1826" s="15">
        <v>44219</v>
      </c>
      <c r="G1826" s="2">
        <v>119630.1</v>
      </c>
      <c r="H1826" s="4">
        <f>Tabla14[[#This Row],[Importe]]-Tabla14[[#This Row],[Pagado]]</f>
        <v>0</v>
      </c>
    </row>
    <row r="1827" spans="1:8" x14ac:dyDescent="0.25">
      <c r="A1827" s="14">
        <v>44214</v>
      </c>
      <c r="B1827" s="8" t="s">
        <v>9460</v>
      </c>
      <c r="C1827">
        <v>44211</v>
      </c>
      <c r="D1827" s="13" t="s">
        <v>4017</v>
      </c>
      <c r="E1827" s="2">
        <v>3724</v>
      </c>
      <c r="F1827" s="15">
        <v>44219</v>
      </c>
      <c r="G1827" s="2">
        <v>3724</v>
      </c>
      <c r="H1827" s="4">
        <f>Tabla14[[#This Row],[Importe]]-Tabla14[[#This Row],[Pagado]]</f>
        <v>0</v>
      </c>
    </row>
    <row r="1828" spans="1:8" x14ac:dyDescent="0.25">
      <c r="A1828" s="14">
        <v>44214</v>
      </c>
      <c r="B1828" s="8" t="s">
        <v>9461</v>
      </c>
      <c r="C1828">
        <v>44212</v>
      </c>
      <c r="D1828" s="13" t="s">
        <v>4100</v>
      </c>
      <c r="E1828" s="2">
        <v>980</v>
      </c>
      <c r="F1828" s="15">
        <v>44215</v>
      </c>
      <c r="G1828" s="2">
        <v>980</v>
      </c>
      <c r="H1828" s="4">
        <f>Tabla14[[#This Row],[Importe]]-Tabla14[[#This Row],[Pagado]]</f>
        <v>0</v>
      </c>
    </row>
    <row r="1829" spans="1:8" x14ac:dyDescent="0.25">
      <c r="A1829" s="14">
        <v>44214</v>
      </c>
      <c r="B1829" s="8" t="s">
        <v>9462</v>
      </c>
      <c r="C1829">
        <v>44213</v>
      </c>
      <c r="D1829" s="13" t="s">
        <v>4002</v>
      </c>
      <c r="E1829" s="2">
        <v>1960</v>
      </c>
      <c r="F1829" s="15">
        <v>44215</v>
      </c>
      <c r="G1829" s="2">
        <v>1960</v>
      </c>
      <c r="H1829" s="4">
        <f>Tabla14[[#This Row],[Importe]]-Tabla14[[#This Row],[Pagado]]</f>
        <v>0</v>
      </c>
    </row>
    <row r="1830" spans="1:8" x14ac:dyDescent="0.25">
      <c r="A1830" s="14">
        <v>44214</v>
      </c>
      <c r="B1830" s="8" t="s">
        <v>9463</v>
      </c>
      <c r="C1830">
        <v>44214</v>
      </c>
      <c r="D1830" s="13" t="s">
        <v>4001</v>
      </c>
      <c r="E1830" s="2">
        <v>2450</v>
      </c>
      <c r="F1830" s="15">
        <v>44215</v>
      </c>
      <c r="G1830" s="2">
        <v>2450</v>
      </c>
      <c r="H1830" s="4">
        <f>Tabla14[[#This Row],[Importe]]-Tabla14[[#This Row],[Pagado]]</f>
        <v>0</v>
      </c>
    </row>
    <row r="1831" spans="1:8" x14ac:dyDescent="0.25">
      <c r="A1831" s="14">
        <v>44214</v>
      </c>
      <c r="B1831" s="8" t="s">
        <v>9464</v>
      </c>
      <c r="C1831">
        <v>44215</v>
      </c>
      <c r="D1831" s="13" t="s">
        <v>4097</v>
      </c>
      <c r="E1831" s="2">
        <v>1596.8</v>
      </c>
      <c r="F1831" s="15">
        <v>44214</v>
      </c>
      <c r="G1831" s="2">
        <v>1596.8</v>
      </c>
      <c r="H1831" s="4">
        <f>Tabla14[[#This Row],[Importe]]-Tabla14[[#This Row],[Pagado]]</f>
        <v>0</v>
      </c>
    </row>
    <row r="1832" spans="1:8" x14ac:dyDescent="0.25">
      <c r="A1832" s="14">
        <v>44214</v>
      </c>
      <c r="B1832" s="8" t="s">
        <v>9465</v>
      </c>
      <c r="C1832">
        <v>44216</v>
      </c>
      <c r="D1832" s="13" t="s">
        <v>4045</v>
      </c>
      <c r="E1832" s="2">
        <v>3762</v>
      </c>
      <c r="F1832" s="15">
        <v>44215</v>
      </c>
      <c r="G1832" s="2">
        <v>3762</v>
      </c>
      <c r="H1832" s="4">
        <f>Tabla14[[#This Row],[Importe]]-Tabla14[[#This Row],[Pagado]]</f>
        <v>0</v>
      </c>
    </row>
    <row r="1833" spans="1:8" x14ac:dyDescent="0.25">
      <c r="A1833" s="14">
        <v>44214</v>
      </c>
      <c r="B1833" s="8" t="s">
        <v>9466</v>
      </c>
      <c r="C1833">
        <v>44217</v>
      </c>
      <c r="D1833" s="13" t="s">
        <v>4015</v>
      </c>
      <c r="E1833" s="2">
        <v>1908.2</v>
      </c>
      <c r="F1833" s="15">
        <v>44214</v>
      </c>
      <c r="G1833" s="2">
        <v>1908.2</v>
      </c>
      <c r="H1833" s="4">
        <f>Tabla14[[#This Row],[Importe]]-Tabla14[[#This Row],[Pagado]]</f>
        <v>0</v>
      </c>
    </row>
    <row r="1834" spans="1:8" x14ac:dyDescent="0.25">
      <c r="A1834" s="14">
        <v>44214</v>
      </c>
      <c r="B1834" s="8" t="s">
        <v>9467</v>
      </c>
      <c r="C1834">
        <v>44218</v>
      </c>
      <c r="D1834" s="13" t="s">
        <v>4014</v>
      </c>
      <c r="E1834" s="2">
        <v>2404.5</v>
      </c>
      <c r="F1834" s="15">
        <v>44215</v>
      </c>
      <c r="G1834" s="2">
        <v>2404.5</v>
      </c>
      <c r="H1834" s="4">
        <f>Tabla14[[#This Row],[Importe]]-Tabla14[[#This Row],[Pagado]]</f>
        <v>0</v>
      </c>
    </row>
    <row r="1835" spans="1:8" x14ac:dyDescent="0.25">
      <c r="A1835" s="14">
        <v>44214</v>
      </c>
      <c r="B1835" s="8" t="s">
        <v>9468</v>
      </c>
      <c r="C1835">
        <v>44219</v>
      </c>
      <c r="D1835" s="13" t="s">
        <v>8503</v>
      </c>
      <c r="E1835" s="2">
        <v>1960</v>
      </c>
      <c r="F1835" s="15">
        <v>44214</v>
      </c>
      <c r="G1835" s="2">
        <v>1960</v>
      </c>
      <c r="H1835" s="4">
        <f>Tabla14[[#This Row],[Importe]]-Tabla14[[#This Row],[Pagado]]</f>
        <v>0</v>
      </c>
    </row>
    <row r="1836" spans="1:8" x14ac:dyDescent="0.25">
      <c r="A1836" s="14">
        <v>44214</v>
      </c>
      <c r="B1836" s="8" t="s">
        <v>9469</v>
      </c>
      <c r="C1836">
        <v>44220</v>
      </c>
      <c r="D1836" s="13" t="s">
        <v>3964</v>
      </c>
      <c r="E1836" s="2">
        <v>582</v>
      </c>
      <c r="F1836" s="15">
        <v>44214</v>
      </c>
      <c r="G1836" s="2">
        <v>582</v>
      </c>
      <c r="H1836" s="4">
        <f>Tabla14[[#This Row],[Importe]]-Tabla14[[#This Row],[Pagado]]</f>
        <v>0</v>
      </c>
    </row>
    <row r="1837" spans="1:8" x14ac:dyDescent="0.25">
      <c r="A1837" s="14">
        <v>44214</v>
      </c>
      <c r="B1837" s="8" t="s">
        <v>9470</v>
      </c>
      <c r="C1837">
        <v>44221</v>
      </c>
      <c r="D1837" s="13" t="s">
        <v>3943</v>
      </c>
      <c r="E1837" s="2">
        <v>3612.8</v>
      </c>
      <c r="F1837" s="15">
        <v>44214</v>
      </c>
      <c r="G1837" s="2">
        <v>3612.8</v>
      </c>
      <c r="H1837" s="4">
        <f>Tabla14[[#This Row],[Importe]]-Tabla14[[#This Row],[Pagado]]</f>
        <v>0</v>
      </c>
    </row>
    <row r="1838" spans="1:8" x14ac:dyDescent="0.25">
      <c r="A1838" s="14">
        <v>44215</v>
      </c>
      <c r="B1838" s="8" t="s">
        <v>9471</v>
      </c>
      <c r="C1838">
        <v>44222</v>
      </c>
      <c r="D1838" s="13" t="s">
        <v>4374</v>
      </c>
      <c r="E1838" s="2">
        <v>4680</v>
      </c>
      <c r="F1838" s="15">
        <v>44216</v>
      </c>
      <c r="G1838" s="2">
        <v>4680</v>
      </c>
      <c r="H1838" s="4">
        <f>Tabla14[[#This Row],[Importe]]-Tabla14[[#This Row],[Pagado]]</f>
        <v>0</v>
      </c>
    </row>
    <row r="1839" spans="1:8" x14ac:dyDescent="0.25">
      <c r="A1839" s="14">
        <v>44215</v>
      </c>
      <c r="B1839" s="8" t="s">
        <v>9472</v>
      </c>
      <c r="C1839">
        <v>44223</v>
      </c>
      <c r="D1839" s="13" t="s">
        <v>3975</v>
      </c>
      <c r="E1839" s="2">
        <v>3680.1</v>
      </c>
      <c r="F1839" s="15">
        <v>44215</v>
      </c>
      <c r="G1839" s="2">
        <v>3680.1</v>
      </c>
      <c r="H1839" s="4">
        <f>Tabla14[[#This Row],[Importe]]-Tabla14[[#This Row],[Pagado]]</f>
        <v>0</v>
      </c>
    </row>
    <row r="1840" spans="1:8" x14ac:dyDescent="0.25">
      <c r="A1840" s="14">
        <v>44215</v>
      </c>
      <c r="B1840" s="8" t="s">
        <v>9473</v>
      </c>
      <c r="C1840">
        <v>44224</v>
      </c>
      <c r="D1840" s="13" t="s">
        <v>9474</v>
      </c>
      <c r="E1840" s="2">
        <v>4204.8</v>
      </c>
      <c r="F1840" s="15">
        <v>44216</v>
      </c>
      <c r="G1840" s="2">
        <v>4204.8</v>
      </c>
      <c r="H1840" s="4">
        <f>Tabla14[[#This Row],[Importe]]-Tabla14[[#This Row],[Pagado]]</f>
        <v>0</v>
      </c>
    </row>
    <row r="1841" spans="1:8" ht="30" x14ac:dyDescent="0.25">
      <c r="A1841" s="14">
        <v>44215</v>
      </c>
      <c r="B1841" s="8" t="s">
        <v>9475</v>
      </c>
      <c r="C1841">
        <v>44225</v>
      </c>
      <c r="D1841" s="13" t="s">
        <v>3935</v>
      </c>
      <c r="E1841" s="2">
        <v>83345.399999999994</v>
      </c>
      <c r="F1841" s="15" t="s">
        <v>9476</v>
      </c>
      <c r="G1841" s="2">
        <f>75500+7845.4</f>
        <v>83345.399999999994</v>
      </c>
      <c r="H1841" s="4">
        <f>Tabla14[[#This Row],[Importe]]-Tabla14[[#This Row],[Pagado]]</f>
        <v>0</v>
      </c>
    </row>
    <row r="1842" spans="1:8" x14ac:dyDescent="0.25">
      <c r="A1842" s="14">
        <v>44215</v>
      </c>
      <c r="B1842" s="8" t="s">
        <v>9477</v>
      </c>
      <c r="C1842">
        <v>44226</v>
      </c>
      <c r="D1842" s="13" t="s">
        <v>3953</v>
      </c>
      <c r="E1842" s="2">
        <v>2205</v>
      </c>
      <c r="F1842" s="15">
        <v>44215</v>
      </c>
      <c r="G1842" s="2">
        <v>2205</v>
      </c>
      <c r="H1842" s="4">
        <f>Tabla14[[#This Row],[Importe]]-Tabla14[[#This Row],[Pagado]]</f>
        <v>0</v>
      </c>
    </row>
    <row r="1843" spans="1:8" x14ac:dyDescent="0.25">
      <c r="A1843" s="14">
        <v>44215</v>
      </c>
      <c r="B1843" s="8" t="s">
        <v>9478</v>
      </c>
      <c r="C1843">
        <v>44227</v>
      </c>
      <c r="D1843" s="13" t="s">
        <v>3963</v>
      </c>
      <c r="E1843" s="2">
        <v>2377</v>
      </c>
      <c r="F1843" s="15">
        <v>44216</v>
      </c>
      <c r="G1843" s="2">
        <v>2377</v>
      </c>
      <c r="H1843" s="4">
        <f>Tabla14[[#This Row],[Importe]]-Tabla14[[#This Row],[Pagado]]</f>
        <v>0</v>
      </c>
    </row>
    <row r="1844" spans="1:8" x14ac:dyDescent="0.25">
      <c r="A1844" s="14">
        <v>44215</v>
      </c>
      <c r="B1844" s="8" t="s">
        <v>9479</v>
      </c>
      <c r="C1844">
        <v>44228</v>
      </c>
      <c r="D1844" s="13" t="s">
        <v>3975</v>
      </c>
      <c r="E1844" s="2">
        <v>2450</v>
      </c>
      <c r="F1844" s="15">
        <v>44216</v>
      </c>
      <c r="G1844" s="2">
        <v>2450</v>
      </c>
      <c r="H1844" s="4">
        <f>Tabla14[[#This Row],[Importe]]-Tabla14[[#This Row],[Pagado]]</f>
        <v>0</v>
      </c>
    </row>
    <row r="1845" spans="1:8" x14ac:dyDescent="0.25">
      <c r="A1845" s="14">
        <v>44215</v>
      </c>
      <c r="B1845" s="8" t="s">
        <v>9480</v>
      </c>
      <c r="C1845">
        <v>44229</v>
      </c>
      <c r="D1845" s="13" t="s">
        <v>3948</v>
      </c>
      <c r="E1845" s="2">
        <v>7603.2</v>
      </c>
      <c r="F1845" s="15">
        <v>44217</v>
      </c>
      <c r="G1845" s="2">
        <v>7603.2</v>
      </c>
      <c r="H1845" s="4">
        <f>Tabla14[[#This Row],[Importe]]-Tabla14[[#This Row],[Pagado]]</f>
        <v>0</v>
      </c>
    </row>
    <row r="1846" spans="1:8" x14ac:dyDescent="0.25">
      <c r="A1846" s="14">
        <v>44215</v>
      </c>
      <c r="B1846" s="8" t="s">
        <v>9481</v>
      </c>
      <c r="C1846">
        <v>44230</v>
      </c>
      <c r="D1846" s="13" t="s">
        <v>3946</v>
      </c>
      <c r="E1846" s="2">
        <v>2466.1999999999998</v>
      </c>
      <c r="F1846" s="15">
        <v>44216</v>
      </c>
      <c r="G1846" s="2">
        <v>2466.1999999999998</v>
      </c>
      <c r="H1846" s="4">
        <f>Tabla14[[#This Row],[Importe]]-Tabla14[[#This Row],[Pagado]]</f>
        <v>0</v>
      </c>
    </row>
    <row r="1847" spans="1:8" x14ac:dyDescent="0.25">
      <c r="A1847" s="14">
        <v>44215</v>
      </c>
      <c r="B1847" s="8" t="s">
        <v>9482</v>
      </c>
      <c r="C1847">
        <v>44231</v>
      </c>
      <c r="D1847" s="13" t="s">
        <v>3947</v>
      </c>
      <c r="E1847" s="2">
        <v>2378.8000000000002</v>
      </c>
      <c r="F1847" s="15">
        <v>44215</v>
      </c>
      <c r="G1847" s="2">
        <v>2378.8000000000002</v>
      </c>
      <c r="H1847" s="4">
        <f>Tabla14[[#This Row],[Importe]]-Tabla14[[#This Row],[Pagado]]</f>
        <v>0</v>
      </c>
    </row>
    <row r="1848" spans="1:8" x14ac:dyDescent="0.25">
      <c r="A1848" s="14">
        <v>44215</v>
      </c>
      <c r="B1848" s="8" t="s">
        <v>9483</v>
      </c>
      <c r="C1848">
        <v>44232</v>
      </c>
      <c r="D1848" s="13" t="s">
        <v>3942</v>
      </c>
      <c r="E1848" s="2">
        <v>4132.8</v>
      </c>
      <c r="F1848" s="15">
        <v>44217</v>
      </c>
      <c r="G1848" s="2">
        <v>4132.8</v>
      </c>
      <c r="H1848" s="4">
        <f>Tabla14[[#This Row],[Importe]]-Tabla14[[#This Row],[Pagado]]</f>
        <v>0</v>
      </c>
    </row>
    <row r="1849" spans="1:8" x14ac:dyDescent="0.25">
      <c r="A1849" s="14">
        <v>44215</v>
      </c>
      <c r="B1849" s="8" t="s">
        <v>9484</v>
      </c>
      <c r="C1849">
        <v>44233</v>
      </c>
      <c r="D1849" s="13" t="s">
        <v>3945</v>
      </c>
      <c r="E1849" s="2">
        <v>5139.7</v>
      </c>
      <c r="F1849" s="15">
        <v>44216</v>
      </c>
      <c r="G1849" s="2">
        <v>5139.7</v>
      </c>
      <c r="H1849" s="4">
        <f>Tabla14[[#This Row],[Importe]]-Tabla14[[#This Row],[Pagado]]</f>
        <v>0</v>
      </c>
    </row>
    <row r="1850" spans="1:8" x14ac:dyDescent="0.25">
      <c r="A1850" s="14">
        <v>44215</v>
      </c>
      <c r="B1850" s="8" t="s">
        <v>9485</v>
      </c>
      <c r="C1850">
        <v>44234</v>
      </c>
      <c r="D1850" s="13" t="s">
        <v>3949</v>
      </c>
      <c r="E1850" s="2">
        <v>24132</v>
      </c>
      <c r="F1850" s="15">
        <v>44216</v>
      </c>
      <c r="G1850" s="2">
        <v>24132</v>
      </c>
      <c r="H1850" s="4">
        <f>Tabla14[[#This Row],[Importe]]-Tabla14[[#This Row],[Pagado]]</f>
        <v>0</v>
      </c>
    </row>
    <row r="1851" spans="1:8" x14ac:dyDescent="0.25">
      <c r="A1851" s="14">
        <v>44215</v>
      </c>
      <c r="B1851" s="8" t="s">
        <v>9486</v>
      </c>
      <c r="C1851">
        <v>44235</v>
      </c>
      <c r="D1851" s="13" t="s">
        <v>3944</v>
      </c>
      <c r="E1851" s="2">
        <v>4309.8999999999996</v>
      </c>
      <c r="F1851" s="15">
        <v>44216</v>
      </c>
      <c r="G1851" s="2">
        <v>4309.8999999999996</v>
      </c>
      <c r="H1851" s="4">
        <f>Tabla14[[#This Row],[Importe]]-Tabla14[[#This Row],[Pagado]]</f>
        <v>0</v>
      </c>
    </row>
    <row r="1852" spans="1:8" x14ac:dyDescent="0.25">
      <c r="A1852" s="14">
        <v>44215</v>
      </c>
      <c r="B1852" s="8" t="s">
        <v>9487</v>
      </c>
      <c r="C1852">
        <v>44236</v>
      </c>
      <c r="D1852" s="13" t="s">
        <v>3938</v>
      </c>
      <c r="E1852" s="2">
        <v>6136</v>
      </c>
      <c r="F1852" s="15">
        <v>44217</v>
      </c>
      <c r="G1852" s="2">
        <v>6136</v>
      </c>
      <c r="H1852" s="4">
        <f>Tabla14[[#This Row],[Importe]]-Tabla14[[#This Row],[Pagado]]</f>
        <v>0</v>
      </c>
    </row>
    <row r="1853" spans="1:8" x14ac:dyDescent="0.25">
      <c r="A1853" s="14">
        <v>44215</v>
      </c>
      <c r="B1853" s="8" t="s">
        <v>9488</v>
      </c>
      <c r="C1853">
        <v>44237</v>
      </c>
      <c r="D1853" s="13" t="s">
        <v>3951</v>
      </c>
      <c r="E1853" s="2">
        <v>8763.6</v>
      </c>
      <c r="F1853" s="15">
        <v>44215</v>
      </c>
      <c r="G1853" s="2">
        <v>8763.6</v>
      </c>
      <c r="H1853" s="4">
        <f>Tabla14[[#This Row],[Importe]]-Tabla14[[#This Row],[Pagado]]</f>
        <v>0</v>
      </c>
    </row>
    <row r="1854" spans="1:8" x14ac:dyDescent="0.25">
      <c r="A1854" s="14">
        <v>44215</v>
      </c>
      <c r="B1854" s="8" t="s">
        <v>9489</v>
      </c>
      <c r="C1854">
        <v>44238</v>
      </c>
      <c r="D1854" s="13" t="s">
        <v>4082</v>
      </c>
      <c r="E1854" s="2">
        <v>4180.8</v>
      </c>
      <c r="F1854" s="15">
        <v>44216</v>
      </c>
      <c r="G1854" s="2">
        <v>4180.8</v>
      </c>
      <c r="H1854" s="4">
        <f>Tabla14[[#This Row],[Importe]]-Tabla14[[#This Row],[Pagado]]</f>
        <v>0</v>
      </c>
    </row>
    <row r="1855" spans="1:8" x14ac:dyDescent="0.25">
      <c r="A1855" s="14">
        <v>44215</v>
      </c>
      <c r="B1855" s="8" t="s">
        <v>9490</v>
      </c>
      <c r="C1855">
        <v>44239</v>
      </c>
      <c r="D1855" s="13" t="s">
        <v>3939</v>
      </c>
      <c r="E1855" s="2">
        <v>3882.2</v>
      </c>
      <c r="F1855" s="15">
        <v>44216</v>
      </c>
      <c r="G1855" s="2">
        <v>3882.2</v>
      </c>
      <c r="H1855" s="4">
        <f>Tabla14[[#This Row],[Importe]]-Tabla14[[#This Row],[Pagado]]</f>
        <v>0</v>
      </c>
    </row>
    <row r="1856" spans="1:8" x14ac:dyDescent="0.25">
      <c r="A1856" s="14">
        <v>44215</v>
      </c>
      <c r="B1856" s="8" t="s">
        <v>9491</v>
      </c>
      <c r="C1856">
        <v>44240</v>
      </c>
      <c r="D1856" s="13" t="s">
        <v>3949</v>
      </c>
      <c r="E1856" s="2">
        <v>4012.8</v>
      </c>
      <c r="F1856" s="15">
        <v>44216</v>
      </c>
      <c r="G1856" s="2">
        <v>4012.8</v>
      </c>
      <c r="H1856" s="4">
        <f>Tabla14[[#This Row],[Importe]]-Tabla14[[#This Row],[Pagado]]</f>
        <v>0</v>
      </c>
    </row>
    <row r="1857" spans="1:8" x14ac:dyDescent="0.25">
      <c r="A1857" s="14">
        <v>44215</v>
      </c>
      <c r="B1857" s="8" t="s">
        <v>9492</v>
      </c>
      <c r="C1857">
        <v>44241</v>
      </c>
      <c r="D1857" s="13" t="s">
        <v>3950</v>
      </c>
      <c r="E1857" s="2">
        <v>39038.400000000001</v>
      </c>
      <c r="F1857" s="15">
        <v>44217</v>
      </c>
      <c r="G1857" s="2">
        <v>39038.400000000001</v>
      </c>
      <c r="H1857" s="4">
        <f>Tabla14[[#This Row],[Importe]]-Tabla14[[#This Row],[Pagado]]</f>
        <v>0</v>
      </c>
    </row>
    <row r="1858" spans="1:8" x14ac:dyDescent="0.25">
      <c r="A1858" s="14">
        <v>44215</v>
      </c>
      <c r="B1858" s="8" t="s">
        <v>9493</v>
      </c>
      <c r="C1858">
        <v>44242</v>
      </c>
      <c r="D1858" s="13" t="s">
        <v>3986</v>
      </c>
      <c r="E1858" s="2">
        <v>2444.6</v>
      </c>
      <c r="F1858" s="15">
        <v>44216</v>
      </c>
      <c r="G1858" s="2">
        <v>2444.6</v>
      </c>
      <c r="H1858" s="4">
        <f>Tabla14[[#This Row],[Importe]]-Tabla14[[#This Row],[Pagado]]</f>
        <v>0</v>
      </c>
    </row>
    <row r="1859" spans="1:8" x14ac:dyDescent="0.25">
      <c r="A1859" s="14">
        <v>44215</v>
      </c>
      <c r="B1859" s="8" t="s">
        <v>9494</v>
      </c>
      <c r="C1859">
        <v>44243</v>
      </c>
      <c r="D1859" s="13" t="s">
        <v>3986</v>
      </c>
      <c r="E1859" s="2">
        <v>3250.1</v>
      </c>
      <c r="F1859" s="15">
        <v>44216</v>
      </c>
      <c r="G1859" s="2">
        <v>3250.1</v>
      </c>
      <c r="H1859" s="4">
        <f>Tabla14[[#This Row],[Importe]]-Tabla14[[#This Row],[Pagado]]</f>
        <v>0</v>
      </c>
    </row>
    <row r="1860" spans="1:8" x14ac:dyDescent="0.25">
      <c r="A1860" s="14">
        <v>44215</v>
      </c>
      <c r="B1860" s="8" t="s">
        <v>9495</v>
      </c>
      <c r="C1860">
        <v>44244</v>
      </c>
      <c r="D1860" s="13" t="s">
        <v>3995</v>
      </c>
      <c r="E1860" s="2">
        <v>71698</v>
      </c>
      <c r="F1860" s="15">
        <v>44215</v>
      </c>
      <c r="G1860" s="2">
        <v>71698</v>
      </c>
      <c r="H1860" s="4">
        <f>Tabla14[[#This Row],[Importe]]-Tabla14[[#This Row],[Pagado]]</f>
        <v>0</v>
      </c>
    </row>
    <row r="1861" spans="1:8" x14ac:dyDescent="0.25">
      <c r="A1861" s="14">
        <v>44215</v>
      </c>
      <c r="B1861" s="8" t="s">
        <v>9496</v>
      </c>
      <c r="C1861">
        <v>44245</v>
      </c>
      <c r="D1861" s="13" t="s">
        <v>4016</v>
      </c>
      <c r="E1861" s="2">
        <v>1818</v>
      </c>
      <c r="F1861" s="15">
        <v>44216</v>
      </c>
      <c r="G1861" s="2">
        <v>1818</v>
      </c>
      <c r="H1861" s="4">
        <f>Tabla14[[#This Row],[Importe]]-Tabla14[[#This Row],[Pagado]]</f>
        <v>0</v>
      </c>
    </row>
    <row r="1862" spans="1:8" x14ac:dyDescent="0.25">
      <c r="A1862" s="14">
        <v>44215</v>
      </c>
      <c r="B1862" s="8" t="s">
        <v>9497</v>
      </c>
      <c r="C1862">
        <v>44246</v>
      </c>
      <c r="D1862" s="13" t="s">
        <v>3983</v>
      </c>
      <c r="E1862" s="2">
        <v>3129.3</v>
      </c>
      <c r="F1862" s="15">
        <v>44216</v>
      </c>
      <c r="G1862" s="2">
        <v>3129.3</v>
      </c>
      <c r="H1862" s="4">
        <f>Tabla14[[#This Row],[Importe]]-Tabla14[[#This Row],[Pagado]]</f>
        <v>0</v>
      </c>
    </row>
    <row r="1863" spans="1:8" x14ac:dyDescent="0.25">
      <c r="A1863" s="14">
        <v>44215</v>
      </c>
      <c r="B1863" s="8" t="s">
        <v>9498</v>
      </c>
      <c r="C1863">
        <v>44247</v>
      </c>
      <c r="D1863" s="13" t="s">
        <v>4154</v>
      </c>
      <c r="E1863" s="2">
        <v>4205</v>
      </c>
      <c r="F1863" s="15">
        <v>44215</v>
      </c>
      <c r="G1863" s="2">
        <v>4205</v>
      </c>
      <c r="H1863" s="4">
        <f>Tabla14[[#This Row],[Importe]]-Tabla14[[#This Row],[Pagado]]</f>
        <v>0</v>
      </c>
    </row>
    <row r="1864" spans="1:8" x14ac:dyDescent="0.25">
      <c r="A1864" s="14">
        <v>44215</v>
      </c>
      <c r="B1864" s="8" t="s">
        <v>9499</v>
      </c>
      <c r="C1864">
        <v>44248</v>
      </c>
      <c r="D1864" s="13" t="s">
        <v>4187</v>
      </c>
      <c r="E1864" s="2">
        <v>11253.8</v>
      </c>
      <c r="F1864" s="15">
        <v>44215</v>
      </c>
      <c r="G1864" s="2">
        <v>11253.8</v>
      </c>
      <c r="H1864" s="4">
        <f>Tabla14[[#This Row],[Importe]]-Tabla14[[#This Row],[Pagado]]</f>
        <v>0</v>
      </c>
    </row>
    <row r="1865" spans="1:8" x14ac:dyDescent="0.25">
      <c r="A1865" s="14">
        <v>44215</v>
      </c>
      <c r="B1865" s="8" t="s">
        <v>9500</v>
      </c>
      <c r="C1865">
        <v>44249</v>
      </c>
      <c r="D1865" s="13" t="s">
        <v>4049</v>
      </c>
      <c r="E1865" s="2">
        <v>5784</v>
      </c>
      <c r="F1865" s="15">
        <v>44215</v>
      </c>
      <c r="G1865" s="2">
        <v>5784</v>
      </c>
      <c r="H1865" s="4">
        <f>Tabla14[[#This Row],[Importe]]-Tabla14[[#This Row],[Pagado]]</f>
        <v>0</v>
      </c>
    </row>
    <row r="1866" spans="1:8" x14ac:dyDescent="0.25">
      <c r="A1866" s="14">
        <v>44215</v>
      </c>
      <c r="B1866" s="8" t="s">
        <v>9501</v>
      </c>
      <c r="C1866">
        <v>44250</v>
      </c>
      <c r="D1866" s="13" t="s">
        <v>3962</v>
      </c>
      <c r="E1866" s="2">
        <v>6879.4</v>
      </c>
      <c r="F1866" s="15">
        <v>44215</v>
      </c>
      <c r="G1866" s="2">
        <v>6879.4</v>
      </c>
      <c r="H1866" s="4">
        <f>Tabla14[[#This Row],[Importe]]-Tabla14[[#This Row],[Pagado]]</f>
        <v>0</v>
      </c>
    </row>
    <row r="1867" spans="1:8" x14ac:dyDescent="0.25">
      <c r="A1867" s="14">
        <v>44215</v>
      </c>
      <c r="B1867" s="8" t="s">
        <v>9502</v>
      </c>
      <c r="C1867">
        <v>44251</v>
      </c>
      <c r="D1867" s="13" t="s">
        <v>9503</v>
      </c>
      <c r="E1867" s="2">
        <v>3516.8</v>
      </c>
      <c r="F1867" s="15">
        <v>44215</v>
      </c>
      <c r="G1867" s="2">
        <v>3516.8</v>
      </c>
      <c r="H1867" s="4">
        <f>Tabla14[[#This Row],[Importe]]-Tabla14[[#This Row],[Pagado]]</f>
        <v>0</v>
      </c>
    </row>
    <row r="1868" spans="1:8" x14ac:dyDescent="0.25">
      <c r="A1868" s="14">
        <v>44215</v>
      </c>
      <c r="B1868" s="8" t="s">
        <v>9504</v>
      </c>
      <c r="C1868">
        <v>44252</v>
      </c>
      <c r="D1868" s="13" t="s">
        <v>3993</v>
      </c>
      <c r="E1868" s="2">
        <v>3662.4</v>
      </c>
      <c r="F1868" s="15">
        <v>44215</v>
      </c>
      <c r="G1868" s="2">
        <v>3662.4</v>
      </c>
      <c r="H1868" s="4">
        <f>Tabla14[[#This Row],[Importe]]-Tabla14[[#This Row],[Pagado]]</f>
        <v>0</v>
      </c>
    </row>
    <row r="1869" spans="1:8" x14ac:dyDescent="0.25">
      <c r="A1869" s="14">
        <v>44215</v>
      </c>
      <c r="B1869" s="8" t="s">
        <v>9505</v>
      </c>
      <c r="C1869">
        <v>44253</v>
      </c>
      <c r="D1869" s="13" t="s">
        <v>4179</v>
      </c>
      <c r="E1869" s="2">
        <v>2538.1999999999998</v>
      </c>
      <c r="F1869" s="15">
        <v>44215</v>
      </c>
      <c r="G1869" s="2">
        <v>2538.1999999999998</v>
      </c>
      <c r="H1869" s="4">
        <f>Tabla14[[#This Row],[Importe]]-Tabla14[[#This Row],[Pagado]]</f>
        <v>0</v>
      </c>
    </row>
    <row r="1870" spans="1:8" x14ac:dyDescent="0.25">
      <c r="A1870" s="14">
        <v>44215</v>
      </c>
      <c r="B1870" s="8" t="s">
        <v>9506</v>
      </c>
      <c r="C1870">
        <v>44254</v>
      </c>
      <c r="D1870" s="13" t="s">
        <v>3967</v>
      </c>
      <c r="E1870" s="2">
        <v>6864</v>
      </c>
      <c r="F1870" s="15">
        <v>44215</v>
      </c>
      <c r="G1870" s="2">
        <v>6864</v>
      </c>
      <c r="H1870" s="4">
        <f>Tabla14[[#This Row],[Importe]]-Tabla14[[#This Row],[Pagado]]</f>
        <v>0</v>
      </c>
    </row>
    <row r="1871" spans="1:8" x14ac:dyDescent="0.25">
      <c r="A1871" s="14">
        <v>44215</v>
      </c>
      <c r="B1871" s="8" t="s">
        <v>9507</v>
      </c>
      <c r="C1871">
        <v>44255</v>
      </c>
      <c r="D1871" s="13" t="s">
        <v>3994</v>
      </c>
      <c r="E1871" s="2">
        <v>3875.4</v>
      </c>
      <c r="F1871" s="15">
        <v>44215</v>
      </c>
      <c r="G1871" s="2">
        <v>3875.4</v>
      </c>
      <c r="H1871" s="4">
        <f>Tabla14[[#This Row],[Importe]]-Tabla14[[#This Row],[Pagado]]</f>
        <v>0</v>
      </c>
    </row>
    <row r="1872" spans="1:8" x14ac:dyDescent="0.25">
      <c r="A1872" s="14">
        <v>44215</v>
      </c>
      <c r="B1872" s="8" t="s">
        <v>9508</v>
      </c>
      <c r="C1872">
        <v>44256</v>
      </c>
      <c r="D1872" s="13" t="s">
        <v>4116</v>
      </c>
      <c r="E1872" s="2">
        <v>4367.8</v>
      </c>
      <c r="F1872" s="15">
        <v>44216</v>
      </c>
      <c r="G1872" s="2">
        <v>4367.8</v>
      </c>
      <c r="H1872" s="4">
        <f>Tabla14[[#This Row],[Importe]]-Tabla14[[#This Row],[Pagado]]</f>
        <v>0</v>
      </c>
    </row>
    <row r="1873" spans="1:8" x14ac:dyDescent="0.25">
      <c r="A1873" s="14">
        <v>44215</v>
      </c>
      <c r="B1873" s="8" t="s">
        <v>9509</v>
      </c>
      <c r="C1873">
        <v>44257</v>
      </c>
      <c r="D1873" s="13" t="s">
        <v>4084</v>
      </c>
      <c r="E1873" s="2">
        <v>2874</v>
      </c>
      <c r="F1873" s="15">
        <v>44215</v>
      </c>
      <c r="G1873" s="2">
        <v>2874</v>
      </c>
      <c r="H1873" s="4">
        <f>Tabla14[[#This Row],[Importe]]-Tabla14[[#This Row],[Pagado]]</f>
        <v>0</v>
      </c>
    </row>
    <row r="1874" spans="1:8" x14ac:dyDescent="0.25">
      <c r="A1874" s="14">
        <v>44215</v>
      </c>
      <c r="B1874" s="8" t="s">
        <v>9510</v>
      </c>
      <c r="C1874">
        <v>44258</v>
      </c>
      <c r="D1874" s="13" t="s">
        <v>3972</v>
      </c>
      <c r="E1874" s="2">
        <v>4241.5</v>
      </c>
      <c r="F1874" s="15">
        <v>44215</v>
      </c>
      <c r="G1874" s="2">
        <v>4241.5</v>
      </c>
      <c r="H1874" s="4">
        <f>Tabla14[[#This Row],[Importe]]-Tabla14[[#This Row],[Pagado]]</f>
        <v>0</v>
      </c>
    </row>
    <row r="1875" spans="1:8" x14ac:dyDescent="0.25">
      <c r="A1875" s="14">
        <v>44215</v>
      </c>
      <c r="B1875" s="8" t="s">
        <v>9511</v>
      </c>
      <c r="C1875">
        <v>44259</v>
      </c>
      <c r="D1875" s="13" t="s">
        <v>3971</v>
      </c>
      <c r="E1875" s="2">
        <v>4760.8999999999996</v>
      </c>
      <c r="F1875" s="15">
        <v>44215</v>
      </c>
      <c r="G1875" s="2">
        <v>4760.8999999999996</v>
      </c>
      <c r="H1875" s="4">
        <f>Tabla14[[#This Row],[Importe]]-Tabla14[[#This Row],[Pagado]]</f>
        <v>0</v>
      </c>
    </row>
    <row r="1876" spans="1:8" x14ac:dyDescent="0.25">
      <c r="A1876" s="14">
        <v>44215</v>
      </c>
      <c r="B1876" s="8" t="s">
        <v>9512</v>
      </c>
      <c r="C1876">
        <v>44260</v>
      </c>
      <c r="D1876" s="13" t="s">
        <v>3982</v>
      </c>
      <c r="E1876" s="2">
        <v>852.6</v>
      </c>
      <c r="F1876" s="15">
        <v>44215</v>
      </c>
      <c r="G1876" s="2">
        <v>852.6</v>
      </c>
      <c r="H1876" s="4">
        <f>Tabla14[[#This Row],[Importe]]-Tabla14[[#This Row],[Pagado]]</f>
        <v>0</v>
      </c>
    </row>
    <row r="1877" spans="1:8" x14ac:dyDescent="0.25">
      <c r="A1877" s="14">
        <v>44215</v>
      </c>
      <c r="B1877" s="8" t="s">
        <v>9513</v>
      </c>
      <c r="C1877">
        <v>44261</v>
      </c>
      <c r="D1877" s="13" t="s">
        <v>4030</v>
      </c>
      <c r="E1877" s="2">
        <v>1133.5</v>
      </c>
      <c r="F1877" s="15">
        <v>44215</v>
      </c>
      <c r="G1877" s="2">
        <v>1133.5</v>
      </c>
      <c r="H1877" s="4">
        <f>Tabla14[[#This Row],[Importe]]-Tabla14[[#This Row],[Pagado]]</f>
        <v>0</v>
      </c>
    </row>
    <row r="1878" spans="1:8" x14ac:dyDescent="0.25">
      <c r="A1878" s="14">
        <v>44215</v>
      </c>
      <c r="B1878" s="8" t="s">
        <v>9514</v>
      </c>
      <c r="C1878">
        <v>44262</v>
      </c>
      <c r="D1878" s="13" t="s">
        <v>4134</v>
      </c>
      <c r="E1878" s="2">
        <v>480.2</v>
      </c>
      <c r="F1878" s="15">
        <v>44215</v>
      </c>
      <c r="G1878" s="2">
        <v>480.2</v>
      </c>
      <c r="H1878" s="4">
        <f>Tabla14[[#This Row],[Importe]]-Tabla14[[#This Row],[Pagado]]</f>
        <v>0</v>
      </c>
    </row>
    <row r="1879" spans="1:8" x14ac:dyDescent="0.25">
      <c r="A1879" s="14">
        <v>44215</v>
      </c>
      <c r="B1879" s="8" t="s">
        <v>9515</v>
      </c>
      <c r="C1879">
        <v>44263</v>
      </c>
      <c r="D1879" s="13" t="s">
        <v>4035</v>
      </c>
      <c r="E1879" s="2">
        <v>4986</v>
      </c>
      <c r="F1879" s="15">
        <v>44215</v>
      </c>
      <c r="G1879" s="2">
        <v>4986</v>
      </c>
      <c r="H1879" s="4">
        <f>Tabla14[[#This Row],[Importe]]-Tabla14[[#This Row],[Pagado]]</f>
        <v>0</v>
      </c>
    </row>
    <row r="1880" spans="1:8" x14ac:dyDescent="0.25">
      <c r="A1880" s="14">
        <v>44215</v>
      </c>
      <c r="B1880" s="8" t="s">
        <v>9516</v>
      </c>
      <c r="C1880">
        <v>44264</v>
      </c>
      <c r="D1880" s="13" t="s">
        <v>4034</v>
      </c>
      <c r="E1880" s="2">
        <v>564</v>
      </c>
      <c r="F1880" s="15">
        <v>44215</v>
      </c>
      <c r="G1880" s="2">
        <v>564</v>
      </c>
      <c r="H1880" s="4">
        <f>Tabla14[[#This Row],[Importe]]-Tabla14[[#This Row],[Pagado]]</f>
        <v>0</v>
      </c>
    </row>
    <row r="1881" spans="1:8" x14ac:dyDescent="0.25">
      <c r="A1881" s="14">
        <v>44215</v>
      </c>
      <c r="B1881" s="8" t="s">
        <v>9517</v>
      </c>
      <c r="C1881">
        <v>44265</v>
      </c>
      <c r="D1881" s="13" t="s">
        <v>3980</v>
      </c>
      <c r="E1881" s="2">
        <v>7456.9</v>
      </c>
      <c r="F1881" s="15">
        <v>44216</v>
      </c>
      <c r="G1881" s="2">
        <v>7456.9</v>
      </c>
      <c r="H1881" s="4">
        <f>Tabla14[[#This Row],[Importe]]-Tabla14[[#This Row],[Pagado]]</f>
        <v>0</v>
      </c>
    </row>
    <row r="1882" spans="1:8" x14ac:dyDescent="0.25">
      <c r="A1882" s="14">
        <v>44215</v>
      </c>
      <c r="B1882" s="8" t="s">
        <v>9518</v>
      </c>
      <c r="C1882">
        <v>44266</v>
      </c>
      <c r="D1882" s="13" t="s">
        <v>4078</v>
      </c>
      <c r="E1882" s="2">
        <v>2590.1</v>
      </c>
      <c r="F1882" s="15">
        <v>44215</v>
      </c>
      <c r="G1882" s="2">
        <v>2590.1</v>
      </c>
      <c r="H1882" s="4">
        <f>Tabla14[[#This Row],[Importe]]-Tabla14[[#This Row],[Pagado]]</f>
        <v>0</v>
      </c>
    </row>
    <row r="1883" spans="1:8" x14ac:dyDescent="0.25">
      <c r="A1883" s="14">
        <v>44215</v>
      </c>
      <c r="B1883" s="8" t="s">
        <v>9519</v>
      </c>
      <c r="C1883">
        <v>44267</v>
      </c>
      <c r="D1883" s="13" t="s">
        <v>3952</v>
      </c>
      <c r="E1883" s="2">
        <v>12835.4</v>
      </c>
      <c r="F1883" s="15">
        <v>44215</v>
      </c>
      <c r="G1883" s="2">
        <v>12835.4</v>
      </c>
      <c r="H1883" s="4">
        <f>Tabla14[[#This Row],[Importe]]-Tabla14[[#This Row],[Pagado]]</f>
        <v>0</v>
      </c>
    </row>
    <row r="1884" spans="1:8" x14ac:dyDescent="0.25">
      <c r="A1884" s="14">
        <v>44215</v>
      </c>
      <c r="B1884" s="8" t="s">
        <v>9520</v>
      </c>
      <c r="C1884">
        <v>44268</v>
      </c>
      <c r="D1884" s="13" t="s">
        <v>3964</v>
      </c>
      <c r="E1884" s="2">
        <v>481.6</v>
      </c>
      <c r="F1884" s="15">
        <v>44215</v>
      </c>
      <c r="G1884" s="2">
        <v>481.6</v>
      </c>
      <c r="H1884" s="4">
        <f>Tabla14[[#This Row],[Importe]]-Tabla14[[#This Row],[Pagado]]</f>
        <v>0</v>
      </c>
    </row>
    <row r="1885" spans="1:8" x14ac:dyDescent="0.25">
      <c r="A1885" s="14">
        <v>44215</v>
      </c>
      <c r="B1885" s="8" t="s">
        <v>9521</v>
      </c>
      <c r="C1885">
        <v>44269</v>
      </c>
      <c r="D1885" s="13" t="s">
        <v>3956</v>
      </c>
      <c r="E1885" s="2">
        <v>1273</v>
      </c>
      <c r="F1885" s="15">
        <v>44215</v>
      </c>
      <c r="G1885" s="2">
        <v>1273</v>
      </c>
      <c r="H1885" s="4">
        <f>Tabla14[[#This Row],[Importe]]-Tabla14[[#This Row],[Pagado]]</f>
        <v>0</v>
      </c>
    </row>
    <row r="1886" spans="1:8" x14ac:dyDescent="0.25">
      <c r="A1886" s="14">
        <v>44215</v>
      </c>
      <c r="B1886" s="8" t="s">
        <v>9522</v>
      </c>
      <c r="C1886">
        <v>44270</v>
      </c>
      <c r="D1886" s="13" t="s">
        <v>3957</v>
      </c>
      <c r="E1886" s="2">
        <v>980</v>
      </c>
      <c r="F1886" s="15">
        <v>44215</v>
      </c>
      <c r="G1886" s="2">
        <v>980</v>
      </c>
      <c r="H1886" s="4">
        <f>Tabla14[[#This Row],[Importe]]-Tabla14[[#This Row],[Pagado]]</f>
        <v>0</v>
      </c>
    </row>
    <row r="1887" spans="1:8" x14ac:dyDescent="0.25">
      <c r="A1887" s="14">
        <v>44215</v>
      </c>
      <c r="B1887" s="8" t="s">
        <v>9523</v>
      </c>
      <c r="C1887">
        <v>44271</v>
      </c>
      <c r="D1887" s="13" t="s">
        <v>4031</v>
      </c>
      <c r="E1887" s="2">
        <v>1225</v>
      </c>
      <c r="F1887" s="15">
        <v>44215</v>
      </c>
      <c r="G1887" s="2">
        <v>1225</v>
      </c>
      <c r="H1887" s="4">
        <f>Tabla14[[#This Row],[Importe]]-Tabla14[[#This Row],[Pagado]]</f>
        <v>0</v>
      </c>
    </row>
    <row r="1888" spans="1:8" x14ac:dyDescent="0.25">
      <c r="A1888" s="14">
        <v>44215</v>
      </c>
      <c r="B1888" s="8" t="s">
        <v>9524</v>
      </c>
      <c r="C1888">
        <v>44272</v>
      </c>
      <c r="D1888" s="13" t="s">
        <v>3969</v>
      </c>
      <c r="E1888" s="2">
        <v>8901.9</v>
      </c>
      <c r="F1888" s="15">
        <v>44215</v>
      </c>
      <c r="G1888" s="2">
        <v>8901.9</v>
      </c>
      <c r="H1888" s="4">
        <f>Tabla14[[#This Row],[Importe]]-Tabla14[[#This Row],[Pagado]]</f>
        <v>0</v>
      </c>
    </row>
    <row r="1889" spans="1:8" x14ac:dyDescent="0.25">
      <c r="A1889" s="14">
        <v>44215</v>
      </c>
      <c r="B1889" s="8" t="s">
        <v>9525</v>
      </c>
      <c r="C1889">
        <v>44273</v>
      </c>
      <c r="D1889" s="13" t="s">
        <v>4047</v>
      </c>
      <c r="E1889" s="2">
        <v>664</v>
      </c>
      <c r="F1889" s="15">
        <v>44215</v>
      </c>
      <c r="G1889" s="2">
        <v>664</v>
      </c>
      <c r="H1889" s="4">
        <f>Tabla14[[#This Row],[Importe]]-Tabla14[[#This Row],[Pagado]]</f>
        <v>0</v>
      </c>
    </row>
    <row r="1890" spans="1:8" x14ac:dyDescent="0.25">
      <c r="A1890" s="14">
        <v>44215</v>
      </c>
      <c r="B1890" s="8" t="s">
        <v>9526</v>
      </c>
      <c r="C1890">
        <v>44274</v>
      </c>
      <c r="D1890" s="13" t="s">
        <v>4036</v>
      </c>
      <c r="E1890" s="2">
        <v>2044.4</v>
      </c>
      <c r="F1890" s="15">
        <v>44215</v>
      </c>
      <c r="G1890" s="2">
        <v>2044.4</v>
      </c>
      <c r="H1890" s="4">
        <f>Tabla14[[#This Row],[Importe]]-Tabla14[[#This Row],[Pagado]]</f>
        <v>0</v>
      </c>
    </row>
    <row r="1891" spans="1:8" x14ac:dyDescent="0.25">
      <c r="A1891" s="14">
        <v>44215</v>
      </c>
      <c r="B1891" s="8" t="s">
        <v>9527</v>
      </c>
      <c r="C1891">
        <v>44275</v>
      </c>
      <c r="D1891" s="13" t="s">
        <v>3978</v>
      </c>
      <c r="E1891" s="2">
        <v>6825.3</v>
      </c>
      <c r="F1891" s="15">
        <v>44215</v>
      </c>
      <c r="G1891" s="2">
        <v>6825.3</v>
      </c>
      <c r="H1891" s="4">
        <f>Tabla14[[#This Row],[Importe]]-Tabla14[[#This Row],[Pagado]]</f>
        <v>0</v>
      </c>
    </row>
    <row r="1892" spans="1:8" x14ac:dyDescent="0.25">
      <c r="A1892" s="14">
        <v>44215</v>
      </c>
      <c r="B1892" s="8" t="s">
        <v>9528</v>
      </c>
      <c r="C1892">
        <v>44276</v>
      </c>
      <c r="D1892" s="13" t="s">
        <v>4019</v>
      </c>
      <c r="E1892" s="2">
        <v>7.82</v>
      </c>
      <c r="F1892" s="15">
        <v>44228</v>
      </c>
      <c r="G1892" s="2">
        <v>7.82</v>
      </c>
      <c r="H1892" s="4">
        <f>Tabla14[[#This Row],[Importe]]-Tabla14[[#This Row],[Pagado]]</f>
        <v>0</v>
      </c>
    </row>
    <row r="1893" spans="1:8" x14ac:dyDescent="0.25">
      <c r="A1893" s="14">
        <v>44215</v>
      </c>
      <c r="B1893" s="8" t="s">
        <v>9529</v>
      </c>
      <c r="C1893">
        <v>44277</v>
      </c>
      <c r="D1893" s="13" t="s">
        <v>3964</v>
      </c>
      <c r="E1893" s="2">
        <v>489.6</v>
      </c>
      <c r="F1893" s="15">
        <v>44215</v>
      </c>
      <c r="G1893" s="2">
        <v>489.6</v>
      </c>
      <c r="H1893" s="4">
        <f>Tabla14[[#This Row],[Importe]]-Tabla14[[#This Row],[Pagado]]</f>
        <v>0</v>
      </c>
    </row>
    <row r="1894" spans="1:8" x14ac:dyDescent="0.25">
      <c r="A1894" s="14">
        <v>44215</v>
      </c>
      <c r="B1894" s="8" t="s">
        <v>9530</v>
      </c>
      <c r="C1894">
        <v>44278</v>
      </c>
      <c r="D1894" s="13" t="s">
        <v>4013</v>
      </c>
      <c r="E1894" s="2">
        <v>12760.4</v>
      </c>
      <c r="F1894" s="15">
        <v>44215</v>
      </c>
      <c r="G1894" s="2">
        <v>12760.4</v>
      </c>
      <c r="H1894" s="4">
        <f>Tabla14[[#This Row],[Importe]]-Tabla14[[#This Row],[Pagado]]</f>
        <v>0</v>
      </c>
    </row>
    <row r="1895" spans="1:8" x14ac:dyDescent="0.25">
      <c r="A1895" s="14">
        <v>44215</v>
      </c>
      <c r="B1895" s="8" t="s">
        <v>9531</v>
      </c>
      <c r="C1895">
        <v>44279</v>
      </c>
      <c r="D1895" s="13" t="s">
        <v>4017</v>
      </c>
      <c r="E1895" s="2">
        <v>15785.2</v>
      </c>
      <c r="F1895" s="15">
        <v>44219</v>
      </c>
      <c r="G1895" s="2">
        <v>15785.2</v>
      </c>
      <c r="H1895" s="4">
        <f>Tabla14[[#This Row],[Importe]]-Tabla14[[#This Row],[Pagado]]</f>
        <v>0</v>
      </c>
    </row>
    <row r="1896" spans="1:8" x14ac:dyDescent="0.25">
      <c r="A1896" s="14">
        <v>44215</v>
      </c>
      <c r="B1896" s="8" t="s">
        <v>9532</v>
      </c>
      <c r="C1896">
        <v>44280</v>
      </c>
      <c r="D1896" s="13" t="s">
        <v>9533</v>
      </c>
      <c r="E1896" s="2">
        <v>16020.7</v>
      </c>
      <c r="F1896" s="15">
        <v>44215</v>
      </c>
      <c r="G1896" s="2">
        <v>16020.7</v>
      </c>
      <c r="H1896" s="4">
        <f>Tabla14[[#This Row],[Importe]]-Tabla14[[#This Row],[Pagado]]</f>
        <v>0</v>
      </c>
    </row>
    <row r="1897" spans="1:8" x14ac:dyDescent="0.25">
      <c r="A1897" s="14">
        <v>44215</v>
      </c>
      <c r="B1897" s="8" t="s">
        <v>9534</v>
      </c>
      <c r="C1897">
        <v>44281</v>
      </c>
      <c r="D1897" s="13" t="s">
        <v>4129</v>
      </c>
      <c r="E1897" s="2">
        <v>15532.8</v>
      </c>
      <c r="F1897" s="15">
        <v>44216</v>
      </c>
      <c r="G1897" s="2">
        <v>15532.8</v>
      </c>
      <c r="H1897" s="4">
        <f>Tabla14[[#This Row],[Importe]]-Tabla14[[#This Row],[Pagado]]</f>
        <v>0</v>
      </c>
    </row>
    <row r="1898" spans="1:8" x14ac:dyDescent="0.25">
      <c r="A1898" s="14">
        <v>44215</v>
      </c>
      <c r="B1898" s="8" t="s">
        <v>9535</v>
      </c>
      <c r="C1898">
        <v>44282</v>
      </c>
      <c r="D1898" s="13" t="s">
        <v>3977</v>
      </c>
      <c r="E1898" s="2">
        <v>5040.6000000000004</v>
      </c>
      <c r="F1898" s="15">
        <v>44215</v>
      </c>
      <c r="G1898" s="2">
        <v>5040.6000000000004</v>
      </c>
      <c r="H1898" s="4">
        <f>Tabla14[[#This Row],[Importe]]-Tabla14[[#This Row],[Pagado]]</f>
        <v>0</v>
      </c>
    </row>
    <row r="1899" spans="1:8" x14ac:dyDescent="0.25">
      <c r="A1899" s="14">
        <v>44215</v>
      </c>
      <c r="B1899" s="8" t="s">
        <v>9536</v>
      </c>
      <c r="C1899">
        <v>44283</v>
      </c>
      <c r="D1899" s="13" t="s">
        <v>3989</v>
      </c>
      <c r="E1899" s="2">
        <v>552.4</v>
      </c>
      <c r="F1899" s="15">
        <v>44215</v>
      </c>
      <c r="G1899" s="2">
        <v>552.4</v>
      </c>
      <c r="H1899" s="4">
        <f>Tabla14[[#This Row],[Importe]]-Tabla14[[#This Row],[Pagado]]</f>
        <v>0</v>
      </c>
    </row>
    <row r="1900" spans="1:8" x14ac:dyDescent="0.25">
      <c r="A1900" s="14">
        <v>44215</v>
      </c>
      <c r="B1900" s="8" t="s">
        <v>9537</v>
      </c>
      <c r="C1900">
        <v>44284</v>
      </c>
      <c r="D1900" s="13" t="s">
        <v>4012</v>
      </c>
      <c r="E1900" s="2">
        <v>1603.2</v>
      </c>
      <c r="F1900" s="15">
        <v>44215</v>
      </c>
      <c r="G1900" s="2">
        <v>1603.2</v>
      </c>
      <c r="H1900" s="4">
        <f>Tabla14[[#This Row],[Importe]]-Tabla14[[#This Row],[Pagado]]</f>
        <v>0</v>
      </c>
    </row>
    <row r="1901" spans="1:8" x14ac:dyDescent="0.25">
      <c r="A1901" s="14">
        <v>44215</v>
      </c>
      <c r="B1901" s="8" t="s">
        <v>9538</v>
      </c>
      <c r="C1901">
        <v>44285</v>
      </c>
      <c r="D1901" s="13" t="s">
        <v>4061</v>
      </c>
      <c r="E1901" s="2">
        <v>6082</v>
      </c>
      <c r="F1901" s="15">
        <v>44215</v>
      </c>
      <c r="G1901" s="2">
        <v>6082</v>
      </c>
      <c r="H1901" s="4">
        <f>Tabla14[[#This Row],[Importe]]-Tabla14[[#This Row],[Pagado]]</f>
        <v>0</v>
      </c>
    </row>
    <row r="1902" spans="1:8" x14ac:dyDescent="0.25">
      <c r="A1902" s="14">
        <v>44215</v>
      </c>
      <c r="B1902" s="8" t="s">
        <v>9539</v>
      </c>
      <c r="C1902">
        <v>44286</v>
      </c>
      <c r="D1902" s="13" t="s">
        <v>4071</v>
      </c>
      <c r="E1902" s="2">
        <v>10731.8</v>
      </c>
      <c r="F1902" s="15">
        <v>44228</v>
      </c>
      <c r="G1902" s="2">
        <v>10731.8</v>
      </c>
      <c r="H1902" s="4">
        <f>Tabla14[[#This Row],[Importe]]-Tabla14[[#This Row],[Pagado]]</f>
        <v>0</v>
      </c>
    </row>
    <row r="1903" spans="1:8" x14ac:dyDescent="0.25">
      <c r="A1903" s="14">
        <v>44215</v>
      </c>
      <c r="B1903" s="8" t="s">
        <v>9540</v>
      </c>
      <c r="C1903">
        <v>44287</v>
      </c>
      <c r="D1903" s="13" t="s">
        <v>3959</v>
      </c>
      <c r="E1903" s="2">
        <v>5997.6</v>
      </c>
      <c r="F1903" s="15">
        <v>44215</v>
      </c>
      <c r="G1903" s="2">
        <v>5997.6</v>
      </c>
      <c r="H1903" s="4">
        <f>Tabla14[[#This Row],[Importe]]-Tabla14[[#This Row],[Pagado]]</f>
        <v>0</v>
      </c>
    </row>
    <row r="1904" spans="1:8" x14ac:dyDescent="0.25">
      <c r="A1904" s="14">
        <v>44215</v>
      </c>
      <c r="B1904" s="8" t="s">
        <v>9541</v>
      </c>
      <c r="C1904">
        <v>44288</v>
      </c>
      <c r="D1904" s="13" t="s">
        <v>4109</v>
      </c>
      <c r="E1904" s="2">
        <v>1480</v>
      </c>
      <c r="F1904" s="15">
        <v>44215</v>
      </c>
      <c r="G1904" s="2">
        <v>1480</v>
      </c>
      <c r="H1904" s="4">
        <f>Tabla14[[#This Row],[Importe]]-Tabla14[[#This Row],[Pagado]]</f>
        <v>0</v>
      </c>
    </row>
    <row r="1905" spans="1:8" x14ac:dyDescent="0.25">
      <c r="A1905" s="14">
        <v>44215</v>
      </c>
      <c r="B1905" s="8" t="s">
        <v>9542</v>
      </c>
      <c r="C1905">
        <v>44289</v>
      </c>
      <c r="D1905" s="13" t="s">
        <v>4079</v>
      </c>
      <c r="E1905" s="2">
        <v>13843.2</v>
      </c>
      <c r="F1905" s="15">
        <v>44215</v>
      </c>
      <c r="G1905" s="2">
        <v>13843.2</v>
      </c>
      <c r="H1905" s="4">
        <f>Tabla14[[#This Row],[Importe]]-Tabla14[[#This Row],[Pagado]]</f>
        <v>0</v>
      </c>
    </row>
    <row r="1906" spans="1:8" x14ac:dyDescent="0.25">
      <c r="A1906" s="14">
        <v>44215</v>
      </c>
      <c r="B1906" s="8" t="s">
        <v>9543</v>
      </c>
      <c r="C1906">
        <v>44290</v>
      </c>
      <c r="D1906" s="13" t="s">
        <v>4046</v>
      </c>
      <c r="E1906" s="2">
        <v>5197.6000000000004</v>
      </c>
      <c r="F1906" s="15">
        <v>44216</v>
      </c>
      <c r="G1906" s="2">
        <v>5197.6000000000004</v>
      </c>
      <c r="H1906" s="4">
        <f>Tabla14[[#This Row],[Importe]]-Tabla14[[#This Row],[Pagado]]</f>
        <v>0</v>
      </c>
    </row>
    <row r="1907" spans="1:8" x14ac:dyDescent="0.25">
      <c r="A1907" s="14">
        <v>44215</v>
      </c>
      <c r="B1907" s="8" t="s">
        <v>9544</v>
      </c>
      <c r="C1907">
        <v>44291</v>
      </c>
      <c r="D1907" s="13" t="s">
        <v>3991</v>
      </c>
      <c r="E1907" s="2">
        <v>5539.1</v>
      </c>
      <c r="F1907" s="15">
        <v>44215</v>
      </c>
      <c r="G1907" s="2">
        <v>5539.1</v>
      </c>
      <c r="H1907" s="4">
        <f>Tabla14[[#This Row],[Importe]]-Tabla14[[#This Row],[Pagado]]</f>
        <v>0</v>
      </c>
    </row>
    <row r="1908" spans="1:8" x14ac:dyDescent="0.25">
      <c r="A1908" s="14">
        <v>44215</v>
      </c>
      <c r="B1908" s="8" t="s">
        <v>9545</v>
      </c>
      <c r="C1908">
        <v>44292</v>
      </c>
      <c r="D1908" s="13" t="s">
        <v>4044</v>
      </c>
      <c r="E1908" s="2">
        <v>4838.3999999999996</v>
      </c>
      <c r="F1908" s="15">
        <v>44216</v>
      </c>
      <c r="G1908" s="2">
        <v>4838.3999999999996</v>
      </c>
      <c r="H1908" s="4">
        <f>Tabla14[[#This Row],[Importe]]-Tabla14[[#This Row],[Pagado]]</f>
        <v>0</v>
      </c>
    </row>
    <row r="1909" spans="1:8" x14ac:dyDescent="0.25">
      <c r="A1909" s="14">
        <v>44215</v>
      </c>
      <c r="B1909" s="8" t="s">
        <v>9546</v>
      </c>
      <c r="C1909">
        <v>44293</v>
      </c>
      <c r="D1909" s="13" t="s">
        <v>4100</v>
      </c>
      <c r="E1909" s="2">
        <v>490</v>
      </c>
      <c r="F1909" s="15">
        <v>44216</v>
      </c>
      <c r="G1909" s="2">
        <v>490</v>
      </c>
      <c r="H1909" s="4">
        <f>Tabla14[[#This Row],[Importe]]-Tabla14[[#This Row],[Pagado]]</f>
        <v>0</v>
      </c>
    </row>
    <row r="1910" spans="1:8" x14ac:dyDescent="0.25">
      <c r="A1910" s="14">
        <v>44215</v>
      </c>
      <c r="B1910" s="8" t="s">
        <v>9547</v>
      </c>
      <c r="C1910">
        <v>44294</v>
      </c>
      <c r="D1910" s="13" t="s">
        <v>4001</v>
      </c>
      <c r="E1910" s="2">
        <v>4900</v>
      </c>
      <c r="F1910" s="15">
        <v>44216</v>
      </c>
      <c r="G1910" s="2">
        <v>4900</v>
      </c>
      <c r="H1910" s="4">
        <f>Tabla14[[#This Row],[Importe]]-Tabla14[[#This Row],[Pagado]]</f>
        <v>0</v>
      </c>
    </row>
    <row r="1911" spans="1:8" x14ac:dyDescent="0.25">
      <c r="A1911" s="14">
        <v>44215</v>
      </c>
      <c r="B1911" s="8" t="s">
        <v>9548</v>
      </c>
      <c r="C1911">
        <v>44295</v>
      </c>
      <c r="D1911" s="13" t="s">
        <v>3964</v>
      </c>
      <c r="E1911" s="2">
        <v>192.4</v>
      </c>
      <c r="F1911" s="15">
        <v>44215</v>
      </c>
      <c r="G1911" s="2">
        <v>192.4</v>
      </c>
      <c r="H1911" s="4">
        <f>Tabla14[[#This Row],[Importe]]-Tabla14[[#This Row],[Pagado]]</f>
        <v>0</v>
      </c>
    </row>
    <row r="1912" spans="1:8" x14ac:dyDescent="0.25">
      <c r="A1912" s="14">
        <v>44215</v>
      </c>
      <c r="B1912" s="8" t="s">
        <v>9549</v>
      </c>
      <c r="C1912">
        <v>44296</v>
      </c>
      <c r="D1912" s="13" t="s">
        <v>3974</v>
      </c>
      <c r="E1912" s="2">
        <v>5390</v>
      </c>
      <c r="F1912" s="15">
        <v>44216</v>
      </c>
      <c r="G1912" s="2">
        <v>5390</v>
      </c>
      <c r="H1912" s="4">
        <f>Tabla14[[#This Row],[Importe]]-Tabla14[[#This Row],[Pagado]]</f>
        <v>0</v>
      </c>
    </row>
    <row r="1913" spans="1:8" x14ac:dyDescent="0.25">
      <c r="A1913" s="14">
        <v>44215</v>
      </c>
      <c r="B1913" s="8" t="s">
        <v>9550</v>
      </c>
      <c r="C1913">
        <v>44297</v>
      </c>
      <c r="D1913" s="13" t="s">
        <v>4083</v>
      </c>
      <c r="E1913" s="2">
        <v>3040</v>
      </c>
      <c r="F1913" s="15">
        <v>44216</v>
      </c>
      <c r="G1913" s="2">
        <v>3040</v>
      </c>
      <c r="H1913" s="4">
        <f>Tabla14[[#This Row],[Importe]]-Tabla14[[#This Row],[Pagado]]</f>
        <v>0</v>
      </c>
    </row>
    <row r="1914" spans="1:8" x14ac:dyDescent="0.25">
      <c r="A1914" s="14">
        <v>44215</v>
      </c>
      <c r="B1914" s="8" t="s">
        <v>9551</v>
      </c>
      <c r="C1914">
        <v>44298</v>
      </c>
      <c r="D1914" s="13" t="s">
        <v>4007</v>
      </c>
      <c r="E1914" s="2">
        <v>4140.8</v>
      </c>
      <c r="F1914" s="15">
        <v>44216</v>
      </c>
      <c r="G1914" s="2">
        <v>4140.8</v>
      </c>
      <c r="H1914" s="4">
        <f>Tabla14[[#This Row],[Importe]]-Tabla14[[#This Row],[Pagado]]</f>
        <v>0</v>
      </c>
    </row>
    <row r="1915" spans="1:8" x14ac:dyDescent="0.25">
      <c r="A1915" s="14">
        <v>44215</v>
      </c>
      <c r="B1915" s="8" t="s">
        <v>9552</v>
      </c>
      <c r="C1915">
        <v>44299</v>
      </c>
      <c r="D1915" s="13" t="s">
        <v>4085</v>
      </c>
      <c r="E1915" s="2">
        <v>6480.1</v>
      </c>
      <c r="F1915" s="15">
        <v>44216</v>
      </c>
      <c r="G1915" s="2">
        <v>6480.1</v>
      </c>
      <c r="H1915" s="4">
        <f>Tabla14[[#This Row],[Importe]]-Tabla14[[#This Row],[Pagado]]</f>
        <v>0</v>
      </c>
    </row>
    <row r="1916" spans="1:8" x14ac:dyDescent="0.25">
      <c r="A1916" s="14">
        <v>44215</v>
      </c>
      <c r="B1916" s="8" t="s">
        <v>9553</v>
      </c>
      <c r="C1916">
        <v>44300</v>
      </c>
      <c r="D1916" s="13" t="s">
        <v>3973</v>
      </c>
      <c r="E1916" s="2">
        <v>2347.1</v>
      </c>
      <c r="F1916" s="15">
        <v>44216</v>
      </c>
      <c r="G1916" s="2">
        <v>2347.1</v>
      </c>
      <c r="H1916" s="4">
        <f>Tabla14[[#This Row],[Importe]]-Tabla14[[#This Row],[Pagado]]</f>
        <v>0</v>
      </c>
    </row>
    <row r="1917" spans="1:8" x14ac:dyDescent="0.25">
      <c r="A1917" s="14">
        <v>44215</v>
      </c>
      <c r="B1917" s="8" t="s">
        <v>9554</v>
      </c>
      <c r="C1917">
        <v>44301</v>
      </c>
      <c r="D1917" s="13" t="s">
        <v>3964</v>
      </c>
      <c r="E1917" s="2">
        <v>600</v>
      </c>
      <c r="F1917" s="15">
        <v>44215</v>
      </c>
      <c r="G1917" s="2">
        <v>600</v>
      </c>
      <c r="H1917" s="4">
        <f>Tabla14[[#This Row],[Importe]]-Tabla14[[#This Row],[Pagado]]</f>
        <v>0</v>
      </c>
    </row>
    <row r="1918" spans="1:8" x14ac:dyDescent="0.25">
      <c r="A1918" s="14">
        <v>44215</v>
      </c>
      <c r="B1918" s="8" t="s">
        <v>9555</v>
      </c>
      <c r="C1918">
        <v>44302</v>
      </c>
      <c r="D1918" s="13" t="s">
        <v>4022</v>
      </c>
      <c r="E1918" s="2">
        <v>1404.6</v>
      </c>
      <c r="F1918" s="15">
        <v>44215</v>
      </c>
      <c r="G1918" s="2">
        <v>1404.6</v>
      </c>
      <c r="H1918" s="4">
        <f>Tabla14[[#This Row],[Importe]]-Tabla14[[#This Row],[Pagado]]</f>
        <v>0</v>
      </c>
    </row>
    <row r="1919" spans="1:8" x14ac:dyDescent="0.25">
      <c r="A1919" s="14">
        <v>44215</v>
      </c>
      <c r="B1919" s="8" t="s">
        <v>9556</v>
      </c>
      <c r="C1919">
        <v>44303</v>
      </c>
      <c r="D1919" s="13" t="s">
        <v>3964</v>
      </c>
      <c r="E1919" s="2">
        <v>690.9</v>
      </c>
      <c r="F1919" s="15">
        <v>44215</v>
      </c>
      <c r="G1919" s="2">
        <v>690.9</v>
      </c>
      <c r="H1919" s="4">
        <f>Tabla14[[#This Row],[Importe]]-Tabla14[[#This Row],[Pagado]]</f>
        <v>0</v>
      </c>
    </row>
    <row r="1920" spans="1:8" x14ac:dyDescent="0.25">
      <c r="A1920" s="14">
        <v>44215</v>
      </c>
      <c r="B1920" s="8" t="s">
        <v>9557</v>
      </c>
      <c r="C1920">
        <v>44304</v>
      </c>
      <c r="D1920" s="13" t="s">
        <v>3964</v>
      </c>
      <c r="E1920" s="2">
        <v>73.5</v>
      </c>
      <c r="F1920" s="15">
        <v>44215</v>
      </c>
      <c r="G1920" s="2">
        <v>73.5</v>
      </c>
      <c r="H1920" s="4">
        <f>Tabla14[[#This Row],[Importe]]-Tabla14[[#This Row],[Pagado]]</f>
        <v>0</v>
      </c>
    </row>
    <row r="1921" spans="1:8" x14ac:dyDescent="0.25">
      <c r="A1921" s="14">
        <v>44215</v>
      </c>
      <c r="B1921" s="8" t="s">
        <v>9558</v>
      </c>
      <c r="C1921">
        <v>44305</v>
      </c>
      <c r="D1921" s="13" t="s">
        <v>4121</v>
      </c>
      <c r="E1921" s="2">
        <v>2986.8</v>
      </c>
      <c r="F1921" s="15">
        <v>44215</v>
      </c>
      <c r="G1921" s="2">
        <v>2986.8</v>
      </c>
      <c r="H1921" s="4">
        <f>Tabla14[[#This Row],[Importe]]-Tabla14[[#This Row],[Pagado]]</f>
        <v>0</v>
      </c>
    </row>
    <row r="1922" spans="1:8" x14ac:dyDescent="0.25">
      <c r="A1922" s="14">
        <v>44215</v>
      </c>
      <c r="B1922" s="8" t="s">
        <v>9559</v>
      </c>
      <c r="C1922">
        <v>44306</v>
      </c>
      <c r="D1922" s="13" t="s">
        <v>4084</v>
      </c>
      <c r="E1922" s="2">
        <v>1083</v>
      </c>
      <c r="F1922" s="15">
        <v>44215</v>
      </c>
      <c r="G1922" s="2">
        <v>1083</v>
      </c>
      <c r="H1922" s="4">
        <f>Tabla14[[#This Row],[Importe]]-Tabla14[[#This Row],[Pagado]]</f>
        <v>0</v>
      </c>
    </row>
    <row r="1923" spans="1:8" x14ac:dyDescent="0.25">
      <c r="A1923" s="14">
        <v>44215</v>
      </c>
      <c r="B1923" s="8" t="s">
        <v>9560</v>
      </c>
      <c r="C1923">
        <v>44307</v>
      </c>
      <c r="D1923" s="13" t="s">
        <v>3998</v>
      </c>
      <c r="E1923" s="2">
        <v>24000</v>
      </c>
      <c r="F1923" s="15">
        <v>44215</v>
      </c>
      <c r="G1923" s="2">
        <v>24000</v>
      </c>
      <c r="H1923" s="4">
        <f>Tabla14[[#This Row],[Importe]]-Tabla14[[#This Row],[Pagado]]</f>
        <v>0</v>
      </c>
    </row>
    <row r="1924" spans="1:8" x14ac:dyDescent="0.25">
      <c r="A1924" s="14">
        <v>44215</v>
      </c>
      <c r="B1924" s="8" t="s">
        <v>9561</v>
      </c>
      <c r="C1924">
        <v>44308</v>
      </c>
      <c r="D1924" s="13" t="s">
        <v>4018</v>
      </c>
      <c r="E1924" s="2">
        <v>39347.599999999999</v>
      </c>
      <c r="F1924" s="15">
        <v>44215</v>
      </c>
      <c r="G1924" s="2">
        <v>39347.599999999999</v>
      </c>
      <c r="H1924" s="4">
        <f>Tabla14[[#This Row],[Importe]]-Tabla14[[#This Row],[Pagado]]</f>
        <v>0</v>
      </c>
    </row>
    <row r="1925" spans="1:8" x14ac:dyDescent="0.25">
      <c r="A1925" s="14">
        <v>44215</v>
      </c>
      <c r="B1925" s="8" t="s">
        <v>9562</v>
      </c>
      <c r="C1925">
        <v>44309</v>
      </c>
      <c r="D1925" s="13" t="s">
        <v>4021</v>
      </c>
      <c r="E1925" s="2">
        <v>26743.599999999999</v>
      </c>
      <c r="F1925" s="15">
        <v>44219</v>
      </c>
      <c r="G1925" s="2">
        <v>26743.599999999999</v>
      </c>
      <c r="H1925" s="4">
        <f>Tabla14[[#This Row],[Importe]]-Tabla14[[#This Row],[Pagado]]</f>
        <v>0</v>
      </c>
    </row>
    <row r="1926" spans="1:8" x14ac:dyDescent="0.25">
      <c r="A1926" s="14">
        <v>44215</v>
      </c>
      <c r="B1926" s="8" t="s">
        <v>9563</v>
      </c>
      <c r="C1926">
        <v>44310</v>
      </c>
      <c r="D1926" s="13" t="s">
        <v>4023</v>
      </c>
      <c r="E1926" s="2">
        <v>1600</v>
      </c>
      <c r="F1926" s="15">
        <v>44215</v>
      </c>
      <c r="G1926" s="2">
        <v>1600</v>
      </c>
      <c r="H1926" s="4">
        <f>Tabla14[[#This Row],[Importe]]-Tabla14[[#This Row],[Pagado]]</f>
        <v>0</v>
      </c>
    </row>
    <row r="1927" spans="1:8" x14ac:dyDescent="0.25">
      <c r="A1927" s="14">
        <v>44215</v>
      </c>
      <c r="B1927" s="8" t="s">
        <v>9564</v>
      </c>
      <c r="C1927">
        <v>44311</v>
      </c>
      <c r="D1927" s="13" t="s">
        <v>3964</v>
      </c>
      <c r="E1927" s="2">
        <v>1513.6</v>
      </c>
      <c r="F1927" s="15">
        <v>44215</v>
      </c>
      <c r="G1927" s="2">
        <v>1513.6</v>
      </c>
      <c r="H1927" s="4">
        <f>Tabla14[[#This Row],[Importe]]-Tabla14[[#This Row],[Pagado]]</f>
        <v>0</v>
      </c>
    </row>
    <row r="1928" spans="1:8" x14ac:dyDescent="0.25">
      <c r="A1928" s="14">
        <v>44215</v>
      </c>
      <c r="B1928" s="8" t="s">
        <v>9565</v>
      </c>
      <c r="C1928">
        <v>44312</v>
      </c>
      <c r="D1928" s="13" t="s">
        <v>4017</v>
      </c>
      <c r="E1928" s="2">
        <v>68555.88</v>
      </c>
      <c r="F1928" s="15">
        <v>44219</v>
      </c>
      <c r="G1928" s="2">
        <v>68555.88</v>
      </c>
      <c r="H1928" s="4">
        <f>Tabla14[[#This Row],[Importe]]-Tabla14[[#This Row],[Pagado]]</f>
        <v>0</v>
      </c>
    </row>
    <row r="1929" spans="1:8" x14ac:dyDescent="0.25">
      <c r="A1929" s="14">
        <v>44215</v>
      </c>
      <c r="B1929" s="8" t="s">
        <v>9566</v>
      </c>
      <c r="C1929">
        <v>44313</v>
      </c>
      <c r="D1929" s="13" t="s">
        <v>3964</v>
      </c>
      <c r="E1929" s="2">
        <v>85.8</v>
      </c>
      <c r="F1929" s="15">
        <v>44215</v>
      </c>
      <c r="G1929" s="2">
        <v>85.8</v>
      </c>
      <c r="H1929" s="4">
        <f>Tabla14[[#This Row],[Importe]]-Tabla14[[#This Row],[Pagado]]</f>
        <v>0</v>
      </c>
    </row>
    <row r="1930" spans="1:8" x14ac:dyDescent="0.25">
      <c r="A1930" s="14">
        <v>44215</v>
      </c>
      <c r="B1930" s="8" t="s">
        <v>9567</v>
      </c>
      <c r="C1930">
        <v>44314</v>
      </c>
      <c r="D1930" s="13" t="s">
        <v>4073</v>
      </c>
      <c r="E1930" s="2">
        <v>9382.2000000000007</v>
      </c>
      <c r="F1930" s="15">
        <v>44215</v>
      </c>
      <c r="G1930" s="2">
        <v>9382.2000000000007</v>
      </c>
      <c r="H1930" s="4">
        <f>Tabla14[[#This Row],[Importe]]-Tabla14[[#This Row],[Pagado]]</f>
        <v>0</v>
      </c>
    </row>
    <row r="1931" spans="1:8" x14ac:dyDescent="0.25">
      <c r="A1931" s="14">
        <v>44215</v>
      </c>
      <c r="B1931" s="8" t="s">
        <v>9568</v>
      </c>
      <c r="C1931">
        <v>44315</v>
      </c>
      <c r="D1931" s="13" t="s">
        <v>4077</v>
      </c>
      <c r="E1931" s="2">
        <v>747.6</v>
      </c>
      <c r="F1931" s="15">
        <v>44215</v>
      </c>
      <c r="G1931" s="2">
        <v>747.6</v>
      </c>
      <c r="H1931" s="4">
        <f>Tabla14[[#This Row],[Importe]]-Tabla14[[#This Row],[Pagado]]</f>
        <v>0</v>
      </c>
    </row>
    <row r="1932" spans="1:8" x14ac:dyDescent="0.25">
      <c r="A1932" s="14">
        <v>44215</v>
      </c>
      <c r="B1932" s="8" t="s">
        <v>9569</v>
      </c>
      <c r="C1932">
        <v>44316</v>
      </c>
      <c r="D1932" s="13" t="s">
        <v>8503</v>
      </c>
      <c r="E1932" s="2">
        <v>1960</v>
      </c>
      <c r="F1932" s="15">
        <v>44215</v>
      </c>
      <c r="G1932" s="2">
        <v>1960</v>
      </c>
      <c r="H1932" s="4">
        <f>Tabla14[[#This Row],[Importe]]-Tabla14[[#This Row],[Pagado]]</f>
        <v>0</v>
      </c>
    </row>
    <row r="1933" spans="1:8" x14ac:dyDescent="0.25">
      <c r="A1933" s="14">
        <v>44215</v>
      </c>
      <c r="B1933" s="8" t="s">
        <v>9570</v>
      </c>
      <c r="C1933">
        <v>44317</v>
      </c>
      <c r="D1933" s="13" t="s">
        <v>4170</v>
      </c>
      <c r="E1933" s="2">
        <v>3091.8</v>
      </c>
      <c r="F1933" s="15">
        <v>44215</v>
      </c>
      <c r="G1933" s="2">
        <v>3091.8</v>
      </c>
      <c r="H1933" s="4">
        <f>Tabla14[[#This Row],[Importe]]-Tabla14[[#This Row],[Pagado]]</f>
        <v>0</v>
      </c>
    </row>
    <row r="1934" spans="1:8" x14ac:dyDescent="0.25">
      <c r="A1934" s="14">
        <v>44215</v>
      </c>
      <c r="B1934" s="8" t="s">
        <v>9571</v>
      </c>
      <c r="C1934">
        <v>44318</v>
      </c>
      <c r="D1934" s="13" t="s">
        <v>3964</v>
      </c>
      <c r="E1934" s="2">
        <v>186.6</v>
      </c>
      <c r="F1934" s="15">
        <v>44222</v>
      </c>
      <c r="G1934" s="2">
        <v>186.6</v>
      </c>
      <c r="H1934" s="4">
        <f>Tabla14[[#This Row],[Importe]]-Tabla14[[#This Row],[Pagado]]</f>
        <v>0</v>
      </c>
    </row>
    <row r="1935" spans="1:8" x14ac:dyDescent="0.25">
      <c r="A1935" s="14">
        <v>44215</v>
      </c>
      <c r="B1935" s="8" t="s">
        <v>9572</v>
      </c>
      <c r="C1935">
        <v>44319</v>
      </c>
      <c r="D1935" s="13" t="s">
        <v>3964</v>
      </c>
      <c r="E1935" s="2">
        <v>528</v>
      </c>
      <c r="F1935" s="15">
        <v>44216</v>
      </c>
      <c r="G1935" s="2">
        <v>528</v>
      </c>
      <c r="H1935" s="4">
        <f>Tabla14[[#This Row],[Importe]]-Tabla14[[#This Row],[Pagado]]</f>
        <v>0</v>
      </c>
    </row>
    <row r="1936" spans="1:8" x14ac:dyDescent="0.25">
      <c r="A1936" s="14">
        <v>44216</v>
      </c>
      <c r="B1936" s="8" t="s">
        <v>9573</v>
      </c>
      <c r="C1936">
        <v>44320</v>
      </c>
      <c r="D1936" s="13" t="s">
        <v>4028</v>
      </c>
      <c r="E1936" s="2">
        <v>2872</v>
      </c>
      <c r="F1936" s="15">
        <v>44216</v>
      </c>
      <c r="G1936" s="2">
        <v>2872</v>
      </c>
      <c r="H1936" s="4">
        <f>Tabla14[[#This Row],[Importe]]-Tabla14[[#This Row],[Pagado]]</f>
        <v>0</v>
      </c>
    </row>
    <row r="1937" spans="1:8" x14ac:dyDescent="0.25">
      <c r="A1937" s="14">
        <v>44216</v>
      </c>
      <c r="B1937" s="8" t="s">
        <v>9574</v>
      </c>
      <c r="C1937">
        <v>44321</v>
      </c>
      <c r="D1937" s="13" t="s">
        <v>3936</v>
      </c>
      <c r="E1937" s="2">
        <v>3936</v>
      </c>
      <c r="F1937" s="15">
        <v>44217</v>
      </c>
      <c r="G1937" s="2">
        <v>3936</v>
      </c>
      <c r="H1937" s="4">
        <f>Tabla14[[#This Row],[Importe]]-Tabla14[[#This Row],[Pagado]]</f>
        <v>0</v>
      </c>
    </row>
    <row r="1938" spans="1:8" ht="30" x14ac:dyDescent="0.25">
      <c r="A1938" s="14">
        <v>44216</v>
      </c>
      <c r="B1938" s="8" t="s">
        <v>9575</v>
      </c>
      <c r="C1938">
        <v>44322</v>
      </c>
      <c r="D1938" s="13" t="s">
        <v>3935</v>
      </c>
      <c r="E1938" s="2">
        <v>75792.899999999994</v>
      </c>
      <c r="F1938" s="15" t="s">
        <v>9576</v>
      </c>
      <c r="G1938" s="2">
        <f>64000+11792.9</f>
        <v>75792.899999999994</v>
      </c>
      <c r="H1938" s="4">
        <f>Tabla14[[#This Row],[Importe]]-Tabla14[[#This Row],[Pagado]]</f>
        <v>0</v>
      </c>
    </row>
    <row r="1939" spans="1:8" x14ac:dyDescent="0.25">
      <c r="A1939" s="14">
        <v>44216</v>
      </c>
      <c r="B1939" s="8" t="s">
        <v>9577</v>
      </c>
      <c r="C1939">
        <v>44323</v>
      </c>
      <c r="D1939" s="13" t="s">
        <v>4129</v>
      </c>
      <c r="E1939" s="2">
        <v>12249.6</v>
      </c>
      <c r="F1939" s="15">
        <v>44217</v>
      </c>
      <c r="G1939" s="2">
        <v>12249.6</v>
      </c>
      <c r="H1939" s="4">
        <f>Tabla14[[#This Row],[Importe]]-Tabla14[[#This Row],[Pagado]]</f>
        <v>0</v>
      </c>
    </row>
    <row r="1940" spans="1:8" x14ac:dyDescent="0.25">
      <c r="A1940" s="14">
        <v>44216</v>
      </c>
      <c r="B1940" s="8" t="s">
        <v>9578</v>
      </c>
      <c r="C1940">
        <v>44324</v>
      </c>
      <c r="D1940" s="13" t="s">
        <v>3947</v>
      </c>
      <c r="E1940" s="2">
        <v>2473.8000000000002</v>
      </c>
      <c r="F1940" s="15">
        <v>44217</v>
      </c>
      <c r="G1940" s="2">
        <v>2473.8000000000002</v>
      </c>
      <c r="H1940" s="4">
        <f>Tabla14[[#This Row],[Importe]]-Tabla14[[#This Row],[Pagado]]</f>
        <v>0</v>
      </c>
    </row>
    <row r="1941" spans="1:8" x14ac:dyDescent="0.25">
      <c r="A1941" s="14">
        <v>44216</v>
      </c>
      <c r="B1941" s="8" t="s">
        <v>9579</v>
      </c>
      <c r="C1941">
        <v>44325</v>
      </c>
      <c r="D1941" s="13" t="s">
        <v>3946</v>
      </c>
      <c r="E1941" s="2">
        <v>2979.2</v>
      </c>
      <c r="F1941" s="15">
        <v>44217</v>
      </c>
      <c r="G1941" s="2">
        <v>2979.2</v>
      </c>
      <c r="H1941" s="4">
        <f>Tabla14[[#This Row],[Importe]]-Tabla14[[#This Row],[Pagado]]</f>
        <v>0</v>
      </c>
    </row>
    <row r="1942" spans="1:8" x14ac:dyDescent="0.25">
      <c r="A1942" s="14">
        <v>44216</v>
      </c>
      <c r="B1942" s="8" t="s">
        <v>9580</v>
      </c>
      <c r="C1942">
        <v>44326</v>
      </c>
      <c r="D1942" s="13" t="s">
        <v>3951</v>
      </c>
      <c r="E1942" s="2">
        <v>6386.9</v>
      </c>
      <c r="F1942" s="15">
        <v>44216</v>
      </c>
      <c r="G1942" s="2">
        <v>6386.9</v>
      </c>
      <c r="H1942" s="4">
        <f>Tabla14[[#This Row],[Importe]]-Tabla14[[#This Row],[Pagado]]</f>
        <v>0</v>
      </c>
    </row>
    <row r="1943" spans="1:8" x14ac:dyDescent="0.25">
      <c r="A1943" s="14">
        <v>44216</v>
      </c>
      <c r="B1943" s="8" t="s">
        <v>9581</v>
      </c>
      <c r="C1943">
        <v>44327</v>
      </c>
      <c r="D1943" s="13" t="s">
        <v>4080</v>
      </c>
      <c r="E1943" s="2">
        <v>4067.1</v>
      </c>
      <c r="F1943" s="15">
        <v>44218</v>
      </c>
      <c r="G1943" s="2">
        <v>4067.1</v>
      </c>
      <c r="H1943" s="4">
        <f>Tabla14[[#This Row],[Importe]]-Tabla14[[#This Row],[Pagado]]</f>
        <v>0</v>
      </c>
    </row>
    <row r="1944" spans="1:8" x14ac:dyDescent="0.25">
      <c r="A1944" s="14">
        <v>44216</v>
      </c>
      <c r="B1944" s="8" t="s">
        <v>9582</v>
      </c>
      <c r="C1944">
        <v>44328</v>
      </c>
      <c r="D1944" s="13" t="s">
        <v>3938</v>
      </c>
      <c r="E1944" s="2">
        <v>4410</v>
      </c>
      <c r="F1944" s="15">
        <v>44218</v>
      </c>
      <c r="G1944" s="2">
        <v>4410</v>
      </c>
      <c r="H1944" s="4">
        <f>Tabla14[[#This Row],[Importe]]-Tabla14[[#This Row],[Pagado]]</f>
        <v>0</v>
      </c>
    </row>
    <row r="1945" spans="1:8" x14ac:dyDescent="0.25">
      <c r="A1945" s="14">
        <v>44216</v>
      </c>
      <c r="B1945" s="8" t="s">
        <v>9583</v>
      </c>
      <c r="C1945">
        <v>44329</v>
      </c>
      <c r="D1945" s="13" t="s">
        <v>3949</v>
      </c>
      <c r="E1945" s="2">
        <v>18794.3</v>
      </c>
      <c r="F1945" s="15">
        <v>44217</v>
      </c>
      <c r="G1945" s="2">
        <v>18794.3</v>
      </c>
      <c r="H1945" s="4">
        <f>Tabla14[[#This Row],[Importe]]-Tabla14[[#This Row],[Pagado]]</f>
        <v>0</v>
      </c>
    </row>
    <row r="1946" spans="1:8" x14ac:dyDescent="0.25">
      <c r="A1946" s="14">
        <v>44216</v>
      </c>
      <c r="B1946" s="8" t="s">
        <v>9584</v>
      </c>
      <c r="C1946">
        <v>44330</v>
      </c>
      <c r="D1946" s="13" t="s">
        <v>3948</v>
      </c>
      <c r="E1946" s="2">
        <v>8174.4</v>
      </c>
      <c r="F1946" s="15">
        <v>44217</v>
      </c>
      <c r="G1946" s="2">
        <v>8174.4</v>
      </c>
      <c r="H1946" s="4">
        <f>Tabla14[[#This Row],[Importe]]-Tabla14[[#This Row],[Pagado]]</f>
        <v>0</v>
      </c>
    </row>
    <row r="1947" spans="1:8" ht="30" x14ac:dyDescent="0.25">
      <c r="A1947" s="14">
        <v>44216</v>
      </c>
      <c r="B1947" s="8" t="s">
        <v>9585</v>
      </c>
      <c r="C1947">
        <v>44331</v>
      </c>
      <c r="D1947" s="13" t="s">
        <v>3950</v>
      </c>
      <c r="E1947" s="2">
        <v>34795.199999999997</v>
      </c>
      <c r="F1947" s="15" t="s">
        <v>9586</v>
      </c>
      <c r="G1947" s="2">
        <f>20000+14795.2</f>
        <v>34795.199999999997</v>
      </c>
      <c r="H1947" s="4">
        <f>Tabla14[[#This Row],[Importe]]-Tabla14[[#This Row],[Pagado]]</f>
        <v>0</v>
      </c>
    </row>
    <row r="1948" spans="1:8" x14ac:dyDescent="0.25">
      <c r="A1948" s="14">
        <v>44216</v>
      </c>
      <c r="B1948" s="8" t="s">
        <v>9587</v>
      </c>
      <c r="C1948">
        <v>44332</v>
      </c>
      <c r="D1948" s="13" t="s">
        <v>3944</v>
      </c>
      <c r="E1948" s="2">
        <v>4027.2</v>
      </c>
      <c r="F1948" s="15">
        <v>44217</v>
      </c>
      <c r="G1948" s="2">
        <v>4027.2</v>
      </c>
      <c r="H1948" s="4">
        <f>Tabla14[[#This Row],[Importe]]-Tabla14[[#This Row],[Pagado]]</f>
        <v>0</v>
      </c>
    </row>
    <row r="1949" spans="1:8" x14ac:dyDescent="0.25">
      <c r="A1949" s="14">
        <v>44216</v>
      </c>
      <c r="B1949" s="8" t="s">
        <v>9588</v>
      </c>
      <c r="C1949">
        <v>44333</v>
      </c>
      <c r="D1949" s="13" t="s">
        <v>3941</v>
      </c>
      <c r="E1949" s="2">
        <v>4375.7</v>
      </c>
      <c r="F1949" s="15">
        <v>44218</v>
      </c>
      <c r="G1949" s="2">
        <v>4375.7</v>
      </c>
      <c r="H1949" s="4">
        <f>Tabla14[[#This Row],[Importe]]-Tabla14[[#This Row],[Pagado]]</f>
        <v>0</v>
      </c>
    </row>
    <row r="1950" spans="1:8" x14ac:dyDescent="0.25">
      <c r="A1950" s="14">
        <v>44216</v>
      </c>
      <c r="B1950" s="8" t="s">
        <v>9589</v>
      </c>
      <c r="C1950">
        <v>44334</v>
      </c>
      <c r="D1950" s="13" t="s">
        <v>4082</v>
      </c>
      <c r="E1950" s="2">
        <v>3662.4</v>
      </c>
      <c r="F1950" s="15">
        <v>44217</v>
      </c>
      <c r="G1950" s="2">
        <v>3662.4</v>
      </c>
      <c r="H1950" s="4">
        <f>Tabla14[[#This Row],[Importe]]-Tabla14[[#This Row],[Pagado]]</f>
        <v>0</v>
      </c>
    </row>
    <row r="1951" spans="1:8" x14ac:dyDescent="0.25">
      <c r="A1951" s="14">
        <v>44216</v>
      </c>
      <c r="B1951" s="8" t="s">
        <v>9590</v>
      </c>
      <c r="C1951">
        <v>44335</v>
      </c>
      <c r="D1951" s="13" t="s">
        <v>3939</v>
      </c>
      <c r="E1951" s="2">
        <v>3731.8</v>
      </c>
      <c r="F1951" s="15">
        <v>44217</v>
      </c>
      <c r="G1951" s="2">
        <v>3731.8</v>
      </c>
      <c r="H1951" s="4">
        <f>Tabla14[[#This Row],[Importe]]-Tabla14[[#This Row],[Pagado]]</f>
        <v>0</v>
      </c>
    </row>
    <row r="1952" spans="1:8" x14ac:dyDescent="0.25">
      <c r="A1952" s="14">
        <v>44216</v>
      </c>
      <c r="B1952" s="8" t="s">
        <v>9591</v>
      </c>
      <c r="C1952">
        <v>44336</v>
      </c>
      <c r="D1952" s="13" t="s">
        <v>3940</v>
      </c>
      <c r="E1952" s="2">
        <v>3926.4</v>
      </c>
      <c r="F1952" s="15">
        <v>44217</v>
      </c>
      <c r="G1952" s="2">
        <v>3926.4</v>
      </c>
      <c r="H1952" s="4">
        <f>Tabla14[[#This Row],[Importe]]-Tabla14[[#This Row],[Pagado]]</f>
        <v>0</v>
      </c>
    </row>
    <row r="1953" spans="1:8" x14ac:dyDescent="0.25">
      <c r="A1953" s="14">
        <v>44216</v>
      </c>
      <c r="B1953" s="8" t="s">
        <v>9592</v>
      </c>
      <c r="C1953">
        <v>44337</v>
      </c>
      <c r="D1953" s="13" t="s">
        <v>4042</v>
      </c>
      <c r="E1953" s="2">
        <v>30544</v>
      </c>
      <c r="F1953" s="15">
        <v>44224</v>
      </c>
      <c r="G1953" s="2">
        <v>30544</v>
      </c>
      <c r="H1953" s="4">
        <f>Tabla14[[#This Row],[Importe]]-Tabla14[[#This Row],[Pagado]]</f>
        <v>0</v>
      </c>
    </row>
    <row r="1954" spans="1:8" x14ac:dyDescent="0.25">
      <c r="A1954" s="14">
        <v>44216</v>
      </c>
      <c r="B1954" s="8" t="s">
        <v>9593</v>
      </c>
      <c r="C1954">
        <v>44338</v>
      </c>
      <c r="D1954" s="13" t="s">
        <v>4179</v>
      </c>
      <c r="E1954" s="2">
        <v>5673.1</v>
      </c>
      <c r="F1954" s="15">
        <v>44216</v>
      </c>
      <c r="G1954" s="2">
        <v>5673.1</v>
      </c>
      <c r="H1954" s="4">
        <f>Tabla14[[#This Row],[Importe]]-Tabla14[[#This Row],[Pagado]]</f>
        <v>0</v>
      </c>
    </row>
    <row r="1955" spans="1:8" x14ac:dyDescent="0.25">
      <c r="A1955" s="14">
        <v>44216</v>
      </c>
      <c r="B1955" s="8" t="s">
        <v>9594</v>
      </c>
      <c r="C1955">
        <v>44339</v>
      </c>
      <c r="D1955" s="13" t="s">
        <v>3953</v>
      </c>
      <c r="E1955" s="2">
        <v>1715</v>
      </c>
      <c r="F1955" s="15">
        <v>44216</v>
      </c>
      <c r="G1955" s="2">
        <v>1715</v>
      </c>
      <c r="H1955" s="4">
        <f>Tabla14[[#This Row],[Importe]]-Tabla14[[#This Row],[Pagado]]</f>
        <v>0</v>
      </c>
    </row>
    <row r="1956" spans="1:8" x14ac:dyDescent="0.25">
      <c r="A1956" s="14">
        <v>44216</v>
      </c>
      <c r="B1956" s="8" t="s">
        <v>9595</v>
      </c>
      <c r="C1956">
        <v>44340</v>
      </c>
      <c r="D1956" s="13" t="s">
        <v>4119</v>
      </c>
      <c r="E1956" s="2">
        <v>782.6</v>
      </c>
      <c r="F1956" s="15">
        <v>44216</v>
      </c>
      <c r="G1956" s="2">
        <v>782.6</v>
      </c>
      <c r="H1956" s="4">
        <f>Tabla14[[#This Row],[Importe]]-Tabla14[[#This Row],[Pagado]]</f>
        <v>0</v>
      </c>
    </row>
    <row r="1957" spans="1:8" x14ac:dyDescent="0.25">
      <c r="A1957" s="14">
        <v>44216</v>
      </c>
      <c r="B1957" s="8" t="s">
        <v>9596</v>
      </c>
      <c r="C1957">
        <v>44341</v>
      </c>
      <c r="D1957" s="13" t="s">
        <v>3976</v>
      </c>
      <c r="E1957" s="2">
        <v>1728</v>
      </c>
      <c r="F1957" s="15">
        <v>44216</v>
      </c>
      <c r="G1957" s="2">
        <v>1728</v>
      </c>
      <c r="H1957" s="4">
        <f>Tabla14[[#This Row],[Importe]]-Tabla14[[#This Row],[Pagado]]</f>
        <v>0</v>
      </c>
    </row>
    <row r="1958" spans="1:8" x14ac:dyDescent="0.25">
      <c r="A1958" s="14">
        <v>44216</v>
      </c>
      <c r="B1958" s="8" t="s">
        <v>9597</v>
      </c>
      <c r="C1958">
        <v>44342</v>
      </c>
      <c r="D1958" s="13" t="s">
        <v>3971</v>
      </c>
      <c r="E1958" s="2">
        <v>4820</v>
      </c>
      <c r="F1958" s="15">
        <v>44216</v>
      </c>
      <c r="G1958" s="2">
        <v>4820</v>
      </c>
      <c r="H1958" s="4">
        <f>Tabla14[[#This Row],[Importe]]-Tabla14[[#This Row],[Pagado]]</f>
        <v>0</v>
      </c>
    </row>
    <row r="1959" spans="1:8" ht="15.75" x14ac:dyDescent="0.25">
      <c r="A1959" s="14">
        <v>44216</v>
      </c>
      <c r="B1959" s="8" t="s">
        <v>9598</v>
      </c>
      <c r="C1959">
        <v>44343</v>
      </c>
      <c r="D1959" s="17" t="s">
        <v>7662</v>
      </c>
      <c r="E1959" s="2">
        <v>0</v>
      </c>
      <c r="F1959" s="18" t="s">
        <v>7662</v>
      </c>
      <c r="G1959" s="2">
        <v>0</v>
      </c>
      <c r="H1959" s="4">
        <f>Tabla14[[#This Row],[Importe]]-Tabla14[[#This Row],[Pagado]]</f>
        <v>0</v>
      </c>
    </row>
    <row r="1960" spans="1:8" x14ac:dyDescent="0.25">
      <c r="A1960" s="14">
        <v>44216</v>
      </c>
      <c r="B1960" s="8" t="s">
        <v>9599</v>
      </c>
      <c r="C1960">
        <v>44344</v>
      </c>
      <c r="D1960" s="13" t="s">
        <v>3982</v>
      </c>
      <c r="E1960" s="2">
        <v>3351.6</v>
      </c>
      <c r="F1960" s="15">
        <v>44216</v>
      </c>
      <c r="G1960" s="2">
        <v>3351.6</v>
      </c>
      <c r="H1960" s="4">
        <f>Tabla14[[#This Row],[Importe]]-Tabla14[[#This Row],[Pagado]]</f>
        <v>0</v>
      </c>
    </row>
    <row r="1961" spans="1:8" x14ac:dyDescent="0.25">
      <c r="A1961" s="14">
        <v>44216</v>
      </c>
      <c r="B1961" s="8" t="s">
        <v>9600</v>
      </c>
      <c r="C1961">
        <v>44345</v>
      </c>
      <c r="D1961" s="13" t="s">
        <v>4030</v>
      </c>
      <c r="E1961" s="2">
        <v>4183.8</v>
      </c>
      <c r="F1961" s="15">
        <v>44216</v>
      </c>
      <c r="G1961" s="2">
        <v>4183.8</v>
      </c>
      <c r="H1961" s="4">
        <f>Tabla14[[#This Row],[Importe]]-Tabla14[[#This Row],[Pagado]]</f>
        <v>0</v>
      </c>
    </row>
    <row r="1962" spans="1:8" x14ac:dyDescent="0.25">
      <c r="A1962" s="14">
        <v>44216</v>
      </c>
      <c r="B1962" s="8" t="s">
        <v>9601</v>
      </c>
      <c r="C1962">
        <v>44346</v>
      </c>
      <c r="D1962" s="13" t="s">
        <v>3972</v>
      </c>
      <c r="E1962" s="2">
        <v>4091.1</v>
      </c>
      <c r="F1962" s="15">
        <v>44216</v>
      </c>
      <c r="G1962" s="2">
        <v>4091.1</v>
      </c>
      <c r="H1962" s="4">
        <f>Tabla14[[#This Row],[Importe]]-Tabla14[[#This Row],[Pagado]]</f>
        <v>0</v>
      </c>
    </row>
    <row r="1963" spans="1:8" x14ac:dyDescent="0.25">
      <c r="A1963" s="14">
        <v>44216</v>
      </c>
      <c r="B1963" s="8" t="s">
        <v>9602</v>
      </c>
      <c r="C1963">
        <v>44347</v>
      </c>
      <c r="D1963" s="13" t="s">
        <v>3994</v>
      </c>
      <c r="E1963" s="2">
        <v>2798.7</v>
      </c>
      <c r="F1963" s="15">
        <v>44216</v>
      </c>
      <c r="G1963" s="2">
        <v>2798.7</v>
      </c>
      <c r="H1963" s="4">
        <f>Tabla14[[#This Row],[Importe]]-Tabla14[[#This Row],[Pagado]]</f>
        <v>0</v>
      </c>
    </row>
    <row r="1964" spans="1:8" x14ac:dyDescent="0.25">
      <c r="A1964" s="14">
        <v>44216</v>
      </c>
      <c r="B1964" s="8" t="s">
        <v>9603</v>
      </c>
      <c r="C1964">
        <v>44348</v>
      </c>
      <c r="D1964" s="13" t="s">
        <v>3969</v>
      </c>
      <c r="E1964" s="2">
        <v>9736.6</v>
      </c>
      <c r="F1964" s="15">
        <v>44216</v>
      </c>
      <c r="G1964" s="2">
        <v>9736.6</v>
      </c>
      <c r="H1964" s="4">
        <f>Tabla14[[#This Row],[Importe]]-Tabla14[[#This Row],[Pagado]]</f>
        <v>0</v>
      </c>
    </row>
    <row r="1965" spans="1:8" x14ac:dyDescent="0.25">
      <c r="A1965" s="14">
        <v>44216</v>
      </c>
      <c r="B1965" s="8" t="s">
        <v>9604</v>
      </c>
      <c r="C1965">
        <v>44349</v>
      </c>
      <c r="D1965" s="13" t="s">
        <v>4093</v>
      </c>
      <c r="E1965" s="2">
        <v>6992.3</v>
      </c>
      <c r="F1965" s="15">
        <v>44216</v>
      </c>
      <c r="G1965" s="2">
        <v>6992.3</v>
      </c>
      <c r="H1965" s="4">
        <f>Tabla14[[#This Row],[Importe]]-Tabla14[[#This Row],[Pagado]]</f>
        <v>0</v>
      </c>
    </row>
    <row r="1966" spans="1:8" x14ac:dyDescent="0.25">
      <c r="A1966" s="14">
        <v>44216</v>
      </c>
      <c r="B1966" s="8" t="s">
        <v>9605</v>
      </c>
      <c r="C1966">
        <v>44350</v>
      </c>
      <c r="D1966" s="13" t="s">
        <v>4187</v>
      </c>
      <c r="E1966" s="2">
        <v>12887.4</v>
      </c>
      <c r="F1966" s="15">
        <v>44216</v>
      </c>
      <c r="G1966" s="2">
        <v>12887.4</v>
      </c>
      <c r="H1966" s="4">
        <f>Tabla14[[#This Row],[Importe]]-Tabla14[[#This Row],[Pagado]]</f>
        <v>0</v>
      </c>
    </row>
    <row r="1967" spans="1:8" x14ac:dyDescent="0.25">
      <c r="A1967" s="14">
        <v>44216</v>
      </c>
      <c r="B1967" s="8" t="s">
        <v>9606</v>
      </c>
      <c r="C1967">
        <v>44351</v>
      </c>
      <c r="D1967" s="13" t="s">
        <v>3964</v>
      </c>
      <c r="E1967" s="2">
        <v>1919</v>
      </c>
      <c r="F1967" s="15">
        <v>44216</v>
      </c>
      <c r="G1967" s="2">
        <v>1919</v>
      </c>
      <c r="H1967" s="4">
        <f>Tabla14[[#This Row],[Importe]]-Tabla14[[#This Row],[Pagado]]</f>
        <v>0</v>
      </c>
    </row>
    <row r="1968" spans="1:8" x14ac:dyDescent="0.25">
      <c r="A1968" s="14">
        <v>44216</v>
      </c>
      <c r="B1968" s="8" t="s">
        <v>9607</v>
      </c>
      <c r="C1968">
        <v>44352</v>
      </c>
      <c r="D1968" s="13" t="s">
        <v>9503</v>
      </c>
      <c r="E1968" s="2">
        <v>3500</v>
      </c>
      <c r="F1968" s="15">
        <v>44216</v>
      </c>
      <c r="G1968" s="2">
        <v>3500</v>
      </c>
      <c r="H1968" s="4">
        <f>Tabla14[[#This Row],[Importe]]-Tabla14[[#This Row],[Pagado]]</f>
        <v>0</v>
      </c>
    </row>
    <row r="1969" spans="1:8" x14ac:dyDescent="0.25">
      <c r="A1969" s="14">
        <v>44216</v>
      </c>
      <c r="B1969" s="8" t="s">
        <v>9608</v>
      </c>
      <c r="C1969">
        <v>44353</v>
      </c>
      <c r="D1969" s="13" t="s">
        <v>4063</v>
      </c>
      <c r="E1969" s="2">
        <v>43498.8</v>
      </c>
      <c r="F1969" s="15">
        <v>44217</v>
      </c>
      <c r="G1969" s="2">
        <v>43498.8</v>
      </c>
      <c r="H1969" s="4">
        <f>Tabla14[[#This Row],[Importe]]-Tabla14[[#This Row],[Pagado]]</f>
        <v>0</v>
      </c>
    </row>
    <row r="1970" spans="1:8" x14ac:dyDescent="0.25">
      <c r="A1970" s="14">
        <v>44216</v>
      </c>
      <c r="B1970" s="8" t="s">
        <v>9609</v>
      </c>
      <c r="C1970">
        <v>44354</v>
      </c>
      <c r="D1970" s="13" t="s">
        <v>3969</v>
      </c>
      <c r="E1970" s="2">
        <v>1115.0999999999999</v>
      </c>
      <c r="F1970" s="15">
        <v>44216</v>
      </c>
      <c r="G1970" s="2">
        <v>1115.0999999999999</v>
      </c>
      <c r="H1970" s="4">
        <f>Tabla14[[#This Row],[Importe]]-Tabla14[[#This Row],[Pagado]]</f>
        <v>0</v>
      </c>
    </row>
    <row r="1971" spans="1:8" x14ac:dyDescent="0.25">
      <c r="A1971" s="14">
        <v>44216</v>
      </c>
      <c r="B1971" s="8" t="s">
        <v>9610</v>
      </c>
      <c r="C1971">
        <v>44355</v>
      </c>
      <c r="D1971" s="13" t="s">
        <v>3967</v>
      </c>
      <c r="E1971" s="2">
        <v>6470.4</v>
      </c>
      <c r="F1971" s="15">
        <v>44216</v>
      </c>
      <c r="G1971" s="2">
        <v>6470.4</v>
      </c>
      <c r="H1971" s="4">
        <f>Tabla14[[#This Row],[Importe]]-Tabla14[[#This Row],[Pagado]]</f>
        <v>0</v>
      </c>
    </row>
    <row r="1972" spans="1:8" x14ac:dyDescent="0.25">
      <c r="A1972" s="14">
        <v>44216</v>
      </c>
      <c r="B1972" s="8" t="s">
        <v>9611</v>
      </c>
      <c r="C1972">
        <v>44356</v>
      </c>
      <c r="D1972" s="13" t="s">
        <v>3993</v>
      </c>
      <c r="E1972" s="2">
        <v>245</v>
      </c>
      <c r="F1972" s="15">
        <v>44216</v>
      </c>
      <c r="G1972" s="2">
        <v>245</v>
      </c>
      <c r="H1972" s="4">
        <f>Tabla14[[#This Row],[Importe]]-Tabla14[[#This Row],[Pagado]]</f>
        <v>0</v>
      </c>
    </row>
    <row r="1973" spans="1:8" x14ac:dyDescent="0.25">
      <c r="A1973" s="14">
        <v>44216</v>
      </c>
      <c r="B1973" s="8" t="s">
        <v>9612</v>
      </c>
      <c r="C1973">
        <v>44357</v>
      </c>
      <c r="D1973" s="13" t="s">
        <v>3962</v>
      </c>
      <c r="E1973" s="2">
        <v>11097.9</v>
      </c>
      <c r="F1973" s="15">
        <v>44216</v>
      </c>
      <c r="G1973" s="2">
        <v>11097.9</v>
      </c>
      <c r="H1973" s="4">
        <f>Tabla14[[#This Row],[Importe]]-Tabla14[[#This Row],[Pagado]]</f>
        <v>0</v>
      </c>
    </row>
    <row r="1974" spans="1:8" x14ac:dyDescent="0.25">
      <c r="A1974" s="14">
        <v>44216</v>
      </c>
      <c r="B1974" s="8" t="s">
        <v>9613</v>
      </c>
      <c r="C1974">
        <v>44358</v>
      </c>
      <c r="D1974" s="13" t="s">
        <v>4036</v>
      </c>
      <c r="E1974" s="2">
        <v>1938</v>
      </c>
      <c r="F1974" s="15">
        <v>44216</v>
      </c>
      <c r="G1974" s="2">
        <v>1938</v>
      </c>
      <c r="H1974" s="4">
        <f>Tabla14[[#This Row],[Importe]]-Tabla14[[#This Row],[Pagado]]</f>
        <v>0</v>
      </c>
    </row>
    <row r="1975" spans="1:8" x14ac:dyDescent="0.25">
      <c r="A1975" s="14">
        <v>44216</v>
      </c>
      <c r="B1975" s="8" t="s">
        <v>9614</v>
      </c>
      <c r="C1975">
        <v>44359</v>
      </c>
      <c r="D1975" s="13" t="s">
        <v>4064</v>
      </c>
      <c r="E1975" s="2">
        <v>8699.4</v>
      </c>
      <c r="F1975" s="15">
        <v>44217</v>
      </c>
      <c r="G1975" s="2">
        <v>8699.4</v>
      </c>
      <c r="H1975" s="4">
        <f>Tabla14[[#This Row],[Importe]]-Tabla14[[#This Row],[Pagado]]</f>
        <v>0</v>
      </c>
    </row>
    <row r="1976" spans="1:8" x14ac:dyDescent="0.25">
      <c r="A1976" s="14">
        <v>44216</v>
      </c>
      <c r="B1976" s="8" t="s">
        <v>9615</v>
      </c>
      <c r="C1976">
        <v>44360</v>
      </c>
      <c r="D1976" s="13" t="s">
        <v>7758</v>
      </c>
      <c r="E1976" s="2">
        <v>3454.2</v>
      </c>
      <c r="F1976" s="15">
        <v>44216</v>
      </c>
      <c r="G1976" s="2">
        <v>3454.2</v>
      </c>
      <c r="H1976" s="4">
        <f>Tabla14[[#This Row],[Importe]]-Tabla14[[#This Row],[Pagado]]</f>
        <v>0</v>
      </c>
    </row>
    <row r="1977" spans="1:8" x14ac:dyDescent="0.25">
      <c r="A1977" s="14">
        <v>44216</v>
      </c>
      <c r="B1977" s="8" t="s">
        <v>9616</v>
      </c>
      <c r="C1977">
        <v>44361</v>
      </c>
      <c r="D1977" s="13" t="s">
        <v>9503</v>
      </c>
      <c r="E1977" s="2">
        <v>3718.4</v>
      </c>
      <c r="F1977" s="15">
        <v>44216</v>
      </c>
      <c r="G1977" s="2">
        <v>3718.4</v>
      </c>
      <c r="H1977" s="4">
        <f>Tabla14[[#This Row],[Importe]]-Tabla14[[#This Row],[Pagado]]</f>
        <v>0</v>
      </c>
    </row>
    <row r="1978" spans="1:8" x14ac:dyDescent="0.25">
      <c r="A1978" s="14">
        <v>44216</v>
      </c>
      <c r="B1978" s="8" t="s">
        <v>9617</v>
      </c>
      <c r="C1978">
        <v>44362</v>
      </c>
      <c r="D1978" s="13" t="s">
        <v>3960</v>
      </c>
      <c r="E1978" s="2">
        <v>19357.599999999999</v>
      </c>
      <c r="F1978" s="15">
        <v>44216</v>
      </c>
      <c r="G1978" s="2">
        <v>19357.599999999999</v>
      </c>
      <c r="H1978" s="4">
        <f>Tabla14[[#This Row],[Importe]]-Tabla14[[#This Row],[Pagado]]</f>
        <v>0</v>
      </c>
    </row>
    <row r="1979" spans="1:8" x14ac:dyDescent="0.25">
      <c r="A1979" s="14">
        <v>44216</v>
      </c>
      <c r="B1979" s="8" t="s">
        <v>9618</v>
      </c>
      <c r="C1979">
        <v>44363</v>
      </c>
      <c r="D1979" s="13" t="s">
        <v>4084</v>
      </c>
      <c r="E1979" s="2">
        <v>2726</v>
      </c>
      <c r="F1979" s="15">
        <v>44216</v>
      </c>
      <c r="G1979" s="2">
        <v>2726</v>
      </c>
      <c r="H1979" s="4">
        <f>Tabla14[[#This Row],[Importe]]-Tabla14[[#This Row],[Pagado]]</f>
        <v>0</v>
      </c>
    </row>
    <row r="1980" spans="1:8" x14ac:dyDescent="0.25">
      <c r="A1980" s="14">
        <v>44216</v>
      </c>
      <c r="B1980" s="8" t="s">
        <v>9619</v>
      </c>
      <c r="C1980">
        <v>44364</v>
      </c>
      <c r="D1980" s="13" t="s">
        <v>4017</v>
      </c>
      <c r="E1980" s="2">
        <v>36836</v>
      </c>
      <c r="F1980" s="15">
        <v>44219</v>
      </c>
      <c r="G1980" s="2">
        <v>36836</v>
      </c>
      <c r="H1980" s="4">
        <f>Tabla14[[#This Row],[Importe]]-Tabla14[[#This Row],[Pagado]]</f>
        <v>0</v>
      </c>
    </row>
    <row r="1981" spans="1:8" x14ac:dyDescent="0.25">
      <c r="A1981" s="14">
        <v>44216</v>
      </c>
      <c r="B1981" s="8" t="s">
        <v>9620</v>
      </c>
      <c r="C1981">
        <v>44365</v>
      </c>
      <c r="D1981" s="13" t="s">
        <v>4049</v>
      </c>
      <c r="E1981" s="2">
        <v>3420</v>
      </c>
      <c r="F1981" s="15">
        <v>44216</v>
      </c>
      <c r="G1981" s="2">
        <v>3420</v>
      </c>
      <c r="H1981" s="4">
        <f>Tabla14[[#This Row],[Importe]]-Tabla14[[#This Row],[Pagado]]</f>
        <v>0</v>
      </c>
    </row>
    <row r="1982" spans="1:8" x14ac:dyDescent="0.25">
      <c r="A1982" s="14">
        <v>44216</v>
      </c>
      <c r="B1982" s="8" t="s">
        <v>9621</v>
      </c>
      <c r="C1982">
        <v>44366</v>
      </c>
      <c r="D1982" s="13" t="s">
        <v>4039</v>
      </c>
      <c r="E1982" s="2">
        <v>16963.2</v>
      </c>
      <c r="F1982" s="15">
        <v>44219</v>
      </c>
      <c r="G1982" s="2">
        <v>16963.2</v>
      </c>
      <c r="H1982" s="4">
        <f>Tabla14[[#This Row],[Importe]]-Tabla14[[#This Row],[Pagado]]</f>
        <v>0</v>
      </c>
    </row>
    <row r="1983" spans="1:8" x14ac:dyDescent="0.25">
      <c r="A1983" s="14">
        <v>44216</v>
      </c>
      <c r="B1983" s="8" t="s">
        <v>9622</v>
      </c>
      <c r="C1983">
        <v>44367</v>
      </c>
      <c r="D1983" s="13" t="s">
        <v>3985</v>
      </c>
      <c r="E1983" s="2">
        <v>1524.2</v>
      </c>
      <c r="F1983" s="15">
        <v>44216</v>
      </c>
      <c r="G1983" s="2">
        <v>1524.2</v>
      </c>
      <c r="H1983" s="4">
        <f>Tabla14[[#This Row],[Importe]]-Tabla14[[#This Row],[Pagado]]</f>
        <v>0</v>
      </c>
    </row>
    <row r="1984" spans="1:8" x14ac:dyDescent="0.25">
      <c r="A1984" s="14">
        <v>44216</v>
      </c>
      <c r="B1984" s="8" t="s">
        <v>9623</v>
      </c>
      <c r="C1984">
        <v>44368</v>
      </c>
      <c r="D1984" s="13" t="s">
        <v>3987</v>
      </c>
      <c r="E1984" s="2">
        <v>6335.6</v>
      </c>
      <c r="F1984" s="15">
        <v>44216</v>
      </c>
      <c r="G1984" s="2">
        <v>6335.6</v>
      </c>
      <c r="H1984" s="4">
        <f>Tabla14[[#This Row],[Importe]]-Tabla14[[#This Row],[Pagado]]</f>
        <v>0</v>
      </c>
    </row>
    <row r="1985" spans="1:8" x14ac:dyDescent="0.25">
      <c r="A1985" s="14">
        <v>44216</v>
      </c>
      <c r="B1985" s="8" t="s">
        <v>9624</v>
      </c>
      <c r="C1985">
        <v>44369</v>
      </c>
      <c r="D1985" s="13" t="s">
        <v>4116</v>
      </c>
      <c r="E1985" s="2">
        <v>1362</v>
      </c>
      <c r="F1985" s="15">
        <v>44216</v>
      </c>
      <c r="G1985" s="2">
        <v>1362</v>
      </c>
      <c r="H1985" s="4">
        <f>Tabla14[[#This Row],[Importe]]-Tabla14[[#This Row],[Pagado]]</f>
        <v>0</v>
      </c>
    </row>
    <row r="1986" spans="1:8" x14ac:dyDescent="0.25">
      <c r="A1986" s="14">
        <v>44216</v>
      </c>
      <c r="B1986" s="8" t="s">
        <v>9625</v>
      </c>
      <c r="C1986">
        <v>44370</v>
      </c>
      <c r="D1986" s="13" t="s">
        <v>3975</v>
      </c>
      <c r="E1986" s="2">
        <v>4900</v>
      </c>
      <c r="F1986" s="15">
        <v>44216</v>
      </c>
      <c r="G1986" s="2">
        <v>4900</v>
      </c>
      <c r="H1986" s="4">
        <f>Tabla14[[#This Row],[Importe]]-Tabla14[[#This Row],[Pagado]]</f>
        <v>0</v>
      </c>
    </row>
    <row r="1987" spans="1:8" x14ac:dyDescent="0.25">
      <c r="A1987" s="14">
        <v>44216</v>
      </c>
      <c r="B1987" s="8" t="s">
        <v>9626</v>
      </c>
      <c r="C1987">
        <v>44371</v>
      </c>
      <c r="D1987" s="13" t="s">
        <v>3975</v>
      </c>
      <c r="E1987" s="2">
        <v>4900</v>
      </c>
      <c r="F1987" s="15">
        <v>44216</v>
      </c>
      <c r="G1987" s="2">
        <v>4900</v>
      </c>
      <c r="H1987" s="4">
        <f>Tabla14[[#This Row],[Importe]]-Tabla14[[#This Row],[Pagado]]</f>
        <v>0</v>
      </c>
    </row>
    <row r="1988" spans="1:8" x14ac:dyDescent="0.25">
      <c r="A1988" s="14">
        <v>44216</v>
      </c>
      <c r="B1988" s="8" t="s">
        <v>9627</v>
      </c>
      <c r="C1988">
        <v>44372</v>
      </c>
      <c r="D1988" s="13" t="s">
        <v>3964</v>
      </c>
      <c r="E1988" s="2">
        <v>2940</v>
      </c>
      <c r="F1988" s="15">
        <v>44216</v>
      </c>
      <c r="G1988" s="2">
        <v>2940</v>
      </c>
      <c r="H1988" s="4">
        <f>Tabla14[[#This Row],[Importe]]-Tabla14[[#This Row],[Pagado]]</f>
        <v>0</v>
      </c>
    </row>
    <row r="1989" spans="1:8" x14ac:dyDescent="0.25">
      <c r="A1989" s="14">
        <v>44216</v>
      </c>
      <c r="B1989" s="8" t="s">
        <v>9628</v>
      </c>
      <c r="C1989">
        <v>44373</v>
      </c>
      <c r="D1989" s="13" t="s">
        <v>4043</v>
      </c>
      <c r="E1989" s="2">
        <v>17562.8</v>
      </c>
      <c r="F1989" s="15">
        <v>44219</v>
      </c>
      <c r="G1989" s="2">
        <v>17562.8</v>
      </c>
      <c r="H1989" s="4">
        <f>Tabla14[[#This Row],[Importe]]-Tabla14[[#This Row],[Pagado]]</f>
        <v>0</v>
      </c>
    </row>
    <row r="1990" spans="1:8" x14ac:dyDescent="0.25">
      <c r="A1990" s="14">
        <v>44216</v>
      </c>
      <c r="B1990" s="8" t="s">
        <v>9629</v>
      </c>
      <c r="C1990">
        <v>44374</v>
      </c>
      <c r="D1990" s="13" t="s">
        <v>3983</v>
      </c>
      <c r="E1990" s="2">
        <v>6321.3</v>
      </c>
      <c r="F1990" s="15">
        <v>44216</v>
      </c>
      <c r="G1990" s="2">
        <v>6321.3</v>
      </c>
      <c r="H1990" s="4">
        <f>Tabla14[[#This Row],[Importe]]-Tabla14[[#This Row],[Pagado]]</f>
        <v>0</v>
      </c>
    </row>
    <row r="1991" spans="1:8" x14ac:dyDescent="0.25">
      <c r="A1991" s="14">
        <v>44216</v>
      </c>
      <c r="B1991" s="8" t="s">
        <v>9630</v>
      </c>
      <c r="C1991">
        <v>44375</v>
      </c>
      <c r="D1991" s="13" t="s">
        <v>4052</v>
      </c>
      <c r="E1991" s="2">
        <v>10288.5</v>
      </c>
      <c r="F1991" s="15">
        <v>44216</v>
      </c>
      <c r="G1991" s="2">
        <v>10288.5</v>
      </c>
      <c r="H1991" s="4">
        <f>Tabla14[[#This Row],[Importe]]-Tabla14[[#This Row],[Pagado]]</f>
        <v>0</v>
      </c>
    </row>
    <row r="1992" spans="1:8" x14ac:dyDescent="0.25">
      <c r="A1992" s="14">
        <v>44216</v>
      </c>
      <c r="B1992" s="8" t="s">
        <v>9631</v>
      </c>
      <c r="C1992">
        <v>44376</v>
      </c>
      <c r="D1992" s="13" t="s">
        <v>4038</v>
      </c>
      <c r="E1992" s="2">
        <v>27676.5</v>
      </c>
      <c r="F1992" s="15">
        <v>44219</v>
      </c>
      <c r="G1992" s="2">
        <v>27676.5</v>
      </c>
      <c r="H1992" s="4">
        <f>Tabla14[[#This Row],[Importe]]-Tabla14[[#This Row],[Pagado]]</f>
        <v>0</v>
      </c>
    </row>
    <row r="1993" spans="1:8" x14ac:dyDescent="0.25">
      <c r="A1993" s="14">
        <v>44216</v>
      </c>
      <c r="B1993" s="8" t="s">
        <v>9632</v>
      </c>
      <c r="C1993">
        <v>44377</v>
      </c>
      <c r="D1993" s="13" t="s">
        <v>4147</v>
      </c>
      <c r="E1993" s="2">
        <v>1689.7</v>
      </c>
      <c r="F1993" s="15">
        <v>44216</v>
      </c>
      <c r="G1993" s="2">
        <v>1689.7</v>
      </c>
      <c r="H1993" s="4">
        <f>Tabla14[[#This Row],[Importe]]-Tabla14[[#This Row],[Pagado]]</f>
        <v>0</v>
      </c>
    </row>
    <row r="1994" spans="1:8" x14ac:dyDescent="0.25">
      <c r="A1994" s="14">
        <v>44216</v>
      </c>
      <c r="B1994" s="8" t="s">
        <v>9633</v>
      </c>
      <c r="C1994">
        <v>44378</v>
      </c>
      <c r="D1994" s="13" t="s">
        <v>3952</v>
      </c>
      <c r="E1994" s="2">
        <v>1324</v>
      </c>
      <c r="F1994" s="15">
        <v>44216</v>
      </c>
      <c r="G1994" s="2">
        <v>1324</v>
      </c>
      <c r="H1994" s="4">
        <f>Tabla14[[#This Row],[Importe]]-Tabla14[[#This Row],[Pagado]]</f>
        <v>0</v>
      </c>
    </row>
    <row r="1995" spans="1:8" x14ac:dyDescent="0.25">
      <c r="A1995" s="14">
        <v>44216</v>
      </c>
      <c r="B1995" s="8" t="s">
        <v>9634</v>
      </c>
      <c r="C1995">
        <v>44379</v>
      </c>
      <c r="D1995" s="13" t="s">
        <v>4048</v>
      </c>
      <c r="E1995" s="2">
        <v>22681.200000000001</v>
      </c>
      <c r="F1995" s="15">
        <v>44216</v>
      </c>
      <c r="G1995" s="2">
        <v>22681.200000000001</v>
      </c>
      <c r="H1995" s="4">
        <f>Tabla14[[#This Row],[Importe]]-Tabla14[[#This Row],[Pagado]]</f>
        <v>0</v>
      </c>
    </row>
    <row r="1996" spans="1:8" x14ac:dyDescent="0.25">
      <c r="A1996" s="14">
        <v>44216</v>
      </c>
      <c r="B1996" s="8" t="s">
        <v>9635</v>
      </c>
      <c r="C1996">
        <v>44380</v>
      </c>
      <c r="D1996" s="13" t="s">
        <v>3980</v>
      </c>
      <c r="E1996" s="2">
        <v>4498.1000000000004</v>
      </c>
      <c r="F1996" s="15">
        <v>44216</v>
      </c>
      <c r="G1996" s="2">
        <v>4498.1000000000004</v>
      </c>
      <c r="H1996" s="4">
        <f>Tabla14[[#This Row],[Importe]]-Tabla14[[#This Row],[Pagado]]</f>
        <v>0</v>
      </c>
    </row>
    <row r="1997" spans="1:8" x14ac:dyDescent="0.25">
      <c r="A1997" s="14">
        <v>44216</v>
      </c>
      <c r="B1997" s="8" t="s">
        <v>9636</v>
      </c>
      <c r="C1997">
        <v>44381</v>
      </c>
      <c r="D1997" s="13" t="s">
        <v>4009</v>
      </c>
      <c r="E1997" s="2">
        <v>686</v>
      </c>
      <c r="F1997" s="15">
        <v>44216</v>
      </c>
      <c r="G1997" s="2">
        <v>686</v>
      </c>
      <c r="H1997" s="4">
        <f>Tabla14[[#This Row],[Importe]]-Tabla14[[#This Row],[Pagado]]</f>
        <v>0</v>
      </c>
    </row>
    <row r="1998" spans="1:8" x14ac:dyDescent="0.25">
      <c r="A1998" s="14">
        <v>44216</v>
      </c>
      <c r="B1998" s="8" t="s">
        <v>9637</v>
      </c>
      <c r="C1998">
        <v>44382</v>
      </c>
      <c r="D1998" s="13" t="s">
        <v>4004</v>
      </c>
      <c r="E1998" s="2">
        <v>3885.7</v>
      </c>
      <c r="F1998" s="15">
        <v>44216</v>
      </c>
      <c r="G1998" s="2">
        <v>3885.7</v>
      </c>
      <c r="H1998" s="4">
        <f>Tabla14[[#This Row],[Importe]]-Tabla14[[#This Row],[Pagado]]</f>
        <v>0</v>
      </c>
    </row>
    <row r="1999" spans="1:8" x14ac:dyDescent="0.25">
      <c r="A1999" s="14">
        <v>44216</v>
      </c>
      <c r="B1999" s="8" t="s">
        <v>9638</v>
      </c>
      <c r="C1999">
        <v>44383</v>
      </c>
      <c r="D1999" s="13" t="s">
        <v>3973</v>
      </c>
      <c r="E1999" s="2">
        <v>735</v>
      </c>
      <c r="F1999" s="15">
        <v>44216</v>
      </c>
      <c r="G1999" s="2">
        <v>735</v>
      </c>
      <c r="H1999" s="4">
        <f>Tabla14[[#This Row],[Importe]]-Tabla14[[#This Row],[Pagado]]</f>
        <v>0</v>
      </c>
    </row>
    <row r="2000" spans="1:8" x14ac:dyDescent="0.25">
      <c r="A2000" s="14">
        <v>44216</v>
      </c>
      <c r="B2000" s="8" t="s">
        <v>9639</v>
      </c>
      <c r="C2000">
        <v>44384</v>
      </c>
      <c r="D2000" s="13" t="s">
        <v>4056</v>
      </c>
      <c r="E2000" s="2">
        <v>690</v>
      </c>
      <c r="F2000" s="15">
        <v>44216</v>
      </c>
      <c r="G2000" s="2">
        <v>690</v>
      </c>
      <c r="H2000" s="4">
        <f>Tabla14[[#This Row],[Importe]]-Tabla14[[#This Row],[Pagado]]</f>
        <v>0</v>
      </c>
    </row>
    <row r="2001" spans="1:8" x14ac:dyDescent="0.25">
      <c r="A2001" s="14">
        <v>44216</v>
      </c>
      <c r="B2001" s="8" t="s">
        <v>9640</v>
      </c>
      <c r="C2001">
        <v>44385</v>
      </c>
      <c r="D2001" s="13" t="s">
        <v>4005</v>
      </c>
      <c r="E2001" s="2">
        <v>3679.8</v>
      </c>
      <c r="F2001" s="15">
        <v>44216</v>
      </c>
      <c r="G2001" s="2">
        <v>3679.8</v>
      </c>
      <c r="H2001" s="4">
        <f>Tabla14[[#This Row],[Importe]]-Tabla14[[#This Row],[Pagado]]</f>
        <v>0</v>
      </c>
    </row>
    <row r="2002" spans="1:8" x14ac:dyDescent="0.25">
      <c r="A2002" s="14">
        <v>44216</v>
      </c>
      <c r="B2002" s="8" t="s">
        <v>9641</v>
      </c>
      <c r="C2002">
        <v>44386</v>
      </c>
      <c r="D2002" s="13" t="s">
        <v>4046</v>
      </c>
      <c r="E2002" s="2">
        <v>2690.4</v>
      </c>
      <c r="F2002" s="15">
        <v>44216</v>
      </c>
      <c r="G2002" s="2">
        <v>2690.4</v>
      </c>
      <c r="H2002" s="4">
        <f>Tabla14[[#This Row],[Importe]]-Tabla14[[#This Row],[Pagado]]</f>
        <v>0</v>
      </c>
    </row>
    <row r="2003" spans="1:8" x14ac:dyDescent="0.25">
      <c r="A2003" s="14">
        <v>44216</v>
      </c>
      <c r="B2003" s="8" t="s">
        <v>9642</v>
      </c>
      <c r="C2003">
        <v>44387</v>
      </c>
      <c r="D2003" s="13" t="s">
        <v>4045</v>
      </c>
      <c r="E2003" s="2">
        <v>3518.1</v>
      </c>
      <c r="F2003" s="15">
        <v>44216</v>
      </c>
      <c r="G2003" s="2">
        <v>3518.1</v>
      </c>
      <c r="H2003" s="4">
        <f>Tabla14[[#This Row],[Importe]]-Tabla14[[#This Row],[Pagado]]</f>
        <v>0</v>
      </c>
    </row>
    <row r="2004" spans="1:8" x14ac:dyDescent="0.25">
      <c r="A2004" s="14">
        <v>44216</v>
      </c>
      <c r="B2004" s="8" t="s">
        <v>9643</v>
      </c>
      <c r="C2004">
        <v>44388</v>
      </c>
      <c r="D2004" s="13" t="s">
        <v>4111</v>
      </c>
      <c r="E2004" s="2">
        <v>1680</v>
      </c>
      <c r="F2004" s="15">
        <v>44216</v>
      </c>
      <c r="G2004" s="2">
        <v>1680</v>
      </c>
      <c r="H2004" s="4">
        <f>Tabla14[[#This Row],[Importe]]-Tabla14[[#This Row],[Pagado]]</f>
        <v>0</v>
      </c>
    </row>
    <row r="2005" spans="1:8" x14ac:dyDescent="0.25">
      <c r="A2005" s="14">
        <v>44216</v>
      </c>
      <c r="B2005" s="8" t="s">
        <v>9644</v>
      </c>
      <c r="C2005">
        <v>44389</v>
      </c>
      <c r="D2005" s="13" t="s">
        <v>4044</v>
      </c>
      <c r="E2005" s="2">
        <v>3712</v>
      </c>
      <c r="F2005" s="15">
        <v>44216</v>
      </c>
      <c r="G2005" s="2">
        <v>3712</v>
      </c>
      <c r="H2005" s="4">
        <f>Tabla14[[#This Row],[Importe]]-Tabla14[[#This Row],[Pagado]]</f>
        <v>0</v>
      </c>
    </row>
    <row r="2006" spans="1:8" x14ac:dyDescent="0.25">
      <c r="A2006" s="14">
        <v>44216</v>
      </c>
      <c r="B2006" s="8" t="s">
        <v>9645</v>
      </c>
      <c r="C2006">
        <v>44390</v>
      </c>
      <c r="D2006" s="13" t="s">
        <v>4065</v>
      </c>
      <c r="E2006" s="2">
        <v>9633.6</v>
      </c>
      <c r="F2006" s="15">
        <v>44217</v>
      </c>
      <c r="G2006" s="2">
        <v>9633.6</v>
      </c>
      <c r="H2006" s="4">
        <f>Tabla14[[#This Row],[Importe]]-Tabla14[[#This Row],[Pagado]]</f>
        <v>0</v>
      </c>
    </row>
    <row r="2007" spans="1:8" x14ac:dyDescent="0.25">
      <c r="A2007" s="14">
        <v>44216</v>
      </c>
      <c r="B2007" s="8" t="s">
        <v>9646</v>
      </c>
      <c r="C2007">
        <v>44391</v>
      </c>
      <c r="D2007" s="13" t="s">
        <v>3989</v>
      </c>
      <c r="E2007" s="2">
        <v>1083.5999999999999</v>
      </c>
      <c r="F2007" s="15">
        <v>44216</v>
      </c>
      <c r="G2007" s="2">
        <v>1083.5999999999999</v>
      </c>
      <c r="H2007" s="4">
        <f>Tabla14[[#This Row],[Importe]]-Tabla14[[#This Row],[Pagado]]</f>
        <v>0</v>
      </c>
    </row>
    <row r="2008" spans="1:8" x14ac:dyDescent="0.25">
      <c r="A2008" s="14">
        <v>44216</v>
      </c>
      <c r="B2008" s="8" t="s">
        <v>9647</v>
      </c>
      <c r="C2008">
        <v>44392</v>
      </c>
      <c r="D2008" s="13" t="s">
        <v>4040</v>
      </c>
      <c r="E2008" s="2">
        <v>46479.3</v>
      </c>
      <c r="F2008" s="15">
        <v>44219</v>
      </c>
      <c r="G2008" s="2">
        <v>46479.3</v>
      </c>
      <c r="H2008" s="4">
        <f>Tabla14[[#This Row],[Importe]]-Tabla14[[#This Row],[Pagado]]</f>
        <v>0</v>
      </c>
    </row>
    <row r="2009" spans="1:8" x14ac:dyDescent="0.25">
      <c r="A2009" s="14">
        <v>44216</v>
      </c>
      <c r="B2009" s="8" t="s">
        <v>9648</v>
      </c>
      <c r="C2009">
        <v>44393</v>
      </c>
      <c r="D2009" s="13" t="s">
        <v>4062</v>
      </c>
      <c r="E2009" s="2">
        <v>20190</v>
      </c>
      <c r="F2009" s="15">
        <v>44217</v>
      </c>
      <c r="G2009" s="2">
        <v>20190</v>
      </c>
      <c r="H2009" s="4">
        <f>Tabla14[[#This Row],[Importe]]-Tabla14[[#This Row],[Pagado]]</f>
        <v>0</v>
      </c>
    </row>
    <row r="2010" spans="1:8" x14ac:dyDescent="0.25">
      <c r="A2010" s="14">
        <v>44216</v>
      </c>
      <c r="B2010" s="8" t="s">
        <v>9649</v>
      </c>
      <c r="C2010">
        <v>44394</v>
      </c>
      <c r="D2010" s="13" t="s">
        <v>4176</v>
      </c>
      <c r="E2010" s="2">
        <v>6540.6</v>
      </c>
      <c r="F2010" s="15">
        <v>44217</v>
      </c>
      <c r="G2010" s="2">
        <v>6540.6</v>
      </c>
      <c r="H2010" s="4">
        <f>Tabla14[[#This Row],[Importe]]-Tabla14[[#This Row],[Pagado]]</f>
        <v>0</v>
      </c>
    </row>
    <row r="2011" spans="1:8" x14ac:dyDescent="0.25">
      <c r="A2011" s="14">
        <v>44216</v>
      </c>
      <c r="B2011" s="8" t="s">
        <v>9650</v>
      </c>
      <c r="C2011">
        <v>44395</v>
      </c>
      <c r="D2011" s="13" t="s">
        <v>4053</v>
      </c>
      <c r="E2011" s="2">
        <v>4158.3999999999996</v>
      </c>
      <c r="F2011" s="15">
        <v>44216</v>
      </c>
      <c r="G2011" s="2">
        <v>4158.3999999999996</v>
      </c>
      <c r="H2011" s="4">
        <f>Tabla14[[#This Row],[Importe]]-Tabla14[[#This Row],[Pagado]]</f>
        <v>0</v>
      </c>
    </row>
    <row r="2012" spans="1:8" x14ac:dyDescent="0.25">
      <c r="A2012" s="14">
        <v>44216</v>
      </c>
      <c r="B2012" s="8" t="s">
        <v>9651</v>
      </c>
      <c r="C2012">
        <v>44396</v>
      </c>
      <c r="D2012" s="13" t="s">
        <v>3991</v>
      </c>
      <c r="E2012" s="2">
        <v>5310</v>
      </c>
      <c r="F2012" s="15">
        <v>44216</v>
      </c>
      <c r="G2012" s="2">
        <v>5310</v>
      </c>
      <c r="H2012" s="4">
        <f>Tabla14[[#This Row],[Importe]]-Tabla14[[#This Row],[Pagado]]</f>
        <v>0</v>
      </c>
    </row>
    <row r="2013" spans="1:8" x14ac:dyDescent="0.25">
      <c r="A2013" s="14">
        <v>44216</v>
      </c>
      <c r="B2013" s="8" t="s">
        <v>9652</v>
      </c>
      <c r="C2013">
        <v>44397</v>
      </c>
      <c r="D2013" s="13" t="s">
        <v>3964</v>
      </c>
      <c r="E2013" s="2">
        <v>572</v>
      </c>
      <c r="F2013" s="15">
        <v>44216</v>
      </c>
      <c r="G2013" s="2">
        <v>572</v>
      </c>
      <c r="H2013" s="4">
        <f>Tabla14[[#This Row],[Importe]]-Tabla14[[#This Row],[Pagado]]</f>
        <v>0</v>
      </c>
    </row>
    <row r="2014" spans="1:8" x14ac:dyDescent="0.25">
      <c r="A2014" s="14">
        <v>44216</v>
      </c>
      <c r="B2014" s="8" t="s">
        <v>9653</v>
      </c>
      <c r="C2014">
        <v>44398</v>
      </c>
      <c r="D2014" s="13" t="s">
        <v>3956</v>
      </c>
      <c r="E2014" s="2">
        <v>1933</v>
      </c>
      <c r="F2014" s="15">
        <v>44216</v>
      </c>
      <c r="G2014" s="2">
        <v>1933</v>
      </c>
      <c r="H2014" s="4">
        <f>Tabla14[[#This Row],[Importe]]-Tabla14[[#This Row],[Pagado]]</f>
        <v>0</v>
      </c>
    </row>
    <row r="2015" spans="1:8" x14ac:dyDescent="0.25">
      <c r="A2015" s="14">
        <v>44216</v>
      </c>
      <c r="B2015" s="8" t="s">
        <v>9654</v>
      </c>
      <c r="C2015">
        <v>44399</v>
      </c>
      <c r="D2015" s="13" t="s">
        <v>4033</v>
      </c>
      <c r="E2015" s="2">
        <v>2365.1999999999998</v>
      </c>
      <c r="F2015" s="15">
        <v>44216</v>
      </c>
      <c r="G2015" s="2">
        <v>2365.1999999999998</v>
      </c>
      <c r="H2015" s="4">
        <f>Tabla14[[#This Row],[Importe]]-Tabla14[[#This Row],[Pagado]]</f>
        <v>0</v>
      </c>
    </row>
    <row r="2016" spans="1:8" x14ac:dyDescent="0.25">
      <c r="A2016" s="14">
        <v>44216</v>
      </c>
      <c r="B2016" s="8" t="s">
        <v>9655</v>
      </c>
      <c r="C2016">
        <v>44400</v>
      </c>
      <c r="D2016" s="13" t="s">
        <v>9656</v>
      </c>
      <c r="E2016" s="2">
        <v>3038.3</v>
      </c>
      <c r="F2016" s="15">
        <v>44216</v>
      </c>
      <c r="G2016" s="2">
        <v>3038.3</v>
      </c>
      <c r="H2016" s="4">
        <f>Tabla14[[#This Row],[Importe]]-Tabla14[[#This Row],[Pagado]]</f>
        <v>0</v>
      </c>
    </row>
    <row r="2017" spans="1:8" x14ac:dyDescent="0.25">
      <c r="A2017" s="14">
        <v>44216</v>
      </c>
      <c r="B2017" s="8" t="s">
        <v>9657</v>
      </c>
      <c r="C2017">
        <v>44401</v>
      </c>
      <c r="D2017" s="13" t="s">
        <v>3999</v>
      </c>
      <c r="E2017" s="2">
        <v>4500</v>
      </c>
      <c r="F2017" s="15">
        <v>44216</v>
      </c>
      <c r="G2017" s="2">
        <v>4500</v>
      </c>
      <c r="H2017" s="4">
        <f>Tabla14[[#This Row],[Importe]]-Tabla14[[#This Row],[Pagado]]</f>
        <v>0</v>
      </c>
    </row>
    <row r="2018" spans="1:8" ht="30" x14ac:dyDescent="0.25">
      <c r="A2018" s="14">
        <v>44216</v>
      </c>
      <c r="B2018" s="8" t="s">
        <v>9658</v>
      </c>
      <c r="C2018">
        <v>44402</v>
      </c>
      <c r="D2018" s="13" t="s">
        <v>4103</v>
      </c>
      <c r="E2018" s="2">
        <v>17047.5</v>
      </c>
      <c r="F2018" s="15" t="s">
        <v>10966</v>
      </c>
      <c r="G2018" s="2">
        <f>5000+12047.5</f>
        <v>17047.5</v>
      </c>
      <c r="H2018" s="4">
        <f>Tabla14[[#This Row],[Importe]]-Tabla14[[#This Row],[Pagado]]</f>
        <v>0</v>
      </c>
    </row>
    <row r="2019" spans="1:8" x14ac:dyDescent="0.25">
      <c r="A2019" s="14">
        <v>44216</v>
      </c>
      <c r="B2019" s="8" t="s">
        <v>9659</v>
      </c>
      <c r="C2019">
        <v>44403</v>
      </c>
      <c r="D2019" s="13" t="s">
        <v>3964</v>
      </c>
      <c r="E2019" s="2">
        <v>195</v>
      </c>
      <c r="F2019" s="15">
        <v>44216</v>
      </c>
      <c r="G2019" s="2">
        <v>195</v>
      </c>
      <c r="H2019" s="4">
        <f>Tabla14[[#This Row],[Importe]]-Tabla14[[#This Row],[Pagado]]</f>
        <v>0</v>
      </c>
    </row>
    <row r="2020" spans="1:8" x14ac:dyDescent="0.25">
      <c r="A2020" s="14">
        <v>44216</v>
      </c>
      <c r="B2020" s="8" t="s">
        <v>9660</v>
      </c>
      <c r="C2020">
        <v>44404</v>
      </c>
      <c r="D2020" s="13" t="s">
        <v>3964</v>
      </c>
      <c r="E2020" s="2">
        <v>1498.2</v>
      </c>
      <c r="F2020" s="15">
        <v>44216</v>
      </c>
      <c r="G2020" s="2">
        <v>1498.2</v>
      </c>
      <c r="H2020" s="4">
        <f>Tabla14[[#This Row],[Importe]]-Tabla14[[#This Row],[Pagado]]</f>
        <v>0</v>
      </c>
    </row>
    <row r="2021" spans="1:8" x14ac:dyDescent="0.25">
      <c r="A2021" s="14">
        <v>44216</v>
      </c>
      <c r="B2021" s="8" t="s">
        <v>9661</v>
      </c>
      <c r="C2021">
        <v>44405</v>
      </c>
      <c r="D2021" s="13" t="s">
        <v>3935</v>
      </c>
      <c r="E2021" s="2">
        <v>15240</v>
      </c>
      <c r="F2021" s="15">
        <v>44218</v>
      </c>
      <c r="G2021" s="2">
        <v>15240</v>
      </c>
      <c r="H2021" s="4">
        <f>Tabla14[[#This Row],[Importe]]-Tabla14[[#This Row],[Pagado]]</f>
        <v>0</v>
      </c>
    </row>
    <row r="2022" spans="1:8" x14ac:dyDescent="0.25">
      <c r="A2022" s="14">
        <v>44216</v>
      </c>
      <c r="B2022" s="8" t="s">
        <v>9662</v>
      </c>
      <c r="C2022">
        <v>44406</v>
      </c>
      <c r="D2022" s="13" t="s">
        <v>4121</v>
      </c>
      <c r="E2022" s="2">
        <v>4351</v>
      </c>
      <c r="F2022" s="15">
        <v>44216</v>
      </c>
      <c r="G2022" s="2">
        <v>4351</v>
      </c>
      <c r="H2022" s="4">
        <f>Tabla14[[#This Row],[Importe]]-Tabla14[[#This Row],[Pagado]]</f>
        <v>0</v>
      </c>
    </row>
    <row r="2023" spans="1:8" x14ac:dyDescent="0.25">
      <c r="A2023" s="14">
        <v>44216</v>
      </c>
      <c r="B2023" s="8" t="s">
        <v>9663</v>
      </c>
      <c r="C2023">
        <v>44407</v>
      </c>
      <c r="D2023" s="13" t="s">
        <v>3964</v>
      </c>
      <c r="E2023" s="2">
        <v>2512.8000000000002</v>
      </c>
      <c r="F2023" s="15">
        <v>44216</v>
      </c>
      <c r="G2023" s="2">
        <v>2512.8000000000002</v>
      </c>
      <c r="H2023" s="4">
        <f>Tabla14[[#This Row],[Importe]]-Tabla14[[#This Row],[Pagado]]</f>
        <v>0</v>
      </c>
    </row>
    <row r="2024" spans="1:8" x14ac:dyDescent="0.25">
      <c r="A2024" s="14">
        <v>44216</v>
      </c>
      <c r="B2024" s="8" t="s">
        <v>9664</v>
      </c>
      <c r="C2024">
        <v>44408</v>
      </c>
      <c r="D2024" s="13" t="s">
        <v>3998</v>
      </c>
      <c r="E2024" s="2">
        <v>24000</v>
      </c>
      <c r="F2024" s="15">
        <v>44216</v>
      </c>
      <c r="G2024" s="2">
        <v>24000</v>
      </c>
      <c r="H2024" s="4">
        <f>Tabla14[[#This Row],[Importe]]-Tabla14[[#This Row],[Pagado]]</f>
        <v>0</v>
      </c>
    </row>
    <row r="2025" spans="1:8" x14ac:dyDescent="0.25">
      <c r="A2025" s="14">
        <v>44216</v>
      </c>
      <c r="B2025" s="8" t="s">
        <v>9665</v>
      </c>
      <c r="C2025">
        <v>44409</v>
      </c>
      <c r="D2025" s="13" t="s">
        <v>4021</v>
      </c>
      <c r="E2025" s="2">
        <v>12771.6</v>
      </c>
      <c r="F2025" s="15">
        <v>44216</v>
      </c>
      <c r="G2025" s="2">
        <v>12771.6</v>
      </c>
      <c r="H2025" s="4">
        <f>Tabla14[[#This Row],[Importe]]-Tabla14[[#This Row],[Pagado]]</f>
        <v>0</v>
      </c>
    </row>
    <row r="2026" spans="1:8" x14ac:dyDescent="0.25">
      <c r="A2026" s="14">
        <v>44216</v>
      </c>
      <c r="B2026" s="8" t="s">
        <v>9666</v>
      </c>
      <c r="C2026">
        <v>44410</v>
      </c>
      <c r="D2026" s="13" t="s">
        <v>5527</v>
      </c>
      <c r="E2026" s="2">
        <v>3283.2</v>
      </c>
      <c r="F2026" s="15">
        <v>44216</v>
      </c>
      <c r="G2026" s="2">
        <v>3283.2</v>
      </c>
      <c r="H2026" s="4">
        <f>Tabla14[[#This Row],[Importe]]-Tabla14[[#This Row],[Pagado]]</f>
        <v>0</v>
      </c>
    </row>
    <row r="2027" spans="1:8" x14ac:dyDescent="0.25">
      <c r="A2027" s="14">
        <v>44216</v>
      </c>
      <c r="B2027" s="8" t="s">
        <v>9667</v>
      </c>
      <c r="C2027">
        <v>44411</v>
      </c>
      <c r="D2027" s="13" t="s">
        <v>4024</v>
      </c>
      <c r="E2027" s="2">
        <v>28500</v>
      </c>
      <c r="F2027" s="15">
        <v>44216</v>
      </c>
      <c r="G2027" s="2">
        <v>28500</v>
      </c>
      <c r="H2027" s="4">
        <f>Tabla14[[#This Row],[Importe]]-Tabla14[[#This Row],[Pagado]]</f>
        <v>0</v>
      </c>
    </row>
    <row r="2028" spans="1:8" x14ac:dyDescent="0.25">
      <c r="A2028" s="14">
        <v>44216</v>
      </c>
      <c r="B2028" s="8" t="s">
        <v>9668</v>
      </c>
      <c r="C2028">
        <v>44412</v>
      </c>
      <c r="D2028" s="13" t="s">
        <v>3964</v>
      </c>
      <c r="E2028" s="2">
        <v>2805</v>
      </c>
      <c r="F2028" s="15">
        <v>44216</v>
      </c>
      <c r="G2028" s="2">
        <v>2805</v>
      </c>
      <c r="H2028" s="4">
        <f>Tabla14[[#This Row],[Importe]]-Tabla14[[#This Row],[Pagado]]</f>
        <v>0</v>
      </c>
    </row>
    <row r="2029" spans="1:8" x14ac:dyDescent="0.25">
      <c r="A2029" s="14">
        <v>44216</v>
      </c>
      <c r="B2029" s="8" t="s">
        <v>9669</v>
      </c>
      <c r="C2029">
        <v>44413</v>
      </c>
      <c r="D2029" s="13" t="s">
        <v>3978</v>
      </c>
      <c r="E2029" s="2">
        <v>3859.2</v>
      </c>
      <c r="F2029" s="15">
        <v>44217</v>
      </c>
      <c r="G2029" s="2">
        <v>3859.2</v>
      </c>
      <c r="H2029" s="4">
        <f>Tabla14[[#This Row],[Importe]]-Tabla14[[#This Row],[Pagado]]</f>
        <v>0</v>
      </c>
    </row>
    <row r="2030" spans="1:8" x14ac:dyDescent="0.25">
      <c r="A2030" s="14">
        <v>44216</v>
      </c>
      <c r="B2030" s="8" t="s">
        <v>9670</v>
      </c>
      <c r="C2030">
        <v>44414</v>
      </c>
      <c r="D2030" s="13" t="s">
        <v>4105</v>
      </c>
      <c r="E2030" s="2">
        <v>40824</v>
      </c>
      <c r="F2030" s="15">
        <v>44217</v>
      </c>
      <c r="G2030" s="2">
        <v>40824</v>
      </c>
      <c r="H2030" s="4">
        <f>Tabla14[[#This Row],[Importe]]-Tabla14[[#This Row],[Pagado]]</f>
        <v>0</v>
      </c>
    </row>
    <row r="2031" spans="1:8" x14ac:dyDescent="0.25">
      <c r="A2031" s="14">
        <v>44216</v>
      </c>
      <c r="B2031" s="8" t="s">
        <v>9671</v>
      </c>
      <c r="C2031">
        <v>44415</v>
      </c>
      <c r="D2031" s="13" t="s">
        <v>4102</v>
      </c>
      <c r="E2031" s="2">
        <v>4117.5</v>
      </c>
      <c r="F2031" s="15">
        <v>44216</v>
      </c>
      <c r="G2031" s="2">
        <v>4117.5</v>
      </c>
      <c r="H2031" s="4">
        <f>Tabla14[[#This Row],[Importe]]-Tabla14[[#This Row],[Pagado]]</f>
        <v>0</v>
      </c>
    </row>
    <row r="2032" spans="1:8" x14ac:dyDescent="0.25">
      <c r="A2032" s="14">
        <v>44216</v>
      </c>
      <c r="B2032" s="8" t="s">
        <v>9672</v>
      </c>
      <c r="C2032">
        <v>44416</v>
      </c>
      <c r="D2032" s="13" t="s">
        <v>3964</v>
      </c>
      <c r="E2032" s="2">
        <v>196</v>
      </c>
      <c r="F2032" s="15">
        <v>44216</v>
      </c>
      <c r="G2032" s="2">
        <v>196</v>
      </c>
      <c r="H2032" s="4">
        <f>Tabla14[[#This Row],[Importe]]-Tabla14[[#This Row],[Pagado]]</f>
        <v>0</v>
      </c>
    </row>
    <row r="2033" spans="1:8" x14ac:dyDescent="0.25">
      <c r="A2033" s="14">
        <v>44216</v>
      </c>
      <c r="B2033" s="8" t="s">
        <v>9673</v>
      </c>
      <c r="C2033">
        <v>44417</v>
      </c>
      <c r="D2033" s="13" t="s">
        <v>4066</v>
      </c>
      <c r="E2033" s="2">
        <v>1872</v>
      </c>
      <c r="F2033" s="15">
        <v>44216</v>
      </c>
      <c r="G2033" s="2">
        <v>1872</v>
      </c>
      <c r="H2033" s="4">
        <f>Tabla14[[#This Row],[Importe]]-Tabla14[[#This Row],[Pagado]]</f>
        <v>0</v>
      </c>
    </row>
    <row r="2034" spans="1:8" ht="15.75" x14ac:dyDescent="0.25">
      <c r="A2034" s="14">
        <v>44216</v>
      </c>
      <c r="B2034" s="8" t="s">
        <v>9674</v>
      </c>
      <c r="C2034">
        <v>44418</v>
      </c>
      <c r="D2034" s="17" t="s">
        <v>7662</v>
      </c>
      <c r="E2034" s="2">
        <v>0</v>
      </c>
      <c r="F2034" s="18" t="s">
        <v>7662</v>
      </c>
      <c r="G2034" s="2">
        <v>0</v>
      </c>
      <c r="H2034" s="4">
        <f>Tabla14[[#This Row],[Importe]]-Tabla14[[#This Row],[Pagado]]</f>
        <v>0</v>
      </c>
    </row>
    <row r="2035" spans="1:8" x14ac:dyDescent="0.25">
      <c r="A2035" s="14">
        <v>44216</v>
      </c>
      <c r="B2035" s="8" t="s">
        <v>9675</v>
      </c>
      <c r="C2035">
        <v>44419</v>
      </c>
      <c r="D2035" s="13" t="s">
        <v>4069</v>
      </c>
      <c r="E2035" s="2">
        <v>23770.2</v>
      </c>
      <c r="F2035" s="15">
        <v>44216</v>
      </c>
      <c r="G2035" s="2">
        <v>23770.2</v>
      </c>
      <c r="H2035" s="4">
        <f>Tabla14[[#This Row],[Importe]]-Tabla14[[#This Row],[Pagado]]</f>
        <v>0</v>
      </c>
    </row>
    <row r="2036" spans="1:8" x14ac:dyDescent="0.25">
      <c r="A2036" s="14">
        <v>44216</v>
      </c>
      <c r="B2036" s="8" t="s">
        <v>9676</v>
      </c>
      <c r="C2036">
        <v>44420</v>
      </c>
      <c r="D2036" s="13" t="s">
        <v>4059</v>
      </c>
      <c r="E2036" s="2">
        <v>2987</v>
      </c>
      <c r="F2036" s="15">
        <v>44216</v>
      </c>
      <c r="G2036" s="2">
        <v>2987</v>
      </c>
      <c r="H2036" s="4">
        <f>Tabla14[[#This Row],[Importe]]-Tabla14[[#This Row],[Pagado]]</f>
        <v>0</v>
      </c>
    </row>
    <row r="2037" spans="1:8" x14ac:dyDescent="0.25">
      <c r="A2037" s="14">
        <v>44216</v>
      </c>
      <c r="B2037" s="8" t="s">
        <v>9677</v>
      </c>
      <c r="C2037">
        <v>44421</v>
      </c>
      <c r="D2037" s="13" t="s">
        <v>4069</v>
      </c>
      <c r="E2037" s="2">
        <v>3542.4</v>
      </c>
      <c r="F2037" s="15">
        <v>44216</v>
      </c>
      <c r="G2037" s="2">
        <v>3542.4</v>
      </c>
      <c r="H2037" s="4">
        <f>Tabla14[[#This Row],[Importe]]-Tabla14[[#This Row],[Pagado]]</f>
        <v>0</v>
      </c>
    </row>
    <row r="2038" spans="1:8" x14ac:dyDescent="0.25">
      <c r="A2038" s="14">
        <v>44216</v>
      </c>
      <c r="B2038" s="8" t="s">
        <v>9678</v>
      </c>
      <c r="C2038">
        <v>44422</v>
      </c>
      <c r="D2038" s="13" t="s">
        <v>4047</v>
      </c>
      <c r="E2038" s="2">
        <v>290</v>
      </c>
      <c r="F2038" s="15">
        <v>44216</v>
      </c>
      <c r="G2038" s="2">
        <v>290</v>
      </c>
      <c r="H2038" s="4">
        <f>Tabla14[[#This Row],[Importe]]-Tabla14[[#This Row],[Pagado]]</f>
        <v>0</v>
      </c>
    </row>
    <row r="2039" spans="1:8" x14ac:dyDescent="0.25">
      <c r="A2039" s="14">
        <v>44216</v>
      </c>
      <c r="B2039" s="8" t="s">
        <v>9679</v>
      </c>
      <c r="C2039">
        <v>44423</v>
      </c>
      <c r="D2039" s="13" t="s">
        <v>4073</v>
      </c>
      <c r="E2039" s="2">
        <v>8107.4</v>
      </c>
      <c r="F2039" s="15">
        <v>44216</v>
      </c>
      <c r="G2039" s="2">
        <v>8107.4</v>
      </c>
      <c r="H2039" s="4">
        <f>Tabla14[[#This Row],[Importe]]-Tabla14[[#This Row],[Pagado]]</f>
        <v>0</v>
      </c>
    </row>
    <row r="2040" spans="1:8" ht="15.75" x14ac:dyDescent="0.25">
      <c r="A2040" s="14">
        <v>44216</v>
      </c>
      <c r="B2040" s="8" t="s">
        <v>9680</v>
      </c>
      <c r="C2040">
        <v>44424</v>
      </c>
      <c r="D2040" s="17" t="s">
        <v>7662</v>
      </c>
      <c r="E2040" s="2">
        <v>0</v>
      </c>
      <c r="F2040" s="18" t="s">
        <v>7662</v>
      </c>
      <c r="G2040" s="2">
        <v>0</v>
      </c>
      <c r="H2040" s="4">
        <f>Tabla14[[#This Row],[Importe]]-Tabla14[[#This Row],[Pagado]]</f>
        <v>0</v>
      </c>
    </row>
    <row r="2041" spans="1:8" x14ac:dyDescent="0.25">
      <c r="A2041" s="14">
        <v>44216</v>
      </c>
      <c r="B2041" s="8" t="s">
        <v>9681</v>
      </c>
      <c r="C2041">
        <v>44425</v>
      </c>
      <c r="D2041" s="13" t="s">
        <v>4024</v>
      </c>
      <c r="E2041" s="2">
        <v>28500</v>
      </c>
      <c r="F2041" s="15">
        <v>44217</v>
      </c>
      <c r="G2041" s="2">
        <v>28500</v>
      </c>
      <c r="H2041" s="4">
        <f>Tabla14[[#This Row],[Importe]]-Tabla14[[#This Row],[Pagado]]</f>
        <v>0</v>
      </c>
    </row>
    <row r="2042" spans="1:8" x14ac:dyDescent="0.25">
      <c r="A2042" s="14">
        <v>44216</v>
      </c>
      <c r="B2042" s="8" t="s">
        <v>9682</v>
      </c>
      <c r="C2042">
        <v>44426</v>
      </c>
      <c r="D2042" s="13" t="s">
        <v>3964</v>
      </c>
      <c r="E2042" s="2">
        <v>345</v>
      </c>
      <c r="F2042" s="15">
        <v>44222</v>
      </c>
      <c r="G2042" s="2">
        <v>345</v>
      </c>
      <c r="H2042" s="4">
        <f>Tabla14[[#This Row],[Importe]]-Tabla14[[#This Row],[Pagado]]</f>
        <v>0</v>
      </c>
    </row>
    <row r="2043" spans="1:8" ht="15.75" x14ac:dyDescent="0.25">
      <c r="A2043" s="14">
        <v>44217</v>
      </c>
      <c r="B2043" s="8" t="s">
        <v>9683</v>
      </c>
      <c r="C2043">
        <v>44427</v>
      </c>
      <c r="D2043" s="17" t="s">
        <v>7662</v>
      </c>
      <c r="E2043" s="2">
        <v>0</v>
      </c>
      <c r="F2043" s="18" t="s">
        <v>7662</v>
      </c>
      <c r="G2043" s="2">
        <v>0</v>
      </c>
      <c r="H2043" s="4">
        <f>Tabla14[[#This Row],[Importe]]-Tabla14[[#This Row],[Pagado]]</f>
        <v>0</v>
      </c>
    </row>
    <row r="2044" spans="1:8" x14ac:dyDescent="0.25">
      <c r="A2044" s="14">
        <v>44217</v>
      </c>
      <c r="B2044" s="8" t="s">
        <v>9684</v>
      </c>
      <c r="C2044">
        <v>44428</v>
      </c>
      <c r="D2044" s="13" t="s">
        <v>3953</v>
      </c>
      <c r="E2044" s="2">
        <v>1715</v>
      </c>
      <c r="F2044" s="15">
        <v>44217</v>
      </c>
      <c r="G2044" s="2">
        <v>1715</v>
      </c>
      <c r="H2044" s="4">
        <f>Tabla14[[#This Row],[Importe]]-Tabla14[[#This Row],[Pagado]]</f>
        <v>0</v>
      </c>
    </row>
    <row r="2045" spans="1:8" x14ac:dyDescent="0.25">
      <c r="A2045" s="14">
        <v>44217</v>
      </c>
      <c r="B2045" s="8" t="s">
        <v>9685</v>
      </c>
      <c r="C2045">
        <v>44429</v>
      </c>
      <c r="D2045" s="13" t="s">
        <v>4129</v>
      </c>
      <c r="E2045" s="2">
        <v>7800</v>
      </c>
      <c r="F2045" s="15">
        <v>44218</v>
      </c>
      <c r="G2045" s="2">
        <v>7800</v>
      </c>
      <c r="H2045" s="4">
        <f>Tabla14[[#This Row],[Importe]]-Tabla14[[#This Row],[Pagado]]</f>
        <v>0</v>
      </c>
    </row>
    <row r="2046" spans="1:8" x14ac:dyDescent="0.25">
      <c r="A2046" s="14">
        <v>44217</v>
      </c>
      <c r="B2046" s="8" t="s">
        <v>9686</v>
      </c>
      <c r="C2046">
        <v>44430</v>
      </c>
      <c r="D2046" s="13" t="s">
        <v>3936</v>
      </c>
      <c r="E2046" s="2">
        <v>3724.8</v>
      </c>
      <c r="F2046" s="15">
        <v>44218</v>
      </c>
      <c r="G2046" s="2">
        <v>3724.8</v>
      </c>
      <c r="H2046" s="4">
        <f>Tabla14[[#This Row],[Importe]]-Tabla14[[#This Row],[Pagado]]</f>
        <v>0</v>
      </c>
    </row>
    <row r="2047" spans="1:8" ht="30" x14ac:dyDescent="0.25">
      <c r="A2047" s="14">
        <v>44217</v>
      </c>
      <c r="B2047" s="8" t="s">
        <v>9687</v>
      </c>
      <c r="C2047">
        <v>44431</v>
      </c>
      <c r="D2047" s="13" t="s">
        <v>3935</v>
      </c>
      <c r="E2047" s="2">
        <v>78193.2</v>
      </c>
      <c r="F2047" s="15" t="s">
        <v>9688</v>
      </c>
      <c r="G2047" s="2">
        <f>65200+12993.2</f>
        <v>78193.2</v>
      </c>
      <c r="H2047" s="4">
        <f>Tabla14[[#This Row],[Importe]]-Tabla14[[#This Row],[Pagado]]</f>
        <v>0</v>
      </c>
    </row>
    <row r="2048" spans="1:8" x14ac:dyDescent="0.25">
      <c r="A2048" s="14">
        <v>44217</v>
      </c>
      <c r="B2048" s="8" t="s">
        <v>9689</v>
      </c>
      <c r="C2048">
        <v>44432</v>
      </c>
      <c r="D2048" s="13" t="s">
        <v>4035</v>
      </c>
      <c r="E2048" s="2">
        <v>18634.8</v>
      </c>
      <c r="F2048" s="15">
        <v>44217</v>
      </c>
      <c r="G2048" s="2">
        <v>18634.8</v>
      </c>
      <c r="H2048" s="4">
        <f>Tabla14[[#This Row],[Importe]]-Tabla14[[#This Row],[Pagado]]</f>
        <v>0</v>
      </c>
    </row>
    <row r="2049" spans="1:8" x14ac:dyDescent="0.25">
      <c r="A2049" s="14">
        <v>44217</v>
      </c>
      <c r="B2049" s="8" t="s">
        <v>9690</v>
      </c>
      <c r="C2049">
        <v>44433</v>
      </c>
      <c r="D2049" s="13" t="s">
        <v>3949</v>
      </c>
      <c r="E2049" s="2">
        <v>26859</v>
      </c>
      <c r="F2049" s="15">
        <v>44218</v>
      </c>
      <c r="G2049" s="2">
        <v>26859</v>
      </c>
      <c r="H2049" s="4">
        <f>Tabla14[[#This Row],[Importe]]-Tabla14[[#This Row],[Pagado]]</f>
        <v>0</v>
      </c>
    </row>
    <row r="2050" spans="1:8" x14ac:dyDescent="0.25">
      <c r="A2050" s="14">
        <v>44217</v>
      </c>
      <c r="B2050" s="8" t="s">
        <v>9691</v>
      </c>
      <c r="C2050">
        <v>44434</v>
      </c>
      <c r="D2050" s="13" t="s">
        <v>3948</v>
      </c>
      <c r="E2050" s="2">
        <v>7821.3</v>
      </c>
      <c r="F2050" s="15">
        <v>44220</v>
      </c>
      <c r="G2050" s="2">
        <v>7821.3</v>
      </c>
      <c r="H2050" s="4">
        <f>Tabla14[[#This Row],[Importe]]-Tabla14[[#This Row],[Pagado]]</f>
        <v>0</v>
      </c>
    </row>
    <row r="2051" spans="1:8" x14ac:dyDescent="0.25">
      <c r="A2051" s="14">
        <v>44217</v>
      </c>
      <c r="B2051" s="8" t="s">
        <v>9692</v>
      </c>
      <c r="C2051">
        <v>44435</v>
      </c>
      <c r="D2051" s="13" t="s">
        <v>4126</v>
      </c>
      <c r="E2051" s="2">
        <v>336</v>
      </c>
      <c r="F2051" s="15">
        <v>44218</v>
      </c>
      <c r="G2051" s="2">
        <v>336</v>
      </c>
      <c r="H2051" s="4">
        <f>Tabla14[[#This Row],[Importe]]-Tabla14[[#This Row],[Pagado]]</f>
        <v>0</v>
      </c>
    </row>
    <row r="2052" spans="1:8" x14ac:dyDescent="0.25">
      <c r="A2052" s="14">
        <v>44217</v>
      </c>
      <c r="B2052" s="8" t="s">
        <v>9693</v>
      </c>
      <c r="C2052">
        <v>44436</v>
      </c>
      <c r="D2052" s="13" t="s">
        <v>3951</v>
      </c>
      <c r="E2052" s="2">
        <v>3794.3</v>
      </c>
      <c r="F2052" s="15">
        <v>44217</v>
      </c>
      <c r="G2052" s="2">
        <v>3794.3</v>
      </c>
      <c r="H2052" s="4">
        <f>Tabla14[[#This Row],[Importe]]-Tabla14[[#This Row],[Pagado]]</f>
        <v>0</v>
      </c>
    </row>
    <row r="2053" spans="1:8" x14ac:dyDescent="0.25">
      <c r="A2053" s="14">
        <v>44217</v>
      </c>
      <c r="B2053" s="8" t="s">
        <v>9694</v>
      </c>
      <c r="C2053">
        <v>44437</v>
      </c>
      <c r="D2053" s="13" t="s">
        <v>3950</v>
      </c>
      <c r="E2053" s="2">
        <v>36960</v>
      </c>
      <c r="F2053" s="15">
        <v>44219</v>
      </c>
      <c r="G2053" s="2">
        <v>36960</v>
      </c>
      <c r="H2053" s="4">
        <f>Tabla14[[#This Row],[Importe]]-Tabla14[[#This Row],[Pagado]]</f>
        <v>0</v>
      </c>
    </row>
    <row r="2054" spans="1:8" x14ac:dyDescent="0.25">
      <c r="A2054" s="14">
        <v>44217</v>
      </c>
      <c r="B2054" s="8" t="s">
        <v>9695</v>
      </c>
      <c r="C2054">
        <v>44438</v>
      </c>
      <c r="D2054" s="13" t="s">
        <v>3939</v>
      </c>
      <c r="E2054" s="2">
        <v>3529.7</v>
      </c>
      <c r="F2054" s="15">
        <v>44218</v>
      </c>
      <c r="G2054" s="2">
        <v>3529.7</v>
      </c>
      <c r="H2054" s="4">
        <f>Tabla14[[#This Row],[Importe]]-Tabla14[[#This Row],[Pagado]]</f>
        <v>0</v>
      </c>
    </row>
    <row r="2055" spans="1:8" x14ac:dyDescent="0.25">
      <c r="A2055" s="14">
        <v>44217</v>
      </c>
      <c r="B2055" s="8" t="s">
        <v>9696</v>
      </c>
      <c r="C2055">
        <v>44439</v>
      </c>
      <c r="D2055" s="13" t="s">
        <v>3939</v>
      </c>
      <c r="E2055" s="2">
        <v>470.4</v>
      </c>
      <c r="F2055" s="15">
        <v>44218</v>
      </c>
      <c r="G2055" s="2">
        <v>470.4</v>
      </c>
      <c r="H2055" s="4">
        <f>Tabla14[[#This Row],[Importe]]-Tabla14[[#This Row],[Pagado]]</f>
        <v>0</v>
      </c>
    </row>
    <row r="2056" spans="1:8" x14ac:dyDescent="0.25">
      <c r="A2056" s="14">
        <v>44217</v>
      </c>
      <c r="B2056" s="8" t="s">
        <v>9697</v>
      </c>
      <c r="C2056">
        <v>44440</v>
      </c>
      <c r="D2056" s="13" t="s">
        <v>4082</v>
      </c>
      <c r="E2056" s="2">
        <v>3456</v>
      </c>
      <c r="F2056" s="15">
        <v>44219</v>
      </c>
      <c r="G2056" s="2">
        <v>3456</v>
      </c>
      <c r="H2056" s="4">
        <f>Tabla14[[#This Row],[Importe]]-Tabla14[[#This Row],[Pagado]]</f>
        <v>0</v>
      </c>
    </row>
    <row r="2057" spans="1:8" x14ac:dyDescent="0.25">
      <c r="A2057" s="14">
        <v>44217</v>
      </c>
      <c r="B2057" s="8" t="s">
        <v>9698</v>
      </c>
      <c r="C2057">
        <v>44441</v>
      </c>
      <c r="D2057" s="13" t="s">
        <v>3942</v>
      </c>
      <c r="E2057" s="2">
        <v>3571.2</v>
      </c>
      <c r="F2057" s="15">
        <v>44220</v>
      </c>
      <c r="G2057" s="2">
        <v>3571.2</v>
      </c>
      <c r="H2057" s="4">
        <f>Tabla14[[#This Row],[Importe]]-Tabla14[[#This Row],[Pagado]]</f>
        <v>0</v>
      </c>
    </row>
    <row r="2058" spans="1:8" x14ac:dyDescent="0.25">
      <c r="A2058" s="14">
        <v>44217</v>
      </c>
      <c r="B2058" s="8" t="s">
        <v>9699</v>
      </c>
      <c r="C2058">
        <v>44442</v>
      </c>
      <c r="D2058" s="13" t="s">
        <v>3947</v>
      </c>
      <c r="E2058" s="2">
        <v>2067.1999999999998</v>
      </c>
      <c r="F2058" s="15">
        <v>44218</v>
      </c>
      <c r="G2058" s="2">
        <v>2067.1999999999998</v>
      </c>
      <c r="H2058" s="4">
        <f>Tabla14[[#This Row],[Importe]]-Tabla14[[#This Row],[Pagado]]</f>
        <v>0</v>
      </c>
    </row>
    <row r="2059" spans="1:8" x14ac:dyDescent="0.25">
      <c r="A2059" s="14">
        <v>44217</v>
      </c>
      <c r="B2059" s="8" t="s">
        <v>9700</v>
      </c>
      <c r="C2059">
        <v>44443</v>
      </c>
      <c r="D2059" s="13" t="s">
        <v>3946</v>
      </c>
      <c r="E2059" s="2">
        <v>2378.8000000000002</v>
      </c>
      <c r="F2059" s="15">
        <v>44218</v>
      </c>
      <c r="G2059" s="2">
        <v>2378.8000000000002</v>
      </c>
      <c r="H2059" s="4">
        <f>Tabla14[[#This Row],[Importe]]-Tabla14[[#This Row],[Pagado]]</f>
        <v>0</v>
      </c>
    </row>
    <row r="2060" spans="1:8" x14ac:dyDescent="0.25">
      <c r="A2060" s="14">
        <v>44217</v>
      </c>
      <c r="B2060" s="8" t="s">
        <v>9701</v>
      </c>
      <c r="C2060">
        <v>44444</v>
      </c>
      <c r="D2060" s="13" t="s">
        <v>3975</v>
      </c>
      <c r="E2060" s="2">
        <v>2450</v>
      </c>
      <c r="F2060" s="15">
        <v>44217</v>
      </c>
      <c r="G2060" s="2">
        <v>2450</v>
      </c>
      <c r="H2060" s="4">
        <f>Tabla14[[#This Row],[Importe]]-Tabla14[[#This Row],[Pagado]]</f>
        <v>0</v>
      </c>
    </row>
    <row r="2061" spans="1:8" x14ac:dyDescent="0.25">
      <c r="A2061" s="14">
        <v>44217</v>
      </c>
      <c r="B2061" s="8" t="s">
        <v>9702</v>
      </c>
      <c r="C2061">
        <v>44445</v>
      </c>
      <c r="D2061" s="13" t="s">
        <v>3967</v>
      </c>
      <c r="E2061" s="2">
        <v>6384</v>
      </c>
      <c r="F2061" s="15">
        <v>44217</v>
      </c>
      <c r="G2061" s="2">
        <v>6384</v>
      </c>
      <c r="H2061" s="4">
        <f>Tabla14[[#This Row],[Importe]]-Tabla14[[#This Row],[Pagado]]</f>
        <v>0</v>
      </c>
    </row>
    <row r="2062" spans="1:8" x14ac:dyDescent="0.25">
      <c r="A2062" s="14">
        <v>44217</v>
      </c>
      <c r="B2062" s="8" t="s">
        <v>9703</v>
      </c>
      <c r="C2062">
        <v>44446</v>
      </c>
      <c r="D2062" s="13" t="s">
        <v>4041</v>
      </c>
      <c r="E2062" s="2">
        <v>940.2</v>
      </c>
      <c r="F2062" s="15">
        <v>44217</v>
      </c>
      <c r="G2062" s="2">
        <v>940.2</v>
      </c>
      <c r="H2062" s="4">
        <f>Tabla14[[#This Row],[Importe]]-Tabla14[[#This Row],[Pagado]]</f>
        <v>0</v>
      </c>
    </row>
    <row r="2063" spans="1:8" x14ac:dyDescent="0.25">
      <c r="A2063" s="14">
        <v>44217</v>
      </c>
      <c r="B2063" s="8" t="s">
        <v>9704</v>
      </c>
      <c r="C2063">
        <v>44447</v>
      </c>
      <c r="D2063" s="13" t="s">
        <v>8544</v>
      </c>
      <c r="E2063" s="2">
        <v>719.8</v>
      </c>
      <c r="F2063" s="15">
        <v>44217</v>
      </c>
      <c r="G2063" s="2">
        <v>719.8</v>
      </c>
      <c r="H2063" s="4">
        <f>Tabla14[[#This Row],[Importe]]-Tabla14[[#This Row],[Pagado]]</f>
        <v>0</v>
      </c>
    </row>
    <row r="2064" spans="1:8" x14ac:dyDescent="0.25">
      <c r="A2064" s="14">
        <v>44217</v>
      </c>
      <c r="B2064" s="8" t="s">
        <v>9705</v>
      </c>
      <c r="C2064">
        <v>44448</v>
      </c>
      <c r="D2064" s="13" t="s">
        <v>4085</v>
      </c>
      <c r="E2064" s="2">
        <v>21419.8</v>
      </c>
      <c r="F2064" s="15">
        <v>44218</v>
      </c>
      <c r="G2064" s="2">
        <v>21419.8</v>
      </c>
      <c r="H2064" s="4">
        <f>Tabla14[[#This Row],[Importe]]-Tabla14[[#This Row],[Pagado]]</f>
        <v>0</v>
      </c>
    </row>
    <row r="2065" spans="1:8" x14ac:dyDescent="0.25">
      <c r="A2065" s="14">
        <v>44217</v>
      </c>
      <c r="B2065" s="8" t="s">
        <v>9706</v>
      </c>
      <c r="C2065">
        <v>44449</v>
      </c>
      <c r="D2065" s="13" t="s">
        <v>4085</v>
      </c>
      <c r="E2065" s="2">
        <v>4816.8</v>
      </c>
      <c r="F2065" s="15">
        <v>44218</v>
      </c>
      <c r="G2065" s="2">
        <v>4816.8</v>
      </c>
      <c r="H2065" s="4">
        <f>Tabla14[[#This Row],[Importe]]-Tabla14[[#This Row],[Pagado]]</f>
        <v>0</v>
      </c>
    </row>
    <row r="2066" spans="1:8" x14ac:dyDescent="0.25">
      <c r="A2066" s="14">
        <v>44217</v>
      </c>
      <c r="B2066" s="8" t="s">
        <v>9707</v>
      </c>
      <c r="C2066">
        <v>44450</v>
      </c>
      <c r="D2066" s="13" t="s">
        <v>4083</v>
      </c>
      <c r="E2066" s="2">
        <v>6137.6</v>
      </c>
      <c r="F2066" s="15">
        <v>44218</v>
      </c>
      <c r="G2066" s="2">
        <v>6137.6</v>
      </c>
      <c r="H2066" s="4">
        <f>Tabla14[[#This Row],[Importe]]-Tabla14[[#This Row],[Pagado]]</f>
        <v>0</v>
      </c>
    </row>
    <row r="2067" spans="1:8" x14ac:dyDescent="0.25">
      <c r="A2067" s="14">
        <v>44217</v>
      </c>
      <c r="B2067" s="8" t="s">
        <v>9708</v>
      </c>
      <c r="C2067">
        <v>44451</v>
      </c>
      <c r="D2067" s="13" t="s">
        <v>4006</v>
      </c>
      <c r="E2067" s="2">
        <v>10456.1</v>
      </c>
      <c r="F2067" s="15">
        <v>44218</v>
      </c>
      <c r="G2067" s="2">
        <v>10456.1</v>
      </c>
      <c r="H2067" s="4">
        <f>Tabla14[[#This Row],[Importe]]-Tabla14[[#This Row],[Pagado]]</f>
        <v>0</v>
      </c>
    </row>
    <row r="2068" spans="1:8" x14ac:dyDescent="0.25">
      <c r="A2068" s="14">
        <v>44217</v>
      </c>
      <c r="B2068" s="8" t="s">
        <v>9709</v>
      </c>
      <c r="C2068">
        <v>44452</v>
      </c>
      <c r="D2068" s="13" t="s">
        <v>4154</v>
      </c>
      <c r="E2068" s="2">
        <v>3949.8</v>
      </c>
      <c r="F2068" s="15">
        <v>44217</v>
      </c>
      <c r="G2068" s="2">
        <v>3949.8</v>
      </c>
      <c r="H2068" s="4">
        <f>Tabla14[[#This Row],[Importe]]-Tabla14[[#This Row],[Pagado]]</f>
        <v>0</v>
      </c>
    </row>
    <row r="2069" spans="1:8" x14ac:dyDescent="0.25">
      <c r="A2069" s="14">
        <v>44217</v>
      </c>
      <c r="B2069" s="8" t="s">
        <v>9710</v>
      </c>
      <c r="C2069">
        <v>44453</v>
      </c>
      <c r="D2069" s="13" t="s">
        <v>4082</v>
      </c>
      <c r="E2069" s="2">
        <v>828</v>
      </c>
      <c r="F2069" s="15">
        <v>44218</v>
      </c>
      <c r="G2069" s="2">
        <v>828</v>
      </c>
      <c r="H2069" s="4">
        <f>Tabla14[[#This Row],[Importe]]-Tabla14[[#This Row],[Pagado]]</f>
        <v>0</v>
      </c>
    </row>
    <row r="2070" spans="1:8" x14ac:dyDescent="0.25">
      <c r="A2070" s="14">
        <v>44217</v>
      </c>
      <c r="B2070" s="8" t="s">
        <v>9711</v>
      </c>
      <c r="C2070">
        <v>44454</v>
      </c>
      <c r="D2070" s="13" t="s">
        <v>3969</v>
      </c>
      <c r="E2070" s="2">
        <v>9403.5</v>
      </c>
      <c r="F2070" s="15">
        <v>44217</v>
      </c>
      <c r="G2070" s="2">
        <v>9403.5</v>
      </c>
      <c r="H2070" s="4">
        <f>Tabla14[[#This Row],[Importe]]-Tabla14[[#This Row],[Pagado]]</f>
        <v>0</v>
      </c>
    </row>
    <row r="2071" spans="1:8" x14ac:dyDescent="0.25">
      <c r="A2071" s="14">
        <v>44217</v>
      </c>
      <c r="B2071" s="8" t="s">
        <v>9712</v>
      </c>
      <c r="C2071">
        <v>44455</v>
      </c>
      <c r="D2071" s="13" t="s">
        <v>4046</v>
      </c>
      <c r="E2071" s="2">
        <v>950.6</v>
      </c>
      <c r="F2071" s="15">
        <v>44218</v>
      </c>
      <c r="G2071" s="2">
        <v>950.6</v>
      </c>
      <c r="H2071" s="4">
        <f>Tabla14[[#This Row],[Importe]]-Tabla14[[#This Row],[Pagado]]</f>
        <v>0</v>
      </c>
    </row>
    <row r="2072" spans="1:8" x14ac:dyDescent="0.25">
      <c r="A2072" s="14">
        <v>44217</v>
      </c>
      <c r="B2072" s="8" t="s">
        <v>9713</v>
      </c>
      <c r="C2072">
        <v>44456</v>
      </c>
      <c r="D2072" s="13" t="s">
        <v>3973</v>
      </c>
      <c r="E2072" s="2">
        <v>1097</v>
      </c>
      <c r="F2072" s="15">
        <v>44218</v>
      </c>
      <c r="G2072" s="2">
        <v>1097</v>
      </c>
      <c r="H2072" s="4">
        <f>Tabla14[[#This Row],[Importe]]-Tabla14[[#This Row],[Pagado]]</f>
        <v>0</v>
      </c>
    </row>
    <row r="2073" spans="1:8" x14ac:dyDescent="0.25">
      <c r="A2073" s="14">
        <v>44217</v>
      </c>
      <c r="B2073" s="8" t="s">
        <v>9714</v>
      </c>
      <c r="C2073">
        <v>44457</v>
      </c>
      <c r="D2073" s="13" t="s">
        <v>4036</v>
      </c>
      <c r="E2073" s="2">
        <v>1930.4</v>
      </c>
      <c r="F2073" s="15">
        <v>44217</v>
      </c>
      <c r="G2073" s="2">
        <v>1930.4</v>
      </c>
      <c r="H2073" s="4">
        <f>Tabla14[[#This Row],[Importe]]-Tabla14[[#This Row],[Pagado]]</f>
        <v>0</v>
      </c>
    </row>
    <row r="2074" spans="1:8" x14ac:dyDescent="0.25">
      <c r="A2074" s="14">
        <v>44217</v>
      </c>
      <c r="B2074" s="8" t="s">
        <v>9715</v>
      </c>
      <c r="C2074">
        <v>44458</v>
      </c>
      <c r="D2074" s="13" t="s">
        <v>4009</v>
      </c>
      <c r="E2074" s="2">
        <v>490</v>
      </c>
      <c r="F2074" s="15">
        <v>44218</v>
      </c>
      <c r="G2074" s="2">
        <v>490</v>
      </c>
      <c r="H2074" s="4">
        <f>Tabla14[[#This Row],[Importe]]-Tabla14[[#This Row],[Pagado]]</f>
        <v>0</v>
      </c>
    </row>
    <row r="2075" spans="1:8" x14ac:dyDescent="0.25">
      <c r="A2075" s="14">
        <v>44217</v>
      </c>
      <c r="B2075" s="8" t="s">
        <v>9716</v>
      </c>
      <c r="C2075">
        <v>44459</v>
      </c>
      <c r="D2075" s="13" t="s">
        <v>3974</v>
      </c>
      <c r="E2075" s="2">
        <v>5390</v>
      </c>
      <c r="F2075" s="15">
        <v>44218</v>
      </c>
      <c r="G2075" s="2">
        <v>5390</v>
      </c>
      <c r="H2075" s="4">
        <f>Tabla14[[#This Row],[Importe]]-Tabla14[[#This Row],[Pagado]]</f>
        <v>0</v>
      </c>
    </row>
    <row r="2076" spans="1:8" x14ac:dyDescent="0.25">
      <c r="A2076" s="14">
        <v>44217</v>
      </c>
      <c r="B2076" s="8" t="s">
        <v>9717</v>
      </c>
      <c r="C2076">
        <v>44460</v>
      </c>
      <c r="D2076" s="13" t="s">
        <v>4026</v>
      </c>
      <c r="E2076" s="2">
        <v>3358.2</v>
      </c>
      <c r="F2076" s="15">
        <v>44217</v>
      </c>
      <c r="G2076" s="2">
        <v>3358.2</v>
      </c>
      <c r="H2076" s="4">
        <f>Tabla14[[#This Row],[Importe]]-Tabla14[[#This Row],[Pagado]]</f>
        <v>0</v>
      </c>
    </row>
    <row r="2077" spans="1:8" x14ac:dyDescent="0.25">
      <c r="A2077" s="14">
        <v>44217</v>
      </c>
      <c r="B2077" s="8" t="s">
        <v>9718</v>
      </c>
      <c r="C2077">
        <v>44461</v>
      </c>
      <c r="D2077" s="13" t="s">
        <v>4007</v>
      </c>
      <c r="E2077" s="2">
        <v>3436</v>
      </c>
      <c r="F2077" s="15">
        <v>44218</v>
      </c>
      <c r="G2077" s="2">
        <v>3436</v>
      </c>
      <c r="H2077" s="4">
        <f>Tabla14[[#This Row],[Importe]]-Tabla14[[#This Row],[Pagado]]</f>
        <v>0</v>
      </c>
    </row>
    <row r="2078" spans="1:8" x14ac:dyDescent="0.25">
      <c r="A2078" s="14">
        <v>44217</v>
      </c>
      <c r="B2078" s="8" t="s">
        <v>9719</v>
      </c>
      <c r="C2078">
        <v>44462</v>
      </c>
      <c r="D2078" s="13" t="s">
        <v>3965</v>
      </c>
      <c r="E2078" s="2">
        <v>735</v>
      </c>
      <c r="F2078" s="15">
        <v>44218</v>
      </c>
      <c r="G2078" s="2">
        <v>735</v>
      </c>
      <c r="H2078" s="4">
        <f>Tabla14[[#This Row],[Importe]]-Tabla14[[#This Row],[Pagado]]</f>
        <v>0</v>
      </c>
    </row>
    <row r="2079" spans="1:8" x14ac:dyDescent="0.25">
      <c r="A2079" s="14">
        <v>44217</v>
      </c>
      <c r="B2079" s="8" t="s">
        <v>9720</v>
      </c>
      <c r="C2079">
        <v>44463</v>
      </c>
      <c r="D2079" s="13" t="s">
        <v>4084</v>
      </c>
      <c r="E2079" s="2">
        <v>4002.8</v>
      </c>
      <c r="F2079" s="15">
        <v>44217</v>
      </c>
      <c r="G2079" s="2">
        <v>4002.8</v>
      </c>
      <c r="H2079" s="4">
        <f>Tabla14[[#This Row],[Importe]]-Tabla14[[#This Row],[Pagado]]</f>
        <v>0</v>
      </c>
    </row>
    <row r="2080" spans="1:8" x14ac:dyDescent="0.25">
      <c r="A2080" s="14">
        <v>44217</v>
      </c>
      <c r="B2080" s="8" t="s">
        <v>9721</v>
      </c>
      <c r="C2080">
        <v>44464</v>
      </c>
      <c r="D2080" s="13" t="s">
        <v>4002</v>
      </c>
      <c r="E2080" s="2">
        <v>1960</v>
      </c>
      <c r="F2080" s="15">
        <v>44218</v>
      </c>
      <c r="G2080" s="2">
        <v>1960</v>
      </c>
      <c r="H2080" s="4">
        <f>Tabla14[[#This Row],[Importe]]-Tabla14[[#This Row],[Pagado]]</f>
        <v>0</v>
      </c>
    </row>
    <row r="2081" spans="1:8" x14ac:dyDescent="0.25">
      <c r="A2081" s="14">
        <v>44217</v>
      </c>
      <c r="B2081" s="8" t="s">
        <v>9722</v>
      </c>
      <c r="C2081">
        <v>44465</v>
      </c>
      <c r="D2081" s="13" t="s">
        <v>4001</v>
      </c>
      <c r="E2081" s="2">
        <v>2450</v>
      </c>
      <c r="F2081" s="15">
        <v>44217</v>
      </c>
      <c r="G2081" s="2">
        <v>2450</v>
      </c>
      <c r="H2081" s="4">
        <f>Tabla14[[#This Row],[Importe]]-Tabla14[[#This Row],[Pagado]]</f>
        <v>0</v>
      </c>
    </row>
    <row r="2082" spans="1:8" x14ac:dyDescent="0.25">
      <c r="A2082" s="14">
        <v>44217</v>
      </c>
      <c r="B2082" s="8" t="s">
        <v>9723</v>
      </c>
      <c r="C2082">
        <v>44466</v>
      </c>
      <c r="D2082" s="13" t="s">
        <v>4000</v>
      </c>
      <c r="E2082" s="2">
        <v>735</v>
      </c>
      <c r="F2082" s="15">
        <v>44218</v>
      </c>
      <c r="G2082" s="2">
        <v>735</v>
      </c>
      <c r="H2082" s="4">
        <f>Tabla14[[#This Row],[Importe]]-Tabla14[[#This Row],[Pagado]]</f>
        <v>0</v>
      </c>
    </row>
    <row r="2083" spans="1:8" x14ac:dyDescent="0.25">
      <c r="A2083" s="14">
        <v>44217</v>
      </c>
      <c r="B2083" s="8" t="s">
        <v>9724</v>
      </c>
      <c r="C2083">
        <v>44467</v>
      </c>
      <c r="D2083" s="13" t="s">
        <v>3971</v>
      </c>
      <c r="E2083" s="2">
        <v>4652.7</v>
      </c>
      <c r="F2083" s="15">
        <v>44217</v>
      </c>
      <c r="G2083" s="2">
        <v>4652.7</v>
      </c>
      <c r="H2083" s="4">
        <f>Tabla14[[#This Row],[Importe]]-Tabla14[[#This Row],[Pagado]]</f>
        <v>0</v>
      </c>
    </row>
    <row r="2084" spans="1:8" x14ac:dyDescent="0.25">
      <c r="A2084" s="14">
        <v>44217</v>
      </c>
      <c r="B2084" s="8" t="s">
        <v>9725</v>
      </c>
      <c r="C2084">
        <v>44468</v>
      </c>
      <c r="D2084" s="13" t="s">
        <v>3982</v>
      </c>
      <c r="E2084" s="2">
        <v>1063.3</v>
      </c>
      <c r="F2084" s="15">
        <v>44217</v>
      </c>
      <c r="G2084" s="2">
        <v>1063.3</v>
      </c>
      <c r="H2084" s="4">
        <f>Tabla14[[#This Row],[Importe]]-Tabla14[[#This Row],[Pagado]]</f>
        <v>0</v>
      </c>
    </row>
    <row r="2085" spans="1:8" x14ac:dyDescent="0.25">
      <c r="A2085" s="14">
        <v>44217</v>
      </c>
      <c r="B2085" s="8" t="s">
        <v>9726</v>
      </c>
      <c r="C2085">
        <v>44469</v>
      </c>
      <c r="D2085" s="13" t="s">
        <v>4134</v>
      </c>
      <c r="E2085" s="2">
        <v>1818</v>
      </c>
      <c r="F2085" s="15">
        <v>44217</v>
      </c>
      <c r="G2085" s="2">
        <v>1818</v>
      </c>
      <c r="H2085" s="4">
        <f>Tabla14[[#This Row],[Importe]]-Tabla14[[#This Row],[Pagado]]</f>
        <v>0</v>
      </c>
    </row>
    <row r="2086" spans="1:8" x14ac:dyDescent="0.25">
      <c r="A2086" s="14">
        <v>44217</v>
      </c>
      <c r="B2086" s="8" t="s">
        <v>9727</v>
      </c>
      <c r="C2086">
        <v>44470</v>
      </c>
      <c r="D2086" s="13" t="s">
        <v>3972</v>
      </c>
      <c r="E2086" s="2">
        <v>1261.5</v>
      </c>
      <c r="F2086" s="15">
        <v>44217</v>
      </c>
      <c r="G2086" s="2">
        <v>1261.5</v>
      </c>
      <c r="H2086" s="4">
        <f>Tabla14[[#This Row],[Importe]]-Tabla14[[#This Row],[Pagado]]</f>
        <v>0</v>
      </c>
    </row>
    <row r="2087" spans="1:8" x14ac:dyDescent="0.25">
      <c r="A2087" s="14">
        <v>44217</v>
      </c>
      <c r="B2087" s="8" t="s">
        <v>9728</v>
      </c>
      <c r="C2087">
        <v>44471</v>
      </c>
      <c r="D2087" s="13" t="s">
        <v>3996</v>
      </c>
      <c r="E2087" s="2">
        <v>14135.8</v>
      </c>
      <c r="F2087" s="15">
        <v>44217</v>
      </c>
      <c r="G2087" s="2">
        <v>14135.8</v>
      </c>
      <c r="H2087" s="4">
        <f>Tabla14[[#This Row],[Importe]]-Tabla14[[#This Row],[Pagado]]</f>
        <v>0</v>
      </c>
    </row>
    <row r="2088" spans="1:8" x14ac:dyDescent="0.25">
      <c r="A2088" s="14">
        <v>44217</v>
      </c>
      <c r="B2088" s="8" t="s">
        <v>9729</v>
      </c>
      <c r="C2088">
        <v>44472</v>
      </c>
      <c r="D2088" s="13" t="s">
        <v>3978</v>
      </c>
      <c r="E2088" s="2">
        <v>7695.9</v>
      </c>
      <c r="F2088" s="15">
        <v>44217</v>
      </c>
      <c r="G2088" s="2">
        <v>7695.9</v>
      </c>
      <c r="H2088" s="4">
        <f>Tabla14[[#This Row],[Importe]]-Tabla14[[#This Row],[Pagado]]</f>
        <v>0</v>
      </c>
    </row>
    <row r="2089" spans="1:8" x14ac:dyDescent="0.25">
      <c r="A2089" s="14">
        <v>44217</v>
      </c>
      <c r="B2089" s="8" t="s">
        <v>9730</v>
      </c>
      <c r="C2089">
        <v>44473</v>
      </c>
      <c r="D2089" s="13" t="s">
        <v>4017</v>
      </c>
      <c r="E2089" s="2">
        <v>2530.7600000000002</v>
      </c>
      <c r="F2089" s="15">
        <v>44219</v>
      </c>
      <c r="G2089" s="2">
        <v>2530.7600000000002</v>
      </c>
      <c r="H2089" s="4">
        <f>Tabla14[[#This Row],[Importe]]-Tabla14[[#This Row],[Pagado]]</f>
        <v>0</v>
      </c>
    </row>
    <row r="2090" spans="1:8" x14ac:dyDescent="0.25">
      <c r="A2090" s="14">
        <v>44217</v>
      </c>
      <c r="B2090" s="8" t="s">
        <v>9731</v>
      </c>
      <c r="C2090">
        <v>44474</v>
      </c>
      <c r="D2090" s="13" t="s">
        <v>3970</v>
      </c>
      <c r="E2090" s="2">
        <v>1264.2</v>
      </c>
      <c r="F2090" s="15">
        <v>44217</v>
      </c>
      <c r="G2090" s="2">
        <v>1264.2</v>
      </c>
      <c r="H2090" s="4">
        <f>Tabla14[[#This Row],[Importe]]-Tabla14[[#This Row],[Pagado]]</f>
        <v>0</v>
      </c>
    </row>
    <row r="2091" spans="1:8" x14ac:dyDescent="0.25">
      <c r="A2091" s="14">
        <v>44217</v>
      </c>
      <c r="B2091" s="8" t="s">
        <v>9732</v>
      </c>
      <c r="C2091">
        <v>44475</v>
      </c>
      <c r="D2091" s="13" t="s">
        <v>3956</v>
      </c>
      <c r="E2091" s="2">
        <v>2279.4</v>
      </c>
      <c r="F2091" s="15">
        <v>44217</v>
      </c>
      <c r="G2091" s="2">
        <v>2279.4</v>
      </c>
      <c r="H2091" s="4">
        <f>Tabla14[[#This Row],[Importe]]-Tabla14[[#This Row],[Pagado]]</f>
        <v>0</v>
      </c>
    </row>
    <row r="2092" spans="1:8" x14ac:dyDescent="0.25">
      <c r="A2092" s="14">
        <v>44217</v>
      </c>
      <c r="B2092" s="8" t="s">
        <v>9733</v>
      </c>
      <c r="C2092">
        <v>44476</v>
      </c>
      <c r="D2092" s="13" t="s">
        <v>4031</v>
      </c>
      <c r="E2092" s="2">
        <v>2699.9</v>
      </c>
      <c r="F2092" s="15">
        <v>44217</v>
      </c>
      <c r="G2092" s="2">
        <v>2699.9</v>
      </c>
      <c r="H2092" s="4">
        <f>Tabla14[[#This Row],[Importe]]-Tabla14[[#This Row],[Pagado]]</f>
        <v>0</v>
      </c>
    </row>
    <row r="2093" spans="1:8" x14ac:dyDescent="0.25">
      <c r="A2093" s="14">
        <v>44217</v>
      </c>
      <c r="B2093" s="8" t="s">
        <v>9734</v>
      </c>
      <c r="C2093">
        <v>44477</v>
      </c>
      <c r="D2093" s="13" t="s">
        <v>4010</v>
      </c>
      <c r="E2093" s="2">
        <v>2455</v>
      </c>
      <c r="F2093" s="15">
        <v>44218</v>
      </c>
      <c r="G2093" s="2">
        <v>2455</v>
      </c>
      <c r="H2093" s="4">
        <f>Tabla14[[#This Row],[Importe]]-Tabla14[[#This Row],[Pagado]]</f>
        <v>0</v>
      </c>
    </row>
    <row r="2094" spans="1:8" x14ac:dyDescent="0.25">
      <c r="A2094" s="14">
        <v>44217</v>
      </c>
      <c r="B2094" s="8" t="s">
        <v>9735</v>
      </c>
      <c r="C2094">
        <v>44478</v>
      </c>
      <c r="D2094" s="13" t="s">
        <v>3986</v>
      </c>
      <c r="E2094" s="2">
        <v>2969.5</v>
      </c>
      <c r="F2094" s="15">
        <v>44217</v>
      </c>
      <c r="G2094" s="2">
        <v>2969.5</v>
      </c>
      <c r="H2094" s="4">
        <f>Tabla14[[#This Row],[Importe]]-Tabla14[[#This Row],[Pagado]]</f>
        <v>0</v>
      </c>
    </row>
    <row r="2095" spans="1:8" x14ac:dyDescent="0.25">
      <c r="A2095" s="14">
        <v>44217</v>
      </c>
      <c r="B2095" s="8" t="s">
        <v>9736</v>
      </c>
      <c r="C2095">
        <v>44479</v>
      </c>
      <c r="D2095" s="13" t="s">
        <v>4147</v>
      </c>
      <c r="E2095" s="2">
        <v>1909.3</v>
      </c>
      <c r="F2095" s="15">
        <v>44217</v>
      </c>
      <c r="G2095" s="2">
        <v>1909.3</v>
      </c>
      <c r="H2095" s="4">
        <f>Tabla14[[#This Row],[Importe]]-Tabla14[[#This Row],[Pagado]]</f>
        <v>0</v>
      </c>
    </row>
    <row r="2096" spans="1:8" x14ac:dyDescent="0.25">
      <c r="A2096" s="14">
        <v>44217</v>
      </c>
      <c r="B2096" s="8" t="s">
        <v>9737</v>
      </c>
      <c r="C2096">
        <v>44480</v>
      </c>
      <c r="D2096" s="13" t="s">
        <v>4112</v>
      </c>
      <c r="E2096" s="2">
        <v>12382.4</v>
      </c>
      <c r="F2096" s="15">
        <v>44217</v>
      </c>
      <c r="G2096" s="2">
        <v>12382.4</v>
      </c>
      <c r="H2096" s="4">
        <f>Tabla14[[#This Row],[Importe]]-Tabla14[[#This Row],[Pagado]]</f>
        <v>0</v>
      </c>
    </row>
    <row r="2097" spans="1:8" x14ac:dyDescent="0.25">
      <c r="A2097" s="14">
        <v>44217</v>
      </c>
      <c r="B2097" s="8" t="s">
        <v>9738</v>
      </c>
      <c r="C2097">
        <v>44481</v>
      </c>
      <c r="D2097" s="13" t="s">
        <v>4185</v>
      </c>
      <c r="E2097" s="2">
        <v>6541.6</v>
      </c>
      <c r="F2097" s="15">
        <v>44217</v>
      </c>
      <c r="G2097" s="2">
        <v>6541.6</v>
      </c>
      <c r="H2097" s="4">
        <f>Tabla14[[#This Row],[Importe]]-Tabla14[[#This Row],[Pagado]]</f>
        <v>0</v>
      </c>
    </row>
    <row r="2098" spans="1:8" x14ac:dyDescent="0.25">
      <c r="A2098" s="14">
        <v>44217</v>
      </c>
      <c r="B2098" s="8" t="s">
        <v>9739</v>
      </c>
      <c r="C2098">
        <v>44482</v>
      </c>
      <c r="D2098" s="13" t="s">
        <v>4011</v>
      </c>
      <c r="E2098" s="2">
        <v>4833.6000000000004</v>
      </c>
      <c r="F2098" s="15">
        <v>44218</v>
      </c>
      <c r="G2098" s="2">
        <v>4833.6000000000004</v>
      </c>
      <c r="H2098" s="4">
        <f>Tabla14[[#This Row],[Importe]]-Tabla14[[#This Row],[Pagado]]</f>
        <v>0</v>
      </c>
    </row>
    <row r="2099" spans="1:8" x14ac:dyDescent="0.25">
      <c r="A2099" s="14">
        <v>44217</v>
      </c>
      <c r="B2099" s="8" t="s">
        <v>9740</v>
      </c>
      <c r="C2099">
        <v>44483</v>
      </c>
      <c r="D2099" s="13" t="s">
        <v>4050</v>
      </c>
      <c r="E2099" s="2">
        <v>3462.4</v>
      </c>
      <c r="F2099" s="15">
        <v>44217</v>
      </c>
      <c r="G2099" s="2">
        <v>3462.4</v>
      </c>
      <c r="H2099" s="4">
        <f>Tabla14[[#This Row],[Importe]]-Tabla14[[#This Row],[Pagado]]</f>
        <v>0</v>
      </c>
    </row>
    <row r="2100" spans="1:8" x14ac:dyDescent="0.25">
      <c r="A2100" s="14">
        <v>44217</v>
      </c>
      <c r="B2100" s="8" t="s">
        <v>9741</v>
      </c>
      <c r="C2100">
        <v>44484</v>
      </c>
      <c r="D2100" s="13" t="s">
        <v>4049</v>
      </c>
      <c r="E2100" s="2">
        <v>1293.2</v>
      </c>
      <c r="F2100" s="15">
        <v>44217</v>
      </c>
      <c r="G2100" s="2">
        <v>1293.2</v>
      </c>
      <c r="H2100" s="4">
        <f>Tabla14[[#This Row],[Importe]]-Tabla14[[#This Row],[Pagado]]</f>
        <v>0</v>
      </c>
    </row>
    <row r="2101" spans="1:8" x14ac:dyDescent="0.25">
      <c r="A2101" s="14">
        <v>44217</v>
      </c>
      <c r="B2101" s="8" t="s">
        <v>9742</v>
      </c>
      <c r="C2101">
        <v>44485</v>
      </c>
      <c r="D2101" s="13" t="s">
        <v>3977</v>
      </c>
      <c r="E2101" s="2">
        <v>4209.8999999999996</v>
      </c>
      <c r="F2101" s="15">
        <v>44217</v>
      </c>
      <c r="G2101" s="2">
        <v>4209.8999999999996</v>
      </c>
      <c r="H2101" s="4">
        <f>Tabla14[[#This Row],[Importe]]-Tabla14[[#This Row],[Pagado]]</f>
        <v>0</v>
      </c>
    </row>
    <row r="2102" spans="1:8" x14ac:dyDescent="0.25">
      <c r="A2102" s="14">
        <v>44217</v>
      </c>
      <c r="B2102" s="8" t="s">
        <v>9743</v>
      </c>
      <c r="C2102">
        <v>44486</v>
      </c>
      <c r="D2102" s="13" t="s">
        <v>3980</v>
      </c>
      <c r="E2102" s="2">
        <v>5882.9</v>
      </c>
      <c r="F2102" s="15">
        <v>44217</v>
      </c>
      <c r="G2102" s="2">
        <v>5882.9</v>
      </c>
      <c r="H2102" s="4">
        <f>Tabla14[[#This Row],[Importe]]-Tabla14[[#This Row],[Pagado]]</f>
        <v>0</v>
      </c>
    </row>
    <row r="2103" spans="1:8" x14ac:dyDescent="0.25">
      <c r="A2103" s="14">
        <v>44217</v>
      </c>
      <c r="B2103" s="8" t="s">
        <v>9744</v>
      </c>
      <c r="C2103">
        <v>44487</v>
      </c>
      <c r="D2103" s="13" t="s">
        <v>3985</v>
      </c>
      <c r="E2103" s="2">
        <v>3066</v>
      </c>
      <c r="F2103" s="15">
        <v>44217</v>
      </c>
      <c r="G2103" s="2">
        <v>3066</v>
      </c>
      <c r="H2103" s="4">
        <f>Tabla14[[#This Row],[Importe]]-Tabla14[[#This Row],[Pagado]]</f>
        <v>0</v>
      </c>
    </row>
    <row r="2104" spans="1:8" x14ac:dyDescent="0.25">
      <c r="A2104" s="14">
        <v>44217</v>
      </c>
      <c r="B2104" s="8" t="s">
        <v>9745</v>
      </c>
      <c r="C2104">
        <v>44488</v>
      </c>
      <c r="D2104" s="13" t="s">
        <v>3988</v>
      </c>
      <c r="E2104" s="2">
        <v>4086</v>
      </c>
      <c r="F2104" s="15">
        <v>44217</v>
      </c>
      <c r="G2104" s="2">
        <v>4086</v>
      </c>
      <c r="H2104" s="4">
        <f>Tabla14[[#This Row],[Importe]]-Tabla14[[#This Row],[Pagado]]</f>
        <v>0</v>
      </c>
    </row>
    <row r="2105" spans="1:8" x14ac:dyDescent="0.25">
      <c r="A2105" s="14">
        <v>44217</v>
      </c>
      <c r="B2105" s="8" t="s">
        <v>9746</v>
      </c>
      <c r="C2105">
        <v>44489</v>
      </c>
      <c r="D2105" s="13" t="s">
        <v>4116</v>
      </c>
      <c r="E2105" s="2">
        <v>975</v>
      </c>
      <c r="F2105" s="15">
        <v>44217</v>
      </c>
      <c r="G2105" s="2">
        <v>975</v>
      </c>
      <c r="H2105" s="4">
        <f>Tabla14[[#This Row],[Importe]]-Tabla14[[#This Row],[Pagado]]</f>
        <v>0</v>
      </c>
    </row>
    <row r="2106" spans="1:8" x14ac:dyDescent="0.25">
      <c r="A2106" s="14">
        <v>44217</v>
      </c>
      <c r="B2106" s="8" t="s">
        <v>9747</v>
      </c>
      <c r="C2106">
        <v>44490</v>
      </c>
      <c r="D2106" s="13" t="s">
        <v>4120</v>
      </c>
      <c r="E2106" s="2">
        <v>10192</v>
      </c>
      <c r="F2106" s="15">
        <v>44217</v>
      </c>
      <c r="G2106" s="2">
        <v>10192</v>
      </c>
      <c r="H2106" s="4">
        <f>Tabla14[[#This Row],[Importe]]-Tabla14[[#This Row],[Pagado]]</f>
        <v>0</v>
      </c>
    </row>
    <row r="2107" spans="1:8" x14ac:dyDescent="0.25">
      <c r="A2107" s="14">
        <v>44217</v>
      </c>
      <c r="B2107" s="8" t="s">
        <v>9748</v>
      </c>
      <c r="C2107">
        <v>44491</v>
      </c>
      <c r="D2107" s="13" t="s">
        <v>4179</v>
      </c>
      <c r="E2107" s="2">
        <v>7308.5</v>
      </c>
      <c r="F2107" s="15">
        <v>44217</v>
      </c>
      <c r="G2107" s="2">
        <v>7308.5</v>
      </c>
      <c r="H2107" s="4">
        <f>Tabla14[[#This Row],[Importe]]-Tabla14[[#This Row],[Pagado]]</f>
        <v>0</v>
      </c>
    </row>
    <row r="2108" spans="1:8" x14ac:dyDescent="0.25">
      <c r="A2108" s="14">
        <v>44217</v>
      </c>
      <c r="B2108" s="8" t="s">
        <v>9749</v>
      </c>
      <c r="C2108">
        <v>44492</v>
      </c>
      <c r="D2108" s="13" t="s">
        <v>3981</v>
      </c>
      <c r="E2108" s="2">
        <v>2057</v>
      </c>
      <c r="F2108" s="15">
        <v>44217</v>
      </c>
      <c r="G2108" s="2">
        <v>2057</v>
      </c>
      <c r="H2108" s="4">
        <f>Tabla14[[#This Row],[Importe]]-Tabla14[[#This Row],[Pagado]]</f>
        <v>0</v>
      </c>
    </row>
    <row r="2109" spans="1:8" x14ac:dyDescent="0.25">
      <c r="A2109" s="14">
        <v>44217</v>
      </c>
      <c r="B2109" s="8" t="s">
        <v>9750</v>
      </c>
      <c r="C2109">
        <v>44493</v>
      </c>
      <c r="D2109" s="13" t="s">
        <v>3963</v>
      </c>
      <c r="E2109" s="2">
        <v>1401.2</v>
      </c>
      <c r="F2109" s="15">
        <v>44217</v>
      </c>
      <c r="G2109" s="2">
        <v>1401.2</v>
      </c>
      <c r="H2109" s="4">
        <f>Tabla14[[#This Row],[Importe]]-Tabla14[[#This Row],[Pagado]]</f>
        <v>0</v>
      </c>
    </row>
    <row r="2110" spans="1:8" x14ac:dyDescent="0.25">
      <c r="A2110" s="14">
        <v>44217</v>
      </c>
      <c r="B2110" s="8" t="s">
        <v>9751</v>
      </c>
      <c r="C2110">
        <v>44494</v>
      </c>
      <c r="D2110" s="13" t="s">
        <v>4088</v>
      </c>
      <c r="E2110" s="2">
        <v>3920</v>
      </c>
      <c r="F2110" s="15">
        <v>44217</v>
      </c>
      <c r="G2110" s="2">
        <v>3920</v>
      </c>
      <c r="H2110" s="4">
        <f>Tabla14[[#This Row],[Importe]]-Tabla14[[#This Row],[Pagado]]</f>
        <v>0</v>
      </c>
    </row>
    <row r="2111" spans="1:8" x14ac:dyDescent="0.25">
      <c r="A2111" s="14">
        <v>44217</v>
      </c>
      <c r="B2111" s="8" t="s">
        <v>9752</v>
      </c>
      <c r="C2111">
        <v>44495</v>
      </c>
      <c r="D2111" s="13" t="s">
        <v>3989</v>
      </c>
      <c r="E2111" s="2">
        <v>491.6</v>
      </c>
      <c r="F2111" s="15">
        <v>44217</v>
      </c>
      <c r="G2111" s="2">
        <v>491.6</v>
      </c>
      <c r="H2111" s="4">
        <f>Tabla14[[#This Row],[Importe]]-Tabla14[[#This Row],[Pagado]]</f>
        <v>0</v>
      </c>
    </row>
    <row r="2112" spans="1:8" x14ac:dyDescent="0.25">
      <c r="A2112" s="14">
        <v>44217</v>
      </c>
      <c r="B2112" s="8" t="s">
        <v>9753</v>
      </c>
      <c r="C2112">
        <v>44496</v>
      </c>
      <c r="D2112" s="13" t="s">
        <v>4091</v>
      </c>
      <c r="E2112" s="2">
        <v>6974.6</v>
      </c>
      <c r="F2112" s="15">
        <v>44217</v>
      </c>
      <c r="G2112" s="2">
        <v>6974.6</v>
      </c>
      <c r="H2112" s="4">
        <f>Tabla14[[#This Row],[Importe]]-Tabla14[[#This Row],[Pagado]]</f>
        <v>0</v>
      </c>
    </row>
    <row r="2113" spans="1:8" x14ac:dyDescent="0.25">
      <c r="A2113" s="14">
        <v>44217</v>
      </c>
      <c r="B2113" s="8" t="s">
        <v>9754</v>
      </c>
      <c r="C2113">
        <v>44497</v>
      </c>
      <c r="D2113" s="13" t="s">
        <v>4012</v>
      </c>
      <c r="E2113" s="2">
        <v>1657.6</v>
      </c>
      <c r="F2113" s="15">
        <v>44217</v>
      </c>
      <c r="G2113" s="2">
        <v>1657.6</v>
      </c>
      <c r="H2113" s="4">
        <f>Tabla14[[#This Row],[Importe]]-Tabla14[[#This Row],[Pagado]]</f>
        <v>0</v>
      </c>
    </row>
    <row r="2114" spans="1:8" x14ac:dyDescent="0.25">
      <c r="A2114" s="14">
        <v>44217</v>
      </c>
      <c r="B2114" s="8" t="s">
        <v>9755</v>
      </c>
      <c r="C2114">
        <v>44498</v>
      </c>
      <c r="D2114" s="13" t="s">
        <v>3991</v>
      </c>
      <c r="E2114" s="2">
        <v>4118.2</v>
      </c>
      <c r="F2114" s="15">
        <v>44217</v>
      </c>
      <c r="G2114" s="2">
        <v>4118.2</v>
      </c>
      <c r="H2114" s="4">
        <f>Tabla14[[#This Row],[Importe]]-Tabla14[[#This Row],[Pagado]]</f>
        <v>0</v>
      </c>
    </row>
    <row r="2115" spans="1:8" x14ac:dyDescent="0.25">
      <c r="A2115" s="14">
        <v>44217</v>
      </c>
      <c r="B2115" s="8" t="s">
        <v>9756</v>
      </c>
      <c r="C2115">
        <v>44499</v>
      </c>
      <c r="D2115" s="13" t="s">
        <v>7758</v>
      </c>
      <c r="E2115" s="2">
        <v>3184.4</v>
      </c>
      <c r="F2115" s="15">
        <v>44217</v>
      </c>
      <c r="G2115" s="2">
        <v>3184.4</v>
      </c>
      <c r="H2115" s="4">
        <f>Tabla14[[#This Row],[Importe]]-Tabla14[[#This Row],[Pagado]]</f>
        <v>0</v>
      </c>
    </row>
    <row r="2116" spans="1:8" x14ac:dyDescent="0.25">
      <c r="A2116" s="14">
        <v>44217</v>
      </c>
      <c r="B2116" s="8" t="s">
        <v>9757</v>
      </c>
      <c r="C2116">
        <v>44500</v>
      </c>
      <c r="D2116" s="13" t="s">
        <v>4109</v>
      </c>
      <c r="E2116" s="2">
        <v>1480</v>
      </c>
      <c r="F2116" s="15">
        <v>44217</v>
      </c>
      <c r="G2116" s="2">
        <v>1480</v>
      </c>
      <c r="H2116" s="4">
        <f>Tabla14[[#This Row],[Importe]]-Tabla14[[#This Row],[Pagado]]</f>
        <v>0</v>
      </c>
    </row>
    <row r="2117" spans="1:8" x14ac:dyDescent="0.25">
      <c r="A2117" s="14">
        <v>44217</v>
      </c>
      <c r="B2117" s="8" t="s">
        <v>9758</v>
      </c>
      <c r="C2117">
        <v>44501</v>
      </c>
      <c r="D2117" s="13" t="s">
        <v>4053</v>
      </c>
      <c r="E2117" s="2">
        <v>3716.4</v>
      </c>
      <c r="F2117" s="15">
        <v>44217</v>
      </c>
      <c r="G2117" s="2">
        <v>3716.4</v>
      </c>
      <c r="H2117" s="4">
        <f>Tabla14[[#This Row],[Importe]]-Tabla14[[#This Row],[Pagado]]</f>
        <v>0</v>
      </c>
    </row>
    <row r="2118" spans="1:8" x14ac:dyDescent="0.25">
      <c r="A2118" s="14">
        <v>44217</v>
      </c>
      <c r="B2118" s="8" t="s">
        <v>9759</v>
      </c>
      <c r="C2118">
        <v>44502</v>
      </c>
      <c r="D2118" s="13" t="s">
        <v>4097</v>
      </c>
      <c r="E2118" s="2">
        <v>2662.4</v>
      </c>
      <c r="F2118" s="15">
        <v>44217</v>
      </c>
      <c r="G2118" s="2">
        <v>2662.4</v>
      </c>
      <c r="H2118" s="4">
        <f>Tabla14[[#This Row],[Importe]]-Tabla14[[#This Row],[Pagado]]</f>
        <v>0</v>
      </c>
    </row>
    <row r="2119" spans="1:8" x14ac:dyDescent="0.25">
      <c r="A2119" s="14">
        <v>44217</v>
      </c>
      <c r="B2119" s="8" t="s">
        <v>9760</v>
      </c>
      <c r="C2119">
        <v>44503</v>
      </c>
      <c r="D2119" s="13" t="s">
        <v>4104</v>
      </c>
      <c r="E2119" s="2">
        <v>6878</v>
      </c>
      <c r="F2119" s="15">
        <v>44217</v>
      </c>
      <c r="G2119" s="2">
        <v>6878</v>
      </c>
      <c r="H2119" s="4">
        <f>Tabla14[[#This Row],[Importe]]-Tabla14[[#This Row],[Pagado]]</f>
        <v>0</v>
      </c>
    </row>
    <row r="2120" spans="1:8" ht="15.75" x14ac:dyDescent="0.25">
      <c r="A2120" s="14">
        <v>44217</v>
      </c>
      <c r="B2120" s="8" t="s">
        <v>9761</v>
      </c>
      <c r="C2120">
        <v>44504</v>
      </c>
      <c r="D2120" s="17" t="s">
        <v>7662</v>
      </c>
      <c r="E2120" s="2">
        <v>0</v>
      </c>
      <c r="F2120" s="18" t="s">
        <v>7662</v>
      </c>
      <c r="G2120" s="2">
        <v>0</v>
      </c>
      <c r="H2120" s="4">
        <f>Tabla14[[#This Row],[Importe]]-Tabla14[[#This Row],[Pagado]]</f>
        <v>0</v>
      </c>
    </row>
    <row r="2121" spans="1:8" x14ac:dyDescent="0.25">
      <c r="A2121" s="14">
        <v>44217</v>
      </c>
      <c r="B2121" s="8" t="s">
        <v>9762</v>
      </c>
      <c r="C2121">
        <v>44505</v>
      </c>
      <c r="D2121" s="13" t="s">
        <v>9763</v>
      </c>
      <c r="E2121" s="2">
        <v>8508</v>
      </c>
      <c r="F2121" s="15">
        <v>44217</v>
      </c>
      <c r="G2121" s="2">
        <v>8508</v>
      </c>
      <c r="H2121" s="4">
        <f>Tabla14[[#This Row],[Importe]]-Tabla14[[#This Row],[Pagado]]</f>
        <v>0</v>
      </c>
    </row>
    <row r="2122" spans="1:8" x14ac:dyDescent="0.25">
      <c r="A2122" s="14">
        <v>44217</v>
      </c>
      <c r="B2122" s="8" t="s">
        <v>9764</v>
      </c>
      <c r="C2122">
        <v>44506</v>
      </c>
      <c r="D2122" s="13" t="s">
        <v>3964</v>
      </c>
      <c r="E2122" s="2">
        <v>991.8</v>
      </c>
      <c r="F2122" s="15">
        <v>44217</v>
      </c>
      <c r="G2122" s="2">
        <v>991.8</v>
      </c>
      <c r="H2122" s="4">
        <f>Tabla14[[#This Row],[Importe]]-Tabla14[[#This Row],[Pagado]]</f>
        <v>0</v>
      </c>
    </row>
    <row r="2123" spans="1:8" x14ac:dyDescent="0.25">
      <c r="A2123" s="14">
        <v>44217</v>
      </c>
      <c r="B2123" s="8" t="s">
        <v>9765</v>
      </c>
      <c r="C2123">
        <v>44507</v>
      </c>
      <c r="D2123" s="13" t="s">
        <v>4048</v>
      </c>
      <c r="E2123" s="2">
        <v>27020</v>
      </c>
      <c r="F2123" s="15">
        <v>44217</v>
      </c>
      <c r="G2123" s="2">
        <v>27020</v>
      </c>
      <c r="H2123" s="4">
        <f>Tabla14[[#This Row],[Importe]]-Tabla14[[#This Row],[Pagado]]</f>
        <v>0</v>
      </c>
    </row>
    <row r="2124" spans="1:8" x14ac:dyDescent="0.25">
      <c r="A2124" s="14">
        <v>44217</v>
      </c>
      <c r="B2124" s="8" t="s">
        <v>9766</v>
      </c>
      <c r="C2124">
        <v>44508</v>
      </c>
      <c r="D2124" s="13" t="s">
        <v>3979</v>
      </c>
      <c r="E2124" s="2">
        <v>3967.2</v>
      </c>
      <c r="F2124" s="15">
        <v>44217</v>
      </c>
      <c r="G2124" s="2">
        <v>3967.2</v>
      </c>
      <c r="H2124" s="4">
        <f>Tabla14[[#This Row],[Importe]]-Tabla14[[#This Row],[Pagado]]</f>
        <v>0</v>
      </c>
    </row>
    <row r="2125" spans="1:8" x14ac:dyDescent="0.25">
      <c r="A2125" s="14">
        <v>44217</v>
      </c>
      <c r="B2125" s="8" t="s">
        <v>9767</v>
      </c>
      <c r="C2125">
        <v>44509</v>
      </c>
      <c r="D2125" s="13" t="s">
        <v>3964</v>
      </c>
      <c r="E2125" s="2">
        <v>6464</v>
      </c>
      <c r="F2125" s="15">
        <v>44217</v>
      </c>
      <c r="G2125" s="2">
        <v>6464</v>
      </c>
      <c r="H2125" s="4">
        <f>Tabla14[[#This Row],[Importe]]-Tabla14[[#This Row],[Pagado]]</f>
        <v>0</v>
      </c>
    </row>
    <row r="2126" spans="1:8" x14ac:dyDescent="0.25">
      <c r="A2126" s="14">
        <v>44217</v>
      </c>
      <c r="B2126" s="8" t="s">
        <v>9768</v>
      </c>
      <c r="C2126">
        <v>44510</v>
      </c>
      <c r="D2126" s="13" t="s">
        <v>3964</v>
      </c>
      <c r="E2126" s="2">
        <v>1715</v>
      </c>
      <c r="F2126" s="15">
        <v>44217</v>
      </c>
      <c r="G2126" s="2">
        <v>1715</v>
      </c>
      <c r="H2126" s="4">
        <f>Tabla14[[#This Row],[Importe]]-Tabla14[[#This Row],[Pagado]]</f>
        <v>0</v>
      </c>
    </row>
    <row r="2127" spans="1:8" x14ac:dyDescent="0.25">
      <c r="A2127" s="14">
        <v>44217</v>
      </c>
      <c r="B2127" s="8" t="s">
        <v>9769</v>
      </c>
      <c r="C2127">
        <v>44511</v>
      </c>
      <c r="D2127" s="13" t="s">
        <v>4023</v>
      </c>
      <c r="E2127" s="2">
        <v>8693.7999999999993</v>
      </c>
      <c r="F2127" s="15">
        <v>44217</v>
      </c>
      <c r="G2127" s="2">
        <v>8693.7999999999993</v>
      </c>
      <c r="H2127" s="4">
        <f>Tabla14[[#This Row],[Importe]]-Tabla14[[#This Row],[Pagado]]</f>
        <v>0</v>
      </c>
    </row>
    <row r="2128" spans="1:8" x14ac:dyDescent="0.25">
      <c r="A2128" s="14">
        <v>44217</v>
      </c>
      <c r="B2128" s="8" t="s">
        <v>9770</v>
      </c>
      <c r="C2128">
        <v>44512</v>
      </c>
      <c r="D2128" s="13" t="s">
        <v>3962</v>
      </c>
      <c r="E2128" s="2">
        <v>3891.1</v>
      </c>
      <c r="F2128" s="15">
        <v>44217</v>
      </c>
      <c r="G2128" s="2">
        <v>3891.1</v>
      </c>
      <c r="H2128" s="4">
        <f>Tabla14[[#This Row],[Importe]]-Tabla14[[#This Row],[Pagado]]</f>
        <v>0</v>
      </c>
    </row>
    <row r="2129" spans="1:8" x14ac:dyDescent="0.25">
      <c r="A2129" s="14">
        <v>44217</v>
      </c>
      <c r="B2129" s="8" t="s">
        <v>9771</v>
      </c>
      <c r="C2129">
        <v>44513</v>
      </c>
      <c r="D2129" s="13" t="s">
        <v>3964</v>
      </c>
      <c r="E2129" s="2">
        <v>3731.6</v>
      </c>
      <c r="F2129" s="15">
        <v>44217</v>
      </c>
      <c r="G2129" s="2">
        <v>3731.6</v>
      </c>
      <c r="H2129" s="4">
        <f>Tabla14[[#This Row],[Importe]]-Tabla14[[#This Row],[Pagado]]</f>
        <v>0</v>
      </c>
    </row>
    <row r="2130" spans="1:8" x14ac:dyDescent="0.25">
      <c r="A2130" s="14">
        <v>44217</v>
      </c>
      <c r="B2130" s="8" t="s">
        <v>9772</v>
      </c>
      <c r="C2130">
        <v>44514</v>
      </c>
      <c r="D2130" s="13" t="s">
        <v>3964</v>
      </c>
      <c r="E2130" s="2">
        <v>456</v>
      </c>
      <c r="F2130" s="15">
        <v>44217</v>
      </c>
      <c r="G2130" s="2">
        <v>456</v>
      </c>
      <c r="H2130" s="4">
        <f>Tabla14[[#This Row],[Importe]]-Tabla14[[#This Row],[Pagado]]</f>
        <v>0</v>
      </c>
    </row>
    <row r="2131" spans="1:8" x14ac:dyDescent="0.25">
      <c r="A2131" s="14">
        <v>44217</v>
      </c>
      <c r="B2131" s="8" t="s">
        <v>9773</v>
      </c>
      <c r="C2131">
        <v>44515</v>
      </c>
      <c r="D2131" s="13" t="s">
        <v>4158</v>
      </c>
      <c r="E2131" s="2">
        <v>1299.4000000000001</v>
      </c>
      <c r="F2131" s="15">
        <v>44217</v>
      </c>
      <c r="G2131" s="2">
        <v>1299.4000000000001</v>
      </c>
      <c r="H2131" s="4">
        <f>Tabla14[[#This Row],[Importe]]-Tabla14[[#This Row],[Pagado]]</f>
        <v>0</v>
      </c>
    </row>
    <row r="2132" spans="1:8" x14ac:dyDescent="0.25">
      <c r="A2132" s="14">
        <v>44217</v>
      </c>
      <c r="B2132" s="8" t="s">
        <v>9774</v>
      </c>
      <c r="C2132">
        <v>44516</v>
      </c>
      <c r="D2132" s="13" t="s">
        <v>4109</v>
      </c>
      <c r="E2132" s="2">
        <v>490</v>
      </c>
      <c r="F2132" s="15">
        <v>44217</v>
      </c>
      <c r="G2132" s="2">
        <v>490</v>
      </c>
      <c r="H2132" s="4">
        <f>Tabla14[[#This Row],[Importe]]-Tabla14[[#This Row],[Pagado]]</f>
        <v>0</v>
      </c>
    </row>
    <row r="2133" spans="1:8" x14ac:dyDescent="0.25">
      <c r="A2133" s="14">
        <v>44217</v>
      </c>
      <c r="B2133" s="8" t="s">
        <v>9775</v>
      </c>
      <c r="C2133">
        <v>44517</v>
      </c>
      <c r="D2133" s="13" t="s">
        <v>3998</v>
      </c>
      <c r="E2133" s="2">
        <v>35700</v>
      </c>
      <c r="F2133" s="15">
        <v>44217</v>
      </c>
      <c r="G2133" s="2">
        <v>35700</v>
      </c>
      <c r="H2133" s="4">
        <f>Tabla14[[#This Row],[Importe]]-Tabla14[[#This Row],[Pagado]]</f>
        <v>0</v>
      </c>
    </row>
    <row r="2134" spans="1:8" x14ac:dyDescent="0.25">
      <c r="A2134" s="14">
        <v>44217</v>
      </c>
      <c r="B2134" s="8" t="s">
        <v>9776</v>
      </c>
      <c r="C2134">
        <v>44518</v>
      </c>
      <c r="D2134" s="13" t="s">
        <v>8503</v>
      </c>
      <c r="E2134" s="2">
        <v>2450</v>
      </c>
      <c r="F2134" s="15">
        <v>44217</v>
      </c>
      <c r="G2134" s="2">
        <v>2450</v>
      </c>
      <c r="H2134" s="4">
        <f>Tabla14[[#This Row],[Importe]]-Tabla14[[#This Row],[Pagado]]</f>
        <v>0</v>
      </c>
    </row>
    <row r="2135" spans="1:8" x14ac:dyDescent="0.25">
      <c r="A2135" s="14">
        <v>44217</v>
      </c>
      <c r="B2135" s="8" t="s">
        <v>9777</v>
      </c>
      <c r="C2135">
        <v>44519</v>
      </c>
      <c r="D2135" s="13" t="s">
        <v>3964</v>
      </c>
      <c r="E2135" s="2">
        <v>735</v>
      </c>
      <c r="F2135" s="15">
        <v>44217</v>
      </c>
      <c r="G2135" s="2">
        <v>735</v>
      </c>
      <c r="H2135" s="4">
        <f>Tabla14[[#This Row],[Importe]]-Tabla14[[#This Row],[Pagado]]</f>
        <v>0</v>
      </c>
    </row>
    <row r="2136" spans="1:8" x14ac:dyDescent="0.25">
      <c r="A2136" s="14">
        <v>44217</v>
      </c>
      <c r="B2136" s="8" t="s">
        <v>9778</v>
      </c>
      <c r="C2136">
        <v>44520</v>
      </c>
      <c r="D2136" s="13" t="s">
        <v>4121</v>
      </c>
      <c r="E2136" s="2">
        <v>3469.4</v>
      </c>
      <c r="F2136" s="15">
        <v>44217</v>
      </c>
      <c r="G2136" s="2">
        <v>3469.4</v>
      </c>
      <c r="H2136" s="4">
        <f>Tabla14[[#This Row],[Importe]]-Tabla14[[#This Row],[Pagado]]</f>
        <v>0</v>
      </c>
    </row>
    <row r="2137" spans="1:8" x14ac:dyDescent="0.25">
      <c r="A2137" s="14">
        <v>44217</v>
      </c>
      <c r="B2137" s="8" t="s">
        <v>9779</v>
      </c>
      <c r="C2137">
        <v>44521</v>
      </c>
      <c r="D2137" s="13" t="s">
        <v>4015</v>
      </c>
      <c r="E2137" s="2">
        <v>2405.4</v>
      </c>
      <c r="F2137" s="15">
        <v>44217</v>
      </c>
      <c r="G2137" s="2">
        <v>2405.4</v>
      </c>
      <c r="H2137" s="4">
        <f>Tabla14[[#This Row],[Importe]]-Tabla14[[#This Row],[Pagado]]</f>
        <v>0</v>
      </c>
    </row>
    <row r="2138" spans="1:8" x14ac:dyDescent="0.25">
      <c r="A2138" s="14">
        <v>44217</v>
      </c>
      <c r="B2138" s="8" t="s">
        <v>9780</v>
      </c>
      <c r="C2138">
        <v>44522</v>
      </c>
      <c r="D2138" s="13" t="s">
        <v>3958</v>
      </c>
      <c r="E2138" s="2">
        <v>1713.2</v>
      </c>
      <c r="F2138" s="15">
        <v>44217</v>
      </c>
      <c r="G2138" s="2">
        <v>1713.2</v>
      </c>
      <c r="H2138" s="4">
        <f>Tabla14[[#This Row],[Importe]]-Tabla14[[#This Row],[Pagado]]</f>
        <v>0</v>
      </c>
    </row>
    <row r="2139" spans="1:8" x14ac:dyDescent="0.25">
      <c r="A2139" s="14">
        <v>44217</v>
      </c>
      <c r="B2139" s="8" t="s">
        <v>9781</v>
      </c>
      <c r="C2139">
        <v>44523</v>
      </c>
      <c r="D2139" s="13" t="s">
        <v>3958</v>
      </c>
      <c r="E2139" s="2">
        <v>348.9</v>
      </c>
      <c r="F2139" s="15">
        <v>44217</v>
      </c>
      <c r="G2139" s="2">
        <v>348.9</v>
      </c>
      <c r="H2139" s="4">
        <f>Tabla14[[#This Row],[Importe]]-Tabla14[[#This Row],[Pagado]]</f>
        <v>0</v>
      </c>
    </row>
    <row r="2140" spans="1:8" x14ac:dyDescent="0.25">
      <c r="A2140" s="14">
        <v>44217</v>
      </c>
      <c r="B2140" s="8" t="s">
        <v>9782</v>
      </c>
      <c r="C2140">
        <v>44524</v>
      </c>
      <c r="D2140" s="13" t="s">
        <v>4157</v>
      </c>
      <c r="E2140" s="2">
        <v>13710.4</v>
      </c>
      <c r="F2140" s="15">
        <v>44217</v>
      </c>
      <c r="G2140" s="2">
        <v>13710.4</v>
      </c>
      <c r="H2140" s="4">
        <f>Tabla14[[#This Row],[Importe]]-Tabla14[[#This Row],[Pagado]]</f>
        <v>0</v>
      </c>
    </row>
    <row r="2141" spans="1:8" x14ac:dyDescent="0.25">
      <c r="A2141" s="14">
        <v>44217</v>
      </c>
      <c r="B2141" s="8" t="s">
        <v>9783</v>
      </c>
      <c r="C2141">
        <v>44525</v>
      </c>
      <c r="D2141" s="13" t="s">
        <v>4017</v>
      </c>
      <c r="E2141" s="2">
        <v>121062.1</v>
      </c>
      <c r="F2141" s="15">
        <v>44219</v>
      </c>
      <c r="G2141" s="2">
        <v>121062.1</v>
      </c>
      <c r="H2141" s="4">
        <f>Tabla14[[#This Row],[Importe]]-Tabla14[[#This Row],[Pagado]]</f>
        <v>0</v>
      </c>
    </row>
    <row r="2142" spans="1:8" x14ac:dyDescent="0.25">
      <c r="A2142" s="14">
        <v>44217</v>
      </c>
      <c r="B2142" s="8" t="s">
        <v>9784</v>
      </c>
      <c r="C2142">
        <v>44526</v>
      </c>
      <c r="D2142" s="13" t="s">
        <v>4017</v>
      </c>
      <c r="E2142" s="2">
        <v>41870.199999999997</v>
      </c>
      <c r="F2142" s="15">
        <v>44219</v>
      </c>
      <c r="G2142" s="2">
        <v>41870.199999999997</v>
      </c>
      <c r="H2142" s="4">
        <f>Tabla14[[#This Row],[Importe]]-Tabla14[[#This Row],[Pagado]]</f>
        <v>0</v>
      </c>
    </row>
    <row r="2143" spans="1:8" x14ac:dyDescent="0.25">
      <c r="A2143" s="14">
        <v>44217</v>
      </c>
      <c r="B2143" s="8" t="s">
        <v>9785</v>
      </c>
      <c r="C2143">
        <v>44527</v>
      </c>
      <c r="D2143" s="13" t="s">
        <v>3964</v>
      </c>
      <c r="E2143" s="2">
        <v>2475</v>
      </c>
      <c r="F2143" s="15">
        <v>44217</v>
      </c>
      <c r="G2143" s="2">
        <v>2475</v>
      </c>
      <c r="H2143" s="4">
        <f>Tabla14[[#This Row],[Importe]]-Tabla14[[#This Row],[Pagado]]</f>
        <v>0</v>
      </c>
    </row>
    <row r="2144" spans="1:8" x14ac:dyDescent="0.25">
      <c r="A2144" s="14">
        <v>44217</v>
      </c>
      <c r="B2144" s="8" t="s">
        <v>9786</v>
      </c>
      <c r="C2144">
        <v>44528</v>
      </c>
      <c r="D2144" s="13" t="s">
        <v>4073</v>
      </c>
      <c r="E2144" s="2">
        <v>7626.6</v>
      </c>
      <c r="F2144" s="15">
        <v>44217</v>
      </c>
      <c r="G2144" s="2">
        <v>7626.6</v>
      </c>
      <c r="H2144" s="4">
        <f>Tabla14[[#This Row],[Importe]]-Tabla14[[#This Row],[Pagado]]</f>
        <v>0</v>
      </c>
    </row>
    <row r="2145" spans="1:8" x14ac:dyDescent="0.25">
      <c r="A2145" s="14">
        <v>44217</v>
      </c>
      <c r="B2145" s="8" t="s">
        <v>9787</v>
      </c>
      <c r="C2145">
        <v>44529</v>
      </c>
      <c r="D2145" s="13" t="s">
        <v>3964</v>
      </c>
      <c r="E2145" s="2">
        <v>660</v>
      </c>
      <c r="F2145" s="15">
        <v>44217</v>
      </c>
      <c r="G2145" s="2">
        <v>660</v>
      </c>
      <c r="H2145" s="4">
        <f>Tabla14[[#This Row],[Importe]]-Tabla14[[#This Row],[Pagado]]</f>
        <v>0</v>
      </c>
    </row>
    <row r="2146" spans="1:8" x14ac:dyDescent="0.25">
      <c r="A2146" s="14">
        <v>44217</v>
      </c>
      <c r="B2146" s="8" t="s">
        <v>9788</v>
      </c>
      <c r="C2146">
        <v>44530</v>
      </c>
      <c r="D2146" s="13" t="s">
        <v>4021</v>
      </c>
      <c r="E2146" s="2">
        <v>12284.4</v>
      </c>
      <c r="F2146" s="15">
        <v>44217</v>
      </c>
      <c r="G2146" s="2">
        <v>12284.4</v>
      </c>
      <c r="H2146" s="4">
        <f>Tabla14[[#This Row],[Importe]]-Tabla14[[#This Row],[Pagado]]</f>
        <v>0</v>
      </c>
    </row>
    <row r="2147" spans="1:8" ht="15.75" x14ac:dyDescent="0.25">
      <c r="A2147" s="14">
        <v>44217</v>
      </c>
      <c r="B2147" s="8" t="s">
        <v>9789</v>
      </c>
      <c r="C2147">
        <v>44531</v>
      </c>
      <c r="D2147" s="17" t="s">
        <v>7662</v>
      </c>
      <c r="E2147" s="2">
        <v>0</v>
      </c>
      <c r="F2147" s="18" t="s">
        <v>7662</v>
      </c>
      <c r="G2147" s="2">
        <v>0</v>
      </c>
      <c r="H2147" s="4">
        <f>Tabla14[[#This Row],[Importe]]-Tabla14[[#This Row],[Pagado]]</f>
        <v>0</v>
      </c>
    </row>
    <row r="2148" spans="1:8" x14ac:dyDescent="0.25">
      <c r="A2148" s="14">
        <v>44217</v>
      </c>
      <c r="B2148" s="8" t="s">
        <v>9790</v>
      </c>
      <c r="C2148">
        <v>44532</v>
      </c>
      <c r="D2148" s="13" t="s">
        <v>3959</v>
      </c>
      <c r="E2148" s="2">
        <v>52461.39</v>
      </c>
      <c r="F2148" s="15">
        <v>44225</v>
      </c>
      <c r="G2148" s="2">
        <v>52461.39</v>
      </c>
      <c r="H2148" s="4">
        <f>Tabla14[[#This Row],[Importe]]-Tabla14[[#This Row],[Pagado]]</f>
        <v>0</v>
      </c>
    </row>
    <row r="2149" spans="1:8" x14ac:dyDescent="0.25">
      <c r="A2149" s="14">
        <v>44217</v>
      </c>
      <c r="B2149" s="8" t="s">
        <v>9791</v>
      </c>
      <c r="C2149">
        <v>44533</v>
      </c>
      <c r="D2149" s="13" t="s">
        <v>4074</v>
      </c>
      <c r="E2149" s="2">
        <v>3632.4</v>
      </c>
      <c r="F2149" s="15">
        <v>44217</v>
      </c>
      <c r="G2149" s="2">
        <v>3632.4</v>
      </c>
      <c r="H2149" s="4">
        <f>Tabla14[[#This Row],[Importe]]-Tabla14[[#This Row],[Pagado]]</f>
        <v>0</v>
      </c>
    </row>
    <row r="2150" spans="1:8" ht="15.75" x14ac:dyDescent="0.25">
      <c r="A2150" s="14">
        <v>44217</v>
      </c>
      <c r="B2150" s="8" t="s">
        <v>9792</v>
      </c>
      <c r="C2150">
        <v>44534</v>
      </c>
      <c r="D2150" s="17" t="s">
        <v>7662</v>
      </c>
      <c r="E2150" s="2">
        <v>0</v>
      </c>
      <c r="F2150" s="18" t="s">
        <v>7662</v>
      </c>
      <c r="G2150" s="2">
        <v>0</v>
      </c>
      <c r="H2150" s="4">
        <f>Tabla14[[#This Row],[Importe]]-Tabla14[[#This Row],[Pagado]]</f>
        <v>0</v>
      </c>
    </row>
    <row r="2151" spans="1:8" x14ac:dyDescent="0.25">
      <c r="A2151" s="14">
        <v>44217</v>
      </c>
      <c r="B2151" s="8" t="s">
        <v>9793</v>
      </c>
      <c r="C2151">
        <v>44535</v>
      </c>
      <c r="D2151" s="13" t="s">
        <v>3964</v>
      </c>
      <c r="E2151" s="2">
        <v>105</v>
      </c>
      <c r="F2151" s="15">
        <v>44217</v>
      </c>
      <c r="G2151" s="2">
        <v>105</v>
      </c>
      <c r="H2151" s="4">
        <f>Tabla14[[#This Row],[Importe]]-Tabla14[[#This Row],[Pagado]]</f>
        <v>0</v>
      </c>
    </row>
    <row r="2152" spans="1:8" x14ac:dyDescent="0.25">
      <c r="A2152" s="14">
        <v>44218</v>
      </c>
      <c r="B2152" s="8" t="s">
        <v>9794</v>
      </c>
      <c r="C2152">
        <v>44536</v>
      </c>
      <c r="D2152" s="13" t="s">
        <v>4028</v>
      </c>
      <c r="E2152" s="2">
        <v>2654.4</v>
      </c>
      <c r="F2152" s="15">
        <v>44218</v>
      </c>
      <c r="G2152" s="2">
        <v>2654.4</v>
      </c>
      <c r="H2152" s="4">
        <f>Tabla14[[#This Row],[Importe]]-Tabla14[[#This Row],[Pagado]]</f>
        <v>0</v>
      </c>
    </row>
    <row r="2153" spans="1:8" x14ac:dyDescent="0.25">
      <c r="A2153" s="14">
        <v>44218</v>
      </c>
      <c r="B2153" s="8" t="s">
        <v>9795</v>
      </c>
      <c r="C2153">
        <v>44537</v>
      </c>
      <c r="D2153" s="13" t="s">
        <v>4078</v>
      </c>
      <c r="E2153" s="2">
        <v>3288.9</v>
      </c>
      <c r="F2153" s="15">
        <v>44218</v>
      </c>
      <c r="G2153" s="2">
        <v>3288.9</v>
      </c>
      <c r="H2153" s="4">
        <f>Tabla14[[#This Row],[Importe]]-Tabla14[[#This Row],[Pagado]]</f>
        <v>0</v>
      </c>
    </row>
    <row r="2154" spans="1:8" x14ac:dyDescent="0.25">
      <c r="A2154" s="14">
        <v>44218</v>
      </c>
      <c r="B2154" s="8" t="s">
        <v>9796</v>
      </c>
      <c r="C2154">
        <v>44538</v>
      </c>
      <c r="D2154" s="13" t="s">
        <v>3936</v>
      </c>
      <c r="E2154" s="2">
        <v>6508.8</v>
      </c>
      <c r="F2154" s="15">
        <v>44219</v>
      </c>
      <c r="G2154" s="2">
        <v>6508.8</v>
      </c>
      <c r="H2154" s="4">
        <f>Tabla14[[#This Row],[Importe]]-Tabla14[[#This Row],[Pagado]]</f>
        <v>0</v>
      </c>
    </row>
    <row r="2155" spans="1:8" x14ac:dyDescent="0.25">
      <c r="A2155" s="14">
        <v>44218</v>
      </c>
      <c r="B2155" s="8" t="s">
        <v>9797</v>
      </c>
      <c r="C2155">
        <v>44539</v>
      </c>
      <c r="D2155" s="13" t="s">
        <v>3935</v>
      </c>
      <c r="E2155" s="2">
        <v>56784.6</v>
      </c>
      <c r="F2155" s="15">
        <v>44220</v>
      </c>
      <c r="G2155" s="2">
        <v>56784.6</v>
      </c>
      <c r="H2155" s="4">
        <f>Tabla14[[#This Row],[Importe]]-Tabla14[[#This Row],[Pagado]]</f>
        <v>0</v>
      </c>
    </row>
    <row r="2156" spans="1:8" x14ac:dyDescent="0.25">
      <c r="A2156" s="14">
        <v>44218</v>
      </c>
      <c r="B2156" s="8" t="s">
        <v>9798</v>
      </c>
      <c r="C2156">
        <v>44540</v>
      </c>
      <c r="D2156" s="13" t="s">
        <v>3942</v>
      </c>
      <c r="E2156" s="2">
        <v>3446.4</v>
      </c>
      <c r="F2156" s="15">
        <v>44220</v>
      </c>
      <c r="G2156" s="2">
        <v>3446.4</v>
      </c>
      <c r="H2156" s="4">
        <f>Tabla14[[#This Row],[Importe]]-Tabla14[[#This Row],[Pagado]]</f>
        <v>0</v>
      </c>
    </row>
    <row r="2157" spans="1:8" x14ac:dyDescent="0.25">
      <c r="A2157" s="14">
        <v>44218</v>
      </c>
      <c r="B2157" s="8" t="s">
        <v>9799</v>
      </c>
      <c r="C2157">
        <v>44541</v>
      </c>
      <c r="D2157" s="13" t="s">
        <v>3940</v>
      </c>
      <c r="E2157" s="2">
        <v>4003.2</v>
      </c>
      <c r="F2157" s="15">
        <v>44219</v>
      </c>
      <c r="G2157" s="2">
        <v>4003.2</v>
      </c>
      <c r="H2157" s="4">
        <f>Tabla14[[#This Row],[Importe]]-Tabla14[[#This Row],[Pagado]]</f>
        <v>0</v>
      </c>
    </row>
    <row r="2158" spans="1:8" x14ac:dyDescent="0.25">
      <c r="A2158" s="14">
        <v>44218</v>
      </c>
      <c r="B2158" s="8" t="s">
        <v>9800</v>
      </c>
      <c r="C2158">
        <v>44542</v>
      </c>
      <c r="D2158" s="13" t="s">
        <v>3939</v>
      </c>
      <c r="E2158" s="2">
        <v>4248.8</v>
      </c>
      <c r="F2158" s="15">
        <v>44219</v>
      </c>
      <c r="G2158" s="2">
        <v>4248.8</v>
      </c>
      <c r="H2158" s="4">
        <f>Tabla14[[#This Row],[Importe]]-Tabla14[[#This Row],[Pagado]]</f>
        <v>0</v>
      </c>
    </row>
    <row r="2159" spans="1:8" x14ac:dyDescent="0.25">
      <c r="A2159" s="14">
        <v>44218</v>
      </c>
      <c r="B2159" s="8" t="s">
        <v>9801</v>
      </c>
      <c r="C2159">
        <v>44543</v>
      </c>
      <c r="D2159" s="13" t="s">
        <v>3945</v>
      </c>
      <c r="E2159" s="2">
        <v>4201.8</v>
      </c>
      <c r="F2159" s="15">
        <v>44219</v>
      </c>
      <c r="G2159" s="2">
        <v>4201.8</v>
      </c>
      <c r="H2159" s="4">
        <f>Tabla14[[#This Row],[Importe]]-Tabla14[[#This Row],[Pagado]]</f>
        <v>0</v>
      </c>
    </row>
    <row r="2160" spans="1:8" x14ac:dyDescent="0.25">
      <c r="A2160" s="14">
        <v>44218</v>
      </c>
      <c r="B2160" s="8" t="s">
        <v>9802</v>
      </c>
      <c r="C2160">
        <v>44544</v>
      </c>
      <c r="D2160" s="13" t="s">
        <v>3941</v>
      </c>
      <c r="E2160" s="2">
        <v>4587.2</v>
      </c>
      <c r="F2160" s="15">
        <v>44219</v>
      </c>
      <c r="G2160" s="2">
        <v>4587.2</v>
      </c>
      <c r="H2160" s="4">
        <f>Tabla14[[#This Row],[Importe]]-Tabla14[[#This Row],[Pagado]]</f>
        <v>0</v>
      </c>
    </row>
    <row r="2161" spans="1:8" x14ac:dyDescent="0.25">
      <c r="A2161" s="14">
        <v>44218</v>
      </c>
      <c r="B2161" s="8" t="s">
        <v>9803</v>
      </c>
      <c r="C2161">
        <v>44545</v>
      </c>
      <c r="D2161" s="13" t="s">
        <v>3946</v>
      </c>
      <c r="E2161" s="2">
        <v>2340.8000000000002</v>
      </c>
      <c r="F2161" s="15">
        <v>44219</v>
      </c>
      <c r="G2161" s="2">
        <v>2340.8000000000002</v>
      </c>
      <c r="H2161" s="4">
        <f>Tabla14[[#This Row],[Importe]]-Tabla14[[#This Row],[Pagado]]</f>
        <v>0</v>
      </c>
    </row>
    <row r="2162" spans="1:8" x14ac:dyDescent="0.25">
      <c r="A2162" s="14">
        <v>44218</v>
      </c>
      <c r="B2162" s="8" t="s">
        <v>9804</v>
      </c>
      <c r="C2162">
        <v>44546</v>
      </c>
      <c r="D2162" s="13" t="s">
        <v>3947</v>
      </c>
      <c r="E2162" s="2">
        <v>2337</v>
      </c>
      <c r="F2162" s="15">
        <v>44219</v>
      </c>
      <c r="G2162" s="2">
        <v>2337</v>
      </c>
      <c r="H2162" s="4">
        <f>Tabla14[[#This Row],[Importe]]-Tabla14[[#This Row],[Pagado]]</f>
        <v>0</v>
      </c>
    </row>
    <row r="2163" spans="1:8" x14ac:dyDescent="0.25">
      <c r="A2163" s="14">
        <v>44218</v>
      </c>
      <c r="B2163" s="8" t="s">
        <v>9805</v>
      </c>
      <c r="C2163">
        <v>44547</v>
      </c>
      <c r="D2163" s="13" t="s">
        <v>8698</v>
      </c>
      <c r="E2163" s="2">
        <v>3713</v>
      </c>
      <c r="F2163" s="15">
        <v>44219</v>
      </c>
      <c r="G2163" s="2">
        <v>3713</v>
      </c>
      <c r="H2163" s="4">
        <f>Tabla14[[#This Row],[Importe]]-Tabla14[[#This Row],[Pagado]]</f>
        <v>0</v>
      </c>
    </row>
    <row r="2164" spans="1:8" ht="30" x14ac:dyDescent="0.25">
      <c r="A2164" s="14">
        <v>44218</v>
      </c>
      <c r="B2164" s="8" t="s">
        <v>9806</v>
      </c>
      <c r="C2164">
        <v>44548</v>
      </c>
      <c r="D2164" s="13" t="s">
        <v>3951</v>
      </c>
      <c r="E2164" s="2">
        <v>8262.2000000000007</v>
      </c>
      <c r="F2164" s="15" t="s">
        <v>9807</v>
      </c>
      <c r="G2164" s="2">
        <f>6500+1762.2</f>
        <v>8262.2000000000007</v>
      </c>
      <c r="H2164" s="4">
        <f>Tabla14[[#This Row],[Importe]]-Tabla14[[#This Row],[Pagado]]</f>
        <v>0</v>
      </c>
    </row>
    <row r="2165" spans="1:8" x14ac:dyDescent="0.25">
      <c r="A2165" s="14">
        <v>44218</v>
      </c>
      <c r="B2165" s="8" t="s">
        <v>9808</v>
      </c>
      <c r="C2165">
        <v>44549</v>
      </c>
      <c r="D2165" s="13" t="s">
        <v>3944</v>
      </c>
      <c r="E2165" s="2">
        <v>4778.5</v>
      </c>
      <c r="F2165" s="15">
        <v>44219</v>
      </c>
      <c r="G2165" s="2">
        <v>4778.5</v>
      </c>
      <c r="H2165" s="4">
        <f>Tabla14[[#This Row],[Importe]]-Tabla14[[#This Row],[Pagado]]</f>
        <v>0</v>
      </c>
    </row>
    <row r="2166" spans="1:8" x14ac:dyDescent="0.25">
      <c r="A2166" s="14">
        <v>44218</v>
      </c>
      <c r="B2166" s="8" t="s">
        <v>9809</v>
      </c>
      <c r="C2166">
        <v>44550</v>
      </c>
      <c r="D2166" s="13" t="s">
        <v>4129</v>
      </c>
      <c r="E2166" s="2">
        <v>12779.6</v>
      </c>
      <c r="F2166" s="15">
        <v>44219</v>
      </c>
      <c r="G2166" s="2">
        <v>12779.6</v>
      </c>
      <c r="H2166" s="4">
        <f>Tabla14[[#This Row],[Importe]]-Tabla14[[#This Row],[Pagado]]</f>
        <v>0</v>
      </c>
    </row>
    <row r="2167" spans="1:8" ht="15.75" x14ac:dyDescent="0.25">
      <c r="A2167" s="14">
        <v>44218</v>
      </c>
      <c r="B2167" s="8" t="s">
        <v>9810</v>
      </c>
      <c r="C2167">
        <v>44551</v>
      </c>
      <c r="D2167" s="17" t="s">
        <v>7662</v>
      </c>
      <c r="E2167" s="2">
        <v>0</v>
      </c>
      <c r="F2167" s="18" t="s">
        <v>7662</v>
      </c>
      <c r="G2167" s="2">
        <v>0</v>
      </c>
      <c r="H2167" s="4">
        <f>Tabla14[[#This Row],[Importe]]-Tabla14[[#This Row],[Pagado]]</f>
        <v>0</v>
      </c>
    </row>
    <row r="2168" spans="1:8" x14ac:dyDescent="0.25">
      <c r="A2168" s="14">
        <v>44218</v>
      </c>
      <c r="B2168" s="8" t="s">
        <v>9811</v>
      </c>
      <c r="C2168">
        <v>44552</v>
      </c>
      <c r="D2168" s="13" t="s">
        <v>4080</v>
      </c>
      <c r="E2168" s="2">
        <v>3652.8</v>
      </c>
      <c r="F2168" s="15">
        <v>44219</v>
      </c>
      <c r="G2168" s="2">
        <v>3652.8</v>
      </c>
      <c r="H2168" s="4">
        <f>Tabla14[[#This Row],[Importe]]-Tabla14[[#This Row],[Pagado]]</f>
        <v>0</v>
      </c>
    </row>
    <row r="2169" spans="1:8" x14ac:dyDescent="0.25">
      <c r="A2169" s="14">
        <v>44218</v>
      </c>
      <c r="B2169" s="8" t="s">
        <v>9812</v>
      </c>
      <c r="C2169">
        <v>44553</v>
      </c>
      <c r="D2169" s="13" t="s">
        <v>3938</v>
      </c>
      <c r="E2169" s="2">
        <v>9369</v>
      </c>
      <c r="F2169" s="15" t="s">
        <v>9813</v>
      </c>
      <c r="G2169" s="2">
        <v>9369</v>
      </c>
      <c r="H2169" s="4">
        <f>Tabla14[[#This Row],[Importe]]-Tabla14[[#This Row],[Pagado]]</f>
        <v>0</v>
      </c>
    </row>
    <row r="2170" spans="1:8" x14ac:dyDescent="0.25">
      <c r="A2170" s="14">
        <v>44218</v>
      </c>
      <c r="B2170" s="8" t="s">
        <v>9814</v>
      </c>
      <c r="C2170">
        <v>44554</v>
      </c>
      <c r="D2170" s="13" t="s">
        <v>3948</v>
      </c>
      <c r="E2170" s="2">
        <v>12220.8</v>
      </c>
      <c r="F2170" s="15">
        <v>44220</v>
      </c>
      <c r="G2170" s="2">
        <v>12220.8</v>
      </c>
      <c r="H2170" s="4">
        <f>Tabla14[[#This Row],[Importe]]-Tabla14[[#This Row],[Pagado]]</f>
        <v>0</v>
      </c>
    </row>
    <row r="2171" spans="1:8" x14ac:dyDescent="0.25">
      <c r="A2171" s="14">
        <v>44218</v>
      </c>
      <c r="B2171" s="8" t="s">
        <v>9815</v>
      </c>
      <c r="C2171">
        <v>44555</v>
      </c>
      <c r="D2171" s="13" t="s">
        <v>3949</v>
      </c>
      <c r="E2171" s="2">
        <v>22393</v>
      </c>
      <c r="F2171" s="15">
        <v>44220</v>
      </c>
      <c r="G2171" s="2">
        <v>22393</v>
      </c>
      <c r="H2171" s="4">
        <f>Tabla14[[#This Row],[Importe]]-Tabla14[[#This Row],[Pagado]]</f>
        <v>0</v>
      </c>
    </row>
    <row r="2172" spans="1:8" ht="30" x14ac:dyDescent="0.25">
      <c r="A2172" s="14">
        <v>44218</v>
      </c>
      <c r="B2172" s="8" t="s">
        <v>9816</v>
      </c>
      <c r="C2172">
        <v>44556</v>
      </c>
      <c r="D2172" s="13" t="s">
        <v>3950</v>
      </c>
      <c r="E2172" s="2">
        <v>40881.599999999999</v>
      </c>
      <c r="F2172" s="15" t="s">
        <v>9817</v>
      </c>
      <c r="G2172" s="2">
        <f>37000+3881.6</f>
        <v>40881.599999999999</v>
      </c>
      <c r="H2172" s="4">
        <f>Tabla14[[#This Row],[Importe]]-Tabla14[[#This Row],[Pagado]]</f>
        <v>0</v>
      </c>
    </row>
    <row r="2173" spans="1:8" x14ac:dyDescent="0.25">
      <c r="A2173" s="14">
        <v>44218</v>
      </c>
      <c r="B2173" s="8" t="s">
        <v>9818</v>
      </c>
      <c r="C2173">
        <v>44557</v>
      </c>
      <c r="D2173" s="13" t="s">
        <v>4041</v>
      </c>
      <c r="E2173" s="2">
        <v>1188.4000000000001</v>
      </c>
      <c r="F2173" s="15">
        <v>44218</v>
      </c>
      <c r="G2173" s="2">
        <v>1188.4000000000001</v>
      </c>
      <c r="H2173" s="4">
        <f>Tabla14[[#This Row],[Importe]]-Tabla14[[#This Row],[Pagado]]</f>
        <v>0</v>
      </c>
    </row>
    <row r="2174" spans="1:8" x14ac:dyDescent="0.25">
      <c r="A2174" s="14">
        <v>44218</v>
      </c>
      <c r="B2174" s="8" t="s">
        <v>9819</v>
      </c>
      <c r="C2174">
        <v>44558</v>
      </c>
      <c r="D2174" s="13" t="s">
        <v>3953</v>
      </c>
      <c r="E2174" s="2">
        <v>1960</v>
      </c>
      <c r="F2174" s="15">
        <v>44218</v>
      </c>
      <c r="G2174" s="2">
        <v>1960</v>
      </c>
      <c r="H2174" s="4">
        <f>Tabla14[[#This Row],[Importe]]-Tabla14[[#This Row],[Pagado]]</f>
        <v>0</v>
      </c>
    </row>
    <row r="2175" spans="1:8" x14ac:dyDescent="0.25">
      <c r="A2175" s="14">
        <v>44218</v>
      </c>
      <c r="B2175" s="8" t="s">
        <v>9820</v>
      </c>
      <c r="C2175">
        <v>44559</v>
      </c>
      <c r="D2175" s="13" t="s">
        <v>3962</v>
      </c>
      <c r="E2175" s="2">
        <v>10183.4</v>
      </c>
      <c r="F2175" s="15">
        <v>44218</v>
      </c>
      <c r="G2175" s="2">
        <v>10183.4</v>
      </c>
      <c r="H2175" s="4">
        <f>Tabla14[[#This Row],[Importe]]-Tabla14[[#This Row],[Pagado]]</f>
        <v>0</v>
      </c>
    </row>
    <row r="2176" spans="1:8" x14ac:dyDescent="0.25">
      <c r="A2176" s="14">
        <v>44218</v>
      </c>
      <c r="B2176" s="8" t="s">
        <v>9821</v>
      </c>
      <c r="C2176">
        <v>44560</v>
      </c>
      <c r="D2176" s="13" t="s">
        <v>3964</v>
      </c>
      <c r="E2176" s="2">
        <v>162.5</v>
      </c>
      <c r="F2176" s="15">
        <v>44218</v>
      </c>
      <c r="G2176" s="2">
        <v>162.5</v>
      </c>
      <c r="H2176" s="4">
        <f>Tabla14[[#This Row],[Importe]]-Tabla14[[#This Row],[Pagado]]</f>
        <v>0</v>
      </c>
    </row>
    <row r="2177" spans="1:8" x14ac:dyDescent="0.25">
      <c r="A2177" s="14">
        <v>44218</v>
      </c>
      <c r="B2177" s="8" t="s">
        <v>9822</v>
      </c>
      <c r="C2177">
        <v>44561</v>
      </c>
      <c r="D2177" s="13" t="s">
        <v>3952</v>
      </c>
      <c r="E2177" s="2">
        <v>37795.32</v>
      </c>
      <c r="F2177" s="15">
        <v>44218</v>
      </c>
      <c r="G2177" s="2">
        <v>37795.32</v>
      </c>
      <c r="H2177" s="4">
        <f>Tabla14[[#This Row],[Importe]]-Tabla14[[#This Row],[Pagado]]</f>
        <v>0</v>
      </c>
    </row>
    <row r="2178" spans="1:8" x14ac:dyDescent="0.25">
      <c r="A2178" s="14">
        <v>44218</v>
      </c>
      <c r="B2178" s="8" t="s">
        <v>9823</v>
      </c>
      <c r="C2178">
        <v>44562</v>
      </c>
      <c r="D2178" s="13" t="s">
        <v>3964</v>
      </c>
      <c r="E2178" s="2">
        <v>3199.7</v>
      </c>
      <c r="F2178" s="15">
        <v>44218</v>
      </c>
      <c r="G2178" s="2">
        <v>3199.7</v>
      </c>
      <c r="H2178" s="4">
        <f>Tabla14[[#This Row],[Importe]]-Tabla14[[#This Row],[Pagado]]</f>
        <v>0</v>
      </c>
    </row>
    <row r="2179" spans="1:8" x14ac:dyDescent="0.25">
      <c r="A2179" s="14">
        <v>44218</v>
      </c>
      <c r="B2179" s="8" t="s">
        <v>9824</v>
      </c>
      <c r="C2179">
        <v>44563</v>
      </c>
      <c r="D2179" s="13" t="s">
        <v>3964</v>
      </c>
      <c r="E2179" s="2">
        <v>1095.5999999999999</v>
      </c>
      <c r="F2179" s="15">
        <v>44218</v>
      </c>
      <c r="G2179" s="2">
        <v>1095.5999999999999</v>
      </c>
      <c r="H2179" s="4">
        <f>Tabla14[[#This Row],[Importe]]-Tabla14[[#This Row],[Pagado]]</f>
        <v>0</v>
      </c>
    </row>
    <row r="2180" spans="1:8" x14ac:dyDescent="0.25">
      <c r="A2180" s="14">
        <v>44218</v>
      </c>
      <c r="B2180" s="8" t="s">
        <v>9825</v>
      </c>
      <c r="C2180">
        <v>44564</v>
      </c>
      <c r="D2180" s="13" t="s">
        <v>3964</v>
      </c>
      <c r="E2180" s="2">
        <v>415.4</v>
      </c>
      <c r="F2180" s="15">
        <v>44218</v>
      </c>
      <c r="G2180" s="2">
        <v>415.4</v>
      </c>
      <c r="H2180" s="4">
        <f>Tabla14[[#This Row],[Importe]]-Tabla14[[#This Row],[Pagado]]</f>
        <v>0</v>
      </c>
    </row>
    <row r="2181" spans="1:8" x14ac:dyDescent="0.25">
      <c r="A2181" s="14">
        <v>44218</v>
      </c>
      <c r="B2181" s="8" t="s">
        <v>9826</v>
      </c>
      <c r="C2181">
        <v>44565</v>
      </c>
      <c r="D2181" s="13" t="s">
        <v>4049</v>
      </c>
      <c r="E2181" s="2">
        <v>3168</v>
      </c>
      <c r="F2181" s="15">
        <v>44218</v>
      </c>
      <c r="G2181" s="2">
        <v>3168</v>
      </c>
      <c r="H2181" s="4">
        <f>Tabla14[[#This Row],[Importe]]-Tabla14[[#This Row],[Pagado]]</f>
        <v>0</v>
      </c>
    </row>
    <row r="2182" spans="1:8" x14ac:dyDescent="0.25">
      <c r="A2182" s="14">
        <v>44218</v>
      </c>
      <c r="B2182" s="8" t="s">
        <v>9827</v>
      </c>
      <c r="C2182">
        <v>44566</v>
      </c>
      <c r="D2182" s="13" t="s">
        <v>4210</v>
      </c>
      <c r="E2182" s="2">
        <v>5050</v>
      </c>
      <c r="F2182" s="15">
        <v>44218</v>
      </c>
      <c r="G2182" s="2">
        <v>5050</v>
      </c>
      <c r="H2182" s="4">
        <f>Tabla14[[#This Row],[Importe]]-Tabla14[[#This Row],[Pagado]]</f>
        <v>0</v>
      </c>
    </row>
    <row r="2183" spans="1:8" x14ac:dyDescent="0.25">
      <c r="A2183" s="14">
        <v>44218</v>
      </c>
      <c r="B2183" s="8" t="s">
        <v>9828</v>
      </c>
      <c r="C2183">
        <v>44567</v>
      </c>
      <c r="D2183" s="13" t="s">
        <v>4084</v>
      </c>
      <c r="E2183" s="2">
        <v>2093.8000000000002</v>
      </c>
      <c r="F2183" s="15">
        <v>44218</v>
      </c>
      <c r="G2183" s="2">
        <v>2093.8000000000002</v>
      </c>
      <c r="H2183" s="4">
        <f>Tabla14[[#This Row],[Importe]]-Tabla14[[#This Row],[Pagado]]</f>
        <v>0</v>
      </c>
    </row>
    <row r="2184" spans="1:8" x14ac:dyDescent="0.25">
      <c r="A2184" s="14">
        <v>44218</v>
      </c>
      <c r="B2184" s="8" t="s">
        <v>9829</v>
      </c>
      <c r="C2184">
        <v>44568</v>
      </c>
      <c r="D2184" s="13" t="s">
        <v>3969</v>
      </c>
      <c r="E2184" s="2">
        <v>9414.2999999999993</v>
      </c>
      <c r="F2184" s="15">
        <v>44218</v>
      </c>
      <c r="G2184" s="2">
        <v>9414.2999999999993</v>
      </c>
      <c r="H2184" s="4">
        <f>Tabla14[[#This Row],[Importe]]-Tabla14[[#This Row],[Pagado]]</f>
        <v>0</v>
      </c>
    </row>
    <row r="2185" spans="1:8" x14ac:dyDescent="0.25">
      <c r="A2185" s="14">
        <v>44218</v>
      </c>
      <c r="B2185" s="8" t="s">
        <v>9830</v>
      </c>
      <c r="C2185">
        <v>44569</v>
      </c>
      <c r="D2185" s="13" t="s">
        <v>3993</v>
      </c>
      <c r="E2185" s="2">
        <v>3670.8</v>
      </c>
      <c r="F2185" s="15">
        <v>44218</v>
      </c>
      <c r="G2185" s="2">
        <v>3670.8</v>
      </c>
      <c r="H2185" s="4">
        <f>Tabla14[[#This Row],[Importe]]-Tabla14[[#This Row],[Pagado]]</f>
        <v>0</v>
      </c>
    </row>
    <row r="2186" spans="1:8" x14ac:dyDescent="0.25">
      <c r="A2186" s="14">
        <v>44218</v>
      </c>
      <c r="B2186" s="8" t="s">
        <v>9831</v>
      </c>
      <c r="C2186">
        <v>44570</v>
      </c>
      <c r="D2186" s="13" t="s">
        <v>3995</v>
      </c>
      <c r="E2186" s="2">
        <v>72528.3</v>
      </c>
      <c r="F2186" s="15">
        <v>44218</v>
      </c>
      <c r="G2186" s="2">
        <v>72528.3</v>
      </c>
      <c r="H2186" s="4">
        <f>Tabla14[[#This Row],[Importe]]-Tabla14[[#This Row],[Pagado]]</f>
        <v>0</v>
      </c>
    </row>
    <row r="2187" spans="1:8" x14ac:dyDescent="0.25">
      <c r="A2187" s="14">
        <v>44218</v>
      </c>
      <c r="B2187" s="8" t="s">
        <v>9832</v>
      </c>
      <c r="C2187">
        <v>44571</v>
      </c>
      <c r="D2187" s="13" t="s">
        <v>4036</v>
      </c>
      <c r="E2187" s="2">
        <v>1656.8</v>
      </c>
      <c r="F2187" s="15">
        <v>44218</v>
      </c>
      <c r="G2187" s="2">
        <v>1656.8</v>
      </c>
      <c r="H2187" s="4">
        <f>Tabla14[[#This Row],[Importe]]-Tabla14[[#This Row],[Pagado]]</f>
        <v>0</v>
      </c>
    </row>
    <row r="2188" spans="1:8" x14ac:dyDescent="0.25">
      <c r="A2188" s="14">
        <v>44218</v>
      </c>
      <c r="B2188" s="8" t="s">
        <v>9833</v>
      </c>
      <c r="C2188">
        <v>44572</v>
      </c>
      <c r="D2188" s="13" t="s">
        <v>3967</v>
      </c>
      <c r="E2188" s="2">
        <v>4296</v>
      </c>
      <c r="F2188" s="15">
        <v>44218</v>
      </c>
      <c r="G2188" s="2">
        <v>4296</v>
      </c>
      <c r="H2188" s="4">
        <f>Tabla14[[#This Row],[Importe]]-Tabla14[[#This Row],[Pagado]]</f>
        <v>0</v>
      </c>
    </row>
    <row r="2189" spans="1:8" x14ac:dyDescent="0.25">
      <c r="A2189" s="14">
        <v>44218</v>
      </c>
      <c r="B2189" s="8" t="s">
        <v>9834</v>
      </c>
      <c r="C2189">
        <v>44573</v>
      </c>
      <c r="D2189" s="13" t="s">
        <v>3963</v>
      </c>
      <c r="E2189" s="2">
        <v>738</v>
      </c>
      <c r="F2189" s="15">
        <v>44218</v>
      </c>
      <c r="G2189" s="2">
        <v>738</v>
      </c>
      <c r="H2189" s="4">
        <f>Tabla14[[#This Row],[Importe]]-Tabla14[[#This Row],[Pagado]]</f>
        <v>0</v>
      </c>
    </row>
    <row r="2190" spans="1:8" x14ac:dyDescent="0.25">
      <c r="A2190" s="14">
        <v>44218</v>
      </c>
      <c r="B2190" s="8" t="s">
        <v>9835</v>
      </c>
      <c r="C2190">
        <v>44574</v>
      </c>
      <c r="D2190" s="13" t="s">
        <v>3972</v>
      </c>
      <c r="E2190" s="2">
        <v>3414.3</v>
      </c>
      <c r="F2190" s="15">
        <v>44218</v>
      </c>
      <c r="G2190" s="2">
        <v>3414.3</v>
      </c>
      <c r="H2190" s="4">
        <f>Tabla14[[#This Row],[Importe]]-Tabla14[[#This Row],[Pagado]]</f>
        <v>0</v>
      </c>
    </row>
    <row r="2191" spans="1:8" x14ac:dyDescent="0.25">
      <c r="A2191" s="14">
        <v>44218</v>
      </c>
      <c r="B2191" s="8" t="s">
        <v>9836</v>
      </c>
      <c r="C2191">
        <v>44575</v>
      </c>
      <c r="D2191" s="13" t="s">
        <v>3971</v>
      </c>
      <c r="E2191" s="2">
        <v>1021</v>
      </c>
      <c r="F2191" s="15">
        <v>44218</v>
      </c>
      <c r="G2191" s="2">
        <v>1021</v>
      </c>
      <c r="H2191" s="4">
        <f>Tabla14[[#This Row],[Importe]]-Tabla14[[#This Row],[Pagado]]</f>
        <v>0</v>
      </c>
    </row>
    <row r="2192" spans="1:8" x14ac:dyDescent="0.25">
      <c r="A2192" s="14">
        <v>44218</v>
      </c>
      <c r="B2192" s="8" t="s">
        <v>9837</v>
      </c>
      <c r="C2192">
        <v>44576</v>
      </c>
      <c r="D2192" s="13" t="s">
        <v>4030</v>
      </c>
      <c r="E2192" s="2">
        <v>1234.7</v>
      </c>
      <c r="F2192" s="15">
        <v>44218</v>
      </c>
      <c r="G2192" s="2">
        <v>1234.7</v>
      </c>
      <c r="H2192" s="4">
        <f>Tabla14[[#This Row],[Importe]]-Tabla14[[#This Row],[Pagado]]</f>
        <v>0</v>
      </c>
    </row>
    <row r="2193" spans="1:8" x14ac:dyDescent="0.25">
      <c r="A2193" s="14">
        <v>44218</v>
      </c>
      <c r="B2193" s="8" t="s">
        <v>9838</v>
      </c>
      <c r="C2193">
        <v>44577</v>
      </c>
      <c r="D2193" s="13" t="s">
        <v>3982</v>
      </c>
      <c r="E2193" s="2">
        <v>977.3</v>
      </c>
      <c r="F2193" s="15">
        <v>44218</v>
      </c>
      <c r="G2193" s="2">
        <v>977.3</v>
      </c>
      <c r="H2193" s="4">
        <f>Tabla14[[#This Row],[Importe]]-Tabla14[[#This Row],[Pagado]]</f>
        <v>0</v>
      </c>
    </row>
    <row r="2194" spans="1:8" x14ac:dyDescent="0.25">
      <c r="A2194" s="14">
        <v>44218</v>
      </c>
      <c r="B2194" s="8" t="s">
        <v>9839</v>
      </c>
      <c r="C2194">
        <v>44578</v>
      </c>
      <c r="D2194" s="13" t="s">
        <v>3964</v>
      </c>
      <c r="E2194" s="2">
        <v>2539.1999999999998</v>
      </c>
      <c r="F2194" s="15">
        <v>44218</v>
      </c>
      <c r="G2194" s="2">
        <v>2539.1999999999998</v>
      </c>
      <c r="H2194" s="4">
        <f>Tabla14[[#This Row],[Importe]]-Tabla14[[#This Row],[Pagado]]</f>
        <v>0</v>
      </c>
    </row>
    <row r="2195" spans="1:8" x14ac:dyDescent="0.25">
      <c r="A2195" s="14">
        <v>44218</v>
      </c>
      <c r="B2195" s="8" t="s">
        <v>9840</v>
      </c>
      <c r="C2195">
        <v>44579</v>
      </c>
      <c r="D2195" s="13" t="s">
        <v>4037</v>
      </c>
      <c r="E2195" s="2">
        <v>2485.1999999999998</v>
      </c>
      <c r="F2195" s="15">
        <v>44218</v>
      </c>
      <c r="G2195" s="2">
        <v>2485.1999999999998</v>
      </c>
      <c r="H2195" s="4">
        <f>Tabla14[[#This Row],[Importe]]-Tabla14[[#This Row],[Pagado]]</f>
        <v>0</v>
      </c>
    </row>
    <row r="2196" spans="1:8" x14ac:dyDescent="0.25">
      <c r="A2196" s="14">
        <v>44218</v>
      </c>
      <c r="B2196" s="8" t="s">
        <v>9841</v>
      </c>
      <c r="C2196">
        <v>44580</v>
      </c>
      <c r="D2196" s="13" t="s">
        <v>4059</v>
      </c>
      <c r="E2196" s="2">
        <v>2175.6</v>
      </c>
      <c r="F2196" s="15">
        <v>44218</v>
      </c>
      <c r="G2196" s="2">
        <v>2175.6</v>
      </c>
      <c r="H2196" s="4">
        <f>Tabla14[[#This Row],[Importe]]-Tabla14[[#This Row],[Pagado]]</f>
        <v>0</v>
      </c>
    </row>
    <row r="2197" spans="1:8" x14ac:dyDescent="0.25">
      <c r="A2197" s="14">
        <v>44218</v>
      </c>
      <c r="B2197" s="8" t="s">
        <v>9842</v>
      </c>
      <c r="C2197">
        <v>44581</v>
      </c>
      <c r="D2197" s="13" t="s">
        <v>4113</v>
      </c>
      <c r="E2197" s="2">
        <v>2032.1</v>
      </c>
      <c r="F2197" s="15">
        <v>44218</v>
      </c>
      <c r="G2197" s="2">
        <v>2032.1</v>
      </c>
      <c r="H2197" s="4">
        <f>Tabla14[[#This Row],[Importe]]-Tabla14[[#This Row],[Pagado]]</f>
        <v>0</v>
      </c>
    </row>
    <row r="2198" spans="1:8" x14ac:dyDescent="0.25">
      <c r="A2198" s="14">
        <v>44218</v>
      </c>
      <c r="B2198" s="8" t="s">
        <v>9843</v>
      </c>
      <c r="C2198">
        <v>44582</v>
      </c>
      <c r="D2198" s="13" t="s">
        <v>3999</v>
      </c>
      <c r="E2198" s="2">
        <v>5866</v>
      </c>
      <c r="F2198" s="15">
        <v>44218</v>
      </c>
      <c r="G2198" s="2">
        <v>5866</v>
      </c>
      <c r="H2198" s="4">
        <f>Tabla14[[#This Row],[Importe]]-Tabla14[[#This Row],[Pagado]]</f>
        <v>0</v>
      </c>
    </row>
    <row r="2199" spans="1:8" x14ac:dyDescent="0.25">
      <c r="A2199" s="14">
        <v>44218</v>
      </c>
      <c r="B2199" s="8" t="s">
        <v>9844</v>
      </c>
      <c r="C2199">
        <v>44583</v>
      </c>
      <c r="D2199" s="13" t="s">
        <v>3989</v>
      </c>
      <c r="E2199" s="2">
        <v>688.6</v>
      </c>
      <c r="F2199" s="15">
        <v>44218</v>
      </c>
      <c r="G2199" s="2">
        <v>688.6</v>
      </c>
      <c r="H2199" s="4">
        <f>Tabla14[[#This Row],[Importe]]-Tabla14[[#This Row],[Pagado]]</f>
        <v>0</v>
      </c>
    </row>
    <row r="2200" spans="1:8" x14ac:dyDescent="0.25">
      <c r="A2200" s="14">
        <v>44218</v>
      </c>
      <c r="B2200" s="8" t="s">
        <v>9845</v>
      </c>
      <c r="C2200">
        <v>44584</v>
      </c>
      <c r="D2200" s="13" t="s">
        <v>3983</v>
      </c>
      <c r="E2200" s="2">
        <v>12992.1</v>
      </c>
      <c r="F2200" s="15">
        <v>44219</v>
      </c>
      <c r="G2200" s="2">
        <v>12992.1</v>
      </c>
      <c r="H2200" s="4">
        <f>Tabla14[[#This Row],[Importe]]-Tabla14[[#This Row],[Pagado]]</f>
        <v>0</v>
      </c>
    </row>
    <row r="2201" spans="1:8" x14ac:dyDescent="0.25">
      <c r="A2201" s="14">
        <v>44218</v>
      </c>
      <c r="B2201" s="8" t="s">
        <v>9846</v>
      </c>
      <c r="C2201">
        <v>44585</v>
      </c>
      <c r="D2201" s="13" t="s">
        <v>3980</v>
      </c>
      <c r="E2201" s="2">
        <v>6882.1</v>
      </c>
      <c r="F2201" s="15">
        <v>44219</v>
      </c>
      <c r="G2201" s="2">
        <v>6882.1</v>
      </c>
      <c r="H2201" s="4">
        <f>Tabla14[[#This Row],[Importe]]-Tabla14[[#This Row],[Pagado]]</f>
        <v>0</v>
      </c>
    </row>
    <row r="2202" spans="1:8" x14ac:dyDescent="0.25">
      <c r="A2202" s="14">
        <v>44218</v>
      </c>
      <c r="B2202" s="8" t="s">
        <v>9847</v>
      </c>
      <c r="C2202">
        <v>44586</v>
      </c>
      <c r="D2202" s="13" t="s">
        <v>3975</v>
      </c>
      <c r="E2202" s="2">
        <v>7350</v>
      </c>
      <c r="F2202" s="15">
        <v>44219</v>
      </c>
      <c r="G2202" s="2">
        <v>7350</v>
      </c>
      <c r="H2202" s="4">
        <f>Tabla14[[#This Row],[Importe]]-Tabla14[[#This Row],[Pagado]]</f>
        <v>0</v>
      </c>
    </row>
    <row r="2203" spans="1:8" x14ac:dyDescent="0.25">
      <c r="A2203" s="14">
        <v>44218</v>
      </c>
      <c r="B2203" s="8" t="s">
        <v>9848</v>
      </c>
      <c r="C2203">
        <v>44587</v>
      </c>
      <c r="D2203" s="13" t="s">
        <v>4162</v>
      </c>
      <c r="E2203" s="2">
        <v>9591.6</v>
      </c>
      <c r="F2203" s="15">
        <v>44218</v>
      </c>
      <c r="G2203" s="2">
        <v>9591.6</v>
      </c>
      <c r="H2203" s="4">
        <f>Tabla14[[#This Row],[Importe]]-Tabla14[[#This Row],[Pagado]]</f>
        <v>0</v>
      </c>
    </row>
    <row r="2204" spans="1:8" x14ac:dyDescent="0.25">
      <c r="A2204" s="14">
        <v>44218</v>
      </c>
      <c r="B2204" s="8" t="s">
        <v>9849</v>
      </c>
      <c r="C2204">
        <v>44588</v>
      </c>
      <c r="D2204" s="13" t="s">
        <v>4043</v>
      </c>
      <c r="E2204" s="2">
        <v>61827.3</v>
      </c>
      <c r="F2204" s="15">
        <v>44222</v>
      </c>
      <c r="G2204" s="2">
        <v>61827.3</v>
      </c>
      <c r="H2204" s="4">
        <f>Tabla14[[#This Row],[Importe]]-Tabla14[[#This Row],[Pagado]]</f>
        <v>0</v>
      </c>
    </row>
    <row r="2205" spans="1:8" x14ac:dyDescent="0.25">
      <c r="A2205" s="14">
        <v>44218</v>
      </c>
      <c r="B2205" s="8" t="s">
        <v>9850</v>
      </c>
      <c r="C2205">
        <v>44589</v>
      </c>
      <c r="D2205" s="13" t="s">
        <v>4012</v>
      </c>
      <c r="E2205" s="2">
        <v>1312</v>
      </c>
      <c r="F2205" s="15">
        <v>44218</v>
      </c>
      <c r="G2205" s="2">
        <v>1312</v>
      </c>
      <c r="H2205" s="4">
        <f>Tabla14[[#This Row],[Importe]]-Tabla14[[#This Row],[Pagado]]</f>
        <v>0</v>
      </c>
    </row>
    <row r="2206" spans="1:8" x14ac:dyDescent="0.25">
      <c r="A2206" s="14">
        <v>44218</v>
      </c>
      <c r="B2206" s="8" t="s">
        <v>9851</v>
      </c>
      <c r="C2206">
        <v>44590</v>
      </c>
      <c r="D2206" s="13" t="s">
        <v>3987</v>
      </c>
      <c r="E2206" s="2">
        <v>2606.4</v>
      </c>
      <c r="F2206" s="15">
        <v>44219</v>
      </c>
      <c r="G2206" s="2">
        <v>2606.4</v>
      </c>
      <c r="H2206" s="4">
        <f>Tabla14[[#This Row],[Importe]]-Tabla14[[#This Row],[Pagado]]</f>
        <v>0</v>
      </c>
    </row>
    <row r="2207" spans="1:8" x14ac:dyDescent="0.25">
      <c r="A2207" s="14">
        <v>44218</v>
      </c>
      <c r="B2207" s="8" t="s">
        <v>9852</v>
      </c>
      <c r="C2207">
        <v>44591</v>
      </c>
      <c r="D2207" s="13" t="s">
        <v>3986</v>
      </c>
      <c r="E2207" s="2">
        <v>2274</v>
      </c>
      <c r="F2207" s="15">
        <v>44219</v>
      </c>
      <c r="G2207" s="2">
        <v>2274</v>
      </c>
      <c r="H2207" s="4">
        <f>Tabla14[[#This Row],[Importe]]-Tabla14[[#This Row],[Pagado]]</f>
        <v>0</v>
      </c>
    </row>
    <row r="2208" spans="1:8" x14ac:dyDescent="0.25">
      <c r="A2208" s="14">
        <v>44218</v>
      </c>
      <c r="B2208" s="8" t="s">
        <v>9853</v>
      </c>
      <c r="C2208">
        <v>44592</v>
      </c>
      <c r="D2208" s="13" t="s">
        <v>3985</v>
      </c>
      <c r="E2208" s="2">
        <v>5193</v>
      </c>
      <c r="F2208" s="15">
        <v>44219</v>
      </c>
      <c r="G2208" s="2">
        <v>5193</v>
      </c>
      <c r="H2208" s="4">
        <f>Tabla14[[#This Row],[Importe]]-Tabla14[[#This Row],[Pagado]]</f>
        <v>0</v>
      </c>
    </row>
    <row r="2209" spans="1:8" x14ac:dyDescent="0.25">
      <c r="A2209" s="14">
        <v>44218</v>
      </c>
      <c r="B2209" s="8" t="s">
        <v>9854</v>
      </c>
      <c r="C2209">
        <v>44593</v>
      </c>
      <c r="D2209" s="13" t="s">
        <v>4121</v>
      </c>
      <c r="E2209" s="2">
        <v>4356.3999999999996</v>
      </c>
      <c r="F2209" s="15">
        <v>44218</v>
      </c>
      <c r="G2209" s="2">
        <v>4356.3999999999996</v>
      </c>
      <c r="H2209" s="4">
        <f>Tabla14[[#This Row],[Importe]]-Tabla14[[#This Row],[Pagado]]</f>
        <v>0</v>
      </c>
    </row>
    <row r="2210" spans="1:8" x14ac:dyDescent="0.25">
      <c r="A2210" s="14">
        <v>44218</v>
      </c>
      <c r="B2210" s="8" t="s">
        <v>9855</v>
      </c>
      <c r="C2210">
        <v>44594</v>
      </c>
      <c r="D2210" s="13" t="s">
        <v>4120</v>
      </c>
      <c r="E2210" s="2">
        <v>7390</v>
      </c>
      <c r="F2210" s="15">
        <v>44219</v>
      </c>
      <c r="G2210" s="2">
        <v>7390</v>
      </c>
      <c r="H2210" s="4">
        <f>Tabla14[[#This Row],[Importe]]-Tabla14[[#This Row],[Pagado]]</f>
        <v>0</v>
      </c>
    </row>
    <row r="2211" spans="1:8" x14ac:dyDescent="0.25">
      <c r="A2211" s="14">
        <v>44218</v>
      </c>
      <c r="B2211" s="8" t="s">
        <v>9856</v>
      </c>
      <c r="C2211">
        <v>44595</v>
      </c>
      <c r="D2211" s="13" t="s">
        <v>4047</v>
      </c>
      <c r="E2211" s="2">
        <v>3031.2</v>
      </c>
      <c r="F2211" s="15">
        <v>44218</v>
      </c>
      <c r="G2211" s="2">
        <v>3031.2</v>
      </c>
      <c r="H2211" s="4">
        <f>Tabla14[[#This Row],[Importe]]-Tabla14[[#This Row],[Pagado]]</f>
        <v>0</v>
      </c>
    </row>
    <row r="2212" spans="1:8" x14ac:dyDescent="0.25">
      <c r="A2212" s="14">
        <v>44218</v>
      </c>
      <c r="B2212" s="8" t="s">
        <v>9857</v>
      </c>
      <c r="C2212">
        <v>44596</v>
      </c>
      <c r="D2212" s="13" t="s">
        <v>3979</v>
      </c>
      <c r="E2212" s="2">
        <v>10999.8</v>
      </c>
      <c r="F2212" s="15">
        <v>44218</v>
      </c>
      <c r="G2212" s="2">
        <v>10999.8</v>
      </c>
      <c r="H2212" s="4">
        <f>Tabla14[[#This Row],[Importe]]-Tabla14[[#This Row],[Pagado]]</f>
        <v>0</v>
      </c>
    </row>
    <row r="2213" spans="1:8" x14ac:dyDescent="0.25">
      <c r="A2213" s="14">
        <v>44218</v>
      </c>
      <c r="B2213" s="8" t="s">
        <v>9858</v>
      </c>
      <c r="C2213">
        <v>44597</v>
      </c>
      <c r="D2213" s="13" t="s">
        <v>3998</v>
      </c>
      <c r="E2213" s="2">
        <v>57600</v>
      </c>
      <c r="F2213" s="15">
        <v>44218</v>
      </c>
      <c r="G2213" s="2">
        <v>57600</v>
      </c>
      <c r="H2213" s="4">
        <f>Tabla14[[#This Row],[Importe]]-Tabla14[[#This Row],[Pagado]]</f>
        <v>0</v>
      </c>
    </row>
    <row r="2214" spans="1:8" x14ac:dyDescent="0.25">
      <c r="A2214" s="14">
        <v>44218</v>
      </c>
      <c r="B2214" s="8" t="s">
        <v>9859</v>
      </c>
      <c r="C2214">
        <v>44598</v>
      </c>
      <c r="D2214" s="13" t="s">
        <v>4057</v>
      </c>
      <c r="E2214" s="2">
        <v>3304</v>
      </c>
      <c r="F2214" s="15">
        <v>44218</v>
      </c>
      <c r="G2214" s="2">
        <v>3304</v>
      </c>
      <c r="H2214" s="4">
        <f>Tabla14[[#This Row],[Importe]]-Tabla14[[#This Row],[Pagado]]</f>
        <v>0</v>
      </c>
    </row>
    <row r="2215" spans="1:8" x14ac:dyDescent="0.25">
      <c r="A2215" s="14">
        <v>44218</v>
      </c>
      <c r="B2215" s="8" t="s">
        <v>9860</v>
      </c>
      <c r="C2215">
        <v>44599</v>
      </c>
      <c r="D2215" s="13" t="s">
        <v>4120</v>
      </c>
      <c r="E2215" s="2">
        <v>4927.3999999999996</v>
      </c>
      <c r="F2215" s="15">
        <v>44219</v>
      </c>
      <c r="G2215" s="2">
        <v>4927.3999999999996</v>
      </c>
      <c r="H2215" s="4">
        <f>Tabla14[[#This Row],[Importe]]-Tabla14[[#This Row],[Pagado]]</f>
        <v>0</v>
      </c>
    </row>
    <row r="2216" spans="1:8" x14ac:dyDescent="0.25">
      <c r="A2216" s="14">
        <v>44218</v>
      </c>
      <c r="B2216" s="8" t="s">
        <v>9861</v>
      </c>
      <c r="C2216">
        <v>44600</v>
      </c>
      <c r="D2216" s="13" t="s">
        <v>3973</v>
      </c>
      <c r="E2216" s="2">
        <v>2940</v>
      </c>
      <c r="F2216" s="15">
        <v>44218</v>
      </c>
      <c r="G2216" s="2">
        <v>2940</v>
      </c>
      <c r="H2216" s="4">
        <f>Tabla14[[#This Row],[Importe]]-Tabla14[[#This Row],[Pagado]]</f>
        <v>0</v>
      </c>
    </row>
    <row r="2217" spans="1:8" x14ac:dyDescent="0.25">
      <c r="A2217" s="14">
        <v>44218</v>
      </c>
      <c r="B2217" s="8" t="s">
        <v>9862</v>
      </c>
      <c r="C2217">
        <v>44601</v>
      </c>
      <c r="D2217" s="13" t="s">
        <v>4046</v>
      </c>
      <c r="E2217" s="2">
        <v>320</v>
      </c>
      <c r="F2217" s="15">
        <v>44218</v>
      </c>
      <c r="G2217" s="2">
        <v>320</v>
      </c>
      <c r="H2217" s="4">
        <f>Tabla14[[#This Row],[Importe]]-Tabla14[[#This Row],[Pagado]]</f>
        <v>0</v>
      </c>
    </row>
    <row r="2218" spans="1:8" x14ac:dyDescent="0.25">
      <c r="A2218" s="14">
        <v>44218</v>
      </c>
      <c r="B2218" s="8" t="s">
        <v>9863</v>
      </c>
      <c r="C2218">
        <v>44602</v>
      </c>
      <c r="D2218" s="13" t="s">
        <v>4045</v>
      </c>
      <c r="E2218" s="2">
        <v>4572.8999999999996</v>
      </c>
      <c r="F2218" s="15">
        <v>44221</v>
      </c>
      <c r="G2218" s="2">
        <v>4572.8999999999996</v>
      </c>
      <c r="H2218" s="4">
        <f>Tabla14[[#This Row],[Importe]]-Tabla14[[#This Row],[Pagado]]</f>
        <v>0</v>
      </c>
    </row>
    <row r="2219" spans="1:8" x14ac:dyDescent="0.25">
      <c r="A2219" s="14">
        <v>44218</v>
      </c>
      <c r="B2219" s="8" t="s">
        <v>9864</v>
      </c>
      <c r="C2219">
        <v>44603</v>
      </c>
      <c r="D2219" s="13" t="s">
        <v>3998</v>
      </c>
      <c r="E2219" s="2">
        <v>1321.6</v>
      </c>
      <c r="F2219" s="15">
        <v>44218</v>
      </c>
      <c r="G2219" s="2">
        <v>1321.6</v>
      </c>
      <c r="H2219" s="4">
        <f>Tabla14[[#This Row],[Importe]]-Tabla14[[#This Row],[Pagado]]</f>
        <v>0</v>
      </c>
    </row>
    <row r="2220" spans="1:8" x14ac:dyDescent="0.25">
      <c r="A2220" s="14">
        <v>44218</v>
      </c>
      <c r="B2220" s="8" t="s">
        <v>9865</v>
      </c>
      <c r="C2220">
        <v>44604</v>
      </c>
      <c r="D2220" s="13" t="s">
        <v>4040</v>
      </c>
      <c r="E2220" s="2">
        <v>48322.400000000001</v>
      </c>
      <c r="F2220" s="15">
        <v>44222</v>
      </c>
      <c r="G2220" s="2">
        <v>48322.400000000001</v>
      </c>
      <c r="H2220" s="4">
        <f>Tabla14[[#This Row],[Importe]]-Tabla14[[#This Row],[Pagado]]</f>
        <v>0</v>
      </c>
    </row>
    <row r="2221" spans="1:8" x14ac:dyDescent="0.25">
      <c r="A2221" s="14">
        <v>44218</v>
      </c>
      <c r="B2221" s="8" t="s">
        <v>9866</v>
      </c>
      <c r="C2221">
        <v>44605</v>
      </c>
      <c r="D2221" s="13" t="s">
        <v>3978</v>
      </c>
      <c r="E2221" s="2">
        <v>3931.2</v>
      </c>
      <c r="F2221" s="15">
        <v>44219</v>
      </c>
      <c r="G2221" s="2">
        <v>3931.2</v>
      </c>
      <c r="H2221" s="4">
        <f>Tabla14[[#This Row],[Importe]]-Tabla14[[#This Row],[Pagado]]</f>
        <v>0</v>
      </c>
    </row>
    <row r="2222" spans="1:8" x14ac:dyDescent="0.25">
      <c r="A2222" s="14">
        <v>44218</v>
      </c>
      <c r="B2222" s="8" t="s">
        <v>9867</v>
      </c>
      <c r="C2222">
        <v>44606</v>
      </c>
      <c r="D2222" s="13" t="s">
        <v>3964</v>
      </c>
      <c r="E2222" s="2">
        <v>1715</v>
      </c>
      <c r="F2222" s="15">
        <v>44218</v>
      </c>
      <c r="G2222" s="2">
        <v>1715</v>
      </c>
      <c r="H2222" s="4">
        <f>Tabla14[[#This Row],[Importe]]-Tabla14[[#This Row],[Pagado]]</f>
        <v>0</v>
      </c>
    </row>
    <row r="2223" spans="1:8" x14ac:dyDescent="0.25">
      <c r="A2223" s="14">
        <v>44218</v>
      </c>
      <c r="B2223" s="8" t="s">
        <v>9868</v>
      </c>
      <c r="C2223">
        <v>44607</v>
      </c>
      <c r="D2223" s="13" t="s">
        <v>3977</v>
      </c>
      <c r="E2223" s="2">
        <v>2434.6999999999998</v>
      </c>
      <c r="F2223" s="15">
        <v>44218</v>
      </c>
      <c r="G2223" s="2">
        <v>2434.6999999999998</v>
      </c>
      <c r="H2223" s="4">
        <f>Tabla14[[#This Row],[Importe]]-Tabla14[[#This Row],[Pagado]]</f>
        <v>0</v>
      </c>
    </row>
    <row r="2224" spans="1:8" x14ac:dyDescent="0.25">
      <c r="A2224" s="14">
        <v>44218</v>
      </c>
      <c r="B2224" s="8" t="s">
        <v>9869</v>
      </c>
      <c r="C2224">
        <v>44608</v>
      </c>
      <c r="D2224" s="13" t="s">
        <v>4003</v>
      </c>
      <c r="E2224" s="2">
        <v>20802.72</v>
      </c>
      <c r="F2224" s="15">
        <v>44239</v>
      </c>
      <c r="G2224" s="2">
        <v>20802.72</v>
      </c>
      <c r="H2224" s="4">
        <f>Tabla14[[#This Row],[Importe]]-Tabla14[[#This Row],[Pagado]]</f>
        <v>0</v>
      </c>
    </row>
    <row r="2225" spans="1:8" x14ac:dyDescent="0.25">
      <c r="A2225" s="14">
        <v>44218</v>
      </c>
      <c r="B2225" s="8" t="s">
        <v>9870</v>
      </c>
      <c r="C2225">
        <v>44609</v>
      </c>
      <c r="D2225" s="13" t="s">
        <v>3935</v>
      </c>
      <c r="E2225" s="2">
        <v>28089.599999999999</v>
      </c>
      <c r="F2225" s="15">
        <v>44220</v>
      </c>
      <c r="G2225" s="2">
        <v>28089.599999999999</v>
      </c>
      <c r="H2225" s="4">
        <f>Tabla14[[#This Row],[Importe]]-Tabla14[[#This Row],[Pagado]]</f>
        <v>0</v>
      </c>
    </row>
    <row r="2226" spans="1:8" x14ac:dyDescent="0.25">
      <c r="A2226" s="14">
        <v>44218</v>
      </c>
      <c r="B2226" s="8" t="s">
        <v>9871</v>
      </c>
      <c r="C2226">
        <v>44610</v>
      </c>
      <c r="D2226" s="13" t="s">
        <v>4039</v>
      </c>
      <c r="E2226" s="2">
        <v>37460.160000000003</v>
      </c>
      <c r="F2226" s="15">
        <v>44224</v>
      </c>
      <c r="G2226" s="2">
        <v>37460.160000000003</v>
      </c>
      <c r="H2226" s="4">
        <f>Tabla14[[#This Row],[Importe]]-Tabla14[[#This Row],[Pagado]]</f>
        <v>0</v>
      </c>
    </row>
    <row r="2227" spans="1:8" x14ac:dyDescent="0.25">
      <c r="A2227" s="14">
        <v>44218</v>
      </c>
      <c r="B2227" s="8" t="s">
        <v>9872</v>
      </c>
      <c r="C2227">
        <v>44611</v>
      </c>
      <c r="D2227" s="13" t="s">
        <v>3991</v>
      </c>
      <c r="E2227" s="2">
        <v>6049.5</v>
      </c>
      <c r="F2227" s="15">
        <v>44218</v>
      </c>
      <c r="G2227" s="2">
        <v>6049.5</v>
      </c>
      <c r="H2227" s="4">
        <f>Tabla14[[#This Row],[Importe]]-Tabla14[[#This Row],[Pagado]]</f>
        <v>0</v>
      </c>
    </row>
    <row r="2228" spans="1:8" x14ac:dyDescent="0.25">
      <c r="A2228" s="14">
        <v>44218</v>
      </c>
      <c r="B2228" s="8" t="s">
        <v>9873</v>
      </c>
      <c r="C2228">
        <v>44612</v>
      </c>
      <c r="D2228" s="13" t="s">
        <v>4151</v>
      </c>
      <c r="E2228" s="2">
        <v>15192</v>
      </c>
      <c r="F2228" s="15">
        <v>44219</v>
      </c>
      <c r="G2228" s="2">
        <v>15192</v>
      </c>
      <c r="H2228" s="4">
        <f>Tabla14[[#This Row],[Importe]]-Tabla14[[#This Row],[Pagado]]</f>
        <v>0</v>
      </c>
    </row>
    <row r="2229" spans="1:8" x14ac:dyDescent="0.25">
      <c r="A2229" s="14">
        <v>44218</v>
      </c>
      <c r="B2229" s="8" t="s">
        <v>9874</v>
      </c>
      <c r="C2229">
        <v>44613</v>
      </c>
      <c r="D2229" s="13" t="s">
        <v>9109</v>
      </c>
      <c r="E2229" s="2">
        <v>490</v>
      </c>
      <c r="F2229" s="15">
        <v>44218</v>
      </c>
      <c r="G2229" s="2">
        <v>490</v>
      </c>
      <c r="H2229" s="4">
        <f>Tabla14[[#This Row],[Importe]]-Tabla14[[#This Row],[Pagado]]</f>
        <v>0</v>
      </c>
    </row>
    <row r="2230" spans="1:8" x14ac:dyDescent="0.25">
      <c r="A2230" s="14">
        <v>44218</v>
      </c>
      <c r="B2230" s="8" t="s">
        <v>9875</v>
      </c>
      <c r="C2230">
        <v>44614</v>
      </c>
      <c r="D2230" s="13" t="s">
        <v>4031</v>
      </c>
      <c r="E2230" s="2">
        <v>2450</v>
      </c>
      <c r="F2230" s="15">
        <v>44219</v>
      </c>
      <c r="G2230" s="2">
        <v>2450</v>
      </c>
      <c r="H2230" s="4">
        <f>Tabla14[[#This Row],[Importe]]-Tabla14[[#This Row],[Pagado]]</f>
        <v>0</v>
      </c>
    </row>
    <row r="2231" spans="1:8" x14ac:dyDescent="0.25">
      <c r="A2231" s="14">
        <v>44218</v>
      </c>
      <c r="B2231" s="8" t="s">
        <v>9876</v>
      </c>
      <c r="C2231">
        <v>44615</v>
      </c>
      <c r="D2231" s="13" t="s">
        <v>3964</v>
      </c>
      <c r="E2231" s="2">
        <v>385.9</v>
      </c>
      <c r="F2231" s="15">
        <v>44218</v>
      </c>
      <c r="G2231" s="2">
        <v>385.9</v>
      </c>
      <c r="H2231" s="4">
        <f>Tabla14[[#This Row],[Importe]]-Tabla14[[#This Row],[Pagado]]</f>
        <v>0</v>
      </c>
    </row>
    <row r="2232" spans="1:8" x14ac:dyDescent="0.25">
      <c r="A2232" s="14">
        <v>44218</v>
      </c>
      <c r="B2232" s="8" t="s">
        <v>9877</v>
      </c>
      <c r="C2232">
        <v>44616</v>
      </c>
      <c r="D2232" s="13" t="s">
        <v>3965</v>
      </c>
      <c r="E2232" s="2">
        <v>735</v>
      </c>
      <c r="F2232" s="15">
        <v>44218</v>
      </c>
      <c r="G2232" s="2">
        <v>735</v>
      </c>
      <c r="H2232" s="4">
        <f>Tabla14[[#This Row],[Importe]]-Tabla14[[#This Row],[Pagado]]</f>
        <v>0</v>
      </c>
    </row>
    <row r="2233" spans="1:8" x14ac:dyDescent="0.25">
      <c r="A2233" s="14">
        <v>44218</v>
      </c>
      <c r="B2233" s="8" t="s">
        <v>9878</v>
      </c>
      <c r="C2233">
        <v>44617</v>
      </c>
      <c r="D2233" s="13" t="s">
        <v>3957</v>
      </c>
      <c r="E2233" s="2">
        <v>2699.9</v>
      </c>
      <c r="F2233" s="15">
        <v>44219</v>
      </c>
      <c r="G2233" s="2">
        <v>2699.9</v>
      </c>
      <c r="H2233" s="4">
        <f>Tabla14[[#This Row],[Importe]]-Tabla14[[#This Row],[Pagado]]</f>
        <v>0</v>
      </c>
    </row>
    <row r="2234" spans="1:8" x14ac:dyDescent="0.25">
      <c r="A2234" s="14">
        <v>44218</v>
      </c>
      <c r="B2234" s="8" t="s">
        <v>9879</v>
      </c>
      <c r="C2234">
        <v>44618</v>
      </c>
      <c r="D2234" s="13" t="s">
        <v>3952</v>
      </c>
      <c r="E2234" s="2">
        <v>1984.9</v>
      </c>
      <c r="F2234" s="15">
        <v>44218</v>
      </c>
      <c r="G2234" s="2">
        <v>1984.9</v>
      </c>
      <c r="H2234" s="4">
        <f>Tabla14[[#This Row],[Importe]]-Tabla14[[#This Row],[Pagado]]</f>
        <v>0</v>
      </c>
    </row>
    <row r="2235" spans="1:8" x14ac:dyDescent="0.25">
      <c r="A2235" s="14">
        <v>44218</v>
      </c>
      <c r="B2235" s="8" t="s">
        <v>9880</v>
      </c>
      <c r="C2235">
        <v>44619</v>
      </c>
      <c r="D2235" s="13" t="s">
        <v>4038</v>
      </c>
      <c r="E2235" s="2">
        <v>37425.199999999997</v>
      </c>
      <c r="F2235" s="15">
        <v>44224</v>
      </c>
      <c r="G2235" s="2">
        <v>37425.199999999997</v>
      </c>
      <c r="H2235" s="4">
        <f>Tabla14[[#This Row],[Importe]]-Tabla14[[#This Row],[Pagado]]</f>
        <v>0</v>
      </c>
    </row>
    <row r="2236" spans="1:8" x14ac:dyDescent="0.25">
      <c r="A2236" s="14">
        <v>44218</v>
      </c>
      <c r="B2236" s="8" t="s">
        <v>9881</v>
      </c>
      <c r="C2236">
        <v>44620</v>
      </c>
      <c r="D2236" s="13" t="s">
        <v>3956</v>
      </c>
      <c r="E2236" s="2">
        <v>2205</v>
      </c>
      <c r="F2236" s="15">
        <v>44219</v>
      </c>
      <c r="G2236" s="2">
        <v>2205</v>
      </c>
      <c r="H2236" s="4">
        <f>Tabla14[[#This Row],[Importe]]-Tabla14[[#This Row],[Pagado]]</f>
        <v>0</v>
      </c>
    </row>
    <row r="2237" spans="1:8" x14ac:dyDescent="0.25">
      <c r="A2237" s="14">
        <v>44218</v>
      </c>
      <c r="B2237" s="8" t="s">
        <v>9882</v>
      </c>
      <c r="C2237">
        <v>44621</v>
      </c>
      <c r="D2237" s="13" t="s">
        <v>4061</v>
      </c>
      <c r="E2237" s="2">
        <v>3290.4</v>
      </c>
      <c r="F2237" s="15">
        <v>44218</v>
      </c>
      <c r="G2237" s="2">
        <v>3290.4</v>
      </c>
      <c r="H2237" s="4">
        <f>Tabla14[[#This Row],[Importe]]-Tabla14[[#This Row],[Pagado]]</f>
        <v>0</v>
      </c>
    </row>
    <row r="2238" spans="1:8" x14ac:dyDescent="0.25">
      <c r="A2238" s="14">
        <v>44218</v>
      </c>
      <c r="B2238" s="8" t="s">
        <v>9883</v>
      </c>
      <c r="C2238">
        <v>44622</v>
      </c>
      <c r="D2238" s="13" t="s">
        <v>3964</v>
      </c>
      <c r="E2238" s="2">
        <v>35438</v>
      </c>
      <c r="F2238" s="15">
        <v>44219</v>
      </c>
      <c r="G2238" s="2">
        <v>35438</v>
      </c>
      <c r="H2238" s="4">
        <f>Tabla14[[#This Row],[Importe]]-Tabla14[[#This Row],[Pagado]]</f>
        <v>0</v>
      </c>
    </row>
    <row r="2239" spans="1:8" x14ac:dyDescent="0.25">
      <c r="A2239" s="14">
        <v>44218</v>
      </c>
      <c r="B2239" s="8" t="s">
        <v>9884</v>
      </c>
      <c r="C2239">
        <v>44623</v>
      </c>
      <c r="D2239" s="13" t="s">
        <v>4065</v>
      </c>
      <c r="E2239" s="2">
        <v>12683.2</v>
      </c>
      <c r="F2239" s="15">
        <v>44219</v>
      </c>
      <c r="G2239" s="2">
        <v>12683.2</v>
      </c>
      <c r="H2239" s="4">
        <f>Tabla14[[#This Row],[Importe]]-Tabla14[[#This Row],[Pagado]]</f>
        <v>0</v>
      </c>
    </row>
    <row r="2240" spans="1:8" x14ac:dyDescent="0.25">
      <c r="A2240" s="14">
        <v>44218</v>
      </c>
      <c r="B2240" s="8" t="s">
        <v>9885</v>
      </c>
      <c r="C2240">
        <v>44624</v>
      </c>
      <c r="D2240" s="13" t="s">
        <v>4033</v>
      </c>
      <c r="E2240" s="2">
        <v>3573.4</v>
      </c>
      <c r="F2240" s="15">
        <v>44219</v>
      </c>
      <c r="G2240" s="2">
        <v>3573.4</v>
      </c>
      <c r="H2240" s="4">
        <f>Tabla14[[#This Row],[Importe]]-Tabla14[[#This Row],[Pagado]]</f>
        <v>0</v>
      </c>
    </row>
    <row r="2241" spans="1:8" x14ac:dyDescent="0.25">
      <c r="A2241" s="14">
        <v>44218</v>
      </c>
      <c r="B2241" s="8" t="s">
        <v>9886</v>
      </c>
      <c r="C2241">
        <v>44625</v>
      </c>
      <c r="D2241" s="13" t="s">
        <v>3970</v>
      </c>
      <c r="E2241" s="2">
        <v>2786.1</v>
      </c>
      <c r="F2241" s="15">
        <v>44219</v>
      </c>
      <c r="G2241" s="2">
        <v>2786.1</v>
      </c>
      <c r="H2241" s="4">
        <f>Tabla14[[#This Row],[Importe]]-Tabla14[[#This Row],[Pagado]]</f>
        <v>0</v>
      </c>
    </row>
    <row r="2242" spans="1:8" x14ac:dyDescent="0.25">
      <c r="A2242" s="14">
        <v>44218</v>
      </c>
      <c r="B2242" s="8" t="s">
        <v>9887</v>
      </c>
      <c r="C2242">
        <v>44626</v>
      </c>
      <c r="D2242" s="13" t="s">
        <v>4109</v>
      </c>
      <c r="E2242" s="2">
        <v>1486.6</v>
      </c>
      <c r="F2242" s="15">
        <v>44218</v>
      </c>
      <c r="G2242" s="2">
        <v>1486.6</v>
      </c>
      <c r="H2242" s="4">
        <f>Tabla14[[#This Row],[Importe]]-Tabla14[[#This Row],[Pagado]]</f>
        <v>0</v>
      </c>
    </row>
    <row r="2243" spans="1:8" x14ac:dyDescent="0.25">
      <c r="A2243" s="14">
        <v>44218</v>
      </c>
      <c r="B2243" s="8" t="s">
        <v>9888</v>
      </c>
      <c r="C2243">
        <v>44627</v>
      </c>
      <c r="D2243" s="13" t="s">
        <v>4109</v>
      </c>
      <c r="E2243" s="2">
        <v>4361</v>
      </c>
      <c r="F2243" s="15">
        <v>44218</v>
      </c>
      <c r="G2243" s="2">
        <v>4361</v>
      </c>
      <c r="H2243" s="4">
        <f>Tabla14[[#This Row],[Importe]]-Tabla14[[#This Row],[Pagado]]</f>
        <v>0</v>
      </c>
    </row>
    <row r="2244" spans="1:8" x14ac:dyDescent="0.25">
      <c r="A2244" s="14">
        <v>44218</v>
      </c>
      <c r="B2244" s="8" t="s">
        <v>9889</v>
      </c>
      <c r="C2244">
        <v>44628</v>
      </c>
      <c r="D2244" s="13" t="s">
        <v>4118</v>
      </c>
      <c r="E2244" s="2">
        <v>19857.900000000001</v>
      </c>
      <c r="F2244" s="15">
        <v>44233</v>
      </c>
      <c r="G2244" s="2">
        <v>19857.900000000001</v>
      </c>
      <c r="H2244" s="4">
        <f>Tabla14[[#This Row],[Importe]]-Tabla14[[#This Row],[Pagado]]</f>
        <v>0</v>
      </c>
    </row>
    <row r="2245" spans="1:8" x14ac:dyDescent="0.25">
      <c r="A2245" s="14">
        <v>44218</v>
      </c>
      <c r="B2245" s="8" t="s">
        <v>9890</v>
      </c>
      <c r="C2245">
        <v>44629</v>
      </c>
      <c r="D2245" s="13" t="s">
        <v>4064</v>
      </c>
      <c r="E2245" s="2">
        <v>38212.800000000003</v>
      </c>
      <c r="F2245" s="15">
        <v>44222</v>
      </c>
      <c r="G2245" s="2">
        <v>38212.800000000003</v>
      </c>
      <c r="H2245" s="4">
        <f>Tabla14[[#This Row],[Importe]]-Tabla14[[#This Row],[Pagado]]</f>
        <v>0</v>
      </c>
    </row>
    <row r="2246" spans="1:8" x14ac:dyDescent="0.25">
      <c r="A2246" s="14">
        <v>44218</v>
      </c>
      <c r="B2246" s="8" t="s">
        <v>9891</v>
      </c>
      <c r="C2246">
        <v>44630</v>
      </c>
      <c r="D2246" s="13" t="s">
        <v>3955</v>
      </c>
      <c r="E2246" s="2">
        <v>1838.5</v>
      </c>
      <c r="F2246" s="15">
        <v>44218</v>
      </c>
      <c r="G2246" s="2">
        <v>1838.5</v>
      </c>
      <c r="H2246" s="4">
        <f>Tabla14[[#This Row],[Importe]]-Tabla14[[#This Row],[Pagado]]</f>
        <v>0</v>
      </c>
    </row>
    <row r="2247" spans="1:8" ht="15.75" x14ac:dyDescent="0.25">
      <c r="A2247" s="14">
        <v>44218</v>
      </c>
      <c r="B2247" s="8" t="s">
        <v>9892</v>
      </c>
      <c r="C2247">
        <v>44631</v>
      </c>
      <c r="D2247" s="17" t="s">
        <v>7662</v>
      </c>
      <c r="E2247" s="2">
        <v>0</v>
      </c>
      <c r="F2247" s="18" t="s">
        <v>7662</v>
      </c>
      <c r="G2247" s="2">
        <v>0</v>
      </c>
      <c r="H2247" s="4">
        <f>Tabla14[[#This Row],[Importe]]-Tabla14[[#This Row],[Pagado]]</f>
        <v>0</v>
      </c>
    </row>
    <row r="2248" spans="1:8" x14ac:dyDescent="0.25">
      <c r="A2248" s="14">
        <v>44218</v>
      </c>
      <c r="B2248" s="8" t="s">
        <v>9893</v>
      </c>
      <c r="C2248">
        <v>44632</v>
      </c>
      <c r="D2248" s="13" t="s">
        <v>4062</v>
      </c>
      <c r="E2248" s="2">
        <v>11194</v>
      </c>
      <c r="F2248" s="15">
        <v>44219</v>
      </c>
      <c r="G2248" s="2">
        <v>11194</v>
      </c>
      <c r="H2248" s="4">
        <f>Tabla14[[#This Row],[Importe]]-Tabla14[[#This Row],[Pagado]]</f>
        <v>0</v>
      </c>
    </row>
    <row r="2249" spans="1:8" x14ac:dyDescent="0.25">
      <c r="A2249" s="14">
        <v>44218</v>
      </c>
      <c r="B2249" s="8" t="s">
        <v>9894</v>
      </c>
      <c r="C2249">
        <v>44633</v>
      </c>
      <c r="D2249" s="13" t="s">
        <v>3964</v>
      </c>
      <c r="E2249" s="2">
        <v>770</v>
      </c>
      <c r="F2249" s="15">
        <v>44218</v>
      </c>
      <c r="G2249" s="2">
        <v>770</v>
      </c>
      <c r="H2249" s="4">
        <f>Tabla14[[#This Row],[Importe]]-Tabla14[[#This Row],[Pagado]]</f>
        <v>0</v>
      </c>
    </row>
    <row r="2250" spans="1:8" x14ac:dyDescent="0.25">
      <c r="A2250" s="14">
        <v>44218</v>
      </c>
      <c r="B2250" s="8" t="s">
        <v>9895</v>
      </c>
      <c r="C2250">
        <v>44634</v>
      </c>
      <c r="D2250" s="13" t="s">
        <v>4059</v>
      </c>
      <c r="E2250" s="2">
        <v>8572.7999999999993</v>
      </c>
      <c r="F2250" s="15">
        <v>44218</v>
      </c>
      <c r="G2250" s="2">
        <v>8572.7999999999993</v>
      </c>
      <c r="H2250" s="4">
        <f>Tabla14[[#This Row],[Importe]]-Tabla14[[#This Row],[Pagado]]</f>
        <v>0</v>
      </c>
    </row>
    <row r="2251" spans="1:8" x14ac:dyDescent="0.25">
      <c r="A2251" s="14">
        <v>44218</v>
      </c>
      <c r="B2251" s="8" t="s">
        <v>9896</v>
      </c>
      <c r="C2251">
        <v>44635</v>
      </c>
      <c r="D2251" s="13" t="s">
        <v>3964</v>
      </c>
      <c r="E2251" s="2">
        <v>4038.6</v>
      </c>
      <c r="F2251" s="15">
        <v>44218</v>
      </c>
      <c r="G2251" s="2">
        <v>4038.6</v>
      </c>
      <c r="H2251" s="4">
        <f>Tabla14[[#This Row],[Importe]]-Tabla14[[#This Row],[Pagado]]</f>
        <v>0</v>
      </c>
    </row>
    <row r="2252" spans="1:8" x14ac:dyDescent="0.25">
      <c r="A2252" s="14">
        <v>44218</v>
      </c>
      <c r="B2252" s="8" t="s">
        <v>9897</v>
      </c>
      <c r="C2252">
        <v>44636</v>
      </c>
      <c r="D2252" s="13" t="s">
        <v>4072</v>
      </c>
      <c r="E2252" s="2">
        <v>1150.8</v>
      </c>
      <c r="F2252" s="15">
        <v>44218</v>
      </c>
      <c r="G2252" s="2">
        <v>1150.8</v>
      </c>
      <c r="H2252" s="4">
        <f>Tabla14[[#This Row],[Importe]]-Tabla14[[#This Row],[Pagado]]</f>
        <v>0</v>
      </c>
    </row>
    <row r="2253" spans="1:8" x14ac:dyDescent="0.25">
      <c r="A2253" s="14">
        <v>44218</v>
      </c>
      <c r="B2253" s="8" t="s">
        <v>9898</v>
      </c>
      <c r="C2253">
        <v>44637</v>
      </c>
      <c r="D2253" s="13" t="s">
        <v>4049</v>
      </c>
      <c r="E2253" s="2">
        <v>777.6</v>
      </c>
      <c r="F2253" s="15">
        <v>44218</v>
      </c>
      <c r="G2253" s="2">
        <v>777.6</v>
      </c>
      <c r="H2253" s="4">
        <f>Tabla14[[#This Row],[Importe]]-Tabla14[[#This Row],[Pagado]]</f>
        <v>0</v>
      </c>
    </row>
    <row r="2254" spans="1:8" x14ac:dyDescent="0.25">
      <c r="A2254" s="14">
        <v>44218</v>
      </c>
      <c r="B2254" s="8" t="s">
        <v>9899</v>
      </c>
      <c r="C2254">
        <v>44638</v>
      </c>
      <c r="D2254" s="13" t="s">
        <v>4085</v>
      </c>
      <c r="E2254" s="2">
        <v>21438.2</v>
      </c>
      <c r="F2254" s="15">
        <v>44219</v>
      </c>
      <c r="G2254" s="2">
        <v>21438.2</v>
      </c>
      <c r="H2254" s="4">
        <f>Tabla14[[#This Row],[Importe]]-Tabla14[[#This Row],[Pagado]]</f>
        <v>0</v>
      </c>
    </row>
    <row r="2255" spans="1:8" x14ac:dyDescent="0.25">
      <c r="A2255" s="14">
        <v>44218</v>
      </c>
      <c r="B2255" s="8" t="s">
        <v>9900</v>
      </c>
      <c r="C2255">
        <v>44639</v>
      </c>
      <c r="D2255" s="13" t="s">
        <v>4085</v>
      </c>
      <c r="E2255" s="2">
        <v>1106.4000000000001</v>
      </c>
      <c r="F2255" s="15">
        <v>44219</v>
      </c>
      <c r="G2255" s="2">
        <v>1106.4000000000001</v>
      </c>
      <c r="H2255" s="4">
        <f>Tabla14[[#This Row],[Importe]]-Tabla14[[#This Row],[Pagado]]</f>
        <v>0</v>
      </c>
    </row>
    <row r="2256" spans="1:8" x14ac:dyDescent="0.25">
      <c r="A2256" s="14">
        <v>44218</v>
      </c>
      <c r="B2256" s="8" t="s">
        <v>9901</v>
      </c>
      <c r="C2256">
        <v>44640</v>
      </c>
      <c r="D2256" s="13" t="s">
        <v>4010</v>
      </c>
      <c r="E2256" s="2">
        <v>2345.1999999999998</v>
      </c>
      <c r="F2256" s="15">
        <v>44219</v>
      </c>
      <c r="G2256" s="2">
        <v>2345.1999999999998</v>
      </c>
      <c r="H2256" s="4">
        <f>Tabla14[[#This Row],[Importe]]-Tabla14[[#This Row],[Pagado]]</f>
        <v>0</v>
      </c>
    </row>
    <row r="2257" spans="1:8" x14ac:dyDescent="0.25">
      <c r="A2257" s="14">
        <v>44218</v>
      </c>
      <c r="B2257" s="8" t="s">
        <v>9902</v>
      </c>
      <c r="C2257">
        <v>44641</v>
      </c>
      <c r="D2257" s="13" t="s">
        <v>4044</v>
      </c>
      <c r="E2257" s="2">
        <v>7234.2</v>
      </c>
      <c r="F2257" s="15">
        <v>44219</v>
      </c>
      <c r="G2257" s="2">
        <v>7234.2</v>
      </c>
      <c r="H2257" s="4">
        <f>Tabla14[[#This Row],[Importe]]-Tabla14[[#This Row],[Pagado]]</f>
        <v>0</v>
      </c>
    </row>
    <row r="2258" spans="1:8" x14ac:dyDescent="0.25">
      <c r="A2258" s="14">
        <v>44218</v>
      </c>
      <c r="B2258" s="8" t="s">
        <v>9903</v>
      </c>
      <c r="C2258">
        <v>44642</v>
      </c>
      <c r="D2258" s="13" t="s">
        <v>4006</v>
      </c>
      <c r="E2258" s="2">
        <v>2838</v>
      </c>
      <c r="F2258" s="15">
        <v>44219</v>
      </c>
      <c r="G2258" s="2">
        <v>2838</v>
      </c>
      <c r="H2258" s="4">
        <f>Tabla14[[#This Row],[Importe]]-Tabla14[[#This Row],[Pagado]]</f>
        <v>0</v>
      </c>
    </row>
    <row r="2259" spans="1:8" x14ac:dyDescent="0.25">
      <c r="A2259" s="14">
        <v>44218</v>
      </c>
      <c r="B2259" s="8" t="s">
        <v>9904</v>
      </c>
      <c r="C2259">
        <v>44643</v>
      </c>
      <c r="D2259" s="13" t="s">
        <v>4066</v>
      </c>
      <c r="E2259" s="2">
        <v>2666.3</v>
      </c>
      <c r="F2259" s="15">
        <v>44218</v>
      </c>
      <c r="G2259" s="2">
        <v>2666.3</v>
      </c>
      <c r="H2259" s="4">
        <f>Tabla14[[#This Row],[Importe]]-Tabla14[[#This Row],[Pagado]]</f>
        <v>0</v>
      </c>
    </row>
    <row r="2260" spans="1:8" x14ac:dyDescent="0.25">
      <c r="A2260" s="14">
        <v>44218</v>
      </c>
      <c r="B2260" s="8" t="s">
        <v>9905</v>
      </c>
      <c r="C2260">
        <v>44644</v>
      </c>
      <c r="D2260" s="13" t="s">
        <v>3964</v>
      </c>
      <c r="E2260" s="2">
        <v>720</v>
      </c>
      <c r="F2260" s="15">
        <v>44218</v>
      </c>
      <c r="G2260" s="2">
        <v>720</v>
      </c>
      <c r="H2260" s="4">
        <f>Tabla14[[#This Row],[Importe]]-Tabla14[[#This Row],[Pagado]]</f>
        <v>0</v>
      </c>
    </row>
    <row r="2261" spans="1:8" x14ac:dyDescent="0.25">
      <c r="A2261" s="14">
        <v>44218</v>
      </c>
      <c r="B2261" s="8" t="s">
        <v>9906</v>
      </c>
      <c r="C2261">
        <v>44645</v>
      </c>
      <c r="D2261" s="13" t="s">
        <v>3964</v>
      </c>
      <c r="E2261" s="2">
        <v>300</v>
      </c>
      <c r="F2261" s="15">
        <v>44218</v>
      </c>
      <c r="G2261" s="2">
        <v>300</v>
      </c>
      <c r="H2261" s="4">
        <f>Tabla14[[#This Row],[Importe]]-Tabla14[[#This Row],[Pagado]]</f>
        <v>0</v>
      </c>
    </row>
    <row r="2262" spans="1:8" x14ac:dyDescent="0.25">
      <c r="A2262" s="14">
        <v>44218</v>
      </c>
      <c r="B2262" s="8" t="s">
        <v>9907</v>
      </c>
      <c r="C2262">
        <v>44646</v>
      </c>
      <c r="D2262" s="13" t="s">
        <v>8503</v>
      </c>
      <c r="E2262" s="2">
        <v>1960</v>
      </c>
      <c r="F2262" s="15">
        <v>44218</v>
      </c>
      <c r="G2262" s="2">
        <v>1960</v>
      </c>
      <c r="H2262" s="4">
        <f>Tabla14[[#This Row],[Importe]]-Tabla14[[#This Row],[Pagado]]</f>
        <v>0</v>
      </c>
    </row>
    <row r="2263" spans="1:8" x14ac:dyDescent="0.25">
      <c r="A2263" s="14">
        <v>44218</v>
      </c>
      <c r="B2263" s="8" t="s">
        <v>9908</v>
      </c>
      <c r="C2263">
        <v>44647</v>
      </c>
      <c r="D2263" s="13" t="s">
        <v>4025</v>
      </c>
      <c r="E2263" s="2">
        <v>992</v>
      </c>
      <c r="F2263" s="15">
        <v>44218</v>
      </c>
      <c r="G2263" s="2">
        <v>992</v>
      </c>
      <c r="H2263" s="4">
        <f>Tabla14[[#This Row],[Importe]]-Tabla14[[#This Row],[Pagado]]</f>
        <v>0</v>
      </c>
    </row>
    <row r="2264" spans="1:8" x14ac:dyDescent="0.25">
      <c r="A2264" s="14">
        <v>44218</v>
      </c>
      <c r="B2264" s="8" t="s">
        <v>9909</v>
      </c>
      <c r="C2264">
        <v>44648</v>
      </c>
      <c r="D2264" s="13" t="s">
        <v>4015</v>
      </c>
      <c r="E2264" s="2">
        <v>1693.2</v>
      </c>
      <c r="F2264" s="15">
        <v>44218</v>
      </c>
      <c r="G2264" s="2">
        <v>1693.2</v>
      </c>
      <c r="H2264" s="4">
        <f>Tabla14[[#This Row],[Importe]]-Tabla14[[#This Row],[Pagado]]</f>
        <v>0</v>
      </c>
    </row>
    <row r="2265" spans="1:8" x14ac:dyDescent="0.25">
      <c r="A2265" s="14">
        <v>44218</v>
      </c>
      <c r="B2265" s="8" t="s">
        <v>9910</v>
      </c>
      <c r="C2265">
        <v>44649</v>
      </c>
      <c r="D2265" s="13" t="s">
        <v>4108</v>
      </c>
      <c r="E2265" s="2">
        <v>26171</v>
      </c>
      <c r="F2265" s="15">
        <v>44218</v>
      </c>
      <c r="G2265" s="2">
        <v>26171</v>
      </c>
      <c r="H2265" s="4">
        <f>Tabla14[[#This Row],[Importe]]-Tabla14[[#This Row],[Pagado]]</f>
        <v>0</v>
      </c>
    </row>
    <row r="2266" spans="1:8" x14ac:dyDescent="0.25">
      <c r="A2266" s="14">
        <v>44218</v>
      </c>
      <c r="B2266" s="8" t="s">
        <v>9911</v>
      </c>
      <c r="C2266">
        <v>44650</v>
      </c>
      <c r="D2266" s="13" t="s">
        <v>4123</v>
      </c>
      <c r="E2266" s="2">
        <v>5007</v>
      </c>
      <c r="F2266" s="15">
        <v>44218</v>
      </c>
      <c r="G2266" s="2">
        <v>5007</v>
      </c>
      <c r="H2266" s="4">
        <f>Tabla14[[#This Row],[Importe]]-Tabla14[[#This Row],[Pagado]]</f>
        <v>0</v>
      </c>
    </row>
    <row r="2267" spans="1:8" x14ac:dyDescent="0.25">
      <c r="A2267" s="14">
        <v>44218</v>
      </c>
      <c r="B2267" s="8" t="s">
        <v>9912</v>
      </c>
      <c r="C2267">
        <v>44651</v>
      </c>
      <c r="D2267" s="13" t="s">
        <v>3964</v>
      </c>
      <c r="E2267" s="2">
        <v>1170</v>
      </c>
      <c r="F2267" s="15">
        <v>44218</v>
      </c>
      <c r="G2267" s="2">
        <v>1170</v>
      </c>
      <c r="H2267" s="4">
        <f>Tabla14[[#This Row],[Importe]]-Tabla14[[#This Row],[Pagado]]</f>
        <v>0</v>
      </c>
    </row>
    <row r="2268" spans="1:8" x14ac:dyDescent="0.25">
      <c r="A2268" s="14">
        <v>44218</v>
      </c>
      <c r="B2268" s="8" t="s">
        <v>9913</v>
      </c>
      <c r="C2268">
        <v>44652</v>
      </c>
      <c r="D2268" s="13" t="s">
        <v>4048</v>
      </c>
      <c r="E2268" s="2">
        <v>26000</v>
      </c>
      <c r="F2268" s="15">
        <v>44219</v>
      </c>
      <c r="G2268" s="2">
        <v>26000</v>
      </c>
      <c r="H2268" s="4">
        <f>Tabla14[[#This Row],[Importe]]-Tabla14[[#This Row],[Pagado]]</f>
        <v>0</v>
      </c>
    </row>
    <row r="2269" spans="1:8" x14ac:dyDescent="0.25">
      <c r="A2269" s="14">
        <v>44218</v>
      </c>
      <c r="B2269" s="8" t="s">
        <v>9914</v>
      </c>
      <c r="C2269">
        <v>44653</v>
      </c>
      <c r="D2269" s="13" t="s">
        <v>4102</v>
      </c>
      <c r="E2269" s="2">
        <v>4086.8</v>
      </c>
      <c r="F2269" s="15">
        <v>44218</v>
      </c>
      <c r="G2269" s="2">
        <v>4086.8</v>
      </c>
      <c r="H2269" s="4">
        <f>Tabla14[[#This Row],[Importe]]-Tabla14[[#This Row],[Pagado]]</f>
        <v>0</v>
      </c>
    </row>
    <row r="2270" spans="1:8" x14ac:dyDescent="0.25">
      <c r="A2270" s="14">
        <v>44218</v>
      </c>
      <c r="B2270" s="8" t="s">
        <v>9915</v>
      </c>
      <c r="C2270">
        <v>44654</v>
      </c>
      <c r="D2270" s="13" t="s">
        <v>4143</v>
      </c>
      <c r="E2270" s="2">
        <v>16450</v>
      </c>
      <c r="F2270" s="15">
        <v>44219</v>
      </c>
      <c r="G2270" s="2">
        <v>16450</v>
      </c>
      <c r="H2270" s="4">
        <f>Tabla14[[#This Row],[Importe]]-Tabla14[[#This Row],[Pagado]]</f>
        <v>0</v>
      </c>
    </row>
    <row r="2271" spans="1:8" x14ac:dyDescent="0.25">
      <c r="A2271" s="14">
        <v>44218</v>
      </c>
      <c r="B2271" s="8" t="s">
        <v>9916</v>
      </c>
      <c r="C2271">
        <v>44655</v>
      </c>
      <c r="D2271" s="13" t="s">
        <v>4374</v>
      </c>
      <c r="E2271" s="2">
        <v>18277.21</v>
      </c>
      <c r="F2271" s="15">
        <v>44219</v>
      </c>
      <c r="G2271" s="2">
        <v>18277.21</v>
      </c>
      <c r="H2271" s="4">
        <f>Tabla14[[#This Row],[Importe]]-Tabla14[[#This Row],[Pagado]]</f>
        <v>0</v>
      </c>
    </row>
    <row r="2272" spans="1:8" ht="15.75" x14ac:dyDescent="0.25">
      <c r="A2272" s="14">
        <v>44218</v>
      </c>
      <c r="B2272" s="8" t="s">
        <v>9917</v>
      </c>
      <c r="C2272">
        <v>44656</v>
      </c>
      <c r="D2272" s="17" t="s">
        <v>7662</v>
      </c>
      <c r="E2272" s="2">
        <v>0</v>
      </c>
      <c r="F2272" s="18" t="s">
        <v>7662</v>
      </c>
      <c r="G2272" s="2">
        <v>0</v>
      </c>
      <c r="H2272" s="4">
        <f>Tabla14[[#This Row],[Importe]]-Tabla14[[#This Row],[Pagado]]</f>
        <v>0</v>
      </c>
    </row>
    <row r="2273" spans="1:8" x14ac:dyDescent="0.25">
      <c r="A2273" s="14">
        <v>44218</v>
      </c>
      <c r="B2273" s="8" t="s">
        <v>9918</v>
      </c>
      <c r="C2273">
        <v>44657</v>
      </c>
      <c r="D2273" s="13" t="s">
        <v>4129</v>
      </c>
      <c r="E2273" s="2">
        <v>4960.8</v>
      </c>
      <c r="F2273" s="15">
        <v>44227</v>
      </c>
      <c r="G2273" s="2">
        <v>4960.8</v>
      </c>
      <c r="H2273" s="4">
        <f>Tabla14[[#This Row],[Importe]]-Tabla14[[#This Row],[Pagado]]</f>
        <v>0</v>
      </c>
    </row>
    <row r="2274" spans="1:8" x14ac:dyDescent="0.25">
      <c r="A2274" s="14">
        <v>44218</v>
      </c>
      <c r="B2274" s="8" t="s">
        <v>9919</v>
      </c>
      <c r="C2274">
        <v>44658</v>
      </c>
      <c r="D2274" s="13" t="s">
        <v>4100</v>
      </c>
      <c r="E2274" s="2">
        <v>490</v>
      </c>
      <c r="F2274" s="15">
        <v>44219</v>
      </c>
      <c r="G2274" s="2">
        <v>490</v>
      </c>
      <c r="H2274" s="4">
        <f>Tabla14[[#This Row],[Importe]]-Tabla14[[#This Row],[Pagado]]</f>
        <v>0</v>
      </c>
    </row>
    <row r="2275" spans="1:8" x14ac:dyDescent="0.25">
      <c r="A2275" s="14">
        <v>44218</v>
      </c>
      <c r="B2275" s="8" t="s">
        <v>9920</v>
      </c>
      <c r="C2275">
        <v>44659</v>
      </c>
      <c r="D2275" s="13" t="s">
        <v>4002</v>
      </c>
      <c r="E2275" s="2">
        <v>2940</v>
      </c>
      <c r="F2275" s="15">
        <v>44219</v>
      </c>
      <c r="G2275" s="2">
        <v>2940</v>
      </c>
      <c r="H2275" s="4">
        <f>Tabla14[[#This Row],[Importe]]-Tabla14[[#This Row],[Pagado]]</f>
        <v>0</v>
      </c>
    </row>
    <row r="2276" spans="1:8" x14ac:dyDescent="0.25">
      <c r="A2276" s="14">
        <v>44218</v>
      </c>
      <c r="B2276" s="8" t="s">
        <v>9921</v>
      </c>
      <c r="C2276">
        <v>44660</v>
      </c>
      <c r="D2276" s="13" t="s">
        <v>4001</v>
      </c>
      <c r="E2276" s="2">
        <v>2450</v>
      </c>
      <c r="F2276" s="15">
        <v>44219</v>
      </c>
      <c r="G2276" s="2">
        <v>2450</v>
      </c>
      <c r="H2276" s="4">
        <f>Tabla14[[#This Row],[Importe]]-Tabla14[[#This Row],[Pagado]]</f>
        <v>0</v>
      </c>
    </row>
    <row r="2277" spans="1:8" x14ac:dyDescent="0.25">
      <c r="A2277" s="14">
        <v>44218</v>
      </c>
      <c r="B2277" s="8" t="s">
        <v>9922</v>
      </c>
      <c r="C2277">
        <v>44661</v>
      </c>
      <c r="D2277" s="13" t="s">
        <v>4014</v>
      </c>
      <c r="E2277" s="2">
        <v>8737.6</v>
      </c>
      <c r="F2277" s="15">
        <v>44219</v>
      </c>
      <c r="G2277" s="2">
        <v>8737.6</v>
      </c>
      <c r="H2277" s="4">
        <f>Tabla14[[#This Row],[Importe]]-Tabla14[[#This Row],[Pagado]]</f>
        <v>0</v>
      </c>
    </row>
    <row r="2278" spans="1:8" x14ac:dyDescent="0.25">
      <c r="A2278" s="14">
        <v>44218</v>
      </c>
      <c r="B2278" s="8" t="s">
        <v>9923</v>
      </c>
      <c r="C2278">
        <v>44662</v>
      </c>
      <c r="D2278" s="13" t="s">
        <v>4000</v>
      </c>
      <c r="E2278" s="2">
        <v>490</v>
      </c>
      <c r="F2278" s="15">
        <v>44219</v>
      </c>
      <c r="G2278" s="2">
        <v>490</v>
      </c>
      <c r="H2278" s="4">
        <f>Tabla14[[#This Row],[Importe]]-Tabla14[[#This Row],[Pagado]]</f>
        <v>0</v>
      </c>
    </row>
    <row r="2279" spans="1:8" x14ac:dyDescent="0.25">
      <c r="A2279" s="14">
        <v>44218</v>
      </c>
      <c r="B2279" s="8" t="s">
        <v>9924</v>
      </c>
      <c r="C2279">
        <v>44663</v>
      </c>
      <c r="D2279" s="13" t="s">
        <v>3964</v>
      </c>
      <c r="E2279" s="2">
        <v>325</v>
      </c>
      <c r="F2279" s="15">
        <v>44219</v>
      </c>
      <c r="G2279" s="2">
        <v>325</v>
      </c>
      <c r="H2279" s="4">
        <f>Tabla14[[#This Row],[Importe]]-Tabla14[[#This Row],[Pagado]]</f>
        <v>0</v>
      </c>
    </row>
    <row r="2280" spans="1:8" x14ac:dyDescent="0.25">
      <c r="A2280" s="14">
        <v>44218</v>
      </c>
      <c r="B2280" s="8" t="s">
        <v>9925</v>
      </c>
      <c r="C2280">
        <v>44664</v>
      </c>
      <c r="D2280" s="13" t="s">
        <v>4054</v>
      </c>
      <c r="E2280" s="2">
        <v>34922.519999999997</v>
      </c>
      <c r="F2280" s="15">
        <v>44219</v>
      </c>
      <c r="G2280" s="2">
        <v>34922.519999999997</v>
      </c>
      <c r="H2280" s="4">
        <f>Tabla14[[#This Row],[Importe]]-Tabla14[[#This Row],[Pagado]]</f>
        <v>0</v>
      </c>
    </row>
    <row r="2281" spans="1:8" x14ac:dyDescent="0.25">
      <c r="A2281" s="14">
        <v>44218</v>
      </c>
      <c r="B2281" s="8" t="s">
        <v>9926</v>
      </c>
      <c r="C2281">
        <v>44665</v>
      </c>
      <c r="D2281" s="13" t="s">
        <v>4073</v>
      </c>
      <c r="E2281" s="2">
        <v>7964.8</v>
      </c>
      <c r="F2281" s="15">
        <v>44218</v>
      </c>
      <c r="G2281" s="2">
        <v>7964.8</v>
      </c>
      <c r="H2281" s="4">
        <f>Tabla14[[#This Row],[Importe]]-Tabla14[[#This Row],[Pagado]]</f>
        <v>0</v>
      </c>
    </row>
    <row r="2282" spans="1:8" x14ac:dyDescent="0.25">
      <c r="A2282" s="14">
        <v>44218</v>
      </c>
      <c r="B2282" s="8" t="s">
        <v>9927</v>
      </c>
      <c r="C2282">
        <v>44666</v>
      </c>
      <c r="D2282" s="13" t="s">
        <v>4105</v>
      </c>
      <c r="E2282" s="2">
        <v>54120</v>
      </c>
      <c r="F2282" s="15">
        <v>44222</v>
      </c>
      <c r="G2282" s="2">
        <v>54120</v>
      </c>
      <c r="H2282" s="4">
        <f>Tabla14[[#This Row],[Importe]]-Tabla14[[#This Row],[Pagado]]</f>
        <v>0</v>
      </c>
    </row>
    <row r="2283" spans="1:8" x14ac:dyDescent="0.25">
      <c r="A2283" s="14">
        <v>44218</v>
      </c>
      <c r="B2283" s="8" t="s">
        <v>9928</v>
      </c>
      <c r="C2283">
        <v>44667</v>
      </c>
      <c r="D2283" s="13" t="s">
        <v>3964</v>
      </c>
      <c r="E2283" s="2">
        <v>532</v>
      </c>
      <c r="F2283" s="15">
        <v>44218</v>
      </c>
      <c r="G2283" s="2">
        <v>532</v>
      </c>
      <c r="H2283" s="4">
        <f>Tabla14[[#This Row],[Importe]]-Tabla14[[#This Row],[Pagado]]</f>
        <v>0</v>
      </c>
    </row>
    <row r="2284" spans="1:8" x14ac:dyDescent="0.25">
      <c r="A2284" s="14">
        <v>44218</v>
      </c>
      <c r="B2284" s="8" t="s">
        <v>9929</v>
      </c>
      <c r="C2284">
        <v>44668</v>
      </c>
      <c r="D2284" s="13" t="s">
        <v>3964</v>
      </c>
      <c r="E2284" s="2">
        <v>1751.6</v>
      </c>
      <c r="F2284" s="15">
        <v>44218</v>
      </c>
      <c r="G2284" s="2">
        <v>1751.6</v>
      </c>
      <c r="H2284" s="4">
        <f>Tabla14[[#This Row],[Importe]]-Tabla14[[#This Row],[Pagado]]</f>
        <v>0</v>
      </c>
    </row>
    <row r="2285" spans="1:8" x14ac:dyDescent="0.25">
      <c r="A2285" s="14">
        <v>44218</v>
      </c>
      <c r="B2285" s="8" t="s">
        <v>9930</v>
      </c>
      <c r="C2285">
        <v>44669</v>
      </c>
      <c r="D2285" s="13" t="s">
        <v>3964</v>
      </c>
      <c r="E2285" s="2">
        <v>121.6</v>
      </c>
      <c r="F2285" s="15">
        <v>44219</v>
      </c>
      <c r="G2285" s="2">
        <v>121.6</v>
      </c>
      <c r="H2285" s="4">
        <f>Tabla14[[#This Row],[Importe]]-Tabla14[[#This Row],[Pagado]]</f>
        <v>0</v>
      </c>
    </row>
    <row r="2286" spans="1:8" x14ac:dyDescent="0.25">
      <c r="A2286" s="14">
        <v>44218</v>
      </c>
      <c r="B2286" s="8" t="s">
        <v>9931</v>
      </c>
      <c r="C2286">
        <v>44670</v>
      </c>
      <c r="D2286" s="13" t="s">
        <v>4163</v>
      </c>
      <c r="E2286" s="2">
        <v>792.9</v>
      </c>
      <c r="F2286" s="15">
        <v>44219</v>
      </c>
      <c r="G2286" s="2">
        <v>792.9</v>
      </c>
      <c r="H2286" s="4">
        <f>Tabla14[[#This Row],[Importe]]-Tabla14[[#This Row],[Pagado]]</f>
        <v>0</v>
      </c>
    </row>
    <row r="2287" spans="1:8" x14ac:dyDescent="0.25">
      <c r="A2287" s="14">
        <v>44219</v>
      </c>
      <c r="B2287" s="8" t="s">
        <v>9932</v>
      </c>
      <c r="C2287">
        <v>44671</v>
      </c>
      <c r="D2287" s="13" t="s">
        <v>3964</v>
      </c>
      <c r="E2287" s="2">
        <v>3646.4</v>
      </c>
      <c r="F2287" s="15">
        <v>44221</v>
      </c>
      <c r="G2287" s="2">
        <v>3646.4</v>
      </c>
      <c r="H2287" s="4">
        <f>Tabla14[[#This Row],[Importe]]-Tabla14[[#This Row],[Pagado]]</f>
        <v>0</v>
      </c>
    </row>
    <row r="2288" spans="1:8" x14ac:dyDescent="0.25">
      <c r="A2288" s="14">
        <v>44219</v>
      </c>
      <c r="B2288" s="8" t="s">
        <v>9933</v>
      </c>
      <c r="C2288">
        <v>44672</v>
      </c>
      <c r="D2288" s="13" t="s">
        <v>4035</v>
      </c>
      <c r="E2288" s="2">
        <v>2944.8</v>
      </c>
      <c r="F2288" s="15">
        <v>44219</v>
      </c>
      <c r="G2288" s="2">
        <v>2944.8</v>
      </c>
      <c r="H2288" s="4">
        <f>Tabla14[[#This Row],[Importe]]-Tabla14[[#This Row],[Pagado]]</f>
        <v>0</v>
      </c>
    </row>
    <row r="2289" spans="1:8" x14ac:dyDescent="0.25">
      <c r="A2289" s="14">
        <v>44219</v>
      </c>
      <c r="B2289" s="8" t="s">
        <v>9934</v>
      </c>
      <c r="C2289">
        <v>44673</v>
      </c>
      <c r="D2289" s="13" t="s">
        <v>4183</v>
      </c>
      <c r="E2289" s="2">
        <v>4145.3999999999996</v>
      </c>
      <c r="F2289" s="15">
        <v>44219</v>
      </c>
      <c r="G2289" s="2">
        <v>4145.3999999999996</v>
      </c>
      <c r="H2289" s="4">
        <f>Tabla14[[#This Row],[Importe]]-Tabla14[[#This Row],[Pagado]]</f>
        <v>0</v>
      </c>
    </row>
    <row r="2290" spans="1:8" x14ac:dyDescent="0.25">
      <c r="A2290" s="14">
        <v>44219</v>
      </c>
      <c r="B2290" s="8" t="s">
        <v>9935</v>
      </c>
      <c r="C2290">
        <v>44674</v>
      </c>
      <c r="D2290" s="13" t="s">
        <v>3936</v>
      </c>
      <c r="E2290" s="2">
        <v>8347.2000000000007</v>
      </c>
      <c r="F2290" s="15">
        <v>44221</v>
      </c>
      <c r="G2290" s="2">
        <v>8347.2000000000007</v>
      </c>
      <c r="H2290" s="4">
        <f>Tabla14[[#This Row],[Importe]]-Tabla14[[#This Row],[Pagado]]</f>
        <v>0</v>
      </c>
    </row>
    <row r="2291" spans="1:8" x14ac:dyDescent="0.25">
      <c r="A2291" s="14">
        <v>44219</v>
      </c>
      <c r="B2291" s="8" t="s">
        <v>9936</v>
      </c>
      <c r="C2291">
        <v>44675</v>
      </c>
      <c r="D2291" s="13" t="s">
        <v>4119</v>
      </c>
      <c r="E2291" s="2">
        <v>3038.4</v>
      </c>
      <c r="F2291" s="15">
        <v>44219</v>
      </c>
      <c r="G2291" s="2">
        <v>3038.4</v>
      </c>
      <c r="H2291" s="4">
        <f>Tabla14[[#This Row],[Importe]]-Tabla14[[#This Row],[Pagado]]</f>
        <v>0</v>
      </c>
    </row>
    <row r="2292" spans="1:8" x14ac:dyDescent="0.25">
      <c r="A2292" s="14">
        <v>44219</v>
      </c>
      <c r="B2292" s="8" t="s">
        <v>9937</v>
      </c>
      <c r="C2292">
        <v>44676</v>
      </c>
      <c r="D2292" s="13" t="s">
        <v>3953</v>
      </c>
      <c r="E2292" s="2">
        <v>3920</v>
      </c>
      <c r="F2292" s="15">
        <v>44219</v>
      </c>
      <c r="G2292" s="2">
        <v>3920</v>
      </c>
      <c r="H2292" s="4">
        <f>Tabla14[[#This Row],[Importe]]-Tabla14[[#This Row],[Pagado]]</f>
        <v>0</v>
      </c>
    </row>
    <row r="2293" spans="1:8" x14ac:dyDescent="0.25">
      <c r="A2293" s="14">
        <v>44219</v>
      </c>
      <c r="B2293" s="8" t="s">
        <v>9938</v>
      </c>
      <c r="C2293">
        <v>44677</v>
      </c>
      <c r="D2293" s="13" t="s">
        <v>3964</v>
      </c>
      <c r="E2293" s="2">
        <v>1178.8</v>
      </c>
      <c r="F2293" s="15">
        <v>44219</v>
      </c>
      <c r="G2293" s="2">
        <v>1178.8</v>
      </c>
      <c r="H2293" s="4">
        <f>Tabla14[[#This Row],[Importe]]-Tabla14[[#This Row],[Pagado]]</f>
        <v>0</v>
      </c>
    </row>
    <row r="2294" spans="1:8" ht="30" x14ac:dyDescent="0.25">
      <c r="A2294" s="14">
        <v>44219</v>
      </c>
      <c r="B2294" s="8" t="s">
        <v>9939</v>
      </c>
      <c r="C2294">
        <v>44678</v>
      </c>
      <c r="D2294" s="13" t="s">
        <v>3935</v>
      </c>
      <c r="E2294" s="2">
        <v>64977.599999999999</v>
      </c>
      <c r="F2294" s="15" t="s">
        <v>9940</v>
      </c>
      <c r="G2294" s="2">
        <f>47500+17477.6</f>
        <v>64977.599999999999</v>
      </c>
      <c r="H2294" s="4">
        <f>Tabla14[[#This Row],[Importe]]-Tabla14[[#This Row],[Pagado]]</f>
        <v>0</v>
      </c>
    </row>
    <row r="2295" spans="1:8" x14ac:dyDescent="0.25">
      <c r="A2295" s="14">
        <v>44219</v>
      </c>
      <c r="B2295" s="8" t="s">
        <v>9941</v>
      </c>
      <c r="C2295">
        <v>44679</v>
      </c>
      <c r="D2295" s="13" t="s">
        <v>3964</v>
      </c>
      <c r="E2295" s="2">
        <v>871.8</v>
      </c>
      <c r="F2295" s="15">
        <v>44219</v>
      </c>
      <c r="G2295" s="2">
        <v>871.8</v>
      </c>
      <c r="H2295" s="4">
        <f>Tabla14[[#This Row],[Importe]]-Tabla14[[#This Row],[Pagado]]</f>
        <v>0</v>
      </c>
    </row>
    <row r="2296" spans="1:8" x14ac:dyDescent="0.25">
      <c r="A2296" s="14">
        <v>44219</v>
      </c>
      <c r="B2296" s="8" t="s">
        <v>9942</v>
      </c>
      <c r="C2296">
        <v>44680</v>
      </c>
      <c r="D2296" s="13" t="s">
        <v>8544</v>
      </c>
      <c r="E2296" s="2">
        <v>504</v>
      </c>
      <c r="F2296" s="15">
        <v>44219</v>
      </c>
      <c r="G2296" s="2">
        <v>504</v>
      </c>
      <c r="H2296" s="4">
        <f>Tabla14[[#This Row],[Importe]]-Tabla14[[#This Row],[Pagado]]</f>
        <v>0</v>
      </c>
    </row>
    <row r="2297" spans="1:8" ht="30" x14ac:dyDescent="0.25">
      <c r="A2297" s="14">
        <v>44219</v>
      </c>
      <c r="B2297" s="8" t="s">
        <v>9943</v>
      </c>
      <c r="C2297">
        <v>44681</v>
      </c>
      <c r="D2297" s="13" t="s">
        <v>3951</v>
      </c>
      <c r="E2297" s="2">
        <v>7933.8</v>
      </c>
      <c r="F2297" s="19" t="s">
        <v>9817</v>
      </c>
      <c r="G2297" s="2">
        <f>6200+1733.8</f>
        <v>7933.8</v>
      </c>
      <c r="H2297" s="4">
        <f>Tabla14[[#This Row],[Importe]]-Tabla14[[#This Row],[Pagado]]</f>
        <v>0</v>
      </c>
    </row>
    <row r="2298" spans="1:8" x14ac:dyDescent="0.25">
      <c r="A2298" s="14">
        <v>44219</v>
      </c>
      <c r="B2298" s="8" t="s">
        <v>9944</v>
      </c>
      <c r="C2298">
        <v>44682</v>
      </c>
      <c r="D2298" s="13" t="s">
        <v>3942</v>
      </c>
      <c r="E2298" s="2">
        <v>7992</v>
      </c>
      <c r="F2298" s="15">
        <v>44222</v>
      </c>
      <c r="G2298" s="2">
        <v>7992</v>
      </c>
      <c r="H2298" s="4">
        <f>Tabla14[[#This Row],[Importe]]-Tabla14[[#This Row],[Pagado]]</f>
        <v>0</v>
      </c>
    </row>
    <row r="2299" spans="1:8" x14ac:dyDescent="0.25">
      <c r="A2299" s="14">
        <v>44219</v>
      </c>
      <c r="B2299" s="8" t="s">
        <v>9945</v>
      </c>
      <c r="C2299">
        <v>44683</v>
      </c>
      <c r="D2299" s="13" t="s">
        <v>9503</v>
      </c>
      <c r="E2299" s="2">
        <v>4548.6000000000004</v>
      </c>
      <c r="F2299" s="15">
        <v>44219</v>
      </c>
      <c r="G2299" s="2">
        <v>4548.6000000000004</v>
      </c>
      <c r="H2299" s="4">
        <f>Tabla14[[#This Row],[Importe]]-Tabla14[[#This Row],[Pagado]]</f>
        <v>0</v>
      </c>
    </row>
    <row r="2300" spans="1:8" x14ac:dyDescent="0.25">
      <c r="A2300" s="14">
        <v>44219</v>
      </c>
      <c r="B2300" s="8" t="s">
        <v>9946</v>
      </c>
      <c r="C2300">
        <v>44684</v>
      </c>
      <c r="D2300" s="13" t="s">
        <v>3940</v>
      </c>
      <c r="E2300" s="2">
        <v>3652.8</v>
      </c>
      <c r="F2300" s="15">
        <v>44221</v>
      </c>
      <c r="G2300" s="2">
        <v>3652.8</v>
      </c>
      <c r="H2300" s="4">
        <f>Tabla14[[#This Row],[Importe]]-Tabla14[[#This Row],[Pagado]]</f>
        <v>0</v>
      </c>
    </row>
    <row r="2301" spans="1:8" x14ac:dyDescent="0.25">
      <c r="A2301" s="14">
        <v>44219</v>
      </c>
      <c r="B2301" s="8" t="s">
        <v>9947</v>
      </c>
      <c r="C2301">
        <v>44685</v>
      </c>
      <c r="D2301" s="13" t="s">
        <v>3964</v>
      </c>
      <c r="E2301" s="2">
        <v>1538.4</v>
      </c>
      <c r="F2301" s="15">
        <v>44219</v>
      </c>
      <c r="G2301" s="2">
        <v>1538.4</v>
      </c>
      <c r="H2301" s="4">
        <f>Tabla14[[#This Row],[Importe]]-Tabla14[[#This Row],[Pagado]]</f>
        <v>0</v>
      </c>
    </row>
    <row r="2302" spans="1:8" x14ac:dyDescent="0.25">
      <c r="A2302" s="14">
        <v>44219</v>
      </c>
      <c r="B2302" s="8" t="s">
        <v>9948</v>
      </c>
      <c r="C2302">
        <v>44686</v>
      </c>
      <c r="D2302" s="13" t="s">
        <v>3945</v>
      </c>
      <c r="E2302" s="2">
        <v>11970.9</v>
      </c>
      <c r="F2302" s="15">
        <v>44221</v>
      </c>
      <c r="G2302" s="2">
        <v>11970.9</v>
      </c>
      <c r="H2302" s="4">
        <f>Tabla14[[#This Row],[Importe]]-Tabla14[[#This Row],[Pagado]]</f>
        <v>0</v>
      </c>
    </row>
    <row r="2303" spans="1:8" x14ac:dyDescent="0.25">
      <c r="A2303" s="14">
        <v>44219</v>
      </c>
      <c r="B2303" s="8" t="s">
        <v>9949</v>
      </c>
      <c r="C2303">
        <v>44687</v>
      </c>
      <c r="D2303" s="13" t="s">
        <v>3939</v>
      </c>
      <c r="E2303" s="2">
        <v>8944.1</v>
      </c>
      <c r="F2303" s="15">
        <v>44221</v>
      </c>
      <c r="G2303" s="2">
        <v>8944.1</v>
      </c>
      <c r="H2303" s="4">
        <f>Tabla14[[#This Row],[Importe]]-Tabla14[[#This Row],[Pagado]]</f>
        <v>0</v>
      </c>
    </row>
    <row r="2304" spans="1:8" x14ac:dyDescent="0.25">
      <c r="A2304" s="14">
        <v>44219</v>
      </c>
      <c r="B2304" s="8" t="s">
        <v>9950</v>
      </c>
      <c r="C2304">
        <v>44688</v>
      </c>
      <c r="D2304" s="13" t="s">
        <v>3946</v>
      </c>
      <c r="E2304" s="2">
        <v>5832</v>
      </c>
      <c r="F2304" s="15">
        <v>44222</v>
      </c>
      <c r="G2304" s="2">
        <v>5832</v>
      </c>
      <c r="H2304" s="4">
        <f>Tabla14[[#This Row],[Importe]]-Tabla14[[#This Row],[Pagado]]</f>
        <v>0</v>
      </c>
    </row>
    <row r="2305" spans="1:8" x14ac:dyDescent="0.25">
      <c r="A2305" s="14">
        <v>44219</v>
      </c>
      <c r="B2305" s="8" t="s">
        <v>9951</v>
      </c>
      <c r="C2305">
        <v>44689</v>
      </c>
      <c r="D2305" s="13" t="s">
        <v>4126</v>
      </c>
      <c r="E2305" s="2">
        <v>908.4</v>
      </c>
      <c r="F2305" s="15">
        <v>44219</v>
      </c>
      <c r="G2305" s="2">
        <v>908.4</v>
      </c>
      <c r="H2305" s="4">
        <f>Tabla14[[#This Row],[Importe]]-Tabla14[[#This Row],[Pagado]]</f>
        <v>0</v>
      </c>
    </row>
    <row r="2306" spans="1:8" x14ac:dyDescent="0.25">
      <c r="A2306" s="14">
        <v>44219</v>
      </c>
      <c r="B2306" s="8" t="s">
        <v>9952</v>
      </c>
      <c r="C2306">
        <v>44690</v>
      </c>
      <c r="D2306" s="13" t="s">
        <v>3941</v>
      </c>
      <c r="E2306" s="2">
        <v>346.5</v>
      </c>
      <c r="F2306" s="15">
        <v>44221</v>
      </c>
      <c r="G2306" s="2">
        <v>346.5</v>
      </c>
      <c r="H2306" s="4">
        <f>Tabla14[[#This Row],[Importe]]-Tabla14[[#This Row],[Pagado]]</f>
        <v>0</v>
      </c>
    </row>
    <row r="2307" spans="1:8" x14ac:dyDescent="0.25">
      <c r="A2307" s="14">
        <v>44219</v>
      </c>
      <c r="B2307" s="8" t="s">
        <v>9953</v>
      </c>
      <c r="C2307">
        <v>44691</v>
      </c>
      <c r="D2307" s="13" t="s">
        <v>3944</v>
      </c>
      <c r="E2307" s="2">
        <v>8290.7999999999993</v>
      </c>
      <c r="F2307" s="15">
        <v>44221</v>
      </c>
      <c r="G2307" s="2">
        <v>8290.7999999999993</v>
      </c>
      <c r="H2307" s="4">
        <f>Tabla14[[#This Row],[Importe]]-Tabla14[[#This Row],[Pagado]]</f>
        <v>0</v>
      </c>
    </row>
    <row r="2308" spans="1:8" x14ac:dyDescent="0.25">
      <c r="A2308" s="14">
        <v>44219</v>
      </c>
      <c r="B2308" s="8" t="s">
        <v>9954</v>
      </c>
      <c r="C2308">
        <v>44692</v>
      </c>
      <c r="D2308" s="13" t="s">
        <v>4082</v>
      </c>
      <c r="E2308" s="2">
        <v>15254.4</v>
      </c>
      <c r="F2308" s="15">
        <v>44221</v>
      </c>
      <c r="G2308" s="2">
        <v>15254.4</v>
      </c>
      <c r="H2308" s="4">
        <f>Tabla14[[#This Row],[Importe]]-Tabla14[[#This Row],[Pagado]]</f>
        <v>0</v>
      </c>
    </row>
    <row r="2309" spans="1:8" x14ac:dyDescent="0.25">
      <c r="A2309" s="14">
        <v>44219</v>
      </c>
      <c r="B2309" s="8" t="s">
        <v>9955</v>
      </c>
      <c r="C2309">
        <v>44693</v>
      </c>
      <c r="D2309" s="13" t="s">
        <v>3938</v>
      </c>
      <c r="E2309" s="2">
        <v>8649.4</v>
      </c>
      <c r="F2309" s="15">
        <v>44221</v>
      </c>
      <c r="G2309" s="2">
        <v>8649.4</v>
      </c>
      <c r="H2309" s="4">
        <f>Tabla14[[#This Row],[Importe]]-Tabla14[[#This Row],[Pagado]]</f>
        <v>0</v>
      </c>
    </row>
    <row r="2310" spans="1:8" ht="15.75" x14ac:dyDescent="0.25">
      <c r="A2310" s="14">
        <v>44219</v>
      </c>
      <c r="B2310" s="8" t="s">
        <v>9956</v>
      </c>
      <c r="C2310">
        <v>44694</v>
      </c>
      <c r="D2310" s="17" t="s">
        <v>7662</v>
      </c>
      <c r="E2310" s="2">
        <v>0</v>
      </c>
      <c r="F2310" s="18" t="s">
        <v>7662</v>
      </c>
      <c r="G2310" s="2">
        <v>0</v>
      </c>
      <c r="H2310" s="4">
        <f>Tabla14[[#This Row],[Importe]]-Tabla14[[#This Row],[Pagado]]</f>
        <v>0</v>
      </c>
    </row>
    <row r="2311" spans="1:8" x14ac:dyDescent="0.25">
      <c r="A2311" s="14">
        <v>44219</v>
      </c>
      <c r="B2311" s="8" t="s">
        <v>9957</v>
      </c>
      <c r="C2311">
        <v>44695</v>
      </c>
      <c r="D2311" s="13" t="s">
        <v>3949</v>
      </c>
      <c r="E2311" s="2">
        <v>61134.8</v>
      </c>
      <c r="F2311" s="15">
        <v>44221</v>
      </c>
      <c r="G2311" s="2">
        <v>61134.8</v>
      </c>
      <c r="H2311" s="4">
        <f>Tabla14[[#This Row],[Importe]]-Tabla14[[#This Row],[Pagado]]</f>
        <v>0</v>
      </c>
    </row>
    <row r="2312" spans="1:8" x14ac:dyDescent="0.25">
      <c r="A2312" s="14">
        <v>44219</v>
      </c>
      <c r="B2312" s="8" t="s">
        <v>9958</v>
      </c>
      <c r="C2312">
        <v>44696</v>
      </c>
      <c r="D2312" s="13" t="s">
        <v>3950</v>
      </c>
      <c r="E2312" s="2">
        <v>53643.199999999997</v>
      </c>
      <c r="F2312" s="15">
        <v>44220</v>
      </c>
      <c r="G2312" s="2">
        <f>48000+5643.2</f>
        <v>53643.199999999997</v>
      </c>
      <c r="H2312" s="4">
        <f>Tabla14[[#This Row],[Importe]]-Tabla14[[#This Row],[Pagado]]</f>
        <v>0</v>
      </c>
    </row>
    <row r="2313" spans="1:8" x14ac:dyDescent="0.25">
      <c r="A2313" s="14">
        <v>44219</v>
      </c>
      <c r="B2313" s="8" t="s">
        <v>9959</v>
      </c>
      <c r="C2313">
        <v>44697</v>
      </c>
      <c r="D2313" s="13" t="s">
        <v>4129</v>
      </c>
      <c r="E2313" s="2">
        <v>12820.8</v>
      </c>
      <c r="F2313" s="15">
        <v>44220</v>
      </c>
      <c r="G2313" s="2">
        <v>12820.8</v>
      </c>
      <c r="H2313" s="4">
        <f>Tabla14[[#This Row],[Importe]]-Tabla14[[#This Row],[Pagado]]</f>
        <v>0</v>
      </c>
    </row>
    <row r="2314" spans="1:8" x14ac:dyDescent="0.25">
      <c r="A2314" s="14">
        <v>44219</v>
      </c>
      <c r="B2314" s="8" t="s">
        <v>9960</v>
      </c>
      <c r="C2314">
        <v>44698</v>
      </c>
      <c r="D2314" s="13" t="s">
        <v>3958</v>
      </c>
      <c r="E2314" s="2">
        <v>4754.8</v>
      </c>
      <c r="F2314" s="15">
        <v>44219</v>
      </c>
      <c r="G2314" s="2">
        <v>4754.8</v>
      </c>
      <c r="H2314" s="4">
        <f>Tabla14[[#This Row],[Importe]]-Tabla14[[#This Row],[Pagado]]</f>
        <v>0</v>
      </c>
    </row>
    <row r="2315" spans="1:8" x14ac:dyDescent="0.25">
      <c r="A2315" s="14">
        <v>44219</v>
      </c>
      <c r="B2315" s="8" t="s">
        <v>9961</v>
      </c>
      <c r="C2315">
        <v>44699</v>
      </c>
      <c r="D2315" s="13" t="s">
        <v>4098</v>
      </c>
      <c r="E2315" s="2">
        <v>19040</v>
      </c>
      <c r="F2315" s="15">
        <v>44219</v>
      </c>
      <c r="G2315" s="2">
        <v>19040</v>
      </c>
      <c r="H2315" s="4">
        <f>Tabla14[[#This Row],[Importe]]-Tabla14[[#This Row],[Pagado]]</f>
        <v>0</v>
      </c>
    </row>
    <row r="2316" spans="1:8" x14ac:dyDescent="0.25">
      <c r="A2316" s="14">
        <v>44219</v>
      </c>
      <c r="B2316" s="8" t="s">
        <v>9962</v>
      </c>
      <c r="C2316">
        <v>44700</v>
      </c>
      <c r="D2316" s="13" t="s">
        <v>3962</v>
      </c>
      <c r="E2316" s="2">
        <v>9774.5</v>
      </c>
      <c r="F2316" s="15">
        <v>44219</v>
      </c>
      <c r="G2316" s="2">
        <v>9774.5</v>
      </c>
      <c r="H2316" s="4">
        <f>Tabla14[[#This Row],[Importe]]-Tabla14[[#This Row],[Pagado]]</f>
        <v>0</v>
      </c>
    </row>
    <row r="2317" spans="1:8" x14ac:dyDescent="0.25">
      <c r="A2317" s="14">
        <v>44219</v>
      </c>
      <c r="B2317" s="8" t="s">
        <v>9963</v>
      </c>
      <c r="C2317">
        <v>44701</v>
      </c>
      <c r="D2317" s="13" t="s">
        <v>3962</v>
      </c>
      <c r="E2317" s="2">
        <v>1323</v>
      </c>
      <c r="F2317" s="15">
        <v>44219</v>
      </c>
      <c r="G2317" s="2">
        <v>1323</v>
      </c>
      <c r="H2317" s="4">
        <f>Tabla14[[#This Row],[Importe]]-Tabla14[[#This Row],[Pagado]]</f>
        <v>0</v>
      </c>
    </row>
    <row r="2318" spans="1:8" x14ac:dyDescent="0.25">
      <c r="A2318" s="14">
        <v>44219</v>
      </c>
      <c r="B2318" s="8" t="s">
        <v>9964</v>
      </c>
      <c r="C2318">
        <v>44702</v>
      </c>
      <c r="D2318" s="13" t="s">
        <v>3964</v>
      </c>
      <c r="E2318" s="2">
        <v>2288</v>
      </c>
      <c r="F2318" s="15">
        <v>44219</v>
      </c>
      <c r="G2318" s="2">
        <v>2288</v>
      </c>
      <c r="H2318" s="4">
        <f>Tabla14[[#This Row],[Importe]]-Tabla14[[#This Row],[Pagado]]</f>
        <v>0</v>
      </c>
    </row>
    <row r="2319" spans="1:8" x14ac:dyDescent="0.25">
      <c r="A2319" s="14">
        <v>44219</v>
      </c>
      <c r="B2319" s="8" t="s">
        <v>9965</v>
      </c>
      <c r="C2319">
        <v>44703</v>
      </c>
      <c r="D2319" s="13" t="s">
        <v>4162</v>
      </c>
      <c r="E2319" s="2">
        <v>9727.2000000000007</v>
      </c>
      <c r="F2319" s="15">
        <v>44219</v>
      </c>
      <c r="G2319" s="2">
        <v>9727.2000000000007</v>
      </c>
      <c r="H2319" s="4">
        <f>Tabla14[[#This Row],[Importe]]-Tabla14[[#This Row],[Pagado]]</f>
        <v>0</v>
      </c>
    </row>
    <row r="2320" spans="1:8" x14ac:dyDescent="0.25">
      <c r="A2320" s="14">
        <v>44219</v>
      </c>
      <c r="B2320" s="8" t="s">
        <v>9966</v>
      </c>
      <c r="C2320">
        <v>44704</v>
      </c>
      <c r="D2320" s="13" t="s">
        <v>4119</v>
      </c>
      <c r="E2320" s="2">
        <v>1248</v>
      </c>
      <c r="F2320" s="15">
        <v>44219</v>
      </c>
      <c r="G2320" s="2">
        <v>1248</v>
      </c>
      <c r="H2320" s="4">
        <f>Tabla14[[#This Row],[Importe]]-Tabla14[[#This Row],[Pagado]]</f>
        <v>0</v>
      </c>
    </row>
    <row r="2321" spans="1:8" x14ac:dyDescent="0.25">
      <c r="A2321" s="14">
        <v>44219</v>
      </c>
      <c r="B2321" s="8" t="s">
        <v>9967</v>
      </c>
      <c r="C2321">
        <v>44705</v>
      </c>
      <c r="D2321" s="13" t="s">
        <v>4187</v>
      </c>
      <c r="E2321" s="2">
        <v>13447.4</v>
      </c>
      <c r="F2321" s="15">
        <v>44219</v>
      </c>
      <c r="G2321" s="2">
        <v>13447.4</v>
      </c>
      <c r="H2321" s="4">
        <f>Tabla14[[#This Row],[Importe]]-Tabla14[[#This Row],[Pagado]]</f>
        <v>0</v>
      </c>
    </row>
    <row r="2322" spans="1:8" x14ac:dyDescent="0.25">
      <c r="A2322" s="14">
        <v>44219</v>
      </c>
      <c r="B2322" s="8" t="s">
        <v>9968</v>
      </c>
      <c r="C2322">
        <v>44706</v>
      </c>
      <c r="D2322" s="13" t="s">
        <v>3967</v>
      </c>
      <c r="E2322" s="2">
        <v>4560</v>
      </c>
      <c r="F2322" s="15">
        <v>44219</v>
      </c>
      <c r="G2322" s="2">
        <v>4560</v>
      </c>
      <c r="H2322" s="4">
        <f>Tabla14[[#This Row],[Importe]]-Tabla14[[#This Row],[Pagado]]</f>
        <v>0</v>
      </c>
    </row>
    <row r="2323" spans="1:8" x14ac:dyDescent="0.25">
      <c r="A2323" s="14">
        <v>44219</v>
      </c>
      <c r="B2323" s="8" t="s">
        <v>9969</v>
      </c>
      <c r="C2323">
        <v>44707</v>
      </c>
      <c r="D2323" s="13" t="s">
        <v>3960</v>
      </c>
      <c r="E2323" s="2">
        <v>22662.400000000001</v>
      </c>
      <c r="F2323" s="15">
        <v>44219</v>
      </c>
      <c r="G2323" s="2">
        <v>22662.400000000001</v>
      </c>
      <c r="H2323" s="4">
        <f>Tabla14[[#This Row],[Importe]]-Tabla14[[#This Row],[Pagado]]</f>
        <v>0</v>
      </c>
    </row>
    <row r="2324" spans="1:8" x14ac:dyDescent="0.25">
      <c r="A2324" s="14">
        <v>44219</v>
      </c>
      <c r="B2324" s="8" t="s">
        <v>9970</v>
      </c>
      <c r="C2324">
        <v>44708</v>
      </c>
      <c r="D2324" s="13" t="s">
        <v>4041</v>
      </c>
      <c r="E2324" s="2">
        <v>852.8</v>
      </c>
      <c r="F2324" s="15">
        <v>44219</v>
      </c>
      <c r="G2324" s="2">
        <v>852.8</v>
      </c>
      <c r="H2324" s="4">
        <f>Tabla14[[#This Row],[Importe]]-Tabla14[[#This Row],[Pagado]]</f>
        <v>0</v>
      </c>
    </row>
    <row r="2325" spans="1:8" x14ac:dyDescent="0.25">
      <c r="A2325" s="14">
        <v>44219</v>
      </c>
      <c r="B2325" s="8" t="s">
        <v>9971</v>
      </c>
      <c r="C2325">
        <v>44709</v>
      </c>
      <c r="D2325" s="13" t="s">
        <v>3964</v>
      </c>
      <c r="E2325" s="2">
        <v>3199.7</v>
      </c>
      <c r="F2325" s="15">
        <v>44219</v>
      </c>
      <c r="G2325" s="2">
        <v>3199.7</v>
      </c>
      <c r="H2325" s="4">
        <f>Tabla14[[#This Row],[Importe]]-Tabla14[[#This Row],[Pagado]]</f>
        <v>0</v>
      </c>
    </row>
    <row r="2326" spans="1:8" x14ac:dyDescent="0.25">
      <c r="A2326" s="14">
        <v>44219</v>
      </c>
      <c r="B2326" s="8" t="s">
        <v>9972</v>
      </c>
      <c r="C2326">
        <v>44710</v>
      </c>
      <c r="D2326" s="13" t="s">
        <v>3994</v>
      </c>
      <c r="E2326" s="2">
        <v>2899.6</v>
      </c>
      <c r="F2326" s="15">
        <v>44219</v>
      </c>
      <c r="G2326" s="2">
        <v>2899.6</v>
      </c>
      <c r="H2326" s="4">
        <f>Tabla14[[#This Row],[Importe]]-Tabla14[[#This Row],[Pagado]]</f>
        <v>0</v>
      </c>
    </row>
    <row r="2327" spans="1:8" x14ac:dyDescent="0.25">
      <c r="A2327" s="14">
        <v>44219</v>
      </c>
      <c r="B2327" s="8" t="s">
        <v>9973</v>
      </c>
      <c r="C2327">
        <v>44711</v>
      </c>
      <c r="D2327" s="13" t="s">
        <v>4017</v>
      </c>
      <c r="E2327" s="2">
        <v>124057.12</v>
      </c>
      <c r="F2327" s="15">
        <v>44226</v>
      </c>
      <c r="G2327" s="2">
        <v>124057.12</v>
      </c>
      <c r="H2327" s="4">
        <f>Tabla14[[#This Row],[Importe]]-Tabla14[[#This Row],[Pagado]]</f>
        <v>0</v>
      </c>
    </row>
    <row r="2328" spans="1:8" x14ac:dyDescent="0.25">
      <c r="A2328" s="14">
        <v>44219</v>
      </c>
      <c r="B2328" s="8" t="s">
        <v>9974</v>
      </c>
      <c r="C2328">
        <v>44712</v>
      </c>
      <c r="D2328" s="13" t="s">
        <v>3969</v>
      </c>
      <c r="E2328" s="2">
        <v>11977.6</v>
      </c>
      <c r="F2328" s="15">
        <v>44219</v>
      </c>
      <c r="G2328" s="2">
        <v>11977.6</v>
      </c>
      <c r="H2328" s="4">
        <f>Tabla14[[#This Row],[Importe]]-Tabla14[[#This Row],[Pagado]]</f>
        <v>0</v>
      </c>
    </row>
    <row r="2329" spans="1:8" x14ac:dyDescent="0.25">
      <c r="A2329" s="14">
        <v>44219</v>
      </c>
      <c r="B2329" s="8" t="s">
        <v>9975</v>
      </c>
      <c r="C2329">
        <v>44713</v>
      </c>
      <c r="D2329" s="13" t="s">
        <v>3993</v>
      </c>
      <c r="E2329" s="2">
        <v>8377.6</v>
      </c>
      <c r="F2329" s="15">
        <v>44219</v>
      </c>
      <c r="G2329" s="2">
        <v>8377.6</v>
      </c>
      <c r="H2329" s="4">
        <f>Tabla14[[#This Row],[Importe]]-Tabla14[[#This Row],[Pagado]]</f>
        <v>0</v>
      </c>
    </row>
    <row r="2330" spans="1:8" x14ac:dyDescent="0.25">
      <c r="A2330" s="14">
        <v>44219</v>
      </c>
      <c r="B2330" s="8" t="s">
        <v>9976</v>
      </c>
      <c r="C2330">
        <v>44714</v>
      </c>
      <c r="D2330" s="13" t="s">
        <v>3971</v>
      </c>
      <c r="E2330" s="2">
        <v>4860.3</v>
      </c>
      <c r="F2330" s="15">
        <v>44219</v>
      </c>
      <c r="G2330" s="2">
        <v>4860.3</v>
      </c>
      <c r="H2330" s="4">
        <f>Tabla14[[#This Row],[Importe]]-Tabla14[[#This Row],[Pagado]]</f>
        <v>0</v>
      </c>
    </row>
    <row r="2331" spans="1:8" x14ac:dyDescent="0.25">
      <c r="A2331" s="14">
        <v>44219</v>
      </c>
      <c r="B2331" s="8" t="s">
        <v>9977</v>
      </c>
      <c r="C2331">
        <v>44715</v>
      </c>
      <c r="D2331" s="13" t="s">
        <v>3971</v>
      </c>
      <c r="E2331" s="2">
        <v>1986</v>
      </c>
      <c r="F2331" s="15">
        <v>44219</v>
      </c>
      <c r="G2331" s="2">
        <v>1986</v>
      </c>
      <c r="H2331" s="4">
        <f>Tabla14[[#This Row],[Importe]]-Tabla14[[#This Row],[Pagado]]</f>
        <v>0</v>
      </c>
    </row>
    <row r="2332" spans="1:8" x14ac:dyDescent="0.25">
      <c r="A2332" s="14">
        <v>44219</v>
      </c>
      <c r="B2332" s="8" t="s">
        <v>9978</v>
      </c>
      <c r="C2332">
        <v>44716</v>
      </c>
      <c r="D2332" s="13" t="s">
        <v>4030</v>
      </c>
      <c r="E2332" s="2">
        <v>1523.7</v>
      </c>
      <c r="F2332" s="15">
        <v>44219</v>
      </c>
      <c r="G2332" s="2">
        <v>1523.7</v>
      </c>
      <c r="H2332" s="4">
        <f>Tabla14[[#This Row],[Importe]]-Tabla14[[#This Row],[Pagado]]</f>
        <v>0</v>
      </c>
    </row>
    <row r="2333" spans="1:8" x14ac:dyDescent="0.25">
      <c r="A2333" s="14">
        <v>44219</v>
      </c>
      <c r="B2333" s="8" t="s">
        <v>9979</v>
      </c>
      <c r="C2333">
        <v>44717</v>
      </c>
      <c r="D2333" s="13" t="s">
        <v>3964</v>
      </c>
      <c r="E2333" s="2">
        <v>148.4</v>
      </c>
      <c r="F2333" s="15">
        <v>44219</v>
      </c>
      <c r="G2333" s="2">
        <v>148.4</v>
      </c>
      <c r="H2333" s="4">
        <f>Tabla14[[#This Row],[Importe]]-Tabla14[[#This Row],[Pagado]]</f>
        <v>0</v>
      </c>
    </row>
    <row r="2334" spans="1:8" x14ac:dyDescent="0.25">
      <c r="A2334" s="14">
        <v>44219</v>
      </c>
      <c r="B2334" s="8" t="s">
        <v>9980</v>
      </c>
      <c r="C2334">
        <v>44718</v>
      </c>
      <c r="D2334" s="13" t="s">
        <v>3982</v>
      </c>
      <c r="E2334" s="2">
        <v>3385.8</v>
      </c>
      <c r="F2334" s="15">
        <v>44219</v>
      </c>
      <c r="G2334" s="2">
        <v>3385.8</v>
      </c>
      <c r="H2334" s="4">
        <f>Tabla14[[#This Row],[Importe]]-Tabla14[[#This Row],[Pagado]]</f>
        <v>0</v>
      </c>
    </row>
    <row r="2335" spans="1:8" x14ac:dyDescent="0.25">
      <c r="A2335" s="14">
        <v>44219</v>
      </c>
      <c r="B2335" s="8" t="s">
        <v>9981</v>
      </c>
      <c r="C2335">
        <v>44719</v>
      </c>
      <c r="D2335" s="13" t="s">
        <v>3976</v>
      </c>
      <c r="E2335" s="2">
        <v>382.2</v>
      </c>
      <c r="F2335" s="15">
        <v>44219</v>
      </c>
      <c r="G2335" s="2">
        <v>382.2</v>
      </c>
      <c r="H2335" s="4">
        <f>Tabla14[[#This Row],[Importe]]-Tabla14[[#This Row],[Pagado]]</f>
        <v>0</v>
      </c>
    </row>
    <row r="2336" spans="1:8" x14ac:dyDescent="0.25">
      <c r="A2336" s="14">
        <v>44219</v>
      </c>
      <c r="B2336" s="8" t="s">
        <v>9982</v>
      </c>
      <c r="C2336">
        <v>44720</v>
      </c>
      <c r="D2336" s="13" t="s">
        <v>3972</v>
      </c>
      <c r="E2336" s="2">
        <v>5084</v>
      </c>
      <c r="F2336" s="15">
        <v>44219</v>
      </c>
      <c r="G2336" s="2">
        <v>5084</v>
      </c>
      <c r="H2336" s="4">
        <f>Tabla14[[#This Row],[Importe]]-Tabla14[[#This Row],[Pagado]]</f>
        <v>0</v>
      </c>
    </row>
    <row r="2337" spans="1:8" x14ac:dyDescent="0.25">
      <c r="A2337" s="14">
        <v>44219</v>
      </c>
      <c r="B2337" s="8" t="s">
        <v>9983</v>
      </c>
      <c r="C2337">
        <v>44721</v>
      </c>
      <c r="D2337" s="13" t="s">
        <v>4214</v>
      </c>
      <c r="E2337" s="2">
        <v>5731.4</v>
      </c>
      <c r="F2337" s="15">
        <v>44219</v>
      </c>
      <c r="G2337" s="2">
        <v>5731.4</v>
      </c>
      <c r="H2337" s="4">
        <f>Tabla14[[#This Row],[Importe]]-Tabla14[[#This Row],[Pagado]]</f>
        <v>0</v>
      </c>
    </row>
    <row r="2338" spans="1:8" x14ac:dyDescent="0.25">
      <c r="A2338" s="14">
        <v>44219</v>
      </c>
      <c r="B2338" s="8" t="s">
        <v>9984</v>
      </c>
      <c r="C2338">
        <v>44722</v>
      </c>
      <c r="D2338" s="13" t="s">
        <v>4214</v>
      </c>
      <c r="E2338" s="2">
        <v>658</v>
      </c>
      <c r="F2338" s="15">
        <v>44219</v>
      </c>
      <c r="G2338" s="2">
        <v>658</v>
      </c>
      <c r="H2338" s="4">
        <f>Tabla14[[#This Row],[Importe]]-Tabla14[[#This Row],[Pagado]]</f>
        <v>0</v>
      </c>
    </row>
    <row r="2339" spans="1:8" x14ac:dyDescent="0.25">
      <c r="A2339" s="14">
        <v>44219</v>
      </c>
      <c r="B2339" s="8" t="s">
        <v>9985</v>
      </c>
      <c r="C2339">
        <v>44723</v>
      </c>
      <c r="D2339" s="13" t="s">
        <v>3969</v>
      </c>
      <c r="E2339" s="2">
        <v>147.6</v>
      </c>
      <c r="F2339" s="15">
        <v>44219</v>
      </c>
      <c r="G2339" s="2">
        <v>147.6</v>
      </c>
      <c r="H2339" s="4">
        <f>Tabla14[[#This Row],[Importe]]-Tabla14[[#This Row],[Pagado]]</f>
        <v>0</v>
      </c>
    </row>
    <row r="2340" spans="1:8" x14ac:dyDescent="0.25">
      <c r="A2340" s="14">
        <v>44219</v>
      </c>
      <c r="B2340" s="8" t="s">
        <v>9986</v>
      </c>
      <c r="C2340">
        <v>44724</v>
      </c>
      <c r="D2340" s="13" t="s">
        <v>3964</v>
      </c>
      <c r="E2340" s="2">
        <v>1715</v>
      </c>
      <c r="F2340" s="15">
        <v>44219</v>
      </c>
      <c r="G2340" s="2">
        <v>1715</v>
      </c>
      <c r="H2340" s="4">
        <f>Tabla14[[#This Row],[Importe]]-Tabla14[[#This Row],[Pagado]]</f>
        <v>0</v>
      </c>
    </row>
    <row r="2341" spans="1:8" x14ac:dyDescent="0.25">
      <c r="A2341" s="14">
        <v>44219</v>
      </c>
      <c r="B2341" s="8" t="s">
        <v>9987</v>
      </c>
      <c r="C2341">
        <v>44725</v>
      </c>
      <c r="D2341" s="13" t="s">
        <v>3964</v>
      </c>
      <c r="E2341" s="2">
        <v>1225</v>
      </c>
      <c r="F2341" s="15">
        <v>44219</v>
      </c>
      <c r="G2341" s="2">
        <v>1225</v>
      </c>
      <c r="H2341" s="4">
        <f>Tabla14[[#This Row],[Importe]]-Tabla14[[#This Row],[Pagado]]</f>
        <v>0</v>
      </c>
    </row>
    <row r="2342" spans="1:8" x14ac:dyDescent="0.25">
      <c r="A2342" s="14">
        <v>44219</v>
      </c>
      <c r="B2342" s="8" t="s">
        <v>9988</v>
      </c>
      <c r="C2342">
        <v>44726</v>
      </c>
      <c r="D2342" s="13" t="s">
        <v>4112</v>
      </c>
      <c r="E2342" s="2">
        <v>4894.6000000000004</v>
      </c>
      <c r="F2342" s="15">
        <v>44219</v>
      </c>
      <c r="G2342" s="2">
        <v>4894.6000000000004</v>
      </c>
      <c r="H2342" s="4">
        <f>Tabla14[[#This Row],[Importe]]-Tabla14[[#This Row],[Pagado]]</f>
        <v>0</v>
      </c>
    </row>
    <row r="2343" spans="1:8" x14ac:dyDescent="0.25">
      <c r="A2343" s="14">
        <v>44219</v>
      </c>
      <c r="B2343" s="8" t="s">
        <v>9989</v>
      </c>
      <c r="C2343">
        <v>44727</v>
      </c>
      <c r="D2343" s="13" t="s">
        <v>4036</v>
      </c>
      <c r="E2343" s="2">
        <v>2034</v>
      </c>
      <c r="F2343" s="15">
        <v>44219</v>
      </c>
      <c r="G2343" s="2">
        <v>2034</v>
      </c>
      <c r="H2343" s="4">
        <f>Tabla14[[#This Row],[Importe]]-Tabla14[[#This Row],[Pagado]]</f>
        <v>0</v>
      </c>
    </row>
    <row r="2344" spans="1:8" x14ac:dyDescent="0.25">
      <c r="A2344" s="14">
        <v>44219</v>
      </c>
      <c r="B2344" s="8" t="s">
        <v>9990</v>
      </c>
      <c r="C2344">
        <v>44728</v>
      </c>
      <c r="D2344" s="13" t="s">
        <v>4125</v>
      </c>
      <c r="E2344" s="2">
        <v>2100</v>
      </c>
      <c r="F2344" s="15">
        <v>44219</v>
      </c>
      <c r="G2344" s="2">
        <v>2100</v>
      </c>
      <c r="H2344" s="4">
        <f>Tabla14[[#This Row],[Importe]]-Tabla14[[#This Row],[Pagado]]</f>
        <v>0</v>
      </c>
    </row>
    <row r="2345" spans="1:8" x14ac:dyDescent="0.25">
      <c r="A2345" s="14">
        <v>44219</v>
      </c>
      <c r="B2345" s="8" t="s">
        <v>9991</v>
      </c>
      <c r="C2345">
        <v>44729</v>
      </c>
      <c r="D2345" s="13" t="s">
        <v>4085</v>
      </c>
      <c r="E2345" s="2">
        <v>16778.599999999999</v>
      </c>
      <c r="F2345" s="15">
        <v>44221</v>
      </c>
      <c r="G2345" s="2">
        <v>16778.599999999999</v>
      </c>
      <c r="H2345" s="4">
        <f>Tabla14[[#This Row],[Importe]]-Tabla14[[#This Row],[Pagado]]</f>
        <v>0</v>
      </c>
    </row>
    <row r="2346" spans="1:8" x14ac:dyDescent="0.25">
      <c r="A2346" s="14">
        <v>44219</v>
      </c>
      <c r="B2346" s="8" t="s">
        <v>9992</v>
      </c>
      <c r="C2346">
        <v>44730</v>
      </c>
      <c r="D2346" s="13" t="s">
        <v>4007</v>
      </c>
      <c r="E2346" s="2">
        <v>3302.4</v>
      </c>
      <c r="F2346" s="15">
        <v>44221</v>
      </c>
      <c r="G2346" s="2">
        <v>3302.4</v>
      </c>
      <c r="H2346" s="4">
        <f>Tabla14[[#This Row],[Importe]]-Tabla14[[#This Row],[Pagado]]</f>
        <v>0</v>
      </c>
    </row>
    <row r="2347" spans="1:8" x14ac:dyDescent="0.25">
      <c r="A2347" s="14">
        <v>44219</v>
      </c>
      <c r="B2347" s="8" t="s">
        <v>9993</v>
      </c>
      <c r="C2347">
        <v>44731</v>
      </c>
      <c r="D2347" s="13" t="s">
        <v>4128</v>
      </c>
      <c r="E2347" s="2">
        <v>33111.050000000003</v>
      </c>
      <c r="F2347" s="15">
        <v>44227</v>
      </c>
      <c r="G2347" s="2">
        <v>33111.050000000003</v>
      </c>
      <c r="H2347" s="4">
        <f>Tabla14[[#This Row],[Importe]]-Tabla14[[#This Row],[Pagado]]</f>
        <v>0</v>
      </c>
    </row>
    <row r="2348" spans="1:8" x14ac:dyDescent="0.25">
      <c r="A2348" s="14">
        <v>44219</v>
      </c>
      <c r="B2348" s="8" t="s">
        <v>9994</v>
      </c>
      <c r="C2348">
        <v>44732</v>
      </c>
      <c r="D2348" s="13" t="s">
        <v>3977</v>
      </c>
      <c r="E2348" s="2">
        <v>4010.32</v>
      </c>
      <c r="F2348" s="15">
        <v>44219</v>
      </c>
      <c r="G2348" s="2">
        <v>4010.32</v>
      </c>
      <c r="H2348" s="4">
        <f>Tabla14[[#This Row],[Importe]]-Tabla14[[#This Row],[Pagado]]</f>
        <v>0</v>
      </c>
    </row>
    <row r="2349" spans="1:8" x14ac:dyDescent="0.25">
      <c r="A2349" s="14">
        <v>44219</v>
      </c>
      <c r="B2349" s="8" t="s">
        <v>9995</v>
      </c>
      <c r="C2349">
        <v>44733</v>
      </c>
      <c r="D2349" s="13" t="s">
        <v>3964</v>
      </c>
      <c r="E2349" s="2">
        <v>735</v>
      </c>
      <c r="F2349" s="15">
        <v>44219</v>
      </c>
      <c r="G2349" s="2">
        <v>735</v>
      </c>
      <c r="H2349" s="4">
        <f>Tabla14[[#This Row],[Importe]]-Tabla14[[#This Row],[Pagado]]</f>
        <v>0</v>
      </c>
    </row>
    <row r="2350" spans="1:8" x14ac:dyDescent="0.25">
      <c r="A2350" s="14">
        <v>44219</v>
      </c>
      <c r="B2350" s="8" t="s">
        <v>9996</v>
      </c>
      <c r="C2350">
        <v>44734</v>
      </c>
      <c r="D2350" s="13" t="s">
        <v>4011</v>
      </c>
      <c r="E2350" s="2">
        <v>4998</v>
      </c>
      <c r="F2350" s="15">
        <v>44221</v>
      </c>
      <c r="G2350" s="2">
        <v>4998</v>
      </c>
      <c r="H2350" s="4">
        <f>Tabla14[[#This Row],[Importe]]-Tabla14[[#This Row],[Pagado]]</f>
        <v>0</v>
      </c>
    </row>
    <row r="2351" spans="1:8" x14ac:dyDescent="0.25">
      <c r="A2351" s="14">
        <v>44219</v>
      </c>
      <c r="B2351" s="8" t="s">
        <v>9997</v>
      </c>
      <c r="C2351">
        <v>44735</v>
      </c>
      <c r="D2351" s="13" t="s">
        <v>4001</v>
      </c>
      <c r="E2351" s="2">
        <v>2450</v>
      </c>
      <c r="F2351" s="15">
        <v>44221</v>
      </c>
      <c r="G2351" s="2">
        <v>2450</v>
      </c>
      <c r="H2351" s="4">
        <f>Tabla14[[#This Row],[Importe]]-Tabla14[[#This Row],[Pagado]]</f>
        <v>0</v>
      </c>
    </row>
    <row r="2352" spans="1:8" x14ac:dyDescent="0.25">
      <c r="A2352" s="14">
        <v>44219</v>
      </c>
      <c r="B2352" s="8" t="s">
        <v>9998</v>
      </c>
      <c r="C2352">
        <v>44736</v>
      </c>
      <c r="D2352" s="13" t="s">
        <v>4059</v>
      </c>
      <c r="E2352" s="2">
        <v>1623.6</v>
      </c>
      <c r="F2352" s="15">
        <v>44219</v>
      </c>
      <c r="G2352" s="2">
        <v>1623.6</v>
      </c>
      <c r="H2352" s="4">
        <f>Tabla14[[#This Row],[Importe]]-Tabla14[[#This Row],[Pagado]]</f>
        <v>0</v>
      </c>
    </row>
    <row r="2353" spans="1:8" x14ac:dyDescent="0.25">
      <c r="A2353" s="14">
        <v>44219</v>
      </c>
      <c r="B2353" s="8" t="s">
        <v>9999</v>
      </c>
      <c r="C2353">
        <v>44737</v>
      </c>
      <c r="D2353" s="13" t="s">
        <v>3989</v>
      </c>
      <c r="E2353" s="2">
        <v>1668</v>
      </c>
      <c r="F2353" s="15">
        <v>44219</v>
      </c>
      <c r="G2353" s="2">
        <v>1668</v>
      </c>
      <c r="H2353" s="4">
        <f>Tabla14[[#This Row],[Importe]]-Tabla14[[#This Row],[Pagado]]</f>
        <v>0</v>
      </c>
    </row>
    <row r="2354" spans="1:8" x14ac:dyDescent="0.25">
      <c r="A2354" s="14">
        <v>44219</v>
      </c>
      <c r="B2354" s="8" t="s">
        <v>10000</v>
      </c>
      <c r="C2354">
        <v>44738</v>
      </c>
      <c r="D2354" s="13" t="s">
        <v>4000</v>
      </c>
      <c r="E2354" s="2">
        <v>980</v>
      </c>
      <c r="F2354" s="15">
        <v>44221</v>
      </c>
      <c r="G2354" s="2">
        <v>980</v>
      </c>
      <c r="H2354" s="4">
        <f>Tabla14[[#This Row],[Importe]]-Tabla14[[#This Row],[Pagado]]</f>
        <v>0</v>
      </c>
    </row>
    <row r="2355" spans="1:8" x14ac:dyDescent="0.25">
      <c r="A2355" s="14">
        <v>44219</v>
      </c>
      <c r="B2355" s="8" t="s">
        <v>10001</v>
      </c>
      <c r="C2355">
        <v>44739</v>
      </c>
      <c r="D2355" s="13" t="s">
        <v>3964</v>
      </c>
      <c r="E2355" s="2">
        <v>2205</v>
      </c>
      <c r="F2355" s="15">
        <v>44219</v>
      </c>
      <c r="G2355" s="2">
        <v>2205</v>
      </c>
      <c r="H2355" s="4">
        <f>Tabla14[[#This Row],[Importe]]-Tabla14[[#This Row],[Pagado]]</f>
        <v>0</v>
      </c>
    </row>
    <row r="2356" spans="1:8" x14ac:dyDescent="0.25">
      <c r="A2356" s="14">
        <v>44219</v>
      </c>
      <c r="B2356" s="8" t="s">
        <v>10002</v>
      </c>
      <c r="C2356">
        <v>44740</v>
      </c>
      <c r="D2356" s="13" t="s">
        <v>4037</v>
      </c>
      <c r="E2356" s="2">
        <v>2226.1999999999998</v>
      </c>
      <c r="F2356" s="15">
        <v>44219</v>
      </c>
      <c r="G2356" s="2">
        <v>2226.1999999999998</v>
      </c>
      <c r="H2356" s="4">
        <f>Tabla14[[#This Row],[Importe]]-Tabla14[[#This Row],[Pagado]]</f>
        <v>0</v>
      </c>
    </row>
    <row r="2357" spans="1:8" x14ac:dyDescent="0.25">
      <c r="A2357" s="14">
        <v>44219</v>
      </c>
      <c r="B2357" s="8" t="s">
        <v>10003</v>
      </c>
      <c r="C2357">
        <v>44741</v>
      </c>
      <c r="D2357" s="13" t="s">
        <v>4004</v>
      </c>
      <c r="E2357" s="2">
        <v>2568.4</v>
      </c>
      <c r="F2357" s="15">
        <v>44221</v>
      </c>
      <c r="G2357" s="2">
        <v>2568.4</v>
      </c>
      <c r="H2357" s="4">
        <f>Tabla14[[#This Row],[Importe]]-Tabla14[[#This Row],[Pagado]]</f>
        <v>0</v>
      </c>
    </row>
    <row r="2358" spans="1:8" x14ac:dyDescent="0.25">
      <c r="A2358" s="14">
        <v>44219</v>
      </c>
      <c r="B2358" s="8" t="s">
        <v>10004</v>
      </c>
      <c r="C2358">
        <v>44742</v>
      </c>
      <c r="D2358" s="13" t="s">
        <v>3964</v>
      </c>
      <c r="E2358" s="2">
        <v>1525</v>
      </c>
      <c r="F2358" s="15">
        <v>44219</v>
      </c>
      <c r="G2358" s="2">
        <v>1525</v>
      </c>
      <c r="H2358" s="4">
        <f>Tabla14[[#This Row],[Importe]]-Tabla14[[#This Row],[Pagado]]</f>
        <v>0</v>
      </c>
    </row>
    <row r="2359" spans="1:8" x14ac:dyDescent="0.25">
      <c r="A2359" s="14">
        <v>44219</v>
      </c>
      <c r="B2359" s="8" t="s">
        <v>10005</v>
      </c>
      <c r="C2359">
        <v>44743</v>
      </c>
      <c r="D2359" s="13" t="s">
        <v>4100</v>
      </c>
      <c r="E2359" s="2">
        <v>980</v>
      </c>
      <c r="F2359" s="15">
        <v>44221</v>
      </c>
      <c r="G2359" s="2">
        <v>980</v>
      </c>
      <c r="H2359" s="4">
        <f>Tabla14[[#This Row],[Importe]]-Tabla14[[#This Row],[Pagado]]</f>
        <v>0</v>
      </c>
    </row>
    <row r="2360" spans="1:8" x14ac:dyDescent="0.25">
      <c r="A2360" s="14">
        <v>44219</v>
      </c>
      <c r="B2360" s="8" t="s">
        <v>10006</v>
      </c>
      <c r="C2360">
        <v>44744</v>
      </c>
      <c r="D2360" s="13" t="s">
        <v>4083</v>
      </c>
      <c r="E2360" s="2">
        <v>3604.8</v>
      </c>
      <c r="F2360" s="15">
        <v>44219</v>
      </c>
      <c r="G2360" s="2">
        <v>3604.8</v>
      </c>
      <c r="H2360" s="4">
        <f>Tabla14[[#This Row],[Importe]]-Tabla14[[#This Row],[Pagado]]</f>
        <v>0</v>
      </c>
    </row>
    <row r="2361" spans="1:8" x14ac:dyDescent="0.25">
      <c r="A2361" s="14">
        <v>44219</v>
      </c>
      <c r="B2361" s="8" t="s">
        <v>10007</v>
      </c>
      <c r="C2361">
        <v>44745</v>
      </c>
      <c r="D2361" s="13" t="s">
        <v>3965</v>
      </c>
      <c r="E2361" s="2">
        <v>980</v>
      </c>
      <c r="F2361" s="15">
        <v>44219</v>
      </c>
      <c r="G2361" s="2">
        <v>980</v>
      </c>
      <c r="H2361" s="4">
        <f>Tabla14[[#This Row],[Importe]]-Tabla14[[#This Row],[Pagado]]</f>
        <v>0</v>
      </c>
    </row>
    <row r="2362" spans="1:8" x14ac:dyDescent="0.25">
      <c r="A2362" s="14">
        <v>44219</v>
      </c>
      <c r="B2362" s="8" t="s">
        <v>10008</v>
      </c>
      <c r="C2362">
        <v>44746</v>
      </c>
      <c r="D2362" s="13" t="s">
        <v>4009</v>
      </c>
      <c r="E2362" s="2">
        <v>612.5</v>
      </c>
      <c r="F2362" s="15">
        <v>44221</v>
      </c>
      <c r="G2362" s="2">
        <v>612.5</v>
      </c>
      <c r="H2362" s="4">
        <f>Tabla14[[#This Row],[Importe]]-Tabla14[[#This Row],[Pagado]]</f>
        <v>0</v>
      </c>
    </row>
    <row r="2363" spans="1:8" x14ac:dyDescent="0.25">
      <c r="A2363" s="14">
        <v>44219</v>
      </c>
      <c r="B2363" s="8" t="s">
        <v>10009</v>
      </c>
      <c r="C2363">
        <v>44747</v>
      </c>
      <c r="D2363" s="13" t="s">
        <v>3974</v>
      </c>
      <c r="E2363" s="2">
        <v>5880</v>
      </c>
      <c r="F2363" s="15">
        <v>44221</v>
      </c>
      <c r="G2363" s="2">
        <v>5880</v>
      </c>
      <c r="H2363" s="4">
        <f>Tabla14[[#This Row],[Importe]]-Tabla14[[#This Row],[Pagado]]</f>
        <v>0</v>
      </c>
    </row>
    <row r="2364" spans="1:8" x14ac:dyDescent="0.25">
      <c r="A2364" s="14">
        <v>44219</v>
      </c>
      <c r="B2364" s="8" t="s">
        <v>10010</v>
      </c>
      <c r="C2364">
        <v>44748</v>
      </c>
      <c r="D2364" s="13" t="s">
        <v>3975</v>
      </c>
      <c r="E2364" s="2">
        <v>5880</v>
      </c>
      <c r="F2364" s="15">
        <v>44219</v>
      </c>
      <c r="G2364" s="2">
        <v>5880</v>
      </c>
      <c r="H2364" s="4">
        <f>Tabla14[[#This Row],[Importe]]-Tabla14[[#This Row],[Pagado]]</f>
        <v>0</v>
      </c>
    </row>
    <row r="2365" spans="1:8" x14ac:dyDescent="0.25">
      <c r="A2365" s="14">
        <v>44219</v>
      </c>
      <c r="B2365" s="8" t="s">
        <v>10011</v>
      </c>
      <c r="C2365">
        <v>44749</v>
      </c>
      <c r="D2365" s="13" t="s">
        <v>3991</v>
      </c>
      <c r="E2365" s="2">
        <v>4017.9</v>
      </c>
      <c r="F2365" s="15">
        <v>44219</v>
      </c>
      <c r="G2365" s="2">
        <v>4017.9</v>
      </c>
      <c r="H2365" s="4">
        <f>Tabla14[[#This Row],[Importe]]-Tabla14[[#This Row],[Pagado]]</f>
        <v>0</v>
      </c>
    </row>
    <row r="2366" spans="1:8" x14ac:dyDescent="0.25">
      <c r="A2366" s="14">
        <v>44219</v>
      </c>
      <c r="B2366" s="8" t="s">
        <v>10012</v>
      </c>
      <c r="C2366">
        <v>44750</v>
      </c>
      <c r="D2366" s="13" t="s">
        <v>4010</v>
      </c>
      <c r="E2366" s="2">
        <v>2921</v>
      </c>
      <c r="F2366" s="15">
        <v>44221</v>
      </c>
      <c r="G2366" s="2">
        <v>2921</v>
      </c>
      <c r="H2366" s="4">
        <f>Tabla14[[#This Row],[Importe]]-Tabla14[[#This Row],[Pagado]]</f>
        <v>0</v>
      </c>
    </row>
    <row r="2367" spans="1:8" x14ac:dyDescent="0.25">
      <c r="A2367" s="14">
        <v>44219</v>
      </c>
      <c r="B2367" s="8" t="s">
        <v>10013</v>
      </c>
      <c r="C2367">
        <v>44751</v>
      </c>
      <c r="D2367" s="13" t="s">
        <v>4111</v>
      </c>
      <c r="E2367" s="2">
        <v>1920</v>
      </c>
      <c r="F2367" s="15">
        <v>44221</v>
      </c>
      <c r="G2367" s="2">
        <v>1920</v>
      </c>
      <c r="H2367" s="4">
        <f>Tabla14[[#This Row],[Importe]]-Tabla14[[#This Row],[Pagado]]</f>
        <v>0</v>
      </c>
    </row>
    <row r="2368" spans="1:8" x14ac:dyDescent="0.25">
      <c r="A2368" s="14">
        <v>44219</v>
      </c>
      <c r="B2368" s="8" t="s">
        <v>10014</v>
      </c>
      <c r="C2368">
        <v>44752</v>
      </c>
      <c r="D2368" s="13" t="s">
        <v>4045</v>
      </c>
      <c r="E2368" s="2">
        <v>1613.9</v>
      </c>
      <c r="F2368" s="15">
        <v>44221</v>
      </c>
      <c r="G2368" s="2">
        <v>1613.9</v>
      </c>
      <c r="H2368" s="4">
        <f>Tabla14[[#This Row],[Importe]]-Tabla14[[#This Row],[Pagado]]</f>
        <v>0</v>
      </c>
    </row>
    <row r="2369" spans="1:8" x14ac:dyDescent="0.25">
      <c r="A2369" s="14">
        <v>44219</v>
      </c>
      <c r="B2369" s="8" t="s">
        <v>10015</v>
      </c>
      <c r="C2369">
        <v>44753</v>
      </c>
      <c r="D2369" s="13" t="s">
        <v>4044</v>
      </c>
      <c r="E2369" s="2">
        <v>5114.7</v>
      </c>
      <c r="F2369" s="15">
        <v>44221</v>
      </c>
      <c r="G2369" s="2">
        <v>5114.7</v>
      </c>
      <c r="H2369" s="4">
        <f>Tabla14[[#This Row],[Importe]]-Tabla14[[#This Row],[Pagado]]</f>
        <v>0</v>
      </c>
    </row>
    <row r="2370" spans="1:8" x14ac:dyDescent="0.25">
      <c r="A2370" s="14">
        <v>44219</v>
      </c>
      <c r="B2370" s="8" t="s">
        <v>10016</v>
      </c>
      <c r="C2370">
        <v>44754</v>
      </c>
      <c r="D2370" s="13" t="s">
        <v>3973</v>
      </c>
      <c r="E2370" s="2">
        <v>3578.2</v>
      </c>
      <c r="F2370" s="15">
        <v>44221</v>
      </c>
      <c r="G2370" s="2">
        <v>3578.2</v>
      </c>
      <c r="H2370" s="4">
        <f>Tabla14[[#This Row],[Importe]]-Tabla14[[#This Row],[Pagado]]</f>
        <v>0</v>
      </c>
    </row>
    <row r="2371" spans="1:8" x14ac:dyDescent="0.25">
      <c r="A2371" s="14">
        <v>44219</v>
      </c>
      <c r="B2371" s="8" t="s">
        <v>10017</v>
      </c>
      <c r="C2371">
        <v>44755</v>
      </c>
      <c r="D2371" s="13" t="s">
        <v>4088</v>
      </c>
      <c r="E2371" s="2">
        <v>2695</v>
      </c>
      <c r="F2371" s="15">
        <v>44219</v>
      </c>
      <c r="G2371" s="2">
        <v>2695</v>
      </c>
      <c r="H2371" s="4">
        <f>Tabla14[[#This Row],[Importe]]-Tabla14[[#This Row],[Pagado]]</f>
        <v>0</v>
      </c>
    </row>
    <row r="2372" spans="1:8" x14ac:dyDescent="0.25">
      <c r="A2372" s="14">
        <v>44219</v>
      </c>
      <c r="B2372" s="8" t="s">
        <v>10018</v>
      </c>
      <c r="C2372">
        <v>44756</v>
      </c>
      <c r="D2372" s="13" t="s">
        <v>4005</v>
      </c>
      <c r="E2372" s="2">
        <v>3590.2</v>
      </c>
      <c r="F2372" s="15">
        <v>44221</v>
      </c>
      <c r="G2372" s="2">
        <v>3590.2</v>
      </c>
      <c r="H2372" s="4">
        <f>Tabla14[[#This Row],[Importe]]-Tabla14[[#This Row],[Pagado]]</f>
        <v>0</v>
      </c>
    </row>
    <row r="2373" spans="1:8" x14ac:dyDescent="0.25">
      <c r="A2373" s="14">
        <v>44219</v>
      </c>
      <c r="B2373" s="8" t="s">
        <v>10019</v>
      </c>
      <c r="C2373">
        <v>44757</v>
      </c>
      <c r="D2373" s="13" t="s">
        <v>4046</v>
      </c>
      <c r="E2373" s="2">
        <v>3414.3</v>
      </c>
      <c r="F2373" s="15">
        <v>44221</v>
      </c>
      <c r="G2373" s="2">
        <v>3414.3</v>
      </c>
      <c r="H2373" s="4">
        <f>Tabla14[[#This Row],[Importe]]-Tabla14[[#This Row],[Pagado]]</f>
        <v>0</v>
      </c>
    </row>
    <row r="2374" spans="1:8" x14ac:dyDescent="0.25">
      <c r="A2374" s="14">
        <v>44219</v>
      </c>
      <c r="B2374" s="8" t="s">
        <v>10020</v>
      </c>
      <c r="C2374">
        <v>44758</v>
      </c>
      <c r="D2374" s="13" t="s">
        <v>3964</v>
      </c>
      <c r="E2374" s="2">
        <v>15606.1</v>
      </c>
      <c r="F2374" s="15">
        <v>44221</v>
      </c>
      <c r="G2374" s="2">
        <v>15606.1</v>
      </c>
      <c r="H2374" s="4">
        <f>Tabla14[[#This Row],[Importe]]-Tabla14[[#This Row],[Pagado]]</f>
        <v>0</v>
      </c>
    </row>
    <row r="2375" spans="1:8" x14ac:dyDescent="0.25">
      <c r="A2375" s="14">
        <v>44219</v>
      </c>
      <c r="B2375" s="8" t="s">
        <v>10021</v>
      </c>
      <c r="C2375">
        <v>44759</v>
      </c>
      <c r="D2375" s="13" t="s">
        <v>4072</v>
      </c>
      <c r="E2375" s="2">
        <v>18120.599999999999</v>
      </c>
      <c r="F2375" s="15">
        <v>44219</v>
      </c>
      <c r="G2375" s="2">
        <v>18120.599999999999</v>
      </c>
      <c r="H2375" s="4">
        <f>Tabla14[[#This Row],[Importe]]-Tabla14[[#This Row],[Pagado]]</f>
        <v>0</v>
      </c>
    </row>
    <row r="2376" spans="1:8" x14ac:dyDescent="0.25">
      <c r="A2376" s="14">
        <v>44219</v>
      </c>
      <c r="B2376" s="8" t="s">
        <v>10022</v>
      </c>
      <c r="C2376">
        <v>44760</v>
      </c>
      <c r="D2376" s="13" t="s">
        <v>4185</v>
      </c>
      <c r="E2376" s="2">
        <v>6657</v>
      </c>
      <c r="F2376" s="15">
        <v>44219</v>
      </c>
      <c r="G2376" s="2">
        <v>6657</v>
      </c>
      <c r="H2376" s="4">
        <f>Tabla14[[#This Row],[Importe]]-Tabla14[[#This Row],[Pagado]]</f>
        <v>0</v>
      </c>
    </row>
    <row r="2377" spans="1:8" ht="15.75" x14ac:dyDescent="0.25">
      <c r="A2377" s="14">
        <v>44219</v>
      </c>
      <c r="B2377" s="8" t="s">
        <v>10023</v>
      </c>
      <c r="C2377">
        <v>44761</v>
      </c>
      <c r="D2377" s="17" t="s">
        <v>7662</v>
      </c>
      <c r="E2377" s="2">
        <v>0</v>
      </c>
      <c r="F2377" s="18" t="s">
        <v>7662</v>
      </c>
      <c r="G2377" s="2">
        <v>0</v>
      </c>
      <c r="H2377" s="4">
        <f>Tabla14[[#This Row],[Importe]]-Tabla14[[#This Row],[Pagado]]</f>
        <v>0</v>
      </c>
    </row>
    <row r="2378" spans="1:8" x14ac:dyDescent="0.25">
      <c r="A2378" s="14">
        <v>44219</v>
      </c>
      <c r="B2378" s="8" t="s">
        <v>10024</v>
      </c>
      <c r="C2378">
        <v>44762</v>
      </c>
      <c r="D2378" s="13" t="s">
        <v>4186</v>
      </c>
      <c r="E2378" s="2">
        <v>4022.4</v>
      </c>
      <c r="F2378" s="15">
        <v>44219</v>
      </c>
      <c r="G2378" s="2">
        <v>4022.4</v>
      </c>
      <c r="H2378" s="4">
        <f>Tabla14[[#This Row],[Importe]]-Tabla14[[#This Row],[Pagado]]</f>
        <v>0</v>
      </c>
    </row>
    <row r="2379" spans="1:8" x14ac:dyDescent="0.25">
      <c r="A2379" s="14">
        <v>44219</v>
      </c>
      <c r="B2379" s="8" t="s">
        <v>10025</v>
      </c>
      <c r="C2379">
        <v>44763</v>
      </c>
      <c r="D2379" s="13" t="s">
        <v>4049</v>
      </c>
      <c r="E2379" s="2">
        <v>2990</v>
      </c>
      <c r="F2379" s="15">
        <v>44219</v>
      </c>
      <c r="G2379" s="2">
        <v>2990</v>
      </c>
      <c r="H2379" s="4">
        <f>Tabla14[[#This Row],[Importe]]-Tabla14[[#This Row],[Pagado]]</f>
        <v>0</v>
      </c>
    </row>
    <row r="2380" spans="1:8" x14ac:dyDescent="0.25">
      <c r="A2380" s="14">
        <v>44219</v>
      </c>
      <c r="B2380" s="8" t="s">
        <v>10026</v>
      </c>
      <c r="C2380">
        <v>44764</v>
      </c>
      <c r="D2380" s="13" t="s">
        <v>3935</v>
      </c>
      <c r="E2380" s="2">
        <v>6753.6</v>
      </c>
      <c r="F2380" s="15">
        <v>44220</v>
      </c>
      <c r="G2380" s="2">
        <v>6753.6</v>
      </c>
      <c r="H2380" s="4">
        <f>Tabla14[[#This Row],[Importe]]-Tabla14[[#This Row],[Pagado]]</f>
        <v>0</v>
      </c>
    </row>
    <row r="2381" spans="1:8" x14ac:dyDescent="0.25">
      <c r="A2381" s="14">
        <v>44219</v>
      </c>
      <c r="B2381" s="8" t="s">
        <v>10027</v>
      </c>
      <c r="C2381">
        <v>44765</v>
      </c>
      <c r="D2381" s="13" t="s">
        <v>3935</v>
      </c>
      <c r="E2381" s="2">
        <v>1900.8</v>
      </c>
      <c r="F2381" s="15">
        <v>44220</v>
      </c>
      <c r="G2381" s="2">
        <v>1900.8</v>
      </c>
      <c r="H2381" s="4">
        <f>Tabla14[[#This Row],[Importe]]-Tabla14[[#This Row],[Pagado]]</f>
        <v>0</v>
      </c>
    </row>
    <row r="2382" spans="1:8" x14ac:dyDescent="0.25">
      <c r="A2382" s="14">
        <v>44219</v>
      </c>
      <c r="B2382" s="8" t="s">
        <v>10028</v>
      </c>
      <c r="C2382">
        <v>44766</v>
      </c>
      <c r="D2382" s="13" t="s">
        <v>3998</v>
      </c>
      <c r="E2382" s="2">
        <v>30999.84</v>
      </c>
      <c r="F2382" s="15">
        <v>44219</v>
      </c>
      <c r="G2382" s="2">
        <v>30999.84</v>
      </c>
      <c r="H2382" s="4">
        <f>Tabla14[[#This Row],[Importe]]-Tabla14[[#This Row],[Pagado]]</f>
        <v>0</v>
      </c>
    </row>
    <row r="2383" spans="1:8" x14ac:dyDescent="0.25">
      <c r="A2383" s="14">
        <v>44219</v>
      </c>
      <c r="B2383" s="8" t="s">
        <v>10029</v>
      </c>
      <c r="C2383">
        <v>44767</v>
      </c>
      <c r="D2383" s="13" t="s">
        <v>3959</v>
      </c>
      <c r="E2383" s="2">
        <v>4900</v>
      </c>
      <c r="F2383" s="15">
        <v>44219</v>
      </c>
      <c r="G2383" s="2">
        <v>4900</v>
      </c>
      <c r="H2383" s="4">
        <f>Tabla14[[#This Row],[Importe]]-Tabla14[[#This Row],[Pagado]]</f>
        <v>0</v>
      </c>
    </row>
    <row r="2384" spans="1:8" ht="15.75" x14ac:dyDescent="0.25">
      <c r="A2384" s="14">
        <v>44219</v>
      </c>
      <c r="B2384" s="8" t="s">
        <v>10030</v>
      </c>
      <c r="C2384">
        <v>44768</v>
      </c>
      <c r="D2384" s="17" t="s">
        <v>7662</v>
      </c>
      <c r="E2384" s="2">
        <v>0</v>
      </c>
      <c r="F2384" s="18" t="s">
        <v>7662</v>
      </c>
      <c r="G2384" s="2">
        <v>0</v>
      </c>
      <c r="H2384" s="4">
        <f>Tabla14[[#This Row],[Importe]]-Tabla14[[#This Row],[Pagado]]</f>
        <v>0</v>
      </c>
    </row>
    <row r="2385" spans="1:8" x14ac:dyDescent="0.25">
      <c r="A2385" s="14">
        <v>44219</v>
      </c>
      <c r="B2385" s="8" t="s">
        <v>10031</v>
      </c>
      <c r="C2385">
        <v>44769</v>
      </c>
      <c r="D2385" s="13" t="s">
        <v>4042</v>
      </c>
      <c r="E2385" s="2">
        <v>31408.7</v>
      </c>
      <c r="F2385" s="15">
        <v>44219</v>
      </c>
      <c r="G2385" s="2">
        <v>31408.7</v>
      </c>
      <c r="H2385" s="4">
        <f>Tabla14[[#This Row],[Importe]]-Tabla14[[#This Row],[Pagado]]</f>
        <v>0</v>
      </c>
    </row>
    <row r="2386" spans="1:8" x14ac:dyDescent="0.25">
      <c r="A2386" s="14">
        <v>44219</v>
      </c>
      <c r="B2386" s="8" t="s">
        <v>10032</v>
      </c>
      <c r="C2386">
        <v>44770</v>
      </c>
      <c r="D2386" s="13" t="s">
        <v>5049</v>
      </c>
      <c r="E2386" s="2">
        <v>3038.2</v>
      </c>
      <c r="F2386" s="15">
        <v>44219</v>
      </c>
      <c r="G2386" s="2">
        <v>3038.2</v>
      </c>
      <c r="H2386" s="4">
        <f>Tabla14[[#This Row],[Importe]]-Tabla14[[#This Row],[Pagado]]</f>
        <v>0</v>
      </c>
    </row>
    <row r="2387" spans="1:8" x14ac:dyDescent="0.25">
      <c r="A2387" s="14">
        <v>44219</v>
      </c>
      <c r="B2387" s="8" t="s">
        <v>10033</v>
      </c>
      <c r="C2387">
        <v>44771</v>
      </c>
      <c r="D2387" s="13" t="s">
        <v>3964</v>
      </c>
      <c r="E2387" s="2">
        <v>266.39999999999998</v>
      </c>
      <c r="F2387" s="15">
        <v>44219</v>
      </c>
      <c r="G2387" s="2">
        <v>266.39999999999998</v>
      </c>
      <c r="H2387" s="4">
        <f>Tabla14[[#This Row],[Importe]]-Tabla14[[#This Row],[Pagado]]</f>
        <v>0</v>
      </c>
    </row>
    <row r="2388" spans="1:8" x14ac:dyDescent="0.25">
      <c r="A2388" s="14">
        <v>44219</v>
      </c>
      <c r="B2388" s="8" t="s">
        <v>10034</v>
      </c>
      <c r="C2388">
        <v>44772</v>
      </c>
      <c r="D2388" s="13" t="s">
        <v>4121</v>
      </c>
      <c r="E2388" s="2">
        <v>6248.1</v>
      </c>
      <c r="F2388" s="15">
        <v>44219</v>
      </c>
      <c r="G2388" s="2">
        <v>6248.1</v>
      </c>
      <c r="H2388" s="4">
        <f>Tabla14[[#This Row],[Importe]]-Tabla14[[#This Row],[Pagado]]</f>
        <v>0</v>
      </c>
    </row>
    <row r="2389" spans="1:8" x14ac:dyDescent="0.25">
      <c r="A2389" s="14">
        <v>44219</v>
      </c>
      <c r="B2389" s="8" t="s">
        <v>10035</v>
      </c>
      <c r="C2389">
        <v>44773</v>
      </c>
      <c r="D2389" s="13" t="s">
        <v>4109</v>
      </c>
      <c r="E2389" s="2">
        <v>2677.3</v>
      </c>
      <c r="F2389" s="15">
        <v>44219</v>
      </c>
      <c r="G2389" s="2">
        <v>2677.3</v>
      </c>
      <c r="H2389" s="4">
        <f>Tabla14[[#This Row],[Importe]]-Tabla14[[#This Row],[Pagado]]</f>
        <v>0</v>
      </c>
    </row>
    <row r="2390" spans="1:8" x14ac:dyDescent="0.25">
      <c r="A2390" s="14">
        <v>44219</v>
      </c>
      <c r="B2390" s="8" t="s">
        <v>10036</v>
      </c>
      <c r="C2390">
        <v>44774</v>
      </c>
      <c r="D2390" s="13" t="s">
        <v>4109</v>
      </c>
      <c r="E2390" s="2">
        <v>414</v>
      </c>
      <c r="F2390" s="15">
        <v>44219</v>
      </c>
      <c r="G2390" s="2">
        <v>414</v>
      </c>
      <c r="H2390" s="4">
        <f>Tabla14[[#This Row],[Importe]]-Tabla14[[#This Row],[Pagado]]</f>
        <v>0</v>
      </c>
    </row>
    <row r="2391" spans="1:8" x14ac:dyDescent="0.25">
      <c r="A2391" s="14">
        <v>44219</v>
      </c>
      <c r="B2391" s="8" t="s">
        <v>10037</v>
      </c>
      <c r="C2391">
        <v>44775</v>
      </c>
      <c r="D2391" s="13" t="s">
        <v>3964</v>
      </c>
      <c r="E2391" s="2">
        <v>490</v>
      </c>
      <c r="F2391" s="15">
        <v>44219</v>
      </c>
      <c r="G2391" s="2">
        <v>490</v>
      </c>
      <c r="H2391" s="4">
        <f>Tabla14[[#This Row],[Importe]]-Tabla14[[#This Row],[Pagado]]</f>
        <v>0</v>
      </c>
    </row>
    <row r="2392" spans="1:8" x14ac:dyDescent="0.25">
      <c r="A2392" s="14">
        <v>44219</v>
      </c>
      <c r="B2392" s="8" t="s">
        <v>10038</v>
      </c>
      <c r="C2392">
        <v>44776</v>
      </c>
      <c r="D2392" s="13" t="s">
        <v>4055</v>
      </c>
      <c r="E2392" s="2">
        <v>37897.4</v>
      </c>
      <c r="F2392" s="15">
        <v>44219</v>
      </c>
      <c r="G2392" s="2">
        <v>37897.4</v>
      </c>
      <c r="H2392" s="4">
        <f>Tabla14[[#This Row],[Importe]]-Tabla14[[#This Row],[Pagado]]</f>
        <v>0</v>
      </c>
    </row>
    <row r="2393" spans="1:8" ht="60" x14ac:dyDescent="0.25">
      <c r="A2393" s="14">
        <v>44219</v>
      </c>
      <c r="B2393" s="8" t="s">
        <v>10039</v>
      </c>
      <c r="C2393">
        <v>44777</v>
      </c>
      <c r="D2393" s="13" t="s">
        <v>3980</v>
      </c>
      <c r="E2393" s="2">
        <v>13486.5</v>
      </c>
      <c r="F2393" s="15" t="s">
        <v>14862</v>
      </c>
      <c r="G2393" s="2">
        <f>3486.5+3000+3000+3000+1000</f>
        <v>13486.5</v>
      </c>
      <c r="H2393" s="4">
        <f>Tabla14[[#This Row],[Importe]]-Tabla14[[#This Row],[Pagado]]</f>
        <v>0</v>
      </c>
    </row>
    <row r="2394" spans="1:8" ht="15.75" x14ac:dyDescent="0.25">
      <c r="A2394" s="14">
        <v>44219</v>
      </c>
      <c r="B2394" s="8" t="s">
        <v>10040</v>
      </c>
      <c r="C2394">
        <v>44778</v>
      </c>
      <c r="D2394" s="17" t="s">
        <v>7662</v>
      </c>
      <c r="E2394" s="2">
        <v>0</v>
      </c>
      <c r="F2394" s="18" t="s">
        <v>7662</v>
      </c>
      <c r="G2394" s="2">
        <v>0</v>
      </c>
      <c r="H2394" s="4">
        <f>Tabla14[[#This Row],[Importe]]-Tabla14[[#This Row],[Pagado]]</f>
        <v>0</v>
      </c>
    </row>
    <row r="2395" spans="1:8" x14ac:dyDescent="0.25">
      <c r="A2395" s="14">
        <v>44219</v>
      </c>
      <c r="B2395" s="8" t="s">
        <v>10041</v>
      </c>
      <c r="C2395">
        <v>44779</v>
      </c>
      <c r="D2395" s="13" t="s">
        <v>3984</v>
      </c>
      <c r="E2395" s="2">
        <v>1256.5999999999999</v>
      </c>
      <c r="F2395" s="15">
        <v>44221</v>
      </c>
      <c r="G2395" s="2">
        <v>1256.5999999999999</v>
      </c>
      <c r="H2395" s="4">
        <f>Tabla14[[#This Row],[Importe]]-Tabla14[[#This Row],[Pagado]]</f>
        <v>0</v>
      </c>
    </row>
    <row r="2396" spans="1:8" x14ac:dyDescent="0.25">
      <c r="A2396" s="14">
        <v>44219</v>
      </c>
      <c r="B2396" s="8" t="s">
        <v>10042</v>
      </c>
      <c r="C2396">
        <v>44780</v>
      </c>
      <c r="D2396" s="13" t="s">
        <v>3986</v>
      </c>
      <c r="E2396" s="2">
        <v>3408.3</v>
      </c>
      <c r="F2396" s="15">
        <v>44221</v>
      </c>
      <c r="G2396" s="2">
        <v>3408.3</v>
      </c>
      <c r="H2396" s="4">
        <f>Tabla14[[#This Row],[Importe]]-Tabla14[[#This Row],[Pagado]]</f>
        <v>0</v>
      </c>
    </row>
    <row r="2397" spans="1:8" x14ac:dyDescent="0.25">
      <c r="A2397" s="14">
        <v>44219</v>
      </c>
      <c r="B2397" s="8" t="s">
        <v>10043</v>
      </c>
      <c r="C2397">
        <v>44781</v>
      </c>
      <c r="D2397" s="13" t="s">
        <v>4050</v>
      </c>
      <c r="E2397" s="2">
        <v>6387.2</v>
      </c>
      <c r="F2397" s="15">
        <v>44221</v>
      </c>
      <c r="G2397" s="2">
        <v>6387.2</v>
      </c>
      <c r="H2397" s="4">
        <f>Tabla14[[#This Row],[Importe]]-Tabla14[[#This Row],[Pagado]]</f>
        <v>0</v>
      </c>
    </row>
    <row r="2398" spans="1:8" x14ac:dyDescent="0.25">
      <c r="A2398" s="14">
        <v>44219</v>
      </c>
      <c r="B2398" s="8" t="s">
        <v>10044</v>
      </c>
      <c r="C2398">
        <v>44782</v>
      </c>
      <c r="D2398" s="13" t="s">
        <v>3983</v>
      </c>
      <c r="E2398" s="2">
        <v>4081.2</v>
      </c>
      <c r="F2398" s="15">
        <v>44221</v>
      </c>
      <c r="G2398" s="2">
        <v>4081.2</v>
      </c>
      <c r="H2398" s="4">
        <f>Tabla14[[#This Row],[Importe]]-Tabla14[[#This Row],[Pagado]]</f>
        <v>0</v>
      </c>
    </row>
    <row r="2399" spans="1:8" x14ac:dyDescent="0.25">
      <c r="A2399" s="14">
        <v>44219</v>
      </c>
      <c r="B2399" s="8" t="s">
        <v>10045</v>
      </c>
      <c r="C2399">
        <v>44783</v>
      </c>
      <c r="D2399" s="13" t="s">
        <v>4031</v>
      </c>
      <c r="E2399" s="2">
        <v>3430</v>
      </c>
      <c r="F2399" s="15">
        <v>44220</v>
      </c>
      <c r="G2399" s="2">
        <v>3430</v>
      </c>
      <c r="H2399" s="4">
        <f>Tabla14[[#This Row],[Importe]]-Tabla14[[#This Row],[Pagado]]</f>
        <v>0</v>
      </c>
    </row>
    <row r="2400" spans="1:8" x14ac:dyDescent="0.25">
      <c r="A2400" s="14">
        <v>44219</v>
      </c>
      <c r="B2400" s="8" t="s">
        <v>10046</v>
      </c>
      <c r="C2400">
        <v>44784</v>
      </c>
      <c r="D2400" s="13" t="s">
        <v>3957</v>
      </c>
      <c r="E2400" s="2">
        <v>3430</v>
      </c>
      <c r="F2400" s="15">
        <v>44220</v>
      </c>
      <c r="G2400" s="2">
        <v>3430</v>
      </c>
      <c r="H2400" s="4">
        <f>Tabla14[[#This Row],[Importe]]-Tabla14[[#This Row],[Pagado]]</f>
        <v>0</v>
      </c>
    </row>
    <row r="2401" spans="1:8" x14ac:dyDescent="0.25">
      <c r="A2401" s="14">
        <v>44219</v>
      </c>
      <c r="B2401" s="8" t="s">
        <v>10047</v>
      </c>
      <c r="C2401">
        <v>44785</v>
      </c>
      <c r="D2401" s="13" t="s">
        <v>4053</v>
      </c>
      <c r="E2401" s="2">
        <v>3112.2</v>
      </c>
      <c r="F2401" s="15">
        <v>44219</v>
      </c>
      <c r="G2401" s="2">
        <v>3112.2</v>
      </c>
      <c r="H2401" s="4">
        <f>Tabla14[[#This Row],[Importe]]-Tabla14[[#This Row],[Pagado]]</f>
        <v>0</v>
      </c>
    </row>
    <row r="2402" spans="1:8" x14ac:dyDescent="0.25">
      <c r="A2402" s="14">
        <v>44219</v>
      </c>
      <c r="B2402" s="8" t="s">
        <v>10048</v>
      </c>
      <c r="C2402">
        <v>44786</v>
      </c>
      <c r="D2402" s="13" t="s">
        <v>4052</v>
      </c>
      <c r="E2402" s="2">
        <v>3633.6</v>
      </c>
      <c r="F2402" s="15">
        <v>44221</v>
      </c>
      <c r="G2402" s="2">
        <v>3633.6</v>
      </c>
      <c r="H2402" s="4">
        <f>Tabla14[[#This Row],[Importe]]-Tabla14[[#This Row],[Pagado]]</f>
        <v>0</v>
      </c>
    </row>
    <row r="2403" spans="1:8" ht="30" x14ac:dyDescent="0.25">
      <c r="A2403" s="14">
        <v>44219</v>
      </c>
      <c r="B2403" s="8" t="s">
        <v>10049</v>
      </c>
      <c r="C2403">
        <v>44787</v>
      </c>
      <c r="D2403" s="13" t="s">
        <v>4020</v>
      </c>
      <c r="E2403" s="2">
        <v>27824.400000000001</v>
      </c>
      <c r="F2403" s="15" t="s">
        <v>10050</v>
      </c>
      <c r="G2403" s="2">
        <f>8649.4+19175</f>
        <v>27824.400000000001</v>
      </c>
      <c r="H2403" s="4">
        <f>Tabla14[[#This Row],[Importe]]-Tabla14[[#This Row],[Pagado]]</f>
        <v>0</v>
      </c>
    </row>
    <row r="2404" spans="1:8" x14ac:dyDescent="0.25">
      <c r="A2404" s="14">
        <v>44219</v>
      </c>
      <c r="B2404" s="8" t="s">
        <v>10051</v>
      </c>
      <c r="C2404">
        <v>44788</v>
      </c>
      <c r="D2404" s="13" t="s">
        <v>3981</v>
      </c>
      <c r="E2404" s="2">
        <v>5295.6</v>
      </c>
      <c r="F2404" s="15">
        <v>44221</v>
      </c>
      <c r="G2404" s="2">
        <v>5295.6</v>
      </c>
      <c r="H2404" s="4">
        <f>Tabla14[[#This Row],[Importe]]-Tabla14[[#This Row],[Pagado]]</f>
        <v>0</v>
      </c>
    </row>
    <row r="2405" spans="1:8" x14ac:dyDescent="0.25">
      <c r="A2405" s="14">
        <v>44219</v>
      </c>
      <c r="B2405" s="8" t="s">
        <v>10052</v>
      </c>
      <c r="C2405">
        <v>44789</v>
      </c>
      <c r="D2405" s="13" t="s">
        <v>3964</v>
      </c>
      <c r="E2405" s="2">
        <v>201.6</v>
      </c>
      <c r="F2405" s="15">
        <v>44219</v>
      </c>
      <c r="G2405" s="2">
        <v>201.6</v>
      </c>
      <c r="H2405" s="4">
        <f>Tabla14[[#This Row],[Importe]]-Tabla14[[#This Row],[Pagado]]</f>
        <v>0</v>
      </c>
    </row>
    <row r="2406" spans="1:8" x14ac:dyDescent="0.25">
      <c r="A2406" s="14">
        <v>44219</v>
      </c>
      <c r="B2406" s="8" t="s">
        <v>10053</v>
      </c>
      <c r="C2406">
        <v>44790</v>
      </c>
      <c r="D2406" s="13" t="s">
        <v>4116</v>
      </c>
      <c r="E2406" s="2">
        <v>11200.9</v>
      </c>
      <c r="F2406" s="15">
        <v>44221</v>
      </c>
      <c r="G2406" s="2">
        <v>11200.9</v>
      </c>
      <c r="H2406" s="4">
        <f>Tabla14[[#This Row],[Importe]]-Tabla14[[#This Row],[Pagado]]</f>
        <v>0</v>
      </c>
    </row>
    <row r="2407" spans="1:8" x14ac:dyDescent="0.25">
      <c r="A2407" s="14">
        <v>44219</v>
      </c>
      <c r="B2407" s="8" t="s">
        <v>10054</v>
      </c>
      <c r="C2407">
        <v>44791</v>
      </c>
      <c r="D2407" s="13" t="s">
        <v>3987</v>
      </c>
      <c r="E2407" s="2">
        <v>2116.8000000000002</v>
      </c>
      <c r="F2407" s="15">
        <v>44219</v>
      </c>
      <c r="G2407" s="2">
        <v>2116.8000000000002</v>
      </c>
      <c r="H2407" s="4">
        <f>Tabla14[[#This Row],[Importe]]-Tabla14[[#This Row],[Pagado]]</f>
        <v>0</v>
      </c>
    </row>
    <row r="2408" spans="1:8" x14ac:dyDescent="0.25">
      <c r="A2408" s="14">
        <v>44219</v>
      </c>
      <c r="B2408" s="8" t="s">
        <v>10055</v>
      </c>
      <c r="C2408">
        <v>44792</v>
      </c>
      <c r="D2408" s="13" t="s">
        <v>4016</v>
      </c>
      <c r="E2408" s="2">
        <v>4386.24</v>
      </c>
      <c r="F2408" s="15">
        <v>44221</v>
      </c>
      <c r="G2408" s="2">
        <v>4386.24</v>
      </c>
      <c r="H2408" s="4">
        <f>Tabla14[[#This Row],[Importe]]-Tabla14[[#This Row],[Pagado]]</f>
        <v>0</v>
      </c>
    </row>
    <row r="2409" spans="1:8" x14ac:dyDescent="0.25">
      <c r="A2409" s="14">
        <v>44219</v>
      </c>
      <c r="B2409" s="8" t="s">
        <v>10056</v>
      </c>
      <c r="C2409">
        <v>44793</v>
      </c>
      <c r="D2409" s="13" t="s">
        <v>3986</v>
      </c>
      <c r="E2409" s="2">
        <v>601.79999999999995</v>
      </c>
      <c r="F2409" s="15">
        <v>44221</v>
      </c>
      <c r="G2409" s="2">
        <v>601.79999999999995</v>
      </c>
      <c r="H2409" s="4">
        <f>Tabla14[[#This Row],[Importe]]-Tabla14[[#This Row],[Pagado]]</f>
        <v>0</v>
      </c>
    </row>
    <row r="2410" spans="1:8" x14ac:dyDescent="0.25">
      <c r="A2410" s="14">
        <v>44219</v>
      </c>
      <c r="B2410" s="8" t="s">
        <v>10057</v>
      </c>
      <c r="C2410">
        <v>44794</v>
      </c>
      <c r="D2410" s="13" t="s">
        <v>3983</v>
      </c>
      <c r="E2410" s="2">
        <v>715.4</v>
      </c>
      <c r="F2410" s="15">
        <v>44221</v>
      </c>
      <c r="G2410" s="2">
        <v>715.4</v>
      </c>
      <c r="H2410" s="4">
        <f>Tabla14[[#This Row],[Importe]]-Tabla14[[#This Row],[Pagado]]</f>
        <v>0</v>
      </c>
    </row>
    <row r="2411" spans="1:8" x14ac:dyDescent="0.25">
      <c r="A2411" s="14">
        <v>44219</v>
      </c>
      <c r="B2411" s="8" t="s">
        <v>10058</v>
      </c>
      <c r="C2411">
        <v>44795</v>
      </c>
      <c r="D2411" s="13" t="s">
        <v>4017</v>
      </c>
      <c r="E2411" s="2">
        <v>18004.099999999999</v>
      </c>
      <c r="F2411" s="15">
        <v>44226</v>
      </c>
      <c r="G2411" s="2">
        <v>18004.099999999999</v>
      </c>
      <c r="H2411" s="4">
        <f>Tabla14[[#This Row],[Importe]]-Tabla14[[#This Row],[Pagado]]</f>
        <v>0</v>
      </c>
    </row>
    <row r="2412" spans="1:8" x14ac:dyDescent="0.25">
      <c r="A2412" s="14">
        <v>44219</v>
      </c>
      <c r="B2412" s="8" t="s">
        <v>10059</v>
      </c>
      <c r="C2412">
        <v>44796</v>
      </c>
      <c r="D2412" s="13" t="s">
        <v>3978</v>
      </c>
      <c r="E2412" s="2">
        <v>14179.4</v>
      </c>
      <c r="F2412" s="15">
        <v>44220</v>
      </c>
      <c r="G2412" s="2">
        <v>14179.4</v>
      </c>
      <c r="H2412" s="4">
        <f>Tabla14[[#This Row],[Importe]]-Tabla14[[#This Row],[Pagado]]</f>
        <v>0</v>
      </c>
    </row>
    <row r="2413" spans="1:8" x14ac:dyDescent="0.25">
      <c r="A2413" s="14">
        <v>44219</v>
      </c>
      <c r="B2413" s="8" t="s">
        <v>10060</v>
      </c>
      <c r="C2413">
        <v>44797</v>
      </c>
      <c r="D2413" s="13" t="s">
        <v>3970</v>
      </c>
      <c r="E2413" s="2">
        <v>2812.6</v>
      </c>
      <c r="F2413" s="15">
        <v>44220</v>
      </c>
      <c r="G2413" s="2">
        <v>2812.6</v>
      </c>
      <c r="H2413" s="4">
        <f>Tabla14[[#This Row],[Importe]]-Tabla14[[#This Row],[Pagado]]</f>
        <v>0</v>
      </c>
    </row>
    <row r="2414" spans="1:8" x14ac:dyDescent="0.25">
      <c r="A2414" s="14">
        <v>44219</v>
      </c>
      <c r="B2414" s="8" t="s">
        <v>10061</v>
      </c>
      <c r="C2414">
        <v>44798</v>
      </c>
      <c r="D2414" s="13" t="s">
        <v>4127</v>
      </c>
      <c r="E2414" s="2">
        <v>32523.75</v>
      </c>
      <c r="F2414" s="15">
        <v>44220</v>
      </c>
      <c r="G2414" s="2">
        <v>32523.75</v>
      </c>
      <c r="H2414" s="4">
        <f>Tabla14[[#This Row],[Importe]]-Tabla14[[#This Row],[Pagado]]</f>
        <v>0</v>
      </c>
    </row>
    <row r="2415" spans="1:8" x14ac:dyDescent="0.25">
      <c r="A2415" s="14">
        <v>44219</v>
      </c>
      <c r="B2415" s="8" t="s">
        <v>10062</v>
      </c>
      <c r="C2415">
        <v>44799</v>
      </c>
      <c r="D2415" s="13" t="s">
        <v>4033</v>
      </c>
      <c r="E2415" s="2">
        <v>1320</v>
      </c>
      <c r="F2415" s="15">
        <v>44220</v>
      </c>
      <c r="G2415" s="2">
        <v>1320</v>
      </c>
      <c r="H2415" s="4">
        <f>Tabla14[[#This Row],[Importe]]-Tabla14[[#This Row],[Pagado]]</f>
        <v>0</v>
      </c>
    </row>
    <row r="2416" spans="1:8" x14ac:dyDescent="0.25">
      <c r="A2416" s="14">
        <v>44219</v>
      </c>
      <c r="B2416" s="8" t="s">
        <v>10063</v>
      </c>
      <c r="C2416">
        <v>44800</v>
      </c>
      <c r="D2416" s="13" t="s">
        <v>4092</v>
      </c>
      <c r="E2416" s="2">
        <v>3528</v>
      </c>
      <c r="F2416" s="15">
        <v>44219</v>
      </c>
      <c r="G2416" s="2">
        <v>3528</v>
      </c>
      <c r="H2416" s="4">
        <f>Tabla14[[#This Row],[Importe]]-Tabla14[[#This Row],[Pagado]]</f>
        <v>0</v>
      </c>
    </row>
    <row r="2417" spans="1:8" ht="15.75" x14ac:dyDescent="0.25">
      <c r="A2417" s="14">
        <v>44219</v>
      </c>
      <c r="B2417" s="8" t="s">
        <v>10064</v>
      </c>
      <c r="C2417">
        <v>44801</v>
      </c>
      <c r="D2417" s="17" t="s">
        <v>7662</v>
      </c>
      <c r="E2417" s="2">
        <v>0</v>
      </c>
      <c r="F2417" s="18" t="s">
        <v>7662</v>
      </c>
      <c r="G2417" s="2">
        <v>0</v>
      </c>
      <c r="H2417" s="4">
        <f>Tabla14[[#This Row],[Importe]]-Tabla14[[#This Row],[Pagado]]</f>
        <v>0</v>
      </c>
    </row>
    <row r="2418" spans="1:8" x14ac:dyDescent="0.25">
      <c r="A2418" s="14">
        <v>44219</v>
      </c>
      <c r="B2418" s="8" t="s">
        <v>10065</v>
      </c>
      <c r="C2418">
        <v>44802</v>
      </c>
      <c r="D2418" s="13" t="s">
        <v>4023</v>
      </c>
      <c r="E2418" s="2">
        <v>2128</v>
      </c>
      <c r="F2418" s="15">
        <v>44219</v>
      </c>
      <c r="G2418" s="2">
        <v>2128</v>
      </c>
      <c r="H2418" s="4">
        <f>Tabla14[[#This Row],[Importe]]-Tabla14[[#This Row],[Pagado]]</f>
        <v>0</v>
      </c>
    </row>
    <row r="2419" spans="1:8" x14ac:dyDescent="0.25">
      <c r="A2419" s="14">
        <v>44219</v>
      </c>
      <c r="B2419" s="8" t="s">
        <v>10066</v>
      </c>
      <c r="C2419">
        <v>44803</v>
      </c>
      <c r="D2419" s="13" t="s">
        <v>3964</v>
      </c>
      <c r="E2419" s="2">
        <v>990</v>
      </c>
      <c r="F2419" s="15">
        <v>44219</v>
      </c>
      <c r="G2419" s="2">
        <v>990</v>
      </c>
      <c r="H2419" s="4">
        <f>Tabla14[[#This Row],[Importe]]-Tabla14[[#This Row],[Pagado]]</f>
        <v>0</v>
      </c>
    </row>
    <row r="2420" spans="1:8" x14ac:dyDescent="0.25">
      <c r="A2420" s="14">
        <v>44219</v>
      </c>
      <c r="B2420" s="8" t="s">
        <v>10067</v>
      </c>
      <c r="C2420">
        <v>44804</v>
      </c>
      <c r="D2420" s="13" t="s">
        <v>4490</v>
      </c>
      <c r="E2420" s="2">
        <v>9786.4</v>
      </c>
      <c r="F2420" s="15">
        <v>44219</v>
      </c>
      <c r="G2420" s="2">
        <v>9786.4</v>
      </c>
      <c r="H2420" s="4">
        <f>Tabla14[[#This Row],[Importe]]-Tabla14[[#This Row],[Pagado]]</f>
        <v>0</v>
      </c>
    </row>
    <row r="2421" spans="1:8" ht="15.75" x14ac:dyDescent="0.25">
      <c r="A2421" s="14">
        <v>44219</v>
      </c>
      <c r="B2421" s="8" t="s">
        <v>10068</v>
      </c>
      <c r="C2421">
        <v>44805</v>
      </c>
      <c r="D2421" s="17" t="s">
        <v>7662</v>
      </c>
      <c r="E2421" s="2">
        <v>0</v>
      </c>
      <c r="F2421" s="18" t="s">
        <v>7662</v>
      </c>
      <c r="G2421" s="2">
        <v>0</v>
      </c>
      <c r="H2421" s="4">
        <f>Tabla14[[#This Row],[Importe]]-Tabla14[[#This Row],[Pagado]]</f>
        <v>0</v>
      </c>
    </row>
    <row r="2422" spans="1:8" x14ac:dyDescent="0.25">
      <c r="A2422" s="14">
        <v>44219</v>
      </c>
      <c r="B2422" s="8" t="s">
        <v>10069</v>
      </c>
      <c r="C2422">
        <v>44806</v>
      </c>
      <c r="D2422" s="13" t="s">
        <v>4069</v>
      </c>
      <c r="E2422" s="2">
        <v>24652.400000000001</v>
      </c>
      <c r="F2422" s="15">
        <v>44226</v>
      </c>
      <c r="G2422" s="2">
        <v>24652.400000000001</v>
      </c>
      <c r="H2422" s="4">
        <f>Tabla14[[#This Row],[Importe]]-Tabla14[[#This Row],[Pagado]]</f>
        <v>0</v>
      </c>
    </row>
    <row r="2423" spans="1:8" x14ac:dyDescent="0.25">
      <c r="A2423" s="14">
        <v>44219</v>
      </c>
      <c r="B2423" s="8" t="s">
        <v>10070</v>
      </c>
      <c r="C2423">
        <v>44807</v>
      </c>
      <c r="D2423" s="13" t="s">
        <v>4047</v>
      </c>
      <c r="E2423" s="2">
        <v>2817.6</v>
      </c>
      <c r="F2423" s="15">
        <v>44219</v>
      </c>
      <c r="G2423" s="2">
        <v>2817.6</v>
      </c>
      <c r="H2423" s="4">
        <f>Tabla14[[#This Row],[Importe]]-Tabla14[[#This Row],[Pagado]]</f>
        <v>0</v>
      </c>
    </row>
    <row r="2424" spans="1:8" x14ac:dyDescent="0.25">
      <c r="A2424" s="14">
        <v>44219</v>
      </c>
      <c r="B2424" s="8" t="s">
        <v>10071</v>
      </c>
      <c r="C2424">
        <v>44808</v>
      </c>
      <c r="D2424" s="13" t="s">
        <v>4166</v>
      </c>
      <c r="E2424" s="2">
        <v>4828.5</v>
      </c>
      <c r="F2424" s="15">
        <v>44219</v>
      </c>
      <c r="G2424" s="2">
        <v>4828.5</v>
      </c>
      <c r="H2424" s="4">
        <f>Tabla14[[#This Row],[Importe]]-Tabla14[[#This Row],[Pagado]]</f>
        <v>0</v>
      </c>
    </row>
    <row r="2425" spans="1:8" x14ac:dyDescent="0.25">
      <c r="A2425" s="14">
        <v>44219</v>
      </c>
      <c r="B2425" s="8" t="s">
        <v>10072</v>
      </c>
      <c r="C2425">
        <v>44809</v>
      </c>
      <c r="D2425" s="13" t="s">
        <v>4166</v>
      </c>
      <c r="E2425" s="2">
        <v>302.39999999999998</v>
      </c>
      <c r="F2425" s="15">
        <v>44219</v>
      </c>
      <c r="G2425" s="2">
        <v>302.39999999999998</v>
      </c>
      <c r="H2425" s="4">
        <f>Tabla14[[#This Row],[Importe]]-Tabla14[[#This Row],[Pagado]]</f>
        <v>0</v>
      </c>
    </row>
    <row r="2426" spans="1:8" x14ac:dyDescent="0.25">
      <c r="A2426" s="14">
        <v>44219</v>
      </c>
      <c r="B2426" s="8" t="s">
        <v>10073</v>
      </c>
      <c r="C2426">
        <v>44810</v>
      </c>
      <c r="D2426" s="13" t="s">
        <v>3998</v>
      </c>
      <c r="E2426" s="2">
        <v>17174.400000000001</v>
      </c>
      <c r="F2426" s="15">
        <v>44219</v>
      </c>
      <c r="G2426" s="2">
        <v>17174.400000000001</v>
      </c>
      <c r="H2426" s="4">
        <f>Tabla14[[#This Row],[Importe]]-Tabla14[[#This Row],[Pagado]]</f>
        <v>0</v>
      </c>
    </row>
    <row r="2427" spans="1:8" x14ac:dyDescent="0.25">
      <c r="A2427" s="14">
        <v>44219</v>
      </c>
      <c r="B2427" s="8" t="s">
        <v>10074</v>
      </c>
      <c r="C2427">
        <v>44811</v>
      </c>
      <c r="D2427" s="13" t="s">
        <v>3948</v>
      </c>
      <c r="E2427" s="2">
        <v>19286.400000000001</v>
      </c>
      <c r="F2427" s="15">
        <v>44222</v>
      </c>
      <c r="G2427" s="2">
        <v>19286.400000000001</v>
      </c>
      <c r="H2427" s="4">
        <f>Tabla14[[#This Row],[Importe]]-Tabla14[[#This Row],[Pagado]]</f>
        <v>0</v>
      </c>
    </row>
    <row r="2428" spans="1:8" x14ac:dyDescent="0.25">
      <c r="A2428" s="14">
        <v>44219</v>
      </c>
      <c r="B2428" s="8" t="s">
        <v>10075</v>
      </c>
      <c r="C2428">
        <v>44812</v>
      </c>
      <c r="D2428" s="13" t="s">
        <v>4037</v>
      </c>
      <c r="E2428" s="2">
        <v>1034.4000000000001</v>
      </c>
      <c r="F2428" s="15">
        <v>44219</v>
      </c>
      <c r="G2428" s="2">
        <v>1034.4000000000001</v>
      </c>
      <c r="H2428" s="4">
        <f>Tabla14[[#This Row],[Importe]]-Tabla14[[#This Row],[Pagado]]</f>
        <v>0</v>
      </c>
    </row>
    <row r="2429" spans="1:8" x14ac:dyDescent="0.25">
      <c r="A2429" s="14">
        <v>44219</v>
      </c>
      <c r="B2429" s="8" t="s">
        <v>10076</v>
      </c>
      <c r="C2429">
        <v>44813</v>
      </c>
      <c r="D2429" s="13" t="s">
        <v>4066</v>
      </c>
      <c r="E2429" s="2">
        <v>2776.1</v>
      </c>
      <c r="F2429" s="15">
        <v>44219</v>
      </c>
      <c r="G2429" s="2">
        <v>2776.1</v>
      </c>
      <c r="H2429" s="4">
        <f>Tabla14[[#This Row],[Importe]]-Tabla14[[#This Row],[Pagado]]</f>
        <v>0</v>
      </c>
    </row>
    <row r="2430" spans="1:8" x14ac:dyDescent="0.25">
      <c r="A2430" s="14">
        <v>44219</v>
      </c>
      <c r="B2430" s="8" t="s">
        <v>10077</v>
      </c>
      <c r="C2430">
        <v>44814</v>
      </c>
      <c r="D2430" s="13" t="s">
        <v>4022</v>
      </c>
      <c r="E2430" s="2">
        <v>3059.8</v>
      </c>
      <c r="F2430" s="15">
        <v>44219</v>
      </c>
      <c r="G2430" s="2">
        <v>3059.8</v>
      </c>
      <c r="H2430" s="4">
        <f>Tabla14[[#This Row],[Importe]]-Tabla14[[#This Row],[Pagado]]</f>
        <v>0</v>
      </c>
    </row>
    <row r="2431" spans="1:8" x14ac:dyDescent="0.25">
      <c r="A2431" s="14">
        <v>44219</v>
      </c>
      <c r="B2431" s="8" t="s">
        <v>10078</v>
      </c>
      <c r="C2431">
        <v>44815</v>
      </c>
      <c r="D2431" s="13" t="s">
        <v>4150</v>
      </c>
      <c r="E2431" s="2">
        <v>55704</v>
      </c>
      <c r="F2431" s="15">
        <v>44242</v>
      </c>
      <c r="G2431" s="2">
        <v>55704</v>
      </c>
      <c r="H2431" s="4">
        <f>Tabla14[[#This Row],[Importe]]-Tabla14[[#This Row],[Pagado]]</f>
        <v>0</v>
      </c>
    </row>
    <row r="2432" spans="1:8" x14ac:dyDescent="0.25">
      <c r="A2432" s="14">
        <v>44219</v>
      </c>
      <c r="B2432" s="8" t="s">
        <v>10079</v>
      </c>
      <c r="C2432">
        <v>44816</v>
      </c>
      <c r="D2432" s="13" t="s">
        <v>4049</v>
      </c>
      <c r="E2432" s="2">
        <v>1015.2</v>
      </c>
      <c r="F2432" s="15">
        <v>44219</v>
      </c>
      <c r="G2432" s="2">
        <v>1015.2</v>
      </c>
      <c r="H2432" s="4">
        <f>Tabla14[[#This Row],[Importe]]-Tabla14[[#This Row],[Pagado]]</f>
        <v>0</v>
      </c>
    </row>
    <row r="2433" spans="1:8" x14ac:dyDescent="0.25">
      <c r="A2433" s="14">
        <v>44219</v>
      </c>
      <c r="B2433" s="8" t="s">
        <v>10080</v>
      </c>
      <c r="C2433">
        <v>44817</v>
      </c>
      <c r="D2433" s="13" t="s">
        <v>3964</v>
      </c>
      <c r="E2433" s="2">
        <v>1285.4000000000001</v>
      </c>
      <c r="F2433" s="15">
        <v>44219</v>
      </c>
      <c r="G2433" s="2">
        <v>1285.4000000000001</v>
      </c>
      <c r="H2433" s="4">
        <f>Tabla14[[#This Row],[Importe]]-Tabla14[[#This Row],[Pagado]]</f>
        <v>0</v>
      </c>
    </row>
    <row r="2434" spans="1:8" x14ac:dyDescent="0.25">
      <c r="A2434" s="14">
        <v>44219</v>
      </c>
      <c r="B2434" s="8" t="s">
        <v>10081</v>
      </c>
      <c r="C2434">
        <v>44818</v>
      </c>
      <c r="D2434" s="13" t="s">
        <v>3964</v>
      </c>
      <c r="E2434" s="2">
        <v>739.2</v>
      </c>
      <c r="F2434" s="15">
        <v>44219</v>
      </c>
      <c r="G2434" s="2">
        <v>739.2</v>
      </c>
      <c r="H2434" s="4">
        <f>Tabla14[[#This Row],[Importe]]-Tabla14[[#This Row],[Pagado]]</f>
        <v>0</v>
      </c>
    </row>
    <row r="2435" spans="1:8" ht="30" x14ac:dyDescent="0.25">
      <c r="A2435" s="14">
        <v>44219</v>
      </c>
      <c r="B2435" s="8" t="s">
        <v>10082</v>
      </c>
      <c r="C2435">
        <v>44819</v>
      </c>
      <c r="D2435" s="13" t="s">
        <v>3998</v>
      </c>
      <c r="E2435" s="2">
        <v>71977.67</v>
      </c>
      <c r="F2435" s="15" t="s">
        <v>9940</v>
      </c>
      <c r="G2435" s="2">
        <f>17600+39770+14607.67</f>
        <v>71977.67</v>
      </c>
      <c r="H2435" s="4">
        <f>Tabla14[[#This Row],[Importe]]-Tabla14[[#This Row],[Pagado]]</f>
        <v>0</v>
      </c>
    </row>
    <row r="2436" spans="1:8" x14ac:dyDescent="0.25">
      <c r="A2436" s="14">
        <v>44219</v>
      </c>
      <c r="B2436" s="8" t="s">
        <v>10083</v>
      </c>
      <c r="C2436">
        <v>44820</v>
      </c>
      <c r="D2436" s="13" t="s">
        <v>8503</v>
      </c>
      <c r="E2436" s="2">
        <v>2450</v>
      </c>
      <c r="F2436" s="15">
        <v>44219</v>
      </c>
      <c r="G2436" s="2">
        <v>2450</v>
      </c>
      <c r="H2436" s="4">
        <f>Tabla14[[#This Row],[Importe]]-Tabla14[[#This Row],[Pagado]]</f>
        <v>0</v>
      </c>
    </row>
    <row r="2437" spans="1:8" x14ac:dyDescent="0.25">
      <c r="A2437" s="14">
        <v>44219</v>
      </c>
      <c r="B2437" s="8" t="s">
        <v>10084</v>
      </c>
      <c r="C2437">
        <v>44821</v>
      </c>
      <c r="D2437" s="13" t="s">
        <v>4048</v>
      </c>
      <c r="E2437" s="2">
        <v>36850</v>
      </c>
      <c r="F2437" s="15">
        <v>44220</v>
      </c>
      <c r="G2437" s="2">
        <v>36850</v>
      </c>
      <c r="H2437" s="4">
        <f>Tabla14[[#This Row],[Importe]]-Tabla14[[#This Row],[Pagado]]</f>
        <v>0</v>
      </c>
    </row>
    <row r="2438" spans="1:8" x14ac:dyDescent="0.25">
      <c r="A2438" s="14">
        <v>44219</v>
      </c>
      <c r="B2438" s="8" t="s">
        <v>10085</v>
      </c>
      <c r="C2438">
        <v>44822</v>
      </c>
      <c r="D2438" s="13" t="s">
        <v>4056</v>
      </c>
      <c r="E2438" s="2">
        <v>1362</v>
      </c>
      <c r="F2438" s="15">
        <v>44221</v>
      </c>
      <c r="G2438" s="2">
        <v>1362</v>
      </c>
      <c r="H2438" s="4">
        <f>Tabla14[[#This Row],[Importe]]-Tabla14[[#This Row],[Pagado]]</f>
        <v>0</v>
      </c>
    </row>
    <row r="2439" spans="1:8" x14ac:dyDescent="0.25">
      <c r="A2439" s="14">
        <v>44219</v>
      </c>
      <c r="B2439" s="8" t="s">
        <v>10086</v>
      </c>
      <c r="C2439">
        <v>44823</v>
      </c>
      <c r="D2439" s="13" t="s">
        <v>4097</v>
      </c>
      <c r="E2439" s="2">
        <v>985.6</v>
      </c>
      <c r="F2439" s="15">
        <v>44219</v>
      </c>
      <c r="G2439" s="2">
        <v>985.6</v>
      </c>
      <c r="H2439" s="4">
        <f>Tabla14[[#This Row],[Importe]]-Tabla14[[#This Row],[Pagado]]</f>
        <v>0</v>
      </c>
    </row>
    <row r="2440" spans="1:8" x14ac:dyDescent="0.25">
      <c r="A2440" s="14">
        <v>44219</v>
      </c>
      <c r="B2440" s="8" t="s">
        <v>10087</v>
      </c>
      <c r="C2440">
        <v>44824</v>
      </c>
      <c r="D2440" s="13" t="s">
        <v>4173</v>
      </c>
      <c r="E2440" s="2">
        <v>25128</v>
      </c>
      <c r="F2440" s="15">
        <v>44221</v>
      </c>
      <c r="G2440" s="2">
        <v>25128</v>
      </c>
      <c r="H2440" s="4">
        <f>Tabla14[[#This Row],[Importe]]-Tabla14[[#This Row],[Pagado]]</f>
        <v>0</v>
      </c>
    </row>
    <row r="2441" spans="1:8" x14ac:dyDescent="0.25">
      <c r="A2441" s="14">
        <v>44219</v>
      </c>
      <c r="B2441" s="8" t="s">
        <v>10088</v>
      </c>
      <c r="C2441">
        <v>44825</v>
      </c>
      <c r="D2441" s="13" t="s">
        <v>4173</v>
      </c>
      <c r="E2441" s="2">
        <v>745</v>
      </c>
      <c r="F2441" s="15">
        <v>44221</v>
      </c>
      <c r="G2441" s="2">
        <v>745</v>
      </c>
      <c r="H2441" s="4">
        <f>Tabla14[[#This Row],[Importe]]-Tabla14[[#This Row],[Pagado]]</f>
        <v>0</v>
      </c>
    </row>
    <row r="2442" spans="1:8" x14ac:dyDescent="0.25">
      <c r="A2442" s="14">
        <v>44219</v>
      </c>
      <c r="B2442" s="8" t="s">
        <v>10089</v>
      </c>
      <c r="C2442">
        <v>44826</v>
      </c>
      <c r="D2442" s="13" t="s">
        <v>4170</v>
      </c>
      <c r="E2442" s="2">
        <v>2254</v>
      </c>
      <c r="F2442" s="15">
        <v>44219</v>
      </c>
      <c r="G2442" s="2">
        <v>2254</v>
      </c>
      <c r="H2442" s="4">
        <f>Tabla14[[#This Row],[Importe]]-Tabla14[[#This Row],[Pagado]]</f>
        <v>0</v>
      </c>
    </row>
    <row r="2443" spans="1:8" x14ac:dyDescent="0.25">
      <c r="A2443" s="14">
        <v>44219</v>
      </c>
      <c r="B2443" s="8" t="s">
        <v>10090</v>
      </c>
      <c r="C2443">
        <v>44827</v>
      </c>
      <c r="D2443" s="13" t="s">
        <v>3964</v>
      </c>
      <c r="E2443" s="2">
        <v>256</v>
      </c>
      <c r="F2443" s="15">
        <v>44220</v>
      </c>
      <c r="G2443" s="2">
        <v>256</v>
      </c>
      <c r="H2443" s="4">
        <f>Tabla14[[#This Row],[Importe]]-Tabla14[[#This Row],[Pagado]]</f>
        <v>0</v>
      </c>
    </row>
    <row r="2444" spans="1:8" x14ac:dyDescent="0.25">
      <c r="A2444" s="14">
        <v>44219</v>
      </c>
      <c r="B2444" s="8" t="s">
        <v>10091</v>
      </c>
      <c r="C2444">
        <v>44828</v>
      </c>
      <c r="D2444" s="13" t="s">
        <v>4110</v>
      </c>
      <c r="E2444" s="2">
        <v>549</v>
      </c>
      <c r="F2444" s="15">
        <v>44219</v>
      </c>
      <c r="G2444" s="2">
        <v>549</v>
      </c>
      <c r="H2444" s="4">
        <f>Tabla14[[#This Row],[Importe]]-Tabla14[[#This Row],[Pagado]]</f>
        <v>0</v>
      </c>
    </row>
    <row r="2445" spans="1:8" x14ac:dyDescent="0.25">
      <c r="A2445" s="14">
        <v>44219</v>
      </c>
      <c r="B2445" s="8" t="s">
        <v>10092</v>
      </c>
      <c r="C2445">
        <v>44829</v>
      </c>
      <c r="D2445" s="13" t="s">
        <v>3964</v>
      </c>
      <c r="E2445" s="2">
        <v>384</v>
      </c>
      <c r="F2445" s="15">
        <v>44220</v>
      </c>
      <c r="G2445" s="2">
        <v>384</v>
      </c>
      <c r="H2445" s="4">
        <f>Tabla14[[#This Row],[Importe]]-Tabla14[[#This Row],[Pagado]]</f>
        <v>0</v>
      </c>
    </row>
    <row r="2446" spans="1:8" x14ac:dyDescent="0.25">
      <c r="A2446" s="14">
        <v>44219</v>
      </c>
      <c r="B2446" s="8" t="s">
        <v>10093</v>
      </c>
      <c r="C2446">
        <v>44830</v>
      </c>
      <c r="D2446" s="13" t="s">
        <v>3964</v>
      </c>
      <c r="E2446" s="2">
        <v>10.4</v>
      </c>
      <c r="F2446" s="15">
        <v>44220</v>
      </c>
      <c r="G2446" s="2">
        <v>10.4</v>
      </c>
      <c r="H2446" s="4">
        <f>Tabla14[[#This Row],[Importe]]-Tabla14[[#This Row],[Pagado]]</f>
        <v>0</v>
      </c>
    </row>
    <row r="2447" spans="1:8" x14ac:dyDescent="0.25">
      <c r="A2447" s="14">
        <v>44219</v>
      </c>
      <c r="B2447" s="8" t="s">
        <v>10094</v>
      </c>
      <c r="C2447">
        <v>44831</v>
      </c>
      <c r="D2447" s="13" t="s">
        <v>4056</v>
      </c>
      <c r="E2447" s="2">
        <v>2094.8000000000002</v>
      </c>
      <c r="F2447" s="15">
        <v>44220</v>
      </c>
      <c r="G2447" s="2">
        <v>2094.8000000000002</v>
      </c>
      <c r="H2447" s="4">
        <f>Tabla14[[#This Row],[Importe]]-Tabla14[[#This Row],[Pagado]]</f>
        <v>0</v>
      </c>
    </row>
    <row r="2448" spans="1:8" x14ac:dyDescent="0.25">
      <c r="A2448" s="14">
        <v>44220</v>
      </c>
      <c r="B2448" s="8" t="s">
        <v>10095</v>
      </c>
      <c r="C2448">
        <v>44832</v>
      </c>
      <c r="D2448" s="13" t="s">
        <v>9503</v>
      </c>
      <c r="E2448" s="2">
        <v>3897.6</v>
      </c>
      <c r="F2448" s="15">
        <v>44220</v>
      </c>
      <c r="G2448" s="2">
        <v>3897.6</v>
      </c>
      <c r="H2448" s="4">
        <f>Tabla14[[#This Row],[Importe]]-Tabla14[[#This Row],[Pagado]]</f>
        <v>0</v>
      </c>
    </row>
    <row r="2449" spans="1:8" x14ac:dyDescent="0.25">
      <c r="A2449" s="14">
        <v>44220</v>
      </c>
      <c r="B2449" s="8" t="s">
        <v>10096</v>
      </c>
      <c r="C2449">
        <v>44833</v>
      </c>
      <c r="D2449" s="13" t="s">
        <v>3951</v>
      </c>
      <c r="E2449" s="2">
        <v>6682.8</v>
      </c>
      <c r="F2449" s="15">
        <v>44220</v>
      </c>
      <c r="G2449" s="2">
        <v>6682.8</v>
      </c>
      <c r="H2449" s="4">
        <f>Tabla14[[#This Row],[Importe]]-Tabla14[[#This Row],[Pagado]]</f>
        <v>0</v>
      </c>
    </row>
    <row r="2450" spans="1:8" x14ac:dyDescent="0.25">
      <c r="A2450" s="14">
        <v>44220</v>
      </c>
      <c r="B2450" s="8" t="s">
        <v>10097</v>
      </c>
      <c r="C2450">
        <v>44834</v>
      </c>
      <c r="D2450" s="13" t="s">
        <v>4129</v>
      </c>
      <c r="E2450" s="2">
        <v>15571.1</v>
      </c>
      <c r="F2450" s="15">
        <v>44221</v>
      </c>
      <c r="G2450" s="2">
        <v>15571.1</v>
      </c>
      <c r="H2450" s="4">
        <f>Tabla14[[#This Row],[Importe]]-Tabla14[[#This Row],[Pagado]]</f>
        <v>0</v>
      </c>
    </row>
    <row r="2451" spans="1:8" x14ac:dyDescent="0.25">
      <c r="A2451" s="14">
        <v>44220</v>
      </c>
      <c r="B2451" s="8" t="s">
        <v>10098</v>
      </c>
      <c r="C2451">
        <v>44835</v>
      </c>
      <c r="D2451" s="13" t="s">
        <v>3935</v>
      </c>
      <c r="E2451" s="2">
        <v>55382.3</v>
      </c>
      <c r="F2451" s="15">
        <v>44221</v>
      </c>
      <c r="G2451" s="2">
        <v>55382.3</v>
      </c>
      <c r="H2451" s="4">
        <f>Tabla14[[#This Row],[Importe]]-Tabla14[[#This Row],[Pagado]]</f>
        <v>0</v>
      </c>
    </row>
    <row r="2452" spans="1:8" x14ac:dyDescent="0.25">
      <c r="A2452" s="14">
        <v>44220</v>
      </c>
      <c r="B2452" s="8" t="s">
        <v>10099</v>
      </c>
      <c r="C2452">
        <v>44836</v>
      </c>
      <c r="D2452" s="13" t="s">
        <v>3953</v>
      </c>
      <c r="E2452" s="2">
        <v>4165</v>
      </c>
      <c r="F2452" s="15">
        <v>44220</v>
      </c>
      <c r="G2452" s="2">
        <v>4165</v>
      </c>
      <c r="H2452" s="4">
        <f>Tabla14[[#This Row],[Importe]]-Tabla14[[#This Row],[Pagado]]</f>
        <v>0</v>
      </c>
    </row>
    <row r="2453" spans="1:8" x14ac:dyDescent="0.25">
      <c r="A2453" s="14">
        <v>44220</v>
      </c>
      <c r="B2453" s="8" t="s">
        <v>10100</v>
      </c>
      <c r="C2453">
        <v>44837</v>
      </c>
      <c r="D2453" s="13" t="s">
        <v>3962</v>
      </c>
      <c r="E2453" s="2">
        <v>8907.5</v>
      </c>
      <c r="F2453" s="15">
        <v>44220</v>
      </c>
      <c r="G2453" s="2">
        <v>8907.5</v>
      </c>
      <c r="H2453" s="4">
        <f>Tabla14[[#This Row],[Importe]]-Tabla14[[#This Row],[Pagado]]</f>
        <v>0</v>
      </c>
    </row>
    <row r="2454" spans="1:8" x14ac:dyDescent="0.25">
      <c r="A2454" s="14">
        <v>44220</v>
      </c>
      <c r="B2454" s="8" t="s">
        <v>10101</v>
      </c>
      <c r="C2454">
        <v>44838</v>
      </c>
      <c r="D2454" s="13" t="s">
        <v>4037</v>
      </c>
      <c r="E2454" s="2">
        <v>5314.4</v>
      </c>
      <c r="F2454" s="15">
        <v>44220</v>
      </c>
      <c r="G2454" s="2">
        <v>5314.4</v>
      </c>
      <c r="H2454" s="4">
        <f>Tabla14[[#This Row],[Importe]]-Tabla14[[#This Row],[Pagado]]</f>
        <v>0</v>
      </c>
    </row>
    <row r="2455" spans="1:8" x14ac:dyDescent="0.25">
      <c r="A2455" s="14">
        <v>44220</v>
      </c>
      <c r="B2455" s="8" t="s">
        <v>10102</v>
      </c>
      <c r="C2455">
        <v>44839</v>
      </c>
      <c r="D2455" s="13" t="s">
        <v>3977</v>
      </c>
      <c r="E2455" s="2">
        <v>2010.4</v>
      </c>
      <c r="F2455" s="15">
        <v>44220</v>
      </c>
      <c r="G2455" s="2">
        <v>2010.4</v>
      </c>
      <c r="H2455" s="4">
        <f>Tabla14[[#This Row],[Importe]]-Tabla14[[#This Row],[Pagado]]</f>
        <v>0</v>
      </c>
    </row>
    <row r="2456" spans="1:8" x14ac:dyDescent="0.25">
      <c r="A2456" s="14">
        <v>44220</v>
      </c>
      <c r="B2456" s="8" t="s">
        <v>10103</v>
      </c>
      <c r="C2456">
        <v>44840</v>
      </c>
      <c r="D2456" s="13" t="s">
        <v>3958</v>
      </c>
      <c r="E2456" s="2">
        <v>6471.6</v>
      </c>
      <c r="F2456" s="15">
        <v>44220</v>
      </c>
      <c r="G2456" s="2">
        <v>6471.6</v>
      </c>
      <c r="H2456" s="4">
        <f>Tabla14[[#This Row],[Importe]]-Tabla14[[#This Row],[Pagado]]</f>
        <v>0</v>
      </c>
    </row>
    <row r="2457" spans="1:8" x14ac:dyDescent="0.25">
      <c r="A2457" s="14">
        <v>44220</v>
      </c>
      <c r="B2457" s="8" t="s">
        <v>10104</v>
      </c>
      <c r="C2457">
        <v>44841</v>
      </c>
      <c r="D2457" s="13" t="s">
        <v>4041</v>
      </c>
      <c r="E2457" s="2">
        <v>162</v>
      </c>
      <c r="F2457" s="15">
        <v>44220</v>
      </c>
      <c r="G2457" s="2">
        <v>162</v>
      </c>
      <c r="H2457" s="4">
        <f>Tabla14[[#This Row],[Importe]]-Tabla14[[#This Row],[Pagado]]</f>
        <v>0</v>
      </c>
    </row>
    <row r="2458" spans="1:8" x14ac:dyDescent="0.25">
      <c r="A2458" s="14">
        <v>44220</v>
      </c>
      <c r="B2458" s="8" t="s">
        <v>10105</v>
      </c>
      <c r="C2458">
        <v>44842</v>
      </c>
      <c r="D2458" s="13" t="s">
        <v>7758</v>
      </c>
      <c r="E2458" s="2">
        <v>2481</v>
      </c>
      <c r="F2458" s="15">
        <v>44220</v>
      </c>
      <c r="G2458" s="2">
        <v>2481</v>
      </c>
      <c r="H2458" s="4">
        <f>Tabla14[[#This Row],[Importe]]-Tabla14[[#This Row],[Pagado]]</f>
        <v>0</v>
      </c>
    </row>
    <row r="2459" spans="1:8" x14ac:dyDescent="0.25">
      <c r="A2459" s="14">
        <v>44220</v>
      </c>
      <c r="B2459" s="8" t="s">
        <v>10106</v>
      </c>
      <c r="C2459">
        <v>44843</v>
      </c>
      <c r="D2459" s="13" t="s">
        <v>4119</v>
      </c>
      <c r="E2459" s="2">
        <v>1159.5999999999999</v>
      </c>
      <c r="F2459" s="15">
        <v>44220</v>
      </c>
      <c r="G2459" s="2">
        <v>1159.5999999999999</v>
      </c>
      <c r="H2459" s="4">
        <f>Tabla14[[#This Row],[Importe]]-Tabla14[[#This Row],[Pagado]]</f>
        <v>0</v>
      </c>
    </row>
    <row r="2460" spans="1:8" ht="30" x14ac:dyDescent="0.25">
      <c r="A2460" s="14">
        <v>44220</v>
      </c>
      <c r="B2460" s="8" t="s">
        <v>10107</v>
      </c>
      <c r="C2460">
        <v>44844</v>
      </c>
      <c r="D2460" s="13" t="s">
        <v>3950</v>
      </c>
      <c r="E2460" s="2">
        <v>54332</v>
      </c>
      <c r="F2460" s="15" t="s">
        <v>10050</v>
      </c>
      <c r="G2460" s="2">
        <f>52000+2332</f>
        <v>54332</v>
      </c>
      <c r="H2460" s="4">
        <f>Tabla14[[#This Row],[Importe]]-Tabla14[[#This Row],[Pagado]]</f>
        <v>0</v>
      </c>
    </row>
    <row r="2461" spans="1:8" x14ac:dyDescent="0.25">
      <c r="A2461" s="14">
        <v>44220</v>
      </c>
      <c r="B2461" s="8" t="s">
        <v>10108</v>
      </c>
      <c r="C2461">
        <v>44845</v>
      </c>
      <c r="D2461" s="13" t="s">
        <v>3994</v>
      </c>
      <c r="E2461" s="2">
        <v>482.8</v>
      </c>
      <c r="F2461" s="15">
        <v>44220</v>
      </c>
      <c r="G2461" s="2">
        <v>482.8</v>
      </c>
      <c r="H2461" s="4">
        <f>Tabla14[[#This Row],[Importe]]-Tabla14[[#This Row],[Pagado]]</f>
        <v>0</v>
      </c>
    </row>
    <row r="2462" spans="1:8" x14ac:dyDescent="0.25">
      <c r="A2462" s="14">
        <v>44220</v>
      </c>
      <c r="B2462" s="8" t="s">
        <v>10109</v>
      </c>
      <c r="C2462">
        <v>44846</v>
      </c>
      <c r="D2462" s="13" t="s">
        <v>3995</v>
      </c>
      <c r="E2462" s="2">
        <v>48684.9</v>
      </c>
      <c r="F2462" s="15">
        <v>44220</v>
      </c>
      <c r="G2462" s="2">
        <v>48684.9</v>
      </c>
      <c r="H2462" s="4">
        <f>Tabla14[[#This Row],[Importe]]-Tabla14[[#This Row],[Pagado]]</f>
        <v>0</v>
      </c>
    </row>
    <row r="2463" spans="1:8" x14ac:dyDescent="0.25">
      <c r="A2463" s="14">
        <v>44220</v>
      </c>
      <c r="B2463" s="8" t="s">
        <v>10110</v>
      </c>
      <c r="C2463">
        <v>44847</v>
      </c>
      <c r="D2463" s="13" t="s">
        <v>3964</v>
      </c>
      <c r="E2463" s="2">
        <v>360</v>
      </c>
      <c r="F2463" s="15">
        <v>44220</v>
      </c>
      <c r="G2463" s="2">
        <v>360</v>
      </c>
      <c r="H2463" s="4">
        <f>Tabla14[[#This Row],[Importe]]-Tabla14[[#This Row],[Pagado]]</f>
        <v>0</v>
      </c>
    </row>
    <row r="2464" spans="1:8" x14ac:dyDescent="0.25">
      <c r="A2464" s="14">
        <v>44220</v>
      </c>
      <c r="B2464" s="8" t="s">
        <v>10111</v>
      </c>
      <c r="C2464">
        <v>44848</v>
      </c>
      <c r="D2464" s="13" t="s">
        <v>4036</v>
      </c>
      <c r="E2464" s="2">
        <v>2534.4</v>
      </c>
      <c r="F2464" s="15">
        <v>44220</v>
      </c>
      <c r="G2464" s="2">
        <v>2534.4</v>
      </c>
      <c r="H2464" s="4">
        <f>Tabla14[[#This Row],[Importe]]-Tabla14[[#This Row],[Pagado]]</f>
        <v>0</v>
      </c>
    </row>
    <row r="2465" spans="1:8" x14ac:dyDescent="0.25">
      <c r="A2465" s="14">
        <v>44220</v>
      </c>
      <c r="B2465" s="8" t="s">
        <v>10112</v>
      </c>
      <c r="C2465">
        <v>44849</v>
      </c>
      <c r="D2465" s="13" t="s">
        <v>8138</v>
      </c>
      <c r="E2465" s="2">
        <v>1500.4</v>
      </c>
      <c r="F2465" s="15">
        <v>44220</v>
      </c>
      <c r="G2465" s="2">
        <v>1500.4</v>
      </c>
      <c r="H2465" s="4">
        <f>Tabla14[[#This Row],[Importe]]-Tabla14[[#This Row],[Pagado]]</f>
        <v>0</v>
      </c>
    </row>
    <row r="2466" spans="1:8" x14ac:dyDescent="0.25">
      <c r="A2466" s="14">
        <v>44220</v>
      </c>
      <c r="B2466" s="8" t="s">
        <v>10113</v>
      </c>
      <c r="C2466">
        <v>44850</v>
      </c>
      <c r="D2466" s="13" t="s">
        <v>4112</v>
      </c>
      <c r="E2466" s="2">
        <v>8662.6</v>
      </c>
      <c r="F2466" s="15">
        <v>44220</v>
      </c>
      <c r="G2466" s="2">
        <v>8662.6</v>
      </c>
      <c r="H2466" s="4">
        <f>Tabla14[[#This Row],[Importe]]-Tabla14[[#This Row],[Pagado]]</f>
        <v>0</v>
      </c>
    </row>
    <row r="2467" spans="1:8" x14ac:dyDescent="0.25">
      <c r="A2467" s="14">
        <v>44220</v>
      </c>
      <c r="B2467" s="8" t="s">
        <v>10114</v>
      </c>
      <c r="C2467">
        <v>44851</v>
      </c>
      <c r="D2467" s="13" t="s">
        <v>3964</v>
      </c>
      <c r="E2467" s="2">
        <v>585.20000000000005</v>
      </c>
      <c r="F2467" s="15">
        <v>44220</v>
      </c>
      <c r="G2467" s="2">
        <v>585.20000000000005</v>
      </c>
      <c r="H2467" s="4">
        <f>Tabla14[[#This Row],[Importe]]-Tabla14[[#This Row],[Pagado]]</f>
        <v>0</v>
      </c>
    </row>
    <row r="2468" spans="1:8" x14ac:dyDescent="0.25">
      <c r="A2468" s="14">
        <v>44220</v>
      </c>
      <c r="B2468" s="8" t="s">
        <v>10115</v>
      </c>
      <c r="C2468">
        <v>44852</v>
      </c>
      <c r="D2468" s="13" t="s">
        <v>3964</v>
      </c>
      <c r="E2468" s="2">
        <v>128.80000000000001</v>
      </c>
      <c r="F2468" s="15">
        <v>44220</v>
      </c>
      <c r="G2468" s="2">
        <v>128.80000000000001</v>
      </c>
      <c r="H2468" s="4">
        <f>Tabla14[[#This Row],[Importe]]-Tabla14[[#This Row],[Pagado]]</f>
        <v>0</v>
      </c>
    </row>
    <row r="2469" spans="1:8" x14ac:dyDescent="0.25">
      <c r="A2469" s="14">
        <v>44220</v>
      </c>
      <c r="B2469" s="8" t="s">
        <v>10116</v>
      </c>
      <c r="C2469">
        <v>44853</v>
      </c>
      <c r="D2469" s="13" t="s">
        <v>3969</v>
      </c>
      <c r="E2469" s="2">
        <v>8638.9</v>
      </c>
      <c r="F2469" s="15">
        <v>44220</v>
      </c>
      <c r="G2469" s="2">
        <v>8638.9</v>
      </c>
      <c r="H2469" s="4">
        <f>Tabla14[[#This Row],[Importe]]-Tabla14[[#This Row],[Pagado]]</f>
        <v>0</v>
      </c>
    </row>
    <row r="2470" spans="1:8" x14ac:dyDescent="0.25">
      <c r="A2470" s="14">
        <v>44220</v>
      </c>
      <c r="B2470" s="8" t="s">
        <v>10117</v>
      </c>
      <c r="C2470">
        <v>44854</v>
      </c>
      <c r="D2470" s="13" t="s">
        <v>3996</v>
      </c>
      <c r="E2470" s="2">
        <v>17860.2</v>
      </c>
      <c r="F2470" s="15">
        <v>44220</v>
      </c>
      <c r="G2470" s="2">
        <v>17860.2</v>
      </c>
      <c r="H2470" s="4">
        <f>Tabla14[[#This Row],[Importe]]-Tabla14[[#This Row],[Pagado]]</f>
        <v>0</v>
      </c>
    </row>
    <row r="2471" spans="1:8" ht="30" x14ac:dyDescent="0.25">
      <c r="A2471" s="14">
        <v>44220</v>
      </c>
      <c r="B2471" s="8" t="s">
        <v>10118</v>
      </c>
      <c r="C2471">
        <v>44855</v>
      </c>
      <c r="D2471" s="13" t="s">
        <v>3935</v>
      </c>
      <c r="E2471" s="2">
        <v>10109.700000000001</v>
      </c>
      <c r="F2471" s="15" t="s">
        <v>10050</v>
      </c>
      <c r="G2471" s="2">
        <f>4000+6109.7</f>
        <v>10109.700000000001</v>
      </c>
      <c r="H2471" s="4">
        <f>Tabla14[[#This Row],[Importe]]-Tabla14[[#This Row],[Pagado]]</f>
        <v>0</v>
      </c>
    </row>
    <row r="2472" spans="1:8" x14ac:dyDescent="0.25">
      <c r="A2472" s="14">
        <v>44220</v>
      </c>
      <c r="B2472" s="8" t="s">
        <v>10119</v>
      </c>
      <c r="C2472">
        <v>44856</v>
      </c>
      <c r="D2472" s="13" t="s">
        <v>4049</v>
      </c>
      <c r="E2472" s="2">
        <v>3020</v>
      </c>
      <c r="F2472" s="15">
        <v>44220</v>
      </c>
      <c r="G2472" s="2">
        <v>3020</v>
      </c>
      <c r="H2472" s="4">
        <f>Tabla14[[#This Row],[Importe]]-Tabla14[[#This Row],[Pagado]]</f>
        <v>0</v>
      </c>
    </row>
    <row r="2473" spans="1:8" x14ac:dyDescent="0.25">
      <c r="A2473" s="14">
        <v>44220</v>
      </c>
      <c r="B2473" s="8" t="s">
        <v>10120</v>
      </c>
      <c r="C2473">
        <v>44857</v>
      </c>
      <c r="D2473" s="13" t="s">
        <v>4113</v>
      </c>
      <c r="E2473" s="2">
        <v>1367.7</v>
      </c>
      <c r="F2473" s="15">
        <v>44220</v>
      </c>
      <c r="G2473" s="2">
        <v>1367.7</v>
      </c>
      <c r="H2473" s="4">
        <f>Tabla14[[#This Row],[Importe]]-Tabla14[[#This Row],[Pagado]]</f>
        <v>0</v>
      </c>
    </row>
    <row r="2474" spans="1:8" x14ac:dyDescent="0.25">
      <c r="A2474" s="14">
        <v>44220</v>
      </c>
      <c r="B2474" s="8" t="s">
        <v>10121</v>
      </c>
      <c r="C2474">
        <v>44858</v>
      </c>
      <c r="D2474" s="13" t="s">
        <v>3964</v>
      </c>
      <c r="E2474" s="2">
        <v>595.79999999999995</v>
      </c>
      <c r="F2474" s="15">
        <v>44220</v>
      </c>
      <c r="G2474" s="2">
        <v>595.79999999999995</v>
      </c>
      <c r="H2474" s="4">
        <f>Tabla14[[#This Row],[Importe]]-Tabla14[[#This Row],[Pagado]]</f>
        <v>0</v>
      </c>
    </row>
    <row r="2475" spans="1:8" x14ac:dyDescent="0.25">
      <c r="A2475" s="14">
        <v>44220</v>
      </c>
      <c r="B2475" s="8" t="s">
        <v>10122</v>
      </c>
      <c r="C2475">
        <v>44859</v>
      </c>
      <c r="D2475" s="13" t="s">
        <v>4121</v>
      </c>
      <c r="E2475" s="2">
        <v>2664</v>
      </c>
      <c r="F2475" s="15">
        <v>44220</v>
      </c>
      <c r="G2475" s="2">
        <v>2664</v>
      </c>
      <c r="H2475" s="4">
        <f>Tabla14[[#This Row],[Importe]]-Tabla14[[#This Row],[Pagado]]</f>
        <v>0</v>
      </c>
    </row>
    <row r="2476" spans="1:8" x14ac:dyDescent="0.25">
      <c r="A2476" s="14">
        <v>44220</v>
      </c>
      <c r="B2476" s="8" t="s">
        <v>10123</v>
      </c>
      <c r="C2476">
        <v>44860</v>
      </c>
      <c r="D2476" s="13" t="s">
        <v>3964</v>
      </c>
      <c r="E2476" s="2">
        <v>3920</v>
      </c>
      <c r="F2476" s="15">
        <v>44220</v>
      </c>
      <c r="G2476" s="2">
        <v>3920</v>
      </c>
      <c r="H2476" s="4">
        <f>Tabla14[[#This Row],[Importe]]-Tabla14[[#This Row],[Pagado]]</f>
        <v>0</v>
      </c>
    </row>
    <row r="2477" spans="1:8" x14ac:dyDescent="0.25">
      <c r="A2477" s="14">
        <v>44220</v>
      </c>
      <c r="B2477" s="8" t="s">
        <v>10124</v>
      </c>
      <c r="C2477">
        <v>44861</v>
      </c>
      <c r="D2477" s="13" t="s">
        <v>3989</v>
      </c>
      <c r="E2477" s="2">
        <v>907.8</v>
      </c>
      <c r="F2477" s="15">
        <v>44220</v>
      </c>
      <c r="G2477" s="2">
        <v>907.8</v>
      </c>
      <c r="H2477" s="4">
        <f>Tabla14[[#This Row],[Importe]]-Tabla14[[#This Row],[Pagado]]</f>
        <v>0</v>
      </c>
    </row>
    <row r="2478" spans="1:8" x14ac:dyDescent="0.25">
      <c r="A2478" s="14">
        <v>44220</v>
      </c>
      <c r="B2478" s="8" t="s">
        <v>10125</v>
      </c>
      <c r="C2478">
        <v>44862</v>
      </c>
      <c r="D2478" s="13" t="s">
        <v>3966</v>
      </c>
      <c r="E2478" s="2">
        <v>812</v>
      </c>
      <c r="F2478" s="15">
        <v>44220</v>
      </c>
      <c r="G2478" s="2">
        <v>812</v>
      </c>
      <c r="H2478" s="4">
        <f>Tabla14[[#This Row],[Importe]]-Tabla14[[#This Row],[Pagado]]</f>
        <v>0</v>
      </c>
    </row>
    <row r="2479" spans="1:8" x14ac:dyDescent="0.25">
      <c r="A2479" s="14">
        <v>44220</v>
      </c>
      <c r="B2479" s="8" t="s">
        <v>10126</v>
      </c>
      <c r="C2479">
        <v>44863</v>
      </c>
      <c r="D2479" s="13" t="s">
        <v>3964</v>
      </c>
      <c r="E2479" s="2">
        <v>882</v>
      </c>
      <c r="F2479" s="15">
        <v>44220</v>
      </c>
      <c r="G2479" s="2">
        <v>882</v>
      </c>
      <c r="H2479" s="4">
        <f>Tabla14[[#This Row],[Importe]]-Tabla14[[#This Row],[Pagado]]</f>
        <v>0</v>
      </c>
    </row>
    <row r="2480" spans="1:8" x14ac:dyDescent="0.25">
      <c r="A2480" s="14">
        <v>44220</v>
      </c>
      <c r="B2480" s="8" t="s">
        <v>10127</v>
      </c>
      <c r="C2480">
        <v>44864</v>
      </c>
      <c r="D2480" s="13" t="s">
        <v>3935</v>
      </c>
      <c r="E2480" s="2">
        <v>3647.2</v>
      </c>
      <c r="F2480" s="15">
        <v>44221</v>
      </c>
      <c r="G2480" s="2">
        <v>3647.2</v>
      </c>
      <c r="H2480" s="4">
        <f>Tabla14[[#This Row],[Importe]]-Tabla14[[#This Row],[Pagado]]</f>
        <v>0</v>
      </c>
    </row>
    <row r="2481" spans="1:8" x14ac:dyDescent="0.25">
      <c r="A2481" s="14">
        <v>44220</v>
      </c>
      <c r="B2481" s="8" t="s">
        <v>10128</v>
      </c>
      <c r="C2481">
        <v>44865</v>
      </c>
      <c r="D2481" s="13" t="s">
        <v>4099</v>
      </c>
      <c r="E2481" s="2">
        <v>3345.3</v>
      </c>
      <c r="F2481" s="15">
        <v>44220</v>
      </c>
      <c r="G2481" s="2">
        <v>3345.3</v>
      </c>
      <c r="H2481" s="4">
        <f>Tabla14[[#This Row],[Importe]]-Tabla14[[#This Row],[Pagado]]</f>
        <v>0</v>
      </c>
    </row>
    <row r="2482" spans="1:8" x14ac:dyDescent="0.25">
      <c r="A2482" s="14">
        <v>44220</v>
      </c>
      <c r="B2482" s="8" t="s">
        <v>10129</v>
      </c>
      <c r="C2482">
        <v>44866</v>
      </c>
      <c r="D2482" s="13" t="s">
        <v>4133</v>
      </c>
      <c r="E2482" s="2">
        <v>588</v>
      </c>
      <c r="F2482" s="15">
        <v>44220</v>
      </c>
      <c r="G2482" s="2">
        <v>588</v>
      </c>
      <c r="H2482" s="4">
        <f>Tabla14[[#This Row],[Importe]]-Tabla14[[#This Row],[Pagado]]</f>
        <v>0</v>
      </c>
    </row>
    <row r="2483" spans="1:8" x14ac:dyDescent="0.25">
      <c r="A2483" s="14">
        <v>44220</v>
      </c>
      <c r="B2483" s="8" t="s">
        <v>10130</v>
      </c>
      <c r="C2483">
        <v>44867</v>
      </c>
      <c r="D2483" s="13" t="s">
        <v>4061</v>
      </c>
      <c r="E2483" s="2">
        <v>5097.6000000000004</v>
      </c>
      <c r="F2483" s="15">
        <v>44220</v>
      </c>
      <c r="G2483" s="2">
        <v>5097.6000000000004</v>
      </c>
      <c r="H2483" s="4">
        <f>Tabla14[[#This Row],[Importe]]-Tabla14[[#This Row],[Pagado]]</f>
        <v>0</v>
      </c>
    </row>
    <row r="2484" spans="1:8" x14ac:dyDescent="0.25">
      <c r="A2484" s="14">
        <v>44220</v>
      </c>
      <c r="B2484" s="8" t="s">
        <v>10131</v>
      </c>
      <c r="C2484">
        <v>44868</v>
      </c>
      <c r="D2484" s="13" t="s">
        <v>3958</v>
      </c>
      <c r="E2484" s="2">
        <v>1894.8</v>
      </c>
      <c r="F2484" s="15">
        <v>44220</v>
      </c>
      <c r="G2484" s="2">
        <v>1894.8</v>
      </c>
      <c r="H2484" s="4">
        <f>Tabla14[[#This Row],[Importe]]-Tabla14[[#This Row],[Pagado]]</f>
        <v>0</v>
      </c>
    </row>
    <row r="2485" spans="1:8" x14ac:dyDescent="0.25">
      <c r="A2485" s="14">
        <v>44220</v>
      </c>
      <c r="B2485" s="8" t="s">
        <v>10132</v>
      </c>
      <c r="C2485">
        <v>44869</v>
      </c>
      <c r="D2485" s="13" t="s">
        <v>4159</v>
      </c>
      <c r="E2485" s="2">
        <v>10299.799999999999</v>
      </c>
      <c r="F2485" s="15">
        <v>44220</v>
      </c>
      <c r="G2485" s="2">
        <v>10299.799999999999</v>
      </c>
      <c r="H2485" s="4">
        <f>Tabla14[[#This Row],[Importe]]-Tabla14[[#This Row],[Pagado]]</f>
        <v>0</v>
      </c>
    </row>
    <row r="2486" spans="1:8" x14ac:dyDescent="0.25">
      <c r="A2486" s="14">
        <v>44220</v>
      </c>
      <c r="B2486" s="8" t="s">
        <v>10133</v>
      </c>
      <c r="C2486">
        <v>44870</v>
      </c>
      <c r="D2486" s="13" t="s">
        <v>4066</v>
      </c>
      <c r="E2486" s="2">
        <v>3048</v>
      </c>
      <c r="F2486" s="15">
        <v>44220</v>
      </c>
      <c r="G2486" s="2">
        <v>3048</v>
      </c>
      <c r="H2486" s="4">
        <f>Tabla14[[#This Row],[Importe]]-Tabla14[[#This Row],[Pagado]]</f>
        <v>0</v>
      </c>
    </row>
    <row r="2487" spans="1:8" x14ac:dyDescent="0.25">
      <c r="A2487" s="14">
        <v>44220</v>
      </c>
      <c r="B2487" s="8" t="s">
        <v>10134</v>
      </c>
      <c r="C2487">
        <v>44871</v>
      </c>
      <c r="D2487" s="13" t="s">
        <v>4109</v>
      </c>
      <c r="E2487" s="2">
        <v>905</v>
      </c>
      <c r="F2487" s="15">
        <v>44220</v>
      </c>
      <c r="G2487" s="2">
        <v>905</v>
      </c>
      <c r="H2487" s="4">
        <f>Tabla14[[#This Row],[Importe]]-Tabla14[[#This Row],[Pagado]]</f>
        <v>0</v>
      </c>
    </row>
    <row r="2488" spans="1:8" x14ac:dyDescent="0.25">
      <c r="A2488" s="14">
        <v>44220</v>
      </c>
      <c r="B2488" s="8" t="s">
        <v>10135</v>
      </c>
      <c r="C2488">
        <v>44872</v>
      </c>
      <c r="D2488" s="13" t="s">
        <v>8503</v>
      </c>
      <c r="E2488" s="2">
        <v>1960</v>
      </c>
      <c r="F2488" s="15">
        <v>44220</v>
      </c>
      <c r="G2488" s="2">
        <v>1960</v>
      </c>
      <c r="H2488" s="4">
        <f>Tabla14[[#This Row],[Importe]]-Tabla14[[#This Row],[Pagado]]</f>
        <v>0</v>
      </c>
    </row>
    <row r="2489" spans="1:8" x14ac:dyDescent="0.25">
      <c r="A2489" s="14">
        <v>44220</v>
      </c>
      <c r="B2489" s="8" t="s">
        <v>10136</v>
      </c>
      <c r="C2489">
        <v>44873</v>
      </c>
      <c r="D2489" s="13" t="s">
        <v>4073</v>
      </c>
      <c r="E2489" s="2">
        <v>7198.34</v>
      </c>
      <c r="F2489" s="15">
        <v>44220</v>
      </c>
      <c r="G2489" s="2">
        <v>7198.34</v>
      </c>
      <c r="H2489" s="4">
        <f>Tabla14[[#This Row],[Importe]]-Tabla14[[#This Row],[Pagado]]</f>
        <v>0</v>
      </c>
    </row>
    <row r="2490" spans="1:8" x14ac:dyDescent="0.25">
      <c r="A2490" s="14">
        <v>44220</v>
      </c>
      <c r="B2490" s="8" t="s">
        <v>10137</v>
      </c>
      <c r="C2490">
        <v>44874</v>
      </c>
      <c r="D2490" s="13" t="s">
        <v>4041</v>
      </c>
      <c r="E2490" s="2">
        <v>370</v>
      </c>
      <c r="F2490" s="15">
        <v>44220</v>
      </c>
      <c r="G2490" s="2">
        <v>370</v>
      </c>
      <c r="H2490" s="4">
        <f>Tabla14[[#This Row],[Importe]]-Tabla14[[#This Row],[Pagado]]</f>
        <v>0</v>
      </c>
    </row>
    <row r="2491" spans="1:8" x14ac:dyDescent="0.25">
      <c r="A2491" s="14">
        <v>44220</v>
      </c>
      <c r="B2491" s="8" t="s">
        <v>10138</v>
      </c>
      <c r="C2491">
        <v>44875</v>
      </c>
      <c r="D2491" s="13" t="s">
        <v>3998</v>
      </c>
      <c r="E2491" s="2">
        <v>48201.599999999999</v>
      </c>
      <c r="F2491" s="15">
        <v>44220</v>
      </c>
      <c r="G2491" s="2">
        <v>48201.599999999999</v>
      </c>
      <c r="H2491" s="4">
        <f>Tabla14[[#This Row],[Importe]]-Tabla14[[#This Row],[Pagado]]</f>
        <v>0</v>
      </c>
    </row>
    <row r="2492" spans="1:8" x14ac:dyDescent="0.25">
      <c r="A2492" s="14">
        <v>44220</v>
      </c>
      <c r="B2492" s="8" t="s">
        <v>10139</v>
      </c>
      <c r="C2492">
        <v>44876</v>
      </c>
      <c r="D2492" s="13" t="s">
        <v>3958</v>
      </c>
      <c r="E2492" s="2">
        <v>885.6</v>
      </c>
      <c r="F2492" s="15">
        <v>44220</v>
      </c>
      <c r="G2492" s="2">
        <v>885.6</v>
      </c>
      <c r="H2492" s="4">
        <f>Tabla14[[#This Row],[Importe]]-Tabla14[[#This Row],[Pagado]]</f>
        <v>0</v>
      </c>
    </row>
    <row r="2493" spans="1:8" x14ac:dyDescent="0.25">
      <c r="A2493" s="14">
        <v>44220</v>
      </c>
      <c r="B2493" s="8" t="s">
        <v>10140</v>
      </c>
      <c r="C2493">
        <v>44877</v>
      </c>
      <c r="D2493" s="13" t="s">
        <v>3962</v>
      </c>
      <c r="E2493" s="2">
        <v>5917.7</v>
      </c>
      <c r="F2493" s="15">
        <v>44220</v>
      </c>
      <c r="G2493" s="2">
        <v>5917.7</v>
      </c>
      <c r="H2493" s="4">
        <f>Tabla14[[#This Row],[Importe]]-Tabla14[[#This Row],[Pagado]]</f>
        <v>0</v>
      </c>
    </row>
    <row r="2494" spans="1:8" x14ac:dyDescent="0.25">
      <c r="A2494" s="14">
        <v>44220</v>
      </c>
      <c r="B2494" s="8" t="s">
        <v>10141</v>
      </c>
      <c r="C2494">
        <v>44878</v>
      </c>
      <c r="D2494" s="13" t="s">
        <v>5523</v>
      </c>
      <c r="E2494" s="2">
        <v>1296</v>
      </c>
      <c r="F2494" s="15">
        <v>44220</v>
      </c>
      <c r="G2494" s="2">
        <v>1296</v>
      </c>
      <c r="H2494" s="4">
        <f>Tabla14[[#This Row],[Importe]]-Tabla14[[#This Row],[Pagado]]</f>
        <v>0</v>
      </c>
    </row>
    <row r="2495" spans="1:8" x14ac:dyDescent="0.25">
      <c r="A2495" s="14">
        <v>44220</v>
      </c>
      <c r="B2495" s="8" t="s">
        <v>10142</v>
      </c>
      <c r="C2495">
        <v>44879</v>
      </c>
      <c r="D2495" s="13" t="s">
        <v>4049</v>
      </c>
      <c r="E2495" s="2">
        <v>375</v>
      </c>
      <c r="F2495" s="15">
        <v>44220</v>
      </c>
      <c r="G2495" s="2">
        <v>375</v>
      </c>
      <c r="H2495" s="4">
        <f>Tabla14[[#This Row],[Importe]]-Tabla14[[#This Row],[Pagado]]</f>
        <v>0</v>
      </c>
    </row>
    <row r="2496" spans="1:8" x14ac:dyDescent="0.25">
      <c r="A2496" s="14">
        <v>44221</v>
      </c>
      <c r="B2496" s="8" t="s">
        <v>10143</v>
      </c>
      <c r="C2496">
        <v>44880</v>
      </c>
      <c r="D2496" s="13" t="s">
        <v>4183</v>
      </c>
      <c r="E2496" s="2">
        <v>4422.7</v>
      </c>
      <c r="F2496" s="15">
        <v>44221</v>
      </c>
      <c r="G2496" s="2">
        <v>4422.7</v>
      </c>
      <c r="H2496" s="4">
        <f>Tabla14[[#This Row],[Importe]]-Tabla14[[#This Row],[Pagado]]</f>
        <v>0</v>
      </c>
    </row>
    <row r="2497" spans="1:8" ht="30" x14ac:dyDescent="0.25">
      <c r="A2497" s="14">
        <v>44221</v>
      </c>
      <c r="B2497" s="8" t="s">
        <v>10144</v>
      </c>
      <c r="C2497">
        <v>44881</v>
      </c>
      <c r="D2497" s="13" t="s">
        <v>3935</v>
      </c>
      <c r="E2497" s="2">
        <v>85142.9</v>
      </c>
      <c r="F2497" s="15" t="s">
        <v>10145</v>
      </c>
      <c r="G2497" s="2">
        <f>54000+31142.9</f>
        <v>85142.9</v>
      </c>
      <c r="H2497" s="4">
        <f>Tabla14[[#This Row],[Importe]]-Tabla14[[#This Row],[Pagado]]</f>
        <v>0</v>
      </c>
    </row>
    <row r="2498" spans="1:8" x14ac:dyDescent="0.25">
      <c r="A2498" s="14">
        <v>44221</v>
      </c>
      <c r="B2498" s="8" t="s">
        <v>10146</v>
      </c>
      <c r="C2498">
        <v>44882</v>
      </c>
      <c r="D2498" s="13" t="s">
        <v>3952</v>
      </c>
      <c r="E2498" s="2">
        <v>11162.4</v>
      </c>
      <c r="F2498" s="15">
        <v>44221</v>
      </c>
      <c r="G2498" s="2">
        <v>11162.4</v>
      </c>
      <c r="H2498" s="4">
        <f>Tabla14[[#This Row],[Importe]]-Tabla14[[#This Row],[Pagado]]</f>
        <v>0</v>
      </c>
    </row>
    <row r="2499" spans="1:8" x14ac:dyDescent="0.25">
      <c r="A2499" s="14">
        <v>44221</v>
      </c>
      <c r="B2499" s="8" t="s">
        <v>10147</v>
      </c>
      <c r="C2499">
        <v>44883</v>
      </c>
      <c r="D2499" s="13" t="s">
        <v>4043</v>
      </c>
      <c r="E2499" s="2">
        <v>41979</v>
      </c>
      <c r="F2499" s="15">
        <v>44224</v>
      </c>
      <c r="G2499" s="2">
        <v>41979</v>
      </c>
      <c r="H2499" s="4">
        <f>Tabla14[[#This Row],[Importe]]-Tabla14[[#This Row],[Pagado]]</f>
        <v>0</v>
      </c>
    </row>
    <row r="2500" spans="1:8" x14ac:dyDescent="0.25">
      <c r="A2500" s="14">
        <v>44221</v>
      </c>
      <c r="B2500" s="8" t="s">
        <v>10148</v>
      </c>
      <c r="C2500">
        <v>44884</v>
      </c>
      <c r="D2500" s="13" t="s">
        <v>3951</v>
      </c>
      <c r="E2500" s="2">
        <v>2719.8</v>
      </c>
      <c r="F2500" s="15">
        <v>44221</v>
      </c>
      <c r="G2500" s="2">
        <v>2719.8</v>
      </c>
      <c r="H2500" s="4">
        <f>Tabla14[[#This Row],[Importe]]-Tabla14[[#This Row],[Pagado]]</f>
        <v>0</v>
      </c>
    </row>
    <row r="2501" spans="1:8" x14ac:dyDescent="0.25">
      <c r="A2501" s="14">
        <v>44221</v>
      </c>
      <c r="B2501" s="8" t="s">
        <v>10149</v>
      </c>
      <c r="C2501">
        <v>44885</v>
      </c>
      <c r="D2501" s="13" t="s">
        <v>3975</v>
      </c>
      <c r="E2501" s="2">
        <v>10526.2</v>
      </c>
      <c r="F2501" s="15">
        <v>44221</v>
      </c>
      <c r="G2501" s="2">
        <v>10526.2</v>
      </c>
      <c r="H2501" s="4">
        <f>Tabla14[[#This Row],[Importe]]-Tabla14[[#This Row],[Pagado]]</f>
        <v>0</v>
      </c>
    </row>
    <row r="2502" spans="1:8" x14ac:dyDescent="0.25">
      <c r="A2502" s="14">
        <v>44221</v>
      </c>
      <c r="B2502" s="8" t="s">
        <v>10150</v>
      </c>
      <c r="C2502">
        <v>44886</v>
      </c>
      <c r="D2502" s="13" t="s">
        <v>3949</v>
      </c>
      <c r="E2502" s="2">
        <v>28567.3</v>
      </c>
      <c r="F2502" s="15">
        <v>44223</v>
      </c>
      <c r="G2502" s="2">
        <v>28567.3</v>
      </c>
      <c r="H2502" s="4">
        <f>Tabla14[[#This Row],[Importe]]-Tabla14[[#This Row],[Pagado]]</f>
        <v>0</v>
      </c>
    </row>
    <row r="2503" spans="1:8" x14ac:dyDescent="0.25">
      <c r="A2503" s="14">
        <v>44221</v>
      </c>
      <c r="B2503" s="8" t="s">
        <v>10151</v>
      </c>
      <c r="C2503">
        <v>44887</v>
      </c>
      <c r="D2503" s="13" t="s">
        <v>3938</v>
      </c>
      <c r="E2503" s="2">
        <v>5131</v>
      </c>
      <c r="F2503" s="15">
        <v>44223</v>
      </c>
      <c r="G2503" s="2">
        <v>5131</v>
      </c>
      <c r="H2503" s="4">
        <f>Tabla14[[#This Row],[Importe]]-Tabla14[[#This Row],[Pagado]]</f>
        <v>0</v>
      </c>
    </row>
    <row r="2504" spans="1:8" x14ac:dyDescent="0.25">
      <c r="A2504" s="14">
        <v>44221</v>
      </c>
      <c r="B2504" s="8" t="s">
        <v>10152</v>
      </c>
      <c r="C2504">
        <v>44888</v>
      </c>
      <c r="D2504" s="13" t="s">
        <v>3967</v>
      </c>
      <c r="E2504" s="2">
        <v>6443.7</v>
      </c>
      <c r="F2504" s="15">
        <v>44221</v>
      </c>
      <c r="G2504" s="2">
        <v>6443.7</v>
      </c>
      <c r="H2504" s="4">
        <f>Tabla14[[#This Row],[Importe]]-Tabla14[[#This Row],[Pagado]]</f>
        <v>0</v>
      </c>
    </row>
    <row r="2505" spans="1:8" x14ac:dyDescent="0.25">
      <c r="A2505" s="14">
        <v>44221</v>
      </c>
      <c r="B2505" s="8" t="s">
        <v>10153</v>
      </c>
      <c r="C2505">
        <v>44889</v>
      </c>
      <c r="D2505" s="13" t="s">
        <v>4040</v>
      </c>
      <c r="E2505" s="2">
        <v>29279.1</v>
      </c>
      <c r="F2505" s="15">
        <v>44224</v>
      </c>
      <c r="G2505" s="2">
        <v>29279.1</v>
      </c>
      <c r="H2505" s="4">
        <f>Tabla14[[#This Row],[Importe]]-Tabla14[[#This Row],[Pagado]]</f>
        <v>0</v>
      </c>
    </row>
    <row r="2506" spans="1:8" x14ac:dyDescent="0.25">
      <c r="A2506" s="14">
        <v>44221</v>
      </c>
      <c r="B2506" s="8" t="s">
        <v>10154</v>
      </c>
      <c r="C2506">
        <v>44890</v>
      </c>
      <c r="D2506" s="13" t="s">
        <v>4041</v>
      </c>
      <c r="E2506" s="2">
        <v>533.79999999999995</v>
      </c>
      <c r="F2506" s="15">
        <v>44221</v>
      </c>
      <c r="G2506" s="2">
        <v>533.79999999999995</v>
      </c>
      <c r="H2506" s="4">
        <f>Tabla14[[#This Row],[Importe]]-Tabla14[[#This Row],[Pagado]]</f>
        <v>0</v>
      </c>
    </row>
    <row r="2507" spans="1:8" x14ac:dyDescent="0.25">
      <c r="A2507" s="14">
        <v>44221</v>
      </c>
      <c r="B2507" s="8" t="s">
        <v>10155</v>
      </c>
      <c r="C2507">
        <v>44891</v>
      </c>
      <c r="D2507" s="13" t="s">
        <v>3946</v>
      </c>
      <c r="E2507" s="2">
        <v>2275.1999999999998</v>
      </c>
      <c r="F2507" s="15">
        <v>44221</v>
      </c>
      <c r="G2507" s="2">
        <v>2275.1999999999998</v>
      </c>
      <c r="H2507" s="4">
        <f>Tabla14[[#This Row],[Importe]]-Tabla14[[#This Row],[Pagado]]</f>
        <v>0</v>
      </c>
    </row>
    <row r="2508" spans="1:8" x14ac:dyDescent="0.25">
      <c r="A2508" s="14">
        <v>44221</v>
      </c>
      <c r="B2508" s="8" t="s">
        <v>10156</v>
      </c>
      <c r="C2508">
        <v>44892</v>
      </c>
      <c r="D2508" s="13" t="s">
        <v>4126</v>
      </c>
      <c r="E2508" s="2">
        <v>252</v>
      </c>
      <c r="F2508" s="15">
        <v>44221</v>
      </c>
      <c r="G2508" s="2">
        <v>252</v>
      </c>
      <c r="H2508" s="4">
        <f>Tabla14[[#This Row],[Importe]]-Tabla14[[#This Row],[Pagado]]</f>
        <v>0</v>
      </c>
    </row>
    <row r="2509" spans="1:8" x14ac:dyDescent="0.25">
      <c r="A2509" s="14">
        <v>44221</v>
      </c>
      <c r="B2509" s="8" t="s">
        <v>10157</v>
      </c>
      <c r="C2509">
        <v>44893</v>
      </c>
      <c r="D2509" s="13" t="s">
        <v>4037</v>
      </c>
      <c r="E2509" s="2">
        <v>10797</v>
      </c>
      <c r="F2509" s="15">
        <v>44228</v>
      </c>
      <c r="G2509" s="2">
        <v>10797</v>
      </c>
      <c r="H2509" s="4">
        <f>Tabla14[[#This Row],[Importe]]-Tabla14[[#This Row],[Pagado]]</f>
        <v>0</v>
      </c>
    </row>
    <row r="2510" spans="1:8" x14ac:dyDescent="0.25">
      <c r="A2510" s="14">
        <v>44221</v>
      </c>
      <c r="B2510" s="8" t="s">
        <v>10158</v>
      </c>
      <c r="C2510">
        <v>44894</v>
      </c>
      <c r="D2510" s="13" t="s">
        <v>8698</v>
      </c>
      <c r="E2510" s="2">
        <v>4043.4</v>
      </c>
      <c r="F2510" s="15">
        <v>44221</v>
      </c>
      <c r="G2510" s="2">
        <v>4043.4</v>
      </c>
      <c r="H2510" s="4">
        <f>Tabla14[[#This Row],[Importe]]-Tabla14[[#This Row],[Pagado]]</f>
        <v>0</v>
      </c>
    </row>
    <row r="2511" spans="1:8" x14ac:dyDescent="0.25">
      <c r="A2511" s="14">
        <v>44221</v>
      </c>
      <c r="B2511" s="8" t="s">
        <v>10159</v>
      </c>
      <c r="C2511">
        <v>44895</v>
      </c>
      <c r="D2511" s="13" t="s">
        <v>3941</v>
      </c>
      <c r="E2511" s="2">
        <v>4692</v>
      </c>
      <c r="F2511" s="15">
        <v>44222</v>
      </c>
      <c r="G2511" s="2">
        <v>4692</v>
      </c>
      <c r="H2511" s="4">
        <f>Tabla14[[#This Row],[Importe]]-Tabla14[[#This Row],[Pagado]]</f>
        <v>0</v>
      </c>
    </row>
    <row r="2512" spans="1:8" x14ac:dyDescent="0.25">
      <c r="A2512" s="14">
        <v>44221</v>
      </c>
      <c r="B2512" s="8" t="s">
        <v>10160</v>
      </c>
      <c r="C2512">
        <v>44896</v>
      </c>
      <c r="D2512" s="13" t="s">
        <v>3942</v>
      </c>
      <c r="E2512" s="2">
        <v>3957.4</v>
      </c>
      <c r="F2512" s="15">
        <v>44224</v>
      </c>
      <c r="G2512" s="2">
        <v>3957.4</v>
      </c>
      <c r="H2512" s="4">
        <f>Tabla14[[#This Row],[Importe]]-Tabla14[[#This Row],[Pagado]]</f>
        <v>0</v>
      </c>
    </row>
    <row r="2513" spans="1:8" x14ac:dyDescent="0.25">
      <c r="A2513" s="14">
        <v>44221</v>
      </c>
      <c r="B2513" s="8" t="s">
        <v>10161</v>
      </c>
      <c r="C2513">
        <v>44897</v>
      </c>
      <c r="D2513" s="13" t="s">
        <v>3945</v>
      </c>
      <c r="E2513" s="2">
        <v>3937.6</v>
      </c>
      <c r="F2513" s="15">
        <v>44222</v>
      </c>
      <c r="G2513" s="2">
        <v>3937.6</v>
      </c>
      <c r="H2513" s="4">
        <f>Tabla14[[#This Row],[Importe]]-Tabla14[[#This Row],[Pagado]]</f>
        <v>0</v>
      </c>
    </row>
    <row r="2514" spans="1:8" x14ac:dyDescent="0.25">
      <c r="A2514" s="14">
        <v>44221</v>
      </c>
      <c r="B2514" s="8" t="s">
        <v>10162</v>
      </c>
      <c r="C2514">
        <v>44898</v>
      </c>
      <c r="D2514" s="13" t="s">
        <v>3940</v>
      </c>
      <c r="E2514" s="2">
        <v>3933.9</v>
      </c>
      <c r="F2514" s="15">
        <v>44223</v>
      </c>
      <c r="G2514" s="2">
        <v>3933.9</v>
      </c>
      <c r="H2514" s="4">
        <f>Tabla14[[#This Row],[Importe]]-Tabla14[[#This Row],[Pagado]]</f>
        <v>0</v>
      </c>
    </row>
    <row r="2515" spans="1:8" x14ac:dyDescent="0.25">
      <c r="A2515" s="14">
        <v>44221</v>
      </c>
      <c r="B2515" s="8" t="s">
        <v>10163</v>
      </c>
      <c r="C2515">
        <v>44899</v>
      </c>
      <c r="D2515" s="13" t="s">
        <v>3948</v>
      </c>
      <c r="E2515" s="2">
        <v>7450</v>
      </c>
      <c r="F2515" s="15">
        <v>44222</v>
      </c>
      <c r="G2515" s="2">
        <v>7450</v>
      </c>
      <c r="H2515" s="4">
        <f>Tabla14[[#This Row],[Importe]]-Tabla14[[#This Row],[Pagado]]</f>
        <v>0</v>
      </c>
    </row>
    <row r="2516" spans="1:8" ht="15.75" x14ac:dyDescent="0.25">
      <c r="A2516" s="14">
        <v>44221</v>
      </c>
      <c r="B2516" s="8" t="s">
        <v>10164</v>
      </c>
      <c r="C2516">
        <v>44900</v>
      </c>
      <c r="D2516" s="17" t="s">
        <v>7662</v>
      </c>
      <c r="E2516" s="2">
        <v>0</v>
      </c>
      <c r="F2516" s="18" t="s">
        <v>7662</v>
      </c>
      <c r="G2516" s="2">
        <v>0</v>
      </c>
      <c r="H2516" s="4">
        <f>Tabla14[[#This Row],[Importe]]-Tabla14[[#This Row],[Pagado]]</f>
        <v>0</v>
      </c>
    </row>
    <row r="2517" spans="1:8" x14ac:dyDescent="0.25">
      <c r="A2517" s="14">
        <v>44221</v>
      </c>
      <c r="B2517" s="8" t="s">
        <v>10165</v>
      </c>
      <c r="C2517">
        <v>44901</v>
      </c>
      <c r="D2517" s="13" t="s">
        <v>4129</v>
      </c>
      <c r="E2517" s="2">
        <v>16490.7</v>
      </c>
      <c r="F2517" s="15">
        <v>44222</v>
      </c>
      <c r="G2517" s="2">
        <v>16490.7</v>
      </c>
      <c r="H2517" s="4">
        <f>Tabla14[[#This Row],[Importe]]-Tabla14[[#This Row],[Pagado]]</f>
        <v>0</v>
      </c>
    </row>
    <row r="2518" spans="1:8" x14ac:dyDescent="0.25">
      <c r="A2518" s="14">
        <v>44221</v>
      </c>
      <c r="B2518" s="8" t="s">
        <v>10166</v>
      </c>
      <c r="C2518">
        <v>44902</v>
      </c>
      <c r="D2518" s="13" t="s">
        <v>4030</v>
      </c>
      <c r="E2518" s="2">
        <v>3376.8</v>
      </c>
      <c r="F2518" s="15">
        <v>44221</v>
      </c>
      <c r="G2518" s="2">
        <v>3376.8</v>
      </c>
      <c r="H2518" s="4">
        <f>Tabla14[[#This Row],[Importe]]-Tabla14[[#This Row],[Pagado]]</f>
        <v>0</v>
      </c>
    </row>
    <row r="2519" spans="1:8" x14ac:dyDescent="0.25">
      <c r="A2519" s="14">
        <v>44221</v>
      </c>
      <c r="B2519" s="8" t="s">
        <v>10167</v>
      </c>
      <c r="C2519">
        <v>44903</v>
      </c>
      <c r="D2519" s="13" t="s">
        <v>3950</v>
      </c>
      <c r="E2519" s="2">
        <v>52109.1</v>
      </c>
      <c r="F2519" s="15">
        <v>44222</v>
      </c>
      <c r="G2519" s="2">
        <v>52109.1</v>
      </c>
      <c r="H2519" s="4">
        <f>Tabla14[[#This Row],[Importe]]-Tabla14[[#This Row],[Pagado]]</f>
        <v>0</v>
      </c>
    </row>
    <row r="2520" spans="1:8" x14ac:dyDescent="0.25">
      <c r="A2520" s="14">
        <v>44221</v>
      </c>
      <c r="B2520" s="8" t="s">
        <v>10168</v>
      </c>
      <c r="C2520">
        <v>44904</v>
      </c>
      <c r="D2520" s="13" t="s">
        <v>3972</v>
      </c>
      <c r="E2520" s="2">
        <v>3758.1</v>
      </c>
      <c r="F2520" s="15">
        <v>44221</v>
      </c>
      <c r="G2520" s="2">
        <v>3758.1</v>
      </c>
      <c r="H2520" s="4">
        <f>Tabla14[[#This Row],[Importe]]-Tabla14[[#This Row],[Pagado]]</f>
        <v>0</v>
      </c>
    </row>
    <row r="2521" spans="1:8" x14ac:dyDescent="0.25">
      <c r="A2521" s="14">
        <v>44221</v>
      </c>
      <c r="B2521" s="8" t="s">
        <v>10169</v>
      </c>
      <c r="C2521">
        <v>44905</v>
      </c>
      <c r="D2521" s="13" t="s">
        <v>3971</v>
      </c>
      <c r="E2521" s="2">
        <v>4963.2</v>
      </c>
      <c r="F2521" s="15">
        <v>44221</v>
      </c>
      <c r="G2521" s="2">
        <v>4963.2</v>
      </c>
      <c r="H2521" s="4">
        <f>Tabla14[[#This Row],[Importe]]-Tabla14[[#This Row],[Pagado]]</f>
        <v>0</v>
      </c>
    </row>
    <row r="2522" spans="1:8" x14ac:dyDescent="0.25">
      <c r="A2522" s="14">
        <v>44221</v>
      </c>
      <c r="B2522" s="8" t="s">
        <v>10170</v>
      </c>
      <c r="C2522">
        <v>44906</v>
      </c>
      <c r="D2522" s="13" t="s">
        <v>4079</v>
      </c>
      <c r="E2522" s="2">
        <v>3483.2</v>
      </c>
      <c r="F2522" s="15">
        <v>44221</v>
      </c>
      <c r="G2522" s="2">
        <v>3483.2</v>
      </c>
      <c r="H2522" s="4">
        <f>Tabla14[[#This Row],[Importe]]-Tabla14[[#This Row],[Pagado]]</f>
        <v>0</v>
      </c>
    </row>
    <row r="2523" spans="1:8" x14ac:dyDescent="0.25">
      <c r="A2523" s="14">
        <v>44221</v>
      </c>
      <c r="B2523" s="8" t="s">
        <v>10171</v>
      </c>
      <c r="C2523">
        <v>44907</v>
      </c>
      <c r="D2523" s="13" t="s">
        <v>3982</v>
      </c>
      <c r="E2523" s="2">
        <v>3277.5</v>
      </c>
      <c r="F2523" s="15">
        <v>44221</v>
      </c>
      <c r="G2523" s="2">
        <v>3277.5</v>
      </c>
      <c r="H2523" s="4">
        <f>Tabla14[[#This Row],[Importe]]-Tabla14[[#This Row],[Pagado]]</f>
        <v>0</v>
      </c>
    </row>
    <row r="2524" spans="1:8" x14ac:dyDescent="0.25">
      <c r="A2524" s="14">
        <v>44221</v>
      </c>
      <c r="B2524" s="8" t="s">
        <v>10172</v>
      </c>
      <c r="C2524">
        <v>44908</v>
      </c>
      <c r="D2524" s="13" t="s">
        <v>3959</v>
      </c>
      <c r="E2524" s="2">
        <v>23771.9</v>
      </c>
      <c r="F2524" s="15">
        <v>44225</v>
      </c>
      <c r="G2524" s="2">
        <v>23771.9</v>
      </c>
      <c r="H2524" s="4">
        <f>Tabla14[[#This Row],[Importe]]-Tabla14[[#This Row],[Pagado]]</f>
        <v>0</v>
      </c>
    </row>
    <row r="2525" spans="1:8" x14ac:dyDescent="0.25">
      <c r="A2525" s="14">
        <v>44221</v>
      </c>
      <c r="B2525" s="8" t="s">
        <v>10173</v>
      </c>
      <c r="C2525">
        <v>44909</v>
      </c>
      <c r="D2525" s="13" t="s">
        <v>3994</v>
      </c>
      <c r="E2525" s="2">
        <v>4216.2</v>
      </c>
      <c r="F2525" s="15">
        <v>44221</v>
      </c>
      <c r="G2525" s="2">
        <v>4216.2</v>
      </c>
      <c r="H2525" s="4">
        <f>Tabla14[[#This Row],[Importe]]-Tabla14[[#This Row],[Pagado]]</f>
        <v>0</v>
      </c>
    </row>
    <row r="2526" spans="1:8" x14ac:dyDescent="0.25">
      <c r="A2526" s="14">
        <v>44221</v>
      </c>
      <c r="B2526" s="8" t="s">
        <v>10174</v>
      </c>
      <c r="C2526">
        <v>44910</v>
      </c>
      <c r="D2526" s="13" t="s">
        <v>3960</v>
      </c>
      <c r="E2526" s="2">
        <v>15794.9</v>
      </c>
      <c r="F2526" s="15">
        <v>44221</v>
      </c>
      <c r="G2526" s="2">
        <v>15794.9</v>
      </c>
      <c r="H2526" s="4">
        <f>Tabla14[[#This Row],[Importe]]-Tabla14[[#This Row],[Pagado]]</f>
        <v>0</v>
      </c>
    </row>
    <row r="2527" spans="1:8" x14ac:dyDescent="0.25">
      <c r="A2527" s="14">
        <v>44221</v>
      </c>
      <c r="B2527" s="8" t="s">
        <v>10175</v>
      </c>
      <c r="C2527">
        <v>44911</v>
      </c>
      <c r="D2527" s="13" t="s">
        <v>3993</v>
      </c>
      <c r="E2527" s="2">
        <v>4155.2</v>
      </c>
      <c r="F2527" s="15">
        <v>44221</v>
      </c>
      <c r="G2527" s="2">
        <v>4155.2</v>
      </c>
      <c r="H2527" s="4">
        <f>Tabla14[[#This Row],[Importe]]-Tabla14[[#This Row],[Pagado]]</f>
        <v>0</v>
      </c>
    </row>
    <row r="2528" spans="1:8" x14ac:dyDescent="0.25">
      <c r="A2528" s="14">
        <v>44221</v>
      </c>
      <c r="B2528" s="8" t="s">
        <v>10176</v>
      </c>
      <c r="C2528">
        <v>44912</v>
      </c>
      <c r="D2528" s="13" t="s">
        <v>4039</v>
      </c>
      <c r="E2528" s="2">
        <v>19018.2</v>
      </c>
      <c r="F2528" s="15">
        <v>44224</v>
      </c>
      <c r="G2528" s="2">
        <v>19018.2</v>
      </c>
      <c r="H2528" s="4">
        <f>Tabla14[[#This Row],[Importe]]-Tabla14[[#This Row],[Pagado]]</f>
        <v>0</v>
      </c>
    </row>
    <row r="2529" spans="1:8" x14ac:dyDescent="0.25">
      <c r="A2529" s="14">
        <v>44221</v>
      </c>
      <c r="B2529" s="8" t="s">
        <v>10177</v>
      </c>
      <c r="C2529">
        <v>44913</v>
      </c>
      <c r="D2529" s="13" t="s">
        <v>3964</v>
      </c>
      <c r="E2529" s="2">
        <v>1738.5</v>
      </c>
      <c r="F2529" s="15">
        <v>44221</v>
      </c>
      <c r="G2529" s="2">
        <v>1738.5</v>
      </c>
      <c r="H2529" s="4">
        <f>Tabla14[[#This Row],[Importe]]-Tabla14[[#This Row],[Pagado]]</f>
        <v>0</v>
      </c>
    </row>
    <row r="2530" spans="1:8" x14ac:dyDescent="0.25">
      <c r="A2530" s="14">
        <v>44221</v>
      </c>
      <c r="B2530" s="8" t="s">
        <v>10178</v>
      </c>
      <c r="C2530">
        <v>44914</v>
      </c>
      <c r="D2530" s="13" t="s">
        <v>3958</v>
      </c>
      <c r="E2530" s="2">
        <v>3801.6</v>
      </c>
      <c r="F2530" s="15">
        <v>44221</v>
      </c>
      <c r="G2530" s="2">
        <v>3801.6</v>
      </c>
      <c r="H2530" s="4">
        <f>Tabla14[[#This Row],[Importe]]-Tabla14[[#This Row],[Pagado]]</f>
        <v>0</v>
      </c>
    </row>
    <row r="2531" spans="1:8" x14ac:dyDescent="0.25">
      <c r="A2531" s="14">
        <v>44221</v>
      </c>
      <c r="B2531" s="8" t="s">
        <v>10179</v>
      </c>
      <c r="C2531">
        <v>44915</v>
      </c>
      <c r="D2531" s="13" t="s">
        <v>4086</v>
      </c>
      <c r="E2531" s="2">
        <v>2634.35</v>
      </c>
      <c r="F2531" s="15">
        <v>44221</v>
      </c>
      <c r="G2531" s="2">
        <v>2634.35</v>
      </c>
      <c r="H2531" s="4">
        <f>Tabla14[[#This Row],[Importe]]-Tabla14[[#This Row],[Pagado]]</f>
        <v>0</v>
      </c>
    </row>
    <row r="2532" spans="1:8" x14ac:dyDescent="0.25">
      <c r="A2532" s="14">
        <v>44221</v>
      </c>
      <c r="B2532" s="8" t="s">
        <v>10180</v>
      </c>
      <c r="C2532">
        <v>44916</v>
      </c>
      <c r="D2532" s="13" t="s">
        <v>4089</v>
      </c>
      <c r="E2532" s="2">
        <v>1989.6</v>
      </c>
      <c r="F2532" s="15">
        <v>44221</v>
      </c>
      <c r="G2532" s="2">
        <v>1989.6</v>
      </c>
      <c r="H2532" s="4">
        <f>Tabla14[[#This Row],[Importe]]-Tabla14[[#This Row],[Pagado]]</f>
        <v>0</v>
      </c>
    </row>
    <row r="2533" spans="1:8" x14ac:dyDescent="0.25">
      <c r="A2533" s="14">
        <v>44221</v>
      </c>
      <c r="B2533" s="8" t="s">
        <v>10181</v>
      </c>
      <c r="C2533">
        <v>44917</v>
      </c>
      <c r="D2533" s="13" t="s">
        <v>4038</v>
      </c>
      <c r="E2533" s="2">
        <v>20632.5</v>
      </c>
      <c r="F2533" s="15">
        <v>44224</v>
      </c>
      <c r="G2533" s="2">
        <v>20632.5</v>
      </c>
      <c r="H2533" s="4">
        <f>Tabla14[[#This Row],[Importe]]-Tabla14[[#This Row],[Pagado]]</f>
        <v>0</v>
      </c>
    </row>
    <row r="2534" spans="1:8" x14ac:dyDescent="0.25">
      <c r="A2534" s="14">
        <v>44221</v>
      </c>
      <c r="B2534" s="8" t="s">
        <v>10182</v>
      </c>
      <c r="C2534">
        <v>44918</v>
      </c>
      <c r="D2534" s="13" t="s">
        <v>4118</v>
      </c>
      <c r="E2534" s="2">
        <v>9880.5</v>
      </c>
      <c r="F2534" s="15">
        <v>44226</v>
      </c>
      <c r="G2534" s="2">
        <v>9880.5</v>
      </c>
      <c r="H2534" s="4">
        <f>Tabla14[[#This Row],[Importe]]-Tabla14[[#This Row],[Pagado]]</f>
        <v>0</v>
      </c>
    </row>
    <row r="2535" spans="1:8" x14ac:dyDescent="0.25">
      <c r="A2535" s="14">
        <v>44221</v>
      </c>
      <c r="B2535" s="8" t="s">
        <v>10183</v>
      </c>
      <c r="C2535">
        <v>44919</v>
      </c>
      <c r="D2535" s="13" t="s">
        <v>4127</v>
      </c>
      <c r="E2535" s="2">
        <v>64514.8</v>
      </c>
      <c r="F2535" s="15">
        <v>44221</v>
      </c>
      <c r="G2535" s="2">
        <v>64514.8</v>
      </c>
      <c r="H2535" s="4">
        <f>Tabla14[[#This Row],[Importe]]-Tabla14[[#This Row],[Pagado]]</f>
        <v>0</v>
      </c>
    </row>
    <row r="2536" spans="1:8" x14ac:dyDescent="0.25">
      <c r="A2536" s="14">
        <v>44221</v>
      </c>
      <c r="B2536" s="8" t="s">
        <v>10184</v>
      </c>
      <c r="C2536">
        <v>44920</v>
      </c>
      <c r="D2536" s="13" t="s">
        <v>7758</v>
      </c>
      <c r="E2536" s="2">
        <v>3456</v>
      </c>
      <c r="F2536" s="15">
        <v>44221</v>
      </c>
      <c r="G2536" s="2">
        <v>3456</v>
      </c>
      <c r="H2536" s="4">
        <f>Tabla14[[#This Row],[Importe]]-Tabla14[[#This Row],[Pagado]]</f>
        <v>0</v>
      </c>
    </row>
    <row r="2537" spans="1:8" x14ac:dyDescent="0.25">
      <c r="A2537" s="14">
        <v>44221</v>
      </c>
      <c r="B2537" s="8" t="s">
        <v>10185</v>
      </c>
      <c r="C2537">
        <v>44921</v>
      </c>
      <c r="D2537" s="13" t="s">
        <v>4036</v>
      </c>
      <c r="E2537" s="2">
        <v>2592</v>
      </c>
      <c r="F2537" s="15">
        <v>44221</v>
      </c>
      <c r="G2537" s="2">
        <v>2592</v>
      </c>
      <c r="H2537" s="4">
        <f>Tabla14[[#This Row],[Importe]]-Tabla14[[#This Row],[Pagado]]</f>
        <v>0</v>
      </c>
    </row>
    <row r="2538" spans="1:8" x14ac:dyDescent="0.25">
      <c r="A2538" s="14">
        <v>44221</v>
      </c>
      <c r="B2538" s="8" t="s">
        <v>10186</v>
      </c>
      <c r="C2538">
        <v>44922</v>
      </c>
      <c r="D2538" s="13" t="s">
        <v>3969</v>
      </c>
      <c r="E2538" s="2">
        <v>9906.6</v>
      </c>
      <c r="F2538" s="15">
        <v>44221</v>
      </c>
      <c r="G2538" s="2">
        <v>9906.6</v>
      </c>
      <c r="H2538" s="4">
        <f>Tabla14[[#This Row],[Importe]]-Tabla14[[#This Row],[Pagado]]</f>
        <v>0</v>
      </c>
    </row>
    <row r="2539" spans="1:8" x14ac:dyDescent="0.25">
      <c r="A2539" s="14">
        <v>44221</v>
      </c>
      <c r="B2539" s="8" t="s">
        <v>10187</v>
      </c>
      <c r="C2539">
        <v>44923</v>
      </c>
      <c r="D2539" s="13" t="s">
        <v>4049</v>
      </c>
      <c r="E2539" s="2">
        <v>1612.6</v>
      </c>
      <c r="F2539" s="15">
        <v>44221</v>
      </c>
      <c r="G2539" s="2">
        <v>1612.6</v>
      </c>
      <c r="H2539" s="4">
        <f>Tabla14[[#This Row],[Importe]]-Tabla14[[#This Row],[Pagado]]</f>
        <v>0</v>
      </c>
    </row>
    <row r="2540" spans="1:8" x14ac:dyDescent="0.25">
      <c r="A2540" s="14">
        <v>44221</v>
      </c>
      <c r="B2540" s="8" t="s">
        <v>10188</v>
      </c>
      <c r="C2540">
        <v>44924</v>
      </c>
      <c r="D2540" s="13" t="s">
        <v>3953</v>
      </c>
      <c r="E2540" s="2">
        <v>1225</v>
      </c>
      <c r="F2540" s="15">
        <v>44221</v>
      </c>
      <c r="G2540" s="2">
        <v>1225</v>
      </c>
      <c r="H2540" s="4">
        <f>Tabla14[[#This Row],[Importe]]-Tabla14[[#This Row],[Pagado]]</f>
        <v>0</v>
      </c>
    </row>
    <row r="2541" spans="1:8" x14ac:dyDescent="0.25">
      <c r="A2541" s="14">
        <v>44221</v>
      </c>
      <c r="B2541" s="8" t="s">
        <v>10189</v>
      </c>
      <c r="C2541">
        <v>44925</v>
      </c>
      <c r="D2541" s="13" t="s">
        <v>3964</v>
      </c>
      <c r="E2541" s="2">
        <v>1960</v>
      </c>
      <c r="F2541" s="15">
        <v>44221</v>
      </c>
      <c r="G2541" s="2">
        <v>1960</v>
      </c>
      <c r="H2541" s="4">
        <f>Tabla14[[#This Row],[Importe]]-Tabla14[[#This Row],[Pagado]]</f>
        <v>0</v>
      </c>
    </row>
    <row r="2542" spans="1:8" x14ac:dyDescent="0.25">
      <c r="A2542" s="14">
        <v>44221</v>
      </c>
      <c r="B2542" s="8" t="s">
        <v>10190</v>
      </c>
      <c r="C2542">
        <v>44926</v>
      </c>
      <c r="D2542" s="13" t="s">
        <v>3989</v>
      </c>
      <c r="E2542" s="2">
        <v>950</v>
      </c>
      <c r="F2542" s="15">
        <v>44221</v>
      </c>
      <c r="G2542" s="2">
        <v>950</v>
      </c>
      <c r="H2542" s="4">
        <f>Tabla14[[#This Row],[Importe]]-Tabla14[[#This Row],[Pagado]]</f>
        <v>0</v>
      </c>
    </row>
    <row r="2543" spans="1:8" x14ac:dyDescent="0.25">
      <c r="A2543" s="14">
        <v>44221</v>
      </c>
      <c r="B2543" s="8" t="s">
        <v>10191</v>
      </c>
      <c r="C2543">
        <v>44927</v>
      </c>
      <c r="D2543" s="13" t="s">
        <v>3963</v>
      </c>
      <c r="E2543" s="2">
        <v>3712.2</v>
      </c>
      <c r="F2543" s="15">
        <v>44221</v>
      </c>
      <c r="G2543" s="2">
        <v>3712.2</v>
      </c>
      <c r="H2543" s="4">
        <f>Tabla14[[#This Row],[Importe]]-Tabla14[[#This Row],[Pagado]]</f>
        <v>0</v>
      </c>
    </row>
    <row r="2544" spans="1:8" x14ac:dyDescent="0.25">
      <c r="A2544" s="14">
        <v>44221</v>
      </c>
      <c r="B2544" s="8" t="s">
        <v>10192</v>
      </c>
      <c r="C2544">
        <v>44928</v>
      </c>
      <c r="D2544" s="13" t="s">
        <v>4062</v>
      </c>
      <c r="E2544" s="2">
        <v>44404</v>
      </c>
      <c r="F2544" s="15">
        <v>44222</v>
      </c>
      <c r="G2544" s="2">
        <v>44404</v>
      </c>
      <c r="H2544" s="4">
        <f>Tabla14[[#This Row],[Importe]]-Tabla14[[#This Row],[Pagado]]</f>
        <v>0</v>
      </c>
    </row>
    <row r="2545" spans="1:8" x14ac:dyDescent="0.25">
      <c r="A2545" s="14">
        <v>44221</v>
      </c>
      <c r="B2545" s="8" t="s">
        <v>10193</v>
      </c>
      <c r="C2545">
        <v>44929</v>
      </c>
      <c r="D2545" s="13" t="s">
        <v>4061</v>
      </c>
      <c r="E2545" s="2">
        <v>4499.7</v>
      </c>
      <c r="F2545" s="15">
        <v>44221</v>
      </c>
      <c r="G2545" s="2">
        <v>4499.7</v>
      </c>
      <c r="H2545" s="4">
        <f>Tabla14[[#This Row],[Importe]]-Tabla14[[#This Row],[Pagado]]</f>
        <v>0</v>
      </c>
    </row>
    <row r="2546" spans="1:8" x14ac:dyDescent="0.25">
      <c r="A2546" s="14">
        <v>44221</v>
      </c>
      <c r="B2546" s="8" t="s">
        <v>10194</v>
      </c>
      <c r="C2546">
        <v>44930</v>
      </c>
      <c r="D2546" s="13" t="s">
        <v>4091</v>
      </c>
      <c r="E2546" s="2">
        <v>5755.4</v>
      </c>
      <c r="F2546" s="15">
        <v>44221</v>
      </c>
      <c r="G2546" s="2">
        <v>5755.4</v>
      </c>
      <c r="H2546" s="4">
        <f>Tabla14[[#This Row],[Importe]]-Tabla14[[#This Row],[Pagado]]</f>
        <v>0</v>
      </c>
    </row>
    <row r="2547" spans="1:8" x14ac:dyDescent="0.25">
      <c r="A2547" s="14">
        <v>44221</v>
      </c>
      <c r="B2547" s="8" t="s">
        <v>10195</v>
      </c>
      <c r="C2547">
        <v>44931</v>
      </c>
      <c r="D2547" s="13" t="s">
        <v>3949</v>
      </c>
      <c r="E2547" s="2">
        <v>7833.8</v>
      </c>
      <c r="F2547" s="15">
        <v>44222</v>
      </c>
      <c r="G2547" s="2">
        <v>7833.8</v>
      </c>
      <c r="H2547" s="4">
        <f>Tabla14[[#This Row],[Importe]]-Tabla14[[#This Row],[Pagado]]</f>
        <v>0</v>
      </c>
    </row>
    <row r="2548" spans="1:8" x14ac:dyDescent="0.25">
      <c r="A2548" s="14">
        <v>44221</v>
      </c>
      <c r="B2548" s="8" t="s">
        <v>10196</v>
      </c>
      <c r="C2548">
        <v>44932</v>
      </c>
      <c r="D2548" s="13" t="s">
        <v>4053</v>
      </c>
      <c r="E2548" s="2">
        <v>3163.5</v>
      </c>
      <c r="F2548" s="15">
        <v>44221</v>
      </c>
      <c r="G2548" s="2">
        <v>3163.5</v>
      </c>
      <c r="H2548" s="4">
        <f>Tabla14[[#This Row],[Importe]]-Tabla14[[#This Row],[Pagado]]</f>
        <v>0</v>
      </c>
    </row>
    <row r="2549" spans="1:8" x14ac:dyDescent="0.25">
      <c r="A2549" s="14">
        <v>44221</v>
      </c>
      <c r="B2549" s="8" t="s">
        <v>10197</v>
      </c>
      <c r="C2549">
        <v>44933</v>
      </c>
      <c r="D2549" s="13" t="s">
        <v>4009</v>
      </c>
      <c r="E2549" s="2">
        <v>490</v>
      </c>
      <c r="F2549" s="15">
        <v>44221</v>
      </c>
      <c r="G2549" s="2">
        <v>490</v>
      </c>
      <c r="H2549" s="4">
        <f>Tabla14[[#This Row],[Importe]]-Tabla14[[#This Row],[Pagado]]</f>
        <v>0</v>
      </c>
    </row>
    <row r="2550" spans="1:8" x14ac:dyDescent="0.25">
      <c r="A2550" s="14">
        <v>44221</v>
      </c>
      <c r="B2550" s="8" t="s">
        <v>10198</v>
      </c>
      <c r="C2550">
        <v>44934</v>
      </c>
      <c r="D2550" s="13" t="s">
        <v>4083</v>
      </c>
      <c r="E2550" s="2">
        <v>7472.1</v>
      </c>
      <c r="F2550" s="15">
        <v>44221</v>
      </c>
      <c r="G2550" s="2">
        <v>7472.1</v>
      </c>
      <c r="H2550" s="4">
        <f>Tabla14[[#This Row],[Importe]]-Tabla14[[#This Row],[Pagado]]</f>
        <v>0</v>
      </c>
    </row>
    <row r="2551" spans="1:8" x14ac:dyDescent="0.25">
      <c r="A2551" s="14">
        <v>44221</v>
      </c>
      <c r="B2551" s="8" t="s">
        <v>10199</v>
      </c>
      <c r="C2551">
        <v>44935</v>
      </c>
      <c r="D2551" s="13" t="s">
        <v>4005</v>
      </c>
      <c r="E2551" s="2">
        <v>2760.5</v>
      </c>
      <c r="F2551" s="15">
        <v>44221</v>
      </c>
      <c r="G2551" s="2">
        <v>2760.5</v>
      </c>
      <c r="H2551" s="4">
        <f>Tabla14[[#This Row],[Importe]]-Tabla14[[#This Row],[Pagado]]</f>
        <v>0</v>
      </c>
    </row>
    <row r="2552" spans="1:8" x14ac:dyDescent="0.25">
      <c r="A2552" s="14">
        <v>44221</v>
      </c>
      <c r="B2552" s="8" t="s">
        <v>10200</v>
      </c>
      <c r="C2552">
        <v>44936</v>
      </c>
      <c r="D2552" s="13" t="s">
        <v>4045</v>
      </c>
      <c r="E2552" s="2">
        <v>3699.3</v>
      </c>
      <c r="F2552" s="15">
        <v>44221</v>
      </c>
      <c r="G2552" s="2">
        <v>3699.3</v>
      </c>
      <c r="H2552" s="4">
        <f>Tabla14[[#This Row],[Importe]]-Tabla14[[#This Row],[Pagado]]</f>
        <v>0</v>
      </c>
    </row>
    <row r="2553" spans="1:8" x14ac:dyDescent="0.25">
      <c r="A2553" s="14">
        <v>44221</v>
      </c>
      <c r="B2553" s="8" t="s">
        <v>10201</v>
      </c>
      <c r="C2553">
        <v>44937</v>
      </c>
      <c r="D2553" s="13" t="s">
        <v>4006</v>
      </c>
      <c r="E2553" s="2">
        <v>6078.6</v>
      </c>
      <c r="F2553" s="15">
        <v>44221</v>
      </c>
      <c r="G2553" s="2">
        <v>6078.6</v>
      </c>
      <c r="H2553" s="4">
        <f>Tabla14[[#This Row],[Importe]]-Tabla14[[#This Row],[Pagado]]</f>
        <v>0</v>
      </c>
    </row>
    <row r="2554" spans="1:8" x14ac:dyDescent="0.25">
      <c r="A2554" s="14">
        <v>44221</v>
      </c>
      <c r="B2554" s="8" t="s">
        <v>10202</v>
      </c>
      <c r="C2554">
        <v>44938</v>
      </c>
      <c r="D2554" s="13" t="s">
        <v>4111</v>
      </c>
      <c r="E2554" s="2">
        <v>615.6</v>
      </c>
      <c r="F2554" s="15">
        <v>44221</v>
      </c>
      <c r="G2554" s="2">
        <v>615.6</v>
      </c>
      <c r="H2554" s="4">
        <f>Tabla14[[#This Row],[Importe]]-Tabla14[[#This Row],[Pagado]]</f>
        <v>0</v>
      </c>
    </row>
    <row r="2555" spans="1:8" x14ac:dyDescent="0.25">
      <c r="A2555" s="14">
        <v>44221</v>
      </c>
      <c r="B2555" s="8" t="s">
        <v>10203</v>
      </c>
      <c r="C2555">
        <v>44939</v>
      </c>
      <c r="D2555" s="13" t="s">
        <v>4046</v>
      </c>
      <c r="E2555" s="2">
        <v>1405.4</v>
      </c>
      <c r="F2555" s="15">
        <v>44221</v>
      </c>
      <c r="G2555" s="2">
        <v>1405.4</v>
      </c>
      <c r="H2555" s="4">
        <f>Tabla14[[#This Row],[Importe]]-Tabla14[[#This Row],[Pagado]]</f>
        <v>0</v>
      </c>
    </row>
    <row r="2556" spans="1:8" x14ac:dyDescent="0.25">
      <c r="A2556" s="14">
        <v>44221</v>
      </c>
      <c r="B2556" s="8" t="s">
        <v>10204</v>
      </c>
      <c r="C2556">
        <v>44940</v>
      </c>
      <c r="D2556" s="13" t="s">
        <v>4007</v>
      </c>
      <c r="E2556" s="2">
        <v>2782.1</v>
      </c>
      <c r="F2556" s="15">
        <v>44221</v>
      </c>
      <c r="G2556" s="2">
        <v>2782.1</v>
      </c>
      <c r="H2556" s="4">
        <f>Tabla14[[#This Row],[Importe]]-Tabla14[[#This Row],[Pagado]]</f>
        <v>0</v>
      </c>
    </row>
    <row r="2557" spans="1:8" x14ac:dyDescent="0.25">
      <c r="A2557" s="14">
        <v>44221</v>
      </c>
      <c r="B2557" s="8" t="s">
        <v>10205</v>
      </c>
      <c r="C2557">
        <v>44941</v>
      </c>
      <c r="D2557" s="13" t="s">
        <v>4085</v>
      </c>
      <c r="E2557" s="2">
        <v>22244.400000000001</v>
      </c>
      <c r="F2557" s="15">
        <v>44221</v>
      </c>
      <c r="G2557" s="2">
        <v>22244.400000000001</v>
      </c>
      <c r="H2557" s="4">
        <f>Tabla14[[#This Row],[Importe]]-Tabla14[[#This Row],[Pagado]]</f>
        <v>0</v>
      </c>
    </row>
    <row r="2558" spans="1:8" x14ac:dyDescent="0.25">
      <c r="A2558" s="14">
        <v>44221</v>
      </c>
      <c r="B2558" s="8" t="s">
        <v>10206</v>
      </c>
      <c r="C2558">
        <v>44942</v>
      </c>
      <c r="D2558" s="13" t="s">
        <v>3964</v>
      </c>
      <c r="E2558" s="2">
        <v>720</v>
      </c>
      <c r="F2558" s="15">
        <v>44221</v>
      </c>
      <c r="G2558" s="2">
        <v>720</v>
      </c>
      <c r="H2558" s="4">
        <f>Tabla14[[#This Row],[Importe]]-Tabla14[[#This Row],[Pagado]]</f>
        <v>0</v>
      </c>
    </row>
    <row r="2559" spans="1:8" x14ac:dyDescent="0.25">
      <c r="A2559" s="14">
        <v>44221</v>
      </c>
      <c r="B2559" s="8" t="s">
        <v>10207</v>
      </c>
      <c r="C2559">
        <v>44943</v>
      </c>
      <c r="D2559" s="13" t="s">
        <v>3974</v>
      </c>
      <c r="E2559" s="2">
        <v>5880</v>
      </c>
      <c r="F2559" s="15">
        <v>44221</v>
      </c>
      <c r="G2559" s="2">
        <v>5880</v>
      </c>
      <c r="H2559" s="4">
        <f>Tabla14[[#This Row],[Importe]]-Tabla14[[#This Row],[Pagado]]</f>
        <v>0</v>
      </c>
    </row>
    <row r="2560" spans="1:8" x14ac:dyDescent="0.25">
      <c r="A2560" s="14">
        <v>44221</v>
      </c>
      <c r="B2560" s="8" t="s">
        <v>10208</v>
      </c>
      <c r="C2560">
        <v>44944</v>
      </c>
      <c r="D2560" s="13" t="s">
        <v>4013</v>
      </c>
      <c r="E2560" s="2">
        <v>11760</v>
      </c>
      <c r="F2560" s="15">
        <v>44221</v>
      </c>
      <c r="G2560" s="2">
        <v>11760</v>
      </c>
      <c r="H2560" s="4">
        <f>Tabla14[[#This Row],[Importe]]-Tabla14[[#This Row],[Pagado]]</f>
        <v>0</v>
      </c>
    </row>
    <row r="2561" spans="1:8" x14ac:dyDescent="0.25">
      <c r="A2561" s="14">
        <v>44221</v>
      </c>
      <c r="B2561" s="8" t="s">
        <v>10209</v>
      </c>
      <c r="C2561">
        <v>44945</v>
      </c>
      <c r="D2561" s="13" t="s">
        <v>4057</v>
      </c>
      <c r="E2561" s="2">
        <v>3186</v>
      </c>
      <c r="F2561" s="15">
        <v>44221</v>
      </c>
      <c r="G2561" s="2">
        <v>3186</v>
      </c>
      <c r="H2561" s="4">
        <f>Tabla14[[#This Row],[Importe]]-Tabla14[[#This Row],[Pagado]]</f>
        <v>0</v>
      </c>
    </row>
    <row r="2562" spans="1:8" x14ac:dyDescent="0.25">
      <c r="A2562" s="14">
        <v>44221</v>
      </c>
      <c r="B2562" s="8" t="s">
        <v>10210</v>
      </c>
      <c r="C2562">
        <v>44946</v>
      </c>
      <c r="D2562" s="13" t="s">
        <v>3964</v>
      </c>
      <c r="E2562" s="2">
        <v>434.6</v>
      </c>
      <c r="F2562" s="15">
        <v>44221</v>
      </c>
      <c r="G2562" s="2">
        <v>434.6</v>
      </c>
      <c r="H2562" s="4">
        <f>Tabla14[[#This Row],[Importe]]-Tabla14[[#This Row],[Pagado]]</f>
        <v>0</v>
      </c>
    </row>
    <row r="2563" spans="1:8" x14ac:dyDescent="0.25">
      <c r="A2563" s="14">
        <v>44221</v>
      </c>
      <c r="B2563" s="8" t="s">
        <v>10211</v>
      </c>
      <c r="C2563">
        <v>44947</v>
      </c>
      <c r="D2563" s="13" t="s">
        <v>3999</v>
      </c>
      <c r="E2563" s="2">
        <v>4357.7</v>
      </c>
      <c r="F2563" s="15">
        <v>44221</v>
      </c>
      <c r="G2563" s="2">
        <v>4357.7</v>
      </c>
      <c r="H2563" s="4">
        <f>Tabla14[[#This Row],[Importe]]-Tabla14[[#This Row],[Pagado]]</f>
        <v>0</v>
      </c>
    </row>
    <row r="2564" spans="1:8" x14ac:dyDescent="0.25">
      <c r="A2564" s="14">
        <v>44221</v>
      </c>
      <c r="B2564" s="8" t="s">
        <v>10212</v>
      </c>
      <c r="C2564">
        <v>44948</v>
      </c>
      <c r="D2564" s="13" t="s">
        <v>4064</v>
      </c>
      <c r="E2564" s="2">
        <v>24084</v>
      </c>
      <c r="F2564" s="15">
        <v>44224</v>
      </c>
      <c r="G2564" s="2">
        <v>24084</v>
      </c>
      <c r="H2564" s="4">
        <f>Tabla14[[#This Row],[Importe]]-Tabla14[[#This Row],[Pagado]]</f>
        <v>0</v>
      </c>
    </row>
    <row r="2565" spans="1:8" x14ac:dyDescent="0.25">
      <c r="A2565" s="14">
        <v>44221</v>
      </c>
      <c r="B2565" s="8" t="s">
        <v>10213</v>
      </c>
      <c r="C2565">
        <v>44949</v>
      </c>
      <c r="D2565" s="13" t="s">
        <v>4067</v>
      </c>
      <c r="E2565" s="2">
        <v>1642.5</v>
      </c>
      <c r="F2565" s="15">
        <v>44221</v>
      </c>
      <c r="G2565" s="2">
        <v>1642.5</v>
      </c>
      <c r="H2565" s="4">
        <f>Tabla14[[#This Row],[Importe]]-Tabla14[[#This Row],[Pagado]]</f>
        <v>0</v>
      </c>
    </row>
    <row r="2566" spans="1:8" x14ac:dyDescent="0.25">
      <c r="A2566" s="14">
        <v>44221</v>
      </c>
      <c r="B2566" s="8" t="s">
        <v>10214</v>
      </c>
      <c r="C2566">
        <v>44950</v>
      </c>
      <c r="D2566" s="13" t="s">
        <v>3991</v>
      </c>
      <c r="E2566" s="2">
        <v>4374.8999999999996</v>
      </c>
      <c r="F2566" s="15">
        <v>44221</v>
      </c>
      <c r="G2566" s="2">
        <v>4374.8999999999996</v>
      </c>
      <c r="H2566" s="4">
        <f>Tabla14[[#This Row],[Importe]]-Tabla14[[#This Row],[Pagado]]</f>
        <v>0</v>
      </c>
    </row>
    <row r="2567" spans="1:8" x14ac:dyDescent="0.25">
      <c r="A2567" s="14">
        <v>44221</v>
      </c>
      <c r="B2567" s="8" t="s">
        <v>10215</v>
      </c>
      <c r="C2567">
        <v>44951</v>
      </c>
      <c r="D2567" s="13" t="s">
        <v>4065</v>
      </c>
      <c r="E2567" s="2">
        <v>15463</v>
      </c>
      <c r="F2567" s="15">
        <v>44222</v>
      </c>
      <c r="G2567" s="2">
        <v>15463</v>
      </c>
      <c r="H2567" s="4">
        <f>Tabla14[[#This Row],[Importe]]-Tabla14[[#This Row],[Pagado]]</f>
        <v>0</v>
      </c>
    </row>
    <row r="2568" spans="1:8" x14ac:dyDescent="0.25">
      <c r="A2568" s="14">
        <v>44221</v>
      </c>
      <c r="B2568" s="8" t="s">
        <v>10216</v>
      </c>
      <c r="C2568">
        <v>44952</v>
      </c>
      <c r="D2568" s="13" t="s">
        <v>3964</v>
      </c>
      <c r="E2568" s="2">
        <v>2028</v>
      </c>
      <c r="F2568" s="15">
        <v>44222</v>
      </c>
      <c r="G2568" s="2">
        <v>2028</v>
      </c>
      <c r="H2568" s="4">
        <f>Tabla14[[#This Row],[Importe]]-Tabla14[[#This Row],[Pagado]]</f>
        <v>0</v>
      </c>
    </row>
    <row r="2569" spans="1:8" x14ac:dyDescent="0.25">
      <c r="A2569" s="14">
        <v>44221</v>
      </c>
      <c r="B2569" s="8" t="s">
        <v>10217</v>
      </c>
      <c r="C2569">
        <v>44953</v>
      </c>
      <c r="D2569" s="13" t="s">
        <v>4176</v>
      </c>
      <c r="E2569" s="2">
        <v>10512</v>
      </c>
      <c r="F2569" s="15">
        <v>44222</v>
      </c>
      <c r="G2569" s="2">
        <v>10512</v>
      </c>
      <c r="H2569" s="4">
        <f>Tabla14[[#This Row],[Importe]]-Tabla14[[#This Row],[Pagado]]</f>
        <v>0</v>
      </c>
    </row>
    <row r="2570" spans="1:8" x14ac:dyDescent="0.25">
      <c r="A2570" s="14">
        <v>44221</v>
      </c>
      <c r="B2570" s="8" t="s">
        <v>10218</v>
      </c>
      <c r="C2570">
        <v>44954</v>
      </c>
      <c r="D2570" s="13" t="s">
        <v>4179</v>
      </c>
      <c r="E2570" s="2">
        <v>3352</v>
      </c>
      <c r="F2570" s="15">
        <v>44221</v>
      </c>
      <c r="G2570" s="2">
        <v>3352</v>
      </c>
      <c r="H2570" s="4">
        <f>Tabla14[[#This Row],[Importe]]-Tabla14[[#This Row],[Pagado]]</f>
        <v>0</v>
      </c>
    </row>
    <row r="2571" spans="1:8" x14ac:dyDescent="0.25">
      <c r="A2571" s="14">
        <v>44221</v>
      </c>
      <c r="B2571" s="8" t="s">
        <v>10219</v>
      </c>
      <c r="C2571">
        <v>44955</v>
      </c>
      <c r="D2571" s="13" t="s">
        <v>3977</v>
      </c>
      <c r="E2571" s="2">
        <v>6096.8</v>
      </c>
      <c r="F2571" s="15">
        <v>44221</v>
      </c>
      <c r="G2571" s="2">
        <v>6096.8</v>
      </c>
      <c r="H2571" s="4">
        <f>Tabla14[[#This Row],[Importe]]-Tabla14[[#This Row],[Pagado]]</f>
        <v>0</v>
      </c>
    </row>
    <row r="2572" spans="1:8" x14ac:dyDescent="0.25">
      <c r="A2572" s="14">
        <v>44221</v>
      </c>
      <c r="B2572" s="8" t="s">
        <v>10220</v>
      </c>
      <c r="C2572">
        <v>44956</v>
      </c>
      <c r="D2572" s="13" t="s">
        <v>3964</v>
      </c>
      <c r="E2572" s="2">
        <v>2995.2</v>
      </c>
      <c r="F2572" s="15">
        <v>44222</v>
      </c>
      <c r="G2572" s="2">
        <v>2995.2</v>
      </c>
      <c r="H2572" s="4">
        <f>Tabla14[[#This Row],[Importe]]-Tabla14[[#This Row],[Pagado]]</f>
        <v>0</v>
      </c>
    </row>
    <row r="2573" spans="1:8" x14ac:dyDescent="0.25">
      <c r="A2573" s="14">
        <v>44221</v>
      </c>
      <c r="B2573" s="8" t="s">
        <v>10221</v>
      </c>
      <c r="C2573">
        <v>44957</v>
      </c>
      <c r="D2573" s="13" t="s">
        <v>3964</v>
      </c>
      <c r="E2573" s="2">
        <v>735</v>
      </c>
      <c r="F2573" s="15">
        <v>44221</v>
      </c>
      <c r="G2573" s="2">
        <v>735</v>
      </c>
      <c r="H2573" s="4">
        <f>Tabla14[[#This Row],[Importe]]-Tabla14[[#This Row],[Pagado]]</f>
        <v>0</v>
      </c>
    </row>
    <row r="2574" spans="1:8" x14ac:dyDescent="0.25">
      <c r="A2574" s="14">
        <v>44221</v>
      </c>
      <c r="B2574" s="8" t="s">
        <v>10222</v>
      </c>
      <c r="C2574">
        <v>44958</v>
      </c>
      <c r="D2574" s="13" t="s">
        <v>4109</v>
      </c>
      <c r="E2574" s="2">
        <v>1725</v>
      </c>
      <c r="F2574" s="15">
        <v>44221</v>
      </c>
      <c r="G2574" s="2">
        <v>1725</v>
      </c>
      <c r="H2574" s="4">
        <f>Tabla14[[#This Row],[Importe]]-Tabla14[[#This Row],[Pagado]]</f>
        <v>0</v>
      </c>
    </row>
    <row r="2575" spans="1:8" x14ac:dyDescent="0.25">
      <c r="A2575" s="14">
        <v>44221</v>
      </c>
      <c r="B2575" s="8" t="s">
        <v>10223</v>
      </c>
      <c r="C2575">
        <v>44959</v>
      </c>
      <c r="D2575" s="13" t="s">
        <v>4042</v>
      </c>
      <c r="E2575" s="2">
        <v>33552.400000000001</v>
      </c>
      <c r="F2575" s="15">
        <v>44224</v>
      </c>
      <c r="G2575" s="2">
        <v>33552.400000000001</v>
      </c>
      <c r="H2575" s="4">
        <f>Tabla14[[#This Row],[Importe]]-Tabla14[[#This Row],[Pagado]]</f>
        <v>0</v>
      </c>
    </row>
    <row r="2576" spans="1:8" x14ac:dyDescent="0.25">
      <c r="A2576" s="14">
        <v>44221</v>
      </c>
      <c r="B2576" s="8" t="s">
        <v>10224</v>
      </c>
      <c r="C2576">
        <v>44960</v>
      </c>
      <c r="D2576" s="13" t="s">
        <v>4042</v>
      </c>
      <c r="E2576" s="2">
        <v>6661.6</v>
      </c>
      <c r="F2576" s="15">
        <v>44221</v>
      </c>
      <c r="G2576" s="2">
        <v>6661.6</v>
      </c>
      <c r="H2576" s="4">
        <f>Tabla14[[#This Row],[Importe]]-Tabla14[[#This Row],[Pagado]]</f>
        <v>0</v>
      </c>
    </row>
    <row r="2577" spans="1:8" x14ac:dyDescent="0.25">
      <c r="A2577" s="14">
        <v>44221</v>
      </c>
      <c r="B2577" s="8" t="s">
        <v>10225</v>
      </c>
      <c r="C2577">
        <v>44961</v>
      </c>
      <c r="D2577" s="13" t="s">
        <v>4116</v>
      </c>
      <c r="E2577" s="2">
        <v>6982</v>
      </c>
      <c r="F2577" s="15">
        <v>44222</v>
      </c>
      <c r="G2577" s="2">
        <v>6982</v>
      </c>
      <c r="H2577" s="4">
        <f>Tabla14[[#This Row],[Importe]]-Tabla14[[#This Row],[Pagado]]</f>
        <v>0</v>
      </c>
    </row>
    <row r="2578" spans="1:8" x14ac:dyDescent="0.25">
      <c r="A2578" s="14">
        <v>44221</v>
      </c>
      <c r="B2578" s="8" t="s">
        <v>10226</v>
      </c>
      <c r="C2578">
        <v>44962</v>
      </c>
      <c r="D2578" s="13" t="s">
        <v>4129</v>
      </c>
      <c r="E2578" s="2">
        <v>4714.3999999999996</v>
      </c>
      <c r="F2578" s="15">
        <v>44221</v>
      </c>
      <c r="G2578" s="2">
        <v>4714.3999999999996</v>
      </c>
      <c r="H2578" s="4">
        <f>Tabla14[[#This Row],[Importe]]-Tabla14[[#This Row],[Pagado]]</f>
        <v>0</v>
      </c>
    </row>
    <row r="2579" spans="1:8" x14ac:dyDescent="0.25">
      <c r="A2579" s="14">
        <v>44221</v>
      </c>
      <c r="B2579" s="8" t="s">
        <v>10227</v>
      </c>
      <c r="C2579">
        <v>44963</v>
      </c>
      <c r="D2579" s="13" t="s">
        <v>3986</v>
      </c>
      <c r="E2579" s="2">
        <v>2270.9</v>
      </c>
      <c r="F2579" s="15">
        <v>44222</v>
      </c>
      <c r="G2579" s="2">
        <v>2270.9</v>
      </c>
      <c r="H2579" s="4">
        <f>Tabla14[[#This Row],[Importe]]-Tabla14[[#This Row],[Pagado]]</f>
        <v>0</v>
      </c>
    </row>
    <row r="2580" spans="1:8" x14ac:dyDescent="0.25">
      <c r="A2580" s="14">
        <v>44221</v>
      </c>
      <c r="B2580" s="8" t="s">
        <v>10228</v>
      </c>
      <c r="C2580">
        <v>44964</v>
      </c>
      <c r="D2580" s="13" t="s">
        <v>4114</v>
      </c>
      <c r="E2580" s="2">
        <v>1893.6</v>
      </c>
      <c r="F2580" s="15">
        <v>44222</v>
      </c>
      <c r="G2580" s="2">
        <v>1893.6</v>
      </c>
      <c r="H2580" s="4">
        <f>Tabla14[[#This Row],[Importe]]-Tabla14[[#This Row],[Pagado]]</f>
        <v>0</v>
      </c>
    </row>
    <row r="2581" spans="1:8" x14ac:dyDescent="0.25">
      <c r="A2581" s="14">
        <v>44221</v>
      </c>
      <c r="B2581" s="8" t="s">
        <v>10229</v>
      </c>
      <c r="C2581">
        <v>44965</v>
      </c>
      <c r="D2581" s="13" t="s">
        <v>3980</v>
      </c>
      <c r="E2581" s="2">
        <v>6063.6</v>
      </c>
      <c r="F2581" s="15">
        <v>44222</v>
      </c>
      <c r="G2581" s="2">
        <v>6063.6</v>
      </c>
      <c r="H2581" s="4">
        <f>Tabla14[[#This Row],[Importe]]-Tabla14[[#This Row],[Pagado]]</f>
        <v>0</v>
      </c>
    </row>
    <row r="2582" spans="1:8" x14ac:dyDescent="0.25">
      <c r="A2582" s="14">
        <v>44221</v>
      </c>
      <c r="B2582" s="8" t="s">
        <v>10230</v>
      </c>
      <c r="C2582">
        <v>44966</v>
      </c>
      <c r="D2582" s="13" t="s">
        <v>3983</v>
      </c>
      <c r="E2582" s="2">
        <v>7484.7</v>
      </c>
      <c r="F2582" s="15">
        <v>44222</v>
      </c>
      <c r="G2582" s="2">
        <v>7484.7</v>
      </c>
      <c r="H2582" s="4">
        <f>Tabla14[[#This Row],[Importe]]-Tabla14[[#This Row],[Pagado]]</f>
        <v>0</v>
      </c>
    </row>
    <row r="2583" spans="1:8" x14ac:dyDescent="0.25">
      <c r="A2583" s="14">
        <v>44221</v>
      </c>
      <c r="B2583" s="8" t="s">
        <v>10231</v>
      </c>
      <c r="C2583">
        <v>44967</v>
      </c>
      <c r="D2583" s="13" t="s">
        <v>4016</v>
      </c>
      <c r="E2583" s="2">
        <v>4613.8</v>
      </c>
      <c r="F2583" s="15">
        <v>44222</v>
      </c>
      <c r="G2583" s="2">
        <v>4613.8</v>
      </c>
      <c r="H2583" s="4">
        <f>Tabla14[[#This Row],[Importe]]-Tabla14[[#This Row],[Pagado]]</f>
        <v>0</v>
      </c>
    </row>
    <row r="2584" spans="1:8" x14ac:dyDescent="0.25">
      <c r="A2584" s="14">
        <v>44221</v>
      </c>
      <c r="B2584" s="8" t="s">
        <v>10232</v>
      </c>
      <c r="C2584">
        <v>44968</v>
      </c>
      <c r="D2584" s="13" t="s">
        <v>3987</v>
      </c>
      <c r="E2584" s="2">
        <v>4305.6000000000004</v>
      </c>
      <c r="F2584" s="15">
        <v>44222</v>
      </c>
      <c r="G2584" s="2">
        <v>4305.6000000000004</v>
      </c>
      <c r="H2584" s="4">
        <f>Tabla14[[#This Row],[Importe]]-Tabla14[[#This Row],[Pagado]]</f>
        <v>0</v>
      </c>
    </row>
    <row r="2585" spans="1:8" x14ac:dyDescent="0.25">
      <c r="A2585" s="14">
        <v>44221</v>
      </c>
      <c r="B2585" s="8" t="s">
        <v>10233</v>
      </c>
      <c r="C2585">
        <v>44969</v>
      </c>
      <c r="D2585" s="13" t="s">
        <v>4120</v>
      </c>
      <c r="E2585" s="2">
        <v>4316.8</v>
      </c>
      <c r="F2585" s="15">
        <v>44222</v>
      </c>
      <c r="G2585" s="2">
        <v>4316.8</v>
      </c>
      <c r="H2585" s="4">
        <f>Tabla14[[#This Row],[Importe]]-Tabla14[[#This Row],[Pagado]]</f>
        <v>0</v>
      </c>
    </row>
    <row r="2586" spans="1:8" x14ac:dyDescent="0.25">
      <c r="A2586" s="14">
        <v>44221</v>
      </c>
      <c r="B2586" s="8" t="s">
        <v>10234</v>
      </c>
      <c r="C2586">
        <v>44970</v>
      </c>
      <c r="D2586" s="13" t="s">
        <v>3985</v>
      </c>
      <c r="E2586" s="2">
        <v>2163.6</v>
      </c>
      <c r="F2586" s="15">
        <v>44222</v>
      </c>
      <c r="G2586" s="2">
        <v>2163.6</v>
      </c>
      <c r="H2586" s="4">
        <f>Tabla14[[#This Row],[Importe]]-Tabla14[[#This Row],[Pagado]]</f>
        <v>0</v>
      </c>
    </row>
    <row r="2587" spans="1:8" x14ac:dyDescent="0.25">
      <c r="A2587" s="14">
        <v>44221</v>
      </c>
      <c r="B2587" s="8" t="s">
        <v>10235</v>
      </c>
      <c r="C2587">
        <v>44971</v>
      </c>
      <c r="D2587" s="13" t="s">
        <v>4140</v>
      </c>
      <c r="E2587" s="2">
        <v>8190</v>
      </c>
      <c r="F2587" s="15">
        <v>44221</v>
      </c>
      <c r="G2587" s="2">
        <v>8190</v>
      </c>
      <c r="H2587" s="4">
        <f>Tabla14[[#This Row],[Importe]]-Tabla14[[#This Row],[Pagado]]</f>
        <v>0</v>
      </c>
    </row>
    <row r="2588" spans="1:8" x14ac:dyDescent="0.25">
      <c r="A2588" s="14">
        <v>44221</v>
      </c>
      <c r="B2588" s="8" t="s">
        <v>10236</v>
      </c>
      <c r="C2588">
        <v>44972</v>
      </c>
      <c r="D2588" s="13" t="s">
        <v>3943</v>
      </c>
      <c r="E2588" s="2">
        <v>1494.4</v>
      </c>
      <c r="F2588" s="15">
        <v>44221</v>
      </c>
      <c r="G2588" s="2">
        <v>1494.4</v>
      </c>
      <c r="H2588" s="4">
        <f>Tabla14[[#This Row],[Importe]]-Tabla14[[#This Row],[Pagado]]</f>
        <v>0</v>
      </c>
    </row>
    <row r="2589" spans="1:8" x14ac:dyDescent="0.25">
      <c r="A2589" s="14">
        <v>44221</v>
      </c>
      <c r="B2589" s="8" t="s">
        <v>10237</v>
      </c>
      <c r="C2589">
        <v>44973</v>
      </c>
      <c r="D2589" s="13" t="s">
        <v>4052</v>
      </c>
      <c r="E2589" s="2">
        <v>3532.9</v>
      </c>
      <c r="F2589" s="15">
        <v>44222</v>
      </c>
      <c r="G2589" s="2">
        <v>3532.9</v>
      </c>
      <c r="H2589" s="4">
        <f>Tabla14[[#This Row],[Importe]]-Tabla14[[#This Row],[Pagado]]</f>
        <v>0</v>
      </c>
    </row>
    <row r="2590" spans="1:8" x14ac:dyDescent="0.25">
      <c r="A2590" s="14">
        <v>44221</v>
      </c>
      <c r="B2590" s="8" t="s">
        <v>10238</v>
      </c>
      <c r="C2590">
        <v>44974</v>
      </c>
      <c r="D2590" s="13" t="s">
        <v>3964</v>
      </c>
      <c r="E2590" s="2">
        <v>2894.4</v>
      </c>
      <c r="F2590" s="15">
        <v>44221</v>
      </c>
      <c r="G2590" s="2">
        <v>2894.4</v>
      </c>
      <c r="H2590" s="4">
        <f>Tabla14[[#This Row],[Importe]]-Tabla14[[#This Row],[Pagado]]</f>
        <v>0</v>
      </c>
    </row>
    <row r="2591" spans="1:8" x14ac:dyDescent="0.25">
      <c r="A2591" s="14">
        <v>44221</v>
      </c>
      <c r="B2591" s="8" t="s">
        <v>10239</v>
      </c>
      <c r="C2591">
        <v>44975</v>
      </c>
      <c r="D2591" s="13" t="s">
        <v>3978</v>
      </c>
      <c r="E2591" s="2">
        <v>8477.94</v>
      </c>
      <c r="F2591" s="15">
        <v>44222</v>
      </c>
      <c r="G2591" s="2">
        <v>8477.94</v>
      </c>
      <c r="H2591" s="4">
        <f>Tabla14[[#This Row],[Importe]]-Tabla14[[#This Row],[Pagado]]</f>
        <v>0</v>
      </c>
    </row>
    <row r="2592" spans="1:8" x14ac:dyDescent="0.25">
      <c r="A2592" s="14">
        <v>44221</v>
      </c>
      <c r="B2592" s="8" t="s">
        <v>10240</v>
      </c>
      <c r="C2592">
        <v>44976</v>
      </c>
      <c r="D2592" s="13" t="s">
        <v>10241</v>
      </c>
      <c r="E2592" s="2">
        <v>4672</v>
      </c>
      <c r="F2592" s="15">
        <v>44221</v>
      </c>
      <c r="G2592" s="2">
        <v>4672</v>
      </c>
      <c r="H2592" s="4">
        <f>Tabla14[[#This Row],[Importe]]-Tabla14[[#This Row],[Pagado]]</f>
        <v>0</v>
      </c>
    </row>
    <row r="2593" spans="1:8" x14ac:dyDescent="0.25">
      <c r="A2593" s="14">
        <v>44221</v>
      </c>
      <c r="B2593" s="8" t="s">
        <v>10242</v>
      </c>
      <c r="C2593">
        <v>44977</v>
      </c>
      <c r="D2593" s="13" t="s">
        <v>3956</v>
      </c>
      <c r="E2593" s="2">
        <v>2577.1999999999998</v>
      </c>
      <c r="F2593" s="15">
        <v>44222</v>
      </c>
      <c r="G2593" s="2">
        <v>2577.1999999999998</v>
      </c>
      <c r="H2593" s="4">
        <f>Tabla14[[#This Row],[Importe]]-Tabla14[[#This Row],[Pagado]]</f>
        <v>0</v>
      </c>
    </row>
    <row r="2594" spans="1:8" x14ac:dyDescent="0.25">
      <c r="A2594" s="14">
        <v>44221</v>
      </c>
      <c r="B2594" s="8" t="s">
        <v>10243</v>
      </c>
      <c r="C2594">
        <v>44978</v>
      </c>
      <c r="D2594" s="13" t="s">
        <v>4031</v>
      </c>
      <c r="E2594" s="2">
        <v>2205</v>
      </c>
      <c r="F2594" s="15">
        <v>44222</v>
      </c>
      <c r="G2594" s="2">
        <v>2205</v>
      </c>
      <c r="H2594" s="4">
        <f>Tabla14[[#This Row],[Importe]]-Tabla14[[#This Row],[Pagado]]</f>
        <v>0</v>
      </c>
    </row>
    <row r="2595" spans="1:8" x14ac:dyDescent="0.25">
      <c r="A2595" s="14">
        <v>44221</v>
      </c>
      <c r="B2595" s="8" t="s">
        <v>10244</v>
      </c>
      <c r="C2595">
        <v>44979</v>
      </c>
      <c r="D2595" s="13" t="s">
        <v>3970</v>
      </c>
      <c r="E2595" s="2">
        <v>1822.8</v>
      </c>
      <c r="F2595" s="15">
        <v>44222</v>
      </c>
      <c r="G2595" s="2">
        <v>1822.8</v>
      </c>
      <c r="H2595" s="4">
        <f>Tabla14[[#This Row],[Importe]]-Tabla14[[#This Row],[Pagado]]</f>
        <v>0</v>
      </c>
    </row>
    <row r="2596" spans="1:8" x14ac:dyDescent="0.25">
      <c r="A2596" s="14">
        <v>44221</v>
      </c>
      <c r="B2596" s="8" t="s">
        <v>10245</v>
      </c>
      <c r="C2596">
        <v>44980</v>
      </c>
      <c r="D2596" s="13" t="s">
        <v>10246</v>
      </c>
      <c r="E2596" s="2">
        <v>9549.4</v>
      </c>
      <c r="F2596" s="15">
        <v>44221</v>
      </c>
      <c r="G2596" s="2">
        <v>9549.4</v>
      </c>
      <c r="H2596" s="4">
        <f>Tabla14[[#This Row],[Importe]]-Tabla14[[#This Row],[Pagado]]</f>
        <v>0</v>
      </c>
    </row>
    <row r="2597" spans="1:8" x14ac:dyDescent="0.25">
      <c r="A2597" s="14">
        <v>44221</v>
      </c>
      <c r="B2597" s="8" t="s">
        <v>10247</v>
      </c>
      <c r="C2597">
        <v>44981</v>
      </c>
      <c r="D2597" s="13" t="s">
        <v>3962</v>
      </c>
      <c r="E2597" s="2">
        <v>3702</v>
      </c>
      <c r="F2597" s="15">
        <v>44221</v>
      </c>
      <c r="G2597" s="2">
        <v>3702</v>
      </c>
      <c r="H2597" s="4">
        <f>Tabla14[[#This Row],[Importe]]-Tabla14[[#This Row],[Pagado]]</f>
        <v>0</v>
      </c>
    </row>
    <row r="2598" spans="1:8" x14ac:dyDescent="0.25">
      <c r="A2598" s="14">
        <v>44221</v>
      </c>
      <c r="B2598" s="8" t="s">
        <v>10248</v>
      </c>
      <c r="C2598">
        <v>44982</v>
      </c>
      <c r="D2598" s="13" t="s">
        <v>3950</v>
      </c>
      <c r="E2598" s="2">
        <v>4084.3</v>
      </c>
      <c r="F2598" s="15">
        <v>44222</v>
      </c>
      <c r="G2598" s="2">
        <v>4084.3</v>
      </c>
      <c r="H2598" s="4">
        <f>Tabla14[[#This Row],[Importe]]-Tabla14[[#This Row],[Pagado]]</f>
        <v>0</v>
      </c>
    </row>
    <row r="2599" spans="1:8" x14ac:dyDescent="0.25">
      <c r="A2599" s="14">
        <v>44221</v>
      </c>
      <c r="B2599" s="8" t="s">
        <v>10249</v>
      </c>
      <c r="C2599">
        <v>44983</v>
      </c>
      <c r="D2599" s="13" t="s">
        <v>4102</v>
      </c>
      <c r="E2599" s="2">
        <v>32216.400000000001</v>
      </c>
      <c r="F2599" s="15">
        <v>44221</v>
      </c>
      <c r="G2599" s="2">
        <v>32216.400000000001</v>
      </c>
      <c r="H2599" s="4">
        <f>Tabla14[[#This Row],[Importe]]-Tabla14[[#This Row],[Pagado]]</f>
        <v>0</v>
      </c>
    </row>
    <row r="2600" spans="1:8" x14ac:dyDescent="0.25">
      <c r="A2600" s="14">
        <v>44221</v>
      </c>
      <c r="B2600" s="8" t="s">
        <v>10250</v>
      </c>
      <c r="C2600">
        <v>44984</v>
      </c>
      <c r="D2600" s="13" t="s">
        <v>3998</v>
      </c>
      <c r="E2600" s="2">
        <v>40640.160000000003</v>
      </c>
      <c r="F2600" s="15">
        <v>44221</v>
      </c>
      <c r="G2600" s="2">
        <v>40640.160000000003</v>
      </c>
      <c r="H2600" s="4">
        <f>Tabla14[[#This Row],[Importe]]-Tabla14[[#This Row],[Pagado]]</f>
        <v>0</v>
      </c>
    </row>
    <row r="2601" spans="1:8" x14ac:dyDescent="0.25">
      <c r="A2601" s="14">
        <v>44221</v>
      </c>
      <c r="B2601" s="8" t="s">
        <v>10251</v>
      </c>
      <c r="C2601">
        <v>44985</v>
      </c>
      <c r="D2601" s="13" t="s">
        <v>3964</v>
      </c>
      <c r="E2601" s="2">
        <v>106.5</v>
      </c>
      <c r="F2601" s="15">
        <v>44221</v>
      </c>
      <c r="G2601" s="2">
        <v>106.5</v>
      </c>
      <c r="H2601" s="4">
        <f>Tabla14[[#This Row],[Importe]]-Tabla14[[#This Row],[Pagado]]</f>
        <v>0</v>
      </c>
    </row>
    <row r="2602" spans="1:8" x14ac:dyDescent="0.25">
      <c r="A2602" s="14">
        <v>44221</v>
      </c>
      <c r="B2602" s="8" t="s">
        <v>10252</v>
      </c>
      <c r="C2602">
        <v>44986</v>
      </c>
      <c r="D2602" s="13" t="s">
        <v>4096</v>
      </c>
      <c r="E2602" s="2">
        <v>8612.7000000000007</v>
      </c>
      <c r="F2602" s="15">
        <v>44221</v>
      </c>
      <c r="G2602" s="2">
        <v>8612.7000000000007</v>
      </c>
      <c r="H2602" s="4">
        <f>Tabla14[[#This Row],[Importe]]-Tabla14[[#This Row],[Pagado]]</f>
        <v>0</v>
      </c>
    </row>
    <row r="2603" spans="1:8" x14ac:dyDescent="0.25">
      <c r="A2603" s="14">
        <v>44221</v>
      </c>
      <c r="B2603" s="8" t="s">
        <v>10253</v>
      </c>
      <c r="C2603">
        <v>44987</v>
      </c>
      <c r="D2603" s="13" t="s">
        <v>4166</v>
      </c>
      <c r="E2603" s="2">
        <v>578.20000000000005</v>
      </c>
      <c r="F2603" s="15">
        <v>44221</v>
      </c>
      <c r="G2603" s="2">
        <v>578.20000000000005</v>
      </c>
      <c r="H2603" s="4">
        <f>Tabla14[[#This Row],[Importe]]-Tabla14[[#This Row],[Pagado]]</f>
        <v>0</v>
      </c>
    </row>
    <row r="2604" spans="1:8" ht="15.75" x14ac:dyDescent="0.25">
      <c r="A2604" s="14">
        <v>44221</v>
      </c>
      <c r="B2604" s="8" t="s">
        <v>10254</v>
      </c>
      <c r="C2604">
        <v>44988</v>
      </c>
      <c r="D2604" s="17" t="s">
        <v>7662</v>
      </c>
      <c r="E2604" s="2">
        <v>0</v>
      </c>
      <c r="F2604" s="18" t="s">
        <v>7662</v>
      </c>
      <c r="G2604" s="2">
        <v>0</v>
      </c>
      <c r="H2604" s="4">
        <f>Tabla14[[#This Row],[Importe]]-Tabla14[[#This Row],[Pagado]]</f>
        <v>0</v>
      </c>
    </row>
    <row r="2605" spans="1:8" x14ac:dyDescent="0.25">
      <c r="A2605" s="14">
        <v>44221</v>
      </c>
      <c r="B2605" s="8" t="s">
        <v>10255</v>
      </c>
      <c r="C2605">
        <v>44989</v>
      </c>
      <c r="D2605" s="13" t="s">
        <v>4049</v>
      </c>
      <c r="E2605" s="2">
        <v>648</v>
      </c>
      <c r="F2605" s="15">
        <v>44221</v>
      </c>
      <c r="G2605" s="2">
        <v>648</v>
      </c>
      <c r="H2605" s="4">
        <f>Tabla14[[#This Row],[Importe]]-Tabla14[[#This Row],[Pagado]]</f>
        <v>0</v>
      </c>
    </row>
    <row r="2606" spans="1:8" x14ac:dyDescent="0.25">
      <c r="A2606" s="14">
        <v>44221</v>
      </c>
      <c r="B2606" s="8" t="s">
        <v>10256</v>
      </c>
      <c r="C2606">
        <v>44990</v>
      </c>
      <c r="D2606" s="13" t="s">
        <v>4129</v>
      </c>
      <c r="E2606" s="2">
        <v>3140.7</v>
      </c>
      <c r="F2606" s="15">
        <v>44221</v>
      </c>
      <c r="G2606" s="2">
        <v>3140.7</v>
      </c>
      <c r="H2606" s="4">
        <f>Tabla14[[#This Row],[Importe]]-Tabla14[[#This Row],[Pagado]]</f>
        <v>0</v>
      </c>
    </row>
    <row r="2607" spans="1:8" x14ac:dyDescent="0.25">
      <c r="A2607" s="14">
        <v>44221</v>
      </c>
      <c r="B2607" s="8" t="s">
        <v>10257</v>
      </c>
      <c r="C2607">
        <v>44991</v>
      </c>
      <c r="D2607" s="13" t="s">
        <v>4021</v>
      </c>
      <c r="E2607" s="2">
        <v>21466.3</v>
      </c>
      <c r="F2607" s="15">
        <v>44222</v>
      </c>
      <c r="G2607" s="2">
        <v>21466.3</v>
      </c>
      <c r="H2607" s="4">
        <f>Tabla14[[#This Row],[Importe]]-Tabla14[[#This Row],[Pagado]]</f>
        <v>0</v>
      </c>
    </row>
    <row r="2608" spans="1:8" x14ac:dyDescent="0.25">
      <c r="A2608" s="14">
        <v>44221</v>
      </c>
      <c r="B2608" s="8" t="s">
        <v>10258</v>
      </c>
      <c r="C2608">
        <v>44992</v>
      </c>
      <c r="D2608" s="13" t="s">
        <v>4017</v>
      </c>
      <c r="E2608" s="2">
        <v>93602.4</v>
      </c>
      <c r="F2608" s="15">
        <v>44226</v>
      </c>
      <c r="G2608" s="2">
        <v>93602.4</v>
      </c>
      <c r="H2608" s="4">
        <f>Tabla14[[#This Row],[Importe]]-Tabla14[[#This Row],[Pagado]]</f>
        <v>0</v>
      </c>
    </row>
    <row r="2609" spans="1:8" x14ac:dyDescent="0.25">
      <c r="A2609" s="14">
        <v>44221</v>
      </c>
      <c r="B2609" s="8" t="s">
        <v>10259</v>
      </c>
      <c r="C2609">
        <v>44993</v>
      </c>
      <c r="D2609" s="13" t="s">
        <v>4100</v>
      </c>
      <c r="E2609" s="2">
        <v>490</v>
      </c>
      <c r="F2609" s="15">
        <v>44222</v>
      </c>
      <c r="G2609" s="2">
        <v>490</v>
      </c>
      <c r="H2609" s="4">
        <f>Tabla14[[#This Row],[Importe]]-Tabla14[[#This Row],[Pagado]]</f>
        <v>0</v>
      </c>
    </row>
    <row r="2610" spans="1:8" x14ac:dyDescent="0.25">
      <c r="A2610" s="14">
        <v>44221</v>
      </c>
      <c r="B2610" s="8" t="s">
        <v>10260</v>
      </c>
      <c r="C2610">
        <v>44994</v>
      </c>
      <c r="D2610" s="13" t="s">
        <v>4073</v>
      </c>
      <c r="E2610" s="2">
        <v>7444.2</v>
      </c>
      <c r="F2610" s="15">
        <v>44221</v>
      </c>
      <c r="G2610" s="2">
        <v>7444.2</v>
      </c>
      <c r="H2610" s="4">
        <f>Tabla14[[#This Row],[Importe]]-Tabla14[[#This Row],[Pagado]]</f>
        <v>0</v>
      </c>
    </row>
    <row r="2611" spans="1:8" x14ac:dyDescent="0.25">
      <c r="A2611" s="14">
        <v>44221</v>
      </c>
      <c r="B2611" s="8" t="s">
        <v>10261</v>
      </c>
      <c r="C2611">
        <v>44995</v>
      </c>
      <c r="D2611" s="13" t="s">
        <v>4015</v>
      </c>
      <c r="E2611" s="2">
        <v>1565.6</v>
      </c>
      <c r="F2611" s="15">
        <v>44221</v>
      </c>
      <c r="G2611" s="2">
        <v>1565.6</v>
      </c>
      <c r="H2611" s="4">
        <f>Tabla14[[#This Row],[Importe]]-Tabla14[[#This Row],[Pagado]]</f>
        <v>0</v>
      </c>
    </row>
    <row r="2612" spans="1:8" x14ac:dyDescent="0.25">
      <c r="A2612" s="14">
        <v>44221</v>
      </c>
      <c r="B2612" s="8" t="s">
        <v>10262</v>
      </c>
      <c r="C2612">
        <v>44996</v>
      </c>
      <c r="D2612" s="13" t="s">
        <v>3964</v>
      </c>
      <c r="E2612" s="2">
        <v>5388.4</v>
      </c>
      <c r="F2612" s="15">
        <v>44222</v>
      </c>
      <c r="G2612" s="2">
        <v>5388.4</v>
      </c>
      <c r="H2612" s="4">
        <f>Tabla14[[#This Row],[Importe]]-Tabla14[[#This Row],[Pagado]]</f>
        <v>0</v>
      </c>
    </row>
    <row r="2613" spans="1:8" x14ac:dyDescent="0.25">
      <c r="A2613" s="14">
        <v>44221</v>
      </c>
      <c r="B2613" s="8" t="s">
        <v>10263</v>
      </c>
      <c r="C2613">
        <v>44997</v>
      </c>
      <c r="D2613" s="13" t="s">
        <v>8503</v>
      </c>
      <c r="E2613" s="2">
        <v>980</v>
      </c>
      <c r="F2613" s="15">
        <v>44221</v>
      </c>
      <c r="G2613" s="2">
        <v>980</v>
      </c>
      <c r="H2613" s="4">
        <f>Tabla14[[#This Row],[Importe]]-Tabla14[[#This Row],[Pagado]]</f>
        <v>0</v>
      </c>
    </row>
    <row r="2614" spans="1:8" x14ac:dyDescent="0.25">
      <c r="A2614" s="14">
        <v>44221</v>
      </c>
      <c r="B2614" s="8" t="s">
        <v>10264</v>
      </c>
      <c r="C2614">
        <v>44998</v>
      </c>
      <c r="D2614" s="13" t="s">
        <v>4002</v>
      </c>
      <c r="E2614" s="2">
        <v>1974.7</v>
      </c>
      <c r="F2614" s="15">
        <v>44222</v>
      </c>
      <c r="G2614" s="2">
        <v>1974.7</v>
      </c>
      <c r="H2614" s="4">
        <f>Tabla14[[#This Row],[Importe]]-Tabla14[[#This Row],[Pagado]]</f>
        <v>0</v>
      </c>
    </row>
    <row r="2615" spans="1:8" x14ac:dyDescent="0.25">
      <c r="A2615" s="14">
        <v>44221</v>
      </c>
      <c r="B2615" s="8" t="s">
        <v>10265</v>
      </c>
      <c r="C2615">
        <v>44999</v>
      </c>
      <c r="D2615" s="13" t="s">
        <v>3964</v>
      </c>
      <c r="E2615" s="2">
        <v>1210</v>
      </c>
      <c r="F2615" s="15">
        <v>44221</v>
      </c>
      <c r="G2615" s="2">
        <v>1210</v>
      </c>
      <c r="H2615" s="4">
        <f>Tabla14[[#This Row],[Importe]]-Tabla14[[#This Row],[Pagado]]</f>
        <v>0</v>
      </c>
    </row>
    <row r="2616" spans="1:8" x14ac:dyDescent="0.25">
      <c r="A2616" s="14">
        <v>44221</v>
      </c>
      <c r="B2616" s="8" t="s">
        <v>10266</v>
      </c>
      <c r="C2616">
        <v>45000</v>
      </c>
      <c r="D2616" s="13" t="s">
        <v>4001</v>
      </c>
      <c r="E2616" s="2">
        <v>2464.6999999999998</v>
      </c>
      <c r="F2616" s="15">
        <v>44222</v>
      </c>
      <c r="G2616" s="2">
        <v>2464.6999999999998</v>
      </c>
      <c r="H2616" s="4">
        <f>Tabla14[[#This Row],[Importe]]-Tabla14[[#This Row],[Pagado]]</f>
        <v>0</v>
      </c>
    </row>
    <row r="2617" spans="1:8" x14ac:dyDescent="0.25">
      <c r="A2617" s="14">
        <v>44221</v>
      </c>
      <c r="B2617" s="8" t="s">
        <v>10267</v>
      </c>
      <c r="C2617">
        <v>45001</v>
      </c>
      <c r="D2617" s="13" t="s">
        <v>4136</v>
      </c>
      <c r="E2617" s="2">
        <v>9255.5</v>
      </c>
      <c r="F2617" s="15">
        <v>44222</v>
      </c>
      <c r="G2617" s="2">
        <v>9255.5</v>
      </c>
      <c r="H2617" s="4">
        <f>Tabla14[[#This Row],[Importe]]-Tabla14[[#This Row],[Pagado]]</f>
        <v>0</v>
      </c>
    </row>
    <row r="2618" spans="1:8" x14ac:dyDescent="0.25">
      <c r="A2618" s="14">
        <v>44221</v>
      </c>
      <c r="B2618" s="8" t="s">
        <v>10268</v>
      </c>
      <c r="C2618">
        <v>45002</v>
      </c>
      <c r="D2618" s="13" t="s">
        <v>3952</v>
      </c>
      <c r="E2618" s="2">
        <v>2940</v>
      </c>
      <c r="F2618" s="15">
        <v>44221</v>
      </c>
      <c r="G2618" s="2">
        <v>2940</v>
      </c>
      <c r="H2618" s="4">
        <f>Tabla14[[#This Row],[Importe]]-Tabla14[[#This Row],[Pagado]]</f>
        <v>0</v>
      </c>
    </row>
    <row r="2619" spans="1:8" x14ac:dyDescent="0.25">
      <c r="A2619" s="14">
        <v>44221</v>
      </c>
      <c r="B2619" s="8" t="s">
        <v>10269</v>
      </c>
      <c r="C2619">
        <v>45003</v>
      </c>
      <c r="D2619" s="13" t="s">
        <v>4170</v>
      </c>
      <c r="E2619" s="2">
        <v>2989.1</v>
      </c>
      <c r="F2619" s="15">
        <v>44221</v>
      </c>
      <c r="G2619" s="2">
        <v>2989.1</v>
      </c>
      <c r="H2619" s="4">
        <f>Tabla14[[#This Row],[Importe]]-Tabla14[[#This Row],[Pagado]]</f>
        <v>0</v>
      </c>
    </row>
    <row r="2620" spans="1:8" x14ac:dyDescent="0.25">
      <c r="A2620" s="14">
        <v>44221</v>
      </c>
      <c r="B2620" s="8" t="s">
        <v>10270</v>
      </c>
      <c r="C2620">
        <v>45004</v>
      </c>
      <c r="D2620" s="13" t="s">
        <v>4163</v>
      </c>
      <c r="E2620" s="2">
        <v>977.2</v>
      </c>
      <c r="F2620" s="15">
        <v>44222</v>
      </c>
      <c r="G2620" s="2">
        <v>977.2</v>
      </c>
      <c r="H2620" s="4">
        <f>Tabla14[[#This Row],[Importe]]-Tabla14[[#This Row],[Pagado]]</f>
        <v>0</v>
      </c>
    </row>
    <row r="2621" spans="1:8" x14ac:dyDescent="0.25">
      <c r="A2621" s="14">
        <v>44222</v>
      </c>
      <c r="B2621" s="8" t="s">
        <v>10271</v>
      </c>
      <c r="C2621">
        <v>45005</v>
      </c>
      <c r="D2621" s="13" t="s">
        <v>3936</v>
      </c>
      <c r="E2621" s="2">
        <v>4540.2</v>
      </c>
      <c r="F2621" s="15">
        <v>44223</v>
      </c>
      <c r="G2621" s="2">
        <v>4540.2</v>
      </c>
      <c r="H2621" s="4">
        <f>Tabla14[[#This Row],[Importe]]-Tabla14[[#This Row],[Pagado]]</f>
        <v>0</v>
      </c>
    </row>
    <row r="2622" spans="1:8" ht="30" x14ac:dyDescent="0.25">
      <c r="A2622" s="14">
        <v>44222</v>
      </c>
      <c r="B2622" s="8" t="s">
        <v>10272</v>
      </c>
      <c r="C2622">
        <v>45006</v>
      </c>
      <c r="D2622" s="13" t="s">
        <v>3935</v>
      </c>
      <c r="E2622" s="2">
        <v>47249.2</v>
      </c>
      <c r="F2622" s="15" t="s">
        <v>10273</v>
      </c>
      <c r="G2622" s="2">
        <f>26500+20749.2</f>
        <v>47249.2</v>
      </c>
      <c r="H2622" s="4">
        <f>Tabla14[[#This Row],[Importe]]-Tabla14[[#This Row],[Pagado]]</f>
        <v>0</v>
      </c>
    </row>
    <row r="2623" spans="1:8" x14ac:dyDescent="0.25">
      <c r="A2623" s="14">
        <v>44222</v>
      </c>
      <c r="B2623" s="8" t="s">
        <v>10274</v>
      </c>
      <c r="C2623">
        <v>45007</v>
      </c>
      <c r="D2623" s="13" t="s">
        <v>4035</v>
      </c>
      <c r="E2623" s="2">
        <v>12941.7</v>
      </c>
      <c r="F2623" s="15">
        <v>44222</v>
      </c>
      <c r="G2623" s="2">
        <v>12941.7</v>
      </c>
      <c r="H2623" s="4">
        <f>Tabla14[[#This Row],[Importe]]-Tabla14[[#This Row],[Pagado]]</f>
        <v>0</v>
      </c>
    </row>
    <row r="2624" spans="1:8" x14ac:dyDescent="0.25">
      <c r="A2624" s="14">
        <v>44222</v>
      </c>
      <c r="B2624" s="8" t="s">
        <v>10275</v>
      </c>
      <c r="C2624">
        <v>45008</v>
      </c>
      <c r="D2624" s="13" t="s">
        <v>3994</v>
      </c>
      <c r="E2624" s="2">
        <v>2968</v>
      </c>
      <c r="F2624" s="15">
        <v>44222</v>
      </c>
      <c r="G2624" s="2">
        <v>2968</v>
      </c>
      <c r="H2624" s="4">
        <f>Tabla14[[#This Row],[Importe]]-Tabla14[[#This Row],[Pagado]]</f>
        <v>0</v>
      </c>
    </row>
    <row r="2625" spans="1:8" x14ac:dyDescent="0.25">
      <c r="A2625" s="14">
        <v>44222</v>
      </c>
      <c r="B2625" s="8" t="s">
        <v>10276</v>
      </c>
      <c r="C2625">
        <v>45009</v>
      </c>
      <c r="D2625" s="13" t="s">
        <v>10277</v>
      </c>
      <c r="E2625" s="2">
        <v>2178</v>
      </c>
      <c r="F2625" s="15">
        <v>44222</v>
      </c>
      <c r="G2625" s="2">
        <v>2178</v>
      </c>
      <c r="H2625" s="4">
        <f>Tabla14[[#This Row],[Importe]]-Tabla14[[#This Row],[Pagado]]</f>
        <v>0</v>
      </c>
    </row>
    <row r="2626" spans="1:8" x14ac:dyDescent="0.25">
      <c r="A2626" s="14">
        <v>44222</v>
      </c>
      <c r="B2626" s="8" t="s">
        <v>10278</v>
      </c>
      <c r="C2626">
        <v>45010</v>
      </c>
      <c r="D2626" s="13" t="s">
        <v>3946</v>
      </c>
      <c r="E2626" s="2">
        <v>2538</v>
      </c>
      <c r="F2626" s="15">
        <v>44223</v>
      </c>
      <c r="G2626" s="2">
        <v>2538</v>
      </c>
      <c r="H2626" s="4">
        <f>Tabla14[[#This Row],[Importe]]-Tabla14[[#This Row],[Pagado]]</f>
        <v>0</v>
      </c>
    </row>
    <row r="2627" spans="1:8" x14ac:dyDescent="0.25">
      <c r="A2627" s="14">
        <v>44222</v>
      </c>
      <c r="B2627" s="8" t="s">
        <v>10279</v>
      </c>
      <c r="C2627">
        <v>45011</v>
      </c>
      <c r="D2627" s="13" t="s">
        <v>3964</v>
      </c>
      <c r="E2627" s="2">
        <v>1128</v>
      </c>
      <c r="F2627" s="15">
        <v>44222</v>
      </c>
      <c r="G2627" s="2">
        <v>1128</v>
      </c>
      <c r="H2627" s="4">
        <f>Tabla14[[#This Row],[Importe]]-Tabla14[[#This Row],[Pagado]]</f>
        <v>0</v>
      </c>
    </row>
    <row r="2628" spans="1:8" x14ac:dyDescent="0.25">
      <c r="A2628" s="14">
        <v>44222</v>
      </c>
      <c r="B2628" s="8" t="s">
        <v>10280</v>
      </c>
      <c r="C2628">
        <v>45012</v>
      </c>
      <c r="D2628" s="13" t="s">
        <v>3947</v>
      </c>
      <c r="E2628" s="2">
        <v>2487.1999999999998</v>
      </c>
      <c r="F2628" s="15">
        <v>44223</v>
      </c>
      <c r="G2628" s="2">
        <v>2487.1999999999998</v>
      </c>
      <c r="H2628" s="4">
        <f>Tabla14[[#This Row],[Importe]]-Tabla14[[#This Row],[Pagado]]</f>
        <v>0</v>
      </c>
    </row>
    <row r="2629" spans="1:8" x14ac:dyDescent="0.25">
      <c r="A2629" s="14">
        <v>44222</v>
      </c>
      <c r="B2629" s="8" t="s">
        <v>10281</v>
      </c>
      <c r="C2629">
        <v>45013</v>
      </c>
      <c r="D2629" s="13" t="s">
        <v>3951</v>
      </c>
      <c r="E2629" s="2">
        <v>4461.1000000000004</v>
      </c>
      <c r="F2629" s="15">
        <v>44222</v>
      </c>
      <c r="G2629" s="2">
        <v>4461.1000000000004</v>
      </c>
      <c r="H2629" s="4">
        <f>Tabla14[[#This Row],[Importe]]-Tabla14[[#This Row],[Pagado]]</f>
        <v>0</v>
      </c>
    </row>
    <row r="2630" spans="1:8" x14ac:dyDescent="0.25">
      <c r="A2630" s="14">
        <v>44222</v>
      </c>
      <c r="B2630" s="8" t="s">
        <v>10282</v>
      </c>
      <c r="C2630">
        <v>45014</v>
      </c>
      <c r="D2630" s="13" t="s">
        <v>4080</v>
      </c>
      <c r="E2630" s="2">
        <v>1157</v>
      </c>
      <c r="F2630" s="15">
        <v>44224</v>
      </c>
      <c r="G2630" s="2">
        <v>1157</v>
      </c>
      <c r="H2630" s="4">
        <f>Tabla14[[#This Row],[Importe]]-Tabla14[[#This Row],[Pagado]]</f>
        <v>0</v>
      </c>
    </row>
    <row r="2631" spans="1:8" x14ac:dyDescent="0.25">
      <c r="A2631" s="14">
        <v>44222</v>
      </c>
      <c r="B2631" s="8" t="s">
        <v>10283</v>
      </c>
      <c r="C2631">
        <v>45015</v>
      </c>
      <c r="D2631" s="13" t="s">
        <v>3949</v>
      </c>
      <c r="E2631" s="2">
        <v>26813.4</v>
      </c>
      <c r="F2631" s="15">
        <v>44223</v>
      </c>
      <c r="G2631" s="2">
        <v>26813.4</v>
      </c>
      <c r="H2631" s="4">
        <f>Tabla14[[#This Row],[Importe]]-Tabla14[[#This Row],[Pagado]]</f>
        <v>0</v>
      </c>
    </row>
    <row r="2632" spans="1:8" x14ac:dyDescent="0.25">
      <c r="A2632" s="14">
        <v>44222</v>
      </c>
      <c r="B2632" s="8" t="s">
        <v>10284</v>
      </c>
      <c r="C2632">
        <v>45016</v>
      </c>
      <c r="D2632" s="13" t="s">
        <v>3941</v>
      </c>
      <c r="E2632" s="2">
        <v>3984</v>
      </c>
      <c r="F2632" s="15">
        <v>44225</v>
      </c>
      <c r="G2632" s="2">
        <v>3984</v>
      </c>
      <c r="H2632" s="4">
        <f>Tabla14[[#This Row],[Importe]]-Tabla14[[#This Row],[Pagado]]</f>
        <v>0</v>
      </c>
    </row>
    <row r="2633" spans="1:8" x14ac:dyDescent="0.25">
      <c r="A2633" s="14">
        <v>44222</v>
      </c>
      <c r="B2633" s="8" t="s">
        <v>10285</v>
      </c>
      <c r="C2633">
        <v>45017</v>
      </c>
      <c r="D2633" s="13" t="s">
        <v>4041</v>
      </c>
      <c r="E2633" s="2">
        <v>1305</v>
      </c>
      <c r="F2633" s="15">
        <v>44222</v>
      </c>
      <c r="G2633" s="2">
        <v>1305</v>
      </c>
      <c r="H2633" s="4">
        <f>Tabla14[[#This Row],[Importe]]-Tabla14[[#This Row],[Pagado]]</f>
        <v>0</v>
      </c>
    </row>
    <row r="2634" spans="1:8" x14ac:dyDescent="0.25">
      <c r="A2634" s="14">
        <v>44222</v>
      </c>
      <c r="B2634" s="8" t="s">
        <v>10286</v>
      </c>
      <c r="C2634">
        <v>45018</v>
      </c>
      <c r="D2634" s="13" t="s">
        <v>3950</v>
      </c>
      <c r="E2634" s="2">
        <v>36774.800000000003</v>
      </c>
      <c r="F2634" s="15">
        <v>44224</v>
      </c>
      <c r="G2634" s="2">
        <v>36774.800000000003</v>
      </c>
      <c r="H2634" s="4">
        <f>Tabla14[[#This Row],[Importe]]-Tabla14[[#This Row],[Pagado]]</f>
        <v>0</v>
      </c>
    </row>
    <row r="2635" spans="1:8" x14ac:dyDescent="0.25">
      <c r="A2635" s="14">
        <v>44222</v>
      </c>
      <c r="B2635" s="8" t="s">
        <v>10287</v>
      </c>
      <c r="C2635">
        <v>45019</v>
      </c>
      <c r="D2635" s="13" t="s">
        <v>4082</v>
      </c>
      <c r="E2635" s="2">
        <v>3873.2</v>
      </c>
      <c r="F2635" s="15">
        <v>44223</v>
      </c>
      <c r="G2635" s="2">
        <v>3873.2</v>
      </c>
      <c r="H2635" s="4">
        <f>Tabla14[[#This Row],[Importe]]-Tabla14[[#This Row],[Pagado]]</f>
        <v>0</v>
      </c>
    </row>
    <row r="2636" spans="1:8" x14ac:dyDescent="0.25">
      <c r="A2636" s="14">
        <v>44222</v>
      </c>
      <c r="B2636" s="8" t="s">
        <v>10288</v>
      </c>
      <c r="C2636">
        <v>45020</v>
      </c>
      <c r="D2636" s="13" t="s">
        <v>3939</v>
      </c>
      <c r="E2636" s="2">
        <v>4131</v>
      </c>
      <c r="F2636" s="15">
        <v>44223</v>
      </c>
      <c r="G2636" s="2">
        <v>4131</v>
      </c>
      <c r="H2636" s="4">
        <f>Tabla14[[#This Row],[Importe]]-Tabla14[[#This Row],[Pagado]]</f>
        <v>0</v>
      </c>
    </row>
    <row r="2637" spans="1:8" x14ac:dyDescent="0.25">
      <c r="A2637" s="14">
        <v>44222</v>
      </c>
      <c r="B2637" s="8" t="s">
        <v>10289</v>
      </c>
      <c r="C2637">
        <v>45021</v>
      </c>
      <c r="D2637" s="13" t="s">
        <v>3942</v>
      </c>
      <c r="E2637" s="2">
        <v>3440.8</v>
      </c>
      <c r="F2637" s="15">
        <v>44224</v>
      </c>
      <c r="G2637" s="2">
        <v>3440.8</v>
      </c>
      <c r="H2637" s="4">
        <f>Tabla14[[#This Row],[Importe]]-Tabla14[[#This Row],[Pagado]]</f>
        <v>0</v>
      </c>
    </row>
    <row r="2638" spans="1:8" x14ac:dyDescent="0.25">
      <c r="A2638" s="14">
        <v>44222</v>
      </c>
      <c r="B2638" s="8" t="s">
        <v>10290</v>
      </c>
      <c r="C2638">
        <v>45022</v>
      </c>
      <c r="D2638" s="13" t="s">
        <v>3944</v>
      </c>
      <c r="E2638" s="2">
        <v>3811.5</v>
      </c>
      <c r="F2638" s="15">
        <v>44224</v>
      </c>
      <c r="G2638" s="2">
        <v>3811.5</v>
      </c>
      <c r="H2638" s="4">
        <f>Tabla14[[#This Row],[Importe]]-Tabla14[[#This Row],[Pagado]]</f>
        <v>0</v>
      </c>
    </row>
    <row r="2639" spans="1:8" x14ac:dyDescent="0.25">
      <c r="A2639" s="14">
        <v>44222</v>
      </c>
      <c r="B2639" s="8" t="s">
        <v>10291</v>
      </c>
      <c r="C2639">
        <v>45023</v>
      </c>
      <c r="D2639" s="13" t="s">
        <v>3948</v>
      </c>
      <c r="E2639" s="2">
        <v>6950.6</v>
      </c>
      <c r="F2639" s="15">
        <v>44224</v>
      </c>
      <c r="G2639" s="2">
        <v>6950.6</v>
      </c>
      <c r="H2639" s="4">
        <f>Tabla14[[#This Row],[Importe]]-Tabla14[[#This Row],[Pagado]]</f>
        <v>0</v>
      </c>
    </row>
    <row r="2640" spans="1:8" ht="15.75" x14ac:dyDescent="0.25">
      <c r="A2640" s="14">
        <v>44222</v>
      </c>
      <c r="B2640" s="8" t="s">
        <v>10292</v>
      </c>
      <c r="C2640">
        <v>45024</v>
      </c>
      <c r="D2640" s="17" t="s">
        <v>7662</v>
      </c>
      <c r="E2640" s="2">
        <v>0</v>
      </c>
      <c r="F2640" s="18" t="s">
        <v>7662</v>
      </c>
      <c r="G2640" s="2">
        <v>0</v>
      </c>
      <c r="H2640" s="4">
        <f>Tabla14[[#This Row],[Importe]]-Tabla14[[#This Row],[Pagado]]</f>
        <v>0</v>
      </c>
    </row>
    <row r="2641" spans="1:8" x14ac:dyDescent="0.25">
      <c r="A2641" s="14">
        <v>44222</v>
      </c>
      <c r="B2641" s="8" t="s">
        <v>10293</v>
      </c>
      <c r="C2641">
        <v>45025</v>
      </c>
      <c r="D2641" s="13" t="s">
        <v>4093</v>
      </c>
      <c r="E2641" s="2">
        <v>5826.1</v>
      </c>
      <c r="F2641" s="15">
        <v>44222</v>
      </c>
      <c r="G2641" s="2">
        <v>5826.1</v>
      </c>
      <c r="H2641" s="4">
        <f>Tabla14[[#This Row],[Importe]]-Tabla14[[#This Row],[Pagado]]</f>
        <v>0</v>
      </c>
    </row>
    <row r="2642" spans="1:8" x14ac:dyDescent="0.25">
      <c r="A2642" s="14">
        <v>44222</v>
      </c>
      <c r="B2642" s="8" t="s">
        <v>10294</v>
      </c>
      <c r="C2642">
        <v>45026</v>
      </c>
      <c r="D2642" s="13" t="s">
        <v>4129</v>
      </c>
      <c r="E2642" s="2">
        <v>14913.2</v>
      </c>
      <c r="F2642" s="15">
        <v>44224</v>
      </c>
      <c r="G2642" s="2">
        <v>14913.2</v>
      </c>
      <c r="H2642" s="4">
        <f>Tabla14[[#This Row],[Importe]]-Tabla14[[#This Row],[Pagado]]</f>
        <v>0</v>
      </c>
    </row>
    <row r="2643" spans="1:8" x14ac:dyDescent="0.25">
      <c r="A2643" s="14">
        <v>44222</v>
      </c>
      <c r="B2643" s="8" t="s">
        <v>10295</v>
      </c>
      <c r="C2643">
        <v>45027</v>
      </c>
      <c r="D2643" s="13" t="s">
        <v>3995</v>
      </c>
      <c r="E2643" s="2">
        <v>59342.1</v>
      </c>
      <c r="F2643" s="15">
        <v>44222</v>
      </c>
      <c r="G2643" s="2">
        <v>59342.1</v>
      </c>
      <c r="H2643" s="4">
        <f>Tabla14[[#This Row],[Importe]]-Tabla14[[#This Row],[Pagado]]</f>
        <v>0</v>
      </c>
    </row>
    <row r="2644" spans="1:8" x14ac:dyDescent="0.25">
      <c r="A2644" s="14">
        <v>44222</v>
      </c>
      <c r="B2644" s="8" t="s">
        <v>10296</v>
      </c>
      <c r="C2644">
        <v>45028</v>
      </c>
      <c r="D2644" s="13" t="s">
        <v>3958</v>
      </c>
      <c r="E2644" s="2">
        <v>4231.2</v>
      </c>
      <c r="F2644" s="15">
        <v>44222</v>
      </c>
      <c r="G2644" s="2">
        <v>4231.2</v>
      </c>
      <c r="H2644" s="4">
        <f>Tabla14[[#This Row],[Importe]]-Tabla14[[#This Row],[Pagado]]</f>
        <v>0</v>
      </c>
    </row>
    <row r="2645" spans="1:8" x14ac:dyDescent="0.25">
      <c r="A2645" s="14">
        <v>44222</v>
      </c>
      <c r="B2645" s="8" t="s">
        <v>10297</v>
      </c>
      <c r="C2645">
        <v>45029</v>
      </c>
      <c r="D2645" s="13" t="s">
        <v>7758</v>
      </c>
      <c r="E2645" s="2">
        <v>2375.1</v>
      </c>
      <c r="F2645" s="15">
        <v>44222</v>
      </c>
      <c r="G2645" s="2">
        <v>2375.1</v>
      </c>
      <c r="H2645" s="4">
        <f>Tabla14[[#This Row],[Importe]]-Tabla14[[#This Row],[Pagado]]</f>
        <v>0</v>
      </c>
    </row>
    <row r="2646" spans="1:8" x14ac:dyDescent="0.25">
      <c r="A2646" s="14">
        <v>44222</v>
      </c>
      <c r="B2646" s="8" t="s">
        <v>10298</v>
      </c>
      <c r="C2646">
        <v>45030</v>
      </c>
      <c r="D2646" s="13" t="s">
        <v>3958</v>
      </c>
      <c r="E2646" s="2">
        <v>130</v>
      </c>
      <c r="F2646" s="15">
        <v>44222</v>
      </c>
      <c r="G2646" s="2">
        <v>130</v>
      </c>
      <c r="H2646" s="4">
        <f>Tabla14[[#This Row],[Importe]]-Tabla14[[#This Row],[Pagado]]</f>
        <v>0</v>
      </c>
    </row>
    <row r="2647" spans="1:8" x14ac:dyDescent="0.25">
      <c r="A2647" s="14">
        <v>44222</v>
      </c>
      <c r="B2647" s="8" t="s">
        <v>10299</v>
      </c>
      <c r="C2647">
        <v>45031</v>
      </c>
      <c r="D2647" s="13" t="s">
        <v>3993</v>
      </c>
      <c r="E2647" s="2">
        <v>4267.2</v>
      </c>
      <c r="F2647" s="15">
        <v>44222</v>
      </c>
      <c r="G2647" s="2">
        <v>4267.2</v>
      </c>
      <c r="H2647" s="4">
        <f>Tabla14[[#This Row],[Importe]]-Tabla14[[#This Row],[Pagado]]</f>
        <v>0</v>
      </c>
    </row>
    <row r="2648" spans="1:8" x14ac:dyDescent="0.25">
      <c r="A2648" s="14">
        <v>44222</v>
      </c>
      <c r="B2648" s="8" t="s">
        <v>10300</v>
      </c>
      <c r="C2648">
        <v>45032</v>
      </c>
      <c r="D2648" s="13" t="s">
        <v>9503</v>
      </c>
      <c r="E2648" s="2">
        <v>4085.5</v>
      </c>
      <c r="F2648" s="15">
        <v>44222</v>
      </c>
      <c r="G2648" s="2">
        <v>4085.5</v>
      </c>
      <c r="H2648" s="4">
        <f>Tabla14[[#This Row],[Importe]]-Tabla14[[#This Row],[Pagado]]</f>
        <v>0</v>
      </c>
    </row>
    <row r="2649" spans="1:8" x14ac:dyDescent="0.25">
      <c r="A2649" s="14">
        <v>44222</v>
      </c>
      <c r="B2649" s="8" t="s">
        <v>10301</v>
      </c>
      <c r="C2649">
        <v>45033</v>
      </c>
      <c r="D2649" s="13" t="s">
        <v>3962</v>
      </c>
      <c r="E2649" s="2">
        <v>6919</v>
      </c>
      <c r="F2649" s="15">
        <v>44222</v>
      </c>
      <c r="G2649" s="2">
        <v>6919</v>
      </c>
      <c r="H2649" s="4">
        <f>Tabla14[[#This Row],[Importe]]-Tabla14[[#This Row],[Pagado]]</f>
        <v>0</v>
      </c>
    </row>
    <row r="2650" spans="1:8" x14ac:dyDescent="0.25">
      <c r="A2650" s="14">
        <v>44222</v>
      </c>
      <c r="B2650" s="8" t="s">
        <v>10302</v>
      </c>
      <c r="C2650">
        <v>45034</v>
      </c>
      <c r="D2650" s="13" t="s">
        <v>3971</v>
      </c>
      <c r="E2650" s="2">
        <v>3797.7</v>
      </c>
      <c r="F2650" s="15">
        <v>44222</v>
      </c>
      <c r="G2650" s="2">
        <v>3797.7</v>
      </c>
      <c r="H2650" s="4">
        <f>Tabla14[[#This Row],[Importe]]-Tabla14[[#This Row],[Pagado]]</f>
        <v>0</v>
      </c>
    </row>
    <row r="2651" spans="1:8" x14ac:dyDescent="0.25">
      <c r="A2651" s="14">
        <v>44222</v>
      </c>
      <c r="B2651" s="8" t="s">
        <v>10303</v>
      </c>
      <c r="C2651">
        <v>45035</v>
      </c>
      <c r="D2651" s="13" t="s">
        <v>3972</v>
      </c>
      <c r="E2651" s="2">
        <v>4070.1</v>
      </c>
      <c r="F2651" s="15">
        <v>44222</v>
      </c>
      <c r="G2651" s="2">
        <v>4070.1</v>
      </c>
      <c r="H2651" s="4">
        <f>Tabla14[[#This Row],[Importe]]-Tabla14[[#This Row],[Pagado]]</f>
        <v>0</v>
      </c>
    </row>
    <row r="2652" spans="1:8" x14ac:dyDescent="0.25">
      <c r="A2652" s="14">
        <v>44222</v>
      </c>
      <c r="B2652" s="8" t="s">
        <v>10304</v>
      </c>
      <c r="C2652">
        <v>45036</v>
      </c>
      <c r="D2652" s="13" t="s">
        <v>4134</v>
      </c>
      <c r="E2652" s="2">
        <v>441</v>
      </c>
      <c r="F2652" s="15">
        <v>44222</v>
      </c>
      <c r="G2652" s="2">
        <v>441</v>
      </c>
      <c r="H2652" s="4">
        <f>Tabla14[[#This Row],[Importe]]-Tabla14[[#This Row],[Pagado]]</f>
        <v>0</v>
      </c>
    </row>
    <row r="2653" spans="1:8" x14ac:dyDescent="0.25">
      <c r="A2653" s="14">
        <v>44222</v>
      </c>
      <c r="B2653" s="8" t="s">
        <v>10305</v>
      </c>
      <c r="C2653">
        <v>45037</v>
      </c>
      <c r="D2653" s="13" t="s">
        <v>3976</v>
      </c>
      <c r="E2653" s="2">
        <v>1704</v>
      </c>
      <c r="F2653" s="15">
        <v>44222</v>
      </c>
      <c r="G2653" s="2">
        <v>1704</v>
      </c>
      <c r="H2653" s="4">
        <f>Tabla14[[#This Row],[Importe]]-Tabla14[[#This Row],[Pagado]]</f>
        <v>0</v>
      </c>
    </row>
    <row r="2654" spans="1:8" x14ac:dyDescent="0.25">
      <c r="A2654" s="14">
        <v>44222</v>
      </c>
      <c r="B2654" s="8" t="s">
        <v>10306</v>
      </c>
      <c r="C2654">
        <v>45038</v>
      </c>
      <c r="D2654" s="13" t="s">
        <v>3967</v>
      </c>
      <c r="E2654" s="2">
        <v>6410.8</v>
      </c>
      <c r="F2654" s="15">
        <v>44222</v>
      </c>
      <c r="G2654" s="2">
        <v>6410.8</v>
      </c>
      <c r="H2654" s="4">
        <f>Tabla14[[#This Row],[Importe]]-Tabla14[[#This Row],[Pagado]]</f>
        <v>0</v>
      </c>
    </row>
    <row r="2655" spans="1:8" x14ac:dyDescent="0.25">
      <c r="A2655" s="14">
        <v>44222</v>
      </c>
      <c r="B2655" s="8" t="s">
        <v>10307</v>
      </c>
      <c r="C2655">
        <v>45039</v>
      </c>
      <c r="D2655" s="13" t="s">
        <v>4036</v>
      </c>
      <c r="E2655" s="2">
        <v>1609.2</v>
      </c>
      <c r="F2655" s="15">
        <v>44222</v>
      </c>
      <c r="G2655" s="2">
        <v>1609.2</v>
      </c>
      <c r="H2655" s="4">
        <f>Tabla14[[#This Row],[Importe]]-Tabla14[[#This Row],[Pagado]]</f>
        <v>0</v>
      </c>
    </row>
    <row r="2656" spans="1:8" x14ac:dyDescent="0.25">
      <c r="A2656" s="14">
        <v>44222</v>
      </c>
      <c r="B2656" s="8" t="s">
        <v>10308</v>
      </c>
      <c r="C2656">
        <v>45040</v>
      </c>
      <c r="D2656" s="13" t="s">
        <v>3996</v>
      </c>
      <c r="E2656" s="2">
        <v>16653</v>
      </c>
      <c r="F2656" s="15">
        <v>44222</v>
      </c>
      <c r="G2656" s="2">
        <v>16653</v>
      </c>
      <c r="H2656" s="4">
        <f>Tabla14[[#This Row],[Importe]]-Tabla14[[#This Row],[Pagado]]</f>
        <v>0</v>
      </c>
    </row>
    <row r="2657" spans="1:8" x14ac:dyDescent="0.25">
      <c r="A2657" s="14">
        <v>44222</v>
      </c>
      <c r="B2657" s="8" t="s">
        <v>10309</v>
      </c>
      <c r="C2657">
        <v>45041</v>
      </c>
      <c r="D2657" s="13" t="s">
        <v>3996</v>
      </c>
      <c r="E2657" s="2">
        <v>300</v>
      </c>
      <c r="F2657" s="15">
        <v>44222</v>
      </c>
      <c r="G2657" s="2">
        <v>300</v>
      </c>
      <c r="H2657" s="4">
        <f>Tabla14[[#This Row],[Importe]]-Tabla14[[#This Row],[Pagado]]</f>
        <v>0</v>
      </c>
    </row>
    <row r="2658" spans="1:8" x14ac:dyDescent="0.25">
      <c r="A2658" s="14">
        <v>44222</v>
      </c>
      <c r="B2658" s="8" t="s">
        <v>10310</v>
      </c>
      <c r="C2658">
        <v>45042</v>
      </c>
      <c r="D2658" s="13" t="s">
        <v>3977</v>
      </c>
      <c r="E2658" s="2">
        <v>4049.4</v>
      </c>
      <c r="F2658" s="15">
        <v>44222</v>
      </c>
      <c r="G2658" s="2">
        <v>4049.4</v>
      </c>
      <c r="H2658" s="4">
        <f>Tabla14[[#This Row],[Importe]]-Tabla14[[#This Row],[Pagado]]</f>
        <v>0</v>
      </c>
    </row>
    <row r="2659" spans="1:8" x14ac:dyDescent="0.25">
      <c r="A2659" s="14">
        <v>44222</v>
      </c>
      <c r="B2659" s="8" t="s">
        <v>10311</v>
      </c>
      <c r="C2659">
        <v>45043</v>
      </c>
      <c r="D2659" s="13" t="s">
        <v>3963</v>
      </c>
      <c r="E2659" s="2">
        <v>2163.8000000000002</v>
      </c>
      <c r="F2659" s="15">
        <v>44222</v>
      </c>
      <c r="G2659" s="2">
        <v>2163.8000000000002</v>
      </c>
      <c r="H2659" s="4">
        <f>Tabla14[[#This Row],[Importe]]-Tabla14[[#This Row],[Pagado]]</f>
        <v>0</v>
      </c>
    </row>
    <row r="2660" spans="1:8" x14ac:dyDescent="0.25">
      <c r="A2660" s="14">
        <v>44222</v>
      </c>
      <c r="B2660" s="8" t="s">
        <v>10312</v>
      </c>
      <c r="C2660">
        <v>45044</v>
      </c>
      <c r="D2660" s="13" t="s">
        <v>4046</v>
      </c>
      <c r="E2660" s="2">
        <v>3573.9</v>
      </c>
      <c r="F2660" s="15">
        <v>44222</v>
      </c>
      <c r="G2660" s="2">
        <v>3573.9</v>
      </c>
      <c r="H2660" s="4">
        <f>Tabla14[[#This Row],[Importe]]-Tabla14[[#This Row],[Pagado]]</f>
        <v>0</v>
      </c>
    </row>
    <row r="2661" spans="1:8" x14ac:dyDescent="0.25">
      <c r="A2661" s="14">
        <v>44222</v>
      </c>
      <c r="B2661" s="8" t="s">
        <v>10313</v>
      </c>
      <c r="C2661">
        <v>45045</v>
      </c>
      <c r="D2661" s="13" t="s">
        <v>3964</v>
      </c>
      <c r="E2661" s="2">
        <v>4060</v>
      </c>
      <c r="F2661" s="15">
        <v>44222</v>
      </c>
      <c r="G2661" s="2">
        <v>4060</v>
      </c>
      <c r="H2661" s="4">
        <f>Tabla14[[#This Row],[Importe]]-Tabla14[[#This Row],[Pagado]]</f>
        <v>0</v>
      </c>
    </row>
    <row r="2662" spans="1:8" x14ac:dyDescent="0.25">
      <c r="A2662" s="14">
        <v>44222</v>
      </c>
      <c r="B2662" s="8" t="s">
        <v>10314</v>
      </c>
      <c r="C2662">
        <v>45046</v>
      </c>
      <c r="D2662" s="13" t="s">
        <v>3974</v>
      </c>
      <c r="E2662" s="2">
        <v>4900</v>
      </c>
      <c r="F2662" s="15">
        <v>44222</v>
      </c>
      <c r="G2662" s="2">
        <v>4900</v>
      </c>
      <c r="H2662" s="4">
        <f>Tabla14[[#This Row],[Importe]]-Tabla14[[#This Row],[Pagado]]</f>
        <v>0</v>
      </c>
    </row>
    <row r="2663" spans="1:8" x14ac:dyDescent="0.25">
      <c r="A2663" s="14">
        <v>44222</v>
      </c>
      <c r="B2663" s="8" t="s">
        <v>10315</v>
      </c>
      <c r="C2663">
        <v>45047</v>
      </c>
      <c r="D2663" s="13" t="s">
        <v>4210</v>
      </c>
      <c r="E2663" s="2">
        <v>5150</v>
      </c>
      <c r="F2663" s="15">
        <v>44222</v>
      </c>
      <c r="G2663" s="2">
        <v>5150</v>
      </c>
      <c r="H2663" s="4">
        <f>Tabla14[[#This Row],[Importe]]-Tabla14[[#This Row],[Pagado]]</f>
        <v>0</v>
      </c>
    </row>
    <row r="2664" spans="1:8" x14ac:dyDescent="0.25">
      <c r="A2664" s="14">
        <v>44222</v>
      </c>
      <c r="B2664" s="8" t="s">
        <v>10316</v>
      </c>
      <c r="C2664">
        <v>45048</v>
      </c>
      <c r="D2664" s="13" t="s">
        <v>4049</v>
      </c>
      <c r="E2664" s="2">
        <v>1785.8</v>
      </c>
      <c r="F2664" s="15">
        <v>44222</v>
      </c>
      <c r="G2664" s="2">
        <v>1785.8</v>
      </c>
      <c r="H2664" s="4">
        <f>Tabla14[[#This Row],[Importe]]-Tabla14[[#This Row],[Pagado]]</f>
        <v>0</v>
      </c>
    </row>
    <row r="2665" spans="1:8" x14ac:dyDescent="0.25">
      <c r="A2665" s="14">
        <v>44222</v>
      </c>
      <c r="B2665" s="8" t="s">
        <v>10317</v>
      </c>
      <c r="C2665">
        <v>45049</v>
      </c>
      <c r="D2665" s="13" t="s">
        <v>4085</v>
      </c>
      <c r="E2665" s="2">
        <v>13567.9</v>
      </c>
      <c r="F2665" s="15">
        <v>44222</v>
      </c>
      <c r="G2665" s="2">
        <v>13567.9</v>
      </c>
      <c r="H2665" s="4">
        <f>Tabla14[[#This Row],[Importe]]-Tabla14[[#This Row],[Pagado]]</f>
        <v>0</v>
      </c>
    </row>
    <row r="2666" spans="1:8" x14ac:dyDescent="0.25">
      <c r="A2666" s="14">
        <v>44222</v>
      </c>
      <c r="B2666" s="8" t="s">
        <v>10318</v>
      </c>
      <c r="C2666">
        <v>45050</v>
      </c>
      <c r="D2666" s="13" t="s">
        <v>3973</v>
      </c>
      <c r="E2666" s="2">
        <v>490</v>
      </c>
      <c r="F2666" s="15">
        <v>44222</v>
      </c>
      <c r="G2666" s="2">
        <v>490</v>
      </c>
      <c r="H2666" s="4">
        <f>Tabla14[[#This Row],[Importe]]-Tabla14[[#This Row],[Pagado]]</f>
        <v>0</v>
      </c>
    </row>
    <row r="2667" spans="1:8" x14ac:dyDescent="0.25">
      <c r="A2667" s="14">
        <v>44222</v>
      </c>
      <c r="B2667" s="8" t="s">
        <v>10319</v>
      </c>
      <c r="C2667">
        <v>45051</v>
      </c>
      <c r="D2667" s="13" t="s">
        <v>4045</v>
      </c>
      <c r="E2667" s="2">
        <v>827.7</v>
      </c>
      <c r="F2667" s="15">
        <v>44222</v>
      </c>
      <c r="G2667" s="2">
        <v>827.7</v>
      </c>
      <c r="H2667" s="4">
        <f>Tabla14[[#This Row],[Importe]]-Tabla14[[#This Row],[Pagado]]</f>
        <v>0</v>
      </c>
    </row>
    <row r="2668" spans="1:8" x14ac:dyDescent="0.25">
      <c r="A2668" s="14">
        <v>44222</v>
      </c>
      <c r="B2668" s="8" t="s">
        <v>10320</v>
      </c>
      <c r="C2668">
        <v>45052</v>
      </c>
      <c r="D2668" s="13" t="s">
        <v>4078</v>
      </c>
      <c r="E2668" s="2">
        <v>514.5</v>
      </c>
      <c r="F2668" s="15">
        <v>44222</v>
      </c>
      <c r="G2668" s="2">
        <v>514.5</v>
      </c>
      <c r="H2668" s="4">
        <f>Tabla14[[#This Row],[Importe]]-Tabla14[[#This Row],[Pagado]]</f>
        <v>0</v>
      </c>
    </row>
    <row r="2669" spans="1:8" x14ac:dyDescent="0.25">
      <c r="A2669" s="14">
        <v>44222</v>
      </c>
      <c r="B2669" s="8" t="s">
        <v>10321</v>
      </c>
      <c r="C2669">
        <v>45053</v>
      </c>
      <c r="D2669" s="13" t="s">
        <v>4150</v>
      </c>
      <c r="E2669" s="2">
        <v>17259.2</v>
      </c>
      <c r="F2669" s="15">
        <v>44242</v>
      </c>
      <c r="G2669" s="2">
        <v>17259.2</v>
      </c>
      <c r="H2669" s="4">
        <f>Tabla14[[#This Row],[Importe]]-Tabla14[[#This Row],[Pagado]]</f>
        <v>0</v>
      </c>
    </row>
    <row r="2670" spans="1:8" x14ac:dyDescent="0.25">
      <c r="A2670" s="14">
        <v>44222</v>
      </c>
      <c r="B2670" s="8" t="s">
        <v>10322</v>
      </c>
      <c r="C2670">
        <v>45054</v>
      </c>
      <c r="D2670" s="13" t="s">
        <v>3964</v>
      </c>
      <c r="E2670" s="2">
        <v>2454.9</v>
      </c>
      <c r="F2670" s="15">
        <v>44222</v>
      </c>
      <c r="G2670" s="2">
        <v>2454.9</v>
      </c>
      <c r="H2670" s="4">
        <f>Tabla14[[#This Row],[Importe]]-Tabla14[[#This Row],[Pagado]]</f>
        <v>0</v>
      </c>
    </row>
    <row r="2671" spans="1:8" x14ac:dyDescent="0.25">
      <c r="A2671" s="14">
        <v>44222</v>
      </c>
      <c r="B2671" s="8" t="s">
        <v>10323</v>
      </c>
      <c r="C2671">
        <v>45055</v>
      </c>
      <c r="D2671" s="13" t="s">
        <v>4044</v>
      </c>
      <c r="E2671" s="2">
        <v>8121.6</v>
      </c>
      <c r="F2671" s="15">
        <v>44222</v>
      </c>
      <c r="G2671" s="2">
        <v>8121.6</v>
      </c>
      <c r="H2671" s="4">
        <f>Tabla14[[#This Row],[Importe]]-Tabla14[[#This Row],[Pagado]]</f>
        <v>0</v>
      </c>
    </row>
    <row r="2672" spans="1:8" x14ac:dyDescent="0.25">
      <c r="A2672" s="14">
        <v>44222</v>
      </c>
      <c r="B2672" s="8" t="s">
        <v>10324</v>
      </c>
      <c r="C2672">
        <v>45056</v>
      </c>
      <c r="D2672" s="13" t="s">
        <v>4083</v>
      </c>
      <c r="E2672" s="2">
        <v>4905.6000000000004</v>
      </c>
      <c r="F2672" s="15">
        <v>44222</v>
      </c>
      <c r="G2672" s="2">
        <v>4905.6000000000004</v>
      </c>
      <c r="H2672" s="4">
        <f>Tabla14[[#This Row],[Importe]]-Tabla14[[#This Row],[Pagado]]</f>
        <v>0</v>
      </c>
    </row>
    <row r="2673" spans="1:8" x14ac:dyDescent="0.25">
      <c r="A2673" s="14">
        <v>44222</v>
      </c>
      <c r="B2673" s="8" t="s">
        <v>10325</v>
      </c>
      <c r="C2673">
        <v>45057</v>
      </c>
      <c r="D2673" s="13" t="s">
        <v>3969</v>
      </c>
      <c r="E2673" s="2">
        <v>9037</v>
      </c>
      <c r="F2673" s="15">
        <v>44222</v>
      </c>
      <c r="G2673" s="2">
        <v>9037</v>
      </c>
      <c r="H2673" s="4">
        <f>Tabla14[[#This Row],[Importe]]-Tabla14[[#This Row],[Pagado]]</f>
        <v>0</v>
      </c>
    </row>
    <row r="2674" spans="1:8" x14ac:dyDescent="0.25">
      <c r="A2674" s="14">
        <v>44222</v>
      </c>
      <c r="B2674" s="8" t="s">
        <v>10326</v>
      </c>
      <c r="C2674">
        <v>45058</v>
      </c>
      <c r="D2674" s="13" t="s">
        <v>4121</v>
      </c>
      <c r="E2674" s="2">
        <v>3589.5</v>
      </c>
      <c r="F2674" s="15">
        <v>44222</v>
      </c>
      <c r="G2674" s="2">
        <v>3589.5</v>
      </c>
      <c r="H2674" s="4">
        <f>Tabla14[[#This Row],[Importe]]-Tabla14[[#This Row],[Pagado]]</f>
        <v>0</v>
      </c>
    </row>
    <row r="2675" spans="1:8" x14ac:dyDescent="0.25">
      <c r="A2675" s="14">
        <v>44222</v>
      </c>
      <c r="B2675" s="8" t="s">
        <v>10327</v>
      </c>
      <c r="C2675">
        <v>45059</v>
      </c>
      <c r="D2675" s="13" t="s">
        <v>3989</v>
      </c>
      <c r="E2675" s="2">
        <v>1575</v>
      </c>
      <c r="F2675" s="15">
        <v>44222</v>
      </c>
      <c r="G2675" s="2">
        <v>1575</v>
      </c>
      <c r="H2675" s="4">
        <f>Tabla14[[#This Row],[Importe]]-Tabla14[[#This Row],[Pagado]]</f>
        <v>0</v>
      </c>
    </row>
    <row r="2676" spans="1:8" x14ac:dyDescent="0.25">
      <c r="A2676" s="14">
        <v>44222</v>
      </c>
      <c r="B2676" s="8" t="s">
        <v>10328</v>
      </c>
      <c r="C2676">
        <v>45060</v>
      </c>
      <c r="D2676" s="13" t="s">
        <v>3983</v>
      </c>
      <c r="E2676" s="2">
        <v>5591.6</v>
      </c>
      <c r="F2676" s="15">
        <v>44222</v>
      </c>
      <c r="G2676" s="2">
        <v>5591.6</v>
      </c>
      <c r="H2676" s="4">
        <f>Tabla14[[#This Row],[Importe]]-Tabla14[[#This Row],[Pagado]]</f>
        <v>0</v>
      </c>
    </row>
    <row r="2677" spans="1:8" x14ac:dyDescent="0.25">
      <c r="A2677" s="14">
        <v>44222</v>
      </c>
      <c r="B2677" s="8" t="s">
        <v>10329</v>
      </c>
      <c r="C2677">
        <v>45061</v>
      </c>
      <c r="D2677" s="13" t="s">
        <v>4053</v>
      </c>
      <c r="E2677" s="2">
        <v>4515.8999999999996</v>
      </c>
      <c r="F2677" s="15">
        <v>44222</v>
      </c>
      <c r="G2677" s="2">
        <v>4515.8999999999996</v>
      </c>
      <c r="H2677" s="4">
        <f>Tabla14[[#This Row],[Importe]]-Tabla14[[#This Row],[Pagado]]</f>
        <v>0</v>
      </c>
    </row>
    <row r="2678" spans="1:8" x14ac:dyDescent="0.25">
      <c r="A2678" s="14">
        <v>44222</v>
      </c>
      <c r="B2678" s="8" t="s">
        <v>10330</v>
      </c>
      <c r="C2678">
        <v>45062</v>
      </c>
      <c r="D2678" s="13" t="s">
        <v>3985</v>
      </c>
      <c r="E2678" s="2">
        <v>1549.2</v>
      </c>
      <c r="F2678" s="15">
        <v>44222</v>
      </c>
      <c r="G2678" s="2">
        <v>1549.2</v>
      </c>
      <c r="H2678" s="4">
        <f>Tabla14[[#This Row],[Importe]]-Tabla14[[#This Row],[Pagado]]</f>
        <v>0</v>
      </c>
    </row>
    <row r="2679" spans="1:8" x14ac:dyDescent="0.25">
      <c r="A2679" s="14">
        <v>44222</v>
      </c>
      <c r="B2679" s="8" t="s">
        <v>10331</v>
      </c>
      <c r="C2679">
        <v>45063</v>
      </c>
      <c r="D2679" s="13" t="s">
        <v>3987</v>
      </c>
      <c r="E2679" s="2">
        <v>1760.4</v>
      </c>
      <c r="F2679" s="15">
        <v>44222</v>
      </c>
      <c r="G2679" s="2">
        <v>1760.4</v>
      </c>
      <c r="H2679" s="4">
        <f>Tabla14[[#This Row],[Importe]]-Tabla14[[#This Row],[Pagado]]</f>
        <v>0</v>
      </c>
    </row>
    <row r="2680" spans="1:8" x14ac:dyDescent="0.25">
      <c r="A2680" s="14">
        <v>44222</v>
      </c>
      <c r="B2680" s="8" t="s">
        <v>10332</v>
      </c>
      <c r="C2680">
        <v>45064</v>
      </c>
      <c r="D2680" s="13" t="s">
        <v>3980</v>
      </c>
      <c r="E2680" s="2">
        <v>5886.5</v>
      </c>
      <c r="F2680" s="15">
        <v>44222</v>
      </c>
      <c r="G2680" s="2">
        <v>5886.5</v>
      </c>
      <c r="H2680" s="4">
        <f>Tabla14[[#This Row],[Importe]]-Tabla14[[#This Row],[Pagado]]</f>
        <v>0</v>
      </c>
    </row>
    <row r="2681" spans="1:8" x14ac:dyDescent="0.25">
      <c r="A2681" s="14">
        <v>44222</v>
      </c>
      <c r="B2681" s="8" t="s">
        <v>10333</v>
      </c>
      <c r="C2681">
        <v>45065</v>
      </c>
      <c r="D2681" s="13" t="s">
        <v>4180</v>
      </c>
      <c r="E2681" s="2">
        <v>4370.3999999999996</v>
      </c>
      <c r="F2681" s="15">
        <v>44222</v>
      </c>
      <c r="G2681" s="2">
        <v>4370.3999999999996</v>
      </c>
      <c r="H2681" s="4">
        <f>Tabla14[[#This Row],[Importe]]-Tabla14[[#This Row],[Pagado]]</f>
        <v>0</v>
      </c>
    </row>
    <row r="2682" spans="1:8" x14ac:dyDescent="0.25">
      <c r="A2682" s="14">
        <v>44222</v>
      </c>
      <c r="B2682" s="8" t="s">
        <v>10334</v>
      </c>
      <c r="C2682">
        <v>45066</v>
      </c>
      <c r="D2682" s="13" t="s">
        <v>4071</v>
      </c>
      <c r="E2682" s="2">
        <v>6776.8</v>
      </c>
      <c r="F2682" s="15">
        <v>44230</v>
      </c>
      <c r="G2682" s="2">
        <v>6776.8</v>
      </c>
      <c r="H2682" s="4">
        <f>Tabla14[[#This Row],[Importe]]-Tabla14[[#This Row],[Pagado]]</f>
        <v>0</v>
      </c>
    </row>
    <row r="2683" spans="1:8" x14ac:dyDescent="0.25">
      <c r="A2683" s="14">
        <v>44222</v>
      </c>
      <c r="B2683" s="8" t="s">
        <v>10335</v>
      </c>
      <c r="C2683">
        <v>45067</v>
      </c>
      <c r="D2683" s="13" t="s">
        <v>4057</v>
      </c>
      <c r="E2683" s="2">
        <v>2926</v>
      </c>
      <c r="F2683" s="15">
        <v>44222</v>
      </c>
      <c r="G2683" s="2">
        <v>2926</v>
      </c>
      <c r="H2683" s="4">
        <f>Tabla14[[#This Row],[Importe]]-Tabla14[[#This Row],[Pagado]]</f>
        <v>0</v>
      </c>
    </row>
    <row r="2684" spans="1:8" x14ac:dyDescent="0.25">
      <c r="A2684" s="14">
        <v>44222</v>
      </c>
      <c r="B2684" s="8" t="s">
        <v>10336</v>
      </c>
      <c r="C2684">
        <v>45068</v>
      </c>
      <c r="D2684" s="13" t="s">
        <v>3986</v>
      </c>
      <c r="E2684" s="2">
        <v>4694.7</v>
      </c>
      <c r="F2684" s="15">
        <v>44222</v>
      </c>
      <c r="G2684" s="2">
        <v>4694.7</v>
      </c>
      <c r="H2684" s="4">
        <f>Tabla14[[#This Row],[Importe]]-Tabla14[[#This Row],[Pagado]]</f>
        <v>0</v>
      </c>
    </row>
    <row r="2685" spans="1:8" x14ac:dyDescent="0.25">
      <c r="A2685" s="14">
        <v>44222</v>
      </c>
      <c r="B2685" s="8" t="s">
        <v>10337</v>
      </c>
      <c r="C2685">
        <v>45069</v>
      </c>
      <c r="D2685" s="13" t="s">
        <v>4120</v>
      </c>
      <c r="E2685" s="2">
        <v>9692.2000000000007</v>
      </c>
      <c r="F2685" s="15">
        <v>44222</v>
      </c>
      <c r="G2685" s="2">
        <v>9692.2000000000007</v>
      </c>
      <c r="H2685" s="4">
        <f>Tabla14[[#This Row],[Importe]]-Tabla14[[#This Row],[Pagado]]</f>
        <v>0</v>
      </c>
    </row>
    <row r="2686" spans="1:8" x14ac:dyDescent="0.25">
      <c r="A2686" s="14">
        <v>44222</v>
      </c>
      <c r="B2686" s="8" t="s">
        <v>10338</v>
      </c>
      <c r="C2686">
        <v>45070</v>
      </c>
      <c r="D2686" s="13" t="s">
        <v>3955</v>
      </c>
      <c r="E2686" s="2">
        <v>393.3</v>
      </c>
      <c r="F2686" s="15">
        <v>44222</v>
      </c>
      <c r="G2686" s="2">
        <v>393.3</v>
      </c>
      <c r="H2686" s="4">
        <f>Tabla14[[#This Row],[Importe]]-Tabla14[[#This Row],[Pagado]]</f>
        <v>0</v>
      </c>
    </row>
    <row r="2687" spans="1:8" x14ac:dyDescent="0.25">
      <c r="A2687" s="14">
        <v>44222</v>
      </c>
      <c r="B2687" s="8" t="s">
        <v>10339</v>
      </c>
      <c r="C2687">
        <v>45071</v>
      </c>
      <c r="D2687" s="13" t="s">
        <v>3986</v>
      </c>
      <c r="E2687" s="2">
        <v>396</v>
      </c>
      <c r="F2687" s="15">
        <v>44222</v>
      </c>
      <c r="G2687" s="2">
        <v>396</v>
      </c>
      <c r="H2687" s="4">
        <f>Tabla14[[#This Row],[Importe]]-Tabla14[[#This Row],[Pagado]]</f>
        <v>0</v>
      </c>
    </row>
    <row r="2688" spans="1:8" x14ac:dyDescent="0.25">
      <c r="A2688" s="14">
        <v>44222</v>
      </c>
      <c r="B2688" s="8" t="s">
        <v>10340</v>
      </c>
      <c r="C2688">
        <v>45072</v>
      </c>
      <c r="D2688" s="13" t="s">
        <v>3979</v>
      </c>
      <c r="E2688" s="2">
        <v>10936</v>
      </c>
      <c r="F2688" s="15">
        <v>44222</v>
      </c>
      <c r="G2688" s="2">
        <v>10936</v>
      </c>
      <c r="H2688" s="4">
        <f>Tabla14[[#This Row],[Importe]]-Tabla14[[#This Row],[Pagado]]</f>
        <v>0</v>
      </c>
    </row>
    <row r="2689" spans="1:8" x14ac:dyDescent="0.25">
      <c r="A2689" s="14">
        <v>44222</v>
      </c>
      <c r="B2689" s="8" t="s">
        <v>10341</v>
      </c>
      <c r="C2689">
        <v>45073</v>
      </c>
      <c r="D2689" s="13" t="s">
        <v>4105</v>
      </c>
      <c r="E2689" s="2">
        <v>48854.400000000001</v>
      </c>
      <c r="F2689" s="15">
        <v>44222</v>
      </c>
      <c r="G2689" s="2">
        <v>48854.400000000001</v>
      </c>
      <c r="H2689" s="4">
        <f>Tabla14[[#This Row],[Importe]]-Tabla14[[#This Row],[Pagado]]</f>
        <v>0</v>
      </c>
    </row>
    <row r="2690" spans="1:8" x14ac:dyDescent="0.25">
      <c r="A2690" s="14">
        <v>44222</v>
      </c>
      <c r="B2690" s="8" t="s">
        <v>10342</v>
      </c>
      <c r="C2690">
        <v>45074</v>
      </c>
      <c r="D2690" s="13" t="s">
        <v>4001</v>
      </c>
      <c r="E2690" s="2">
        <v>3920</v>
      </c>
      <c r="F2690" s="15">
        <v>44222</v>
      </c>
      <c r="G2690" s="2">
        <v>3920</v>
      </c>
      <c r="H2690" s="4">
        <f>Tabla14[[#This Row],[Importe]]-Tabla14[[#This Row],[Pagado]]</f>
        <v>0</v>
      </c>
    </row>
    <row r="2691" spans="1:8" x14ac:dyDescent="0.25">
      <c r="A2691" s="14">
        <v>44222</v>
      </c>
      <c r="B2691" s="8" t="s">
        <v>10343</v>
      </c>
      <c r="C2691">
        <v>45075</v>
      </c>
      <c r="D2691" s="13" t="s">
        <v>3965</v>
      </c>
      <c r="E2691" s="2">
        <v>735</v>
      </c>
      <c r="F2691" s="15">
        <v>44222</v>
      </c>
      <c r="G2691" s="2">
        <v>735</v>
      </c>
      <c r="H2691" s="4">
        <f>Tabla14[[#This Row],[Importe]]-Tabla14[[#This Row],[Pagado]]</f>
        <v>0</v>
      </c>
    </row>
    <row r="2692" spans="1:8" x14ac:dyDescent="0.25">
      <c r="A2692" s="14">
        <v>44222</v>
      </c>
      <c r="B2692" s="8" t="s">
        <v>10344</v>
      </c>
      <c r="C2692">
        <v>45076</v>
      </c>
      <c r="D2692" s="13" t="s">
        <v>3964</v>
      </c>
      <c r="E2692" s="2">
        <v>304.8</v>
      </c>
      <c r="F2692" s="15">
        <v>44222</v>
      </c>
      <c r="G2692" s="2">
        <v>304.8</v>
      </c>
      <c r="H2692" s="4">
        <f>Tabla14[[#This Row],[Importe]]-Tabla14[[#This Row],[Pagado]]</f>
        <v>0</v>
      </c>
    </row>
    <row r="2693" spans="1:8" x14ac:dyDescent="0.25">
      <c r="A2693" s="14">
        <v>44222</v>
      </c>
      <c r="B2693" s="8" t="s">
        <v>10345</v>
      </c>
      <c r="C2693">
        <v>45077</v>
      </c>
      <c r="D2693" s="13" t="s">
        <v>4012</v>
      </c>
      <c r="E2693" s="2">
        <v>1280</v>
      </c>
      <c r="F2693" s="15">
        <v>44222</v>
      </c>
      <c r="G2693" s="2">
        <v>1280</v>
      </c>
      <c r="H2693" s="4">
        <f>Tabla14[[#This Row],[Importe]]-Tabla14[[#This Row],[Pagado]]</f>
        <v>0</v>
      </c>
    </row>
    <row r="2694" spans="1:8" x14ac:dyDescent="0.25">
      <c r="A2694" s="14">
        <v>44222</v>
      </c>
      <c r="B2694" s="8" t="s">
        <v>10346</v>
      </c>
      <c r="C2694">
        <v>45078</v>
      </c>
      <c r="D2694" s="13" t="s">
        <v>3991</v>
      </c>
      <c r="E2694" s="2">
        <v>2598.4</v>
      </c>
      <c r="F2694" s="15">
        <v>44222</v>
      </c>
      <c r="G2694" s="2">
        <v>2598.4</v>
      </c>
      <c r="H2694" s="4">
        <f>Tabla14[[#This Row],[Importe]]-Tabla14[[#This Row],[Pagado]]</f>
        <v>0</v>
      </c>
    </row>
    <row r="2695" spans="1:8" x14ac:dyDescent="0.25">
      <c r="A2695" s="14">
        <v>44222</v>
      </c>
      <c r="B2695" s="8" t="s">
        <v>10347</v>
      </c>
      <c r="C2695">
        <v>45079</v>
      </c>
      <c r="D2695" s="13" t="s">
        <v>3964</v>
      </c>
      <c r="E2695" s="2">
        <v>490</v>
      </c>
      <c r="F2695" s="15">
        <v>44222</v>
      </c>
      <c r="G2695" s="2">
        <v>490</v>
      </c>
      <c r="H2695" s="4">
        <f>Tabla14[[#This Row],[Importe]]-Tabla14[[#This Row],[Pagado]]</f>
        <v>0</v>
      </c>
    </row>
    <row r="2696" spans="1:8" x14ac:dyDescent="0.25">
      <c r="A2696" s="14">
        <v>44222</v>
      </c>
      <c r="B2696" s="8" t="s">
        <v>10348</v>
      </c>
      <c r="C2696">
        <v>45080</v>
      </c>
      <c r="D2696" s="13" t="s">
        <v>4158</v>
      </c>
      <c r="E2696" s="2">
        <v>1269.5999999999999</v>
      </c>
      <c r="F2696" s="15">
        <v>44222</v>
      </c>
      <c r="G2696" s="2">
        <v>1269.5999999999999</v>
      </c>
      <c r="H2696" s="4">
        <f>Tabla14[[#This Row],[Importe]]-Tabla14[[#This Row],[Pagado]]</f>
        <v>0</v>
      </c>
    </row>
    <row r="2697" spans="1:8" x14ac:dyDescent="0.25">
      <c r="A2697" s="14">
        <v>44222</v>
      </c>
      <c r="B2697" s="8" t="s">
        <v>10349</v>
      </c>
      <c r="C2697">
        <v>45081</v>
      </c>
      <c r="D2697" s="13" t="s">
        <v>4020</v>
      </c>
      <c r="E2697" s="2">
        <v>8313.1</v>
      </c>
      <c r="F2697" s="15">
        <v>44231</v>
      </c>
      <c r="G2697" s="2">
        <v>8313.1</v>
      </c>
      <c r="H2697" s="4">
        <f>Tabla14[[#This Row],[Importe]]-Tabla14[[#This Row],[Pagado]]</f>
        <v>0</v>
      </c>
    </row>
    <row r="2698" spans="1:8" x14ac:dyDescent="0.25">
      <c r="A2698" s="14">
        <v>44222</v>
      </c>
      <c r="B2698" s="8" t="s">
        <v>10350</v>
      </c>
      <c r="C2698">
        <v>45082</v>
      </c>
      <c r="D2698" s="13" t="s">
        <v>4109</v>
      </c>
      <c r="E2698" s="2">
        <v>1395</v>
      </c>
      <c r="F2698" s="15">
        <v>44222</v>
      </c>
      <c r="G2698" s="2">
        <v>1395</v>
      </c>
      <c r="H2698" s="4">
        <f>Tabla14[[#This Row],[Importe]]-Tabla14[[#This Row],[Pagado]]</f>
        <v>0</v>
      </c>
    </row>
    <row r="2699" spans="1:8" x14ac:dyDescent="0.25">
      <c r="A2699" s="14">
        <v>44222</v>
      </c>
      <c r="B2699" s="8" t="s">
        <v>10351</v>
      </c>
      <c r="C2699">
        <v>45083</v>
      </c>
      <c r="D2699" s="13" t="s">
        <v>4019</v>
      </c>
      <c r="E2699" s="2">
        <v>6.84</v>
      </c>
      <c r="F2699" s="15">
        <v>44230</v>
      </c>
      <c r="G2699" s="2">
        <v>6.84</v>
      </c>
      <c r="H2699" s="4">
        <f>Tabla14[[#This Row],[Importe]]-Tabla14[[#This Row],[Pagado]]</f>
        <v>0</v>
      </c>
    </row>
    <row r="2700" spans="1:8" x14ac:dyDescent="0.25">
      <c r="A2700" s="14">
        <v>44222</v>
      </c>
      <c r="B2700" s="8" t="s">
        <v>10352</v>
      </c>
      <c r="C2700">
        <v>45084</v>
      </c>
      <c r="D2700" s="13" t="s">
        <v>3959</v>
      </c>
      <c r="E2700" s="2">
        <v>25935.9</v>
      </c>
      <c r="F2700" s="15">
        <v>44225</v>
      </c>
      <c r="G2700" s="2">
        <v>25935.9</v>
      </c>
      <c r="H2700" s="4">
        <f>Tabla14[[#This Row],[Importe]]-Tabla14[[#This Row],[Pagado]]</f>
        <v>0</v>
      </c>
    </row>
    <row r="2701" spans="1:8" x14ac:dyDescent="0.25">
      <c r="A2701" s="14">
        <v>44222</v>
      </c>
      <c r="B2701" s="8" t="s">
        <v>10353</v>
      </c>
      <c r="C2701">
        <v>45085</v>
      </c>
      <c r="D2701" s="13" t="s">
        <v>4069</v>
      </c>
      <c r="E2701" s="2">
        <v>26686.799999999999</v>
      </c>
      <c r="F2701" s="15">
        <v>44222</v>
      </c>
      <c r="G2701" s="2">
        <v>26686.799999999999</v>
      </c>
      <c r="H2701" s="4">
        <f>Tabla14[[#This Row],[Importe]]-Tabla14[[#This Row],[Pagado]]</f>
        <v>0</v>
      </c>
    </row>
    <row r="2702" spans="1:8" x14ac:dyDescent="0.25">
      <c r="A2702" s="14">
        <v>44222</v>
      </c>
      <c r="B2702" s="8" t="s">
        <v>10354</v>
      </c>
      <c r="C2702">
        <v>45086</v>
      </c>
      <c r="D2702" s="13" t="s">
        <v>4072</v>
      </c>
      <c r="E2702" s="2">
        <v>734.4</v>
      </c>
      <c r="F2702" s="15">
        <v>44222</v>
      </c>
      <c r="G2702" s="2">
        <v>734.4</v>
      </c>
      <c r="H2702" s="4">
        <f>Tabla14[[#This Row],[Importe]]-Tabla14[[#This Row],[Pagado]]</f>
        <v>0</v>
      </c>
    </row>
    <row r="2703" spans="1:8" x14ac:dyDescent="0.25">
      <c r="A2703" s="14">
        <v>44222</v>
      </c>
      <c r="B2703" s="8" t="s">
        <v>10355</v>
      </c>
      <c r="C2703">
        <v>45087</v>
      </c>
      <c r="D2703" s="13" t="s">
        <v>8503</v>
      </c>
      <c r="E2703" s="2">
        <v>2450</v>
      </c>
      <c r="F2703" s="15">
        <v>44222</v>
      </c>
      <c r="G2703" s="2">
        <v>2450</v>
      </c>
      <c r="H2703" s="4">
        <f>Tabla14[[#This Row],[Importe]]-Tabla14[[#This Row],[Pagado]]</f>
        <v>0</v>
      </c>
    </row>
    <row r="2704" spans="1:8" ht="30" x14ac:dyDescent="0.25">
      <c r="A2704" s="14">
        <v>44222</v>
      </c>
      <c r="B2704" s="8" t="s">
        <v>10356</v>
      </c>
      <c r="C2704">
        <v>45088</v>
      </c>
      <c r="D2704" s="13" t="s">
        <v>4069</v>
      </c>
      <c r="E2704" s="2">
        <v>10701</v>
      </c>
      <c r="F2704" s="15" t="s">
        <v>10145</v>
      </c>
      <c r="G2704" s="2">
        <f>5000+5701</f>
        <v>10701</v>
      </c>
      <c r="H2704" s="4">
        <f>Tabla14[[#This Row],[Importe]]-Tabla14[[#This Row],[Pagado]]</f>
        <v>0</v>
      </c>
    </row>
    <row r="2705" spans="1:8" x14ac:dyDescent="0.25">
      <c r="A2705" s="14">
        <v>44222</v>
      </c>
      <c r="B2705" s="8" t="s">
        <v>10357</v>
      </c>
      <c r="C2705">
        <v>45089</v>
      </c>
      <c r="D2705" s="13" t="s">
        <v>4018</v>
      </c>
      <c r="E2705" s="2">
        <v>39347.599999999999</v>
      </c>
      <c r="F2705" s="15">
        <v>44222</v>
      </c>
      <c r="G2705" s="2">
        <v>39347.599999999999</v>
      </c>
      <c r="H2705" s="4">
        <f>Tabla14[[#This Row],[Importe]]-Tabla14[[#This Row],[Pagado]]</f>
        <v>0</v>
      </c>
    </row>
    <row r="2706" spans="1:8" x14ac:dyDescent="0.25">
      <c r="A2706" s="14">
        <v>44222</v>
      </c>
      <c r="B2706" s="8" t="s">
        <v>10358</v>
      </c>
      <c r="C2706">
        <v>45090</v>
      </c>
      <c r="D2706" s="13" t="s">
        <v>4003</v>
      </c>
      <c r="E2706" s="2">
        <v>26897.919999999998</v>
      </c>
      <c r="F2706" s="15">
        <v>44239</v>
      </c>
      <c r="G2706" s="2">
        <v>26897.919999999998</v>
      </c>
      <c r="H2706" s="4">
        <f>Tabla14[[#This Row],[Importe]]-Tabla14[[#This Row],[Pagado]]</f>
        <v>0</v>
      </c>
    </row>
    <row r="2707" spans="1:8" x14ac:dyDescent="0.25">
      <c r="A2707" s="14">
        <v>44222</v>
      </c>
      <c r="B2707" s="8" t="s">
        <v>10359</v>
      </c>
      <c r="C2707">
        <v>45091</v>
      </c>
      <c r="D2707" s="13" t="s">
        <v>3978</v>
      </c>
      <c r="E2707" s="2">
        <v>7472.8</v>
      </c>
      <c r="F2707" s="15">
        <v>44223</v>
      </c>
      <c r="G2707" s="2">
        <v>7472.8</v>
      </c>
      <c r="H2707" s="4">
        <f>Tabla14[[#This Row],[Importe]]-Tabla14[[#This Row],[Pagado]]</f>
        <v>0</v>
      </c>
    </row>
    <row r="2708" spans="1:8" x14ac:dyDescent="0.25">
      <c r="A2708" s="14">
        <v>44222</v>
      </c>
      <c r="B2708" s="8" t="s">
        <v>10360</v>
      </c>
      <c r="C2708">
        <v>45092</v>
      </c>
      <c r="D2708" s="13" t="s">
        <v>3957</v>
      </c>
      <c r="E2708" s="2">
        <v>1715</v>
      </c>
      <c r="F2708" s="15">
        <v>44223</v>
      </c>
      <c r="G2708" s="2">
        <v>1715</v>
      </c>
      <c r="H2708" s="4">
        <f>Tabla14[[#This Row],[Importe]]-Tabla14[[#This Row],[Pagado]]</f>
        <v>0</v>
      </c>
    </row>
    <row r="2709" spans="1:8" x14ac:dyDescent="0.25">
      <c r="A2709" s="14">
        <v>44222</v>
      </c>
      <c r="B2709" s="8" t="s">
        <v>10361</v>
      </c>
      <c r="C2709">
        <v>45093</v>
      </c>
      <c r="D2709" s="13" t="s">
        <v>4017</v>
      </c>
      <c r="E2709" s="2">
        <v>88637.8</v>
      </c>
      <c r="F2709" s="15">
        <v>44226</v>
      </c>
      <c r="G2709" s="2">
        <v>88637.8</v>
      </c>
      <c r="H2709" s="4">
        <f>Tabla14[[#This Row],[Importe]]-Tabla14[[#This Row],[Pagado]]</f>
        <v>0</v>
      </c>
    </row>
    <row r="2710" spans="1:8" x14ac:dyDescent="0.25">
      <c r="A2710" s="14">
        <v>44222</v>
      </c>
      <c r="B2710" s="8" t="s">
        <v>10362</v>
      </c>
      <c r="C2710">
        <v>45094</v>
      </c>
      <c r="D2710" s="13" t="s">
        <v>3992</v>
      </c>
      <c r="E2710" s="2">
        <v>4161.3</v>
      </c>
      <c r="F2710" s="15">
        <v>44222</v>
      </c>
      <c r="G2710" s="2">
        <v>4161.3</v>
      </c>
      <c r="H2710" s="4">
        <f>Tabla14[[#This Row],[Importe]]-Tabla14[[#This Row],[Pagado]]</f>
        <v>0</v>
      </c>
    </row>
    <row r="2711" spans="1:8" x14ac:dyDescent="0.25">
      <c r="A2711" s="14">
        <v>44222</v>
      </c>
      <c r="B2711" s="8" t="s">
        <v>10363</v>
      </c>
      <c r="C2711">
        <v>45095</v>
      </c>
      <c r="D2711" s="13" t="s">
        <v>3964</v>
      </c>
      <c r="E2711" s="2">
        <v>2911.6</v>
      </c>
      <c r="F2711" s="15">
        <v>44222</v>
      </c>
      <c r="G2711" s="2">
        <v>2911.6</v>
      </c>
      <c r="H2711" s="4">
        <f>Tabla14[[#This Row],[Importe]]-Tabla14[[#This Row],[Pagado]]</f>
        <v>0</v>
      </c>
    </row>
    <row r="2712" spans="1:8" x14ac:dyDescent="0.25">
      <c r="A2712" s="14">
        <v>44222</v>
      </c>
      <c r="B2712" s="8" t="s">
        <v>10364</v>
      </c>
      <c r="C2712">
        <v>45096</v>
      </c>
      <c r="D2712" s="13" t="s">
        <v>3999</v>
      </c>
      <c r="E2712" s="2">
        <v>2720.3</v>
      </c>
      <c r="F2712" s="15">
        <v>44222</v>
      </c>
      <c r="G2712" s="2">
        <v>2720.3</v>
      </c>
      <c r="H2712" s="4">
        <f>Tabla14[[#This Row],[Importe]]-Tabla14[[#This Row],[Pagado]]</f>
        <v>0</v>
      </c>
    </row>
    <row r="2713" spans="1:8" x14ac:dyDescent="0.25">
      <c r="A2713" s="14">
        <v>44222</v>
      </c>
      <c r="B2713" s="8" t="s">
        <v>10365</v>
      </c>
      <c r="C2713">
        <v>45097</v>
      </c>
      <c r="D2713" s="13" t="s">
        <v>3964</v>
      </c>
      <c r="E2713" s="2">
        <v>897.6</v>
      </c>
      <c r="F2713" s="15">
        <v>44222</v>
      </c>
      <c r="G2713" s="2">
        <v>897.6</v>
      </c>
      <c r="H2713" s="4">
        <f>Tabla14[[#This Row],[Importe]]-Tabla14[[#This Row],[Pagado]]</f>
        <v>0</v>
      </c>
    </row>
    <row r="2714" spans="1:8" x14ac:dyDescent="0.25">
      <c r="A2714" s="14">
        <v>44222</v>
      </c>
      <c r="B2714" s="8" t="s">
        <v>10366</v>
      </c>
      <c r="C2714">
        <v>45098</v>
      </c>
      <c r="D2714" s="13" t="s">
        <v>4077</v>
      </c>
      <c r="E2714" s="2">
        <v>680.32</v>
      </c>
      <c r="F2714" s="15">
        <v>44222</v>
      </c>
      <c r="G2714" s="2">
        <v>680.32</v>
      </c>
      <c r="H2714" s="4">
        <f>Tabla14[[#This Row],[Importe]]-Tabla14[[#This Row],[Pagado]]</f>
        <v>0</v>
      </c>
    </row>
    <row r="2715" spans="1:8" x14ac:dyDescent="0.25">
      <c r="A2715" s="14">
        <v>44222</v>
      </c>
      <c r="B2715" s="8" t="s">
        <v>10367</v>
      </c>
      <c r="C2715">
        <v>45099</v>
      </c>
      <c r="D2715" s="13" t="s">
        <v>3964</v>
      </c>
      <c r="E2715" s="2">
        <v>568</v>
      </c>
      <c r="F2715" s="15">
        <v>44222</v>
      </c>
      <c r="G2715" s="2">
        <v>568</v>
      </c>
      <c r="H2715" s="4">
        <f>Tabla14[[#This Row],[Importe]]-Tabla14[[#This Row],[Pagado]]</f>
        <v>0</v>
      </c>
    </row>
    <row r="2716" spans="1:8" ht="15.75" x14ac:dyDescent="0.25">
      <c r="A2716" s="14">
        <v>44222</v>
      </c>
      <c r="B2716" s="8" t="s">
        <v>10368</v>
      </c>
      <c r="C2716">
        <v>45100</v>
      </c>
      <c r="D2716" s="17" t="s">
        <v>7662</v>
      </c>
      <c r="E2716" s="2">
        <v>0</v>
      </c>
      <c r="F2716" s="18" t="s">
        <v>7662</v>
      </c>
      <c r="G2716" s="2">
        <v>0</v>
      </c>
      <c r="H2716" s="4">
        <f>Tabla14[[#This Row],[Importe]]-Tabla14[[#This Row],[Pagado]]</f>
        <v>0</v>
      </c>
    </row>
    <row r="2717" spans="1:8" x14ac:dyDescent="0.25">
      <c r="A2717" s="14">
        <v>44222</v>
      </c>
      <c r="B2717" s="8" t="s">
        <v>10369</v>
      </c>
      <c r="C2717">
        <v>45101</v>
      </c>
      <c r="D2717" s="13" t="s">
        <v>3964</v>
      </c>
      <c r="E2717" s="2">
        <v>9350</v>
      </c>
      <c r="F2717" s="15">
        <v>44222</v>
      </c>
      <c r="G2717" s="2">
        <v>9350</v>
      </c>
      <c r="H2717" s="4">
        <f>Tabla14[[#This Row],[Importe]]-Tabla14[[#This Row],[Pagado]]</f>
        <v>0</v>
      </c>
    </row>
    <row r="2718" spans="1:8" ht="15.75" x14ac:dyDescent="0.25">
      <c r="A2718" s="14">
        <v>44222</v>
      </c>
      <c r="B2718" s="8" t="s">
        <v>10370</v>
      </c>
      <c r="C2718">
        <v>45102</v>
      </c>
      <c r="D2718" s="17" t="s">
        <v>7662</v>
      </c>
      <c r="E2718" s="2">
        <v>0</v>
      </c>
      <c r="F2718" s="18" t="s">
        <v>7662</v>
      </c>
      <c r="G2718" s="2">
        <v>0</v>
      </c>
      <c r="H2718" s="4">
        <f>Tabla14[[#This Row],[Importe]]-Tabla14[[#This Row],[Pagado]]</f>
        <v>0</v>
      </c>
    </row>
    <row r="2719" spans="1:8" ht="15.75" x14ac:dyDescent="0.25">
      <c r="A2719" s="14">
        <v>44222</v>
      </c>
      <c r="B2719" s="8" t="s">
        <v>10371</v>
      </c>
      <c r="C2719">
        <v>45103</v>
      </c>
      <c r="D2719" s="20" t="s">
        <v>10372</v>
      </c>
      <c r="E2719" s="2">
        <v>0</v>
      </c>
      <c r="F2719" s="18" t="s">
        <v>7662</v>
      </c>
      <c r="G2719" s="2">
        <v>0</v>
      </c>
      <c r="H2719" s="4">
        <f>Tabla14[[#This Row],[Importe]]-Tabla14[[#This Row],[Pagado]]</f>
        <v>0</v>
      </c>
    </row>
    <row r="2720" spans="1:8" x14ac:dyDescent="0.25">
      <c r="A2720" s="14">
        <v>44222</v>
      </c>
      <c r="B2720" s="8" t="s">
        <v>10373</v>
      </c>
      <c r="C2720">
        <v>45104</v>
      </c>
      <c r="D2720" s="13" t="s">
        <v>4073</v>
      </c>
      <c r="E2720" s="2">
        <v>7854.4</v>
      </c>
      <c r="F2720" s="15">
        <v>44222</v>
      </c>
      <c r="G2720" s="2">
        <v>7854.4</v>
      </c>
      <c r="H2720" s="4">
        <f>Tabla14[[#This Row],[Importe]]-Tabla14[[#This Row],[Pagado]]</f>
        <v>0</v>
      </c>
    </row>
    <row r="2721" spans="1:8" x14ac:dyDescent="0.25">
      <c r="A2721" s="14">
        <v>44222</v>
      </c>
      <c r="B2721" s="8" t="s">
        <v>10374</v>
      </c>
      <c r="C2721">
        <v>45105</v>
      </c>
      <c r="D2721" s="13" t="s">
        <v>4022</v>
      </c>
      <c r="E2721" s="2">
        <v>1295.5999999999999</v>
      </c>
      <c r="F2721" s="15">
        <v>44222</v>
      </c>
      <c r="G2721" s="2">
        <v>1295.5999999999999</v>
      </c>
      <c r="H2721" s="4">
        <f>Tabla14[[#This Row],[Importe]]-Tabla14[[#This Row],[Pagado]]</f>
        <v>0</v>
      </c>
    </row>
    <row r="2722" spans="1:8" x14ac:dyDescent="0.25">
      <c r="A2722" s="14">
        <v>44222</v>
      </c>
      <c r="B2722" s="8" t="s">
        <v>10375</v>
      </c>
      <c r="C2722">
        <v>45106</v>
      </c>
      <c r="D2722" s="13" t="s">
        <v>3964</v>
      </c>
      <c r="E2722" s="2">
        <v>1615</v>
      </c>
      <c r="F2722" s="15">
        <v>44222</v>
      </c>
      <c r="G2722" s="2">
        <v>1615</v>
      </c>
      <c r="H2722" s="4">
        <f>Tabla14[[#This Row],[Importe]]-Tabla14[[#This Row],[Pagado]]</f>
        <v>0</v>
      </c>
    </row>
    <row r="2723" spans="1:8" x14ac:dyDescent="0.25">
      <c r="A2723" s="14">
        <v>44223</v>
      </c>
      <c r="B2723" s="8" t="s">
        <v>10376</v>
      </c>
      <c r="C2723">
        <v>45107</v>
      </c>
      <c r="D2723" s="13" t="s">
        <v>3975</v>
      </c>
      <c r="E2723" s="2">
        <v>4914.6000000000004</v>
      </c>
      <c r="F2723" s="15">
        <v>44223</v>
      </c>
      <c r="G2723" s="2">
        <v>4914.6000000000004</v>
      </c>
      <c r="H2723" s="4">
        <f>Tabla14[[#This Row],[Importe]]-Tabla14[[#This Row],[Pagado]]</f>
        <v>0</v>
      </c>
    </row>
    <row r="2724" spans="1:8" x14ac:dyDescent="0.25">
      <c r="A2724" s="14">
        <v>44223</v>
      </c>
      <c r="B2724" s="8" t="s">
        <v>10377</v>
      </c>
      <c r="C2724">
        <v>45108</v>
      </c>
      <c r="D2724" s="13" t="s">
        <v>4028</v>
      </c>
      <c r="E2724" s="2">
        <v>2699.7</v>
      </c>
      <c r="F2724" s="15">
        <v>44223</v>
      </c>
      <c r="G2724" s="2">
        <v>2699.7</v>
      </c>
      <c r="H2724" s="4">
        <f>Tabla14[[#This Row],[Importe]]-Tabla14[[#This Row],[Pagado]]</f>
        <v>0</v>
      </c>
    </row>
    <row r="2725" spans="1:8" x14ac:dyDescent="0.25">
      <c r="A2725" s="14">
        <v>44223</v>
      </c>
      <c r="B2725" s="8" t="s">
        <v>10378</v>
      </c>
      <c r="C2725">
        <v>45109</v>
      </c>
      <c r="D2725" s="13" t="s">
        <v>3943</v>
      </c>
      <c r="E2725" s="2">
        <v>18570.2</v>
      </c>
      <c r="F2725" s="15">
        <v>44223</v>
      </c>
      <c r="G2725" s="2">
        <v>18570.2</v>
      </c>
      <c r="H2725" s="4">
        <f>Tabla14[[#This Row],[Importe]]-Tabla14[[#This Row],[Pagado]]</f>
        <v>0</v>
      </c>
    </row>
    <row r="2726" spans="1:8" x14ac:dyDescent="0.25">
      <c r="A2726" s="14">
        <v>44223</v>
      </c>
      <c r="B2726" s="8" t="s">
        <v>10379</v>
      </c>
      <c r="C2726">
        <v>45110</v>
      </c>
      <c r="D2726" s="13" t="s">
        <v>3975</v>
      </c>
      <c r="E2726" s="2">
        <v>2450</v>
      </c>
      <c r="F2726" s="15">
        <v>44223</v>
      </c>
      <c r="G2726" s="2">
        <v>2450</v>
      </c>
      <c r="H2726" s="4">
        <f>Tabla14[[#This Row],[Importe]]-Tabla14[[#This Row],[Pagado]]</f>
        <v>0</v>
      </c>
    </row>
    <row r="2727" spans="1:8" x14ac:dyDescent="0.25">
      <c r="A2727" s="14">
        <v>44223</v>
      </c>
      <c r="B2727" s="8" t="s">
        <v>10380</v>
      </c>
      <c r="C2727">
        <v>45111</v>
      </c>
      <c r="D2727" s="13" t="s">
        <v>3936</v>
      </c>
      <c r="E2727" s="2">
        <v>3928.4</v>
      </c>
      <c r="F2727" s="15">
        <v>44224</v>
      </c>
      <c r="G2727" s="2">
        <v>3928.4</v>
      </c>
      <c r="H2727" s="4">
        <f>Tabla14[[#This Row],[Importe]]-Tabla14[[#This Row],[Pagado]]</f>
        <v>0</v>
      </c>
    </row>
    <row r="2728" spans="1:8" ht="30" x14ac:dyDescent="0.25">
      <c r="A2728" s="14">
        <v>44223</v>
      </c>
      <c r="B2728" s="8" t="s">
        <v>10381</v>
      </c>
      <c r="C2728">
        <v>45112</v>
      </c>
      <c r="D2728" s="13" t="s">
        <v>3935</v>
      </c>
      <c r="E2728" s="2">
        <v>78766.2</v>
      </c>
      <c r="F2728" s="15" t="s">
        <v>10382</v>
      </c>
      <c r="G2728" s="2">
        <f>48000+30766.2</f>
        <v>78766.2</v>
      </c>
      <c r="H2728" s="4">
        <f>Tabla14[[#This Row],[Importe]]-Tabla14[[#This Row],[Pagado]]</f>
        <v>0</v>
      </c>
    </row>
    <row r="2729" spans="1:8" x14ac:dyDescent="0.25">
      <c r="A2729" s="14">
        <v>44223</v>
      </c>
      <c r="B2729" s="8" t="s">
        <v>10383</v>
      </c>
      <c r="C2729">
        <v>45113</v>
      </c>
      <c r="D2729" s="13" t="s">
        <v>3994</v>
      </c>
      <c r="E2729" s="2">
        <v>1827.8</v>
      </c>
      <c r="F2729" s="15">
        <v>44223</v>
      </c>
      <c r="G2729" s="2">
        <v>1827.8</v>
      </c>
      <c r="H2729" s="4">
        <f>Tabla14[[#This Row],[Importe]]-Tabla14[[#This Row],[Pagado]]</f>
        <v>0</v>
      </c>
    </row>
    <row r="2730" spans="1:8" x14ac:dyDescent="0.25">
      <c r="A2730" s="14">
        <v>44223</v>
      </c>
      <c r="B2730" s="8" t="s">
        <v>10384</v>
      </c>
      <c r="C2730">
        <v>45114</v>
      </c>
      <c r="D2730" s="13" t="s">
        <v>4013</v>
      </c>
      <c r="E2730" s="2">
        <v>11172</v>
      </c>
      <c r="F2730" s="15">
        <v>44223</v>
      </c>
      <c r="G2730" s="2">
        <v>11172</v>
      </c>
      <c r="H2730" s="4">
        <f>Tabla14[[#This Row],[Importe]]-Tabla14[[#This Row],[Pagado]]</f>
        <v>0</v>
      </c>
    </row>
    <row r="2731" spans="1:8" x14ac:dyDescent="0.25">
      <c r="A2731" s="14">
        <v>44223</v>
      </c>
      <c r="B2731" s="8" t="s">
        <v>10385</v>
      </c>
      <c r="C2731">
        <v>45115</v>
      </c>
      <c r="D2731" s="13" t="s">
        <v>3994</v>
      </c>
      <c r="E2731" s="2">
        <v>140</v>
      </c>
      <c r="F2731" s="15">
        <v>44223</v>
      </c>
      <c r="G2731" s="2">
        <v>140</v>
      </c>
      <c r="H2731" s="4">
        <f>Tabla14[[#This Row],[Importe]]-Tabla14[[#This Row],[Pagado]]</f>
        <v>0</v>
      </c>
    </row>
    <row r="2732" spans="1:8" x14ac:dyDescent="0.25">
      <c r="A2732" s="14">
        <v>44223</v>
      </c>
      <c r="B2732" s="8" t="s">
        <v>10386</v>
      </c>
      <c r="C2732">
        <v>45116</v>
      </c>
      <c r="D2732" s="13" t="s">
        <v>3948</v>
      </c>
      <c r="E2732" s="2">
        <v>7254.2</v>
      </c>
      <c r="F2732" s="15">
        <v>44224</v>
      </c>
      <c r="G2732" s="2">
        <v>7254.2</v>
      </c>
      <c r="H2732" s="4">
        <f>Tabla14[[#This Row],[Importe]]-Tabla14[[#This Row],[Pagado]]</f>
        <v>0</v>
      </c>
    </row>
    <row r="2733" spans="1:8" x14ac:dyDescent="0.25">
      <c r="A2733" s="14">
        <v>44223</v>
      </c>
      <c r="B2733" s="8" t="s">
        <v>10387</v>
      </c>
      <c r="C2733">
        <v>45117</v>
      </c>
      <c r="D2733" s="13" t="s">
        <v>3945</v>
      </c>
      <c r="E2733" s="2">
        <v>4108.5</v>
      </c>
      <c r="F2733" s="15">
        <v>44224</v>
      </c>
      <c r="G2733" s="2">
        <v>4108.5</v>
      </c>
      <c r="H2733" s="4">
        <f>Tabla14[[#This Row],[Importe]]-Tabla14[[#This Row],[Pagado]]</f>
        <v>0</v>
      </c>
    </row>
    <row r="2734" spans="1:8" x14ac:dyDescent="0.25">
      <c r="A2734" s="14">
        <v>44223</v>
      </c>
      <c r="B2734" s="8" t="s">
        <v>10388</v>
      </c>
      <c r="C2734">
        <v>45118</v>
      </c>
      <c r="D2734" s="13" t="s">
        <v>3939</v>
      </c>
      <c r="E2734" s="2">
        <v>3730.5</v>
      </c>
      <c r="F2734" s="15">
        <v>44224</v>
      </c>
      <c r="G2734" s="2">
        <v>3730.5</v>
      </c>
      <c r="H2734" s="4">
        <f>Tabla14[[#This Row],[Importe]]-Tabla14[[#This Row],[Pagado]]</f>
        <v>0</v>
      </c>
    </row>
    <row r="2735" spans="1:8" x14ac:dyDescent="0.25">
      <c r="A2735" s="14">
        <v>44223</v>
      </c>
      <c r="B2735" s="8" t="s">
        <v>10389</v>
      </c>
      <c r="C2735">
        <v>45119</v>
      </c>
      <c r="D2735" s="13" t="s">
        <v>3942</v>
      </c>
      <c r="E2735" s="2">
        <v>3813.4</v>
      </c>
      <c r="F2735" s="15">
        <v>44228</v>
      </c>
      <c r="G2735" s="2">
        <v>3813.4</v>
      </c>
      <c r="H2735" s="4">
        <f>Tabla14[[#This Row],[Importe]]-Tabla14[[#This Row],[Pagado]]</f>
        <v>0</v>
      </c>
    </row>
    <row r="2736" spans="1:8" x14ac:dyDescent="0.25">
      <c r="A2736" s="14">
        <v>44223</v>
      </c>
      <c r="B2736" s="8" t="s">
        <v>10390</v>
      </c>
      <c r="C2736">
        <v>45120</v>
      </c>
      <c r="D2736" s="13" t="s">
        <v>3952</v>
      </c>
      <c r="E2736" s="2">
        <v>11612.2</v>
      </c>
      <c r="F2736" s="15">
        <v>44223</v>
      </c>
      <c r="G2736" s="2">
        <v>11612.2</v>
      </c>
      <c r="H2736" s="4">
        <f>Tabla14[[#This Row],[Importe]]-Tabla14[[#This Row],[Pagado]]</f>
        <v>0</v>
      </c>
    </row>
    <row r="2737" spans="1:8" x14ac:dyDescent="0.25">
      <c r="A2737" s="14">
        <v>44223</v>
      </c>
      <c r="B2737" s="8" t="s">
        <v>10391</v>
      </c>
      <c r="C2737">
        <v>45121</v>
      </c>
      <c r="D2737" s="13" t="s">
        <v>3967</v>
      </c>
      <c r="E2737" s="2">
        <v>4245.8</v>
      </c>
      <c r="F2737" s="15">
        <v>44223</v>
      </c>
      <c r="G2737" s="2">
        <v>4245.8</v>
      </c>
      <c r="H2737" s="4">
        <f>Tabla14[[#This Row],[Importe]]-Tabla14[[#This Row],[Pagado]]</f>
        <v>0</v>
      </c>
    </row>
    <row r="2738" spans="1:8" x14ac:dyDescent="0.25">
      <c r="A2738" s="14">
        <v>44223</v>
      </c>
      <c r="B2738" s="8" t="s">
        <v>10392</v>
      </c>
      <c r="C2738">
        <v>45122</v>
      </c>
      <c r="D2738" s="13" t="s">
        <v>3951</v>
      </c>
      <c r="E2738" s="2">
        <v>3045.6</v>
      </c>
      <c r="F2738" s="15">
        <v>44223</v>
      </c>
      <c r="G2738" s="2">
        <v>3045.6</v>
      </c>
      <c r="H2738" s="4">
        <f>Tabla14[[#This Row],[Importe]]-Tabla14[[#This Row],[Pagado]]</f>
        <v>0</v>
      </c>
    </row>
    <row r="2739" spans="1:8" x14ac:dyDescent="0.25">
      <c r="A2739" s="14">
        <v>44223</v>
      </c>
      <c r="B2739" s="8" t="s">
        <v>10393</v>
      </c>
      <c r="C2739">
        <v>45123</v>
      </c>
      <c r="D2739" s="13" t="s">
        <v>3971</v>
      </c>
      <c r="E2739" s="2">
        <v>2882</v>
      </c>
      <c r="F2739" s="15">
        <v>44223</v>
      </c>
      <c r="G2739" s="2">
        <v>2882</v>
      </c>
      <c r="H2739" s="4">
        <f>Tabla14[[#This Row],[Importe]]-Tabla14[[#This Row],[Pagado]]</f>
        <v>0</v>
      </c>
    </row>
    <row r="2740" spans="1:8" x14ac:dyDescent="0.25">
      <c r="A2740" s="14">
        <v>44223</v>
      </c>
      <c r="B2740" s="8" t="s">
        <v>10394</v>
      </c>
      <c r="C2740">
        <v>45124</v>
      </c>
      <c r="D2740" s="13" t="s">
        <v>3963</v>
      </c>
      <c r="E2740" s="2">
        <v>1073.0999999999999</v>
      </c>
      <c r="F2740" s="15">
        <v>44223</v>
      </c>
      <c r="G2740" s="2">
        <v>1073.0999999999999</v>
      </c>
      <c r="H2740" s="4">
        <f>Tabla14[[#This Row],[Importe]]-Tabla14[[#This Row],[Pagado]]</f>
        <v>0</v>
      </c>
    </row>
    <row r="2741" spans="1:8" x14ac:dyDescent="0.25">
      <c r="A2741" s="14">
        <v>44223</v>
      </c>
      <c r="B2741" s="8" t="s">
        <v>10395</v>
      </c>
      <c r="C2741">
        <v>45125</v>
      </c>
      <c r="D2741" s="13" t="s">
        <v>3938</v>
      </c>
      <c r="E2741" s="2">
        <v>8480.4</v>
      </c>
      <c r="F2741" s="15">
        <v>44224</v>
      </c>
      <c r="G2741" s="2">
        <v>8480.4</v>
      </c>
      <c r="H2741" s="4">
        <f>Tabla14[[#This Row],[Importe]]-Tabla14[[#This Row],[Pagado]]</f>
        <v>0</v>
      </c>
    </row>
    <row r="2742" spans="1:8" x14ac:dyDescent="0.25">
      <c r="A2742" s="14">
        <v>44223</v>
      </c>
      <c r="B2742" s="8" t="s">
        <v>10396</v>
      </c>
      <c r="C2742">
        <v>45126</v>
      </c>
      <c r="D2742" s="13" t="s">
        <v>3950</v>
      </c>
      <c r="E2742" s="2">
        <v>37270.6</v>
      </c>
      <c r="F2742" s="15">
        <v>44224</v>
      </c>
      <c r="G2742" s="2">
        <v>37270.6</v>
      </c>
      <c r="H2742" s="4">
        <f>Tabla14[[#This Row],[Importe]]-Tabla14[[#This Row],[Pagado]]</f>
        <v>0</v>
      </c>
    </row>
    <row r="2743" spans="1:8" x14ac:dyDescent="0.25">
      <c r="A2743" s="14">
        <v>44223</v>
      </c>
      <c r="B2743" s="8" t="s">
        <v>10397</v>
      </c>
      <c r="C2743">
        <v>45127</v>
      </c>
      <c r="D2743" s="13" t="s">
        <v>3949</v>
      </c>
      <c r="E2743" s="2">
        <v>15664</v>
      </c>
      <c r="F2743" s="15">
        <v>44224</v>
      </c>
      <c r="G2743" s="2">
        <v>15664</v>
      </c>
      <c r="H2743" s="4">
        <f>Tabla14[[#This Row],[Importe]]-Tabla14[[#This Row],[Pagado]]</f>
        <v>0</v>
      </c>
    </row>
    <row r="2744" spans="1:8" x14ac:dyDescent="0.25">
      <c r="A2744" s="14">
        <v>44223</v>
      </c>
      <c r="B2744" s="8" t="s">
        <v>10398</v>
      </c>
      <c r="C2744">
        <v>45128</v>
      </c>
      <c r="D2744" s="13" t="s">
        <v>3944</v>
      </c>
      <c r="E2744" s="2">
        <v>3930</v>
      </c>
      <c r="F2744" s="15">
        <v>44224</v>
      </c>
      <c r="G2744" s="2">
        <v>3930</v>
      </c>
      <c r="H2744" s="4">
        <f>Tabla14[[#This Row],[Importe]]-Tabla14[[#This Row],[Pagado]]</f>
        <v>0</v>
      </c>
    </row>
    <row r="2745" spans="1:8" x14ac:dyDescent="0.25">
      <c r="A2745" s="14">
        <v>44223</v>
      </c>
      <c r="B2745" s="8" t="s">
        <v>10399</v>
      </c>
      <c r="C2745">
        <v>45129</v>
      </c>
      <c r="D2745" s="13" t="s">
        <v>10277</v>
      </c>
      <c r="E2745" s="2">
        <v>1306.8</v>
      </c>
      <c r="F2745" s="15">
        <v>44223</v>
      </c>
      <c r="G2745" s="2">
        <v>1306.8</v>
      </c>
      <c r="H2745" s="4">
        <f>Tabla14[[#This Row],[Importe]]-Tabla14[[#This Row],[Pagado]]</f>
        <v>0</v>
      </c>
    </row>
    <row r="2746" spans="1:8" x14ac:dyDescent="0.25">
      <c r="A2746" s="14">
        <v>44223</v>
      </c>
      <c r="B2746" s="8" t="s">
        <v>10400</v>
      </c>
      <c r="C2746">
        <v>45130</v>
      </c>
      <c r="D2746" s="13" t="s">
        <v>3946</v>
      </c>
      <c r="E2746" s="2">
        <v>3499.2</v>
      </c>
      <c r="F2746" s="15">
        <v>44224</v>
      </c>
      <c r="G2746" s="2">
        <v>3499.2</v>
      </c>
      <c r="H2746" s="4">
        <f>Tabla14[[#This Row],[Importe]]-Tabla14[[#This Row],[Pagado]]</f>
        <v>0</v>
      </c>
    </row>
    <row r="2747" spans="1:8" x14ac:dyDescent="0.25">
      <c r="A2747" s="14">
        <v>44223</v>
      </c>
      <c r="B2747" s="8" t="s">
        <v>10401</v>
      </c>
      <c r="C2747">
        <v>45131</v>
      </c>
      <c r="D2747" s="13" t="s">
        <v>4030</v>
      </c>
      <c r="E2747" s="2">
        <v>576.6</v>
      </c>
      <c r="F2747" s="15">
        <v>44223</v>
      </c>
      <c r="G2747" s="2">
        <v>576.6</v>
      </c>
      <c r="H2747" s="4">
        <f>Tabla14[[#This Row],[Importe]]-Tabla14[[#This Row],[Pagado]]</f>
        <v>0</v>
      </c>
    </row>
    <row r="2748" spans="1:8" x14ac:dyDescent="0.25">
      <c r="A2748" s="14">
        <v>44223</v>
      </c>
      <c r="B2748" s="8" t="s">
        <v>10402</v>
      </c>
      <c r="C2748">
        <v>45132</v>
      </c>
      <c r="D2748" s="13" t="s">
        <v>3972</v>
      </c>
      <c r="E2748" s="2">
        <v>4198.5</v>
      </c>
      <c r="F2748" s="15">
        <v>44223</v>
      </c>
      <c r="G2748" s="2">
        <v>4198.5</v>
      </c>
      <c r="H2748" s="4">
        <f>Tabla14[[#This Row],[Importe]]-Tabla14[[#This Row],[Pagado]]</f>
        <v>0</v>
      </c>
    </row>
    <row r="2749" spans="1:8" x14ac:dyDescent="0.25">
      <c r="A2749" s="14">
        <v>44223</v>
      </c>
      <c r="B2749" s="8" t="s">
        <v>10403</v>
      </c>
      <c r="C2749">
        <v>45133</v>
      </c>
      <c r="D2749" s="13" t="s">
        <v>3982</v>
      </c>
      <c r="E2749" s="2">
        <v>1384.7</v>
      </c>
      <c r="F2749" s="15">
        <v>44223</v>
      </c>
      <c r="G2749" s="2">
        <v>1384.7</v>
      </c>
      <c r="H2749" s="4">
        <f>Tabla14[[#This Row],[Importe]]-Tabla14[[#This Row],[Pagado]]</f>
        <v>0</v>
      </c>
    </row>
    <row r="2750" spans="1:8" x14ac:dyDescent="0.25">
      <c r="A2750" s="14">
        <v>44223</v>
      </c>
      <c r="B2750" s="8" t="s">
        <v>10404</v>
      </c>
      <c r="C2750">
        <v>45134</v>
      </c>
      <c r="D2750" s="13" t="s">
        <v>4033</v>
      </c>
      <c r="E2750" s="2">
        <v>2050</v>
      </c>
      <c r="F2750" s="15">
        <v>44223</v>
      </c>
      <c r="G2750" s="2">
        <v>2050</v>
      </c>
      <c r="H2750" s="4">
        <f>Tabla14[[#This Row],[Importe]]-Tabla14[[#This Row],[Pagado]]</f>
        <v>0</v>
      </c>
    </row>
    <row r="2751" spans="1:8" x14ac:dyDescent="0.25">
      <c r="A2751" s="14">
        <v>44223</v>
      </c>
      <c r="B2751" s="8" t="s">
        <v>10405</v>
      </c>
      <c r="C2751">
        <v>45135</v>
      </c>
      <c r="D2751" s="13" t="s">
        <v>4154</v>
      </c>
      <c r="E2751" s="2">
        <v>3444</v>
      </c>
      <c r="F2751" s="15">
        <v>44223</v>
      </c>
      <c r="G2751" s="2">
        <v>3444</v>
      </c>
      <c r="H2751" s="4">
        <f>Tabla14[[#This Row],[Importe]]-Tabla14[[#This Row],[Pagado]]</f>
        <v>0</v>
      </c>
    </row>
    <row r="2752" spans="1:8" x14ac:dyDescent="0.25">
      <c r="A2752" s="14">
        <v>44223</v>
      </c>
      <c r="B2752" s="8" t="s">
        <v>10406</v>
      </c>
      <c r="C2752">
        <v>45136</v>
      </c>
      <c r="D2752" s="13" t="s">
        <v>4119</v>
      </c>
      <c r="E2752" s="2">
        <v>650</v>
      </c>
      <c r="F2752" s="15">
        <v>44223</v>
      </c>
      <c r="G2752" s="2">
        <v>650</v>
      </c>
      <c r="H2752" s="4">
        <f>Tabla14[[#This Row],[Importe]]-Tabla14[[#This Row],[Pagado]]</f>
        <v>0</v>
      </c>
    </row>
    <row r="2753" spans="1:8" x14ac:dyDescent="0.25">
      <c r="A2753" s="14">
        <v>44223</v>
      </c>
      <c r="B2753" s="8" t="s">
        <v>10407</v>
      </c>
      <c r="C2753">
        <v>45137</v>
      </c>
      <c r="D2753" s="13" t="s">
        <v>4031</v>
      </c>
      <c r="E2753" s="2">
        <v>1380</v>
      </c>
      <c r="F2753" s="15">
        <v>44223</v>
      </c>
      <c r="G2753" s="2">
        <v>1380</v>
      </c>
      <c r="H2753" s="4">
        <f>Tabla14[[#This Row],[Importe]]-Tabla14[[#This Row],[Pagado]]</f>
        <v>0</v>
      </c>
    </row>
    <row r="2754" spans="1:8" x14ac:dyDescent="0.25">
      <c r="A2754" s="14">
        <v>44223</v>
      </c>
      <c r="B2754" s="8" t="s">
        <v>10408</v>
      </c>
      <c r="C2754">
        <v>45138</v>
      </c>
      <c r="D2754" s="13" t="s">
        <v>4041</v>
      </c>
      <c r="E2754" s="2">
        <v>587</v>
      </c>
      <c r="F2754" s="15">
        <v>44223</v>
      </c>
      <c r="G2754" s="2">
        <v>587</v>
      </c>
      <c r="H2754" s="4">
        <f>Tabla14[[#This Row],[Importe]]-Tabla14[[#This Row],[Pagado]]</f>
        <v>0</v>
      </c>
    </row>
    <row r="2755" spans="1:8" x14ac:dyDescent="0.25">
      <c r="A2755" s="14">
        <v>44223</v>
      </c>
      <c r="B2755" s="8" t="s">
        <v>10409</v>
      </c>
      <c r="C2755">
        <v>45139</v>
      </c>
      <c r="D2755" s="13" t="s">
        <v>3962</v>
      </c>
      <c r="E2755" s="2">
        <v>6409.8</v>
      </c>
      <c r="F2755" s="15">
        <v>44223</v>
      </c>
      <c r="G2755" s="2">
        <v>6409.8</v>
      </c>
      <c r="H2755" s="4">
        <f>Tabla14[[#This Row],[Importe]]-Tabla14[[#This Row],[Pagado]]</f>
        <v>0</v>
      </c>
    </row>
    <row r="2756" spans="1:8" x14ac:dyDescent="0.25">
      <c r="A2756" s="14">
        <v>44223</v>
      </c>
      <c r="B2756" s="8" t="s">
        <v>10410</v>
      </c>
      <c r="C2756">
        <v>45140</v>
      </c>
      <c r="D2756" s="13" t="s">
        <v>3958</v>
      </c>
      <c r="E2756" s="2">
        <v>3693</v>
      </c>
      <c r="F2756" s="15">
        <v>44223</v>
      </c>
      <c r="G2756" s="2">
        <v>3693</v>
      </c>
      <c r="H2756" s="4">
        <f>Tabla14[[#This Row],[Importe]]-Tabla14[[#This Row],[Pagado]]</f>
        <v>0</v>
      </c>
    </row>
    <row r="2757" spans="1:8" x14ac:dyDescent="0.25">
      <c r="A2757" s="14">
        <v>44223</v>
      </c>
      <c r="B2757" s="8" t="s">
        <v>10411</v>
      </c>
      <c r="C2757">
        <v>45141</v>
      </c>
      <c r="D2757" s="13" t="s">
        <v>3960</v>
      </c>
      <c r="E2757" s="2">
        <v>19138.400000000001</v>
      </c>
      <c r="F2757" s="15">
        <v>44223</v>
      </c>
      <c r="G2757" s="2">
        <v>19138.400000000001</v>
      </c>
      <c r="H2757" s="4">
        <f>Tabla14[[#This Row],[Importe]]-Tabla14[[#This Row],[Pagado]]</f>
        <v>0</v>
      </c>
    </row>
    <row r="2758" spans="1:8" x14ac:dyDescent="0.25">
      <c r="A2758" s="14">
        <v>44223</v>
      </c>
      <c r="B2758" s="8" t="s">
        <v>10412</v>
      </c>
      <c r="C2758">
        <v>45142</v>
      </c>
      <c r="D2758" s="13" t="s">
        <v>3960</v>
      </c>
      <c r="E2758" s="2">
        <v>334.8</v>
      </c>
      <c r="F2758" s="15">
        <v>44223</v>
      </c>
      <c r="G2758" s="2">
        <v>334.8</v>
      </c>
      <c r="H2758" s="4">
        <f>Tabla14[[#This Row],[Importe]]-Tabla14[[#This Row],[Pagado]]</f>
        <v>0</v>
      </c>
    </row>
    <row r="2759" spans="1:8" x14ac:dyDescent="0.25">
      <c r="A2759" s="14">
        <v>44223</v>
      </c>
      <c r="B2759" s="8" t="s">
        <v>10413</v>
      </c>
      <c r="C2759">
        <v>45143</v>
      </c>
      <c r="D2759" s="13" t="s">
        <v>4132</v>
      </c>
      <c r="E2759" s="2">
        <v>3222.7</v>
      </c>
      <c r="F2759" s="15">
        <v>44223</v>
      </c>
      <c r="G2759" s="2">
        <v>3222.7</v>
      </c>
      <c r="H2759" s="4">
        <f>Tabla14[[#This Row],[Importe]]-Tabla14[[#This Row],[Pagado]]</f>
        <v>0</v>
      </c>
    </row>
    <row r="2760" spans="1:8" x14ac:dyDescent="0.25">
      <c r="A2760" s="14">
        <v>44223</v>
      </c>
      <c r="B2760" s="8" t="s">
        <v>10414</v>
      </c>
      <c r="C2760">
        <v>45144</v>
      </c>
      <c r="D2760" s="13" t="s">
        <v>4125</v>
      </c>
      <c r="E2760" s="2">
        <v>2279.1</v>
      </c>
      <c r="F2760" s="15">
        <v>44223</v>
      </c>
      <c r="G2760" s="2">
        <v>2279.1</v>
      </c>
      <c r="H2760" s="4">
        <f>Tabla14[[#This Row],[Importe]]-Tabla14[[#This Row],[Pagado]]</f>
        <v>0</v>
      </c>
    </row>
    <row r="2761" spans="1:8" x14ac:dyDescent="0.25">
      <c r="A2761" s="14">
        <v>44223</v>
      </c>
      <c r="B2761" s="8" t="s">
        <v>10415</v>
      </c>
      <c r="C2761">
        <v>45145</v>
      </c>
      <c r="D2761" s="13" t="s">
        <v>4037</v>
      </c>
      <c r="E2761" s="2">
        <v>917.6</v>
      </c>
      <c r="F2761" s="15">
        <v>44223</v>
      </c>
      <c r="G2761" s="2">
        <v>917.6</v>
      </c>
      <c r="H2761" s="4">
        <f>Tabla14[[#This Row],[Importe]]-Tabla14[[#This Row],[Pagado]]</f>
        <v>0</v>
      </c>
    </row>
    <row r="2762" spans="1:8" x14ac:dyDescent="0.25">
      <c r="A2762" s="14">
        <v>44223</v>
      </c>
      <c r="B2762" s="8" t="s">
        <v>10416</v>
      </c>
      <c r="C2762">
        <v>45146</v>
      </c>
      <c r="D2762" s="13" t="s">
        <v>4036</v>
      </c>
      <c r="E2762" s="2">
        <v>2131.1999999999998</v>
      </c>
      <c r="F2762" s="15">
        <v>44223</v>
      </c>
      <c r="G2762" s="2">
        <v>2131.1999999999998</v>
      </c>
      <c r="H2762" s="4">
        <f>Tabla14[[#This Row],[Importe]]-Tabla14[[#This Row],[Pagado]]</f>
        <v>0</v>
      </c>
    </row>
    <row r="2763" spans="1:8" x14ac:dyDescent="0.25">
      <c r="A2763" s="14">
        <v>44223</v>
      </c>
      <c r="B2763" s="8" t="s">
        <v>10417</v>
      </c>
      <c r="C2763">
        <v>45147</v>
      </c>
      <c r="D2763" s="13" t="s">
        <v>3964</v>
      </c>
      <c r="E2763" s="2">
        <v>1610</v>
      </c>
      <c r="F2763" s="15">
        <v>44223</v>
      </c>
      <c r="G2763" s="2">
        <v>1610</v>
      </c>
      <c r="H2763" s="4">
        <f>Tabla14[[#This Row],[Importe]]-Tabla14[[#This Row],[Pagado]]</f>
        <v>0</v>
      </c>
    </row>
    <row r="2764" spans="1:8" x14ac:dyDescent="0.25">
      <c r="A2764" s="14">
        <v>44223</v>
      </c>
      <c r="B2764" s="8" t="s">
        <v>10418</v>
      </c>
      <c r="C2764">
        <v>45148</v>
      </c>
      <c r="D2764" s="13" t="s">
        <v>3993</v>
      </c>
      <c r="E2764" s="2">
        <v>3858.4</v>
      </c>
      <c r="F2764" s="15">
        <v>44223</v>
      </c>
      <c r="G2764" s="2">
        <v>3858.4</v>
      </c>
      <c r="H2764" s="4">
        <f>Tabla14[[#This Row],[Importe]]-Tabla14[[#This Row],[Pagado]]</f>
        <v>0</v>
      </c>
    </row>
    <row r="2765" spans="1:8" x14ac:dyDescent="0.25">
      <c r="A2765" s="14">
        <v>44223</v>
      </c>
      <c r="B2765" s="8" t="s">
        <v>10419</v>
      </c>
      <c r="C2765">
        <v>45149</v>
      </c>
      <c r="D2765" s="13" t="s">
        <v>4135</v>
      </c>
      <c r="E2765" s="2">
        <v>6550.8</v>
      </c>
      <c r="F2765" s="15">
        <v>44223</v>
      </c>
      <c r="G2765" s="2">
        <v>6550.8</v>
      </c>
      <c r="H2765" s="4">
        <f>Tabla14[[#This Row],[Importe]]-Tabla14[[#This Row],[Pagado]]</f>
        <v>0</v>
      </c>
    </row>
    <row r="2766" spans="1:8" x14ac:dyDescent="0.25">
      <c r="A2766" s="14">
        <v>44223</v>
      </c>
      <c r="B2766" s="8" t="s">
        <v>10420</v>
      </c>
      <c r="C2766">
        <v>45150</v>
      </c>
      <c r="D2766" s="13" t="s">
        <v>4045</v>
      </c>
      <c r="E2766" s="2">
        <v>3267</v>
      </c>
      <c r="F2766" s="15">
        <v>44223</v>
      </c>
      <c r="G2766" s="2">
        <v>3267</v>
      </c>
      <c r="H2766" s="4">
        <f>Tabla14[[#This Row],[Importe]]-Tabla14[[#This Row],[Pagado]]</f>
        <v>0</v>
      </c>
    </row>
    <row r="2767" spans="1:8" x14ac:dyDescent="0.25">
      <c r="A2767" s="14">
        <v>44223</v>
      </c>
      <c r="B2767" s="8" t="s">
        <v>10421</v>
      </c>
      <c r="C2767">
        <v>45151</v>
      </c>
      <c r="D2767" s="13" t="s">
        <v>4111</v>
      </c>
      <c r="E2767" s="2">
        <v>1785.6</v>
      </c>
      <c r="F2767" s="15">
        <v>44223</v>
      </c>
      <c r="G2767" s="2">
        <v>1785.6</v>
      </c>
      <c r="H2767" s="4">
        <f>Tabla14[[#This Row],[Importe]]-Tabla14[[#This Row],[Pagado]]</f>
        <v>0</v>
      </c>
    </row>
    <row r="2768" spans="1:8" x14ac:dyDescent="0.25">
      <c r="A2768" s="14">
        <v>44223</v>
      </c>
      <c r="B2768" s="8" t="s">
        <v>10422</v>
      </c>
      <c r="C2768">
        <v>45152</v>
      </c>
      <c r="D2768" s="13" t="s">
        <v>4005</v>
      </c>
      <c r="E2768" s="2">
        <v>869.5</v>
      </c>
      <c r="F2768" s="15">
        <v>44223</v>
      </c>
      <c r="G2768" s="2">
        <v>869.5</v>
      </c>
      <c r="H2768" s="4">
        <f>Tabla14[[#This Row],[Importe]]-Tabla14[[#This Row],[Pagado]]</f>
        <v>0</v>
      </c>
    </row>
    <row r="2769" spans="1:8" x14ac:dyDescent="0.25">
      <c r="A2769" s="14">
        <v>44223</v>
      </c>
      <c r="B2769" s="8" t="s">
        <v>10423</v>
      </c>
      <c r="C2769">
        <v>45153</v>
      </c>
      <c r="D2769" s="13" t="s">
        <v>3973</v>
      </c>
      <c r="E2769" s="2">
        <v>795.4</v>
      </c>
      <c r="F2769" s="15">
        <v>44223</v>
      </c>
      <c r="G2769" s="2">
        <v>795.4</v>
      </c>
      <c r="H2769" s="4">
        <f>Tabla14[[#This Row],[Importe]]-Tabla14[[#This Row],[Pagado]]</f>
        <v>0</v>
      </c>
    </row>
    <row r="2770" spans="1:8" x14ac:dyDescent="0.25">
      <c r="A2770" s="14">
        <v>44223</v>
      </c>
      <c r="B2770" s="8" t="s">
        <v>10424</v>
      </c>
      <c r="C2770">
        <v>45154</v>
      </c>
      <c r="D2770" s="13" t="s">
        <v>4078</v>
      </c>
      <c r="E2770" s="2">
        <v>395</v>
      </c>
      <c r="F2770" s="15">
        <v>44223</v>
      </c>
      <c r="G2770" s="2">
        <v>395</v>
      </c>
      <c r="H2770" s="4">
        <f>Tabla14[[#This Row],[Importe]]-Tabla14[[#This Row],[Pagado]]</f>
        <v>0</v>
      </c>
    </row>
    <row r="2771" spans="1:8" ht="15.75" x14ac:dyDescent="0.25">
      <c r="A2771" s="14">
        <v>44223</v>
      </c>
      <c r="B2771" s="8" t="s">
        <v>10425</v>
      </c>
      <c r="C2771">
        <v>45155</v>
      </c>
      <c r="D2771" s="17" t="s">
        <v>7662</v>
      </c>
      <c r="E2771" s="2">
        <v>0</v>
      </c>
      <c r="F2771" s="18" t="s">
        <v>7662</v>
      </c>
      <c r="G2771" s="2">
        <v>0</v>
      </c>
      <c r="H2771" s="4">
        <f>Tabla14[[#This Row],[Importe]]-Tabla14[[#This Row],[Pagado]]</f>
        <v>0</v>
      </c>
    </row>
    <row r="2772" spans="1:8" x14ac:dyDescent="0.25">
      <c r="A2772" s="14">
        <v>44223</v>
      </c>
      <c r="B2772" s="8" t="s">
        <v>10426</v>
      </c>
      <c r="C2772">
        <v>45156</v>
      </c>
      <c r="D2772" s="13" t="s">
        <v>4085</v>
      </c>
      <c r="E2772" s="2">
        <v>25081.4</v>
      </c>
      <c r="F2772" s="15">
        <v>44223</v>
      </c>
      <c r="G2772" s="2">
        <v>25081.4</v>
      </c>
      <c r="H2772" s="4">
        <f>Tabla14[[#This Row],[Importe]]-Tabla14[[#This Row],[Pagado]]</f>
        <v>0</v>
      </c>
    </row>
    <row r="2773" spans="1:8" x14ac:dyDescent="0.25">
      <c r="A2773" s="14">
        <v>44223</v>
      </c>
      <c r="B2773" s="8" t="s">
        <v>10427</v>
      </c>
      <c r="C2773">
        <v>45157</v>
      </c>
      <c r="D2773" s="13" t="s">
        <v>4010</v>
      </c>
      <c r="E2773" s="2">
        <v>2440.6999999999998</v>
      </c>
      <c r="F2773" s="15">
        <v>44223</v>
      </c>
      <c r="G2773" s="2">
        <v>2440.6999999999998</v>
      </c>
      <c r="H2773" s="4">
        <f>Tabla14[[#This Row],[Importe]]-Tabla14[[#This Row],[Pagado]]</f>
        <v>0</v>
      </c>
    </row>
    <row r="2774" spans="1:8" x14ac:dyDescent="0.25">
      <c r="A2774" s="14">
        <v>44223</v>
      </c>
      <c r="B2774" s="8" t="s">
        <v>10428</v>
      </c>
      <c r="C2774">
        <v>45158</v>
      </c>
      <c r="D2774" s="13" t="s">
        <v>3969</v>
      </c>
      <c r="E2774" s="2">
        <v>8562.4</v>
      </c>
      <c r="F2774" s="15">
        <v>44223</v>
      </c>
      <c r="G2774" s="2">
        <v>8562.4</v>
      </c>
      <c r="H2774" s="4">
        <f>Tabla14[[#This Row],[Importe]]-Tabla14[[#This Row],[Pagado]]</f>
        <v>0</v>
      </c>
    </row>
    <row r="2775" spans="1:8" x14ac:dyDescent="0.25">
      <c r="A2775" s="14">
        <v>44223</v>
      </c>
      <c r="B2775" s="8" t="s">
        <v>10429</v>
      </c>
      <c r="C2775">
        <v>45159</v>
      </c>
      <c r="D2775" s="13" t="s">
        <v>3978</v>
      </c>
      <c r="E2775" s="2">
        <v>3578.8</v>
      </c>
      <c r="F2775" s="15">
        <v>44223</v>
      </c>
      <c r="G2775" s="2">
        <v>3578.8</v>
      </c>
      <c r="H2775" s="4">
        <f>Tabla14[[#This Row],[Importe]]-Tabla14[[#This Row],[Pagado]]</f>
        <v>0</v>
      </c>
    </row>
    <row r="2776" spans="1:8" x14ac:dyDescent="0.25">
      <c r="A2776" s="14">
        <v>44223</v>
      </c>
      <c r="B2776" s="8" t="s">
        <v>10430</v>
      </c>
      <c r="C2776">
        <v>45160</v>
      </c>
      <c r="D2776" s="13" t="s">
        <v>4059</v>
      </c>
      <c r="E2776" s="2">
        <v>4201.3</v>
      </c>
      <c r="F2776" s="15">
        <v>44223</v>
      </c>
      <c r="G2776" s="2">
        <v>4201.3</v>
      </c>
      <c r="H2776" s="4">
        <f>Tabla14[[#This Row],[Importe]]-Tabla14[[#This Row],[Pagado]]</f>
        <v>0</v>
      </c>
    </row>
    <row r="2777" spans="1:8" x14ac:dyDescent="0.25">
      <c r="A2777" s="14">
        <v>44223</v>
      </c>
      <c r="B2777" s="8" t="s">
        <v>10431</v>
      </c>
      <c r="C2777">
        <v>45161</v>
      </c>
      <c r="D2777" s="13" t="s">
        <v>3964</v>
      </c>
      <c r="E2777" s="2">
        <v>572.4</v>
      </c>
      <c r="F2777" s="15">
        <v>44223</v>
      </c>
      <c r="G2777" s="2">
        <v>572.4</v>
      </c>
      <c r="H2777" s="4">
        <f>Tabla14[[#This Row],[Importe]]-Tabla14[[#This Row],[Pagado]]</f>
        <v>0</v>
      </c>
    </row>
    <row r="2778" spans="1:8" x14ac:dyDescent="0.25">
      <c r="A2778" s="14">
        <v>44223</v>
      </c>
      <c r="B2778" s="8" t="s">
        <v>10432</v>
      </c>
      <c r="C2778">
        <v>45162</v>
      </c>
      <c r="D2778" s="13" t="s">
        <v>4047</v>
      </c>
      <c r="E2778" s="2">
        <v>852.8</v>
      </c>
      <c r="F2778" s="15">
        <v>44223</v>
      </c>
      <c r="G2778" s="2">
        <v>852.8</v>
      </c>
      <c r="H2778" s="4">
        <f>Tabla14[[#This Row],[Importe]]-Tabla14[[#This Row],[Pagado]]</f>
        <v>0</v>
      </c>
    </row>
    <row r="2779" spans="1:8" ht="15.75" x14ac:dyDescent="0.25">
      <c r="A2779" s="14">
        <v>44223</v>
      </c>
      <c r="B2779" s="8" t="s">
        <v>10433</v>
      </c>
      <c r="C2779">
        <v>45163</v>
      </c>
      <c r="D2779" s="17" t="s">
        <v>7662</v>
      </c>
      <c r="E2779" s="2">
        <v>0</v>
      </c>
      <c r="F2779" s="18" t="s">
        <v>7662</v>
      </c>
      <c r="G2779" s="2">
        <v>0</v>
      </c>
      <c r="H2779" s="4">
        <f>Tabla14[[#This Row],[Importe]]-Tabla14[[#This Row],[Pagado]]</f>
        <v>0</v>
      </c>
    </row>
    <row r="2780" spans="1:8" x14ac:dyDescent="0.25">
      <c r="A2780" s="14">
        <v>44223</v>
      </c>
      <c r="B2780" s="8" t="s">
        <v>10434</v>
      </c>
      <c r="C2780">
        <v>45164</v>
      </c>
      <c r="D2780" s="13" t="s">
        <v>4007</v>
      </c>
      <c r="E2780" s="2">
        <v>3042.2</v>
      </c>
      <c r="F2780" s="15">
        <v>44223</v>
      </c>
      <c r="G2780" s="2">
        <v>3042.2</v>
      </c>
      <c r="H2780" s="4">
        <f>Tabla14[[#This Row],[Importe]]-Tabla14[[#This Row],[Pagado]]</f>
        <v>0</v>
      </c>
    </row>
    <row r="2781" spans="1:8" x14ac:dyDescent="0.25">
      <c r="A2781" s="14">
        <v>44223</v>
      </c>
      <c r="B2781" s="8" t="s">
        <v>10435</v>
      </c>
      <c r="C2781">
        <v>45165</v>
      </c>
      <c r="D2781" s="13" t="s">
        <v>3964</v>
      </c>
      <c r="E2781" s="2">
        <v>1461.6</v>
      </c>
      <c r="F2781" s="15">
        <v>44223</v>
      </c>
      <c r="G2781" s="2">
        <v>1461.6</v>
      </c>
      <c r="H2781" s="4">
        <f>Tabla14[[#This Row],[Importe]]-Tabla14[[#This Row],[Pagado]]</f>
        <v>0</v>
      </c>
    </row>
    <row r="2782" spans="1:8" x14ac:dyDescent="0.25">
      <c r="A2782" s="14">
        <v>44223</v>
      </c>
      <c r="B2782" s="8" t="s">
        <v>10436</v>
      </c>
      <c r="C2782">
        <v>45166</v>
      </c>
      <c r="D2782" s="13" t="s">
        <v>7758</v>
      </c>
      <c r="E2782" s="2">
        <v>2124</v>
      </c>
      <c r="F2782" s="15">
        <v>44223</v>
      </c>
      <c r="G2782" s="2">
        <v>2124</v>
      </c>
      <c r="H2782" s="4">
        <f>Tabla14[[#This Row],[Importe]]-Tabla14[[#This Row],[Pagado]]</f>
        <v>0</v>
      </c>
    </row>
    <row r="2783" spans="1:8" x14ac:dyDescent="0.25">
      <c r="A2783" s="14">
        <v>44223</v>
      </c>
      <c r="B2783" s="8" t="s">
        <v>10437</v>
      </c>
      <c r="C2783">
        <v>45167</v>
      </c>
      <c r="D2783" s="13" t="s">
        <v>3977</v>
      </c>
      <c r="E2783" s="2">
        <v>1882.8</v>
      </c>
      <c r="F2783" s="15">
        <v>44223</v>
      </c>
      <c r="G2783" s="2">
        <v>1882.8</v>
      </c>
      <c r="H2783" s="4">
        <f>Tabla14[[#This Row],[Importe]]-Tabla14[[#This Row],[Pagado]]</f>
        <v>0</v>
      </c>
    </row>
    <row r="2784" spans="1:8" x14ac:dyDescent="0.25">
      <c r="A2784" s="14">
        <v>44223</v>
      </c>
      <c r="B2784" s="8" t="s">
        <v>10438</v>
      </c>
      <c r="C2784">
        <v>45168</v>
      </c>
      <c r="D2784" s="13" t="s">
        <v>3987</v>
      </c>
      <c r="E2784" s="2">
        <v>5573.7</v>
      </c>
      <c r="F2784" s="15">
        <v>44223</v>
      </c>
      <c r="G2784" s="2">
        <v>5573.7</v>
      </c>
      <c r="H2784" s="4">
        <f>Tabla14[[#This Row],[Importe]]-Tabla14[[#This Row],[Pagado]]</f>
        <v>0</v>
      </c>
    </row>
    <row r="2785" spans="1:8" x14ac:dyDescent="0.25">
      <c r="A2785" s="14">
        <v>44223</v>
      </c>
      <c r="B2785" s="8" t="s">
        <v>10439</v>
      </c>
      <c r="C2785">
        <v>45169</v>
      </c>
      <c r="D2785" s="13" t="s">
        <v>3985</v>
      </c>
      <c r="E2785" s="2">
        <v>1247.2</v>
      </c>
      <c r="F2785" s="15">
        <v>44223</v>
      </c>
      <c r="G2785" s="2">
        <v>1247.2</v>
      </c>
      <c r="H2785" s="4">
        <f>Tabla14[[#This Row],[Importe]]-Tabla14[[#This Row],[Pagado]]</f>
        <v>0</v>
      </c>
    </row>
    <row r="2786" spans="1:8" x14ac:dyDescent="0.25">
      <c r="A2786" s="14">
        <v>44223</v>
      </c>
      <c r="B2786" s="8" t="s">
        <v>10440</v>
      </c>
      <c r="C2786">
        <v>45170</v>
      </c>
      <c r="D2786" s="13" t="s">
        <v>4114</v>
      </c>
      <c r="E2786" s="2">
        <v>1909.2</v>
      </c>
      <c r="F2786" s="15">
        <v>44223</v>
      </c>
      <c r="G2786" s="2">
        <v>1909.2</v>
      </c>
      <c r="H2786" s="4">
        <f>Tabla14[[#This Row],[Importe]]-Tabla14[[#This Row],[Pagado]]</f>
        <v>0</v>
      </c>
    </row>
    <row r="2787" spans="1:8" x14ac:dyDescent="0.25">
      <c r="A2787" s="14">
        <v>44223</v>
      </c>
      <c r="B2787" s="8" t="s">
        <v>10441</v>
      </c>
      <c r="C2787">
        <v>45171</v>
      </c>
      <c r="D2787" s="13" t="s">
        <v>3980</v>
      </c>
      <c r="E2787" s="2">
        <v>3774.4</v>
      </c>
      <c r="F2787" s="15">
        <v>44223</v>
      </c>
      <c r="G2787" s="2">
        <v>3774.4</v>
      </c>
      <c r="H2787" s="4">
        <f>Tabla14[[#This Row],[Importe]]-Tabla14[[#This Row],[Pagado]]</f>
        <v>0</v>
      </c>
    </row>
    <row r="2788" spans="1:8" x14ac:dyDescent="0.25">
      <c r="A2788" s="14">
        <v>44223</v>
      </c>
      <c r="B2788" s="8" t="s">
        <v>10442</v>
      </c>
      <c r="C2788">
        <v>45172</v>
      </c>
      <c r="D2788" s="13" t="s">
        <v>4120</v>
      </c>
      <c r="E2788" s="2">
        <v>2300.4</v>
      </c>
      <c r="F2788" s="15">
        <v>44223</v>
      </c>
      <c r="G2788" s="2">
        <v>2300.4</v>
      </c>
      <c r="H2788" s="4">
        <f>Tabla14[[#This Row],[Importe]]-Tabla14[[#This Row],[Pagado]]</f>
        <v>0</v>
      </c>
    </row>
    <row r="2789" spans="1:8" x14ac:dyDescent="0.25">
      <c r="A2789" s="14">
        <v>44223</v>
      </c>
      <c r="B2789" s="8" t="s">
        <v>10443</v>
      </c>
      <c r="C2789">
        <v>45173</v>
      </c>
      <c r="D2789" s="13" t="s">
        <v>3981</v>
      </c>
      <c r="E2789" s="2">
        <v>2560</v>
      </c>
      <c r="F2789" s="15">
        <v>44223</v>
      </c>
      <c r="G2789" s="2">
        <v>2560</v>
      </c>
      <c r="H2789" s="4">
        <f>Tabla14[[#This Row],[Importe]]-Tabla14[[#This Row],[Pagado]]</f>
        <v>0</v>
      </c>
    </row>
    <row r="2790" spans="1:8" x14ac:dyDescent="0.25">
      <c r="A2790" s="14">
        <v>44223</v>
      </c>
      <c r="B2790" s="8" t="s">
        <v>10444</v>
      </c>
      <c r="C2790">
        <v>45174</v>
      </c>
      <c r="D2790" s="13" t="s">
        <v>3986</v>
      </c>
      <c r="E2790" s="2">
        <v>853.2</v>
      </c>
      <c r="F2790" s="15">
        <v>44223</v>
      </c>
      <c r="G2790" s="2">
        <v>853.2</v>
      </c>
      <c r="H2790" s="4">
        <f>Tabla14[[#This Row],[Importe]]-Tabla14[[#This Row],[Pagado]]</f>
        <v>0</v>
      </c>
    </row>
    <row r="2791" spans="1:8" x14ac:dyDescent="0.25">
      <c r="A2791" s="14">
        <v>44223</v>
      </c>
      <c r="B2791" s="8" t="s">
        <v>10445</v>
      </c>
      <c r="C2791">
        <v>45175</v>
      </c>
      <c r="D2791" s="13" t="s">
        <v>3988</v>
      </c>
      <c r="E2791" s="2">
        <v>4471.2</v>
      </c>
      <c r="F2791" s="15">
        <v>44223</v>
      </c>
      <c r="G2791" s="2">
        <v>4471.2</v>
      </c>
      <c r="H2791" s="4">
        <f>Tabla14[[#This Row],[Importe]]-Tabla14[[#This Row],[Pagado]]</f>
        <v>0</v>
      </c>
    </row>
    <row r="2792" spans="1:8" x14ac:dyDescent="0.25">
      <c r="A2792" s="14">
        <v>44223</v>
      </c>
      <c r="B2792" s="8" t="s">
        <v>10446</v>
      </c>
      <c r="C2792">
        <v>45176</v>
      </c>
      <c r="D2792" s="13" t="s">
        <v>3981</v>
      </c>
      <c r="E2792" s="2">
        <v>4482</v>
      </c>
      <c r="F2792" s="15">
        <v>44223</v>
      </c>
      <c r="G2792" s="2">
        <v>4482</v>
      </c>
      <c r="H2792" s="4">
        <f>Tabla14[[#This Row],[Importe]]-Tabla14[[#This Row],[Pagado]]</f>
        <v>0</v>
      </c>
    </row>
    <row r="2793" spans="1:8" x14ac:dyDescent="0.25">
      <c r="A2793" s="14">
        <v>44223</v>
      </c>
      <c r="B2793" s="8" t="s">
        <v>10447</v>
      </c>
      <c r="C2793">
        <v>45177</v>
      </c>
      <c r="D2793" s="13" t="s">
        <v>3966</v>
      </c>
      <c r="E2793" s="2">
        <v>408</v>
      </c>
      <c r="F2793" s="15">
        <v>44223</v>
      </c>
      <c r="G2793" s="2">
        <v>408</v>
      </c>
      <c r="H2793" s="4">
        <f>Tabla14[[#This Row],[Importe]]-Tabla14[[#This Row],[Pagado]]</f>
        <v>0</v>
      </c>
    </row>
    <row r="2794" spans="1:8" x14ac:dyDescent="0.25">
      <c r="A2794" s="14">
        <v>44223</v>
      </c>
      <c r="B2794" s="8" t="s">
        <v>10448</v>
      </c>
      <c r="C2794">
        <v>45178</v>
      </c>
      <c r="D2794" s="13" t="s">
        <v>3964</v>
      </c>
      <c r="E2794" s="2">
        <v>40470.800000000003</v>
      </c>
      <c r="F2794" s="15">
        <v>44224</v>
      </c>
      <c r="G2794" s="2">
        <v>40470.800000000003</v>
      </c>
      <c r="H2794" s="4">
        <f>Tabla14[[#This Row],[Importe]]-Tabla14[[#This Row],[Pagado]]</f>
        <v>0</v>
      </c>
    </row>
    <row r="2795" spans="1:8" x14ac:dyDescent="0.25">
      <c r="A2795" s="14">
        <v>44223</v>
      </c>
      <c r="B2795" s="8" t="s">
        <v>10449</v>
      </c>
      <c r="C2795">
        <v>45179</v>
      </c>
      <c r="D2795" s="13" t="s">
        <v>4064</v>
      </c>
      <c r="E2795" s="2">
        <v>15145.2</v>
      </c>
      <c r="F2795" s="15">
        <v>44226</v>
      </c>
      <c r="G2795" s="2">
        <v>15145.2</v>
      </c>
      <c r="H2795" s="4">
        <f>Tabla14[[#This Row],[Importe]]-Tabla14[[#This Row],[Pagado]]</f>
        <v>0</v>
      </c>
    </row>
    <row r="2796" spans="1:8" x14ac:dyDescent="0.25">
      <c r="A2796" s="14">
        <v>44223</v>
      </c>
      <c r="B2796" s="8" t="s">
        <v>10450</v>
      </c>
      <c r="C2796">
        <v>45180</v>
      </c>
      <c r="D2796" s="13" t="s">
        <v>4065</v>
      </c>
      <c r="E2796" s="2">
        <v>12195.8</v>
      </c>
      <c r="F2796" s="15">
        <v>44224</v>
      </c>
      <c r="G2796" s="2">
        <v>12195.8</v>
      </c>
      <c r="H2796" s="4">
        <f>Tabla14[[#This Row],[Importe]]-Tabla14[[#This Row],[Pagado]]</f>
        <v>0</v>
      </c>
    </row>
    <row r="2797" spans="1:8" x14ac:dyDescent="0.25">
      <c r="A2797" s="14">
        <v>44223</v>
      </c>
      <c r="B2797" s="8" t="s">
        <v>10451</v>
      </c>
      <c r="C2797">
        <v>45181</v>
      </c>
      <c r="D2797" s="13" t="s">
        <v>4062</v>
      </c>
      <c r="E2797" s="2">
        <v>4912.8</v>
      </c>
      <c r="F2797" s="15">
        <v>44224</v>
      </c>
      <c r="G2797" s="2">
        <v>4912.8</v>
      </c>
      <c r="H2797" s="4">
        <f>Tabla14[[#This Row],[Importe]]-Tabla14[[#This Row],[Pagado]]</f>
        <v>0</v>
      </c>
    </row>
    <row r="2798" spans="1:8" x14ac:dyDescent="0.25">
      <c r="A2798" s="14">
        <v>44223</v>
      </c>
      <c r="B2798" s="8" t="s">
        <v>10452</v>
      </c>
      <c r="C2798">
        <v>45182</v>
      </c>
      <c r="D2798" s="13" t="s">
        <v>4103</v>
      </c>
      <c r="E2798" s="2">
        <v>11575.3</v>
      </c>
      <c r="F2798" s="15">
        <v>44223</v>
      </c>
      <c r="G2798" s="2">
        <v>11575.3</v>
      </c>
      <c r="H2798" s="4">
        <f>Tabla14[[#This Row],[Importe]]-Tabla14[[#This Row],[Pagado]]</f>
        <v>0</v>
      </c>
    </row>
    <row r="2799" spans="1:8" x14ac:dyDescent="0.25">
      <c r="A2799" s="14">
        <v>44223</v>
      </c>
      <c r="B2799" s="8" t="s">
        <v>10453</v>
      </c>
      <c r="C2799">
        <v>45183</v>
      </c>
      <c r="D2799" s="13" t="s">
        <v>4048</v>
      </c>
      <c r="E2799" s="2">
        <v>23736.5</v>
      </c>
      <c r="F2799" s="15">
        <v>44223</v>
      </c>
      <c r="G2799" s="2">
        <v>23736.5</v>
      </c>
      <c r="H2799" s="4">
        <f>Tabla14[[#This Row],[Importe]]-Tabla14[[#This Row],[Pagado]]</f>
        <v>0</v>
      </c>
    </row>
    <row r="2800" spans="1:8" ht="30" x14ac:dyDescent="0.25">
      <c r="A2800" s="14">
        <v>44223</v>
      </c>
      <c r="B2800" s="8" t="s">
        <v>10454</v>
      </c>
      <c r="C2800">
        <v>45184</v>
      </c>
      <c r="D2800" s="21" t="s">
        <v>10455</v>
      </c>
      <c r="E2800" s="2">
        <v>0</v>
      </c>
      <c r="F2800" s="18" t="s">
        <v>7662</v>
      </c>
      <c r="G2800" s="2">
        <v>0</v>
      </c>
      <c r="H2800" s="4">
        <f>Tabla14[[#This Row],[Importe]]-Tabla14[[#This Row],[Pagado]]</f>
        <v>0</v>
      </c>
    </row>
    <row r="2801" spans="1:8" x14ac:dyDescent="0.25">
      <c r="A2801" s="14">
        <v>44223</v>
      </c>
      <c r="B2801" s="8" t="s">
        <v>10456</v>
      </c>
      <c r="C2801">
        <v>45185</v>
      </c>
      <c r="D2801" s="13" t="s">
        <v>3991</v>
      </c>
      <c r="E2801" s="2">
        <v>3102.6</v>
      </c>
      <c r="F2801" s="15">
        <v>44223</v>
      </c>
      <c r="G2801" s="2">
        <v>3102.6</v>
      </c>
      <c r="H2801" s="4">
        <f>Tabla14[[#This Row],[Importe]]-Tabla14[[#This Row],[Pagado]]</f>
        <v>0</v>
      </c>
    </row>
    <row r="2802" spans="1:8" x14ac:dyDescent="0.25">
      <c r="A2802" s="14">
        <v>44223</v>
      </c>
      <c r="B2802" s="8" t="s">
        <v>10457</v>
      </c>
      <c r="C2802">
        <v>45186</v>
      </c>
      <c r="D2802" s="13" t="s">
        <v>4199</v>
      </c>
      <c r="E2802" s="2">
        <v>4251</v>
      </c>
      <c r="F2802" s="15">
        <v>44223</v>
      </c>
      <c r="G2802" s="2">
        <v>4251</v>
      </c>
      <c r="H2802" s="4">
        <f>Tabla14[[#This Row],[Importe]]-Tabla14[[#This Row],[Pagado]]</f>
        <v>0</v>
      </c>
    </row>
    <row r="2803" spans="1:8" x14ac:dyDescent="0.25">
      <c r="A2803" s="14">
        <v>44223</v>
      </c>
      <c r="B2803" s="8" t="s">
        <v>10458</v>
      </c>
      <c r="C2803">
        <v>45187</v>
      </c>
      <c r="D2803" s="13" t="s">
        <v>4104</v>
      </c>
      <c r="E2803" s="2">
        <v>13227.8</v>
      </c>
      <c r="F2803" s="15">
        <v>44223</v>
      </c>
      <c r="G2803" s="2">
        <v>13227.8</v>
      </c>
      <c r="H2803" s="4">
        <f>Tabla14[[#This Row],[Importe]]-Tabla14[[#This Row],[Pagado]]</f>
        <v>0</v>
      </c>
    </row>
    <row r="2804" spans="1:8" x14ac:dyDescent="0.25">
      <c r="A2804" s="14">
        <v>44223</v>
      </c>
      <c r="B2804" s="8" t="s">
        <v>10459</v>
      </c>
      <c r="C2804">
        <v>45188</v>
      </c>
      <c r="D2804" s="13" t="s">
        <v>4137</v>
      </c>
      <c r="E2804" s="2">
        <v>10624</v>
      </c>
      <c r="F2804" s="15">
        <v>44224</v>
      </c>
      <c r="G2804" s="2">
        <v>10624</v>
      </c>
      <c r="H2804" s="4">
        <f>Tabla14[[#This Row],[Importe]]-Tabla14[[#This Row],[Pagado]]</f>
        <v>0</v>
      </c>
    </row>
    <row r="2805" spans="1:8" x14ac:dyDescent="0.25">
      <c r="A2805" s="14">
        <v>44223</v>
      </c>
      <c r="B2805" s="8" t="s">
        <v>10460</v>
      </c>
      <c r="C2805">
        <v>45189</v>
      </c>
      <c r="D2805" s="13" t="s">
        <v>4095</v>
      </c>
      <c r="E2805" s="2">
        <v>4093.7</v>
      </c>
      <c r="F2805" s="15">
        <v>44223</v>
      </c>
      <c r="G2805" s="2">
        <v>4093.7</v>
      </c>
      <c r="H2805" s="4">
        <f>Tabla14[[#This Row],[Importe]]-Tabla14[[#This Row],[Pagado]]</f>
        <v>0</v>
      </c>
    </row>
    <row r="2806" spans="1:8" x14ac:dyDescent="0.25">
      <c r="A2806" s="14">
        <v>44223</v>
      </c>
      <c r="B2806" s="8" t="s">
        <v>10461</v>
      </c>
      <c r="C2806">
        <v>45190</v>
      </c>
      <c r="D2806" s="13" t="s">
        <v>4095</v>
      </c>
      <c r="E2806" s="2">
        <v>446.5</v>
      </c>
      <c r="F2806" s="15">
        <v>44223</v>
      </c>
      <c r="G2806" s="2">
        <v>446.5</v>
      </c>
      <c r="H2806" s="4">
        <f>Tabla14[[#This Row],[Importe]]-Tabla14[[#This Row],[Pagado]]</f>
        <v>0</v>
      </c>
    </row>
    <row r="2807" spans="1:8" x14ac:dyDescent="0.25">
      <c r="A2807" s="14">
        <v>44223</v>
      </c>
      <c r="B2807" s="8" t="s">
        <v>10462</v>
      </c>
      <c r="C2807">
        <v>45191</v>
      </c>
      <c r="D2807" s="13" t="s">
        <v>4040</v>
      </c>
      <c r="E2807" s="2">
        <v>33226.1</v>
      </c>
      <c r="F2807" s="15">
        <v>44226</v>
      </c>
      <c r="G2807" s="2">
        <v>33226.1</v>
      </c>
      <c r="H2807" s="4">
        <f>Tabla14[[#This Row],[Importe]]-Tabla14[[#This Row],[Pagado]]</f>
        <v>0</v>
      </c>
    </row>
    <row r="2808" spans="1:8" x14ac:dyDescent="0.25">
      <c r="A2808" s="14">
        <v>44223</v>
      </c>
      <c r="B2808" s="8" t="s">
        <v>10463</v>
      </c>
      <c r="C2808">
        <v>45192</v>
      </c>
      <c r="D2808" s="13" t="s">
        <v>4061</v>
      </c>
      <c r="E2808" s="2">
        <v>15047.2</v>
      </c>
      <c r="F2808" s="15">
        <v>44223</v>
      </c>
      <c r="G2808" s="2">
        <v>15047.2</v>
      </c>
      <c r="H2808" s="4">
        <f>Tabla14[[#This Row],[Importe]]-Tabla14[[#This Row],[Pagado]]</f>
        <v>0</v>
      </c>
    </row>
    <row r="2809" spans="1:8" x14ac:dyDescent="0.25">
      <c r="A2809" s="14">
        <v>44223</v>
      </c>
      <c r="B2809" s="8" t="s">
        <v>10464</v>
      </c>
      <c r="C2809">
        <v>45193</v>
      </c>
      <c r="D2809" s="13" t="s">
        <v>4038</v>
      </c>
      <c r="E2809" s="2">
        <v>20905.400000000001</v>
      </c>
      <c r="F2809" s="15">
        <v>44226</v>
      </c>
      <c r="G2809" s="2">
        <v>20905.400000000001</v>
      </c>
      <c r="H2809" s="4">
        <f>Tabla14[[#This Row],[Importe]]-Tabla14[[#This Row],[Pagado]]</f>
        <v>0</v>
      </c>
    </row>
    <row r="2810" spans="1:8" x14ac:dyDescent="0.25">
      <c r="A2810" s="14">
        <v>44223</v>
      </c>
      <c r="B2810" s="8" t="s">
        <v>10465</v>
      </c>
      <c r="C2810">
        <v>45194</v>
      </c>
      <c r="D2810" s="13" t="s">
        <v>3959</v>
      </c>
      <c r="E2810" s="2">
        <v>71615.600000000006</v>
      </c>
      <c r="F2810" s="15">
        <v>44244</v>
      </c>
      <c r="G2810" s="2">
        <v>71615.600000000006</v>
      </c>
      <c r="H2810" s="4">
        <f>Tabla14[[#This Row],[Importe]]-Tabla14[[#This Row],[Pagado]]</f>
        <v>0</v>
      </c>
    </row>
    <row r="2811" spans="1:8" x14ac:dyDescent="0.25">
      <c r="A2811" s="14">
        <v>44223</v>
      </c>
      <c r="B2811" s="8" t="s">
        <v>10466</v>
      </c>
      <c r="C2811">
        <v>45195</v>
      </c>
      <c r="D2811" s="13" t="s">
        <v>4043</v>
      </c>
      <c r="E2811" s="2">
        <v>25003</v>
      </c>
      <c r="F2811" s="15">
        <v>44226</v>
      </c>
      <c r="G2811" s="2">
        <v>25003</v>
      </c>
      <c r="H2811" s="4">
        <f>Tabla14[[#This Row],[Importe]]-Tabla14[[#This Row],[Pagado]]</f>
        <v>0</v>
      </c>
    </row>
    <row r="2812" spans="1:8" x14ac:dyDescent="0.25">
      <c r="A2812" s="14">
        <v>44223</v>
      </c>
      <c r="B2812" s="8" t="s">
        <v>10467</v>
      </c>
      <c r="C2812">
        <v>45196</v>
      </c>
      <c r="D2812" s="13" t="s">
        <v>4039</v>
      </c>
      <c r="E2812" s="2">
        <v>12930.1</v>
      </c>
      <c r="F2812" s="15">
        <v>44226</v>
      </c>
      <c r="G2812" s="2">
        <v>12930.1</v>
      </c>
      <c r="H2812" s="4">
        <f>Tabla14[[#This Row],[Importe]]-Tabla14[[#This Row],[Pagado]]</f>
        <v>0</v>
      </c>
    </row>
    <row r="2813" spans="1:8" x14ac:dyDescent="0.25">
      <c r="A2813" s="14">
        <v>44223</v>
      </c>
      <c r="B2813" s="8" t="s">
        <v>10468</v>
      </c>
      <c r="C2813">
        <v>45197</v>
      </c>
      <c r="D2813" s="13" t="s">
        <v>4179</v>
      </c>
      <c r="E2813" s="2">
        <v>3208.8</v>
      </c>
      <c r="F2813" s="15">
        <v>44223</v>
      </c>
      <c r="G2813" s="2">
        <v>3208.8</v>
      </c>
      <c r="H2813" s="4">
        <f>Tabla14[[#This Row],[Importe]]-Tabla14[[#This Row],[Pagado]]</f>
        <v>0</v>
      </c>
    </row>
    <row r="2814" spans="1:8" x14ac:dyDescent="0.25">
      <c r="A2814" s="14">
        <v>44223</v>
      </c>
      <c r="B2814" s="8" t="s">
        <v>10469</v>
      </c>
      <c r="C2814">
        <v>45198</v>
      </c>
      <c r="D2814" s="13" t="s">
        <v>4043</v>
      </c>
      <c r="E2814" s="2">
        <v>12163.6</v>
      </c>
      <c r="F2814" s="15">
        <v>44226</v>
      </c>
      <c r="G2814" s="2">
        <v>12163.6</v>
      </c>
      <c r="H2814" s="4">
        <f>Tabla14[[#This Row],[Importe]]-Tabla14[[#This Row],[Pagado]]</f>
        <v>0</v>
      </c>
    </row>
    <row r="2815" spans="1:8" x14ac:dyDescent="0.25">
      <c r="A2815" s="14">
        <v>44223</v>
      </c>
      <c r="B2815" s="8" t="s">
        <v>10470</v>
      </c>
      <c r="C2815">
        <v>45199</v>
      </c>
      <c r="D2815" s="13" t="s">
        <v>3935</v>
      </c>
      <c r="E2815" s="2">
        <v>18662.2</v>
      </c>
      <c r="F2815" s="15">
        <v>44224</v>
      </c>
      <c r="G2815" s="2">
        <v>18662.2</v>
      </c>
      <c r="H2815" s="4">
        <f>Tabla14[[#This Row],[Importe]]-Tabla14[[#This Row],[Pagado]]</f>
        <v>0</v>
      </c>
    </row>
    <row r="2816" spans="1:8" x14ac:dyDescent="0.25">
      <c r="A2816" s="14">
        <v>44223</v>
      </c>
      <c r="B2816" s="8" t="s">
        <v>10471</v>
      </c>
      <c r="C2816">
        <v>45200</v>
      </c>
      <c r="D2816" s="13" t="s">
        <v>4020</v>
      </c>
      <c r="E2816" s="2">
        <v>7310.1</v>
      </c>
      <c r="F2816" s="15">
        <v>44231</v>
      </c>
      <c r="G2816" s="2">
        <v>7310.1</v>
      </c>
      <c r="H2816" s="4">
        <f>Tabla14[[#This Row],[Importe]]-Tabla14[[#This Row],[Pagado]]</f>
        <v>0</v>
      </c>
    </row>
    <row r="2817" spans="1:8" x14ac:dyDescent="0.25">
      <c r="A2817" s="14">
        <v>44223</v>
      </c>
      <c r="B2817" s="8" t="s">
        <v>10472</v>
      </c>
      <c r="C2817">
        <v>45201</v>
      </c>
      <c r="D2817" s="13" t="s">
        <v>4012</v>
      </c>
      <c r="E2817" s="2">
        <v>1450</v>
      </c>
      <c r="F2817" s="15">
        <v>44223</v>
      </c>
      <c r="G2817" s="2">
        <v>1450</v>
      </c>
      <c r="H2817" s="4">
        <f>Tabla14[[#This Row],[Importe]]-Tabla14[[#This Row],[Pagado]]</f>
        <v>0</v>
      </c>
    </row>
    <row r="2818" spans="1:8" x14ac:dyDescent="0.25">
      <c r="A2818" s="14">
        <v>44223</v>
      </c>
      <c r="B2818" s="8" t="s">
        <v>10473</v>
      </c>
      <c r="C2818">
        <v>45202</v>
      </c>
      <c r="D2818" s="13" t="s">
        <v>4025</v>
      </c>
      <c r="E2818" s="2">
        <v>2434.6</v>
      </c>
      <c r="F2818" s="15">
        <v>44223</v>
      </c>
      <c r="G2818" s="2">
        <v>2434.6</v>
      </c>
      <c r="H2818" s="4">
        <f>Tabla14[[#This Row],[Importe]]-Tabla14[[#This Row],[Pagado]]</f>
        <v>0</v>
      </c>
    </row>
    <row r="2819" spans="1:8" x14ac:dyDescent="0.25">
      <c r="A2819" s="14">
        <v>44223</v>
      </c>
      <c r="B2819" s="8" t="s">
        <v>10474</v>
      </c>
      <c r="C2819">
        <v>45203</v>
      </c>
      <c r="D2819" s="13" t="s">
        <v>3964</v>
      </c>
      <c r="E2819" s="2">
        <v>2222.9</v>
      </c>
      <c r="F2819" s="15">
        <v>44223</v>
      </c>
      <c r="G2819" s="2">
        <v>2222.9</v>
      </c>
      <c r="H2819" s="4">
        <f>Tabla14[[#This Row],[Importe]]-Tabla14[[#This Row],[Pagado]]</f>
        <v>0</v>
      </c>
    </row>
    <row r="2820" spans="1:8" x14ac:dyDescent="0.25">
      <c r="A2820" s="14">
        <v>44223</v>
      </c>
      <c r="B2820" s="8" t="s">
        <v>10475</v>
      </c>
      <c r="C2820">
        <v>45204</v>
      </c>
      <c r="D2820" s="13" t="s">
        <v>3964</v>
      </c>
      <c r="E2820" s="2">
        <v>986.4</v>
      </c>
      <c r="F2820" s="15">
        <v>44223</v>
      </c>
      <c r="G2820" s="2">
        <v>986.4</v>
      </c>
      <c r="H2820" s="4">
        <f>Tabla14[[#This Row],[Importe]]-Tabla14[[#This Row],[Pagado]]</f>
        <v>0</v>
      </c>
    </row>
    <row r="2821" spans="1:8" ht="15.75" x14ac:dyDescent="0.25">
      <c r="A2821" s="14">
        <v>44223</v>
      </c>
      <c r="B2821" s="8" t="s">
        <v>10476</v>
      </c>
      <c r="C2821">
        <v>45205</v>
      </c>
      <c r="D2821" s="17" t="s">
        <v>7662</v>
      </c>
      <c r="E2821" s="2">
        <v>0</v>
      </c>
      <c r="F2821" s="18" t="s">
        <v>7662</v>
      </c>
      <c r="G2821" s="2">
        <v>0</v>
      </c>
      <c r="H2821" s="4">
        <f>Tabla14[[#This Row],[Importe]]-Tabla14[[#This Row],[Pagado]]</f>
        <v>0</v>
      </c>
    </row>
    <row r="2822" spans="1:8" x14ac:dyDescent="0.25">
      <c r="A2822" s="14">
        <v>44223</v>
      </c>
      <c r="B2822" s="8" t="s">
        <v>10477</v>
      </c>
      <c r="C2822">
        <v>45206</v>
      </c>
      <c r="D2822" s="13" t="s">
        <v>4150</v>
      </c>
      <c r="E2822" s="2">
        <v>48604</v>
      </c>
      <c r="F2822" s="15">
        <v>44245</v>
      </c>
      <c r="G2822" s="2">
        <v>48604</v>
      </c>
      <c r="H2822" s="4">
        <f>Tabla14[[#This Row],[Importe]]-Tabla14[[#This Row],[Pagado]]</f>
        <v>0</v>
      </c>
    </row>
    <row r="2823" spans="1:8" x14ac:dyDescent="0.25">
      <c r="A2823" s="14">
        <v>44223</v>
      </c>
      <c r="B2823" s="8" t="s">
        <v>10478</v>
      </c>
      <c r="C2823">
        <v>45207</v>
      </c>
      <c r="D2823" s="13" t="s">
        <v>3964</v>
      </c>
      <c r="E2823" s="2">
        <v>548</v>
      </c>
      <c r="F2823" s="15">
        <v>44223</v>
      </c>
      <c r="G2823" s="2">
        <v>548</v>
      </c>
      <c r="H2823" s="4">
        <f>Tabla14[[#This Row],[Importe]]-Tabla14[[#This Row],[Pagado]]</f>
        <v>0</v>
      </c>
    </row>
    <row r="2824" spans="1:8" x14ac:dyDescent="0.25">
      <c r="A2824" s="14">
        <v>44223</v>
      </c>
      <c r="B2824" s="8" t="s">
        <v>10479</v>
      </c>
      <c r="C2824">
        <v>45208</v>
      </c>
      <c r="D2824" s="13" t="s">
        <v>4024</v>
      </c>
      <c r="E2824" s="2">
        <v>28595</v>
      </c>
      <c r="F2824" s="15">
        <v>44223</v>
      </c>
      <c r="G2824" s="2">
        <v>28595</v>
      </c>
      <c r="H2824" s="4">
        <f>Tabla14[[#This Row],[Importe]]-Tabla14[[#This Row],[Pagado]]</f>
        <v>0</v>
      </c>
    </row>
    <row r="2825" spans="1:8" x14ac:dyDescent="0.25">
      <c r="A2825" s="14">
        <v>44223</v>
      </c>
      <c r="B2825" s="8" t="s">
        <v>10480</v>
      </c>
      <c r="C2825">
        <v>45209</v>
      </c>
      <c r="D2825" s="13" t="s">
        <v>4097</v>
      </c>
      <c r="E2825" s="2">
        <v>2912</v>
      </c>
      <c r="F2825" s="15">
        <v>44223</v>
      </c>
      <c r="G2825" s="2">
        <v>2912</v>
      </c>
      <c r="H2825" s="4">
        <f>Tabla14[[#This Row],[Importe]]-Tabla14[[#This Row],[Pagado]]</f>
        <v>0</v>
      </c>
    </row>
    <row r="2826" spans="1:8" x14ac:dyDescent="0.25">
      <c r="A2826" s="14">
        <v>44223</v>
      </c>
      <c r="B2826" s="8" t="s">
        <v>10481</v>
      </c>
      <c r="C2826">
        <v>45210</v>
      </c>
      <c r="D2826" s="13" t="s">
        <v>3964</v>
      </c>
      <c r="E2826" s="2">
        <v>548.70000000000005</v>
      </c>
      <c r="F2826" s="15">
        <v>44223</v>
      </c>
      <c r="G2826" s="2">
        <v>548.70000000000005</v>
      </c>
      <c r="H2826" s="4">
        <f>Tabla14[[#This Row],[Importe]]-Tabla14[[#This Row],[Pagado]]</f>
        <v>0</v>
      </c>
    </row>
    <row r="2827" spans="1:8" x14ac:dyDescent="0.25">
      <c r="A2827" s="14">
        <v>44223</v>
      </c>
      <c r="B2827" s="8" t="s">
        <v>10482</v>
      </c>
      <c r="C2827">
        <v>45211</v>
      </c>
      <c r="D2827" s="13" t="s">
        <v>4105</v>
      </c>
      <c r="E2827" s="2">
        <v>49075.199999999997</v>
      </c>
      <c r="F2827" s="15">
        <v>44224</v>
      </c>
      <c r="G2827" s="2">
        <v>49075.199999999997</v>
      </c>
      <c r="H2827" s="4">
        <f>Tabla14[[#This Row],[Importe]]-Tabla14[[#This Row],[Pagado]]</f>
        <v>0</v>
      </c>
    </row>
    <row r="2828" spans="1:8" x14ac:dyDescent="0.25">
      <c r="A2828" s="14">
        <v>44223</v>
      </c>
      <c r="B2828" s="8" t="s">
        <v>10483</v>
      </c>
      <c r="C2828">
        <v>45212</v>
      </c>
      <c r="D2828" s="13" t="s">
        <v>4001</v>
      </c>
      <c r="E2828" s="2">
        <v>3680</v>
      </c>
      <c r="F2828" s="15">
        <v>44224</v>
      </c>
      <c r="G2828" s="2">
        <v>3680</v>
      </c>
      <c r="H2828" s="4">
        <f>Tabla14[[#This Row],[Importe]]-Tabla14[[#This Row],[Pagado]]</f>
        <v>0</v>
      </c>
    </row>
    <row r="2829" spans="1:8" x14ac:dyDescent="0.25">
      <c r="A2829" s="14">
        <v>44223</v>
      </c>
      <c r="B2829" s="8" t="s">
        <v>10484</v>
      </c>
      <c r="C2829">
        <v>45213</v>
      </c>
      <c r="D2829" s="13" t="s">
        <v>4100</v>
      </c>
      <c r="E2829" s="2">
        <v>690</v>
      </c>
      <c r="F2829" s="15">
        <v>44224</v>
      </c>
      <c r="G2829" s="2">
        <v>690</v>
      </c>
      <c r="H2829" s="4">
        <f>Tabla14[[#This Row],[Importe]]-Tabla14[[#This Row],[Pagado]]</f>
        <v>0</v>
      </c>
    </row>
    <row r="2830" spans="1:8" x14ac:dyDescent="0.25">
      <c r="A2830" s="14">
        <v>44223</v>
      </c>
      <c r="B2830" s="8" t="s">
        <v>10485</v>
      </c>
      <c r="C2830">
        <v>45214</v>
      </c>
      <c r="D2830" s="13" t="s">
        <v>4073</v>
      </c>
      <c r="E2830" s="2">
        <v>7615.2</v>
      </c>
      <c r="F2830" s="15">
        <v>44223</v>
      </c>
      <c r="G2830" s="2">
        <v>7615.2</v>
      </c>
      <c r="H2830" s="4">
        <f>Tabla14[[#This Row],[Importe]]-Tabla14[[#This Row],[Pagado]]</f>
        <v>0</v>
      </c>
    </row>
    <row r="2831" spans="1:8" x14ac:dyDescent="0.25">
      <c r="A2831" s="14">
        <v>44223</v>
      </c>
      <c r="B2831" s="8" t="s">
        <v>10486</v>
      </c>
      <c r="C2831">
        <v>45215</v>
      </c>
      <c r="D2831" s="13" t="s">
        <v>4024</v>
      </c>
      <c r="E2831" s="2">
        <v>28500</v>
      </c>
      <c r="F2831" s="15">
        <v>44223</v>
      </c>
      <c r="G2831" s="2">
        <v>28500</v>
      </c>
      <c r="H2831" s="4">
        <f>Tabla14[[#This Row],[Importe]]-Tabla14[[#This Row],[Pagado]]</f>
        <v>0</v>
      </c>
    </row>
    <row r="2832" spans="1:8" x14ac:dyDescent="0.25">
      <c r="A2832" s="14">
        <v>44223</v>
      </c>
      <c r="B2832" s="8" t="s">
        <v>10487</v>
      </c>
      <c r="C2832">
        <v>45216</v>
      </c>
      <c r="D2832" s="13" t="s">
        <v>3961</v>
      </c>
      <c r="E2832" s="2">
        <v>10627.2</v>
      </c>
      <c r="F2832" s="15">
        <v>44224</v>
      </c>
      <c r="G2832" s="2">
        <v>10627.2</v>
      </c>
      <c r="H2832" s="4">
        <f>Tabla14[[#This Row],[Importe]]-Tabla14[[#This Row],[Pagado]]</f>
        <v>0</v>
      </c>
    </row>
    <row r="2833" spans="1:8" x14ac:dyDescent="0.25">
      <c r="A2833" s="14">
        <v>44223</v>
      </c>
      <c r="B2833" s="8" t="s">
        <v>10488</v>
      </c>
      <c r="C2833">
        <v>45217</v>
      </c>
      <c r="D2833" s="13" t="s">
        <v>3964</v>
      </c>
      <c r="E2833" s="2">
        <v>79.2</v>
      </c>
      <c r="F2833" s="15">
        <v>44223</v>
      </c>
      <c r="G2833" s="2">
        <v>79.2</v>
      </c>
      <c r="H2833" s="4">
        <f>Tabla14[[#This Row],[Importe]]-Tabla14[[#This Row],[Pagado]]</f>
        <v>0</v>
      </c>
    </row>
    <row r="2834" spans="1:8" ht="30" x14ac:dyDescent="0.25">
      <c r="A2834" s="14">
        <v>44223</v>
      </c>
      <c r="B2834" s="8" t="s">
        <v>10489</v>
      </c>
      <c r="C2834">
        <v>45218</v>
      </c>
      <c r="D2834" s="13" t="s">
        <v>4169</v>
      </c>
      <c r="E2834" s="2">
        <v>1174.47</v>
      </c>
      <c r="F2834" s="15" t="s">
        <v>10967</v>
      </c>
      <c r="G2834" s="2">
        <f>500+674.47</f>
        <v>1174.47</v>
      </c>
      <c r="H2834" s="4">
        <f>Tabla14[[#This Row],[Importe]]-Tabla14[[#This Row],[Pagado]]</f>
        <v>0</v>
      </c>
    </row>
    <row r="2835" spans="1:8" x14ac:dyDescent="0.25">
      <c r="A2835" s="14">
        <v>44223</v>
      </c>
      <c r="B2835" s="8" t="s">
        <v>10490</v>
      </c>
      <c r="C2835">
        <v>45219</v>
      </c>
      <c r="D2835" s="13" t="s">
        <v>4009</v>
      </c>
      <c r="E2835" s="2">
        <v>552</v>
      </c>
      <c r="F2835" s="15">
        <v>44224</v>
      </c>
      <c r="G2835" s="2">
        <v>552</v>
      </c>
      <c r="H2835" s="4">
        <f>Tabla14[[#This Row],[Importe]]-Tabla14[[#This Row],[Pagado]]</f>
        <v>0</v>
      </c>
    </row>
    <row r="2836" spans="1:8" x14ac:dyDescent="0.25">
      <c r="A2836" s="14">
        <v>44223</v>
      </c>
      <c r="B2836" s="8" t="s">
        <v>10491</v>
      </c>
      <c r="C2836">
        <v>45220</v>
      </c>
      <c r="D2836" s="13" t="s">
        <v>3964</v>
      </c>
      <c r="E2836" s="2">
        <v>82</v>
      </c>
      <c r="F2836" s="15">
        <v>44227</v>
      </c>
      <c r="G2836" s="2">
        <v>82</v>
      </c>
      <c r="H2836" s="4">
        <f>Tabla14[[#This Row],[Importe]]-Tabla14[[#This Row],[Pagado]]</f>
        <v>0</v>
      </c>
    </row>
    <row r="2837" spans="1:8" x14ac:dyDescent="0.25">
      <c r="A2837" s="14">
        <v>44224</v>
      </c>
      <c r="B2837" s="8" t="s">
        <v>10492</v>
      </c>
      <c r="C2837">
        <v>45221</v>
      </c>
      <c r="D2837" s="13" t="s">
        <v>3936</v>
      </c>
      <c r="E2837" s="2">
        <v>3721.4</v>
      </c>
      <c r="F2837" s="15">
        <v>44226</v>
      </c>
      <c r="G2837" s="2">
        <v>3721.4</v>
      </c>
      <c r="H2837" s="4">
        <f>Tabla14[[#This Row],[Importe]]-Tabla14[[#This Row],[Pagado]]</f>
        <v>0</v>
      </c>
    </row>
    <row r="2838" spans="1:8" ht="30" x14ac:dyDescent="0.25">
      <c r="A2838" s="14">
        <v>44224</v>
      </c>
      <c r="B2838" s="8" t="s">
        <v>10493</v>
      </c>
      <c r="C2838">
        <v>45222</v>
      </c>
      <c r="D2838" s="13" t="s">
        <v>3935</v>
      </c>
      <c r="E2838" s="2">
        <v>50924.4</v>
      </c>
      <c r="F2838" s="15" t="s">
        <v>10494</v>
      </c>
      <c r="G2838" s="2">
        <f>41000+9924.4</f>
        <v>50924.4</v>
      </c>
      <c r="H2838" s="4">
        <f>Tabla14[[#This Row],[Importe]]-Tabla14[[#This Row],[Pagado]]</f>
        <v>0</v>
      </c>
    </row>
    <row r="2839" spans="1:8" x14ac:dyDescent="0.25">
      <c r="A2839" s="14">
        <v>44224</v>
      </c>
      <c r="B2839" s="8" t="s">
        <v>10495</v>
      </c>
      <c r="C2839">
        <v>45223</v>
      </c>
      <c r="D2839" s="13" t="s">
        <v>3956</v>
      </c>
      <c r="E2839" s="2">
        <v>1314</v>
      </c>
      <c r="F2839" s="15">
        <v>44224</v>
      </c>
      <c r="G2839" s="2">
        <v>1314</v>
      </c>
      <c r="H2839" s="4">
        <f>Tabla14[[#This Row],[Importe]]-Tabla14[[#This Row],[Pagado]]</f>
        <v>0</v>
      </c>
    </row>
    <row r="2840" spans="1:8" x14ac:dyDescent="0.25">
      <c r="A2840" s="14">
        <v>44224</v>
      </c>
      <c r="B2840" s="8" t="s">
        <v>10496</v>
      </c>
      <c r="C2840">
        <v>45224</v>
      </c>
      <c r="D2840" s="13" t="s">
        <v>4031</v>
      </c>
      <c r="E2840" s="2">
        <v>2530</v>
      </c>
      <c r="F2840" s="15">
        <v>44224</v>
      </c>
      <c r="G2840" s="2">
        <v>2530</v>
      </c>
      <c r="H2840" s="4">
        <f>Tabla14[[#This Row],[Importe]]-Tabla14[[#This Row],[Pagado]]</f>
        <v>0</v>
      </c>
    </row>
    <row r="2841" spans="1:8" x14ac:dyDescent="0.25">
      <c r="A2841" s="14">
        <v>44224</v>
      </c>
      <c r="B2841" s="8" t="s">
        <v>10497</v>
      </c>
      <c r="C2841">
        <v>45225</v>
      </c>
      <c r="D2841" s="13" t="s">
        <v>4032</v>
      </c>
      <c r="E2841" s="2">
        <v>2404.5</v>
      </c>
      <c r="F2841" s="15">
        <v>44224</v>
      </c>
      <c r="G2841" s="2">
        <v>2404.5</v>
      </c>
      <c r="H2841" s="4">
        <f>Tabla14[[#This Row],[Importe]]-Tabla14[[#This Row],[Pagado]]</f>
        <v>0</v>
      </c>
    </row>
    <row r="2842" spans="1:8" x14ac:dyDescent="0.25">
      <c r="A2842" s="14">
        <v>44224</v>
      </c>
      <c r="B2842" s="8" t="s">
        <v>10498</v>
      </c>
      <c r="C2842">
        <v>45226</v>
      </c>
      <c r="D2842" s="13" t="s">
        <v>3948</v>
      </c>
      <c r="E2842" s="2">
        <v>7143.8</v>
      </c>
      <c r="F2842" s="15">
        <v>44228</v>
      </c>
      <c r="G2842" s="2">
        <v>7143.8</v>
      </c>
      <c r="H2842" s="4">
        <f>Tabla14[[#This Row],[Importe]]-Tabla14[[#This Row],[Pagado]]</f>
        <v>0</v>
      </c>
    </row>
    <row r="2843" spans="1:8" x14ac:dyDescent="0.25">
      <c r="A2843" s="14">
        <v>44224</v>
      </c>
      <c r="B2843" s="8" t="s">
        <v>10499</v>
      </c>
      <c r="C2843">
        <v>45227</v>
      </c>
      <c r="D2843" s="13" t="s">
        <v>3940</v>
      </c>
      <c r="E2843" s="2">
        <v>3652.4</v>
      </c>
      <c r="F2843" s="15">
        <v>44226</v>
      </c>
      <c r="G2843" s="2">
        <v>3652.4</v>
      </c>
      <c r="H2843" s="4">
        <f>Tabla14[[#This Row],[Importe]]-Tabla14[[#This Row],[Pagado]]</f>
        <v>0</v>
      </c>
    </row>
    <row r="2844" spans="1:8" x14ac:dyDescent="0.25">
      <c r="A2844" s="14">
        <v>44224</v>
      </c>
      <c r="B2844" s="8" t="s">
        <v>10500</v>
      </c>
      <c r="C2844">
        <v>45228</v>
      </c>
      <c r="D2844" s="13" t="s">
        <v>3945</v>
      </c>
      <c r="E2844" s="2">
        <v>3847.5</v>
      </c>
      <c r="F2844" s="15">
        <v>44225</v>
      </c>
      <c r="G2844" s="2">
        <v>3847.5</v>
      </c>
      <c r="H2844" s="4">
        <f>Tabla14[[#This Row],[Importe]]-Tabla14[[#This Row],[Pagado]]</f>
        <v>0</v>
      </c>
    </row>
    <row r="2845" spans="1:8" x14ac:dyDescent="0.25">
      <c r="A2845" s="14">
        <v>44224</v>
      </c>
      <c r="B2845" s="8" t="s">
        <v>10501</v>
      </c>
      <c r="C2845">
        <v>45229</v>
      </c>
      <c r="D2845" s="13" t="s">
        <v>3944</v>
      </c>
      <c r="E2845" s="2">
        <v>3726</v>
      </c>
      <c r="F2845" s="15">
        <v>44225</v>
      </c>
      <c r="G2845" s="2">
        <v>3726</v>
      </c>
      <c r="H2845" s="4">
        <f>Tabla14[[#This Row],[Importe]]-Tabla14[[#This Row],[Pagado]]</f>
        <v>0</v>
      </c>
    </row>
    <row r="2846" spans="1:8" x14ac:dyDescent="0.25">
      <c r="A2846" s="14">
        <v>44224</v>
      </c>
      <c r="B2846" s="8" t="s">
        <v>10502</v>
      </c>
      <c r="C2846">
        <v>45230</v>
      </c>
      <c r="D2846" s="13" t="s">
        <v>3942</v>
      </c>
      <c r="E2846" s="2">
        <v>3726</v>
      </c>
      <c r="F2846" s="15">
        <v>44228</v>
      </c>
      <c r="G2846" s="2">
        <v>3726</v>
      </c>
      <c r="H2846" s="4">
        <f>Tabla14[[#This Row],[Importe]]-Tabla14[[#This Row],[Pagado]]</f>
        <v>0</v>
      </c>
    </row>
    <row r="2847" spans="1:8" x14ac:dyDescent="0.25">
      <c r="A2847" s="14">
        <v>44224</v>
      </c>
      <c r="B2847" s="8" t="s">
        <v>10503</v>
      </c>
      <c r="C2847">
        <v>45231</v>
      </c>
      <c r="D2847" s="13" t="s">
        <v>3994</v>
      </c>
      <c r="E2847" s="2">
        <v>653.5</v>
      </c>
      <c r="F2847" s="15">
        <v>44224</v>
      </c>
      <c r="G2847" s="2">
        <v>653.5</v>
      </c>
      <c r="H2847" s="4">
        <f>Tabla14[[#This Row],[Importe]]-Tabla14[[#This Row],[Pagado]]</f>
        <v>0</v>
      </c>
    </row>
    <row r="2848" spans="1:8" x14ac:dyDescent="0.25">
      <c r="A2848" s="14">
        <v>44224</v>
      </c>
      <c r="B2848" s="8" t="s">
        <v>10504</v>
      </c>
      <c r="C2848">
        <v>45232</v>
      </c>
      <c r="D2848" s="13" t="s">
        <v>3950</v>
      </c>
      <c r="E2848" s="2">
        <v>36580.6</v>
      </c>
      <c r="F2848" s="15">
        <v>44226</v>
      </c>
      <c r="G2848" s="2">
        <v>36580.6</v>
      </c>
      <c r="H2848" s="4">
        <f>Tabla14[[#This Row],[Importe]]-Tabla14[[#This Row],[Pagado]]</f>
        <v>0</v>
      </c>
    </row>
    <row r="2849" spans="1:8" x14ac:dyDescent="0.25">
      <c r="A2849" s="14">
        <v>44224</v>
      </c>
      <c r="B2849" s="8" t="s">
        <v>10505</v>
      </c>
      <c r="C2849">
        <v>45233</v>
      </c>
      <c r="D2849" s="13" t="s">
        <v>3949</v>
      </c>
      <c r="E2849" s="2">
        <v>17826.8</v>
      </c>
      <c r="F2849" s="15">
        <v>44225</v>
      </c>
      <c r="G2849" s="2">
        <v>17826.8</v>
      </c>
      <c r="H2849" s="4">
        <f>Tabla14[[#This Row],[Importe]]-Tabla14[[#This Row],[Pagado]]</f>
        <v>0</v>
      </c>
    </row>
    <row r="2850" spans="1:8" x14ac:dyDescent="0.25">
      <c r="A2850" s="14">
        <v>44224</v>
      </c>
      <c r="B2850" s="8" t="s">
        <v>10506</v>
      </c>
      <c r="C2850">
        <v>45234</v>
      </c>
      <c r="D2850" s="13" t="s">
        <v>4126</v>
      </c>
      <c r="E2850" s="2">
        <v>273</v>
      </c>
      <c r="F2850" s="15">
        <v>44224</v>
      </c>
      <c r="G2850" s="2">
        <v>273</v>
      </c>
      <c r="H2850" s="4">
        <f>Tabla14[[#This Row],[Importe]]-Tabla14[[#This Row],[Pagado]]</f>
        <v>0</v>
      </c>
    </row>
    <row r="2851" spans="1:8" x14ac:dyDescent="0.25">
      <c r="A2851" s="14">
        <v>44224</v>
      </c>
      <c r="B2851" s="8" t="s">
        <v>10507</v>
      </c>
      <c r="C2851">
        <v>45235</v>
      </c>
      <c r="D2851" s="13" t="s">
        <v>3947</v>
      </c>
      <c r="E2851" s="2">
        <v>1998</v>
      </c>
      <c r="F2851" s="15">
        <v>44225</v>
      </c>
      <c r="G2851" s="2">
        <v>1998</v>
      </c>
      <c r="H2851" s="4">
        <f>Tabla14[[#This Row],[Importe]]-Tabla14[[#This Row],[Pagado]]</f>
        <v>0</v>
      </c>
    </row>
    <row r="2852" spans="1:8" x14ac:dyDescent="0.25">
      <c r="A2852" s="14">
        <v>44224</v>
      </c>
      <c r="B2852" s="8" t="s">
        <v>10508</v>
      </c>
      <c r="C2852">
        <v>45236</v>
      </c>
      <c r="D2852" s="13" t="s">
        <v>3941</v>
      </c>
      <c r="E2852" s="2">
        <v>4034.5</v>
      </c>
      <c r="F2852" s="15">
        <v>44225</v>
      </c>
      <c r="G2852" s="2">
        <v>4034.5</v>
      </c>
      <c r="H2852" s="4">
        <f>Tabla14[[#This Row],[Importe]]-Tabla14[[#This Row],[Pagado]]</f>
        <v>0</v>
      </c>
    </row>
    <row r="2853" spans="1:8" x14ac:dyDescent="0.25">
      <c r="A2853" s="14">
        <v>44224</v>
      </c>
      <c r="B2853" s="8" t="s">
        <v>10509</v>
      </c>
      <c r="C2853">
        <v>45237</v>
      </c>
      <c r="D2853" s="13" t="s">
        <v>10277</v>
      </c>
      <c r="E2853" s="2">
        <v>2721.6</v>
      </c>
      <c r="F2853" s="15">
        <v>44224</v>
      </c>
      <c r="G2853" s="2">
        <v>2721.6</v>
      </c>
      <c r="H2853" s="4">
        <f>Tabla14[[#This Row],[Importe]]-Tabla14[[#This Row],[Pagado]]</f>
        <v>0</v>
      </c>
    </row>
    <row r="2854" spans="1:8" x14ac:dyDescent="0.25">
      <c r="A2854" s="14">
        <v>44224</v>
      </c>
      <c r="B2854" s="8" t="s">
        <v>10510</v>
      </c>
      <c r="C2854">
        <v>45238</v>
      </c>
      <c r="D2854" s="13" t="s">
        <v>3946</v>
      </c>
      <c r="E2854" s="2">
        <v>2948.4</v>
      </c>
      <c r="F2854" s="15">
        <v>44225</v>
      </c>
      <c r="G2854" s="2">
        <v>2948.4</v>
      </c>
      <c r="H2854" s="4">
        <f>Tabla14[[#This Row],[Importe]]-Tabla14[[#This Row],[Pagado]]</f>
        <v>0</v>
      </c>
    </row>
    <row r="2855" spans="1:8" x14ac:dyDescent="0.25">
      <c r="A2855" s="14">
        <v>44224</v>
      </c>
      <c r="B2855" s="8" t="s">
        <v>10511</v>
      </c>
      <c r="C2855">
        <v>45239</v>
      </c>
      <c r="D2855" s="13" t="s">
        <v>3951</v>
      </c>
      <c r="E2855" s="2">
        <v>3064.7</v>
      </c>
      <c r="F2855" s="15">
        <v>44224</v>
      </c>
      <c r="G2855" s="2">
        <v>3064.7</v>
      </c>
      <c r="H2855" s="4">
        <f>Tabla14[[#This Row],[Importe]]-Tabla14[[#This Row],[Pagado]]</f>
        <v>0</v>
      </c>
    </row>
    <row r="2856" spans="1:8" x14ac:dyDescent="0.25">
      <c r="A2856" s="14">
        <v>44224</v>
      </c>
      <c r="B2856" s="8" t="s">
        <v>10512</v>
      </c>
      <c r="C2856">
        <v>45240</v>
      </c>
      <c r="D2856" s="13" t="s">
        <v>3978</v>
      </c>
      <c r="E2856" s="2">
        <v>5813.4</v>
      </c>
      <c r="F2856" s="15">
        <v>44224</v>
      </c>
      <c r="G2856" s="2">
        <v>5813.4</v>
      </c>
      <c r="H2856" s="4">
        <f>Tabla14[[#This Row],[Importe]]-Tabla14[[#This Row],[Pagado]]</f>
        <v>0</v>
      </c>
    </row>
    <row r="2857" spans="1:8" x14ac:dyDescent="0.25">
      <c r="A2857" s="14">
        <v>44224</v>
      </c>
      <c r="B2857" s="8" t="s">
        <v>10513</v>
      </c>
      <c r="C2857">
        <v>45241</v>
      </c>
      <c r="D2857" s="13" t="s">
        <v>3971</v>
      </c>
      <c r="E2857" s="2">
        <v>3742.1</v>
      </c>
      <c r="F2857" s="15">
        <v>44224</v>
      </c>
      <c r="G2857" s="2">
        <v>3742.1</v>
      </c>
      <c r="H2857" s="4">
        <f>Tabla14[[#This Row],[Importe]]-Tabla14[[#This Row],[Pagado]]</f>
        <v>0</v>
      </c>
    </row>
    <row r="2858" spans="1:8" x14ac:dyDescent="0.25">
      <c r="A2858" s="14">
        <v>44224</v>
      </c>
      <c r="B2858" s="8" t="s">
        <v>10514</v>
      </c>
      <c r="C2858">
        <v>45242</v>
      </c>
      <c r="D2858" s="13" t="s">
        <v>3972</v>
      </c>
      <c r="E2858" s="2">
        <v>4498.1000000000004</v>
      </c>
      <c r="F2858" s="15">
        <v>44224</v>
      </c>
      <c r="G2858" s="2">
        <v>4498.1000000000004</v>
      </c>
      <c r="H2858" s="4">
        <f>Tabla14[[#This Row],[Importe]]-Tabla14[[#This Row],[Pagado]]</f>
        <v>0</v>
      </c>
    </row>
    <row r="2859" spans="1:8" x14ac:dyDescent="0.25">
      <c r="A2859" s="14">
        <v>44224</v>
      </c>
      <c r="B2859" s="8" t="s">
        <v>10515</v>
      </c>
      <c r="C2859">
        <v>45243</v>
      </c>
      <c r="D2859" s="13" t="s">
        <v>4030</v>
      </c>
      <c r="E2859" s="2">
        <v>3866</v>
      </c>
      <c r="F2859" s="15">
        <v>44224</v>
      </c>
      <c r="G2859" s="2">
        <v>3866</v>
      </c>
      <c r="H2859" s="4">
        <f>Tabla14[[#This Row],[Importe]]-Tabla14[[#This Row],[Pagado]]</f>
        <v>0</v>
      </c>
    </row>
    <row r="2860" spans="1:8" x14ac:dyDescent="0.25">
      <c r="A2860" s="14">
        <v>44224</v>
      </c>
      <c r="B2860" s="8" t="s">
        <v>10516</v>
      </c>
      <c r="C2860">
        <v>45244</v>
      </c>
      <c r="D2860" s="13" t="s">
        <v>3970</v>
      </c>
      <c r="E2860" s="2">
        <v>1429.8</v>
      </c>
      <c r="F2860" s="15">
        <v>44224</v>
      </c>
      <c r="G2860" s="2">
        <v>1429.8</v>
      </c>
      <c r="H2860" s="4">
        <f>Tabla14[[#This Row],[Importe]]-Tabla14[[#This Row],[Pagado]]</f>
        <v>0</v>
      </c>
    </row>
    <row r="2861" spans="1:8" x14ac:dyDescent="0.25">
      <c r="A2861" s="14">
        <v>44224</v>
      </c>
      <c r="B2861" s="8" t="s">
        <v>10517</v>
      </c>
      <c r="C2861">
        <v>45245</v>
      </c>
      <c r="D2861" s="13" t="s">
        <v>3982</v>
      </c>
      <c r="E2861" s="2">
        <v>3682.7</v>
      </c>
      <c r="F2861" s="15">
        <v>44224</v>
      </c>
      <c r="G2861" s="2">
        <v>3682.7</v>
      </c>
      <c r="H2861" s="4">
        <f>Tabla14[[#This Row],[Importe]]-Tabla14[[#This Row],[Pagado]]</f>
        <v>0</v>
      </c>
    </row>
    <row r="2862" spans="1:8" x14ac:dyDescent="0.25">
      <c r="A2862" s="14">
        <v>44224</v>
      </c>
      <c r="B2862" s="8" t="s">
        <v>10518</v>
      </c>
      <c r="C2862">
        <v>45246</v>
      </c>
      <c r="D2862" s="13" t="s">
        <v>3938</v>
      </c>
      <c r="E2862" s="2">
        <v>4877.2</v>
      </c>
      <c r="F2862" s="15">
        <v>44225</v>
      </c>
      <c r="G2862" s="2">
        <v>4877.2</v>
      </c>
      <c r="H2862" s="4">
        <f>Tabla14[[#This Row],[Importe]]-Tabla14[[#This Row],[Pagado]]</f>
        <v>0</v>
      </c>
    </row>
    <row r="2863" spans="1:8" x14ac:dyDescent="0.25">
      <c r="A2863" s="14">
        <v>44224</v>
      </c>
      <c r="B2863" s="8" t="s">
        <v>10519</v>
      </c>
      <c r="C2863">
        <v>45247</v>
      </c>
      <c r="D2863" s="13" t="s">
        <v>8138</v>
      </c>
      <c r="E2863" s="2">
        <v>1792.2</v>
      </c>
      <c r="F2863" s="15">
        <v>44224</v>
      </c>
      <c r="G2863" s="2">
        <v>1792.2</v>
      </c>
      <c r="H2863" s="4">
        <f>Tabla14[[#This Row],[Importe]]-Tabla14[[#This Row],[Pagado]]</f>
        <v>0</v>
      </c>
    </row>
    <row r="2864" spans="1:8" x14ac:dyDescent="0.25">
      <c r="A2864" s="14">
        <v>44224</v>
      </c>
      <c r="B2864" s="8" t="s">
        <v>10520</v>
      </c>
      <c r="C2864">
        <v>45248</v>
      </c>
      <c r="D2864" s="13" t="s">
        <v>3952</v>
      </c>
      <c r="E2864" s="2">
        <v>738</v>
      </c>
      <c r="F2864" s="15">
        <v>44224</v>
      </c>
      <c r="G2864" s="2">
        <v>738</v>
      </c>
      <c r="H2864" s="4">
        <f>Tabla14[[#This Row],[Importe]]-Tabla14[[#This Row],[Pagado]]</f>
        <v>0</v>
      </c>
    </row>
    <row r="2865" spans="1:8" x14ac:dyDescent="0.25">
      <c r="A2865" s="14">
        <v>44224</v>
      </c>
      <c r="B2865" s="8" t="s">
        <v>10521</v>
      </c>
      <c r="C2865">
        <v>45249</v>
      </c>
      <c r="D2865" s="13" t="s">
        <v>3967</v>
      </c>
      <c r="E2865" s="2">
        <v>4466.6000000000004</v>
      </c>
      <c r="F2865" s="15">
        <v>44224</v>
      </c>
      <c r="G2865" s="2">
        <v>4466.6000000000004</v>
      </c>
      <c r="H2865" s="4">
        <f>Tabla14[[#This Row],[Importe]]-Tabla14[[#This Row],[Pagado]]</f>
        <v>0</v>
      </c>
    </row>
    <row r="2866" spans="1:8" x14ac:dyDescent="0.25">
      <c r="A2866" s="14">
        <v>44224</v>
      </c>
      <c r="B2866" s="8" t="s">
        <v>10522</v>
      </c>
      <c r="C2866">
        <v>45250</v>
      </c>
      <c r="D2866" s="13" t="s">
        <v>3963</v>
      </c>
      <c r="E2866" s="2">
        <v>919.3</v>
      </c>
      <c r="F2866" s="15">
        <v>44224</v>
      </c>
      <c r="G2866" s="2">
        <v>919.3</v>
      </c>
      <c r="H2866" s="4">
        <f>Tabla14[[#This Row],[Importe]]-Tabla14[[#This Row],[Pagado]]</f>
        <v>0</v>
      </c>
    </row>
    <row r="2867" spans="1:8" x14ac:dyDescent="0.25">
      <c r="A2867" s="14">
        <v>44224</v>
      </c>
      <c r="B2867" s="8" t="s">
        <v>10523</v>
      </c>
      <c r="C2867">
        <v>45251</v>
      </c>
      <c r="D2867" s="13" t="s">
        <v>3962</v>
      </c>
      <c r="E2867" s="2">
        <v>6501.6</v>
      </c>
      <c r="F2867" s="15">
        <v>44224</v>
      </c>
      <c r="G2867" s="2">
        <v>6501.6</v>
      </c>
      <c r="H2867" s="4">
        <f>Tabla14[[#This Row],[Importe]]-Tabla14[[#This Row],[Pagado]]</f>
        <v>0</v>
      </c>
    </row>
    <row r="2868" spans="1:8" x14ac:dyDescent="0.25">
      <c r="A2868" s="14">
        <v>44224</v>
      </c>
      <c r="B2868" s="8" t="s">
        <v>10524</v>
      </c>
      <c r="C2868">
        <v>45252</v>
      </c>
      <c r="D2868" s="13" t="s">
        <v>4129</v>
      </c>
      <c r="E2868" s="2">
        <v>19956.8</v>
      </c>
      <c r="F2868" s="15">
        <v>44225</v>
      </c>
      <c r="G2868" s="2">
        <v>19956.8</v>
      </c>
      <c r="H2868" s="4">
        <f>Tabla14[[#This Row],[Importe]]-Tabla14[[#This Row],[Pagado]]</f>
        <v>0</v>
      </c>
    </row>
    <row r="2869" spans="1:8" x14ac:dyDescent="0.25">
      <c r="A2869" s="14">
        <v>44224</v>
      </c>
      <c r="B2869" s="8" t="s">
        <v>10525</v>
      </c>
      <c r="C2869">
        <v>45253</v>
      </c>
      <c r="D2869" s="13" t="s">
        <v>4171</v>
      </c>
      <c r="E2869" s="2">
        <v>4730.3999999999996</v>
      </c>
      <c r="F2869" s="15">
        <v>44227</v>
      </c>
      <c r="G2869" s="2">
        <v>4730.3999999999996</v>
      </c>
      <c r="H2869" s="4">
        <f>Tabla14[[#This Row],[Importe]]-Tabla14[[#This Row],[Pagado]]</f>
        <v>0</v>
      </c>
    </row>
    <row r="2870" spans="1:8" x14ac:dyDescent="0.25">
      <c r="A2870" s="14">
        <v>44224</v>
      </c>
      <c r="B2870" s="8" t="s">
        <v>10526</v>
      </c>
      <c r="C2870">
        <v>45254</v>
      </c>
      <c r="D2870" s="13" t="s">
        <v>4089</v>
      </c>
      <c r="E2870" s="2">
        <v>369.6</v>
      </c>
      <c r="F2870" s="15">
        <v>44224</v>
      </c>
      <c r="G2870" s="2">
        <v>369.6</v>
      </c>
      <c r="H2870" s="4">
        <f>Tabla14[[#This Row],[Importe]]-Tabla14[[#This Row],[Pagado]]</f>
        <v>0</v>
      </c>
    </row>
    <row r="2871" spans="1:8" x14ac:dyDescent="0.25">
      <c r="A2871" s="14">
        <v>44224</v>
      </c>
      <c r="B2871" s="8" t="s">
        <v>10527</v>
      </c>
      <c r="C2871">
        <v>45255</v>
      </c>
      <c r="D2871" s="13" t="s">
        <v>4041</v>
      </c>
      <c r="E2871" s="2">
        <v>1175.8</v>
      </c>
      <c r="F2871" s="15">
        <v>44224</v>
      </c>
      <c r="G2871" s="2">
        <v>1175.8</v>
      </c>
      <c r="H2871" s="4">
        <f>Tabla14[[#This Row],[Importe]]-Tabla14[[#This Row],[Pagado]]</f>
        <v>0</v>
      </c>
    </row>
    <row r="2872" spans="1:8" x14ac:dyDescent="0.25">
      <c r="A2872" s="14">
        <v>44224</v>
      </c>
      <c r="B2872" s="8" t="s">
        <v>10528</v>
      </c>
      <c r="C2872">
        <v>45256</v>
      </c>
      <c r="D2872" s="13" t="s">
        <v>4017</v>
      </c>
      <c r="E2872" s="2">
        <v>86367.3</v>
      </c>
      <c r="F2872" s="15">
        <v>44226</v>
      </c>
      <c r="G2872" s="2">
        <v>86367.3</v>
      </c>
      <c r="H2872" s="4">
        <f>Tabla14[[#This Row],[Importe]]-Tabla14[[#This Row],[Pagado]]</f>
        <v>0</v>
      </c>
    </row>
    <row r="2873" spans="1:8" x14ac:dyDescent="0.25">
      <c r="A2873" s="14">
        <v>44224</v>
      </c>
      <c r="B2873" s="8" t="s">
        <v>10529</v>
      </c>
      <c r="C2873">
        <v>45257</v>
      </c>
      <c r="D2873" s="13" t="s">
        <v>4085</v>
      </c>
      <c r="E2873" s="2">
        <v>33964.400000000001</v>
      </c>
      <c r="F2873" s="15">
        <v>44224</v>
      </c>
      <c r="G2873" s="2">
        <v>33964.400000000001</v>
      </c>
      <c r="H2873" s="4">
        <f>Tabla14[[#This Row],[Importe]]-Tabla14[[#This Row],[Pagado]]</f>
        <v>0</v>
      </c>
    </row>
    <row r="2874" spans="1:8" x14ac:dyDescent="0.25">
      <c r="A2874" s="14">
        <v>44224</v>
      </c>
      <c r="B2874" s="8" t="s">
        <v>10530</v>
      </c>
      <c r="C2874">
        <v>45258</v>
      </c>
      <c r="D2874" s="13" t="s">
        <v>9503</v>
      </c>
      <c r="E2874" s="2">
        <v>3915.4</v>
      </c>
      <c r="F2874" s="15">
        <v>44224</v>
      </c>
      <c r="G2874" s="2">
        <v>3915.4</v>
      </c>
      <c r="H2874" s="4">
        <f>Tabla14[[#This Row],[Importe]]-Tabla14[[#This Row],[Pagado]]</f>
        <v>0</v>
      </c>
    </row>
    <row r="2875" spans="1:8" x14ac:dyDescent="0.25">
      <c r="A2875" s="14">
        <v>44224</v>
      </c>
      <c r="B2875" s="8" t="s">
        <v>10531</v>
      </c>
      <c r="C2875">
        <v>45259</v>
      </c>
      <c r="D2875" s="13" t="s">
        <v>4046</v>
      </c>
      <c r="E2875" s="2">
        <v>3643.2</v>
      </c>
      <c r="F2875" s="15">
        <v>44224</v>
      </c>
      <c r="G2875" s="2">
        <v>3643.2</v>
      </c>
      <c r="H2875" s="4">
        <f>Tabla14[[#This Row],[Importe]]-Tabla14[[#This Row],[Pagado]]</f>
        <v>0</v>
      </c>
    </row>
    <row r="2876" spans="1:8" x14ac:dyDescent="0.25">
      <c r="A2876" s="14">
        <v>44224</v>
      </c>
      <c r="B2876" s="8" t="s">
        <v>10532</v>
      </c>
      <c r="C2876">
        <v>45260</v>
      </c>
      <c r="D2876" s="13" t="s">
        <v>4045</v>
      </c>
      <c r="E2876" s="2">
        <v>1926.2</v>
      </c>
      <c r="F2876" s="15">
        <v>44224</v>
      </c>
      <c r="G2876" s="2">
        <v>1926.2</v>
      </c>
      <c r="H2876" s="4">
        <f>Tabla14[[#This Row],[Importe]]-Tabla14[[#This Row],[Pagado]]</f>
        <v>0</v>
      </c>
    </row>
    <row r="2877" spans="1:8" x14ac:dyDescent="0.25">
      <c r="A2877" s="14">
        <v>44224</v>
      </c>
      <c r="B2877" s="8" t="s">
        <v>10533</v>
      </c>
      <c r="C2877">
        <v>45261</v>
      </c>
      <c r="D2877" s="13" t="s">
        <v>4007</v>
      </c>
      <c r="E2877" s="2">
        <v>999.9</v>
      </c>
      <c r="F2877" s="15">
        <v>44224</v>
      </c>
      <c r="G2877" s="2">
        <v>999.9</v>
      </c>
      <c r="H2877" s="4">
        <f>Tabla14[[#This Row],[Importe]]-Tabla14[[#This Row],[Pagado]]</f>
        <v>0</v>
      </c>
    </row>
    <row r="2878" spans="1:8" x14ac:dyDescent="0.25">
      <c r="A2878" s="14">
        <v>44224</v>
      </c>
      <c r="B2878" s="8" t="s">
        <v>10534</v>
      </c>
      <c r="C2878">
        <v>45262</v>
      </c>
      <c r="D2878" s="13" t="s">
        <v>4006</v>
      </c>
      <c r="E2878" s="2">
        <v>9827.5</v>
      </c>
      <c r="F2878" s="15">
        <v>44224</v>
      </c>
      <c r="G2878" s="2">
        <v>9827.5</v>
      </c>
      <c r="H2878" s="4">
        <f>Tabla14[[#This Row],[Importe]]-Tabla14[[#This Row],[Pagado]]</f>
        <v>0</v>
      </c>
    </row>
    <row r="2879" spans="1:8" x14ac:dyDescent="0.25">
      <c r="A2879" s="14">
        <v>44224</v>
      </c>
      <c r="B2879" s="8" t="s">
        <v>10535</v>
      </c>
      <c r="C2879">
        <v>45263</v>
      </c>
      <c r="D2879" s="13" t="s">
        <v>10536</v>
      </c>
      <c r="E2879" s="2">
        <v>1101.8599999999999</v>
      </c>
      <c r="F2879" s="15">
        <v>44224</v>
      </c>
      <c r="G2879" s="2">
        <v>1101.8599999999999</v>
      </c>
      <c r="H2879" s="4">
        <f>Tabla14[[#This Row],[Importe]]-Tabla14[[#This Row],[Pagado]]</f>
        <v>0</v>
      </c>
    </row>
    <row r="2880" spans="1:8" x14ac:dyDescent="0.25">
      <c r="A2880" s="14">
        <v>44224</v>
      </c>
      <c r="B2880" s="8" t="s">
        <v>10537</v>
      </c>
      <c r="C2880">
        <v>45264</v>
      </c>
      <c r="D2880" s="13" t="s">
        <v>4036</v>
      </c>
      <c r="E2880" s="2">
        <v>2091.1999999999998</v>
      </c>
      <c r="F2880" s="15">
        <v>44224</v>
      </c>
      <c r="G2880" s="2">
        <v>2091.1999999999998</v>
      </c>
      <c r="H2880" s="4">
        <f>Tabla14[[#This Row],[Importe]]-Tabla14[[#This Row],[Pagado]]</f>
        <v>0</v>
      </c>
    </row>
    <row r="2881" spans="1:8" x14ac:dyDescent="0.25">
      <c r="A2881" s="14">
        <v>44224</v>
      </c>
      <c r="B2881" s="8" t="s">
        <v>10538</v>
      </c>
      <c r="C2881">
        <v>45265</v>
      </c>
      <c r="D2881" s="13" t="s">
        <v>4083</v>
      </c>
      <c r="E2881" s="2">
        <v>3960.6</v>
      </c>
      <c r="F2881" s="15">
        <v>44224</v>
      </c>
      <c r="G2881" s="2">
        <v>3960.6</v>
      </c>
      <c r="H2881" s="4">
        <f>Tabla14[[#This Row],[Importe]]-Tabla14[[#This Row],[Pagado]]</f>
        <v>0</v>
      </c>
    </row>
    <row r="2882" spans="1:8" x14ac:dyDescent="0.25">
      <c r="A2882" s="14">
        <v>44224</v>
      </c>
      <c r="B2882" s="8" t="s">
        <v>10539</v>
      </c>
      <c r="C2882">
        <v>45266</v>
      </c>
      <c r="D2882" s="13" t="s">
        <v>3973</v>
      </c>
      <c r="E2882" s="2">
        <v>460</v>
      </c>
      <c r="F2882" s="15">
        <v>44224</v>
      </c>
      <c r="G2882" s="2">
        <v>460</v>
      </c>
      <c r="H2882" s="4">
        <f>Tabla14[[#This Row],[Importe]]-Tabla14[[#This Row],[Pagado]]</f>
        <v>0</v>
      </c>
    </row>
    <row r="2883" spans="1:8" x14ac:dyDescent="0.25">
      <c r="A2883" s="14">
        <v>44224</v>
      </c>
      <c r="B2883" s="8" t="s">
        <v>10540</v>
      </c>
      <c r="C2883">
        <v>45267</v>
      </c>
      <c r="D2883" s="13" t="s">
        <v>3974</v>
      </c>
      <c r="E2883" s="2">
        <v>5547.6</v>
      </c>
      <c r="F2883" s="15">
        <v>44224</v>
      </c>
      <c r="G2883" s="2">
        <v>5547.6</v>
      </c>
      <c r="H2883" s="4">
        <f>Tabla14[[#This Row],[Importe]]-Tabla14[[#This Row],[Pagado]]</f>
        <v>0</v>
      </c>
    </row>
    <row r="2884" spans="1:8" x14ac:dyDescent="0.25">
      <c r="A2884" s="14">
        <v>44224</v>
      </c>
      <c r="B2884" s="8" t="s">
        <v>10541</v>
      </c>
      <c r="C2884">
        <v>45268</v>
      </c>
      <c r="D2884" s="13" t="s">
        <v>4009</v>
      </c>
      <c r="E2884" s="2">
        <v>809.6</v>
      </c>
      <c r="F2884" s="15">
        <v>44224</v>
      </c>
      <c r="G2884" s="2">
        <v>809.6</v>
      </c>
      <c r="H2884" s="4">
        <f>Tabla14[[#This Row],[Importe]]-Tabla14[[#This Row],[Pagado]]</f>
        <v>0</v>
      </c>
    </row>
    <row r="2885" spans="1:8" x14ac:dyDescent="0.25">
      <c r="A2885" s="14">
        <v>44224</v>
      </c>
      <c r="B2885" s="8" t="s">
        <v>10542</v>
      </c>
      <c r="C2885">
        <v>45269</v>
      </c>
      <c r="D2885" s="13" t="s">
        <v>4100</v>
      </c>
      <c r="E2885" s="2">
        <v>460</v>
      </c>
      <c r="F2885" s="15">
        <v>44225</v>
      </c>
      <c r="G2885" s="2">
        <v>460</v>
      </c>
      <c r="H2885" s="4">
        <f>Tabla14[[#This Row],[Importe]]-Tabla14[[#This Row],[Pagado]]</f>
        <v>0</v>
      </c>
    </row>
    <row r="2886" spans="1:8" x14ac:dyDescent="0.25">
      <c r="A2886" s="14">
        <v>44224</v>
      </c>
      <c r="B2886" s="8" t="s">
        <v>10543</v>
      </c>
      <c r="C2886">
        <v>45270</v>
      </c>
      <c r="D2886" s="13" t="s">
        <v>4083</v>
      </c>
      <c r="E2886" s="2">
        <v>2245.5</v>
      </c>
      <c r="F2886" s="15">
        <v>44224</v>
      </c>
      <c r="G2886" s="2">
        <v>2245.5</v>
      </c>
      <c r="H2886" s="4">
        <f>Tabla14[[#This Row],[Importe]]-Tabla14[[#This Row],[Pagado]]</f>
        <v>0</v>
      </c>
    </row>
    <row r="2887" spans="1:8" x14ac:dyDescent="0.25">
      <c r="A2887" s="14">
        <v>44224</v>
      </c>
      <c r="B2887" s="8" t="s">
        <v>10544</v>
      </c>
      <c r="C2887">
        <v>45271</v>
      </c>
      <c r="D2887" s="13" t="s">
        <v>4006</v>
      </c>
      <c r="E2887" s="2">
        <v>528</v>
      </c>
      <c r="F2887" s="15">
        <v>44224</v>
      </c>
      <c r="G2887" s="2">
        <v>528</v>
      </c>
      <c r="H2887" s="4">
        <f>Tabla14[[#This Row],[Importe]]-Tabla14[[#This Row],[Pagado]]</f>
        <v>0</v>
      </c>
    </row>
    <row r="2888" spans="1:8" x14ac:dyDescent="0.25">
      <c r="A2888" s="14">
        <v>44224</v>
      </c>
      <c r="B2888" s="8" t="s">
        <v>10545</v>
      </c>
      <c r="C2888">
        <v>45272</v>
      </c>
      <c r="D2888" s="13" t="s">
        <v>4019</v>
      </c>
      <c r="E2888" s="2">
        <v>10.57</v>
      </c>
      <c r="F2888" s="15">
        <v>44242</v>
      </c>
      <c r="G2888" s="2">
        <v>10.57</v>
      </c>
      <c r="H2888" s="4">
        <f>Tabla14[[#This Row],[Importe]]-Tabla14[[#This Row],[Pagado]]</f>
        <v>0</v>
      </c>
    </row>
    <row r="2889" spans="1:8" ht="15.75" x14ac:dyDescent="0.25">
      <c r="A2889" s="14">
        <v>44224</v>
      </c>
      <c r="B2889" s="8" t="s">
        <v>10546</v>
      </c>
      <c r="C2889">
        <v>45273</v>
      </c>
      <c r="D2889" s="17" t="s">
        <v>7662</v>
      </c>
      <c r="E2889" s="2">
        <v>0</v>
      </c>
      <c r="F2889" s="18" t="s">
        <v>7662</v>
      </c>
      <c r="G2889" s="2">
        <v>0</v>
      </c>
      <c r="H2889" s="4">
        <f>Tabla14[[#This Row],[Importe]]-Tabla14[[#This Row],[Pagado]]</f>
        <v>0</v>
      </c>
    </row>
    <row r="2890" spans="1:8" x14ac:dyDescent="0.25">
      <c r="A2890" s="14">
        <v>44224</v>
      </c>
      <c r="B2890" s="8" t="s">
        <v>10547</v>
      </c>
      <c r="C2890">
        <v>45274</v>
      </c>
      <c r="D2890" s="13" t="s">
        <v>3969</v>
      </c>
      <c r="E2890" s="2">
        <v>9063.5</v>
      </c>
      <c r="F2890" s="15">
        <v>44224</v>
      </c>
      <c r="G2890" s="2">
        <v>9063.5</v>
      </c>
      <c r="H2890" s="4">
        <f>Tabla14[[#This Row],[Importe]]-Tabla14[[#This Row],[Pagado]]</f>
        <v>0</v>
      </c>
    </row>
    <row r="2891" spans="1:8" ht="15.75" x14ac:dyDescent="0.25">
      <c r="A2891" s="14">
        <v>44224</v>
      </c>
      <c r="B2891" s="8" t="s">
        <v>10548</v>
      </c>
      <c r="C2891">
        <v>45275</v>
      </c>
      <c r="D2891" s="17" t="s">
        <v>7662</v>
      </c>
      <c r="E2891" s="2">
        <v>0</v>
      </c>
      <c r="F2891" s="18" t="s">
        <v>7662</v>
      </c>
      <c r="G2891" s="2">
        <v>0</v>
      </c>
      <c r="H2891" s="4">
        <f>Tabla14[[#This Row],[Importe]]-Tabla14[[#This Row],[Pagado]]</f>
        <v>0</v>
      </c>
    </row>
    <row r="2892" spans="1:8" x14ac:dyDescent="0.25">
      <c r="A2892" s="14">
        <v>44224</v>
      </c>
      <c r="B2892" s="8" t="s">
        <v>10549</v>
      </c>
      <c r="C2892">
        <v>45276</v>
      </c>
      <c r="D2892" s="13" t="s">
        <v>4078</v>
      </c>
      <c r="E2892" s="2">
        <v>2983.2</v>
      </c>
      <c r="F2892" s="15">
        <v>44224</v>
      </c>
      <c r="G2892" s="2">
        <f>2500+483.2</f>
        <v>2983.2</v>
      </c>
      <c r="H2892" s="4">
        <f>Tabla14[[#This Row],[Importe]]-Tabla14[[#This Row],[Pagado]]</f>
        <v>0</v>
      </c>
    </row>
    <row r="2893" spans="1:8" x14ac:dyDescent="0.25">
      <c r="A2893" s="14">
        <v>44224</v>
      </c>
      <c r="B2893" s="8" t="s">
        <v>10550</v>
      </c>
      <c r="C2893">
        <v>45277</v>
      </c>
      <c r="D2893" s="13" t="s">
        <v>4122</v>
      </c>
      <c r="E2893" s="2">
        <v>7.4</v>
      </c>
      <c r="F2893" s="15">
        <v>44240</v>
      </c>
      <c r="G2893" s="2">
        <v>7.4</v>
      </c>
      <c r="H2893" s="4">
        <f>Tabla14[[#This Row],[Importe]]-Tabla14[[#This Row],[Pagado]]</f>
        <v>0</v>
      </c>
    </row>
    <row r="2894" spans="1:8" x14ac:dyDescent="0.25">
      <c r="A2894" s="14">
        <v>44224</v>
      </c>
      <c r="B2894" s="8" t="s">
        <v>10551</v>
      </c>
      <c r="C2894">
        <v>45278</v>
      </c>
      <c r="D2894" s="13" t="s">
        <v>3966</v>
      </c>
      <c r="E2894" s="2">
        <v>1626.9</v>
      </c>
      <c r="F2894" s="15">
        <v>44224</v>
      </c>
      <c r="G2894" s="2">
        <v>1626.9</v>
      </c>
      <c r="H2894" s="4">
        <f>Tabla14[[#This Row],[Importe]]-Tabla14[[#This Row],[Pagado]]</f>
        <v>0</v>
      </c>
    </row>
    <row r="2895" spans="1:8" x14ac:dyDescent="0.25">
      <c r="A2895" s="14">
        <v>44224</v>
      </c>
      <c r="B2895" s="8" t="s">
        <v>10552</v>
      </c>
      <c r="C2895">
        <v>45279</v>
      </c>
      <c r="D2895" s="13" t="s">
        <v>4042</v>
      </c>
      <c r="E2895" s="2">
        <v>23331.200000000001</v>
      </c>
      <c r="F2895" s="15">
        <v>44224</v>
      </c>
      <c r="G2895" s="2">
        <v>23331.200000000001</v>
      </c>
      <c r="H2895" s="4">
        <f>Tabla14[[#This Row],[Importe]]-Tabla14[[#This Row],[Pagado]]</f>
        <v>0</v>
      </c>
    </row>
    <row r="2896" spans="1:8" x14ac:dyDescent="0.25">
      <c r="A2896" s="14">
        <v>44224</v>
      </c>
      <c r="B2896" s="8" t="s">
        <v>10553</v>
      </c>
      <c r="C2896">
        <v>45280</v>
      </c>
      <c r="D2896" s="13" t="s">
        <v>4049</v>
      </c>
      <c r="E2896" s="2">
        <v>1084.2</v>
      </c>
      <c r="F2896" s="15">
        <v>44224</v>
      </c>
      <c r="G2896" s="2">
        <v>1084.2</v>
      </c>
      <c r="H2896" s="4">
        <f>Tabla14[[#This Row],[Importe]]-Tabla14[[#This Row],[Pagado]]</f>
        <v>0</v>
      </c>
    </row>
    <row r="2897" spans="1:8" x14ac:dyDescent="0.25">
      <c r="A2897" s="14">
        <v>44224</v>
      </c>
      <c r="B2897" s="8" t="s">
        <v>10554</v>
      </c>
      <c r="C2897">
        <v>45281</v>
      </c>
      <c r="D2897" s="13" t="s">
        <v>4021</v>
      </c>
      <c r="E2897" s="2">
        <v>18591.8</v>
      </c>
      <c r="F2897" s="15">
        <v>44224</v>
      </c>
      <c r="G2897" s="2">
        <v>18591.8</v>
      </c>
      <c r="H2897" s="4">
        <f>Tabla14[[#This Row],[Importe]]-Tabla14[[#This Row],[Pagado]]</f>
        <v>0</v>
      </c>
    </row>
    <row r="2898" spans="1:8" x14ac:dyDescent="0.25">
      <c r="A2898" s="14">
        <v>44224</v>
      </c>
      <c r="B2898" s="8" t="s">
        <v>10555</v>
      </c>
      <c r="C2898">
        <v>45282</v>
      </c>
      <c r="D2898" s="13" t="s">
        <v>4021</v>
      </c>
      <c r="E2898" s="2">
        <v>6260.4</v>
      </c>
      <c r="F2898" s="15">
        <v>44224</v>
      </c>
      <c r="G2898" s="2">
        <v>6260.4</v>
      </c>
      <c r="H2898" s="4">
        <f>Tabla14[[#This Row],[Importe]]-Tabla14[[#This Row],[Pagado]]</f>
        <v>0</v>
      </c>
    </row>
    <row r="2899" spans="1:8" x14ac:dyDescent="0.25">
      <c r="A2899" s="14">
        <v>44224</v>
      </c>
      <c r="B2899" s="8" t="s">
        <v>10556</v>
      </c>
      <c r="C2899">
        <v>45283</v>
      </c>
      <c r="D2899" s="13" t="s">
        <v>6758</v>
      </c>
      <c r="E2899" s="2">
        <v>0.8</v>
      </c>
      <c r="F2899" s="15">
        <v>44232</v>
      </c>
      <c r="G2899" s="2">
        <v>0.8</v>
      </c>
      <c r="H2899" s="4">
        <f>Tabla14[[#This Row],[Importe]]-Tabla14[[#This Row],[Pagado]]</f>
        <v>0</v>
      </c>
    </row>
    <row r="2900" spans="1:8" x14ac:dyDescent="0.25">
      <c r="A2900" s="14">
        <v>44224</v>
      </c>
      <c r="B2900" s="8" t="s">
        <v>10557</v>
      </c>
      <c r="C2900">
        <v>45284</v>
      </c>
      <c r="D2900" s="13" t="s">
        <v>4059</v>
      </c>
      <c r="E2900" s="2">
        <v>1794.8</v>
      </c>
      <c r="F2900" s="15">
        <v>44224</v>
      </c>
      <c r="G2900" s="2">
        <v>1794.8</v>
      </c>
      <c r="H2900" s="4">
        <f>Tabla14[[#This Row],[Importe]]-Tabla14[[#This Row],[Pagado]]</f>
        <v>0</v>
      </c>
    </row>
    <row r="2901" spans="1:8" x14ac:dyDescent="0.25">
      <c r="A2901" s="14">
        <v>44224</v>
      </c>
      <c r="B2901" s="8" t="s">
        <v>10558</v>
      </c>
      <c r="C2901">
        <v>45285</v>
      </c>
      <c r="D2901" s="13" t="s">
        <v>3989</v>
      </c>
      <c r="E2901" s="2">
        <v>1839</v>
      </c>
      <c r="F2901" s="15">
        <v>44224</v>
      </c>
      <c r="G2901" s="2">
        <v>1839</v>
      </c>
      <c r="H2901" s="4">
        <f>Tabla14[[#This Row],[Importe]]-Tabla14[[#This Row],[Pagado]]</f>
        <v>0</v>
      </c>
    </row>
    <row r="2902" spans="1:8" x14ac:dyDescent="0.25">
      <c r="A2902" s="14">
        <v>44224</v>
      </c>
      <c r="B2902" s="8" t="s">
        <v>10559</v>
      </c>
      <c r="C2902">
        <v>45286</v>
      </c>
      <c r="D2902" s="13" t="s">
        <v>4088</v>
      </c>
      <c r="E2902" s="2">
        <v>3680</v>
      </c>
      <c r="F2902" s="15">
        <v>44224</v>
      </c>
      <c r="G2902" s="2">
        <v>3680</v>
      </c>
      <c r="H2902" s="4">
        <f>Tabla14[[#This Row],[Importe]]-Tabla14[[#This Row],[Pagado]]</f>
        <v>0</v>
      </c>
    </row>
    <row r="2903" spans="1:8" x14ac:dyDescent="0.25">
      <c r="A2903" s="14">
        <v>44224</v>
      </c>
      <c r="B2903" s="8" t="s">
        <v>10560</v>
      </c>
      <c r="C2903">
        <v>45287</v>
      </c>
      <c r="D2903" s="13" t="s">
        <v>4053</v>
      </c>
      <c r="E2903" s="2">
        <v>3822.5</v>
      </c>
      <c r="F2903" s="15">
        <v>44224</v>
      </c>
      <c r="G2903" s="2">
        <v>3822.5</v>
      </c>
      <c r="H2903" s="4">
        <f>Tabla14[[#This Row],[Importe]]-Tabla14[[#This Row],[Pagado]]</f>
        <v>0</v>
      </c>
    </row>
    <row r="2904" spans="1:8" x14ac:dyDescent="0.25">
      <c r="A2904" s="14">
        <v>44224</v>
      </c>
      <c r="B2904" s="8" t="s">
        <v>10561</v>
      </c>
      <c r="C2904">
        <v>45288</v>
      </c>
      <c r="D2904" s="13" t="s">
        <v>3989</v>
      </c>
      <c r="E2904" s="2">
        <v>382.2</v>
      </c>
      <c r="F2904" s="15">
        <v>44224</v>
      </c>
      <c r="G2904" s="2">
        <v>382.2</v>
      </c>
      <c r="H2904" s="4">
        <f>Tabla14[[#This Row],[Importe]]-Tabla14[[#This Row],[Pagado]]</f>
        <v>0</v>
      </c>
    </row>
    <row r="2905" spans="1:8" x14ac:dyDescent="0.25">
      <c r="A2905" s="14">
        <v>44224</v>
      </c>
      <c r="B2905" s="8" t="s">
        <v>10562</v>
      </c>
      <c r="C2905">
        <v>45289</v>
      </c>
      <c r="D2905" s="13" t="s">
        <v>4109</v>
      </c>
      <c r="E2905" s="2">
        <v>1212</v>
      </c>
      <c r="F2905" s="15">
        <v>44224</v>
      </c>
      <c r="G2905" s="2">
        <v>1212</v>
      </c>
      <c r="H2905" s="4">
        <f>Tabla14[[#This Row],[Importe]]-Tabla14[[#This Row],[Pagado]]</f>
        <v>0</v>
      </c>
    </row>
    <row r="2906" spans="1:8" x14ac:dyDescent="0.25">
      <c r="A2906" s="14">
        <v>44224</v>
      </c>
      <c r="B2906" s="8" t="s">
        <v>10563</v>
      </c>
      <c r="C2906">
        <v>45290</v>
      </c>
      <c r="D2906" s="13" t="s">
        <v>4096</v>
      </c>
      <c r="E2906" s="2">
        <v>1807.2</v>
      </c>
      <c r="F2906" s="15">
        <v>44224</v>
      </c>
      <c r="G2906" s="2">
        <v>1807.2</v>
      </c>
      <c r="H2906" s="4">
        <f>Tabla14[[#This Row],[Importe]]-Tabla14[[#This Row],[Pagado]]</f>
        <v>0</v>
      </c>
    </row>
    <row r="2907" spans="1:8" x14ac:dyDescent="0.25">
      <c r="A2907" s="14">
        <v>44224</v>
      </c>
      <c r="B2907" s="8" t="s">
        <v>10564</v>
      </c>
      <c r="C2907">
        <v>45291</v>
      </c>
      <c r="D2907" s="13" t="s">
        <v>4037</v>
      </c>
      <c r="E2907" s="2">
        <v>2075.5</v>
      </c>
      <c r="F2907" s="15">
        <v>44224</v>
      </c>
      <c r="G2907" s="2">
        <v>2075.5</v>
      </c>
      <c r="H2907" s="4">
        <f>Tabla14[[#This Row],[Importe]]-Tabla14[[#This Row],[Pagado]]</f>
        <v>0</v>
      </c>
    </row>
    <row r="2908" spans="1:8" x14ac:dyDescent="0.25">
      <c r="A2908" s="14">
        <v>44224</v>
      </c>
      <c r="B2908" s="8" t="s">
        <v>10565</v>
      </c>
      <c r="C2908">
        <v>45292</v>
      </c>
      <c r="D2908" s="13" t="s">
        <v>4091</v>
      </c>
      <c r="E2908" s="2">
        <v>5831.1</v>
      </c>
      <c r="F2908" s="15">
        <v>44224</v>
      </c>
      <c r="G2908" s="2">
        <v>5831.1</v>
      </c>
      <c r="H2908" s="4">
        <f>Tabla14[[#This Row],[Importe]]-Tabla14[[#This Row],[Pagado]]</f>
        <v>0</v>
      </c>
    </row>
    <row r="2909" spans="1:8" x14ac:dyDescent="0.25">
      <c r="A2909" s="14">
        <v>44224</v>
      </c>
      <c r="B2909" s="8" t="s">
        <v>10566</v>
      </c>
      <c r="C2909">
        <v>45293</v>
      </c>
      <c r="D2909" s="13" t="s">
        <v>3986</v>
      </c>
      <c r="E2909" s="2">
        <v>3847.4</v>
      </c>
      <c r="F2909" s="15">
        <v>44225</v>
      </c>
      <c r="G2909" s="2">
        <v>3847.4</v>
      </c>
      <c r="H2909" s="4">
        <f>Tabla14[[#This Row],[Importe]]-Tabla14[[#This Row],[Pagado]]</f>
        <v>0</v>
      </c>
    </row>
    <row r="2910" spans="1:8" x14ac:dyDescent="0.25">
      <c r="A2910" s="14">
        <v>44224</v>
      </c>
      <c r="B2910" s="8" t="s">
        <v>10567</v>
      </c>
      <c r="C2910">
        <v>45294</v>
      </c>
      <c r="D2910" s="13" t="s">
        <v>4050</v>
      </c>
      <c r="E2910" s="2">
        <v>1680</v>
      </c>
      <c r="F2910" s="15">
        <v>44225</v>
      </c>
      <c r="G2910" s="2">
        <v>1680</v>
      </c>
      <c r="H2910" s="4">
        <f>Tabla14[[#This Row],[Importe]]-Tabla14[[#This Row],[Pagado]]</f>
        <v>0</v>
      </c>
    </row>
    <row r="2911" spans="1:8" x14ac:dyDescent="0.25">
      <c r="A2911" s="14">
        <v>44224</v>
      </c>
      <c r="B2911" s="8" t="s">
        <v>10568</v>
      </c>
      <c r="C2911">
        <v>45295</v>
      </c>
      <c r="D2911" s="13" t="s">
        <v>3980</v>
      </c>
      <c r="E2911" s="2">
        <v>5469.2</v>
      </c>
      <c r="F2911" s="15">
        <v>44225</v>
      </c>
      <c r="G2911" s="2">
        <v>5469.2</v>
      </c>
      <c r="H2911" s="4">
        <f>Tabla14[[#This Row],[Importe]]-Tabla14[[#This Row],[Pagado]]</f>
        <v>0</v>
      </c>
    </row>
    <row r="2912" spans="1:8" x14ac:dyDescent="0.25">
      <c r="A2912" s="14">
        <v>44224</v>
      </c>
      <c r="B2912" s="8" t="s">
        <v>10569</v>
      </c>
      <c r="C2912">
        <v>45296</v>
      </c>
      <c r="D2912" s="13" t="s">
        <v>3991</v>
      </c>
      <c r="E2912" s="2">
        <v>5152</v>
      </c>
      <c r="F2912" s="15">
        <v>44224</v>
      </c>
      <c r="G2912" s="2">
        <v>5152</v>
      </c>
      <c r="H2912" s="4">
        <f>Tabla14[[#This Row],[Importe]]-Tabla14[[#This Row],[Pagado]]</f>
        <v>0</v>
      </c>
    </row>
    <row r="2913" spans="1:8" x14ac:dyDescent="0.25">
      <c r="A2913" s="14">
        <v>44224</v>
      </c>
      <c r="B2913" s="8" t="s">
        <v>10570</v>
      </c>
      <c r="C2913">
        <v>45297</v>
      </c>
      <c r="D2913" s="13" t="s">
        <v>3987</v>
      </c>
      <c r="E2913" s="2">
        <v>5935.5</v>
      </c>
      <c r="F2913" s="15">
        <v>44225</v>
      </c>
      <c r="G2913" s="2">
        <v>5935.5</v>
      </c>
      <c r="H2913" s="4">
        <f>Tabla14[[#This Row],[Importe]]-Tabla14[[#This Row],[Pagado]]</f>
        <v>0</v>
      </c>
    </row>
    <row r="2914" spans="1:8" x14ac:dyDescent="0.25">
      <c r="A2914" s="14">
        <v>44224</v>
      </c>
      <c r="B2914" s="8" t="s">
        <v>10571</v>
      </c>
      <c r="C2914">
        <v>45298</v>
      </c>
      <c r="D2914" s="13" t="s">
        <v>3999</v>
      </c>
      <c r="E2914" s="2">
        <v>6343.7</v>
      </c>
      <c r="F2914" s="15">
        <v>44224</v>
      </c>
      <c r="G2914" s="2">
        <v>6343.7</v>
      </c>
      <c r="H2914" s="4">
        <f>Tabla14[[#This Row],[Importe]]-Tabla14[[#This Row],[Pagado]]</f>
        <v>0</v>
      </c>
    </row>
    <row r="2915" spans="1:8" x14ac:dyDescent="0.25">
      <c r="A2915" s="14">
        <v>44224</v>
      </c>
      <c r="B2915" s="8" t="s">
        <v>10572</v>
      </c>
      <c r="C2915">
        <v>45299</v>
      </c>
      <c r="D2915" s="13" t="s">
        <v>3985</v>
      </c>
      <c r="E2915" s="2">
        <v>2800.6</v>
      </c>
      <c r="F2915" s="15">
        <v>44225</v>
      </c>
      <c r="G2915" s="2">
        <v>2800.6</v>
      </c>
      <c r="H2915" s="4">
        <f>Tabla14[[#This Row],[Importe]]-Tabla14[[#This Row],[Pagado]]</f>
        <v>0</v>
      </c>
    </row>
    <row r="2916" spans="1:8" x14ac:dyDescent="0.25">
      <c r="A2916" s="14">
        <v>44224</v>
      </c>
      <c r="B2916" s="8" t="s">
        <v>10573</v>
      </c>
      <c r="C2916">
        <v>45300</v>
      </c>
      <c r="D2916" s="13" t="s">
        <v>4185</v>
      </c>
      <c r="E2916" s="2">
        <v>6888</v>
      </c>
      <c r="F2916" s="15">
        <v>44225</v>
      </c>
      <c r="G2916" s="2">
        <v>6888</v>
      </c>
      <c r="H2916" s="4">
        <f>Tabla14[[#This Row],[Importe]]-Tabla14[[#This Row],[Pagado]]</f>
        <v>0</v>
      </c>
    </row>
    <row r="2917" spans="1:8" x14ac:dyDescent="0.25">
      <c r="A2917" s="14">
        <v>44224</v>
      </c>
      <c r="B2917" s="8" t="s">
        <v>10574</v>
      </c>
      <c r="C2917">
        <v>45301</v>
      </c>
      <c r="D2917" s="13" t="s">
        <v>3975</v>
      </c>
      <c r="E2917" s="2">
        <v>3680</v>
      </c>
      <c r="F2917" s="15">
        <v>44225</v>
      </c>
      <c r="G2917" s="2">
        <v>3680</v>
      </c>
      <c r="H2917" s="4">
        <f>Tabla14[[#This Row],[Importe]]-Tabla14[[#This Row],[Pagado]]</f>
        <v>0</v>
      </c>
    </row>
    <row r="2918" spans="1:8" x14ac:dyDescent="0.25">
      <c r="A2918" s="14">
        <v>44224</v>
      </c>
      <c r="B2918" s="8" t="s">
        <v>10575</v>
      </c>
      <c r="C2918">
        <v>45302</v>
      </c>
      <c r="D2918" s="13" t="s">
        <v>4067</v>
      </c>
      <c r="E2918" s="2">
        <v>1840</v>
      </c>
      <c r="F2918" s="15">
        <v>44224</v>
      </c>
      <c r="G2918" s="2">
        <v>1840</v>
      </c>
      <c r="H2918" s="4">
        <f>Tabla14[[#This Row],[Importe]]-Tabla14[[#This Row],[Pagado]]</f>
        <v>0</v>
      </c>
    </row>
    <row r="2919" spans="1:8" x14ac:dyDescent="0.25">
      <c r="A2919" s="14">
        <v>44224</v>
      </c>
      <c r="B2919" s="8" t="s">
        <v>10576</v>
      </c>
      <c r="C2919">
        <v>45303</v>
      </c>
      <c r="D2919" s="13" t="s">
        <v>3965</v>
      </c>
      <c r="E2919" s="2">
        <v>885</v>
      </c>
      <c r="F2919" s="15">
        <v>44224</v>
      </c>
      <c r="G2919" s="2">
        <v>885</v>
      </c>
      <c r="H2919" s="4">
        <f>Tabla14[[#This Row],[Importe]]-Tabla14[[#This Row],[Pagado]]</f>
        <v>0</v>
      </c>
    </row>
    <row r="2920" spans="1:8" x14ac:dyDescent="0.25">
      <c r="A2920" s="14">
        <v>44224</v>
      </c>
      <c r="B2920" s="8" t="s">
        <v>10577</v>
      </c>
      <c r="C2920">
        <v>45304</v>
      </c>
      <c r="D2920" s="13" t="s">
        <v>4048</v>
      </c>
      <c r="E2920" s="2">
        <v>27495.200000000001</v>
      </c>
      <c r="F2920" s="15">
        <v>44225</v>
      </c>
      <c r="G2920" s="2">
        <v>27495.200000000001</v>
      </c>
      <c r="H2920" s="4">
        <f>Tabla14[[#This Row],[Importe]]-Tabla14[[#This Row],[Pagado]]</f>
        <v>0</v>
      </c>
    </row>
    <row r="2921" spans="1:8" x14ac:dyDescent="0.25">
      <c r="A2921" s="14">
        <v>44224</v>
      </c>
      <c r="B2921" s="8" t="s">
        <v>10578</v>
      </c>
      <c r="C2921">
        <v>45305</v>
      </c>
      <c r="D2921" s="13" t="s">
        <v>4153</v>
      </c>
      <c r="E2921" s="2">
        <v>4401.6000000000004</v>
      </c>
      <c r="F2921" s="15">
        <v>44225</v>
      </c>
      <c r="G2921" s="2">
        <v>4401.6000000000004</v>
      </c>
      <c r="H2921" s="4">
        <f>Tabla14[[#This Row],[Importe]]-Tabla14[[#This Row],[Pagado]]</f>
        <v>0</v>
      </c>
    </row>
    <row r="2922" spans="1:8" x14ac:dyDescent="0.25">
      <c r="A2922" s="14">
        <v>44224</v>
      </c>
      <c r="B2922" s="8" t="s">
        <v>10579</v>
      </c>
      <c r="C2922">
        <v>45306</v>
      </c>
      <c r="D2922" s="13" t="s">
        <v>4121</v>
      </c>
      <c r="E2922" s="2">
        <v>3675.6</v>
      </c>
      <c r="F2922" s="15">
        <v>44224</v>
      </c>
      <c r="G2922" s="2">
        <v>3675.6</v>
      </c>
      <c r="H2922" s="4">
        <f>Tabla14[[#This Row],[Importe]]-Tabla14[[#This Row],[Pagado]]</f>
        <v>0</v>
      </c>
    </row>
    <row r="2923" spans="1:8" x14ac:dyDescent="0.25">
      <c r="A2923" s="14">
        <v>44224</v>
      </c>
      <c r="B2923" s="8" t="s">
        <v>10580</v>
      </c>
      <c r="C2923">
        <v>45307</v>
      </c>
      <c r="D2923" s="13" t="s">
        <v>4120</v>
      </c>
      <c r="E2923" s="2">
        <v>8328.4</v>
      </c>
      <c r="F2923" s="15">
        <v>44225</v>
      </c>
      <c r="G2923" s="2">
        <v>8328.4</v>
      </c>
      <c r="H2923" s="4">
        <f>Tabla14[[#This Row],[Importe]]-Tabla14[[#This Row],[Pagado]]</f>
        <v>0</v>
      </c>
    </row>
    <row r="2924" spans="1:8" x14ac:dyDescent="0.25">
      <c r="A2924" s="14">
        <v>44224</v>
      </c>
      <c r="B2924" s="8" t="s">
        <v>10581</v>
      </c>
      <c r="C2924">
        <v>45308</v>
      </c>
      <c r="D2924" s="13" t="s">
        <v>4068</v>
      </c>
      <c r="E2924" s="2">
        <v>11123.2</v>
      </c>
      <c r="F2924" s="15">
        <v>44230</v>
      </c>
      <c r="G2924" s="2">
        <v>11123.2</v>
      </c>
      <c r="H2924" s="4">
        <f>Tabla14[[#This Row],[Importe]]-Tabla14[[#This Row],[Pagado]]</f>
        <v>0</v>
      </c>
    </row>
    <row r="2925" spans="1:8" x14ac:dyDescent="0.25">
      <c r="A2925" s="14">
        <v>44224</v>
      </c>
      <c r="B2925" s="8" t="s">
        <v>10582</v>
      </c>
      <c r="C2925">
        <v>45309</v>
      </c>
      <c r="D2925" s="13" t="s">
        <v>3964</v>
      </c>
      <c r="E2925" s="2">
        <v>230</v>
      </c>
      <c r="F2925" s="15">
        <v>44224</v>
      </c>
      <c r="G2925" s="2">
        <v>230</v>
      </c>
      <c r="H2925" s="4">
        <f>Tabla14[[#This Row],[Importe]]-Tabla14[[#This Row],[Pagado]]</f>
        <v>0</v>
      </c>
    </row>
    <row r="2926" spans="1:8" x14ac:dyDescent="0.25">
      <c r="A2926" s="14">
        <v>44224</v>
      </c>
      <c r="B2926" s="8" t="s">
        <v>10583</v>
      </c>
      <c r="C2926">
        <v>45310</v>
      </c>
      <c r="D2926" s="13" t="s">
        <v>4061</v>
      </c>
      <c r="E2926" s="2">
        <v>12373</v>
      </c>
      <c r="F2926" s="15">
        <v>44224</v>
      </c>
      <c r="G2926" s="2">
        <v>12373</v>
      </c>
      <c r="H2926" s="4">
        <f>Tabla14[[#This Row],[Importe]]-Tabla14[[#This Row],[Pagado]]</f>
        <v>0</v>
      </c>
    </row>
    <row r="2927" spans="1:8" ht="15.75" x14ac:dyDescent="0.25">
      <c r="A2927" s="14">
        <v>44224</v>
      </c>
      <c r="B2927" s="8" t="s">
        <v>10584</v>
      </c>
      <c r="C2927">
        <v>45311</v>
      </c>
      <c r="D2927" s="17" t="s">
        <v>7662</v>
      </c>
      <c r="E2927" s="2">
        <v>0</v>
      </c>
      <c r="F2927" s="18" t="s">
        <v>7662</v>
      </c>
      <c r="G2927" s="2">
        <v>0</v>
      </c>
      <c r="H2927" s="4">
        <f>Tabla14[[#This Row],[Importe]]-Tabla14[[#This Row],[Pagado]]</f>
        <v>0</v>
      </c>
    </row>
    <row r="2928" spans="1:8" x14ac:dyDescent="0.25">
      <c r="A2928" s="14">
        <v>44224</v>
      </c>
      <c r="B2928" s="8" t="s">
        <v>10585</v>
      </c>
      <c r="C2928">
        <v>45312</v>
      </c>
      <c r="D2928" s="13" t="s">
        <v>3981</v>
      </c>
      <c r="E2928" s="2">
        <v>448</v>
      </c>
      <c r="F2928" s="15">
        <v>44225</v>
      </c>
      <c r="G2928" s="2">
        <v>448</v>
      </c>
      <c r="H2928" s="4">
        <f>Tabla14[[#This Row],[Importe]]-Tabla14[[#This Row],[Pagado]]</f>
        <v>0</v>
      </c>
    </row>
    <row r="2929" spans="1:8" x14ac:dyDescent="0.25">
      <c r="A2929" s="14">
        <v>44224</v>
      </c>
      <c r="B2929" s="8" t="s">
        <v>10586</v>
      </c>
      <c r="C2929">
        <v>45313</v>
      </c>
      <c r="D2929" s="13" t="s">
        <v>3958</v>
      </c>
      <c r="E2929" s="2">
        <v>1844.4</v>
      </c>
      <c r="F2929" s="15">
        <v>44224</v>
      </c>
      <c r="G2929" s="2">
        <v>1844.4</v>
      </c>
      <c r="H2929" s="4">
        <f>Tabla14[[#This Row],[Importe]]-Tabla14[[#This Row],[Pagado]]</f>
        <v>0</v>
      </c>
    </row>
    <row r="2930" spans="1:8" x14ac:dyDescent="0.25">
      <c r="A2930" s="14">
        <v>44224</v>
      </c>
      <c r="B2930" s="8" t="s">
        <v>10587</v>
      </c>
      <c r="C2930">
        <v>45314</v>
      </c>
      <c r="D2930" s="13" t="s">
        <v>3958</v>
      </c>
      <c r="E2930" s="2">
        <v>379.1</v>
      </c>
      <c r="F2930" s="15">
        <v>44224</v>
      </c>
      <c r="G2930" s="2">
        <v>379.1</v>
      </c>
      <c r="H2930" s="4">
        <f>Tabla14[[#This Row],[Importe]]-Tabla14[[#This Row],[Pagado]]</f>
        <v>0</v>
      </c>
    </row>
    <row r="2931" spans="1:8" x14ac:dyDescent="0.25">
      <c r="A2931" s="14">
        <v>44224</v>
      </c>
      <c r="B2931" s="8" t="s">
        <v>10588</v>
      </c>
      <c r="C2931">
        <v>45315</v>
      </c>
      <c r="D2931" s="13" t="s">
        <v>3964</v>
      </c>
      <c r="E2931" s="2">
        <v>473.6</v>
      </c>
      <c r="F2931" s="15">
        <v>44224</v>
      </c>
      <c r="G2931" s="2">
        <v>473.6</v>
      </c>
      <c r="H2931" s="4">
        <f>Tabla14[[#This Row],[Importe]]-Tabla14[[#This Row],[Pagado]]</f>
        <v>0</v>
      </c>
    </row>
    <row r="2932" spans="1:8" x14ac:dyDescent="0.25">
      <c r="A2932" s="14">
        <v>44224</v>
      </c>
      <c r="B2932" s="8" t="s">
        <v>10589</v>
      </c>
      <c r="C2932">
        <v>45316</v>
      </c>
      <c r="D2932" s="13" t="s">
        <v>4012</v>
      </c>
      <c r="E2932" s="2">
        <v>1427.2</v>
      </c>
      <c r="F2932" s="15">
        <v>44224</v>
      </c>
      <c r="G2932" s="2">
        <v>1427.2</v>
      </c>
      <c r="H2932" s="4">
        <f>Tabla14[[#This Row],[Importe]]-Tabla14[[#This Row],[Pagado]]</f>
        <v>0</v>
      </c>
    </row>
    <row r="2933" spans="1:8" x14ac:dyDescent="0.25">
      <c r="A2933" s="14">
        <v>44224</v>
      </c>
      <c r="B2933" s="8" t="s">
        <v>10590</v>
      </c>
      <c r="C2933">
        <v>45317</v>
      </c>
      <c r="D2933" s="13" t="s">
        <v>9763</v>
      </c>
      <c r="E2933" s="2">
        <v>7940.6</v>
      </c>
      <c r="F2933" s="15">
        <v>44224</v>
      </c>
      <c r="G2933" s="2">
        <v>7940.6</v>
      </c>
      <c r="H2933" s="4">
        <f>Tabla14[[#This Row],[Importe]]-Tabla14[[#This Row],[Pagado]]</f>
        <v>0</v>
      </c>
    </row>
    <row r="2934" spans="1:8" x14ac:dyDescent="0.25">
      <c r="A2934" s="14">
        <v>44224</v>
      </c>
      <c r="B2934" s="8" t="s">
        <v>10591</v>
      </c>
      <c r="C2934">
        <v>45318</v>
      </c>
      <c r="D2934" s="13" t="s">
        <v>9763</v>
      </c>
      <c r="E2934" s="2">
        <v>441.8</v>
      </c>
      <c r="F2934" s="15">
        <v>44224</v>
      </c>
      <c r="G2934" s="2">
        <v>441.8</v>
      </c>
      <c r="H2934" s="4">
        <f>Tabla14[[#This Row],[Importe]]-Tabla14[[#This Row],[Pagado]]</f>
        <v>0</v>
      </c>
    </row>
    <row r="2935" spans="1:8" x14ac:dyDescent="0.25">
      <c r="A2935" s="14">
        <v>44224</v>
      </c>
      <c r="B2935" s="8" t="s">
        <v>10592</v>
      </c>
      <c r="C2935">
        <v>45319</v>
      </c>
      <c r="D2935" s="13" t="s">
        <v>3964</v>
      </c>
      <c r="E2935" s="2">
        <v>4077.6</v>
      </c>
      <c r="F2935" s="15">
        <v>44224</v>
      </c>
      <c r="G2935" s="2">
        <v>4077.6</v>
      </c>
      <c r="H2935" s="4">
        <f>Tabla14[[#This Row],[Importe]]-Tabla14[[#This Row],[Pagado]]</f>
        <v>0</v>
      </c>
    </row>
    <row r="2936" spans="1:8" x14ac:dyDescent="0.25">
      <c r="A2936" s="14">
        <v>44224</v>
      </c>
      <c r="B2936" s="8" t="s">
        <v>10593</v>
      </c>
      <c r="C2936">
        <v>45320</v>
      </c>
      <c r="D2936" s="13" t="s">
        <v>4066</v>
      </c>
      <c r="E2936" s="2">
        <v>1741.6</v>
      </c>
      <c r="F2936" s="15">
        <v>44224</v>
      </c>
      <c r="G2936" s="2">
        <v>1741.6</v>
      </c>
      <c r="H2936" s="4">
        <f>Tabla14[[#This Row],[Importe]]-Tabla14[[#This Row],[Pagado]]</f>
        <v>0</v>
      </c>
    </row>
    <row r="2937" spans="1:8" x14ac:dyDescent="0.25">
      <c r="A2937" s="14">
        <v>44224</v>
      </c>
      <c r="B2937" s="8" t="s">
        <v>10594</v>
      </c>
      <c r="C2937">
        <v>45321</v>
      </c>
      <c r="D2937" s="13" t="s">
        <v>3964</v>
      </c>
      <c r="E2937" s="2">
        <v>1106.2</v>
      </c>
      <c r="F2937" s="15">
        <v>44224</v>
      </c>
      <c r="G2937" s="2">
        <v>1106.2</v>
      </c>
      <c r="H2937" s="4">
        <f>Tabla14[[#This Row],[Importe]]-Tabla14[[#This Row],[Pagado]]</f>
        <v>0</v>
      </c>
    </row>
    <row r="2938" spans="1:8" x14ac:dyDescent="0.25">
      <c r="A2938" s="14">
        <v>44224</v>
      </c>
      <c r="B2938" s="8" t="s">
        <v>10595</v>
      </c>
      <c r="C2938">
        <v>45322</v>
      </c>
      <c r="D2938" s="13" t="s">
        <v>3964</v>
      </c>
      <c r="E2938" s="2">
        <v>63</v>
      </c>
      <c r="F2938" s="15">
        <v>44224</v>
      </c>
      <c r="G2938" s="2">
        <v>63</v>
      </c>
      <c r="H2938" s="4">
        <f>Tabla14[[#This Row],[Importe]]-Tabla14[[#This Row],[Pagado]]</f>
        <v>0</v>
      </c>
    </row>
    <row r="2939" spans="1:8" x14ac:dyDescent="0.25">
      <c r="A2939" s="14">
        <v>44224</v>
      </c>
      <c r="B2939" s="8" t="s">
        <v>10596</v>
      </c>
      <c r="C2939">
        <v>45323</v>
      </c>
      <c r="D2939" s="13" t="s">
        <v>4015</v>
      </c>
      <c r="E2939" s="2">
        <v>1976.8</v>
      </c>
      <c r="F2939" s="15">
        <v>44224</v>
      </c>
      <c r="G2939" s="2">
        <v>1976.8</v>
      </c>
      <c r="H2939" s="4">
        <f>Tabla14[[#This Row],[Importe]]-Tabla14[[#This Row],[Pagado]]</f>
        <v>0</v>
      </c>
    </row>
    <row r="2940" spans="1:8" x14ac:dyDescent="0.25">
      <c r="A2940" s="14">
        <v>44224</v>
      </c>
      <c r="B2940" s="8" t="s">
        <v>10597</v>
      </c>
      <c r="C2940">
        <v>45324</v>
      </c>
      <c r="D2940" s="13" t="s">
        <v>4170</v>
      </c>
      <c r="E2940" s="2">
        <v>1710</v>
      </c>
      <c r="F2940" s="15">
        <v>44224</v>
      </c>
      <c r="G2940" s="2">
        <v>1710</v>
      </c>
      <c r="H2940" s="4">
        <f>Tabla14[[#This Row],[Importe]]-Tabla14[[#This Row],[Pagado]]</f>
        <v>0</v>
      </c>
    </row>
    <row r="2941" spans="1:8" x14ac:dyDescent="0.25">
      <c r="A2941" s="14">
        <v>44224</v>
      </c>
      <c r="B2941" s="8" t="s">
        <v>10598</v>
      </c>
      <c r="C2941">
        <v>45325</v>
      </c>
      <c r="D2941" s="13" t="s">
        <v>4129</v>
      </c>
      <c r="E2941" s="2">
        <v>550</v>
      </c>
      <c r="F2941" s="15">
        <v>44224</v>
      </c>
      <c r="G2941" s="2">
        <v>550</v>
      </c>
      <c r="H2941" s="4">
        <f>Tabla14[[#This Row],[Importe]]-Tabla14[[#This Row],[Pagado]]</f>
        <v>0</v>
      </c>
    </row>
    <row r="2942" spans="1:8" x14ac:dyDescent="0.25">
      <c r="A2942" s="14">
        <v>44224</v>
      </c>
      <c r="B2942" s="8" t="s">
        <v>10599</v>
      </c>
      <c r="C2942">
        <v>45326</v>
      </c>
      <c r="D2942" s="13" t="s">
        <v>4129</v>
      </c>
      <c r="E2942" s="2">
        <v>171</v>
      </c>
      <c r="F2942" s="15">
        <v>44224</v>
      </c>
      <c r="G2942" s="2">
        <v>171</v>
      </c>
      <c r="H2942" s="4">
        <f>Tabla14[[#This Row],[Importe]]-Tabla14[[#This Row],[Pagado]]</f>
        <v>0</v>
      </c>
    </row>
    <row r="2943" spans="1:8" x14ac:dyDescent="0.25">
      <c r="A2943" s="14">
        <v>44224</v>
      </c>
      <c r="B2943" s="8" t="s">
        <v>10600</v>
      </c>
      <c r="C2943">
        <v>45327</v>
      </c>
      <c r="D2943" s="13" t="s">
        <v>4054</v>
      </c>
      <c r="E2943" s="2">
        <v>32601.5</v>
      </c>
      <c r="F2943" s="15">
        <v>44225</v>
      </c>
      <c r="G2943" s="2">
        <v>32601.5</v>
      </c>
      <c r="H2943" s="4">
        <f>Tabla14[[#This Row],[Importe]]-Tabla14[[#This Row],[Pagado]]</f>
        <v>0</v>
      </c>
    </row>
    <row r="2944" spans="1:8" x14ac:dyDescent="0.25">
      <c r="A2944" s="14">
        <v>44224</v>
      </c>
      <c r="B2944" s="8" t="s">
        <v>10601</v>
      </c>
      <c r="C2944">
        <v>45328</v>
      </c>
      <c r="D2944" s="13" t="s">
        <v>4079</v>
      </c>
      <c r="E2944" s="2">
        <v>3845.1</v>
      </c>
      <c r="F2944" s="15">
        <v>44224</v>
      </c>
      <c r="G2944" s="2">
        <v>3845.1</v>
      </c>
      <c r="H2944" s="4">
        <f>Tabla14[[#This Row],[Importe]]-Tabla14[[#This Row],[Pagado]]</f>
        <v>0</v>
      </c>
    </row>
    <row r="2945" spans="1:8" x14ac:dyDescent="0.25">
      <c r="A2945" s="14">
        <v>44224</v>
      </c>
      <c r="B2945" s="8" t="s">
        <v>10602</v>
      </c>
      <c r="C2945">
        <v>45329</v>
      </c>
      <c r="D2945" s="13" t="s">
        <v>4129</v>
      </c>
      <c r="E2945" s="2">
        <v>600</v>
      </c>
      <c r="F2945" s="15">
        <v>44224</v>
      </c>
      <c r="G2945" s="2">
        <v>600</v>
      </c>
      <c r="H2945" s="4">
        <f>Tabla14[[#This Row],[Importe]]-Tabla14[[#This Row],[Pagado]]</f>
        <v>0</v>
      </c>
    </row>
    <row r="2946" spans="1:8" x14ac:dyDescent="0.25">
      <c r="A2946" s="14">
        <v>44224</v>
      </c>
      <c r="B2946" s="8" t="s">
        <v>10603</v>
      </c>
      <c r="C2946">
        <v>45330</v>
      </c>
      <c r="D2946" s="13" t="s">
        <v>3964</v>
      </c>
      <c r="E2946" s="2">
        <v>1610</v>
      </c>
      <c r="F2946" s="15">
        <v>44224</v>
      </c>
      <c r="G2946" s="2">
        <v>1610</v>
      </c>
      <c r="H2946" s="4">
        <f>Tabla14[[#This Row],[Importe]]-Tabla14[[#This Row],[Pagado]]</f>
        <v>0</v>
      </c>
    </row>
    <row r="2947" spans="1:8" x14ac:dyDescent="0.25">
      <c r="A2947" s="14">
        <v>44224</v>
      </c>
      <c r="B2947" s="8" t="s">
        <v>10604</v>
      </c>
      <c r="C2947">
        <v>45331</v>
      </c>
      <c r="D2947" s="13" t="s">
        <v>4001</v>
      </c>
      <c r="E2947" s="2">
        <v>2300</v>
      </c>
      <c r="F2947" s="15">
        <v>44225</v>
      </c>
      <c r="G2947" s="2">
        <v>2300</v>
      </c>
      <c r="H2947" s="4">
        <f>Tabla14[[#This Row],[Importe]]-Tabla14[[#This Row],[Pagado]]</f>
        <v>0</v>
      </c>
    </row>
    <row r="2948" spans="1:8" x14ac:dyDescent="0.25">
      <c r="A2948" s="14">
        <v>44224</v>
      </c>
      <c r="B2948" s="8" t="s">
        <v>10605</v>
      </c>
      <c r="C2948">
        <v>45332</v>
      </c>
      <c r="D2948" s="13" t="s">
        <v>4000</v>
      </c>
      <c r="E2948" s="2">
        <v>690</v>
      </c>
      <c r="F2948" s="15">
        <v>44225</v>
      </c>
      <c r="G2948" s="2">
        <v>690</v>
      </c>
      <c r="H2948" s="4">
        <f>Tabla14[[#This Row],[Importe]]-Tabla14[[#This Row],[Pagado]]</f>
        <v>0</v>
      </c>
    </row>
    <row r="2949" spans="1:8" x14ac:dyDescent="0.25">
      <c r="A2949" s="14">
        <v>44224</v>
      </c>
      <c r="B2949" s="8" t="s">
        <v>10606</v>
      </c>
      <c r="C2949">
        <v>45333</v>
      </c>
      <c r="D2949" s="13" t="s">
        <v>4011</v>
      </c>
      <c r="E2949" s="2">
        <v>4572</v>
      </c>
      <c r="F2949" s="15">
        <v>44225</v>
      </c>
      <c r="G2949" s="2">
        <v>4572</v>
      </c>
      <c r="H2949" s="4">
        <f>Tabla14[[#This Row],[Importe]]-Tabla14[[#This Row],[Pagado]]</f>
        <v>0</v>
      </c>
    </row>
    <row r="2950" spans="1:8" x14ac:dyDescent="0.25">
      <c r="A2950" s="14">
        <v>44224</v>
      </c>
      <c r="B2950" s="8" t="s">
        <v>10607</v>
      </c>
      <c r="C2950">
        <v>45334</v>
      </c>
      <c r="D2950" s="13" t="s">
        <v>4074</v>
      </c>
      <c r="E2950" s="2">
        <v>3072</v>
      </c>
      <c r="F2950" s="15">
        <v>44224</v>
      </c>
      <c r="G2950" s="2">
        <v>3072</v>
      </c>
      <c r="H2950" s="4">
        <f>Tabla14[[#This Row],[Importe]]-Tabla14[[#This Row],[Pagado]]</f>
        <v>0</v>
      </c>
    </row>
    <row r="2951" spans="1:8" x14ac:dyDescent="0.25">
      <c r="A2951" s="14">
        <v>44224</v>
      </c>
      <c r="B2951" s="8" t="s">
        <v>10608</v>
      </c>
      <c r="C2951">
        <v>45335</v>
      </c>
      <c r="D2951" s="13" t="s">
        <v>4157</v>
      </c>
      <c r="E2951" s="2">
        <v>15324.8</v>
      </c>
      <c r="F2951" s="15">
        <v>44225</v>
      </c>
      <c r="G2951" s="2">
        <v>15324.8</v>
      </c>
      <c r="H2951" s="4">
        <f>Tabla14[[#This Row],[Importe]]-Tabla14[[#This Row],[Pagado]]</f>
        <v>0</v>
      </c>
    </row>
    <row r="2952" spans="1:8" x14ac:dyDescent="0.25">
      <c r="A2952" s="14">
        <v>44224</v>
      </c>
      <c r="B2952" s="8" t="s">
        <v>10609</v>
      </c>
      <c r="C2952">
        <v>45336</v>
      </c>
      <c r="D2952" s="13" t="s">
        <v>4073</v>
      </c>
      <c r="E2952" s="2">
        <v>7565.8</v>
      </c>
      <c r="F2952" s="15">
        <v>44224</v>
      </c>
      <c r="G2952" s="2">
        <v>7565.8</v>
      </c>
      <c r="H2952" s="4">
        <f>Tabla14[[#This Row],[Importe]]-Tabla14[[#This Row],[Pagado]]</f>
        <v>0</v>
      </c>
    </row>
    <row r="2953" spans="1:8" x14ac:dyDescent="0.25">
      <c r="A2953" s="14">
        <v>44224</v>
      </c>
      <c r="B2953" s="8" t="s">
        <v>10610</v>
      </c>
      <c r="C2953">
        <v>45337</v>
      </c>
      <c r="D2953" s="13" t="s">
        <v>4037</v>
      </c>
      <c r="E2953" s="2">
        <v>1174.2</v>
      </c>
      <c r="F2953" s="15">
        <v>44224</v>
      </c>
      <c r="G2953" s="2">
        <v>1174.2</v>
      </c>
      <c r="H2953" s="4">
        <f>Tabla14[[#This Row],[Importe]]-Tabla14[[#This Row],[Pagado]]</f>
        <v>0</v>
      </c>
    </row>
    <row r="2954" spans="1:8" x14ac:dyDescent="0.25">
      <c r="A2954" s="14">
        <v>44224</v>
      </c>
      <c r="B2954" s="8" t="s">
        <v>10611</v>
      </c>
      <c r="C2954">
        <v>45338</v>
      </c>
      <c r="D2954" s="13" t="s">
        <v>3964</v>
      </c>
      <c r="E2954" s="2">
        <v>696</v>
      </c>
      <c r="F2954" s="15">
        <v>44224</v>
      </c>
      <c r="G2954" s="2">
        <v>696</v>
      </c>
      <c r="H2954" s="4">
        <f>Tabla14[[#This Row],[Importe]]-Tabla14[[#This Row],[Pagado]]</f>
        <v>0</v>
      </c>
    </row>
    <row r="2955" spans="1:8" x14ac:dyDescent="0.25">
      <c r="A2955" s="14">
        <v>44224</v>
      </c>
      <c r="B2955" s="8" t="s">
        <v>10612</v>
      </c>
      <c r="C2955">
        <v>45339</v>
      </c>
      <c r="D2955" s="13" t="s">
        <v>3998</v>
      </c>
      <c r="E2955" s="2">
        <v>40000</v>
      </c>
      <c r="F2955" s="15">
        <v>44225</v>
      </c>
      <c r="G2955" s="2">
        <v>40000</v>
      </c>
      <c r="H2955" s="4">
        <f>Tabla14[[#This Row],[Importe]]-Tabla14[[#This Row],[Pagado]]</f>
        <v>0</v>
      </c>
    </row>
    <row r="2956" spans="1:8" x14ac:dyDescent="0.25">
      <c r="A2956" s="14">
        <v>44225</v>
      </c>
      <c r="B2956" s="8" t="s">
        <v>10613</v>
      </c>
      <c r="C2956">
        <v>45340</v>
      </c>
      <c r="D2956" s="13" t="s">
        <v>3954</v>
      </c>
      <c r="E2956" s="2">
        <v>6585</v>
      </c>
      <c r="F2956" s="15">
        <v>44225</v>
      </c>
      <c r="G2956" s="2">
        <v>6585</v>
      </c>
      <c r="H2956" s="4">
        <f>Tabla14[[#This Row],[Importe]]-Tabla14[[#This Row],[Pagado]]</f>
        <v>0</v>
      </c>
    </row>
    <row r="2957" spans="1:8" x14ac:dyDescent="0.25">
      <c r="A2957" s="14">
        <v>44225</v>
      </c>
      <c r="B2957" s="8" t="s">
        <v>10614</v>
      </c>
      <c r="C2957">
        <v>45341</v>
      </c>
      <c r="D2957" s="13" t="s">
        <v>4031</v>
      </c>
      <c r="E2957" s="2">
        <v>2530</v>
      </c>
      <c r="F2957" s="15">
        <v>44225</v>
      </c>
      <c r="G2957" s="2">
        <v>2530</v>
      </c>
      <c r="H2957" s="4">
        <f>Tabla14[[#This Row],[Importe]]-Tabla14[[#This Row],[Pagado]]</f>
        <v>0</v>
      </c>
    </row>
    <row r="2958" spans="1:8" x14ac:dyDescent="0.25">
      <c r="A2958" s="14">
        <v>44225</v>
      </c>
      <c r="B2958" s="8" t="s">
        <v>10615</v>
      </c>
      <c r="C2958">
        <v>45342</v>
      </c>
      <c r="D2958" s="13" t="s">
        <v>4028</v>
      </c>
      <c r="E2958" s="2">
        <v>1375.7</v>
      </c>
      <c r="F2958" s="15">
        <v>44225</v>
      </c>
      <c r="G2958" s="2">
        <v>1375.7</v>
      </c>
      <c r="H2958" s="4">
        <f>Tabla14[[#This Row],[Importe]]-Tabla14[[#This Row],[Pagado]]</f>
        <v>0</v>
      </c>
    </row>
    <row r="2959" spans="1:8" x14ac:dyDescent="0.25">
      <c r="A2959" s="14">
        <v>44225</v>
      </c>
      <c r="B2959" s="8" t="s">
        <v>10616</v>
      </c>
      <c r="C2959">
        <v>45343</v>
      </c>
      <c r="D2959" s="13" t="s">
        <v>3936</v>
      </c>
      <c r="E2959" s="2">
        <v>6874.8</v>
      </c>
      <c r="F2959" s="15">
        <v>44226</v>
      </c>
      <c r="G2959" s="2">
        <v>6874.8</v>
      </c>
      <c r="H2959" s="4">
        <f>Tabla14[[#This Row],[Importe]]-Tabla14[[#This Row],[Pagado]]</f>
        <v>0</v>
      </c>
    </row>
    <row r="2960" spans="1:8" x14ac:dyDescent="0.25">
      <c r="A2960" s="14">
        <v>44225</v>
      </c>
      <c r="B2960" s="8" t="s">
        <v>10617</v>
      </c>
      <c r="C2960">
        <v>45344</v>
      </c>
      <c r="D2960" s="13" t="s">
        <v>3943</v>
      </c>
      <c r="E2960" s="2">
        <v>22165</v>
      </c>
      <c r="F2960" s="15">
        <v>44225</v>
      </c>
      <c r="G2960" s="2">
        <v>22165</v>
      </c>
      <c r="H2960" s="4">
        <f>Tabla14[[#This Row],[Importe]]-Tabla14[[#This Row],[Pagado]]</f>
        <v>0</v>
      </c>
    </row>
    <row r="2961" spans="1:8" x14ac:dyDescent="0.25">
      <c r="A2961" s="14">
        <v>44225</v>
      </c>
      <c r="B2961" s="8" t="s">
        <v>10618</v>
      </c>
      <c r="C2961">
        <v>45345</v>
      </c>
      <c r="D2961" s="13" t="s">
        <v>3952</v>
      </c>
      <c r="E2961" s="2">
        <v>7830</v>
      </c>
      <c r="F2961" s="15">
        <v>44225</v>
      </c>
      <c r="G2961" s="2">
        <v>7830</v>
      </c>
      <c r="H2961" s="4">
        <f>Tabla14[[#This Row],[Importe]]-Tabla14[[#This Row],[Pagado]]</f>
        <v>0</v>
      </c>
    </row>
    <row r="2962" spans="1:8" x14ac:dyDescent="0.25">
      <c r="A2962" s="14">
        <v>44225</v>
      </c>
      <c r="B2962" s="8" t="s">
        <v>10619</v>
      </c>
      <c r="C2962">
        <v>45346</v>
      </c>
      <c r="D2962" s="13" t="s">
        <v>4083</v>
      </c>
      <c r="E2962" s="2">
        <v>3574.2</v>
      </c>
      <c r="F2962" s="15">
        <v>44225</v>
      </c>
      <c r="G2962" s="2">
        <v>3574.2</v>
      </c>
      <c r="H2962" s="4">
        <f>Tabla14[[#This Row],[Importe]]-Tabla14[[#This Row],[Pagado]]</f>
        <v>0</v>
      </c>
    </row>
    <row r="2963" spans="1:8" x14ac:dyDescent="0.25">
      <c r="A2963" s="14">
        <v>44225</v>
      </c>
      <c r="B2963" s="8" t="s">
        <v>10620</v>
      </c>
      <c r="C2963">
        <v>45347</v>
      </c>
      <c r="D2963" s="13" t="s">
        <v>3974</v>
      </c>
      <c r="E2963" s="2">
        <v>5980</v>
      </c>
      <c r="F2963" s="15">
        <v>44225</v>
      </c>
      <c r="G2963" s="2">
        <v>5980</v>
      </c>
      <c r="H2963" s="4">
        <f>Tabla14[[#This Row],[Importe]]-Tabla14[[#This Row],[Pagado]]</f>
        <v>0</v>
      </c>
    </row>
    <row r="2964" spans="1:8" x14ac:dyDescent="0.25">
      <c r="A2964" s="14">
        <v>44225</v>
      </c>
      <c r="B2964" s="8" t="s">
        <v>10621</v>
      </c>
      <c r="C2964">
        <v>45348</v>
      </c>
      <c r="D2964" s="13" t="s">
        <v>3973</v>
      </c>
      <c r="E2964" s="2">
        <v>2430</v>
      </c>
      <c r="F2964" s="15">
        <v>44225</v>
      </c>
      <c r="G2964" s="2">
        <v>2430</v>
      </c>
      <c r="H2964" s="4">
        <f>Tabla14[[#This Row],[Importe]]-Tabla14[[#This Row],[Pagado]]</f>
        <v>0</v>
      </c>
    </row>
    <row r="2965" spans="1:8" x14ac:dyDescent="0.25">
      <c r="A2965" s="14">
        <v>44225</v>
      </c>
      <c r="B2965" s="8" t="s">
        <v>10622</v>
      </c>
      <c r="C2965">
        <v>45349</v>
      </c>
      <c r="D2965" s="13" t="s">
        <v>3935</v>
      </c>
      <c r="E2965" s="2">
        <v>79496</v>
      </c>
      <c r="F2965" s="15">
        <v>44227</v>
      </c>
      <c r="G2965" s="2">
        <v>79496</v>
      </c>
      <c r="H2965" s="4">
        <f>Tabla14[[#This Row],[Importe]]-Tabla14[[#This Row],[Pagado]]</f>
        <v>0</v>
      </c>
    </row>
    <row r="2966" spans="1:8" x14ac:dyDescent="0.25">
      <c r="A2966" s="14">
        <v>44225</v>
      </c>
      <c r="B2966" s="8" t="s">
        <v>10623</v>
      </c>
      <c r="C2966">
        <v>45350</v>
      </c>
      <c r="D2966" s="13" t="s">
        <v>3938</v>
      </c>
      <c r="E2966" s="2">
        <v>4131</v>
      </c>
      <c r="F2966" s="15">
        <v>44226</v>
      </c>
      <c r="G2966" s="2">
        <v>4131</v>
      </c>
      <c r="H2966" s="4">
        <f>Tabla14[[#This Row],[Importe]]-Tabla14[[#This Row],[Pagado]]</f>
        <v>0</v>
      </c>
    </row>
    <row r="2967" spans="1:8" x14ac:dyDescent="0.25">
      <c r="A2967" s="14">
        <v>44225</v>
      </c>
      <c r="B2967" s="8" t="s">
        <v>10624</v>
      </c>
      <c r="C2967">
        <v>45351</v>
      </c>
      <c r="D2967" s="13" t="s">
        <v>8698</v>
      </c>
      <c r="E2967" s="2">
        <v>3622.5</v>
      </c>
      <c r="F2967" s="15">
        <v>44226</v>
      </c>
      <c r="G2967" s="2">
        <v>3622.5</v>
      </c>
      <c r="H2967" s="4">
        <f>Tabla14[[#This Row],[Importe]]-Tabla14[[#This Row],[Pagado]]</f>
        <v>0</v>
      </c>
    </row>
    <row r="2968" spans="1:8" x14ac:dyDescent="0.25">
      <c r="A2968" s="14">
        <v>44225</v>
      </c>
      <c r="B2968" s="8" t="s">
        <v>10625</v>
      </c>
      <c r="C2968">
        <v>45352</v>
      </c>
      <c r="D2968" s="13" t="s">
        <v>4062</v>
      </c>
      <c r="E2968" s="2">
        <v>11808.8</v>
      </c>
      <c r="F2968" s="15">
        <v>44226</v>
      </c>
      <c r="G2968" s="2">
        <v>11808.8</v>
      </c>
      <c r="H2968" s="4">
        <f>Tabla14[[#This Row],[Importe]]-Tabla14[[#This Row],[Pagado]]</f>
        <v>0</v>
      </c>
    </row>
    <row r="2969" spans="1:8" ht="30" x14ac:dyDescent="0.25">
      <c r="A2969" s="14">
        <v>44225</v>
      </c>
      <c r="B2969" s="8" t="s">
        <v>10626</v>
      </c>
      <c r="C2969">
        <v>45353</v>
      </c>
      <c r="D2969" s="13" t="s">
        <v>3951</v>
      </c>
      <c r="E2969" s="2">
        <v>6398.6</v>
      </c>
      <c r="F2969" s="15" t="s">
        <v>10627</v>
      </c>
      <c r="G2969" s="2">
        <f>3600+2798.6</f>
        <v>6398.6</v>
      </c>
      <c r="H2969" s="4">
        <f>Tabla14[[#This Row],[Importe]]-Tabla14[[#This Row],[Pagado]]</f>
        <v>0</v>
      </c>
    </row>
    <row r="2970" spans="1:8" x14ac:dyDescent="0.25">
      <c r="A2970" s="14">
        <v>44225</v>
      </c>
      <c r="B2970" s="8" t="s">
        <v>10628</v>
      </c>
      <c r="C2970">
        <v>45354</v>
      </c>
      <c r="D2970" s="13" t="s">
        <v>4063</v>
      </c>
      <c r="E2970" s="2">
        <v>50624</v>
      </c>
      <c r="F2970" s="15">
        <v>44226</v>
      </c>
      <c r="G2970" s="2">
        <v>50624</v>
      </c>
      <c r="H2970" s="4">
        <f>Tabla14[[#This Row],[Importe]]-Tabla14[[#This Row],[Pagado]]</f>
        <v>0</v>
      </c>
    </row>
    <row r="2971" spans="1:8" ht="30" x14ac:dyDescent="0.25">
      <c r="A2971" s="14">
        <v>44225</v>
      </c>
      <c r="B2971" s="8" t="s">
        <v>10629</v>
      </c>
      <c r="C2971">
        <v>45355</v>
      </c>
      <c r="D2971" s="13" t="s">
        <v>3950</v>
      </c>
      <c r="E2971" s="2">
        <v>37625.599999999999</v>
      </c>
      <c r="F2971" s="15" t="s">
        <v>10630</v>
      </c>
      <c r="G2971" s="2">
        <f>22000+15625.6</f>
        <v>37625.599999999999</v>
      </c>
      <c r="H2971" s="4">
        <f>Tabla14[[#This Row],[Importe]]-Tabla14[[#This Row],[Pagado]]</f>
        <v>0</v>
      </c>
    </row>
    <row r="2972" spans="1:8" x14ac:dyDescent="0.25">
      <c r="A2972" s="14">
        <v>44225</v>
      </c>
      <c r="B2972" s="8" t="s">
        <v>10631</v>
      </c>
      <c r="C2972">
        <v>45356</v>
      </c>
      <c r="D2972" s="13" t="s">
        <v>3975</v>
      </c>
      <c r="E2972" s="2">
        <v>6811</v>
      </c>
      <c r="F2972" s="15">
        <v>44225</v>
      </c>
      <c r="G2972" s="2">
        <v>6811</v>
      </c>
      <c r="H2972" s="4">
        <f>Tabla14[[#This Row],[Importe]]-Tabla14[[#This Row],[Pagado]]</f>
        <v>0</v>
      </c>
    </row>
    <row r="2973" spans="1:8" x14ac:dyDescent="0.25">
      <c r="A2973" s="14">
        <v>44225</v>
      </c>
      <c r="B2973" s="8" t="s">
        <v>10632</v>
      </c>
      <c r="C2973">
        <v>45357</v>
      </c>
      <c r="D2973" s="13" t="s">
        <v>3941</v>
      </c>
      <c r="E2973" s="2">
        <v>8892.5</v>
      </c>
      <c r="F2973" s="15">
        <v>44226</v>
      </c>
      <c r="G2973" s="2">
        <v>8892.5</v>
      </c>
      <c r="H2973" s="4">
        <f>Tabla14[[#This Row],[Importe]]-Tabla14[[#This Row],[Pagado]]</f>
        <v>0</v>
      </c>
    </row>
    <row r="2974" spans="1:8" x14ac:dyDescent="0.25">
      <c r="A2974" s="14">
        <v>44225</v>
      </c>
      <c r="B2974" s="8" t="s">
        <v>10633</v>
      </c>
      <c r="C2974">
        <v>45358</v>
      </c>
      <c r="D2974" s="13" t="s">
        <v>3949</v>
      </c>
      <c r="E2974" s="2">
        <v>22163.599999999999</v>
      </c>
      <c r="F2974" s="15">
        <v>44227</v>
      </c>
      <c r="G2974" s="2">
        <v>22163.599999999999</v>
      </c>
      <c r="H2974" s="4">
        <f>Tabla14[[#This Row],[Importe]]-Tabla14[[#This Row],[Pagado]]</f>
        <v>0</v>
      </c>
    </row>
    <row r="2975" spans="1:8" x14ac:dyDescent="0.25">
      <c r="A2975" s="14">
        <v>44225</v>
      </c>
      <c r="B2975" s="8" t="s">
        <v>10634</v>
      </c>
      <c r="C2975">
        <v>45359</v>
      </c>
      <c r="D2975" s="13" t="s">
        <v>3948</v>
      </c>
      <c r="E2975" s="2">
        <v>10839.8</v>
      </c>
      <c r="F2975" s="15">
        <v>44228</v>
      </c>
      <c r="G2975" s="2">
        <v>10839.8</v>
      </c>
      <c r="H2975" s="4">
        <f>Tabla14[[#This Row],[Importe]]-Tabla14[[#This Row],[Pagado]]</f>
        <v>0</v>
      </c>
    </row>
    <row r="2976" spans="1:8" x14ac:dyDescent="0.25">
      <c r="A2976" s="14">
        <v>44225</v>
      </c>
      <c r="B2976" s="8" t="s">
        <v>10635</v>
      </c>
      <c r="C2976">
        <v>45360</v>
      </c>
      <c r="D2976" s="13" t="s">
        <v>3946</v>
      </c>
      <c r="E2976" s="2">
        <v>2754</v>
      </c>
      <c r="F2976" s="15">
        <v>44226</v>
      </c>
      <c r="G2976" s="2">
        <v>2754</v>
      </c>
      <c r="H2976" s="4">
        <f>Tabla14[[#This Row],[Importe]]-Tabla14[[#This Row],[Pagado]]</f>
        <v>0</v>
      </c>
    </row>
    <row r="2977" spans="1:8" x14ac:dyDescent="0.25">
      <c r="A2977" s="14">
        <v>44225</v>
      </c>
      <c r="B2977" s="8" t="s">
        <v>10636</v>
      </c>
      <c r="C2977">
        <v>45361</v>
      </c>
      <c r="D2977" s="13" t="s">
        <v>3975</v>
      </c>
      <c r="E2977" s="2">
        <v>8216.7999999999993</v>
      </c>
      <c r="F2977" s="15">
        <v>44222</v>
      </c>
      <c r="G2977" s="2">
        <v>8216.7999999999993</v>
      </c>
      <c r="H2977" s="4">
        <f>Tabla14[[#This Row],[Importe]]-Tabla14[[#This Row],[Pagado]]</f>
        <v>0</v>
      </c>
    </row>
    <row r="2978" spans="1:8" x14ac:dyDescent="0.25">
      <c r="A2978" s="14">
        <v>44225</v>
      </c>
      <c r="B2978" s="8" t="s">
        <v>10637</v>
      </c>
      <c r="C2978">
        <v>45362</v>
      </c>
      <c r="D2978" s="13" t="s">
        <v>4013</v>
      </c>
      <c r="E2978" s="2">
        <v>11080.8</v>
      </c>
      <c r="F2978" s="15">
        <v>44225</v>
      </c>
      <c r="G2978" s="2">
        <v>11080.8</v>
      </c>
      <c r="H2978" s="4">
        <f>Tabla14[[#This Row],[Importe]]-Tabla14[[#This Row],[Pagado]]</f>
        <v>0</v>
      </c>
    </row>
    <row r="2979" spans="1:8" x14ac:dyDescent="0.25">
      <c r="A2979" s="14">
        <v>44225</v>
      </c>
      <c r="B2979" s="8" t="s">
        <v>10638</v>
      </c>
      <c r="C2979">
        <v>45363</v>
      </c>
      <c r="D2979" s="13" t="s">
        <v>10277</v>
      </c>
      <c r="E2979" s="2">
        <v>1756.8</v>
      </c>
      <c r="F2979" s="15">
        <v>44225</v>
      </c>
      <c r="G2979" s="2">
        <v>1756.8</v>
      </c>
      <c r="H2979" s="4">
        <f>Tabla14[[#This Row],[Importe]]-Tabla14[[#This Row],[Pagado]]</f>
        <v>0</v>
      </c>
    </row>
    <row r="2980" spans="1:8" x14ac:dyDescent="0.25">
      <c r="A2980" s="14">
        <v>44225</v>
      </c>
      <c r="B2980" s="8" t="s">
        <v>10639</v>
      </c>
      <c r="C2980">
        <v>45364</v>
      </c>
      <c r="D2980" s="13" t="s">
        <v>3944</v>
      </c>
      <c r="E2980" s="2">
        <v>4886.8999999999996</v>
      </c>
      <c r="F2980" s="15">
        <v>44226</v>
      </c>
      <c r="G2980" s="2">
        <v>4886.8999999999996</v>
      </c>
      <c r="H2980" s="4">
        <f>Tabla14[[#This Row],[Importe]]-Tabla14[[#This Row],[Pagado]]</f>
        <v>0</v>
      </c>
    </row>
    <row r="2981" spans="1:8" x14ac:dyDescent="0.25">
      <c r="A2981" s="14">
        <v>44225</v>
      </c>
      <c r="B2981" s="8" t="s">
        <v>10640</v>
      </c>
      <c r="C2981">
        <v>45365</v>
      </c>
      <c r="D2981" s="13" t="s">
        <v>4082</v>
      </c>
      <c r="E2981" s="2">
        <v>7521</v>
      </c>
      <c r="F2981" s="15">
        <v>44226</v>
      </c>
      <c r="G2981" s="2">
        <v>7521</v>
      </c>
      <c r="H2981" s="4">
        <f>Tabla14[[#This Row],[Importe]]-Tabla14[[#This Row],[Pagado]]</f>
        <v>0</v>
      </c>
    </row>
    <row r="2982" spans="1:8" x14ac:dyDescent="0.25">
      <c r="A2982" s="14">
        <v>44225</v>
      </c>
      <c r="B2982" s="8" t="s">
        <v>10641</v>
      </c>
      <c r="C2982">
        <v>45366</v>
      </c>
      <c r="D2982" s="13" t="s">
        <v>3994</v>
      </c>
      <c r="E2982" s="2">
        <v>2176.3000000000002</v>
      </c>
      <c r="F2982" s="15">
        <v>44225</v>
      </c>
      <c r="G2982" s="2">
        <v>2176.3000000000002</v>
      </c>
      <c r="H2982" s="4">
        <f>Tabla14[[#This Row],[Importe]]-Tabla14[[#This Row],[Pagado]]</f>
        <v>0</v>
      </c>
    </row>
    <row r="2983" spans="1:8" x14ac:dyDescent="0.25">
      <c r="A2983" s="14">
        <v>44225</v>
      </c>
      <c r="B2983" s="8" t="s">
        <v>10642</v>
      </c>
      <c r="C2983">
        <v>45367</v>
      </c>
      <c r="D2983" s="13" t="s">
        <v>3967</v>
      </c>
      <c r="E2983" s="2">
        <v>6688.4</v>
      </c>
      <c r="F2983" s="15">
        <v>44225</v>
      </c>
      <c r="G2983" s="2">
        <v>6688.4</v>
      </c>
      <c r="H2983" s="4">
        <f>Tabla14[[#This Row],[Importe]]-Tabla14[[#This Row],[Pagado]]</f>
        <v>0</v>
      </c>
    </row>
    <row r="2984" spans="1:8" x14ac:dyDescent="0.25">
      <c r="A2984" s="14">
        <v>44225</v>
      </c>
      <c r="B2984" s="8" t="s">
        <v>10643</v>
      </c>
      <c r="C2984">
        <v>45368</v>
      </c>
      <c r="D2984" s="13" t="s">
        <v>3964</v>
      </c>
      <c r="E2984" s="2">
        <v>9332</v>
      </c>
      <c r="F2984" s="15">
        <v>44226</v>
      </c>
      <c r="G2984" s="2">
        <v>9332</v>
      </c>
      <c r="H2984" s="4">
        <f>Tabla14[[#This Row],[Importe]]-Tabla14[[#This Row],[Pagado]]</f>
        <v>0</v>
      </c>
    </row>
    <row r="2985" spans="1:8" x14ac:dyDescent="0.25">
      <c r="A2985" s="14">
        <v>44225</v>
      </c>
      <c r="B2985" s="8" t="s">
        <v>10644</v>
      </c>
      <c r="C2985">
        <v>45369</v>
      </c>
      <c r="D2985" s="13" t="s">
        <v>4089</v>
      </c>
      <c r="E2985" s="2">
        <v>1616.7</v>
      </c>
      <c r="F2985" s="15">
        <v>44225</v>
      </c>
      <c r="G2985" s="2">
        <v>1616.7</v>
      </c>
      <c r="H2985" s="4">
        <f>Tabla14[[#This Row],[Importe]]-Tabla14[[#This Row],[Pagado]]</f>
        <v>0</v>
      </c>
    </row>
    <row r="2986" spans="1:8" x14ac:dyDescent="0.25">
      <c r="A2986" s="14">
        <v>44225</v>
      </c>
      <c r="B2986" s="8" t="s">
        <v>10645</v>
      </c>
      <c r="C2986">
        <v>45370</v>
      </c>
      <c r="D2986" s="13" t="s">
        <v>4041</v>
      </c>
      <c r="E2986" s="2">
        <v>1898</v>
      </c>
      <c r="F2986" s="15">
        <v>44225</v>
      </c>
      <c r="G2986" s="2">
        <v>1898</v>
      </c>
      <c r="H2986" s="4">
        <f>Tabla14[[#This Row],[Importe]]-Tabla14[[#This Row],[Pagado]]</f>
        <v>0</v>
      </c>
    </row>
    <row r="2987" spans="1:8" x14ac:dyDescent="0.25">
      <c r="A2987" s="14">
        <v>44225</v>
      </c>
      <c r="B2987" s="8" t="s">
        <v>10646</v>
      </c>
      <c r="C2987">
        <v>45371</v>
      </c>
      <c r="D2987" s="13" t="s">
        <v>4038</v>
      </c>
      <c r="E2987" s="2">
        <v>28096.799999999999</v>
      </c>
      <c r="F2987" s="15">
        <v>44229</v>
      </c>
      <c r="G2987" s="2">
        <v>28096.799999999999</v>
      </c>
      <c r="H2987" s="4">
        <f>Tabla14[[#This Row],[Importe]]-Tabla14[[#This Row],[Pagado]]</f>
        <v>0</v>
      </c>
    </row>
    <row r="2988" spans="1:8" x14ac:dyDescent="0.25">
      <c r="A2988" s="14">
        <v>44225</v>
      </c>
      <c r="B2988" s="8" t="s">
        <v>10647</v>
      </c>
      <c r="C2988">
        <v>45372</v>
      </c>
      <c r="D2988" s="13" t="s">
        <v>3963</v>
      </c>
      <c r="E2988" s="2">
        <v>1439</v>
      </c>
      <c r="F2988" s="15">
        <v>44225</v>
      </c>
      <c r="G2988" s="2">
        <v>1439</v>
      </c>
      <c r="H2988" s="4">
        <f>Tabla14[[#This Row],[Importe]]-Tabla14[[#This Row],[Pagado]]</f>
        <v>0</v>
      </c>
    </row>
    <row r="2989" spans="1:8" x14ac:dyDescent="0.25">
      <c r="A2989" s="14">
        <v>44225</v>
      </c>
      <c r="B2989" s="8" t="s">
        <v>10648</v>
      </c>
      <c r="C2989">
        <v>45373</v>
      </c>
      <c r="D2989" s="13" t="s">
        <v>3971</v>
      </c>
      <c r="E2989" s="2">
        <v>4779</v>
      </c>
      <c r="F2989" s="15">
        <v>44225</v>
      </c>
      <c r="G2989" s="2">
        <v>4779</v>
      </c>
      <c r="H2989" s="4">
        <f>Tabla14[[#This Row],[Importe]]-Tabla14[[#This Row],[Pagado]]</f>
        <v>0</v>
      </c>
    </row>
    <row r="2990" spans="1:8" x14ac:dyDescent="0.25">
      <c r="A2990" s="14">
        <v>44225</v>
      </c>
      <c r="B2990" s="8" t="s">
        <v>10649</v>
      </c>
      <c r="C2990">
        <v>45374</v>
      </c>
      <c r="D2990" s="13" t="s">
        <v>4134</v>
      </c>
      <c r="E2990" s="2">
        <v>2212</v>
      </c>
      <c r="F2990" s="15">
        <v>44225</v>
      </c>
      <c r="G2990" s="2">
        <v>2212</v>
      </c>
      <c r="H2990" s="4">
        <f>Tabla14[[#This Row],[Importe]]-Tabla14[[#This Row],[Pagado]]</f>
        <v>0</v>
      </c>
    </row>
    <row r="2991" spans="1:8" x14ac:dyDescent="0.25">
      <c r="A2991" s="14">
        <v>44225</v>
      </c>
      <c r="B2991" s="8" t="s">
        <v>10650</v>
      </c>
      <c r="C2991">
        <v>45375</v>
      </c>
      <c r="D2991" s="13" t="s">
        <v>3995</v>
      </c>
      <c r="E2991" s="2">
        <v>53063.5</v>
      </c>
      <c r="F2991" s="15">
        <v>44225</v>
      </c>
      <c r="G2991" s="2">
        <v>53063.5</v>
      </c>
      <c r="H2991" s="4">
        <f>Tabla14[[#This Row],[Importe]]-Tabla14[[#This Row],[Pagado]]</f>
        <v>0</v>
      </c>
    </row>
    <row r="2992" spans="1:8" x14ac:dyDescent="0.25">
      <c r="A2992" s="14">
        <v>44225</v>
      </c>
      <c r="B2992" s="8" t="s">
        <v>10651</v>
      </c>
      <c r="C2992">
        <v>45376</v>
      </c>
      <c r="D2992" s="13" t="s">
        <v>8544</v>
      </c>
      <c r="E2992" s="2">
        <v>395.2</v>
      </c>
      <c r="F2992" s="15">
        <v>44225</v>
      </c>
      <c r="G2992" s="2">
        <v>395.2</v>
      </c>
      <c r="H2992" s="4">
        <f>Tabla14[[#This Row],[Importe]]-Tabla14[[#This Row],[Pagado]]</f>
        <v>0</v>
      </c>
    </row>
    <row r="2993" spans="1:8" x14ac:dyDescent="0.25">
      <c r="A2993" s="14">
        <v>44225</v>
      </c>
      <c r="B2993" s="8" t="s">
        <v>10652</v>
      </c>
      <c r="C2993">
        <v>45377</v>
      </c>
      <c r="D2993" s="13" t="s">
        <v>3995</v>
      </c>
      <c r="E2993" s="2">
        <v>499.4</v>
      </c>
      <c r="F2993" s="15">
        <v>44225</v>
      </c>
      <c r="G2993" s="2">
        <v>499.4</v>
      </c>
      <c r="H2993" s="4">
        <f>Tabla14[[#This Row],[Importe]]-Tabla14[[#This Row],[Pagado]]</f>
        <v>0</v>
      </c>
    </row>
    <row r="2994" spans="1:8" x14ac:dyDescent="0.25">
      <c r="A2994" s="14">
        <v>44225</v>
      </c>
      <c r="B2994" s="8" t="s">
        <v>10653</v>
      </c>
      <c r="C2994">
        <v>45378</v>
      </c>
      <c r="D2994" s="13" t="s">
        <v>4030</v>
      </c>
      <c r="E2994" s="2">
        <v>784.9</v>
      </c>
      <c r="F2994" s="15">
        <v>44225</v>
      </c>
      <c r="G2994" s="2">
        <v>784.9</v>
      </c>
      <c r="H2994" s="4">
        <f>Tabla14[[#This Row],[Importe]]-Tabla14[[#This Row],[Pagado]]</f>
        <v>0</v>
      </c>
    </row>
    <row r="2995" spans="1:8" x14ac:dyDescent="0.25">
      <c r="A2995" s="14">
        <v>44225</v>
      </c>
      <c r="B2995" s="8" t="s">
        <v>10654</v>
      </c>
      <c r="C2995">
        <v>45379</v>
      </c>
      <c r="D2995" s="13" t="s">
        <v>3972</v>
      </c>
      <c r="E2995" s="2">
        <v>1155.2</v>
      </c>
      <c r="F2995" s="15">
        <v>44225</v>
      </c>
      <c r="G2995" s="2">
        <v>1155.2</v>
      </c>
      <c r="H2995" s="4">
        <f>Tabla14[[#This Row],[Importe]]-Tabla14[[#This Row],[Pagado]]</f>
        <v>0</v>
      </c>
    </row>
    <row r="2996" spans="1:8" x14ac:dyDescent="0.25">
      <c r="A2996" s="14">
        <v>44225</v>
      </c>
      <c r="B2996" s="8" t="s">
        <v>10655</v>
      </c>
      <c r="C2996">
        <v>45380</v>
      </c>
      <c r="D2996" s="13" t="s">
        <v>3964</v>
      </c>
      <c r="E2996" s="2">
        <v>244.2</v>
      </c>
      <c r="F2996" s="15">
        <v>44225</v>
      </c>
      <c r="G2996" s="2">
        <v>244.2</v>
      </c>
      <c r="H2996" s="4">
        <f>Tabla14[[#This Row],[Importe]]-Tabla14[[#This Row],[Pagado]]</f>
        <v>0</v>
      </c>
    </row>
    <row r="2997" spans="1:8" x14ac:dyDescent="0.25">
      <c r="A2997" s="14">
        <v>44225</v>
      </c>
      <c r="B2997" s="8" t="s">
        <v>10656</v>
      </c>
      <c r="C2997">
        <v>45381</v>
      </c>
      <c r="D2997" s="13" t="s">
        <v>4128</v>
      </c>
      <c r="E2997" s="2">
        <v>89809.36</v>
      </c>
      <c r="F2997" s="15">
        <v>44231</v>
      </c>
      <c r="G2997" s="2">
        <v>89809.36</v>
      </c>
      <c r="H2997" s="4">
        <f>Tabla14[[#This Row],[Importe]]-Tabla14[[#This Row],[Pagado]]</f>
        <v>0</v>
      </c>
    </row>
    <row r="2998" spans="1:8" x14ac:dyDescent="0.25">
      <c r="A2998" s="14">
        <v>44225</v>
      </c>
      <c r="B2998" s="8" t="s">
        <v>10657</v>
      </c>
      <c r="C2998">
        <v>45382</v>
      </c>
      <c r="D2998" s="13" t="s">
        <v>4211</v>
      </c>
      <c r="E2998" s="2">
        <v>32285.75</v>
      </c>
      <c r="F2998" s="15">
        <v>44225</v>
      </c>
      <c r="G2998" s="2">
        <v>32285.75</v>
      </c>
      <c r="H2998" s="4">
        <f>Tabla14[[#This Row],[Importe]]-Tabla14[[#This Row],[Pagado]]</f>
        <v>0</v>
      </c>
    </row>
    <row r="2999" spans="1:8" x14ac:dyDescent="0.25">
      <c r="A2999" s="14">
        <v>44225</v>
      </c>
      <c r="B2999" s="8" t="s">
        <v>10658</v>
      </c>
      <c r="C2999">
        <v>45383</v>
      </c>
      <c r="D2999" s="13" t="s">
        <v>3962</v>
      </c>
      <c r="E2999" s="2">
        <v>7820.4</v>
      </c>
      <c r="F2999" s="15">
        <v>44225</v>
      </c>
      <c r="G2999" s="2">
        <v>7820.4</v>
      </c>
      <c r="H2999" s="4">
        <f>Tabla14[[#This Row],[Importe]]-Tabla14[[#This Row],[Pagado]]</f>
        <v>0</v>
      </c>
    </row>
    <row r="3000" spans="1:8" ht="15.75" x14ac:dyDescent="0.25">
      <c r="A3000" s="14">
        <v>44225</v>
      </c>
      <c r="B3000" s="8" t="s">
        <v>10659</v>
      </c>
      <c r="C3000">
        <v>45384</v>
      </c>
      <c r="D3000" s="17" t="s">
        <v>7662</v>
      </c>
      <c r="E3000" s="2">
        <v>0</v>
      </c>
      <c r="F3000" s="18" t="s">
        <v>7662</v>
      </c>
      <c r="G3000" s="2">
        <v>0</v>
      </c>
      <c r="H3000" s="4">
        <f>Tabla14[[#This Row],[Importe]]-Tabla14[[#This Row],[Pagado]]</f>
        <v>0</v>
      </c>
    </row>
    <row r="3001" spans="1:8" x14ac:dyDescent="0.25">
      <c r="A3001" s="14">
        <v>44225</v>
      </c>
      <c r="B3001" s="8" t="s">
        <v>10660</v>
      </c>
      <c r="C3001">
        <v>45385</v>
      </c>
      <c r="D3001" s="13" t="s">
        <v>3964</v>
      </c>
      <c r="E3001" s="2">
        <v>996</v>
      </c>
      <c r="F3001" s="15">
        <v>44225</v>
      </c>
      <c r="G3001" s="2">
        <v>996</v>
      </c>
      <c r="H3001" s="4">
        <f>Tabla14[[#This Row],[Importe]]-Tabla14[[#This Row],[Pagado]]</f>
        <v>0</v>
      </c>
    </row>
    <row r="3002" spans="1:8" x14ac:dyDescent="0.25">
      <c r="A3002" s="14">
        <v>44225</v>
      </c>
      <c r="B3002" s="8" t="s">
        <v>10661</v>
      </c>
      <c r="C3002">
        <v>45386</v>
      </c>
      <c r="D3002" s="13" t="s">
        <v>4084</v>
      </c>
      <c r="E3002" s="2">
        <v>1516.2</v>
      </c>
      <c r="F3002" s="15">
        <v>44225</v>
      </c>
      <c r="G3002" s="2">
        <v>1516.2</v>
      </c>
      <c r="H3002" s="4">
        <f>Tabla14[[#This Row],[Importe]]-Tabla14[[#This Row],[Pagado]]</f>
        <v>0</v>
      </c>
    </row>
    <row r="3003" spans="1:8" x14ac:dyDescent="0.25">
      <c r="A3003" s="14">
        <v>44225</v>
      </c>
      <c r="B3003" s="8" t="s">
        <v>10662</v>
      </c>
      <c r="C3003">
        <v>45387</v>
      </c>
      <c r="D3003" s="13" t="s">
        <v>4057</v>
      </c>
      <c r="E3003" s="2">
        <v>2722.5</v>
      </c>
      <c r="F3003" s="15">
        <v>44225</v>
      </c>
      <c r="G3003" s="2">
        <v>2722.5</v>
      </c>
      <c r="H3003" s="4">
        <f>Tabla14[[#This Row],[Importe]]-Tabla14[[#This Row],[Pagado]]</f>
        <v>0</v>
      </c>
    </row>
    <row r="3004" spans="1:8" x14ac:dyDescent="0.25">
      <c r="A3004" s="14">
        <v>44225</v>
      </c>
      <c r="B3004" s="8" t="s">
        <v>10663</v>
      </c>
      <c r="C3004">
        <v>45388</v>
      </c>
      <c r="D3004" s="13" t="s">
        <v>4176</v>
      </c>
      <c r="E3004" s="2">
        <v>1035.5</v>
      </c>
      <c r="F3004" s="15">
        <v>44225</v>
      </c>
      <c r="G3004" s="2">
        <v>1035.5</v>
      </c>
      <c r="H3004" s="4">
        <f>Tabla14[[#This Row],[Importe]]-Tabla14[[#This Row],[Pagado]]</f>
        <v>0</v>
      </c>
    </row>
    <row r="3005" spans="1:8" x14ac:dyDescent="0.25">
      <c r="A3005" s="14">
        <v>44225</v>
      </c>
      <c r="B3005" s="8" t="s">
        <v>10664</v>
      </c>
      <c r="C3005">
        <v>45389</v>
      </c>
      <c r="D3005" s="13" t="s">
        <v>4035</v>
      </c>
      <c r="E3005" s="2">
        <v>8557.6</v>
      </c>
      <c r="F3005" s="15">
        <v>44225</v>
      </c>
      <c r="G3005" s="2">
        <v>8557.6</v>
      </c>
      <c r="H3005" s="4">
        <f>Tabla14[[#This Row],[Importe]]-Tabla14[[#This Row],[Pagado]]</f>
        <v>0</v>
      </c>
    </row>
    <row r="3006" spans="1:8" x14ac:dyDescent="0.25">
      <c r="A3006" s="14">
        <v>44225</v>
      </c>
      <c r="B3006" s="8" t="s">
        <v>10665</v>
      </c>
      <c r="C3006">
        <v>45390</v>
      </c>
      <c r="D3006" s="13" t="s">
        <v>3993</v>
      </c>
      <c r="E3006" s="2">
        <v>3513.9</v>
      </c>
      <c r="F3006" s="15">
        <v>44225</v>
      </c>
      <c r="G3006" s="2">
        <v>3513.9</v>
      </c>
      <c r="H3006" s="4">
        <f>Tabla14[[#This Row],[Importe]]-Tabla14[[#This Row],[Pagado]]</f>
        <v>0</v>
      </c>
    </row>
    <row r="3007" spans="1:8" x14ac:dyDescent="0.25">
      <c r="A3007" s="14">
        <v>44225</v>
      </c>
      <c r="B3007" s="8" t="s">
        <v>10666</v>
      </c>
      <c r="C3007">
        <v>45391</v>
      </c>
      <c r="D3007" s="13" t="s">
        <v>4036</v>
      </c>
      <c r="E3007" s="2">
        <v>1861.1</v>
      </c>
      <c r="F3007" s="15">
        <v>44225</v>
      </c>
      <c r="G3007" s="2">
        <v>1861.1</v>
      </c>
      <c r="H3007" s="4">
        <f>Tabla14[[#This Row],[Importe]]-Tabla14[[#This Row],[Pagado]]</f>
        <v>0</v>
      </c>
    </row>
    <row r="3008" spans="1:8" x14ac:dyDescent="0.25">
      <c r="A3008" s="14">
        <v>44225</v>
      </c>
      <c r="B3008" s="8" t="s">
        <v>10667</v>
      </c>
      <c r="C3008">
        <v>45392</v>
      </c>
      <c r="D3008" s="13" t="s">
        <v>4048</v>
      </c>
      <c r="E3008" s="2">
        <v>30865</v>
      </c>
      <c r="F3008" s="15">
        <v>44225</v>
      </c>
      <c r="G3008" s="2">
        <v>30865</v>
      </c>
      <c r="H3008" s="4">
        <f>Tabla14[[#This Row],[Importe]]-Tabla14[[#This Row],[Pagado]]</f>
        <v>0</v>
      </c>
    </row>
    <row r="3009" spans="1:8" x14ac:dyDescent="0.25">
      <c r="A3009" s="14">
        <v>44225</v>
      </c>
      <c r="B3009" s="8" t="s">
        <v>10668</v>
      </c>
      <c r="C3009">
        <v>45393</v>
      </c>
      <c r="D3009" s="13" t="s">
        <v>4194</v>
      </c>
      <c r="E3009" s="2">
        <v>3988.8</v>
      </c>
      <c r="F3009" s="15">
        <v>44225</v>
      </c>
      <c r="G3009" s="2">
        <v>3988.8</v>
      </c>
      <c r="H3009" s="4">
        <f>Tabla14[[#This Row],[Importe]]-Tabla14[[#This Row],[Pagado]]</f>
        <v>0</v>
      </c>
    </row>
    <row r="3010" spans="1:8" x14ac:dyDescent="0.25">
      <c r="A3010" s="14">
        <v>44225</v>
      </c>
      <c r="B3010" s="8" t="s">
        <v>10669</v>
      </c>
      <c r="C3010">
        <v>45394</v>
      </c>
      <c r="D3010" s="13" t="s">
        <v>3964</v>
      </c>
      <c r="E3010" s="2">
        <v>920</v>
      </c>
      <c r="F3010" s="15">
        <v>44225</v>
      </c>
      <c r="G3010" s="2">
        <v>920</v>
      </c>
      <c r="H3010" s="4">
        <f>Tabla14[[#This Row],[Importe]]-Tabla14[[#This Row],[Pagado]]</f>
        <v>0</v>
      </c>
    </row>
    <row r="3011" spans="1:8" x14ac:dyDescent="0.25">
      <c r="A3011" s="14">
        <v>44225</v>
      </c>
      <c r="B3011" s="8" t="s">
        <v>10670</v>
      </c>
      <c r="C3011">
        <v>45395</v>
      </c>
      <c r="D3011" s="13" t="s">
        <v>3977</v>
      </c>
      <c r="E3011" s="2">
        <v>3537.4</v>
      </c>
      <c r="F3011" s="15">
        <v>44225</v>
      </c>
      <c r="G3011" s="2">
        <v>3537.4</v>
      </c>
      <c r="H3011" s="4">
        <f>Tabla14[[#This Row],[Importe]]-Tabla14[[#This Row],[Pagado]]</f>
        <v>0</v>
      </c>
    </row>
    <row r="3012" spans="1:8" x14ac:dyDescent="0.25">
      <c r="A3012" s="14">
        <v>44225</v>
      </c>
      <c r="B3012" s="8" t="s">
        <v>10671</v>
      </c>
      <c r="C3012">
        <v>45396</v>
      </c>
      <c r="D3012" s="13" t="s">
        <v>3969</v>
      </c>
      <c r="E3012" s="2">
        <v>10693.4</v>
      </c>
      <c r="F3012" s="15">
        <v>44225</v>
      </c>
      <c r="G3012" s="2">
        <v>10693.4</v>
      </c>
      <c r="H3012" s="4">
        <f>Tabla14[[#This Row],[Importe]]-Tabla14[[#This Row],[Pagado]]</f>
        <v>0</v>
      </c>
    </row>
    <row r="3013" spans="1:8" x14ac:dyDescent="0.25">
      <c r="A3013" s="14">
        <v>44225</v>
      </c>
      <c r="B3013" s="8" t="s">
        <v>10672</v>
      </c>
      <c r="C3013">
        <v>45397</v>
      </c>
      <c r="D3013" s="13" t="s">
        <v>4049</v>
      </c>
      <c r="E3013" s="2">
        <v>2951.2</v>
      </c>
      <c r="F3013" s="15">
        <v>44225</v>
      </c>
      <c r="G3013" s="2">
        <v>2951.2</v>
      </c>
      <c r="H3013" s="4">
        <f>Tabla14[[#This Row],[Importe]]-Tabla14[[#This Row],[Pagado]]</f>
        <v>0</v>
      </c>
    </row>
    <row r="3014" spans="1:8" x14ac:dyDescent="0.25">
      <c r="A3014" s="14">
        <v>44225</v>
      </c>
      <c r="B3014" s="8" t="s">
        <v>10673</v>
      </c>
      <c r="C3014">
        <v>45398</v>
      </c>
      <c r="D3014" s="13" t="s">
        <v>7758</v>
      </c>
      <c r="E3014" s="2">
        <v>936</v>
      </c>
      <c r="F3014" s="15">
        <v>44225</v>
      </c>
      <c r="G3014" s="2">
        <v>936</v>
      </c>
      <c r="H3014" s="4">
        <f>Tabla14[[#This Row],[Importe]]-Tabla14[[#This Row],[Pagado]]</f>
        <v>0</v>
      </c>
    </row>
    <row r="3015" spans="1:8" x14ac:dyDescent="0.25">
      <c r="A3015" s="14">
        <v>44225</v>
      </c>
      <c r="B3015" s="8" t="s">
        <v>10674</v>
      </c>
      <c r="C3015">
        <v>45399</v>
      </c>
      <c r="D3015" s="13" t="s">
        <v>3986</v>
      </c>
      <c r="E3015" s="2">
        <v>2490</v>
      </c>
      <c r="F3015" s="15">
        <v>44225</v>
      </c>
      <c r="G3015" s="2">
        <v>2490</v>
      </c>
      <c r="H3015" s="4">
        <f>Tabla14[[#This Row],[Importe]]-Tabla14[[#This Row],[Pagado]]</f>
        <v>0</v>
      </c>
    </row>
    <row r="3016" spans="1:8" x14ac:dyDescent="0.25">
      <c r="A3016" s="14">
        <v>44225</v>
      </c>
      <c r="B3016" s="8" t="s">
        <v>10675</v>
      </c>
      <c r="C3016">
        <v>45400</v>
      </c>
      <c r="D3016" s="13" t="s">
        <v>3955</v>
      </c>
      <c r="E3016" s="2">
        <v>836.1</v>
      </c>
      <c r="F3016" s="15">
        <v>44225</v>
      </c>
      <c r="G3016" s="2">
        <v>836.1</v>
      </c>
      <c r="H3016" s="4">
        <f>Tabla14[[#This Row],[Importe]]-Tabla14[[#This Row],[Pagado]]</f>
        <v>0</v>
      </c>
    </row>
    <row r="3017" spans="1:8" x14ac:dyDescent="0.25">
      <c r="A3017" s="14">
        <v>44225</v>
      </c>
      <c r="B3017" s="8" t="s">
        <v>10676</v>
      </c>
      <c r="C3017">
        <v>45401</v>
      </c>
      <c r="D3017" s="13" t="s">
        <v>3964</v>
      </c>
      <c r="E3017" s="2">
        <v>1193.2</v>
      </c>
      <c r="F3017" s="15">
        <v>44225</v>
      </c>
      <c r="G3017" s="2">
        <v>1193.2</v>
      </c>
      <c r="H3017" s="4">
        <f>Tabla14[[#This Row],[Importe]]-Tabla14[[#This Row],[Pagado]]</f>
        <v>0</v>
      </c>
    </row>
    <row r="3018" spans="1:8" x14ac:dyDescent="0.25">
      <c r="A3018" s="14">
        <v>44225</v>
      </c>
      <c r="B3018" s="8" t="s">
        <v>10677</v>
      </c>
      <c r="C3018">
        <v>45402</v>
      </c>
      <c r="D3018" s="13" t="s">
        <v>3996</v>
      </c>
      <c r="E3018" s="2">
        <v>13456.9</v>
      </c>
      <c r="F3018" s="15">
        <v>44225</v>
      </c>
      <c r="G3018" s="2">
        <v>13456.9</v>
      </c>
      <c r="H3018" s="4">
        <f>Tabla14[[#This Row],[Importe]]-Tabla14[[#This Row],[Pagado]]</f>
        <v>0</v>
      </c>
    </row>
    <row r="3019" spans="1:8" x14ac:dyDescent="0.25">
      <c r="A3019" s="14">
        <v>44225</v>
      </c>
      <c r="B3019" s="8" t="s">
        <v>10678</v>
      </c>
      <c r="C3019">
        <v>45403</v>
      </c>
      <c r="D3019" s="13" t="s">
        <v>3964</v>
      </c>
      <c r="E3019" s="2">
        <v>398.4</v>
      </c>
      <c r="F3019" s="15">
        <v>44225</v>
      </c>
      <c r="G3019" s="2">
        <v>398.4</v>
      </c>
      <c r="H3019" s="4">
        <f>Tabla14[[#This Row],[Importe]]-Tabla14[[#This Row],[Pagado]]</f>
        <v>0</v>
      </c>
    </row>
    <row r="3020" spans="1:8" x14ac:dyDescent="0.25">
      <c r="A3020" s="14">
        <v>44225</v>
      </c>
      <c r="B3020" s="8" t="s">
        <v>10679</v>
      </c>
      <c r="C3020">
        <v>45404</v>
      </c>
      <c r="D3020" s="13" t="s">
        <v>4067</v>
      </c>
      <c r="E3020" s="2">
        <v>2760</v>
      </c>
      <c r="F3020" s="15">
        <v>44225</v>
      </c>
      <c r="G3020" s="2">
        <v>2760</v>
      </c>
      <c r="H3020" s="4">
        <f>Tabla14[[#This Row],[Importe]]-Tabla14[[#This Row],[Pagado]]</f>
        <v>0</v>
      </c>
    </row>
    <row r="3021" spans="1:8" x14ac:dyDescent="0.25">
      <c r="A3021" s="14">
        <v>44225</v>
      </c>
      <c r="B3021" s="8" t="s">
        <v>10680</v>
      </c>
      <c r="C3021">
        <v>45405</v>
      </c>
      <c r="D3021" s="13" t="s">
        <v>3989</v>
      </c>
      <c r="E3021" s="2">
        <v>369.6</v>
      </c>
      <c r="F3021" s="15">
        <v>44225</v>
      </c>
      <c r="G3021" s="2">
        <v>369.6</v>
      </c>
      <c r="H3021" s="4">
        <f>Tabla14[[#This Row],[Importe]]-Tabla14[[#This Row],[Pagado]]</f>
        <v>0</v>
      </c>
    </row>
    <row r="3022" spans="1:8" x14ac:dyDescent="0.25">
      <c r="A3022" s="14">
        <v>44225</v>
      </c>
      <c r="B3022" s="8" t="s">
        <v>10681</v>
      </c>
      <c r="C3022">
        <v>45406</v>
      </c>
      <c r="D3022" s="13" t="s">
        <v>4109</v>
      </c>
      <c r="E3022" s="2">
        <v>1680</v>
      </c>
      <c r="F3022" s="15">
        <v>44225</v>
      </c>
      <c r="G3022" s="2">
        <v>1680</v>
      </c>
      <c r="H3022" s="4">
        <f>Tabla14[[#This Row],[Importe]]-Tabla14[[#This Row],[Pagado]]</f>
        <v>0</v>
      </c>
    </row>
    <row r="3023" spans="1:8" x14ac:dyDescent="0.25">
      <c r="A3023" s="14">
        <v>44225</v>
      </c>
      <c r="B3023" s="8" t="s">
        <v>10682</v>
      </c>
      <c r="C3023">
        <v>45407</v>
      </c>
      <c r="D3023" s="13" t="s">
        <v>4129</v>
      </c>
      <c r="E3023" s="2">
        <v>25393.4</v>
      </c>
      <c r="F3023" s="15">
        <v>44226</v>
      </c>
      <c r="G3023" s="2">
        <v>25393.4</v>
      </c>
      <c r="H3023" s="4">
        <f>Tabla14[[#This Row],[Importe]]-Tabla14[[#This Row],[Pagado]]</f>
        <v>0</v>
      </c>
    </row>
    <row r="3024" spans="1:8" x14ac:dyDescent="0.25">
      <c r="A3024" s="14">
        <v>44225</v>
      </c>
      <c r="B3024" s="8" t="s">
        <v>10683</v>
      </c>
      <c r="C3024">
        <v>45408</v>
      </c>
      <c r="D3024" s="13" t="s">
        <v>4084</v>
      </c>
      <c r="E3024" s="2">
        <v>921.3</v>
      </c>
      <c r="F3024" s="15">
        <v>44225</v>
      </c>
      <c r="G3024" s="2">
        <v>921.3</v>
      </c>
      <c r="H3024" s="4">
        <f>Tabla14[[#This Row],[Importe]]-Tabla14[[#This Row],[Pagado]]</f>
        <v>0</v>
      </c>
    </row>
    <row r="3025" spans="1:8" x14ac:dyDescent="0.25">
      <c r="A3025" s="14">
        <v>44225</v>
      </c>
      <c r="B3025" s="8" t="s">
        <v>10684</v>
      </c>
      <c r="C3025">
        <v>45409</v>
      </c>
      <c r="D3025" s="13" t="s">
        <v>4109</v>
      </c>
      <c r="E3025" s="2">
        <v>6699.9</v>
      </c>
      <c r="F3025" s="15">
        <v>44225</v>
      </c>
      <c r="G3025" s="2">
        <v>6699.9</v>
      </c>
      <c r="H3025" s="4">
        <f>Tabla14[[#This Row],[Importe]]-Tabla14[[#This Row],[Pagado]]</f>
        <v>0</v>
      </c>
    </row>
    <row r="3026" spans="1:8" x14ac:dyDescent="0.25">
      <c r="A3026" s="14">
        <v>44225</v>
      </c>
      <c r="B3026" s="8" t="s">
        <v>10685</v>
      </c>
      <c r="C3026">
        <v>45410</v>
      </c>
      <c r="D3026" s="13" t="s">
        <v>4061</v>
      </c>
      <c r="E3026" s="2">
        <v>9862.4</v>
      </c>
      <c r="F3026" s="15">
        <v>44225</v>
      </c>
      <c r="G3026" s="2">
        <v>9862.4</v>
      </c>
      <c r="H3026" s="4">
        <f>Tabla14[[#This Row],[Importe]]-Tabla14[[#This Row],[Pagado]]</f>
        <v>0</v>
      </c>
    </row>
    <row r="3027" spans="1:8" x14ac:dyDescent="0.25">
      <c r="A3027" s="14">
        <v>44225</v>
      </c>
      <c r="B3027" s="8" t="s">
        <v>10686</v>
      </c>
      <c r="C3027">
        <v>45411</v>
      </c>
      <c r="D3027" s="13" t="s">
        <v>4045</v>
      </c>
      <c r="E3027" s="2">
        <v>434.4</v>
      </c>
      <c r="F3027" s="15">
        <v>44225</v>
      </c>
      <c r="G3027" s="2">
        <v>434.4</v>
      </c>
      <c r="H3027" s="4">
        <f>Tabla14[[#This Row],[Importe]]-Tabla14[[#This Row],[Pagado]]</f>
        <v>0</v>
      </c>
    </row>
    <row r="3028" spans="1:8" x14ac:dyDescent="0.25">
      <c r="A3028" s="14">
        <v>44225</v>
      </c>
      <c r="B3028" s="8" t="s">
        <v>10687</v>
      </c>
      <c r="C3028">
        <v>45412</v>
      </c>
      <c r="D3028" s="13" t="s">
        <v>4179</v>
      </c>
      <c r="E3028" s="2">
        <v>3896.6</v>
      </c>
      <c r="F3028" s="15">
        <v>44225</v>
      </c>
      <c r="G3028" s="2">
        <v>3896.6</v>
      </c>
      <c r="H3028" s="4">
        <f>Tabla14[[#This Row],[Importe]]-Tabla14[[#This Row],[Pagado]]</f>
        <v>0</v>
      </c>
    </row>
    <row r="3029" spans="1:8" x14ac:dyDescent="0.25">
      <c r="A3029" s="14">
        <v>44225</v>
      </c>
      <c r="B3029" s="8" t="s">
        <v>10688</v>
      </c>
      <c r="C3029">
        <v>45413</v>
      </c>
      <c r="D3029" s="13" t="s">
        <v>3965</v>
      </c>
      <c r="E3029" s="2">
        <v>690</v>
      </c>
      <c r="F3029" s="15">
        <v>44225</v>
      </c>
      <c r="G3029" s="2">
        <v>690</v>
      </c>
      <c r="H3029" s="4">
        <f>Tabla14[[#This Row],[Importe]]-Tabla14[[#This Row],[Pagado]]</f>
        <v>0</v>
      </c>
    </row>
    <row r="3030" spans="1:8" x14ac:dyDescent="0.25">
      <c r="A3030" s="14">
        <v>44225</v>
      </c>
      <c r="B3030" s="8" t="s">
        <v>10689</v>
      </c>
      <c r="C3030">
        <v>45414</v>
      </c>
      <c r="D3030" s="13" t="s">
        <v>3966</v>
      </c>
      <c r="E3030" s="2">
        <v>343.9</v>
      </c>
      <c r="F3030" s="15">
        <v>44225</v>
      </c>
      <c r="G3030" s="2">
        <v>343.9</v>
      </c>
      <c r="H3030" s="4">
        <f>Tabla14[[#This Row],[Importe]]-Tabla14[[#This Row],[Pagado]]</f>
        <v>0</v>
      </c>
    </row>
    <row r="3031" spans="1:8" x14ac:dyDescent="0.25">
      <c r="A3031" s="14">
        <v>44225</v>
      </c>
      <c r="B3031" s="8" t="s">
        <v>10690</v>
      </c>
      <c r="C3031">
        <v>45415</v>
      </c>
      <c r="D3031" s="13" t="s">
        <v>4040</v>
      </c>
      <c r="E3031" s="2">
        <v>9237.6</v>
      </c>
      <c r="F3031" s="15">
        <v>44232</v>
      </c>
      <c r="G3031" s="2">
        <v>9237.6</v>
      </c>
      <c r="H3031" s="4">
        <f>Tabla14[[#This Row],[Importe]]-Tabla14[[#This Row],[Pagado]]</f>
        <v>0</v>
      </c>
    </row>
    <row r="3032" spans="1:8" x14ac:dyDescent="0.25">
      <c r="A3032" s="14">
        <v>44225</v>
      </c>
      <c r="B3032" s="8" t="s">
        <v>10691</v>
      </c>
      <c r="C3032">
        <v>45416</v>
      </c>
      <c r="D3032" s="13" t="s">
        <v>4121</v>
      </c>
      <c r="E3032" s="2">
        <v>4170.6000000000004</v>
      </c>
      <c r="F3032" s="15">
        <v>44225</v>
      </c>
      <c r="G3032" s="2">
        <v>4170.6000000000004</v>
      </c>
      <c r="H3032" s="4">
        <f>Tabla14[[#This Row],[Importe]]-Tabla14[[#This Row],[Pagado]]</f>
        <v>0</v>
      </c>
    </row>
    <row r="3033" spans="1:8" x14ac:dyDescent="0.25">
      <c r="A3033" s="14">
        <v>44225</v>
      </c>
      <c r="B3033" s="8" t="s">
        <v>10692</v>
      </c>
      <c r="C3033">
        <v>45417</v>
      </c>
      <c r="D3033" s="13" t="s">
        <v>4121</v>
      </c>
      <c r="E3033" s="2">
        <v>450</v>
      </c>
      <c r="F3033" s="15">
        <v>44225</v>
      </c>
      <c r="G3033" s="2">
        <v>450</v>
      </c>
      <c r="H3033" s="4">
        <f>Tabla14[[#This Row],[Importe]]-Tabla14[[#This Row],[Pagado]]</f>
        <v>0</v>
      </c>
    </row>
    <row r="3034" spans="1:8" x14ac:dyDescent="0.25">
      <c r="A3034" s="14">
        <v>44225</v>
      </c>
      <c r="B3034" s="8" t="s">
        <v>10693</v>
      </c>
      <c r="C3034">
        <v>45418</v>
      </c>
      <c r="D3034" s="13" t="s">
        <v>3991</v>
      </c>
      <c r="E3034" s="2">
        <v>5132.1000000000004</v>
      </c>
      <c r="F3034" s="15">
        <v>44225</v>
      </c>
      <c r="G3034" s="2">
        <v>5132.1000000000004</v>
      </c>
      <c r="H3034" s="4">
        <f>Tabla14[[#This Row],[Importe]]-Tabla14[[#This Row],[Pagado]]</f>
        <v>0</v>
      </c>
    </row>
    <row r="3035" spans="1:8" x14ac:dyDescent="0.25">
      <c r="A3035" s="14">
        <v>44225</v>
      </c>
      <c r="B3035" s="8" t="s">
        <v>10694</v>
      </c>
      <c r="C3035">
        <v>45419</v>
      </c>
      <c r="D3035" s="13" t="s">
        <v>4043</v>
      </c>
      <c r="E3035" s="2">
        <v>53836.800000000003</v>
      </c>
      <c r="F3035" s="15">
        <v>44229</v>
      </c>
      <c r="G3035" s="2">
        <v>53836.800000000003</v>
      </c>
      <c r="H3035" s="4">
        <f>Tabla14[[#This Row],[Importe]]-Tabla14[[#This Row],[Pagado]]</f>
        <v>0</v>
      </c>
    </row>
    <row r="3036" spans="1:8" x14ac:dyDescent="0.25">
      <c r="A3036" s="14">
        <v>44225</v>
      </c>
      <c r="B3036" s="8" t="s">
        <v>10695</v>
      </c>
      <c r="C3036">
        <v>45420</v>
      </c>
      <c r="D3036" s="13" t="s">
        <v>4047</v>
      </c>
      <c r="E3036" s="2">
        <v>4054.8</v>
      </c>
      <c r="F3036" s="15">
        <v>44225</v>
      </c>
      <c r="G3036" s="2">
        <v>4054.8</v>
      </c>
      <c r="H3036" s="4">
        <f>Tabla14[[#This Row],[Importe]]-Tabla14[[#This Row],[Pagado]]</f>
        <v>0</v>
      </c>
    </row>
    <row r="3037" spans="1:8" x14ac:dyDescent="0.25">
      <c r="A3037" s="14">
        <v>44225</v>
      </c>
      <c r="B3037" s="8" t="s">
        <v>10696</v>
      </c>
      <c r="C3037">
        <v>45421</v>
      </c>
      <c r="D3037" s="13" t="s">
        <v>4085</v>
      </c>
      <c r="E3037" s="2">
        <v>12486.8</v>
      </c>
      <c r="F3037" s="15">
        <v>44226</v>
      </c>
      <c r="G3037" s="2">
        <v>12486.8</v>
      </c>
      <c r="H3037" s="4">
        <f>Tabla14[[#This Row],[Importe]]-Tabla14[[#This Row],[Pagado]]</f>
        <v>0</v>
      </c>
    </row>
    <row r="3038" spans="1:8" x14ac:dyDescent="0.25">
      <c r="A3038" s="14">
        <v>44225</v>
      </c>
      <c r="B3038" s="8" t="s">
        <v>10697</v>
      </c>
      <c r="C3038">
        <v>45422</v>
      </c>
      <c r="D3038" s="13" t="s">
        <v>4044</v>
      </c>
      <c r="E3038" s="2">
        <v>3558.5</v>
      </c>
      <c r="F3038" s="15">
        <v>44226</v>
      </c>
      <c r="G3038" s="2">
        <v>3558.5</v>
      </c>
      <c r="H3038" s="4">
        <f>Tabla14[[#This Row],[Importe]]-Tabla14[[#This Row],[Pagado]]</f>
        <v>0</v>
      </c>
    </row>
    <row r="3039" spans="1:8" x14ac:dyDescent="0.25">
      <c r="A3039" s="14">
        <v>44225</v>
      </c>
      <c r="B3039" s="8" t="s">
        <v>10698</v>
      </c>
      <c r="C3039">
        <v>45423</v>
      </c>
      <c r="D3039" s="13" t="s">
        <v>4067</v>
      </c>
      <c r="E3039" s="2">
        <v>460</v>
      </c>
      <c r="F3039" s="15">
        <v>44225</v>
      </c>
      <c r="G3039" s="2">
        <v>460</v>
      </c>
      <c r="H3039" s="4">
        <f>Tabla14[[#This Row],[Importe]]-Tabla14[[#This Row],[Pagado]]</f>
        <v>0</v>
      </c>
    </row>
    <row r="3040" spans="1:8" x14ac:dyDescent="0.25">
      <c r="A3040" s="14">
        <v>44225</v>
      </c>
      <c r="B3040" s="8" t="s">
        <v>10699</v>
      </c>
      <c r="C3040">
        <v>45424</v>
      </c>
      <c r="D3040" s="13" t="s">
        <v>4001</v>
      </c>
      <c r="E3040" s="2">
        <v>5520</v>
      </c>
      <c r="F3040" s="15">
        <v>44226</v>
      </c>
      <c r="G3040" s="2">
        <v>5520</v>
      </c>
      <c r="H3040" s="4">
        <f>Tabla14[[#This Row],[Importe]]-Tabla14[[#This Row],[Pagado]]</f>
        <v>0</v>
      </c>
    </row>
    <row r="3041" spans="1:8" x14ac:dyDescent="0.25">
      <c r="A3041" s="14">
        <v>44225</v>
      </c>
      <c r="B3041" s="8" t="s">
        <v>10700</v>
      </c>
      <c r="C3041">
        <v>45425</v>
      </c>
      <c r="D3041" s="13" t="s">
        <v>4100</v>
      </c>
      <c r="E3041" s="2">
        <v>460</v>
      </c>
      <c r="F3041" s="15">
        <v>44226</v>
      </c>
      <c r="G3041" s="2">
        <v>460</v>
      </c>
      <c r="H3041" s="4">
        <f>Tabla14[[#This Row],[Importe]]-Tabla14[[#This Row],[Pagado]]</f>
        <v>0</v>
      </c>
    </row>
    <row r="3042" spans="1:8" x14ac:dyDescent="0.25">
      <c r="A3042" s="14">
        <v>44225</v>
      </c>
      <c r="B3042" s="8" t="s">
        <v>10701</v>
      </c>
      <c r="C3042">
        <v>45426</v>
      </c>
      <c r="D3042" s="13" t="s">
        <v>4007</v>
      </c>
      <c r="E3042" s="2">
        <v>3173.4</v>
      </c>
      <c r="F3042" s="15">
        <v>44226</v>
      </c>
      <c r="G3042" s="2">
        <v>3173.4</v>
      </c>
      <c r="H3042" s="4">
        <f>Tabla14[[#This Row],[Importe]]-Tabla14[[#This Row],[Pagado]]</f>
        <v>0</v>
      </c>
    </row>
    <row r="3043" spans="1:8" x14ac:dyDescent="0.25">
      <c r="A3043" s="14">
        <v>44225</v>
      </c>
      <c r="B3043" s="8" t="s">
        <v>10702</v>
      </c>
      <c r="C3043">
        <v>45427</v>
      </c>
      <c r="D3043" s="13" t="s">
        <v>4215</v>
      </c>
      <c r="E3043" s="2">
        <v>632</v>
      </c>
      <c r="F3043" s="15">
        <v>44226</v>
      </c>
      <c r="G3043" s="2">
        <v>632</v>
      </c>
      <c r="H3043" s="4">
        <f>Tabla14[[#This Row],[Importe]]-Tabla14[[#This Row],[Pagado]]</f>
        <v>0</v>
      </c>
    </row>
    <row r="3044" spans="1:8" x14ac:dyDescent="0.25">
      <c r="A3044" s="14">
        <v>44225</v>
      </c>
      <c r="B3044" s="8" t="s">
        <v>10703</v>
      </c>
      <c r="C3044">
        <v>45428</v>
      </c>
      <c r="D3044" s="13" t="s">
        <v>4076</v>
      </c>
      <c r="E3044" s="2">
        <v>8296.4</v>
      </c>
      <c r="F3044" s="15">
        <v>44226</v>
      </c>
      <c r="G3044" s="2">
        <v>8296.4</v>
      </c>
      <c r="H3044" s="4">
        <f>Tabla14[[#This Row],[Importe]]-Tabla14[[#This Row],[Pagado]]</f>
        <v>0</v>
      </c>
    </row>
    <row r="3045" spans="1:8" x14ac:dyDescent="0.25">
      <c r="A3045" s="14">
        <v>44225</v>
      </c>
      <c r="B3045" s="8" t="s">
        <v>10704</v>
      </c>
      <c r="C3045">
        <v>45429</v>
      </c>
      <c r="D3045" s="13" t="s">
        <v>8503</v>
      </c>
      <c r="E3045" s="2">
        <v>1380</v>
      </c>
      <c r="F3045" s="15">
        <v>44225</v>
      </c>
      <c r="G3045" s="2">
        <v>1380</v>
      </c>
      <c r="H3045" s="4">
        <f>Tabla14[[#This Row],[Importe]]-Tabla14[[#This Row],[Pagado]]</f>
        <v>0</v>
      </c>
    </row>
    <row r="3046" spans="1:8" x14ac:dyDescent="0.25">
      <c r="A3046" s="14">
        <v>44225</v>
      </c>
      <c r="B3046" s="8" t="s">
        <v>10705</v>
      </c>
      <c r="C3046">
        <v>45430</v>
      </c>
      <c r="D3046" s="13" t="s">
        <v>4040</v>
      </c>
      <c r="E3046" s="2">
        <v>41409.5</v>
      </c>
      <c r="F3046" s="15">
        <v>44232</v>
      </c>
      <c r="G3046" s="2">
        <v>41409.5</v>
      </c>
      <c r="H3046" s="4">
        <f>Tabla14[[#This Row],[Importe]]-Tabla14[[#This Row],[Pagado]]</f>
        <v>0</v>
      </c>
    </row>
    <row r="3047" spans="1:8" x14ac:dyDescent="0.25">
      <c r="A3047" s="14">
        <v>44225</v>
      </c>
      <c r="B3047" s="8" t="s">
        <v>10706</v>
      </c>
      <c r="C3047">
        <v>45431</v>
      </c>
      <c r="D3047" s="13" t="s">
        <v>4005</v>
      </c>
      <c r="E3047" s="2">
        <v>4337.3</v>
      </c>
      <c r="F3047" s="15">
        <v>44226</v>
      </c>
      <c r="G3047" s="2">
        <v>4337.3</v>
      </c>
      <c r="H3047" s="4">
        <f>Tabla14[[#This Row],[Importe]]-Tabla14[[#This Row],[Pagado]]</f>
        <v>0</v>
      </c>
    </row>
    <row r="3048" spans="1:8" x14ac:dyDescent="0.25">
      <c r="A3048" s="14">
        <v>44225</v>
      </c>
      <c r="B3048" s="8" t="s">
        <v>10707</v>
      </c>
      <c r="C3048">
        <v>45432</v>
      </c>
      <c r="D3048" s="13" t="s">
        <v>4010</v>
      </c>
      <c r="E3048" s="2">
        <v>2552.1999999999998</v>
      </c>
      <c r="F3048" s="15">
        <v>44226</v>
      </c>
      <c r="G3048" s="2">
        <v>2552.1999999999998</v>
      </c>
      <c r="H3048" s="4">
        <f>Tabla14[[#This Row],[Importe]]-Tabla14[[#This Row],[Pagado]]</f>
        <v>0</v>
      </c>
    </row>
    <row r="3049" spans="1:8" x14ac:dyDescent="0.25">
      <c r="A3049" s="14">
        <v>44225</v>
      </c>
      <c r="B3049" s="8" t="s">
        <v>10708</v>
      </c>
      <c r="C3049">
        <v>45433</v>
      </c>
      <c r="D3049" s="13" t="s">
        <v>4000</v>
      </c>
      <c r="E3049" s="2">
        <v>690</v>
      </c>
      <c r="F3049" s="15">
        <v>44226</v>
      </c>
      <c r="G3049" s="2">
        <v>690</v>
      </c>
      <c r="H3049" s="4">
        <f>Tabla14[[#This Row],[Importe]]-Tabla14[[#This Row],[Pagado]]</f>
        <v>0</v>
      </c>
    </row>
    <row r="3050" spans="1:8" x14ac:dyDescent="0.25">
      <c r="A3050" s="14">
        <v>44225</v>
      </c>
      <c r="B3050" s="8" t="s">
        <v>10709</v>
      </c>
      <c r="C3050">
        <v>45434</v>
      </c>
      <c r="D3050" s="13" t="s">
        <v>4039</v>
      </c>
      <c r="E3050" s="2">
        <v>28751.8</v>
      </c>
      <c r="F3050" s="15">
        <v>44229</v>
      </c>
      <c r="G3050" s="2">
        <v>28751.8</v>
      </c>
      <c r="H3050" s="4">
        <f>Tabla14[[#This Row],[Importe]]-Tabla14[[#This Row],[Pagado]]</f>
        <v>0</v>
      </c>
    </row>
    <row r="3051" spans="1:8" x14ac:dyDescent="0.25">
      <c r="A3051" s="14">
        <v>44225</v>
      </c>
      <c r="B3051" s="8" t="s">
        <v>10710</v>
      </c>
      <c r="C3051">
        <v>45435</v>
      </c>
      <c r="D3051" s="13" t="s">
        <v>4118</v>
      </c>
      <c r="E3051" s="2">
        <v>17469.900000000001</v>
      </c>
      <c r="F3051" s="15">
        <v>44233</v>
      </c>
      <c r="G3051" s="2">
        <v>17469.900000000001</v>
      </c>
      <c r="H3051" s="4">
        <f>Tabla14[[#This Row],[Importe]]-Tabla14[[#This Row],[Pagado]]</f>
        <v>0</v>
      </c>
    </row>
    <row r="3052" spans="1:8" x14ac:dyDescent="0.25">
      <c r="A3052" s="14">
        <v>44225</v>
      </c>
      <c r="B3052" s="8" t="s">
        <v>10711</v>
      </c>
      <c r="C3052">
        <v>45436</v>
      </c>
      <c r="D3052" s="13" t="s">
        <v>4176</v>
      </c>
      <c r="E3052" s="2">
        <v>11035.6</v>
      </c>
      <c r="F3052" s="15">
        <v>44226</v>
      </c>
      <c r="G3052" s="2">
        <v>11035.6</v>
      </c>
      <c r="H3052" s="4">
        <f>Tabla14[[#This Row],[Importe]]-Tabla14[[#This Row],[Pagado]]</f>
        <v>0</v>
      </c>
    </row>
    <row r="3053" spans="1:8" x14ac:dyDescent="0.25">
      <c r="A3053" s="14">
        <v>44225</v>
      </c>
      <c r="B3053" s="8" t="s">
        <v>10712</v>
      </c>
      <c r="C3053">
        <v>45437</v>
      </c>
      <c r="D3053" s="13" t="s">
        <v>4166</v>
      </c>
      <c r="E3053" s="2">
        <v>5683.2</v>
      </c>
      <c r="F3053" s="15">
        <v>44225</v>
      </c>
      <c r="G3053" s="2">
        <v>5683.2</v>
      </c>
      <c r="H3053" s="4">
        <f>Tabla14[[#This Row],[Importe]]-Tabla14[[#This Row],[Pagado]]</f>
        <v>0</v>
      </c>
    </row>
    <row r="3054" spans="1:8" x14ac:dyDescent="0.25">
      <c r="A3054" s="14">
        <v>44225</v>
      </c>
      <c r="B3054" s="8" t="s">
        <v>10713</v>
      </c>
      <c r="C3054">
        <v>45438</v>
      </c>
      <c r="D3054" s="13" t="s">
        <v>3964</v>
      </c>
      <c r="E3054" s="2">
        <v>31418</v>
      </c>
      <c r="F3054" s="15">
        <v>44226</v>
      </c>
      <c r="G3054" s="2">
        <v>31418</v>
      </c>
      <c r="H3054" s="4">
        <f>Tabla14[[#This Row],[Importe]]-Tabla14[[#This Row],[Pagado]]</f>
        <v>0</v>
      </c>
    </row>
    <row r="3055" spans="1:8" x14ac:dyDescent="0.25">
      <c r="A3055" s="14">
        <v>44225</v>
      </c>
      <c r="B3055" s="8" t="s">
        <v>10714</v>
      </c>
      <c r="C3055">
        <v>45439</v>
      </c>
      <c r="D3055" s="13" t="s">
        <v>3964</v>
      </c>
      <c r="E3055" s="2">
        <v>460</v>
      </c>
      <c r="F3055" s="15">
        <v>44225</v>
      </c>
      <c r="G3055" s="2">
        <v>460</v>
      </c>
      <c r="H3055" s="4">
        <f>Tabla14[[#This Row],[Importe]]-Tabla14[[#This Row],[Pagado]]</f>
        <v>0</v>
      </c>
    </row>
    <row r="3056" spans="1:8" x14ac:dyDescent="0.25">
      <c r="A3056" s="14">
        <v>44225</v>
      </c>
      <c r="B3056" s="8" t="s">
        <v>10715</v>
      </c>
      <c r="C3056">
        <v>45440</v>
      </c>
      <c r="D3056" s="13" t="s">
        <v>4119</v>
      </c>
      <c r="E3056" s="2">
        <v>4000.8</v>
      </c>
      <c r="F3056" s="15">
        <v>44225</v>
      </c>
      <c r="G3056" s="2">
        <v>4000.8</v>
      </c>
      <c r="H3056" s="4">
        <f>Tabla14[[#This Row],[Importe]]-Tabla14[[#This Row],[Pagado]]</f>
        <v>0</v>
      </c>
    </row>
    <row r="3057" spans="1:8" x14ac:dyDescent="0.25">
      <c r="A3057" s="14">
        <v>44225</v>
      </c>
      <c r="B3057" s="8" t="s">
        <v>10716</v>
      </c>
      <c r="C3057">
        <v>45441</v>
      </c>
      <c r="D3057" s="13" t="s">
        <v>4065</v>
      </c>
      <c r="E3057" s="2">
        <v>14118</v>
      </c>
      <c r="F3057" s="15">
        <v>44226</v>
      </c>
      <c r="G3057" s="2">
        <v>14118</v>
      </c>
      <c r="H3057" s="4">
        <f>Tabla14[[#This Row],[Importe]]-Tabla14[[#This Row],[Pagado]]</f>
        <v>0</v>
      </c>
    </row>
    <row r="3058" spans="1:8" x14ac:dyDescent="0.25">
      <c r="A3058" s="14">
        <v>44225</v>
      </c>
      <c r="B3058" s="8" t="s">
        <v>10717</v>
      </c>
      <c r="C3058">
        <v>45442</v>
      </c>
      <c r="D3058" s="13" t="s">
        <v>3978</v>
      </c>
      <c r="E3058" s="2">
        <v>7513.5</v>
      </c>
      <c r="F3058" s="15">
        <v>44226</v>
      </c>
      <c r="G3058" s="2">
        <v>7513.5</v>
      </c>
      <c r="H3058" s="4">
        <f>Tabla14[[#This Row],[Importe]]-Tabla14[[#This Row],[Pagado]]</f>
        <v>0</v>
      </c>
    </row>
    <row r="3059" spans="1:8" x14ac:dyDescent="0.25">
      <c r="A3059" s="14">
        <v>44225</v>
      </c>
      <c r="B3059" s="8" t="s">
        <v>10718</v>
      </c>
      <c r="C3059">
        <v>45443</v>
      </c>
      <c r="D3059" s="13" t="s">
        <v>4156</v>
      </c>
      <c r="E3059" s="2">
        <v>4550.8999999999996</v>
      </c>
      <c r="F3059" s="15">
        <v>44226</v>
      </c>
      <c r="G3059" s="2">
        <v>4550.8999999999996</v>
      </c>
      <c r="H3059" s="4">
        <f>Tabla14[[#This Row],[Importe]]-Tabla14[[#This Row],[Pagado]]</f>
        <v>0</v>
      </c>
    </row>
    <row r="3060" spans="1:8" x14ac:dyDescent="0.25">
      <c r="A3060" s="14">
        <v>44225</v>
      </c>
      <c r="B3060" s="8" t="s">
        <v>10719</v>
      </c>
      <c r="C3060">
        <v>45444</v>
      </c>
      <c r="D3060" s="13" t="s">
        <v>3964</v>
      </c>
      <c r="E3060" s="2">
        <v>720</v>
      </c>
      <c r="F3060" s="15">
        <v>44225</v>
      </c>
      <c r="G3060" s="2">
        <v>720</v>
      </c>
      <c r="H3060" s="4">
        <f>Tabla14[[#This Row],[Importe]]-Tabla14[[#This Row],[Pagado]]</f>
        <v>0</v>
      </c>
    </row>
    <row r="3061" spans="1:8" x14ac:dyDescent="0.25">
      <c r="A3061" s="14">
        <v>44225</v>
      </c>
      <c r="B3061" s="8" t="s">
        <v>10720</v>
      </c>
      <c r="C3061">
        <v>45445</v>
      </c>
      <c r="D3061" s="13" t="s">
        <v>3970</v>
      </c>
      <c r="E3061" s="2">
        <v>1118.5999999999999</v>
      </c>
      <c r="F3061" s="15">
        <v>44226</v>
      </c>
      <c r="G3061" s="2">
        <v>1118.5999999999999</v>
      </c>
      <c r="H3061" s="4">
        <f>Tabla14[[#This Row],[Importe]]-Tabla14[[#This Row],[Pagado]]</f>
        <v>0</v>
      </c>
    </row>
    <row r="3062" spans="1:8" ht="15.75" x14ac:dyDescent="0.25">
      <c r="A3062" s="14">
        <v>44225</v>
      </c>
      <c r="B3062" s="8" t="s">
        <v>10721</v>
      </c>
      <c r="C3062">
        <v>45446</v>
      </c>
      <c r="D3062" s="17" t="s">
        <v>7662</v>
      </c>
      <c r="E3062" s="2">
        <v>0</v>
      </c>
      <c r="F3062" s="18" t="s">
        <v>7662</v>
      </c>
      <c r="G3062" s="2">
        <v>0</v>
      </c>
      <c r="H3062" s="4">
        <f>Tabla14[[#This Row],[Importe]]-Tabla14[[#This Row],[Pagado]]</f>
        <v>0</v>
      </c>
    </row>
    <row r="3063" spans="1:8" x14ac:dyDescent="0.25">
      <c r="A3063" s="14">
        <v>44225</v>
      </c>
      <c r="B3063" s="8" t="s">
        <v>10722</v>
      </c>
      <c r="C3063">
        <v>45447</v>
      </c>
      <c r="D3063" s="13" t="s">
        <v>4059</v>
      </c>
      <c r="E3063" s="2">
        <v>8966.4</v>
      </c>
      <c r="F3063" s="15">
        <v>44225</v>
      </c>
      <c r="G3063" s="2">
        <v>8966.4</v>
      </c>
      <c r="H3063" s="4">
        <f>Tabla14[[#This Row],[Importe]]-Tabla14[[#This Row],[Pagado]]</f>
        <v>0</v>
      </c>
    </row>
    <row r="3064" spans="1:8" x14ac:dyDescent="0.25">
      <c r="A3064" s="14">
        <v>44225</v>
      </c>
      <c r="B3064" s="8" t="s">
        <v>10723</v>
      </c>
      <c r="C3064">
        <v>45448</v>
      </c>
      <c r="D3064" s="13" t="s">
        <v>4033</v>
      </c>
      <c r="E3064" s="2">
        <v>5100.7</v>
      </c>
      <c r="F3064" s="15">
        <v>44226</v>
      </c>
      <c r="G3064" s="2">
        <v>5100.7</v>
      </c>
      <c r="H3064" s="4">
        <f>Tabla14[[#This Row],[Importe]]-Tabla14[[#This Row],[Pagado]]</f>
        <v>0</v>
      </c>
    </row>
    <row r="3065" spans="1:8" x14ac:dyDescent="0.25">
      <c r="A3065" s="14">
        <v>44225</v>
      </c>
      <c r="B3065" s="8" t="s">
        <v>10724</v>
      </c>
      <c r="C3065">
        <v>45449</v>
      </c>
      <c r="D3065" s="13" t="s">
        <v>5049</v>
      </c>
      <c r="E3065" s="2">
        <v>3158.3</v>
      </c>
      <c r="F3065" s="15">
        <v>44225</v>
      </c>
      <c r="G3065" s="2">
        <v>3158.3</v>
      </c>
      <c r="H3065" s="4">
        <f>Tabla14[[#This Row],[Importe]]-Tabla14[[#This Row],[Pagado]]</f>
        <v>0</v>
      </c>
    </row>
    <row r="3066" spans="1:8" x14ac:dyDescent="0.25">
      <c r="A3066" s="14">
        <v>44225</v>
      </c>
      <c r="B3066" s="8" t="s">
        <v>10725</v>
      </c>
      <c r="C3066">
        <v>45450</v>
      </c>
      <c r="D3066" s="13" t="s">
        <v>4108</v>
      </c>
      <c r="E3066" s="2">
        <v>25263</v>
      </c>
      <c r="F3066" s="15">
        <v>44225</v>
      </c>
      <c r="G3066" s="2">
        <v>25263</v>
      </c>
      <c r="H3066" s="4">
        <f>Tabla14[[#This Row],[Importe]]-Tabla14[[#This Row],[Pagado]]</f>
        <v>0</v>
      </c>
    </row>
    <row r="3067" spans="1:8" x14ac:dyDescent="0.25">
      <c r="A3067" s="14">
        <v>44225</v>
      </c>
      <c r="B3067" s="8" t="s">
        <v>10726</v>
      </c>
      <c r="C3067">
        <v>45451</v>
      </c>
      <c r="D3067" s="13" t="s">
        <v>4064</v>
      </c>
      <c r="E3067" s="2">
        <v>27478.400000000001</v>
      </c>
      <c r="F3067" s="15">
        <v>44229</v>
      </c>
      <c r="G3067" s="2">
        <v>27478.400000000001</v>
      </c>
      <c r="H3067" s="4">
        <f>Tabla14[[#This Row],[Importe]]-Tabla14[[#This Row],[Pagado]]</f>
        <v>0</v>
      </c>
    </row>
    <row r="3068" spans="1:8" x14ac:dyDescent="0.25">
      <c r="A3068" s="14">
        <v>44225</v>
      </c>
      <c r="B3068" s="8" t="s">
        <v>10727</v>
      </c>
      <c r="C3068">
        <v>45452</v>
      </c>
      <c r="D3068" s="13" t="s">
        <v>3956</v>
      </c>
      <c r="E3068" s="2">
        <v>3110</v>
      </c>
      <c r="F3068" s="15">
        <v>44226</v>
      </c>
      <c r="G3068" s="2">
        <v>3110</v>
      </c>
      <c r="H3068" s="4">
        <f>Tabla14[[#This Row],[Importe]]-Tabla14[[#This Row],[Pagado]]</f>
        <v>0</v>
      </c>
    </row>
    <row r="3069" spans="1:8" x14ac:dyDescent="0.25">
      <c r="A3069" s="14">
        <v>44225</v>
      </c>
      <c r="B3069" s="8" t="s">
        <v>10728</v>
      </c>
      <c r="C3069">
        <v>45453</v>
      </c>
      <c r="D3069" s="13" t="s">
        <v>3957</v>
      </c>
      <c r="E3069" s="2">
        <v>2300</v>
      </c>
      <c r="F3069" s="15">
        <v>44226</v>
      </c>
      <c r="G3069" s="2">
        <v>2300</v>
      </c>
      <c r="H3069" s="4">
        <f>Tabla14[[#This Row],[Importe]]-Tabla14[[#This Row],[Pagado]]</f>
        <v>0</v>
      </c>
    </row>
    <row r="3070" spans="1:8" x14ac:dyDescent="0.25">
      <c r="A3070" s="14">
        <v>44225</v>
      </c>
      <c r="B3070" s="8" t="s">
        <v>10729</v>
      </c>
      <c r="C3070">
        <v>45454</v>
      </c>
      <c r="D3070" s="13" t="s">
        <v>4150</v>
      </c>
      <c r="E3070" s="2">
        <v>18110.400000000001</v>
      </c>
      <c r="F3070" s="15">
        <v>44242</v>
      </c>
      <c r="G3070" s="2">
        <v>18110.400000000001</v>
      </c>
      <c r="H3070" s="4">
        <f>Tabla14[[#This Row],[Importe]]-Tabla14[[#This Row],[Pagado]]</f>
        <v>0</v>
      </c>
    </row>
    <row r="3071" spans="1:8" x14ac:dyDescent="0.25">
      <c r="A3071" s="14">
        <v>44225</v>
      </c>
      <c r="B3071" s="8" t="s">
        <v>10730</v>
      </c>
      <c r="C3071">
        <v>45455</v>
      </c>
      <c r="D3071" s="13" t="s">
        <v>4042</v>
      </c>
      <c r="E3071" s="2">
        <v>33641.199999999997</v>
      </c>
      <c r="F3071" s="15">
        <v>44226</v>
      </c>
      <c r="G3071" s="2">
        <v>33641.199999999997</v>
      </c>
      <c r="H3071" s="4">
        <f>Tabla14[[#This Row],[Importe]]-Tabla14[[#This Row],[Pagado]]</f>
        <v>0</v>
      </c>
    </row>
    <row r="3072" spans="1:8" x14ac:dyDescent="0.25">
      <c r="A3072" s="14">
        <v>44225</v>
      </c>
      <c r="B3072" s="8" t="s">
        <v>10731</v>
      </c>
      <c r="C3072">
        <v>45456</v>
      </c>
      <c r="D3072" s="13" t="s">
        <v>3964</v>
      </c>
      <c r="E3072" s="2">
        <v>5544</v>
      </c>
      <c r="F3072" s="15">
        <v>44225</v>
      </c>
      <c r="G3072" s="2">
        <v>5544</v>
      </c>
      <c r="H3072" s="4">
        <f>Tabla14[[#This Row],[Importe]]-Tabla14[[#This Row],[Pagado]]</f>
        <v>0</v>
      </c>
    </row>
    <row r="3073" spans="1:8" x14ac:dyDescent="0.25">
      <c r="A3073" s="14">
        <v>44225</v>
      </c>
      <c r="B3073" s="8" t="s">
        <v>10732</v>
      </c>
      <c r="C3073">
        <v>45457</v>
      </c>
      <c r="D3073" s="13" t="s">
        <v>4034</v>
      </c>
      <c r="E3073" s="2">
        <v>262.5</v>
      </c>
      <c r="F3073" s="15">
        <v>44226</v>
      </c>
      <c r="G3073" s="2">
        <v>262.5</v>
      </c>
      <c r="H3073" s="4">
        <f>Tabla14[[#This Row],[Importe]]-Tabla14[[#This Row],[Pagado]]</f>
        <v>0</v>
      </c>
    </row>
    <row r="3074" spans="1:8" x14ac:dyDescent="0.25">
      <c r="A3074" s="14">
        <v>44225</v>
      </c>
      <c r="B3074" s="8" t="s">
        <v>10733</v>
      </c>
      <c r="C3074">
        <v>45458</v>
      </c>
      <c r="D3074" s="13" t="s">
        <v>4113</v>
      </c>
      <c r="E3074" s="2">
        <v>2971.2</v>
      </c>
      <c r="F3074" s="15">
        <v>44226</v>
      </c>
      <c r="G3074" s="2">
        <v>2971.2</v>
      </c>
      <c r="H3074" s="4">
        <f>Tabla14[[#This Row],[Importe]]-Tabla14[[#This Row],[Pagado]]</f>
        <v>0</v>
      </c>
    </row>
    <row r="3075" spans="1:8" x14ac:dyDescent="0.25">
      <c r="A3075" s="14">
        <v>44225</v>
      </c>
      <c r="B3075" s="8" t="s">
        <v>10734</v>
      </c>
      <c r="C3075">
        <v>45459</v>
      </c>
      <c r="D3075" s="13" t="s">
        <v>3988</v>
      </c>
      <c r="E3075" s="2">
        <v>15570</v>
      </c>
      <c r="F3075" s="15">
        <v>44226</v>
      </c>
      <c r="G3075" s="2">
        <v>15570</v>
      </c>
      <c r="H3075" s="4">
        <f>Tabla14[[#This Row],[Importe]]-Tabla14[[#This Row],[Pagado]]</f>
        <v>0</v>
      </c>
    </row>
    <row r="3076" spans="1:8" x14ac:dyDescent="0.25">
      <c r="A3076" s="14">
        <v>44225</v>
      </c>
      <c r="B3076" s="8" t="s">
        <v>10735</v>
      </c>
      <c r="C3076">
        <v>45460</v>
      </c>
      <c r="D3076" s="13" t="s">
        <v>4054</v>
      </c>
      <c r="E3076" s="2">
        <v>31575</v>
      </c>
      <c r="F3076" s="15">
        <v>44226</v>
      </c>
      <c r="G3076" s="2">
        <v>31575</v>
      </c>
      <c r="H3076" s="4">
        <f>Tabla14[[#This Row],[Importe]]-Tabla14[[#This Row],[Pagado]]</f>
        <v>0</v>
      </c>
    </row>
    <row r="3077" spans="1:8" x14ac:dyDescent="0.25">
      <c r="A3077" s="14">
        <v>44225</v>
      </c>
      <c r="B3077" s="8" t="s">
        <v>10736</v>
      </c>
      <c r="C3077">
        <v>45461</v>
      </c>
      <c r="D3077" s="13" t="s">
        <v>4008</v>
      </c>
      <c r="E3077" s="2">
        <v>32361.8</v>
      </c>
      <c r="F3077" s="15">
        <v>44226</v>
      </c>
      <c r="G3077" s="2">
        <v>32361.8</v>
      </c>
      <c r="H3077" s="4">
        <f>Tabla14[[#This Row],[Importe]]-Tabla14[[#This Row],[Pagado]]</f>
        <v>0</v>
      </c>
    </row>
    <row r="3078" spans="1:8" x14ac:dyDescent="0.25">
      <c r="A3078" s="14">
        <v>44225</v>
      </c>
      <c r="B3078" s="8" t="s">
        <v>10737</v>
      </c>
      <c r="C3078">
        <v>45462</v>
      </c>
      <c r="D3078" s="13" t="s">
        <v>3983</v>
      </c>
      <c r="E3078" s="2">
        <v>8419.1</v>
      </c>
      <c r="F3078" s="15">
        <v>44226</v>
      </c>
      <c r="G3078" s="2">
        <v>8419.1</v>
      </c>
      <c r="H3078" s="4">
        <f>Tabla14[[#This Row],[Importe]]-Tabla14[[#This Row],[Pagado]]</f>
        <v>0</v>
      </c>
    </row>
    <row r="3079" spans="1:8" x14ac:dyDescent="0.25">
      <c r="A3079" s="14">
        <v>44225</v>
      </c>
      <c r="B3079" s="8" t="s">
        <v>10738</v>
      </c>
      <c r="C3079">
        <v>45463</v>
      </c>
      <c r="D3079" s="13" t="s">
        <v>4129</v>
      </c>
      <c r="E3079" s="2">
        <v>1579</v>
      </c>
      <c r="F3079" s="15">
        <v>44225</v>
      </c>
      <c r="G3079" s="2">
        <v>1579</v>
      </c>
      <c r="H3079" s="4">
        <f>Tabla14[[#This Row],[Importe]]-Tabla14[[#This Row],[Pagado]]</f>
        <v>0</v>
      </c>
    </row>
    <row r="3080" spans="1:8" x14ac:dyDescent="0.25">
      <c r="A3080" s="14">
        <v>44225</v>
      </c>
      <c r="B3080" s="8" t="s">
        <v>10739</v>
      </c>
      <c r="C3080">
        <v>45464</v>
      </c>
      <c r="D3080" s="13" t="s">
        <v>4034</v>
      </c>
      <c r="E3080" s="2">
        <v>456.96</v>
      </c>
      <c r="F3080" s="15">
        <v>44226</v>
      </c>
      <c r="G3080" s="2">
        <v>456.96</v>
      </c>
      <c r="H3080" s="4">
        <f>Tabla14[[#This Row],[Importe]]-Tabla14[[#This Row],[Pagado]]</f>
        <v>0</v>
      </c>
    </row>
    <row r="3081" spans="1:8" x14ac:dyDescent="0.25">
      <c r="A3081" s="14">
        <v>44225</v>
      </c>
      <c r="B3081" s="8" t="s">
        <v>10740</v>
      </c>
      <c r="C3081">
        <v>45465</v>
      </c>
      <c r="D3081" s="13" t="s">
        <v>3985</v>
      </c>
      <c r="E3081" s="2">
        <v>3322.8</v>
      </c>
      <c r="F3081" s="15">
        <v>44226</v>
      </c>
      <c r="G3081" s="2">
        <v>3322.8</v>
      </c>
      <c r="H3081" s="4">
        <f>Tabla14[[#This Row],[Importe]]-Tabla14[[#This Row],[Pagado]]</f>
        <v>0</v>
      </c>
    </row>
    <row r="3082" spans="1:8" x14ac:dyDescent="0.25">
      <c r="A3082" s="14">
        <v>44225</v>
      </c>
      <c r="B3082" s="8" t="s">
        <v>10741</v>
      </c>
      <c r="C3082">
        <v>45466</v>
      </c>
      <c r="D3082" s="13" t="s">
        <v>4143</v>
      </c>
      <c r="E3082" s="2">
        <v>15989.6</v>
      </c>
      <c r="F3082" s="15">
        <v>44226</v>
      </c>
      <c r="G3082" s="2">
        <v>15989.6</v>
      </c>
      <c r="H3082" s="4">
        <f>Tabla14[[#This Row],[Importe]]-Tabla14[[#This Row],[Pagado]]</f>
        <v>0</v>
      </c>
    </row>
    <row r="3083" spans="1:8" x14ac:dyDescent="0.25">
      <c r="A3083" s="14">
        <v>44225</v>
      </c>
      <c r="B3083" s="8" t="s">
        <v>10742</v>
      </c>
      <c r="C3083">
        <v>45467</v>
      </c>
      <c r="D3083" s="13" t="s">
        <v>4066</v>
      </c>
      <c r="E3083" s="2">
        <v>2954</v>
      </c>
      <c r="F3083" s="15">
        <v>44225</v>
      </c>
      <c r="G3083" s="2">
        <v>2954</v>
      </c>
      <c r="H3083" s="4">
        <f>Tabla14[[#This Row],[Importe]]-Tabla14[[#This Row],[Pagado]]</f>
        <v>0</v>
      </c>
    </row>
    <row r="3084" spans="1:8" x14ac:dyDescent="0.25">
      <c r="A3084" s="14">
        <v>44225</v>
      </c>
      <c r="B3084" s="8" t="s">
        <v>10743</v>
      </c>
      <c r="C3084">
        <v>45468</v>
      </c>
      <c r="D3084" s="13" t="s">
        <v>4059</v>
      </c>
      <c r="E3084" s="2">
        <v>1429.2</v>
      </c>
      <c r="F3084" s="15">
        <v>44225</v>
      </c>
      <c r="G3084" s="2">
        <v>1429.2</v>
      </c>
      <c r="H3084" s="4">
        <f>Tabla14[[#This Row],[Importe]]-Tabla14[[#This Row],[Pagado]]</f>
        <v>0</v>
      </c>
    </row>
    <row r="3085" spans="1:8" x14ac:dyDescent="0.25">
      <c r="A3085" s="14">
        <v>44225</v>
      </c>
      <c r="B3085" s="8" t="s">
        <v>10744</v>
      </c>
      <c r="C3085">
        <v>45469</v>
      </c>
      <c r="D3085" s="13" t="s">
        <v>10745</v>
      </c>
      <c r="E3085" s="2">
        <v>651</v>
      </c>
      <c r="F3085" s="15">
        <v>44225</v>
      </c>
      <c r="G3085" s="2">
        <v>651</v>
      </c>
      <c r="H3085" s="4">
        <f>Tabla14[[#This Row],[Importe]]-Tabla14[[#This Row],[Pagado]]</f>
        <v>0</v>
      </c>
    </row>
    <row r="3086" spans="1:8" x14ac:dyDescent="0.25">
      <c r="A3086" s="14">
        <v>44225</v>
      </c>
      <c r="B3086" s="8" t="s">
        <v>10746</v>
      </c>
      <c r="C3086">
        <v>45470</v>
      </c>
      <c r="D3086" s="13" t="s">
        <v>10745</v>
      </c>
      <c r="E3086" s="2">
        <v>63</v>
      </c>
      <c r="F3086" s="15">
        <v>44225</v>
      </c>
      <c r="G3086" s="2">
        <v>63</v>
      </c>
      <c r="H3086" s="4">
        <f>Tabla14[[#This Row],[Importe]]-Tabla14[[#This Row],[Pagado]]</f>
        <v>0</v>
      </c>
    </row>
    <row r="3087" spans="1:8" x14ac:dyDescent="0.25">
      <c r="A3087" s="14">
        <v>44225</v>
      </c>
      <c r="B3087" s="8" t="s">
        <v>10747</v>
      </c>
      <c r="C3087">
        <v>45471</v>
      </c>
      <c r="D3087" s="13" t="s">
        <v>3935</v>
      </c>
      <c r="E3087" s="2">
        <v>13261.8</v>
      </c>
      <c r="F3087" s="15">
        <v>44227</v>
      </c>
      <c r="G3087" s="2">
        <v>13261.8</v>
      </c>
      <c r="H3087" s="4">
        <f>Tabla14[[#This Row],[Importe]]-Tabla14[[#This Row],[Pagado]]</f>
        <v>0</v>
      </c>
    </row>
    <row r="3088" spans="1:8" x14ac:dyDescent="0.25">
      <c r="A3088" s="14">
        <v>44225</v>
      </c>
      <c r="B3088" s="8" t="s">
        <v>10748</v>
      </c>
      <c r="C3088">
        <v>45472</v>
      </c>
      <c r="D3088" s="13" t="s">
        <v>4097</v>
      </c>
      <c r="E3088" s="2">
        <v>2604.8000000000002</v>
      </c>
      <c r="F3088" s="15">
        <v>44225</v>
      </c>
      <c r="G3088" s="2">
        <v>2604.8000000000002</v>
      </c>
      <c r="H3088" s="4">
        <f>Tabla14[[#This Row],[Importe]]-Tabla14[[#This Row],[Pagado]]</f>
        <v>0</v>
      </c>
    </row>
    <row r="3089" spans="1:8" x14ac:dyDescent="0.25">
      <c r="A3089" s="14">
        <v>44225</v>
      </c>
      <c r="B3089" s="8" t="s">
        <v>10749</v>
      </c>
      <c r="C3089">
        <v>45473</v>
      </c>
      <c r="D3089" s="13" t="s">
        <v>3964</v>
      </c>
      <c r="E3089" s="2">
        <v>586</v>
      </c>
      <c r="F3089" s="15">
        <v>44225</v>
      </c>
      <c r="G3089" s="2">
        <v>586</v>
      </c>
      <c r="H3089" s="4">
        <f>Tabla14[[#This Row],[Importe]]-Tabla14[[#This Row],[Pagado]]</f>
        <v>0</v>
      </c>
    </row>
    <row r="3090" spans="1:8" x14ac:dyDescent="0.25">
      <c r="A3090" s="14">
        <v>44225</v>
      </c>
      <c r="B3090" s="8" t="s">
        <v>10750</v>
      </c>
      <c r="C3090">
        <v>45474</v>
      </c>
      <c r="D3090" s="13" t="s">
        <v>3964</v>
      </c>
      <c r="E3090" s="2">
        <v>216</v>
      </c>
      <c r="F3090" s="15">
        <v>44225</v>
      </c>
      <c r="G3090" s="2">
        <v>216</v>
      </c>
      <c r="H3090" s="4">
        <f>Tabla14[[#This Row],[Importe]]-Tabla14[[#This Row],[Pagado]]</f>
        <v>0</v>
      </c>
    </row>
    <row r="3091" spans="1:8" x14ac:dyDescent="0.25">
      <c r="A3091" s="14">
        <v>44225</v>
      </c>
      <c r="B3091" s="8" t="s">
        <v>10751</v>
      </c>
      <c r="C3091">
        <v>45475</v>
      </c>
      <c r="D3091" s="13" t="s">
        <v>4015</v>
      </c>
      <c r="E3091" s="2">
        <v>1042.8</v>
      </c>
      <c r="F3091" s="15">
        <v>44225</v>
      </c>
      <c r="G3091" s="2">
        <v>1042.8</v>
      </c>
      <c r="H3091" s="4">
        <f>Tabla14[[#This Row],[Importe]]-Tabla14[[#This Row],[Pagado]]</f>
        <v>0</v>
      </c>
    </row>
    <row r="3092" spans="1:8" x14ac:dyDescent="0.25">
      <c r="A3092" s="14">
        <v>44225</v>
      </c>
      <c r="B3092" s="8" t="s">
        <v>10752</v>
      </c>
      <c r="C3092">
        <v>45476</v>
      </c>
      <c r="D3092" s="13" t="s">
        <v>4017</v>
      </c>
      <c r="E3092" s="2">
        <v>9978.84</v>
      </c>
      <c r="F3092" s="15">
        <v>44234</v>
      </c>
      <c r="G3092" s="2">
        <v>9978.84</v>
      </c>
      <c r="H3092" s="4">
        <f>Tabla14[[#This Row],[Importe]]-Tabla14[[#This Row],[Pagado]]</f>
        <v>0</v>
      </c>
    </row>
    <row r="3093" spans="1:8" x14ac:dyDescent="0.25">
      <c r="A3093" s="14">
        <v>44225</v>
      </c>
      <c r="B3093" s="8" t="s">
        <v>10753</v>
      </c>
      <c r="C3093">
        <v>45477</v>
      </c>
      <c r="D3093" s="13" t="s">
        <v>4123</v>
      </c>
      <c r="E3093" s="2">
        <v>4617.2</v>
      </c>
      <c r="F3093" s="15">
        <v>44225</v>
      </c>
      <c r="G3093" s="2">
        <v>4617.2</v>
      </c>
      <c r="H3093" s="4">
        <f>Tabla14[[#This Row],[Importe]]-Tabla14[[#This Row],[Pagado]]</f>
        <v>0</v>
      </c>
    </row>
    <row r="3094" spans="1:8" x14ac:dyDescent="0.25">
      <c r="A3094" s="14">
        <v>44225</v>
      </c>
      <c r="B3094" s="8" t="s">
        <v>10754</v>
      </c>
      <c r="C3094">
        <v>45478</v>
      </c>
      <c r="D3094" s="13" t="s">
        <v>4073</v>
      </c>
      <c r="E3094" s="2">
        <v>8074.8</v>
      </c>
      <c r="F3094" s="15">
        <v>44225</v>
      </c>
      <c r="G3094" s="2">
        <v>8074.8</v>
      </c>
      <c r="H3094" s="4">
        <f>Tabla14[[#This Row],[Importe]]-Tabla14[[#This Row],[Pagado]]</f>
        <v>0</v>
      </c>
    </row>
    <row r="3095" spans="1:8" x14ac:dyDescent="0.25">
      <c r="A3095" s="14">
        <v>44225</v>
      </c>
      <c r="B3095" s="8" t="s">
        <v>10755</v>
      </c>
      <c r="C3095">
        <v>45479</v>
      </c>
      <c r="D3095" s="13" t="s">
        <v>3964</v>
      </c>
      <c r="E3095" s="2">
        <v>2760</v>
      </c>
      <c r="F3095" s="15">
        <v>44225</v>
      </c>
      <c r="G3095" s="2">
        <v>2760</v>
      </c>
      <c r="H3095" s="4">
        <f>Tabla14[[#This Row],[Importe]]-Tabla14[[#This Row],[Pagado]]</f>
        <v>0</v>
      </c>
    </row>
    <row r="3096" spans="1:8" x14ac:dyDescent="0.25">
      <c r="A3096" s="14">
        <v>44225</v>
      </c>
      <c r="B3096" s="8" t="s">
        <v>10756</v>
      </c>
      <c r="C3096">
        <v>45480</v>
      </c>
      <c r="D3096" s="13" t="s">
        <v>4021</v>
      </c>
      <c r="E3096" s="2">
        <v>13630</v>
      </c>
      <c r="F3096" s="15">
        <v>44226</v>
      </c>
      <c r="G3096" s="2">
        <v>13630</v>
      </c>
      <c r="H3096" s="4">
        <f>Tabla14[[#This Row],[Importe]]-Tabla14[[#This Row],[Pagado]]</f>
        <v>0</v>
      </c>
    </row>
    <row r="3097" spans="1:8" x14ac:dyDescent="0.25">
      <c r="A3097" s="14">
        <v>44225</v>
      </c>
      <c r="B3097" s="8" t="s">
        <v>10757</v>
      </c>
      <c r="C3097">
        <v>45481</v>
      </c>
      <c r="D3097" s="13" t="s">
        <v>4022</v>
      </c>
      <c r="E3097" s="2">
        <v>1484.2</v>
      </c>
      <c r="F3097" s="15">
        <v>44225</v>
      </c>
      <c r="G3097" s="2">
        <v>1484.2</v>
      </c>
      <c r="H3097" s="4">
        <f>Tabla14[[#This Row],[Importe]]-Tabla14[[#This Row],[Pagado]]</f>
        <v>0</v>
      </c>
    </row>
    <row r="3098" spans="1:8" x14ac:dyDescent="0.25">
      <c r="A3098" s="14">
        <v>44225</v>
      </c>
      <c r="B3098" s="8" t="s">
        <v>10758</v>
      </c>
      <c r="C3098">
        <v>45482</v>
      </c>
      <c r="D3098" s="13" t="s">
        <v>4025</v>
      </c>
      <c r="E3098" s="2">
        <v>2627.3</v>
      </c>
      <c r="F3098" s="15">
        <v>44225</v>
      </c>
      <c r="G3098" s="2">
        <v>2627.3</v>
      </c>
      <c r="H3098" s="4">
        <f>Tabla14[[#This Row],[Importe]]-Tabla14[[#This Row],[Pagado]]</f>
        <v>0</v>
      </c>
    </row>
    <row r="3099" spans="1:8" x14ac:dyDescent="0.25">
      <c r="A3099" s="14">
        <v>44225</v>
      </c>
      <c r="B3099" s="8" t="s">
        <v>10759</v>
      </c>
      <c r="C3099">
        <v>45483</v>
      </c>
      <c r="D3099" s="13" t="s">
        <v>3964</v>
      </c>
      <c r="E3099" s="2">
        <v>280</v>
      </c>
      <c r="F3099" s="15">
        <v>44225</v>
      </c>
      <c r="G3099" s="2">
        <v>280</v>
      </c>
      <c r="H3099" s="4">
        <f>Tabla14[[#This Row],[Importe]]-Tabla14[[#This Row],[Pagado]]</f>
        <v>0</v>
      </c>
    </row>
    <row r="3100" spans="1:8" x14ac:dyDescent="0.25">
      <c r="A3100" s="14">
        <v>44225</v>
      </c>
      <c r="B3100" s="8" t="s">
        <v>10760</v>
      </c>
      <c r="C3100">
        <v>45484</v>
      </c>
      <c r="D3100" s="13" t="s">
        <v>3964</v>
      </c>
      <c r="E3100" s="2">
        <v>334.4</v>
      </c>
      <c r="F3100" s="15">
        <v>44226</v>
      </c>
      <c r="G3100" s="2">
        <v>334.4</v>
      </c>
      <c r="H3100" s="4">
        <f>Tabla14[[#This Row],[Importe]]-Tabla14[[#This Row],[Pagado]]</f>
        <v>0</v>
      </c>
    </row>
    <row r="3101" spans="1:8" x14ac:dyDescent="0.25">
      <c r="A3101" s="14">
        <v>44225</v>
      </c>
      <c r="B3101" s="8" t="s">
        <v>10761</v>
      </c>
      <c r="C3101">
        <v>45485</v>
      </c>
      <c r="D3101" s="13" t="s">
        <v>4037</v>
      </c>
      <c r="E3101" s="2">
        <v>1540.8</v>
      </c>
      <c r="F3101" s="15">
        <v>44225</v>
      </c>
      <c r="G3101" s="2">
        <v>1540.8</v>
      </c>
      <c r="H3101" s="4">
        <f>Tabla14[[#This Row],[Importe]]-Tabla14[[#This Row],[Pagado]]</f>
        <v>0</v>
      </c>
    </row>
    <row r="3102" spans="1:8" x14ac:dyDescent="0.25">
      <c r="A3102" s="14">
        <v>44225</v>
      </c>
      <c r="B3102" s="8" t="s">
        <v>10762</v>
      </c>
      <c r="C3102">
        <v>45486</v>
      </c>
      <c r="D3102" s="13" t="s">
        <v>3964</v>
      </c>
      <c r="E3102" s="2">
        <v>129.19999999999999</v>
      </c>
      <c r="F3102" s="15">
        <v>44225</v>
      </c>
      <c r="G3102" s="2">
        <v>129.19999999999999</v>
      </c>
      <c r="H3102" s="4">
        <f>Tabla14[[#This Row],[Importe]]-Tabla14[[#This Row],[Pagado]]</f>
        <v>0</v>
      </c>
    </row>
    <row r="3103" spans="1:8" x14ac:dyDescent="0.25">
      <c r="A3103" s="14">
        <v>44226</v>
      </c>
      <c r="B3103" s="8" t="s">
        <v>10763</v>
      </c>
      <c r="C3103">
        <v>45487</v>
      </c>
      <c r="D3103" s="13" t="s">
        <v>3936</v>
      </c>
      <c r="E3103" s="2">
        <v>14651</v>
      </c>
      <c r="F3103" s="15">
        <v>44229</v>
      </c>
      <c r="G3103" s="2">
        <v>14651</v>
      </c>
      <c r="H3103" s="4">
        <f>Tabla14[[#This Row],[Importe]]-Tabla14[[#This Row],[Pagado]]</f>
        <v>0</v>
      </c>
    </row>
    <row r="3104" spans="1:8" x14ac:dyDescent="0.25">
      <c r="A3104" s="14">
        <v>44226</v>
      </c>
      <c r="B3104" s="8" t="s">
        <v>10764</v>
      </c>
      <c r="C3104">
        <v>45488</v>
      </c>
      <c r="D3104" s="13" t="s">
        <v>4092</v>
      </c>
      <c r="E3104" s="2">
        <v>2194.9</v>
      </c>
      <c r="F3104" s="15">
        <v>44226</v>
      </c>
      <c r="G3104" s="2">
        <v>2194.9</v>
      </c>
      <c r="H3104" s="4">
        <f>Tabla14[[#This Row],[Importe]]-Tabla14[[#This Row],[Pagado]]</f>
        <v>0</v>
      </c>
    </row>
    <row r="3105" spans="1:8" x14ac:dyDescent="0.25">
      <c r="A3105" s="14">
        <v>44226</v>
      </c>
      <c r="B3105" s="8" t="s">
        <v>10765</v>
      </c>
      <c r="C3105">
        <v>45489</v>
      </c>
      <c r="D3105" s="13" t="s">
        <v>3935</v>
      </c>
      <c r="E3105" s="2">
        <v>75644.800000000003</v>
      </c>
      <c r="F3105" s="15">
        <v>44227</v>
      </c>
      <c r="G3105" s="2">
        <v>75644.800000000003</v>
      </c>
      <c r="H3105" s="4">
        <f>Tabla14[[#This Row],[Importe]]-Tabla14[[#This Row],[Pagado]]</f>
        <v>0</v>
      </c>
    </row>
    <row r="3106" spans="1:8" x14ac:dyDescent="0.25">
      <c r="A3106" s="14">
        <v>44226</v>
      </c>
      <c r="B3106" s="8" t="s">
        <v>10766</v>
      </c>
      <c r="C3106">
        <v>45490</v>
      </c>
      <c r="D3106" s="13" t="s">
        <v>3964</v>
      </c>
      <c r="E3106" s="2">
        <v>1356.4</v>
      </c>
      <c r="F3106" s="15">
        <v>44226</v>
      </c>
      <c r="G3106" s="2">
        <v>1356.4</v>
      </c>
      <c r="H3106" s="4">
        <f>Tabla14[[#This Row],[Importe]]-Tabla14[[#This Row],[Pagado]]</f>
        <v>0</v>
      </c>
    </row>
    <row r="3107" spans="1:8" ht="30" x14ac:dyDescent="0.25">
      <c r="A3107" s="14">
        <v>44226</v>
      </c>
      <c r="B3107" s="8" t="s">
        <v>10767</v>
      </c>
      <c r="C3107">
        <v>45491</v>
      </c>
      <c r="D3107" s="13" t="s">
        <v>3951</v>
      </c>
      <c r="E3107" s="2">
        <v>4183.2</v>
      </c>
      <c r="F3107" s="15" t="s">
        <v>10630</v>
      </c>
      <c r="G3107" s="2">
        <f>2600+1583.2</f>
        <v>4183.2</v>
      </c>
      <c r="H3107" s="4">
        <f>Tabla14[[#This Row],[Importe]]-Tabla14[[#This Row],[Pagado]]</f>
        <v>0</v>
      </c>
    </row>
    <row r="3108" spans="1:8" x14ac:dyDescent="0.25">
      <c r="A3108" s="14">
        <v>44226</v>
      </c>
      <c r="B3108" s="8" t="s">
        <v>10768</v>
      </c>
      <c r="C3108">
        <v>45492</v>
      </c>
      <c r="D3108" s="13" t="s">
        <v>3994</v>
      </c>
      <c r="E3108" s="2">
        <v>3134.3</v>
      </c>
      <c r="F3108" s="15">
        <v>44226</v>
      </c>
      <c r="G3108" s="2">
        <v>3134.3</v>
      </c>
      <c r="H3108" s="4">
        <f>Tabla14[[#This Row],[Importe]]-Tabla14[[#This Row],[Pagado]]</f>
        <v>0</v>
      </c>
    </row>
    <row r="3109" spans="1:8" x14ac:dyDescent="0.25">
      <c r="A3109" s="14">
        <v>44226</v>
      </c>
      <c r="B3109" s="8" t="s">
        <v>10769</v>
      </c>
      <c r="C3109">
        <v>45493</v>
      </c>
      <c r="D3109" s="13" t="s">
        <v>4129</v>
      </c>
      <c r="E3109" s="2">
        <v>19228</v>
      </c>
      <c r="F3109" s="15">
        <v>44227</v>
      </c>
      <c r="G3109" s="2">
        <v>19228</v>
      </c>
      <c r="H3109" s="4">
        <f>Tabla14[[#This Row],[Importe]]-Tabla14[[#This Row],[Pagado]]</f>
        <v>0</v>
      </c>
    </row>
    <row r="3110" spans="1:8" x14ac:dyDescent="0.25">
      <c r="A3110" s="14">
        <v>44226</v>
      </c>
      <c r="B3110" s="8" t="s">
        <v>10770</v>
      </c>
      <c r="C3110">
        <v>45494</v>
      </c>
      <c r="D3110" s="13" t="s">
        <v>9503</v>
      </c>
      <c r="E3110" s="2">
        <v>3646.5</v>
      </c>
      <c r="F3110" s="15">
        <v>44226</v>
      </c>
      <c r="G3110" s="2">
        <v>3646.5</v>
      </c>
      <c r="H3110" s="4">
        <f>Tabla14[[#This Row],[Importe]]-Tabla14[[#This Row],[Pagado]]</f>
        <v>0</v>
      </c>
    </row>
    <row r="3111" spans="1:8" x14ac:dyDescent="0.25">
      <c r="A3111" s="14">
        <v>44226</v>
      </c>
      <c r="B3111" s="8" t="s">
        <v>10771</v>
      </c>
      <c r="C3111">
        <v>45495</v>
      </c>
      <c r="D3111" s="13" t="s">
        <v>4017</v>
      </c>
      <c r="E3111" s="2">
        <v>134645.07999999999</v>
      </c>
      <c r="F3111" s="15">
        <v>44234</v>
      </c>
      <c r="G3111" s="2">
        <v>0</v>
      </c>
      <c r="H3111" s="4">
        <f>Tabla14[[#This Row],[Importe]]-Tabla14[[#This Row],[Pagado]]</f>
        <v>134645.07999999999</v>
      </c>
    </row>
    <row r="3112" spans="1:8" x14ac:dyDescent="0.25">
      <c r="A3112" s="14">
        <v>44226</v>
      </c>
      <c r="B3112" s="8" t="s">
        <v>10772</v>
      </c>
      <c r="C3112">
        <v>45496</v>
      </c>
      <c r="D3112" s="13" t="s">
        <v>3946</v>
      </c>
      <c r="E3112" s="2">
        <v>5414.4</v>
      </c>
      <c r="F3112" s="15">
        <v>44228</v>
      </c>
      <c r="G3112" s="2">
        <v>5414.4</v>
      </c>
      <c r="H3112" s="4">
        <f>Tabla14[[#This Row],[Importe]]-Tabla14[[#This Row],[Pagado]]</f>
        <v>0</v>
      </c>
    </row>
    <row r="3113" spans="1:8" x14ac:dyDescent="0.25">
      <c r="A3113" s="14">
        <v>44226</v>
      </c>
      <c r="B3113" s="8" t="s">
        <v>10773</v>
      </c>
      <c r="C3113">
        <v>45497</v>
      </c>
      <c r="D3113" s="13" t="s">
        <v>3947</v>
      </c>
      <c r="E3113" s="2">
        <v>10036.6</v>
      </c>
      <c r="F3113" s="15">
        <v>44228</v>
      </c>
      <c r="G3113" s="2">
        <v>10036.6</v>
      </c>
      <c r="H3113" s="4">
        <f>Tabla14[[#This Row],[Importe]]-Tabla14[[#This Row],[Pagado]]</f>
        <v>0</v>
      </c>
    </row>
    <row r="3114" spans="1:8" x14ac:dyDescent="0.25">
      <c r="A3114" s="14">
        <v>44226</v>
      </c>
      <c r="B3114" s="8" t="s">
        <v>10774</v>
      </c>
      <c r="C3114">
        <v>45498</v>
      </c>
      <c r="D3114" s="13" t="s">
        <v>3972</v>
      </c>
      <c r="E3114" s="2">
        <v>5142.5</v>
      </c>
      <c r="F3114" s="15">
        <v>44226</v>
      </c>
      <c r="G3114" s="2">
        <v>5142.5</v>
      </c>
      <c r="H3114" s="4">
        <f>Tabla14[[#This Row],[Importe]]-Tabla14[[#This Row],[Pagado]]</f>
        <v>0</v>
      </c>
    </row>
    <row r="3115" spans="1:8" x14ac:dyDescent="0.25">
      <c r="A3115" s="14">
        <v>44226</v>
      </c>
      <c r="B3115" s="8" t="s">
        <v>10775</v>
      </c>
      <c r="C3115">
        <v>45499</v>
      </c>
      <c r="D3115" s="13" t="s">
        <v>3962</v>
      </c>
      <c r="E3115" s="2">
        <v>10266.200000000001</v>
      </c>
      <c r="F3115" s="15">
        <v>44226</v>
      </c>
      <c r="G3115" s="2">
        <v>10266.200000000001</v>
      </c>
      <c r="H3115" s="4">
        <f>Tabla14[[#This Row],[Importe]]-Tabla14[[#This Row],[Pagado]]</f>
        <v>0</v>
      </c>
    </row>
    <row r="3116" spans="1:8" x14ac:dyDescent="0.25">
      <c r="A3116" s="14">
        <v>44226</v>
      </c>
      <c r="B3116" s="8" t="s">
        <v>10776</v>
      </c>
      <c r="C3116">
        <v>45500</v>
      </c>
      <c r="D3116" s="13" t="s">
        <v>3949</v>
      </c>
      <c r="E3116" s="2">
        <v>50084.6</v>
      </c>
      <c r="F3116" s="15">
        <v>44228</v>
      </c>
      <c r="G3116" s="2">
        <v>50084.6</v>
      </c>
      <c r="H3116" s="4">
        <f>Tabla14[[#This Row],[Importe]]-Tabla14[[#This Row],[Pagado]]</f>
        <v>0</v>
      </c>
    </row>
    <row r="3117" spans="1:8" x14ac:dyDescent="0.25">
      <c r="A3117" s="14">
        <v>44226</v>
      </c>
      <c r="B3117" s="8" t="s">
        <v>10777</v>
      </c>
      <c r="C3117">
        <v>45501</v>
      </c>
      <c r="D3117" s="13" t="s">
        <v>3982</v>
      </c>
      <c r="E3117" s="2">
        <v>3348</v>
      </c>
      <c r="F3117" s="15">
        <v>44226</v>
      </c>
      <c r="G3117" s="2">
        <v>3348</v>
      </c>
      <c r="H3117" s="4">
        <f>Tabla14[[#This Row],[Importe]]-Tabla14[[#This Row],[Pagado]]</f>
        <v>0</v>
      </c>
    </row>
    <row r="3118" spans="1:8" x14ac:dyDescent="0.25">
      <c r="A3118" s="14">
        <v>44226</v>
      </c>
      <c r="B3118" s="8" t="s">
        <v>10778</v>
      </c>
      <c r="C3118">
        <v>45502</v>
      </c>
      <c r="D3118" s="13" t="s">
        <v>3971</v>
      </c>
      <c r="E3118" s="2">
        <v>6696</v>
      </c>
      <c r="F3118" s="15">
        <v>44226</v>
      </c>
      <c r="G3118" s="2">
        <v>6696</v>
      </c>
      <c r="H3118" s="4">
        <f>Tabla14[[#This Row],[Importe]]-Tabla14[[#This Row],[Pagado]]</f>
        <v>0</v>
      </c>
    </row>
    <row r="3119" spans="1:8" x14ac:dyDescent="0.25">
      <c r="A3119" s="14">
        <v>44226</v>
      </c>
      <c r="B3119" s="8" t="s">
        <v>10779</v>
      </c>
      <c r="C3119">
        <v>45503</v>
      </c>
      <c r="D3119" s="13" t="s">
        <v>3941</v>
      </c>
      <c r="E3119" s="2">
        <v>12201.5</v>
      </c>
      <c r="F3119" s="15">
        <v>44228</v>
      </c>
      <c r="G3119" s="2">
        <v>12201.5</v>
      </c>
      <c r="H3119" s="4">
        <f>Tabla14[[#This Row],[Importe]]-Tabla14[[#This Row],[Pagado]]</f>
        <v>0</v>
      </c>
    </row>
    <row r="3120" spans="1:8" x14ac:dyDescent="0.25">
      <c r="A3120" s="14">
        <v>44226</v>
      </c>
      <c r="B3120" s="8" t="s">
        <v>10780</v>
      </c>
      <c r="C3120">
        <v>45504</v>
      </c>
      <c r="D3120" s="13" t="s">
        <v>4036</v>
      </c>
      <c r="E3120" s="2">
        <v>2242.1999999999998</v>
      </c>
      <c r="F3120" s="15">
        <v>44226</v>
      </c>
      <c r="G3120" s="2">
        <v>2242.1999999999998</v>
      </c>
      <c r="H3120" s="4">
        <f>Tabla14[[#This Row],[Importe]]-Tabla14[[#This Row],[Pagado]]</f>
        <v>0</v>
      </c>
    </row>
    <row r="3121" spans="1:8" x14ac:dyDescent="0.25">
      <c r="A3121" s="14">
        <v>44226</v>
      </c>
      <c r="B3121" s="8" t="s">
        <v>10781</v>
      </c>
      <c r="C3121">
        <v>45505</v>
      </c>
      <c r="D3121" s="13" t="s">
        <v>3945</v>
      </c>
      <c r="E3121" s="2">
        <v>9144</v>
      </c>
      <c r="F3121" s="15">
        <v>44228</v>
      </c>
      <c r="G3121" s="2">
        <v>9144</v>
      </c>
      <c r="H3121" s="4">
        <f>Tabla14[[#This Row],[Importe]]-Tabla14[[#This Row],[Pagado]]</f>
        <v>0</v>
      </c>
    </row>
    <row r="3122" spans="1:8" x14ac:dyDescent="0.25">
      <c r="A3122" s="14">
        <v>44226</v>
      </c>
      <c r="B3122" s="8" t="s">
        <v>10782</v>
      </c>
      <c r="C3122">
        <v>45506</v>
      </c>
      <c r="D3122" s="13" t="s">
        <v>3942</v>
      </c>
      <c r="E3122" s="2">
        <v>7479.4</v>
      </c>
      <c r="F3122" s="15">
        <v>44228</v>
      </c>
      <c r="G3122" s="2">
        <v>7479.4</v>
      </c>
      <c r="H3122" s="4">
        <f>Tabla14[[#This Row],[Importe]]-Tabla14[[#This Row],[Pagado]]</f>
        <v>0</v>
      </c>
    </row>
    <row r="3123" spans="1:8" x14ac:dyDescent="0.25">
      <c r="A3123" s="14">
        <v>44226</v>
      </c>
      <c r="B3123" s="8" t="s">
        <v>10783</v>
      </c>
      <c r="C3123">
        <v>45507</v>
      </c>
      <c r="D3123" s="13" t="s">
        <v>3948</v>
      </c>
      <c r="E3123" s="2">
        <v>23251.200000000001</v>
      </c>
      <c r="F3123" s="15">
        <v>44228</v>
      </c>
      <c r="G3123" s="2">
        <v>23251.200000000001</v>
      </c>
      <c r="H3123" s="4">
        <f>Tabla14[[#This Row],[Importe]]-Tabla14[[#This Row],[Pagado]]</f>
        <v>0</v>
      </c>
    </row>
    <row r="3124" spans="1:8" x14ac:dyDescent="0.25">
      <c r="A3124" s="14">
        <v>44226</v>
      </c>
      <c r="B3124" s="8" t="s">
        <v>10784</v>
      </c>
      <c r="C3124">
        <v>45508</v>
      </c>
      <c r="D3124" s="13" t="s">
        <v>3958</v>
      </c>
      <c r="E3124" s="2">
        <v>3911.2</v>
      </c>
      <c r="F3124" s="15">
        <v>44226</v>
      </c>
      <c r="G3124" s="2">
        <v>3911.2</v>
      </c>
      <c r="H3124" s="4">
        <f>Tabla14[[#This Row],[Importe]]-Tabla14[[#This Row],[Pagado]]</f>
        <v>0</v>
      </c>
    </row>
    <row r="3125" spans="1:8" x14ac:dyDescent="0.25">
      <c r="A3125" s="14">
        <v>44226</v>
      </c>
      <c r="B3125" s="8" t="s">
        <v>10785</v>
      </c>
      <c r="C3125">
        <v>45509</v>
      </c>
      <c r="D3125" s="13" t="s">
        <v>8698</v>
      </c>
      <c r="E3125" s="2">
        <v>3672</v>
      </c>
      <c r="F3125" s="15">
        <v>44226</v>
      </c>
      <c r="G3125" s="2">
        <v>3672</v>
      </c>
      <c r="H3125" s="4">
        <f>Tabla14[[#This Row],[Importe]]-Tabla14[[#This Row],[Pagado]]</f>
        <v>0</v>
      </c>
    </row>
    <row r="3126" spans="1:8" x14ac:dyDescent="0.25">
      <c r="A3126" s="14">
        <v>44226</v>
      </c>
      <c r="B3126" s="8" t="s">
        <v>10786</v>
      </c>
      <c r="C3126">
        <v>45510</v>
      </c>
      <c r="D3126" s="13" t="s">
        <v>3939</v>
      </c>
      <c r="E3126" s="2">
        <v>11385</v>
      </c>
      <c r="F3126" s="15">
        <v>44228</v>
      </c>
      <c r="G3126" s="2">
        <v>11385</v>
      </c>
      <c r="H3126" s="4">
        <f>Tabla14[[#This Row],[Importe]]-Tabla14[[#This Row],[Pagado]]</f>
        <v>0</v>
      </c>
    </row>
    <row r="3127" spans="1:8" ht="30" x14ac:dyDescent="0.25">
      <c r="A3127" s="14">
        <v>44226</v>
      </c>
      <c r="B3127" s="8" t="s">
        <v>10787</v>
      </c>
      <c r="C3127">
        <v>45511</v>
      </c>
      <c r="D3127" s="13" t="s">
        <v>3950</v>
      </c>
      <c r="E3127" s="2">
        <v>51912.4</v>
      </c>
      <c r="F3127" s="15" t="s">
        <v>10962</v>
      </c>
      <c r="G3127" s="2">
        <f>47000+4912.4</f>
        <v>51912.4</v>
      </c>
      <c r="H3127" s="4">
        <f>Tabla14[[#This Row],[Importe]]-Tabla14[[#This Row],[Pagado]]</f>
        <v>0</v>
      </c>
    </row>
    <row r="3128" spans="1:8" x14ac:dyDescent="0.25">
      <c r="A3128" s="14">
        <v>44226</v>
      </c>
      <c r="B3128" s="8" t="s">
        <v>10788</v>
      </c>
      <c r="C3128">
        <v>45512</v>
      </c>
      <c r="D3128" s="13" t="s">
        <v>4082</v>
      </c>
      <c r="E3128" s="2">
        <v>10501.8</v>
      </c>
      <c r="F3128" s="15">
        <v>44228</v>
      </c>
      <c r="G3128" s="2">
        <v>10501.8</v>
      </c>
      <c r="H3128" s="4">
        <f>Tabla14[[#This Row],[Importe]]-Tabla14[[#This Row],[Pagado]]</f>
        <v>0</v>
      </c>
    </row>
    <row r="3129" spans="1:8" x14ac:dyDescent="0.25">
      <c r="A3129" s="14">
        <v>44226</v>
      </c>
      <c r="B3129" s="8" t="s">
        <v>10789</v>
      </c>
      <c r="C3129">
        <v>45513</v>
      </c>
      <c r="D3129" s="13" t="s">
        <v>3938</v>
      </c>
      <c r="E3129" s="2">
        <v>17431.900000000001</v>
      </c>
      <c r="F3129" s="15">
        <v>44229</v>
      </c>
      <c r="G3129" s="2">
        <v>17431.900000000001</v>
      </c>
      <c r="H3129" s="4">
        <f>Tabla14[[#This Row],[Importe]]-Tabla14[[#This Row],[Pagado]]</f>
        <v>0</v>
      </c>
    </row>
    <row r="3130" spans="1:8" x14ac:dyDescent="0.25">
      <c r="A3130" s="14">
        <v>44226</v>
      </c>
      <c r="B3130" s="8" t="s">
        <v>10790</v>
      </c>
      <c r="C3130">
        <v>45514</v>
      </c>
      <c r="D3130" s="13" t="s">
        <v>3944</v>
      </c>
      <c r="E3130" s="2">
        <v>7848</v>
      </c>
      <c r="F3130" s="15">
        <v>44228</v>
      </c>
      <c r="G3130" s="2">
        <v>7848</v>
      </c>
      <c r="H3130" s="4">
        <f>Tabla14[[#This Row],[Importe]]-Tabla14[[#This Row],[Pagado]]</f>
        <v>0</v>
      </c>
    </row>
    <row r="3131" spans="1:8" x14ac:dyDescent="0.25">
      <c r="A3131" s="14">
        <v>44226</v>
      </c>
      <c r="B3131" s="8" t="s">
        <v>10791</v>
      </c>
      <c r="C3131">
        <v>45515</v>
      </c>
      <c r="D3131" s="13" t="s">
        <v>3957</v>
      </c>
      <c r="E3131" s="2">
        <v>3450</v>
      </c>
      <c r="F3131" s="15">
        <v>44226</v>
      </c>
      <c r="G3131" s="2">
        <v>3450</v>
      </c>
      <c r="H3131" s="4">
        <f>Tabla14[[#This Row],[Importe]]-Tabla14[[#This Row],[Pagado]]</f>
        <v>0</v>
      </c>
    </row>
    <row r="3132" spans="1:8" x14ac:dyDescent="0.25">
      <c r="A3132" s="14">
        <v>44226</v>
      </c>
      <c r="B3132" s="8" t="s">
        <v>10792</v>
      </c>
      <c r="C3132">
        <v>45516</v>
      </c>
      <c r="D3132" s="13" t="s">
        <v>4017</v>
      </c>
      <c r="E3132" s="2">
        <v>87578</v>
      </c>
      <c r="F3132" s="15">
        <v>44234</v>
      </c>
      <c r="G3132" s="2">
        <v>87578</v>
      </c>
      <c r="H3132" s="4">
        <f>Tabla14[[#This Row],[Importe]]-Tabla14[[#This Row],[Pagado]]</f>
        <v>0</v>
      </c>
    </row>
    <row r="3133" spans="1:8" x14ac:dyDescent="0.25">
      <c r="A3133" s="14">
        <v>44226</v>
      </c>
      <c r="B3133" s="8" t="s">
        <v>10793</v>
      </c>
      <c r="C3133">
        <v>45517</v>
      </c>
      <c r="D3133" s="13" t="s">
        <v>3956</v>
      </c>
      <c r="E3133" s="2">
        <v>3110</v>
      </c>
      <c r="F3133" s="15">
        <v>44226</v>
      </c>
      <c r="G3133" s="2">
        <v>3110</v>
      </c>
      <c r="H3133" s="4">
        <f>Tabla14[[#This Row],[Importe]]-Tabla14[[#This Row],[Pagado]]</f>
        <v>0</v>
      </c>
    </row>
    <row r="3134" spans="1:8" x14ac:dyDescent="0.25">
      <c r="A3134" s="14">
        <v>44226</v>
      </c>
      <c r="B3134" s="8" t="s">
        <v>10794</v>
      </c>
      <c r="C3134">
        <v>45518</v>
      </c>
      <c r="D3134" s="13" t="s">
        <v>4067</v>
      </c>
      <c r="E3134" s="2">
        <v>5265.6</v>
      </c>
      <c r="F3134" s="15">
        <v>44226</v>
      </c>
      <c r="G3134" s="2">
        <v>5265.6</v>
      </c>
      <c r="H3134" s="4">
        <f>Tabla14[[#This Row],[Importe]]-Tabla14[[#This Row],[Pagado]]</f>
        <v>0</v>
      </c>
    </row>
    <row r="3135" spans="1:8" x14ac:dyDescent="0.25">
      <c r="A3135" s="14">
        <v>44226</v>
      </c>
      <c r="B3135" s="8" t="s">
        <v>10795</v>
      </c>
      <c r="C3135">
        <v>45519</v>
      </c>
      <c r="D3135" s="13" t="s">
        <v>4116</v>
      </c>
      <c r="E3135" s="2">
        <v>2724</v>
      </c>
      <c r="F3135" s="15">
        <v>44227</v>
      </c>
      <c r="G3135" s="2">
        <v>2724</v>
      </c>
      <c r="H3135" s="4">
        <f>Tabla14[[#This Row],[Importe]]-Tabla14[[#This Row],[Pagado]]</f>
        <v>0</v>
      </c>
    </row>
    <row r="3136" spans="1:8" x14ac:dyDescent="0.25">
      <c r="A3136" s="14">
        <v>44226</v>
      </c>
      <c r="B3136" s="8" t="s">
        <v>10796</v>
      </c>
      <c r="C3136">
        <v>45520</v>
      </c>
      <c r="D3136" s="13" t="s">
        <v>4031</v>
      </c>
      <c r="E3136" s="2">
        <v>4140</v>
      </c>
      <c r="F3136" s="15">
        <v>44226</v>
      </c>
      <c r="G3136" s="2">
        <v>4140</v>
      </c>
      <c r="H3136" s="4">
        <f>Tabla14[[#This Row],[Importe]]-Tabla14[[#This Row],[Pagado]]</f>
        <v>0</v>
      </c>
    </row>
    <row r="3137" spans="1:8" x14ac:dyDescent="0.25">
      <c r="A3137" s="14">
        <v>44226</v>
      </c>
      <c r="B3137" s="8" t="s">
        <v>10797</v>
      </c>
      <c r="C3137">
        <v>45521</v>
      </c>
      <c r="D3137" s="13" t="s">
        <v>3964</v>
      </c>
      <c r="E3137" s="2">
        <v>950.4</v>
      </c>
      <c r="F3137" s="15">
        <v>44226</v>
      </c>
      <c r="G3137" s="2">
        <v>950.4</v>
      </c>
      <c r="H3137" s="4">
        <f>Tabla14[[#This Row],[Importe]]-Tabla14[[#This Row],[Pagado]]</f>
        <v>0</v>
      </c>
    </row>
    <row r="3138" spans="1:8" x14ac:dyDescent="0.25">
      <c r="A3138" s="14">
        <v>44226</v>
      </c>
      <c r="B3138" s="8" t="s">
        <v>10798</v>
      </c>
      <c r="C3138">
        <v>45522</v>
      </c>
      <c r="D3138" s="13" t="s">
        <v>3980</v>
      </c>
      <c r="E3138" s="2">
        <v>11583.3</v>
      </c>
      <c r="F3138" s="15">
        <v>44227</v>
      </c>
      <c r="G3138" s="2">
        <v>11583.3</v>
      </c>
      <c r="H3138" s="4">
        <f>Tabla14[[#This Row],[Importe]]-Tabla14[[#This Row],[Pagado]]</f>
        <v>0</v>
      </c>
    </row>
    <row r="3139" spans="1:8" x14ac:dyDescent="0.25">
      <c r="A3139" s="14">
        <v>44226</v>
      </c>
      <c r="B3139" s="8" t="s">
        <v>10799</v>
      </c>
      <c r="C3139">
        <v>45523</v>
      </c>
      <c r="D3139" s="13" t="s">
        <v>3987</v>
      </c>
      <c r="E3139" s="2">
        <v>1718.2</v>
      </c>
      <c r="F3139" s="15">
        <v>44227</v>
      </c>
      <c r="G3139" s="2">
        <v>1718.2</v>
      </c>
      <c r="H3139" s="4">
        <f>Tabla14[[#This Row],[Importe]]-Tabla14[[#This Row],[Pagado]]</f>
        <v>0</v>
      </c>
    </row>
    <row r="3140" spans="1:8" x14ac:dyDescent="0.25">
      <c r="A3140" s="14">
        <v>44226</v>
      </c>
      <c r="B3140" s="8" t="s">
        <v>10800</v>
      </c>
      <c r="C3140">
        <v>45524</v>
      </c>
      <c r="D3140" s="13" t="s">
        <v>4041</v>
      </c>
      <c r="E3140" s="2">
        <v>2172.3000000000002</v>
      </c>
      <c r="F3140" s="15">
        <v>44226</v>
      </c>
      <c r="G3140" s="2">
        <v>2172.3000000000002</v>
      </c>
      <c r="H3140" s="4">
        <f>Tabla14[[#This Row],[Importe]]-Tabla14[[#This Row],[Pagado]]</f>
        <v>0</v>
      </c>
    </row>
    <row r="3141" spans="1:8" x14ac:dyDescent="0.25">
      <c r="A3141" s="14">
        <v>44226</v>
      </c>
      <c r="B3141" s="8" t="s">
        <v>10801</v>
      </c>
      <c r="C3141">
        <v>45525</v>
      </c>
      <c r="D3141" s="13" t="s">
        <v>3954</v>
      </c>
      <c r="E3141" s="2">
        <v>4166.3999999999996</v>
      </c>
      <c r="F3141" s="15">
        <v>44226</v>
      </c>
      <c r="G3141" s="2">
        <v>4166.3999999999996</v>
      </c>
      <c r="H3141" s="4">
        <f>Tabla14[[#This Row],[Importe]]-Tabla14[[#This Row],[Pagado]]</f>
        <v>0</v>
      </c>
    </row>
    <row r="3142" spans="1:8" x14ac:dyDescent="0.25">
      <c r="A3142" s="14">
        <v>44226</v>
      </c>
      <c r="B3142" s="8" t="s">
        <v>10802</v>
      </c>
      <c r="C3142">
        <v>45526</v>
      </c>
      <c r="D3142" s="13" t="s">
        <v>3983</v>
      </c>
      <c r="E3142" s="2">
        <v>9066.7000000000007</v>
      </c>
      <c r="F3142" s="15">
        <v>44232</v>
      </c>
      <c r="G3142" s="2">
        <v>9066.7000000000007</v>
      </c>
      <c r="H3142" s="4">
        <f>Tabla14[[#This Row],[Importe]]-Tabla14[[#This Row],[Pagado]]</f>
        <v>0</v>
      </c>
    </row>
    <row r="3143" spans="1:8" x14ac:dyDescent="0.25">
      <c r="A3143" s="14">
        <v>44226</v>
      </c>
      <c r="B3143" s="8" t="s">
        <v>10803</v>
      </c>
      <c r="C3143">
        <v>45527</v>
      </c>
      <c r="D3143" s="13" t="s">
        <v>8544</v>
      </c>
      <c r="E3143" s="2">
        <v>550</v>
      </c>
      <c r="F3143" s="15">
        <v>44226</v>
      </c>
      <c r="G3143" s="2">
        <v>550</v>
      </c>
      <c r="H3143" s="4">
        <f>Tabla14[[#This Row],[Importe]]-Tabla14[[#This Row],[Pagado]]</f>
        <v>0</v>
      </c>
    </row>
    <row r="3144" spans="1:8" x14ac:dyDescent="0.25">
      <c r="A3144" s="14">
        <v>44226</v>
      </c>
      <c r="B3144" s="8" t="s">
        <v>10804</v>
      </c>
      <c r="C3144">
        <v>45528</v>
      </c>
      <c r="D3144" s="13" t="s">
        <v>4001</v>
      </c>
      <c r="E3144" s="2">
        <v>5520</v>
      </c>
      <c r="F3144" s="15">
        <v>44227</v>
      </c>
      <c r="G3144" s="2">
        <v>5520</v>
      </c>
      <c r="H3144" s="4">
        <f>Tabla14[[#This Row],[Importe]]-Tabla14[[#This Row],[Pagado]]</f>
        <v>0</v>
      </c>
    </row>
    <row r="3145" spans="1:8" x14ac:dyDescent="0.25">
      <c r="A3145" s="14">
        <v>44226</v>
      </c>
      <c r="B3145" s="8" t="s">
        <v>10805</v>
      </c>
      <c r="C3145">
        <v>45529</v>
      </c>
      <c r="D3145" s="13" t="s">
        <v>3964</v>
      </c>
      <c r="E3145" s="2">
        <v>1380</v>
      </c>
      <c r="F3145" s="15">
        <v>44226</v>
      </c>
      <c r="G3145" s="2">
        <v>1380</v>
      </c>
      <c r="H3145" s="4">
        <f>Tabla14[[#This Row],[Importe]]-Tabla14[[#This Row],[Pagado]]</f>
        <v>0</v>
      </c>
    </row>
    <row r="3146" spans="1:8" x14ac:dyDescent="0.25">
      <c r="A3146" s="14">
        <v>44226</v>
      </c>
      <c r="B3146" s="8" t="s">
        <v>10806</v>
      </c>
      <c r="C3146">
        <v>45530</v>
      </c>
      <c r="D3146" s="13" t="s">
        <v>3993</v>
      </c>
      <c r="E3146" s="2">
        <v>6283.7</v>
      </c>
      <c r="F3146" s="15">
        <v>44226</v>
      </c>
      <c r="G3146" s="2">
        <v>6283.7</v>
      </c>
      <c r="H3146" s="4">
        <f>Tabla14[[#This Row],[Importe]]-Tabla14[[#This Row],[Pagado]]</f>
        <v>0</v>
      </c>
    </row>
    <row r="3147" spans="1:8" x14ac:dyDescent="0.25">
      <c r="A3147" s="14">
        <v>44226</v>
      </c>
      <c r="B3147" s="8" t="s">
        <v>10807</v>
      </c>
      <c r="C3147">
        <v>45531</v>
      </c>
      <c r="D3147" s="13" t="s">
        <v>4100</v>
      </c>
      <c r="E3147" s="2">
        <v>920</v>
      </c>
      <c r="F3147" s="15">
        <v>44227</v>
      </c>
      <c r="G3147" s="2">
        <v>920</v>
      </c>
      <c r="H3147" s="4">
        <f>Tabla14[[#This Row],[Importe]]-Tabla14[[#This Row],[Pagado]]</f>
        <v>0</v>
      </c>
    </row>
    <row r="3148" spans="1:8" x14ac:dyDescent="0.25">
      <c r="A3148" s="14">
        <v>44226</v>
      </c>
      <c r="B3148" s="8" t="s">
        <v>10808</v>
      </c>
      <c r="C3148">
        <v>45532</v>
      </c>
      <c r="D3148" s="13" t="s">
        <v>4033</v>
      </c>
      <c r="E3148" s="2">
        <v>1250.8</v>
      </c>
      <c r="F3148" s="15">
        <v>44226</v>
      </c>
      <c r="G3148" s="2">
        <v>1250.8</v>
      </c>
      <c r="H3148" s="4">
        <f>Tabla14[[#This Row],[Importe]]-Tabla14[[#This Row],[Pagado]]</f>
        <v>0</v>
      </c>
    </row>
    <row r="3149" spans="1:8" x14ac:dyDescent="0.25">
      <c r="A3149" s="14">
        <v>44226</v>
      </c>
      <c r="B3149" s="8" t="s">
        <v>10809</v>
      </c>
      <c r="C3149">
        <v>45533</v>
      </c>
      <c r="D3149" s="13" t="s">
        <v>3970</v>
      </c>
      <c r="E3149" s="2">
        <v>2570.9</v>
      </c>
      <c r="F3149" s="15">
        <v>44226</v>
      </c>
      <c r="G3149" s="2">
        <v>2570.9</v>
      </c>
      <c r="H3149" s="4">
        <f>Tabla14[[#This Row],[Importe]]-Tabla14[[#This Row],[Pagado]]</f>
        <v>0</v>
      </c>
    </row>
    <row r="3150" spans="1:8" ht="15.75" x14ac:dyDescent="0.25">
      <c r="A3150" s="14">
        <v>44226</v>
      </c>
      <c r="B3150" s="8" t="s">
        <v>10810</v>
      </c>
      <c r="C3150">
        <v>45534</v>
      </c>
      <c r="D3150" s="17" t="s">
        <v>7662</v>
      </c>
      <c r="E3150" s="2">
        <v>0</v>
      </c>
      <c r="F3150" s="18" t="s">
        <v>7662</v>
      </c>
      <c r="G3150" s="2">
        <v>0</v>
      </c>
      <c r="H3150" s="4">
        <f>Tabla14[[#This Row],[Importe]]-Tabla14[[#This Row],[Pagado]]</f>
        <v>0</v>
      </c>
    </row>
    <row r="3151" spans="1:8" x14ac:dyDescent="0.25">
      <c r="A3151" s="14">
        <v>44226</v>
      </c>
      <c r="B3151" s="8" t="s">
        <v>10811</v>
      </c>
      <c r="C3151">
        <v>45535</v>
      </c>
      <c r="D3151" s="13" t="s">
        <v>3986</v>
      </c>
      <c r="E3151" s="2">
        <v>3273.5</v>
      </c>
      <c r="F3151" s="15">
        <v>44227</v>
      </c>
      <c r="G3151" s="2">
        <v>3273.5</v>
      </c>
      <c r="H3151" s="4">
        <f>Tabla14[[#This Row],[Importe]]-Tabla14[[#This Row],[Pagado]]</f>
        <v>0</v>
      </c>
    </row>
    <row r="3152" spans="1:8" x14ac:dyDescent="0.25">
      <c r="A3152" s="14">
        <v>44226</v>
      </c>
      <c r="B3152" s="8" t="s">
        <v>10812</v>
      </c>
      <c r="C3152">
        <v>45536</v>
      </c>
      <c r="D3152" s="13" t="s">
        <v>3985</v>
      </c>
      <c r="E3152" s="2">
        <v>2735.2</v>
      </c>
      <c r="F3152" s="15">
        <v>44227</v>
      </c>
      <c r="G3152" s="2">
        <v>2735.2</v>
      </c>
      <c r="H3152" s="4">
        <f>Tabla14[[#This Row],[Importe]]-Tabla14[[#This Row],[Pagado]]</f>
        <v>0</v>
      </c>
    </row>
    <row r="3153" spans="1:8" x14ac:dyDescent="0.25">
      <c r="A3153" s="14">
        <v>44226</v>
      </c>
      <c r="B3153" s="8" t="s">
        <v>10813</v>
      </c>
      <c r="C3153">
        <v>45537</v>
      </c>
      <c r="D3153" s="13" t="s">
        <v>3960</v>
      </c>
      <c r="E3153" s="2">
        <v>19481.8</v>
      </c>
      <c r="F3153" s="15">
        <v>44226</v>
      </c>
      <c r="G3153" s="2">
        <v>19481.8</v>
      </c>
      <c r="H3153" s="4">
        <f>Tabla14[[#This Row],[Importe]]-Tabla14[[#This Row],[Pagado]]</f>
        <v>0</v>
      </c>
    </row>
    <row r="3154" spans="1:8" x14ac:dyDescent="0.25">
      <c r="A3154" s="14">
        <v>44226</v>
      </c>
      <c r="B3154" s="8" t="s">
        <v>10814</v>
      </c>
      <c r="C3154">
        <v>45538</v>
      </c>
      <c r="D3154" s="13" t="s">
        <v>4000</v>
      </c>
      <c r="E3154" s="2">
        <v>1462.8</v>
      </c>
      <c r="F3154" s="15">
        <v>44227</v>
      </c>
      <c r="G3154" s="2">
        <v>1462.8</v>
      </c>
      <c r="H3154" s="4">
        <f>Tabla14[[#This Row],[Importe]]-Tabla14[[#This Row],[Pagado]]</f>
        <v>0</v>
      </c>
    </row>
    <row r="3155" spans="1:8" ht="15.75" x14ac:dyDescent="0.25">
      <c r="A3155" s="14">
        <v>44226</v>
      </c>
      <c r="B3155" s="8" t="s">
        <v>10815</v>
      </c>
      <c r="C3155">
        <v>45539</v>
      </c>
      <c r="D3155" s="17" t="s">
        <v>7662</v>
      </c>
      <c r="E3155" s="2">
        <v>0</v>
      </c>
      <c r="F3155" s="18" t="s">
        <v>7662</v>
      </c>
      <c r="G3155" s="2">
        <v>0</v>
      </c>
      <c r="H3155" s="4">
        <f>Tabla14[[#This Row],[Importe]]-Tabla14[[#This Row],[Pagado]]</f>
        <v>0</v>
      </c>
    </row>
    <row r="3156" spans="1:8" x14ac:dyDescent="0.25">
      <c r="A3156" s="14">
        <v>44226</v>
      </c>
      <c r="B3156" s="8" t="s">
        <v>10816</v>
      </c>
      <c r="C3156">
        <v>45540</v>
      </c>
      <c r="D3156" s="13" t="s">
        <v>3964</v>
      </c>
      <c r="E3156" s="2">
        <v>862.9</v>
      </c>
      <c r="F3156" s="15">
        <v>44226</v>
      </c>
      <c r="G3156" s="2">
        <v>862.9</v>
      </c>
      <c r="H3156" s="4">
        <f>Tabla14[[#This Row],[Importe]]-Tabla14[[#This Row],[Pagado]]</f>
        <v>0</v>
      </c>
    </row>
    <row r="3157" spans="1:8" x14ac:dyDescent="0.25">
      <c r="A3157" s="14">
        <v>44226</v>
      </c>
      <c r="B3157" s="8" t="s">
        <v>10817</v>
      </c>
      <c r="C3157">
        <v>45541</v>
      </c>
      <c r="D3157" s="13" t="s">
        <v>3978</v>
      </c>
      <c r="E3157" s="2">
        <v>11428.1</v>
      </c>
      <c r="F3157" s="15">
        <v>44226</v>
      </c>
      <c r="G3157" s="2">
        <v>11428.1</v>
      </c>
      <c r="H3157" s="4">
        <f>Tabla14[[#This Row],[Importe]]-Tabla14[[#This Row],[Pagado]]</f>
        <v>0</v>
      </c>
    </row>
    <row r="3158" spans="1:8" x14ac:dyDescent="0.25">
      <c r="A3158" s="14">
        <v>44226</v>
      </c>
      <c r="B3158" s="8" t="s">
        <v>10818</v>
      </c>
      <c r="C3158">
        <v>45542</v>
      </c>
      <c r="D3158" s="13" t="s">
        <v>4002</v>
      </c>
      <c r="E3158" s="2">
        <v>2322</v>
      </c>
      <c r="F3158" s="15">
        <v>44227</v>
      </c>
      <c r="G3158" s="2">
        <v>2322</v>
      </c>
      <c r="H3158" s="4">
        <f>Tabla14[[#This Row],[Importe]]-Tabla14[[#This Row],[Pagado]]</f>
        <v>0</v>
      </c>
    </row>
    <row r="3159" spans="1:8" x14ac:dyDescent="0.25">
      <c r="A3159" s="14">
        <v>44226</v>
      </c>
      <c r="B3159" s="8" t="s">
        <v>10819</v>
      </c>
      <c r="C3159">
        <v>45543</v>
      </c>
      <c r="D3159" s="13" t="s">
        <v>3978</v>
      </c>
      <c r="E3159" s="2">
        <v>3946.8</v>
      </c>
      <c r="F3159" s="15">
        <v>44226</v>
      </c>
      <c r="G3159" s="2">
        <v>3946.8</v>
      </c>
      <c r="H3159" s="4">
        <f>Tabla14[[#This Row],[Importe]]-Tabla14[[#This Row],[Pagado]]</f>
        <v>0</v>
      </c>
    </row>
    <row r="3160" spans="1:8" x14ac:dyDescent="0.25">
      <c r="A3160" s="14">
        <v>44226</v>
      </c>
      <c r="B3160" s="8" t="s">
        <v>10820</v>
      </c>
      <c r="C3160">
        <v>45544</v>
      </c>
      <c r="D3160" s="13" t="s">
        <v>3974</v>
      </c>
      <c r="E3160" s="2">
        <v>7392.2</v>
      </c>
      <c r="F3160" s="15">
        <v>44227</v>
      </c>
      <c r="G3160" s="2">
        <v>7392.2</v>
      </c>
      <c r="H3160" s="4">
        <f>Tabla14[[#This Row],[Importe]]-Tabla14[[#This Row],[Pagado]]</f>
        <v>0</v>
      </c>
    </row>
    <row r="3161" spans="1:8" x14ac:dyDescent="0.25">
      <c r="A3161" s="14">
        <v>44226</v>
      </c>
      <c r="B3161" s="8" t="s">
        <v>10821</v>
      </c>
      <c r="C3161">
        <v>45545</v>
      </c>
      <c r="D3161" s="13" t="s">
        <v>4083</v>
      </c>
      <c r="E3161" s="2">
        <v>4383.8</v>
      </c>
      <c r="F3161" s="15">
        <v>44227</v>
      </c>
      <c r="G3161" s="2">
        <v>4383.8</v>
      </c>
      <c r="H3161" s="4">
        <f>Tabla14[[#This Row],[Importe]]-Tabla14[[#This Row],[Pagado]]</f>
        <v>0</v>
      </c>
    </row>
    <row r="3162" spans="1:8" x14ac:dyDescent="0.25">
      <c r="A3162" s="14">
        <v>44226</v>
      </c>
      <c r="B3162" s="8" t="s">
        <v>10822</v>
      </c>
      <c r="C3162">
        <v>45546</v>
      </c>
      <c r="D3162" s="13" t="s">
        <v>3975</v>
      </c>
      <c r="E3162" s="2">
        <v>6900</v>
      </c>
      <c r="F3162" s="15">
        <v>44227</v>
      </c>
      <c r="G3162" s="2">
        <v>6900</v>
      </c>
      <c r="H3162" s="4">
        <f>Tabla14[[#This Row],[Importe]]-Tabla14[[#This Row],[Pagado]]</f>
        <v>0</v>
      </c>
    </row>
    <row r="3163" spans="1:8" x14ac:dyDescent="0.25">
      <c r="A3163" s="14">
        <v>44226</v>
      </c>
      <c r="B3163" s="8" t="s">
        <v>10823</v>
      </c>
      <c r="C3163">
        <v>45547</v>
      </c>
      <c r="D3163" s="13" t="s">
        <v>4009</v>
      </c>
      <c r="E3163" s="2">
        <v>828</v>
      </c>
      <c r="F3163" s="15">
        <v>44227</v>
      </c>
      <c r="G3163" s="2">
        <v>828</v>
      </c>
      <c r="H3163" s="4">
        <f>Tabla14[[#This Row],[Importe]]-Tabla14[[#This Row],[Pagado]]</f>
        <v>0</v>
      </c>
    </row>
    <row r="3164" spans="1:8" x14ac:dyDescent="0.25">
      <c r="A3164" s="14">
        <v>44226</v>
      </c>
      <c r="B3164" s="8" t="s">
        <v>10824</v>
      </c>
      <c r="C3164">
        <v>45548</v>
      </c>
      <c r="D3164" s="13" t="s">
        <v>4004</v>
      </c>
      <c r="E3164" s="2">
        <v>3560.4</v>
      </c>
      <c r="F3164" s="15">
        <v>44227</v>
      </c>
      <c r="G3164" s="2">
        <v>3560.4</v>
      </c>
      <c r="H3164" s="4">
        <f>Tabla14[[#This Row],[Importe]]-Tabla14[[#This Row],[Pagado]]</f>
        <v>0</v>
      </c>
    </row>
    <row r="3165" spans="1:8" x14ac:dyDescent="0.25">
      <c r="A3165" s="14">
        <v>44226</v>
      </c>
      <c r="B3165" s="8" t="s">
        <v>10825</v>
      </c>
      <c r="C3165">
        <v>45549</v>
      </c>
      <c r="D3165" s="13" t="s">
        <v>3973</v>
      </c>
      <c r="E3165" s="2">
        <v>3377.6</v>
      </c>
      <c r="F3165" s="15">
        <v>44227</v>
      </c>
      <c r="G3165" s="2">
        <v>3377.6</v>
      </c>
      <c r="H3165" s="4">
        <f>Tabla14[[#This Row],[Importe]]-Tabla14[[#This Row],[Pagado]]</f>
        <v>0</v>
      </c>
    </row>
    <row r="3166" spans="1:8" x14ac:dyDescent="0.25">
      <c r="A3166" s="14">
        <v>44226</v>
      </c>
      <c r="B3166" s="8" t="s">
        <v>10826</v>
      </c>
      <c r="C3166">
        <v>45550</v>
      </c>
      <c r="D3166" s="13" t="s">
        <v>3967</v>
      </c>
      <c r="E3166" s="2">
        <v>8750.4</v>
      </c>
      <c r="F3166" s="15">
        <v>44226</v>
      </c>
      <c r="G3166" s="2">
        <v>8750.4</v>
      </c>
      <c r="H3166" s="4">
        <f>Tabla14[[#This Row],[Importe]]-Tabla14[[#This Row],[Pagado]]</f>
        <v>0</v>
      </c>
    </row>
    <row r="3167" spans="1:8" x14ac:dyDescent="0.25">
      <c r="A3167" s="14">
        <v>44226</v>
      </c>
      <c r="B3167" s="8" t="s">
        <v>10827</v>
      </c>
      <c r="C3167">
        <v>45551</v>
      </c>
      <c r="D3167" s="13" t="s">
        <v>4046</v>
      </c>
      <c r="E3167" s="2">
        <v>1573.5</v>
      </c>
      <c r="F3167" s="15">
        <v>44227</v>
      </c>
      <c r="G3167" s="2">
        <v>1573.5</v>
      </c>
      <c r="H3167" s="4">
        <f>Tabla14[[#This Row],[Importe]]-Tabla14[[#This Row],[Pagado]]</f>
        <v>0</v>
      </c>
    </row>
    <row r="3168" spans="1:8" x14ac:dyDescent="0.25">
      <c r="A3168" s="14">
        <v>44226</v>
      </c>
      <c r="B3168" s="8" t="s">
        <v>10828</v>
      </c>
      <c r="C3168">
        <v>45552</v>
      </c>
      <c r="D3168" s="13" t="s">
        <v>4045</v>
      </c>
      <c r="E3168" s="2">
        <v>3532.8</v>
      </c>
      <c r="F3168" s="15">
        <v>44227</v>
      </c>
      <c r="G3168" s="2">
        <v>3532.8</v>
      </c>
      <c r="H3168" s="4">
        <f>Tabla14[[#This Row],[Importe]]-Tabla14[[#This Row],[Pagado]]</f>
        <v>0</v>
      </c>
    </row>
    <row r="3169" spans="1:8" x14ac:dyDescent="0.25">
      <c r="A3169" s="14">
        <v>44226</v>
      </c>
      <c r="B3169" s="8" t="s">
        <v>10829</v>
      </c>
      <c r="C3169">
        <v>45553</v>
      </c>
      <c r="D3169" s="13" t="s">
        <v>4010</v>
      </c>
      <c r="E3169" s="2">
        <v>2844.6</v>
      </c>
      <c r="F3169" s="15">
        <v>44227</v>
      </c>
      <c r="G3169" s="2">
        <v>2844.6</v>
      </c>
      <c r="H3169" s="4">
        <f>Tabla14[[#This Row],[Importe]]-Tabla14[[#This Row],[Pagado]]</f>
        <v>0</v>
      </c>
    </row>
    <row r="3170" spans="1:8" x14ac:dyDescent="0.25">
      <c r="A3170" s="14">
        <v>44226</v>
      </c>
      <c r="B3170" s="8" t="s">
        <v>10830</v>
      </c>
      <c r="C3170">
        <v>45554</v>
      </c>
      <c r="D3170" s="13" t="s">
        <v>3964</v>
      </c>
      <c r="E3170" s="2">
        <v>3220</v>
      </c>
      <c r="F3170" s="15">
        <v>44226</v>
      </c>
      <c r="G3170" s="2">
        <v>3220</v>
      </c>
      <c r="H3170" s="4">
        <f>Tabla14[[#This Row],[Importe]]-Tabla14[[#This Row],[Pagado]]</f>
        <v>0</v>
      </c>
    </row>
    <row r="3171" spans="1:8" x14ac:dyDescent="0.25">
      <c r="A3171" s="14">
        <v>44226</v>
      </c>
      <c r="B3171" s="8" t="s">
        <v>10831</v>
      </c>
      <c r="C3171">
        <v>45555</v>
      </c>
      <c r="D3171" s="13" t="s">
        <v>3999</v>
      </c>
      <c r="E3171" s="2">
        <v>4607.2</v>
      </c>
      <c r="F3171" s="15">
        <v>44226</v>
      </c>
      <c r="G3171" s="2">
        <v>4607.2</v>
      </c>
      <c r="H3171" s="4">
        <f>Tabla14[[#This Row],[Importe]]-Tabla14[[#This Row],[Pagado]]</f>
        <v>0</v>
      </c>
    </row>
    <row r="3172" spans="1:8" x14ac:dyDescent="0.25">
      <c r="A3172" s="14">
        <v>44226</v>
      </c>
      <c r="B3172" s="8" t="s">
        <v>10832</v>
      </c>
      <c r="C3172">
        <v>45556</v>
      </c>
      <c r="D3172" s="13" t="s">
        <v>4111</v>
      </c>
      <c r="E3172" s="2">
        <v>2116.8000000000002</v>
      </c>
      <c r="F3172" s="15">
        <v>44227</v>
      </c>
      <c r="G3172" s="2">
        <v>2116.8000000000002</v>
      </c>
      <c r="H3172" s="4">
        <f>Tabla14[[#This Row],[Importe]]-Tabla14[[#This Row],[Pagado]]</f>
        <v>0</v>
      </c>
    </row>
    <row r="3173" spans="1:8" x14ac:dyDescent="0.25">
      <c r="A3173" s="14">
        <v>44226</v>
      </c>
      <c r="B3173" s="8" t="s">
        <v>10833</v>
      </c>
      <c r="C3173">
        <v>45557</v>
      </c>
      <c r="D3173" s="13" t="s">
        <v>4044</v>
      </c>
      <c r="E3173" s="2">
        <v>9733</v>
      </c>
      <c r="F3173" s="15">
        <v>44227</v>
      </c>
      <c r="G3173" s="2">
        <v>9733</v>
      </c>
      <c r="H3173" s="4">
        <f>Tabla14[[#This Row],[Importe]]-Tabla14[[#This Row],[Pagado]]</f>
        <v>0</v>
      </c>
    </row>
    <row r="3174" spans="1:8" x14ac:dyDescent="0.25">
      <c r="A3174" s="14">
        <v>44226</v>
      </c>
      <c r="B3174" s="8" t="s">
        <v>10834</v>
      </c>
      <c r="C3174">
        <v>45558</v>
      </c>
      <c r="D3174" s="13" t="s">
        <v>3964</v>
      </c>
      <c r="E3174" s="2">
        <v>230</v>
      </c>
      <c r="F3174" s="15">
        <v>44226</v>
      </c>
      <c r="G3174" s="2">
        <v>230</v>
      </c>
      <c r="H3174" s="4">
        <f>Tabla14[[#This Row],[Importe]]-Tabla14[[#This Row],[Pagado]]</f>
        <v>0</v>
      </c>
    </row>
    <row r="3175" spans="1:8" x14ac:dyDescent="0.25">
      <c r="A3175" s="14">
        <v>44226</v>
      </c>
      <c r="B3175" s="8" t="s">
        <v>10835</v>
      </c>
      <c r="C3175">
        <v>45559</v>
      </c>
      <c r="D3175" s="13" t="s">
        <v>3969</v>
      </c>
      <c r="E3175" s="2">
        <v>9318.9</v>
      </c>
      <c r="F3175" s="15">
        <v>44226</v>
      </c>
      <c r="G3175" s="2">
        <v>9318.9</v>
      </c>
      <c r="H3175" s="4">
        <f>Tabla14[[#This Row],[Importe]]-Tabla14[[#This Row],[Pagado]]</f>
        <v>0</v>
      </c>
    </row>
    <row r="3176" spans="1:8" x14ac:dyDescent="0.25">
      <c r="A3176" s="14">
        <v>44226</v>
      </c>
      <c r="B3176" s="8" t="s">
        <v>10836</v>
      </c>
      <c r="C3176">
        <v>45560</v>
      </c>
      <c r="D3176" s="13" t="s">
        <v>7758</v>
      </c>
      <c r="E3176" s="2">
        <v>3492</v>
      </c>
      <c r="F3176" s="15">
        <v>44226</v>
      </c>
      <c r="G3176" s="2">
        <v>3492</v>
      </c>
      <c r="H3176" s="4">
        <f>Tabla14[[#This Row],[Importe]]-Tabla14[[#This Row],[Pagado]]</f>
        <v>0</v>
      </c>
    </row>
    <row r="3177" spans="1:8" x14ac:dyDescent="0.25">
      <c r="A3177" s="14">
        <v>44226</v>
      </c>
      <c r="B3177" s="8" t="s">
        <v>10837</v>
      </c>
      <c r="C3177">
        <v>45561</v>
      </c>
      <c r="D3177" s="13" t="s">
        <v>4048</v>
      </c>
      <c r="E3177" s="2">
        <v>37800</v>
      </c>
      <c r="F3177" s="15">
        <v>44227</v>
      </c>
      <c r="G3177" s="2">
        <v>37800</v>
      </c>
      <c r="H3177" s="4">
        <f>Tabla14[[#This Row],[Importe]]-Tabla14[[#This Row],[Pagado]]</f>
        <v>0</v>
      </c>
    </row>
    <row r="3178" spans="1:8" x14ac:dyDescent="0.25">
      <c r="A3178" s="14">
        <v>44226</v>
      </c>
      <c r="B3178" s="8" t="s">
        <v>10838</v>
      </c>
      <c r="C3178">
        <v>45562</v>
      </c>
      <c r="D3178" s="13" t="s">
        <v>3977</v>
      </c>
      <c r="E3178" s="2">
        <v>5179.7</v>
      </c>
      <c r="F3178" s="15">
        <v>44226</v>
      </c>
      <c r="G3178" s="2">
        <v>5179.7</v>
      </c>
      <c r="H3178" s="4">
        <f>Tabla14[[#This Row],[Importe]]-Tabla14[[#This Row],[Pagado]]</f>
        <v>0</v>
      </c>
    </row>
    <row r="3179" spans="1:8" x14ac:dyDescent="0.25">
      <c r="A3179" s="14">
        <v>44226</v>
      </c>
      <c r="B3179" s="8" t="s">
        <v>10839</v>
      </c>
      <c r="C3179">
        <v>45563</v>
      </c>
      <c r="D3179" s="13" t="s">
        <v>4088</v>
      </c>
      <c r="E3179" s="2">
        <v>2300</v>
      </c>
      <c r="F3179" s="15">
        <v>44226</v>
      </c>
      <c r="G3179" s="2">
        <v>2300</v>
      </c>
      <c r="H3179" s="4">
        <f>Tabla14[[#This Row],[Importe]]-Tabla14[[#This Row],[Pagado]]</f>
        <v>0</v>
      </c>
    </row>
    <row r="3180" spans="1:8" x14ac:dyDescent="0.25">
      <c r="A3180" s="14">
        <v>44226</v>
      </c>
      <c r="B3180" s="8" t="s">
        <v>10840</v>
      </c>
      <c r="C3180">
        <v>45564</v>
      </c>
      <c r="D3180" s="13" t="s">
        <v>4049</v>
      </c>
      <c r="E3180" s="2">
        <v>3052</v>
      </c>
      <c r="F3180" s="15">
        <v>44226</v>
      </c>
      <c r="G3180" s="2">
        <v>3052</v>
      </c>
      <c r="H3180" s="4">
        <f>Tabla14[[#This Row],[Importe]]-Tabla14[[#This Row],[Pagado]]</f>
        <v>0</v>
      </c>
    </row>
    <row r="3181" spans="1:8" x14ac:dyDescent="0.25">
      <c r="A3181" s="14">
        <v>44226</v>
      </c>
      <c r="B3181" s="8" t="s">
        <v>10841</v>
      </c>
      <c r="C3181">
        <v>45565</v>
      </c>
      <c r="D3181" s="13" t="s">
        <v>4095</v>
      </c>
      <c r="E3181" s="2">
        <v>2796</v>
      </c>
      <c r="F3181" s="15">
        <v>44226</v>
      </c>
      <c r="G3181" s="2">
        <v>2796</v>
      </c>
      <c r="H3181" s="4">
        <f>Tabla14[[#This Row],[Importe]]-Tabla14[[#This Row],[Pagado]]</f>
        <v>0</v>
      </c>
    </row>
    <row r="3182" spans="1:8" x14ac:dyDescent="0.25">
      <c r="A3182" s="14">
        <v>44226</v>
      </c>
      <c r="B3182" s="8" t="s">
        <v>10842</v>
      </c>
      <c r="C3182">
        <v>45566</v>
      </c>
      <c r="D3182" s="13" t="s">
        <v>4069</v>
      </c>
      <c r="E3182" s="2">
        <v>7297.2</v>
      </c>
      <c r="F3182" s="15">
        <v>44226</v>
      </c>
      <c r="G3182" s="2">
        <v>7297.2</v>
      </c>
      <c r="H3182" s="4">
        <f>Tabla14[[#This Row],[Importe]]-Tabla14[[#This Row],[Pagado]]</f>
        <v>0</v>
      </c>
    </row>
    <row r="3183" spans="1:8" x14ac:dyDescent="0.25">
      <c r="A3183" s="14">
        <v>44226</v>
      </c>
      <c r="B3183" s="8" t="s">
        <v>10843</v>
      </c>
      <c r="C3183">
        <v>45567</v>
      </c>
      <c r="D3183" s="13" t="s">
        <v>3989</v>
      </c>
      <c r="E3183" s="2">
        <v>636</v>
      </c>
      <c r="F3183" s="15">
        <v>44226</v>
      </c>
      <c r="G3183" s="2">
        <v>636</v>
      </c>
      <c r="H3183" s="4">
        <f>Tabla14[[#This Row],[Importe]]-Tabla14[[#This Row],[Pagado]]</f>
        <v>0</v>
      </c>
    </row>
    <row r="3184" spans="1:8" x14ac:dyDescent="0.25">
      <c r="A3184" s="14">
        <v>44226</v>
      </c>
      <c r="B3184" s="8" t="s">
        <v>10844</v>
      </c>
      <c r="C3184">
        <v>45568</v>
      </c>
      <c r="D3184" s="13" t="s">
        <v>3981</v>
      </c>
      <c r="E3184" s="2">
        <v>450</v>
      </c>
      <c r="F3184" s="15">
        <v>44227</v>
      </c>
      <c r="G3184" s="2">
        <v>450</v>
      </c>
      <c r="H3184" s="4">
        <f>Tabla14[[#This Row],[Importe]]-Tabla14[[#This Row],[Pagado]]</f>
        <v>0</v>
      </c>
    </row>
    <row r="3185" spans="1:8" x14ac:dyDescent="0.25">
      <c r="A3185" s="14">
        <v>44226</v>
      </c>
      <c r="B3185" s="8" t="s">
        <v>10845</v>
      </c>
      <c r="C3185">
        <v>45569</v>
      </c>
      <c r="D3185" s="13" t="s">
        <v>4052</v>
      </c>
      <c r="E3185" s="2">
        <v>10373.4</v>
      </c>
      <c r="F3185" s="15">
        <v>44227</v>
      </c>
      <c r="G3185" s="2">
        <v>10373.4</v>
      </c>
      <c r="H3185" s="4">
        <f>Tabla14[[#This Row],[Importe]]-Tabla14[[#This Row],[Pagado]]</f>
        <v>0</v>
      </c>
    </row>
    <row r="3186" spans="1:8" x14ac:dyDescent="0.25">
      <c r="A3186" s="14">
        <v>44226</v>
      </c>
      <c r="B3186" s="8" t="s">
        <v>10846</v>
      </c>
      <c r="C3186">
        <v>45570</v>
      </c>
      <c r="D3186" s="13" t="s">
        <v>3991</v>
      </c>
      <c r="E3186" s="2">
        <v>4774.6000000000004</v>
      </c>
      <c r="F3186" s="15">
        <v>44226</v>
      </c>
      <c r="G3186" s="2">
        <v>4774.6000000000004</v>
      </c>
      <c r="H3186" s="4">
        <f>Tabla14[[#This Row],[Importe]]-Tabla14[[#This Row],[Pagado]]</f>
        <v>0</v>
      </c>
    </row>
    <row r="3187" spans="1:8" x14ac:dyDescent="0.25">
      <c r="A3187" s="14">
        <v>44226</v>
      </c>
      <c r="B3187" s="8" t="s">
        <v>10847</v>
      </c>
      <c r="C3187">
        <v>45571</v>
      </c>
      <c r="D3187" s="13" t="s">
        <v>10241</v>
      </c>
      <c r="E3187" s="2">
        <v>4022.4</v>
      </c>
      <c r="F3187" s="15">
        <v>44226</v>
      </c>
      <c r="G3187" s="2">
        <v>4022.4</v>
      </c>
      <c r="H3187" s="4">
        <f>Tabla14[[#This Row],[Importe]]-Tabla14[[#This Row],[Pagado]]</f>
        <v>0</v>
      </c>
    </row>
    <row r="3188" spans="1:8" x14ac:dyDescent="0.25">
      <c r="A3188" s="14">
        <v>44226</v>
      </c>
      <c r="B3188" s="8" t="s">
        <v>10848</v>
      </c>
      <c r="C3188">
        <v>45572</v>
      </c>
      <c r="D3188" s="13" t="s">
        <v>4013</v>
      </c>
      <c r="E3188" s="2">
        <v>13550.4</v>
      </c>
      <c r="F3188" s="15">
        <v>44226</v>
      </c>
      <c r="G3188" s="2">
        <v>13550.4</v>
      </c>
      <c r="H3188" s="4">
        <f>Tabla14[[#This Row],[Importe]]-Tabla14[[#This Row],[Pagado]]</f>
        <v>0</v>
      </c>
    </row>
    <row r="3189" spans="1:8" x14ac:dyDescent="0.25">
      <c r="A3189" s="14">
        <v>44226</v>
      </c>
      <c r="B3189" s="8" t="s">
        <v>10849</v>
      </c>
      <c r="C3189">
        <v>45573</v>
      </c>
      <c r="D3189" s="13" t="s">
        <v>4121</v>
      </c>
      <c r="E3189" s="2">
        <v>3985.2</v>
      </c>
      <c r="F3189" s="15">
        <v>44226</v>
      </c>
      <c r="G3189" s="2">
        <v>3985.2</v>
      </c>
      <c r="H3189" s="4">
        <f>Tabla14[[#This Row],[Importe]]-Tabla14[[#This Row],[Pagado]]</f>
        <v>0</v>
      </c>
    </row>
    <row r="3190" spans="1:8" x14ac:dyDescent="0.25">
      <c r="A3190" s="14">
        <v>44226</v>
      </c>
      <c r="B3190" s="8" t="s">
        <v>10850</v>
      </c>
      <c r="C3190">
        <v>45574</v>
      </c>
      <c r="D3190" s="13" t="s">
        <v>3959</v>
      </c>
      <c r="E3190" s="2">
        <v>7332.4</v>
      </c>
      <c r="F3190" s="15">
        <v>44226</v>
      </c>
      <c r="G3190" s="2">
        <v>7332.4</v>
      </c>
      <c r="H3190" s="4">
        <f>Tabla14[[#This Row],[Importe]]-Tabla14[[#This Row],[Pagado]]</f>
        <v>0</v>
      </c>
    </row>
    <row r="3191" spans="1:8" x14ac:dyDescent="0.25">
      <c r="A3191" s="14">
        <v>44226</v>
      </c>
      <c r="B3191" s="8" t="s">
        <v>10851</v>
      </c>
      <c r="C3191">
        <v>45575</v>
      </c>
      <c r="D3191" s="13" t="s">
        <v>4147</v>
      </c>
      <c r="E3191" s="2">
        <v>3392</v>
      </c>
      <c r="F3191" s="15">
        <v>44226</v>
      </c>
      <c r="G3191" s="2">
        <v>3392</v>
      </c>
      <c r="H3191" s="4">
        <f>Tabla14[[#This Row],[Importe]]-Tabla14[[#This Row],[Pagado]]</f>
        <v>0</v>
      </c>
    </row>
    <row r="3192" spans="1:8" x14ac:dyDescent="0.25">
      <c r="A3192" s="14">
        <v>44226</v>
      </c>
      <c r="B3192" s="8" t="s">
        <v>10852</v>
      </c>
      <c r="C3192">
        <v>45576</v>
      </c>
      <c r="D3192" s="13" t="s">
        <v>4047</v>
      </c>
      <c r="E3192" s="2">
        <v>216</v>
      </c>
      <c r="F3192" s="15">
        <v>44226</v>
      </c>
      <c r="G3192" s="2">
        <v>216</v>
      </c>
      <c r="H3192" s="4">
        <f>Tabla14[[#This Row],[Importe]]-Tabla14[[#This Row],[Pagado]]</f>
        <v>0</v>
      </c>
    </row>
    <row r="3193" spans="1:8" x14ac:dyDescent="0.25">
      <c r="A3193" s="14">
        <v>44226</v>
      </c>
      <c r="B3193" s="8" t="s">
        <v>10853</v>
      </c>
      <c r="C3193">
        <v>45577</v>
      </c>
      <c r="D3193" s="13" t="s">
        <v>4136</v>
      </c>
      <c r="E3193" s="2">
        <v>8201.2000000000007</v>
      </c>
      <c r="F3193" s="15">
        <v>44227</v>
      </c>
      <c r="G3193" s="2">
        <v>8201.2000000000007</v>
      </c>
      <c r="H3193" s="4">
        <f>Tabla14[[#This Row],[Importe]]-Tabla14[[#This Row],[Pagado]]</f>
        <v>0</v>
      </c>
    </row>
    <row r="3194" spans="1:8" x14ac:dyDescent="0.25">
      <c r="A3194" s="14">
        <v>44226</v>
      </c>
      <c r="B3194" s="8" t="s">
        <v>10854</v>
      </c>
      <c r="C3194">
        <v>45578</v>
      </c>
      <c r="D3194" s="13" t="s">
        <v>4179</v>
      </c>
      <c r="E3194" s="2">
        <v>5064</v>
      </c>
      <c r="F3194" s="15">
        <v>44226</v>
      </c>
      <c r="G3194" s="2">
        <v>5064</v>
      </c>
      <c r="H3194" s="4">
        <f>Tabla14[[#This Row],[Importe]]-Tabla14[[#This Row],[Pagado]]</f>
        <v>0</v>
      </c>
    </row>
    <row r="3195" spans="1:8" x14ac:dyDescent="0.25">
      <c r="A3195" s="14">
        <v>44226</v>
      </c>
      <c r="B3195" s="8" t="s">
        <v>10855</v>
      </c>
      <c r="C3195">
        <v>45579</v>
      </c>
      <c r="D3195" s="13" t="s">
        <v>3965</v>
      </c>
      <c r="E3195" s="2">
        <v>920</v>
      </c>
      <c r="F3195" s="15">
        <v>44226</v>
      </c>
      <c r="G3195" s="2">
        <v>920</v>
      </c>
      <c r="H3195" s="4">
        <f>Tabla14[[#This Row],[Importe]]-Tabla14[[#This Row],[Pagado]]</f>
        <v>0</v>
      </c>
    </row>
    <row r="3196" spans="1:8" x14ac:dyDescent="0.25">
      <c r="A3196" s="14">
        <v>44226</v>
      </c>
      <c r="B3196" s="8" t="s">
        <v>10856</v>
      </c>
      <c r="C3196">
        <v>45580</v>
      </c>
      <c r="D3196" s="13" t="s">
        <v>3964</v>
      </c>
      <c r="E3196" s="2">
        <v>3816</v>
      </c>
      <c r="F3196" s="15">
        <v>44226</v>
      </c>
      <c r="G3196" s="2">
        <v>3816</v>
      </c>
      <c r="H3196" s="4">
        <f>Tabla14[[#This Row],[Importe]]-Tabla14[[#This Row],[Pagado]]</f>
        <v>0</v>
      </c>
    </row>
    <row r="3197" spans="1:8" x14ac:dyDescent="0.25">
      <c r="A3197" s="14">
        <v>44226</v>
      </c>
      <c r="B3197" s="8" t="s">
        <v>10857</v>
      </c>
      <c r="C3197">
        <v>45581</v>
      </c>
      <c r="D3197" s="13" t="s">
        <v>3963</v>
      </c>
      <c r="E3197" s="2">
        <v>1109.2</v>
      </c>
      <c r="F3197" s="15">
        <v>44226</v>
      </c>
      <c r="G3197" s="2">
        <v>1109.2</v>
      </c>
      <c r="H3197" s="4">
        <f>Tabla14[[#This Row],[Importe]]-Tabla14[[#This Row],[Pagado]]</f>
        <v>0</v>
      </c>
    </row>
    <row r="3198" spans="1:8" x14ac:dyDescent="0.25">
      <c r="A3198" s="14">
        <v>44226</v>
      </c>
      <c r="B3198" s="8" t="s">
        <v>10858</v>
      </c>
      <c r="C3198">
        <v>45582</v>
      </c>
      <c r="D3198" s="13" t="s">
        <v>4053</v>
      </c>
      <c r="E3198" s="2">
        <v>3699</v>
      </c>
      <c r="F3198" s="15">
        <v>44226</v>
      </c>
      <c r="G3198" s="2">
        <v>3699</v>
      </c>
      <c r="H3198" s="4">
        <f>Tabla14[[#This Row],[Importe]]-Tabla14[[#This Row],[Pagado]]</f>
        <v>0</v>
      </c>
    </row>
    <row r="3199" spans="1:8" x14ac:dyDescent="0.25">
      <c r="A3199" s="14">
        <v>44226</v>
      </c>
      <c r="B3199" s="8" t="s">
        <v>10859</v>
      </c>
      <c r="C3199">
        <v>45583</v>
      </c>
      <c r="D3199" s="13" t="s">
        <v>3964</v>
      </c>
      <c r="E3199" s="2">
        <v>917.8</v>
      </c>
      <c r="F3199" s="15">
        <v>44226</v>
      </c>
      <c r="G3199" s="2">
        <v>917.8</v>
      </c>
      <c r="H3199" s="4">
        <f>Tabla14[[#This Row],[Importe]]-Tabla14[[#This Row],[Pagado]]</f>
        <v>0</v>
      </c>
    </row>
    <row r="3200" spans="1:8" x14ac:dyDescent="0.25">
      <c r="A3200" s="14">
        <v>44226</v>
      </c>
      <c r="B3200" s="8" t="s">
        <v>10860</v>
      </c>
      <c r="C3200">
        <v>45584</v>
      </c>
      <c r="D3200" s="13" t="s">
        <v>4109</v>
      </c>
      <c r="E3200" s="2">
        <v>3920</v>
      </c>
      <c r="F3200" s="15">
        <v>44226</v>
      </c>
      <c r="G3200" s="2">
        <v>3920</v>
      </c>
      <c r="H3200" s="4">
        <f>Tabla14[[#This Row],[Importe]]-Tabla14[[#This Row],[Pagado]]</f>
        <v>0</v>
      </c>
    </row>
    <row r="3201" spans="1:8" x14ac:dyDescent="0.25">
      <c r="A3201" s="14">
        <v>44226</v>
      </c>
      <c r="B3201" s="8" t="s">
        <v>10861</v>
      </c>
      <c r="C3201">
        <v>45585</v>
      </c>
      <c r="D3201" s="13" t="s">
        <v>3964</v>
      </c>
      <c r="E3201" s="2">
        <v>510.4</v>
      </c>
      <c r="F3201" s="15">
        <v>44226</v>
      </c>
      <c r="G3201" s="2">
        <v>510.4</v>
      </c>
      <c r="H3201" s="4">
        <f>Tabla14[[#This Row],[Importe]]-Tabla14[[#This Row],[Pagado]]</f>
        <v>0</v>
      </c>
    </row>
    <row r="3202" spans="1:8" x14ac:dyDescent="0.25">
      <c r="A3202" s="14">
        <v>44226</v>
      </c>
      <c r="B3202" s="8" t="s">
        <v>10862</v>
      </c>
      <c r="C3202">
        <v>45586</v>
      </c>
      <c r="D3202" s="13" t="s">
        <v>4170</v>
      </c>
      <c r="E3202" s="2">
        <v>1931.4</v>
      </c>
      <c r="F3202" s="15">
        <v>44226</v>
      </c>
      <c r="G3202" s="2">
        <v>1931.4</v>
      </c>
      <c r="H3202" s="4">
        <f>Tabla14[[#This Row],[Importe]]-Tabla14[[#This Row],[Pagado]]</f>
        <v>0</v>
      </c>
    </row>
    <row r="3203" spans="1:8" x14ac:dyDescent="0.25">
      <c r="A3203" s="14">
        <v>44226</v>
      </c>
      <c r="B3203" s="8" t="s">
        <v>10863</v>
      </c>
      <c r="C3203">
        <v>45587</v>
      </c>
      <c r="D3203" s="13" t="s">
        <v>3935</v>
      </c>
      <c r="E3203" s="2">
        <v>11158.8</v>
      </c>
      <c r="F3203" s="15">
        <v>44227</v>
      </c>
      <c r="G3203" s="2">
        <v>11158.8</v>
      </c>
      <c r="H3203" s="4">
        <f>Tabla14[[#This Row],[Importe]]-Tabla14[[#This Row],[Pagado]]</f>
        <v>0</v>
      </c>
    </row>
    <row r="3204" spans="1:8" x14ac:dyDescent="0.25">
      <c r="A3204" s="14">
        <v>44226</v>
      </c>
      <c r="B3204" s="8" t="s">
        <v>10864</v>
      </c>
      <c r="C3204">
        <v>45588</v>
      </c>
      <c r="D3204" s="13" t="s">
        <v>3964</v>
      </c>
      <c r="E3204" s="2">
        <v>480</v>
      </c>
      <c r="F3204" s="15">
        <v>44226</v>
      </c>
      <c r="G3204" s="2">
        <v>480</v>
      </c>
      <c r="H3204" s="4">
        <f>Tabla14[[#This Row],[Importe]]-Tabla14[[#This Row],[Pagado]]</f>
        <v>0</v>
      </c>
    </row>
    <row r="3205" spans="1:8" x14ac:dyDescent="0.25">
      <c r="A3205" s="14">
        <v>44226</v>
      </c>
      <c r="B3205" s="8" t="s">
        <v>10865</v>
      </c>
      <c r="C3205">
        <v>45589</v>
      </c>
      <c r="D3205" s="13" t="s">
        <v>3964</v>
      </c>
      <c r="E3205" s="2">
        <v>230</v>
      </c>
      <c r="F3205" s="15">
        <v>44226</v>
      </c>
      <c r="G3205" s="2">
        <v>230</v>
      </c>
      <c r="H3205" s="4">
        <f>Tabla14[[#This Row],[Importe]]-Tabla14[[#This Row],[Pagado]]</f>
        <v>0</v>
      </c>
    </row>
    <row r="3206" spans="1:8" x14ac:dyDescent="0.25">
      <c r="A3206" s="14">
        <v>44226</v>
      </c>
      <c r="B3206" s="8" t="s">
        <v>10866</v>
      </c>
      <c r="C3206">
        <v>45590</v>
      </c>
      <c r="D3206" s="13" t="s">
        <v>4061</v>
      </c>
      <c r="E3206" s="2">
        <v>7764.4</v>
      </c>
      <c r="F3206" s="15">
        <v>44226</v>
      </c>
      <c r="G3206" s="2">
        <v>7764.4</v>
      </c>
      <c r="H3206" s="4">
        <f>Tabla14[[#This Row],[Importe]]-Tabla14[[#This Row],[Pagado]]</f>
        <v>0</v>
      </c>
    </row>
    <row r="3207" spans="1:8" ht="30" x14ac:dyDescent="0.25">
      <c r="A3207" s="14">
        <v>44226</v>
      </c>
      <c r="B3207" s="8" t="s">
        <v>10867</v>
      </c>
      <c r="C3207">
        <v>45591</v>
      </c>
      <c r="D3207" s="13" t="s">
        <v>4020</v>
      </c>
      <c r="E3207" s="2">
        <v>10773.4</v>
      </c>
      <c r="F3207" s="15" t="s">
        <v>10965</v>
      </c>
      <c r="G3207" s="2">
        <f>1421.9+9351.5</f>
        <v>10773.4</v>
      </c>
      <c r="H3207" s="4">
        <f>Tabla14[[#This Row],[Importe]]-Tabla14[[#This Row],[Pagado]]</f>
        <v>0</v>
      </c>
    </row>
    <row r="3208" spans="1:8" x14ac:dyDescent="0.25">
      <c r="A3208" s="14">
        <v>44226</v>
      </c>
      <c r="B3208" s="8" t="s">
        <v>10868</v>
      </c>
      <c r="C3208">
        <v>45592</v>
      </c>
      <c r="D3208" s="13" t="s">
        <v>10869</v>
      </c>
      <c r="E3208" s="2">
        <v>4108</v>
      </c>
      <c r="F3208" s="15">
        <v>44226</v>
      </c>
      <c r="G3208" s="2">
        <v>4108</v>
      </c>
      <c r="H3208" s="4">
        <f>Tabla14[[#This Row],[Importe]]-Tabla14[[#This Row],[Pagado]]</f>
        <v>0</v>
      </c>
    </row>
    <row r="3209" spans="1:8" ht="15.75" x14ac:dyDescent="0.25">
      <c r="A3209" s="14">
        <v>44226</v>
      </c>
      <c r="B3209" s="8" t="s">
        <v>10870</v>
      </c>
      <c r="C3209">
        <v>45593</v>
      </c>
      <c r="D3209" s="17" t="s">
        <v>7662</v>
      </c>
      <c r="E3209" s="2">
        <v>0</v>
      </c>
      <c r="F3209" s="18" t="s">
        <v>7662</v>
      </c>
      <c r="G3209" s="2">
        <v>0</v>
      </c>
      <c r="H3209" s="4">
        <f>Tabla14[[#This Row],[Importe]]-Tabla14[[#This Row],[Pagado]]</f>
        <v>0</v>
      </c>
    </row>
    <row r="3210" spans="1:8" x14ac:dyDescent="0.25">
      <c r="A3210" s="14">
        <v>44226</v>
      </c>
      <c r="B3210" s="8" t="s">
        <v>10871</v>
      </c>
      <c r="C3210">
        <v>45594</v>
      </c>
      <c r="D3210" s="13" t="s">
        <v>3964</v>
      </c>
      <c r="E3210" s="2">
        <v>920</v>
      </c>
      <c r="F3210" s="15">
        <v>44226</v>
      </c>
      <c r="G3210" s="2">
        <v>920</v>
      </c>
      <c r="H3210" s="4">
        <f>Tabla14[[#This Row],[Importe]]-Tabla14[[#This Row],[Pagado]]</f>
        <v>0</v>
      </c>
    </row>
    <row r="3211" spans="1:8" x14ac:dyDescent="0.25">
      <c r="A3211" s="14">
        <v>44226</v>
      </c>
      <c r="B3211" s="8" t="s">
        <v>10872</v>
      </c>
      <c r="C3211">
        <v>45595</v>
      </c>
      <c r="D3211" s="13" t="s">
        <v>3998</v>
      </c>
      <c r="E3211" s="2">
        <v>20000</v>
      </c>
      <c r="F3211" s="15">
        <v>44226</v>
      </c>
      <c r="G3211" s="2">
        <v>20000</v>
      </c>
      <c r="H3211" s="4">
        <f>Tabla14[[#This Row],[Importe]]-Tabla14[[#This Row],[Pagado]]</f>
        <v>0</v>
      </c>
    </row>
    <row r="3212" spans="1:8" x14ac:dyDescent="0.25">
      <c r="A3212" s="14">
        <v>44226</v>
      </c>
      <c r="B3212" s="8" t="s">
        <v>10873</v>
      </c>
      <c r="C3212">
        <v>45596</v>
      </c>
      <c r="D3212" s="13" t="s">
        <v>4019</v>
      </c>
      <c r="E3212" s="2">
        <v>42560</v>
      </c>
      <c r="F3212" s="15">
        <v>44244</v>
      </c>
      <c r="G3212" s="2">
        <v>42560</v>
      </c>
      <c r="H3212" s="4">
        <f>Tabla14[[#This Row],[Importe]]-Tabla14[[#This Row],[Pagado]]</f>
        <v>0</v>
      </c>
    </row>
    <row r="3213" spans="1:8" x14ac:dyDescent="0.25">
      <c r="A3213" s="14">
        <v>44226</v>
      </c>
      <c r="B3213" s="8" t="s">
        <v>10874</v>
      </c>
      <c r="C3213">
        <v>45597</v>
      </c>
      <c r="D3213" s="13" t="s">
        <v>4102</v>
      </c>
      <c r="E3213" s="2">
        <v>2789.8</v>
      </c>
      <c r="F3213" s="15">
        <v>44226</v>
      </c>
      <c r="G3213" s="2">
        <v>2789.8</v>
      </c>
      <c r="H3213" s="4">
        <f>Tabla14[[#This Row],[Importe]]-Tabla14[[#This Row],[Pagado]]</f>
        <v>0</v>
      </c>
    </row>
    <row r="3214" spans="1:8" x14ac:dyDescent="0.25">
      <c r="A3214" s="14">
        <v>44226</v>
      </c>
      <c r="B3214" s="8" t="s">
        <v>10875</v>
      </c>
      <c r="C3214">
        <v>45598</v>
      </c>
      <c r="D3214" s="13" t="s">
        <v>4024</v>
      </c>
      <c r="E3214" s="2">
        <v>37943</v>
      </c>
      <c r="F3214" s="15">
        <v>44226</v>
      </c>
      <c r="G3214" s="2">
        <v>37943</v>
      </c>
      <c r="H3214" s="4">
        <f>Tabla14[[#This Row],[Importe]]-Tabla14[[#This Row],[Pagado]]</f>
        <v>0</v>
      </c>
    </row>
    <row r="3215" spans="1:8" x14ac:dyDescent="0.25">
      <c r="A3215" s="14">
        <v>44226</v>
      </c>
      <c r="B3215" s="8" t="s">
        <v>10876</v>
      </c>
      <c r="C3215">
        <v>45599</v>
      </c>
      <c r="D3215" s="13" t="s">
        <v>4041</v>
      </c>
      <c r="E3215" s="2">
        <v>1833</v>
      </c>
      <c r="F3215" s="15">
        <v>44226</v>
      </c>
      <c r="G3215" s="2">
        <v>1833</v>
      </c>
      <c r="H3215" s="4">
        <f>Tabla14[[#This Row],[Importe]]-Tabla14[[#This Row],[Pagado]]</f>
        <v>0</v>
      </c>
    </row>
    <row r="3216" spans="1:8" x14ac:dyDescent="0.25">
      <c r="A3216" s="14">
        <v>44226</v>
      </c>
      <c r="B3216" s="8" t="s">
        <v>10877</v>
      </c>
      <c r="C3216">
        <v>45600</v>
      </c>
      <c r="D3216" s="13" t="s">
        <v>4054</v>
      </c>
      <c r="E3216" s="2">
        <v>31864</v>
      </c>
      <c r="F3216" s="15">
        <v>44227</v>
      </c>
      <c r="G3216" s="2">
        <v>31864</v>
      </c>
      <c r="H3216" s="4">
        <f>Tabla14[[#This Row],[Importe]]-Tabla14[[#This Row],[Pagado]]</f>
        <v>0</v>
      </c>
    </row>
    <row r="3217" spans="1:8" x14ac:dyDescent="0.25">
      <c r="A3217" s="14">
        <v>44226</v>
      </c>
      <c r="B3217" s="8" t="s">
        <v>10878</v>
      </c>
      <c r="C3217">
        <v>45601</v>
      </c>
      <c r="D3217" s="13" t="s">
        <v>4127</v>
      </c>
      <c r="E3217" s="2">
        <v>32084.5</v>
      </c>
      <c r="F3217" s="15">
        <v>44227</v>
      </c>
      <c r="G3217" s="2">
        <v>32084.5</v>
      </c>
      <c r="H3217" s="4">
        <f>Tabla14[[#This Row],[Importe]]-Tabla14[[#This Row],[Pagado]]</f>
        <v>0</v>
      </c>
    </row>
    <row r="3218" spans="1:8" x14ac:dyDescent="0.25">
      <c r="A3218" s="14">
        <v>44226</v>
      </c>
      <c r="B3218" s="8" t="s">
        <v>10879</v>
      </c>
      <c r="C3218">
        <v>45602</v>
      </c>
      <c r="D3218" s="13" t="s">
        <v>3966</v>
      </c>
      <c r="E3218" s="2">
        <v>2206.4</v>
      </c>
      <c r="F3218" s="15">
        <v>44226</v>
      </c>
      <c r="G3218" s="2">
        <v>2206.4</v>
      </c>
      <c r="H3218" s="4">
        <f>Tabla14[[#This Row],[Importe]]-Tabla14[[#This Row],[Pagado]]</f>
        <v>0</v>
      </c>
    </row>
    <row r="3219" spans="1:8" x14ac:dyDescent="0.25">
      <c r="A3219" s="14">
        <v>44226</v>
      </c>
      <c r="B3219" s="8" t="s">
        <v>10880</v>
      </c>
      <c r="C3219">
        <v>45603</v>
      </c>
      <c r="D3219" s="13" t="s">
        <v>3964</v>
      </c>
      <c r="E3219" s="2">
        <v>160</v>
      </c>
      <c r="F3219" s="15">
        <v>44226</v>
      </c>
      <c r="G3219" s="2">
        <v>160</v>
      </c>
      <c r="H3219" s="4">
        <f>Tabla14[[#This Row],[Importe]]-Tabla14[[#This Row],[Pagado]]</f>
        <v>0</v>
      </c>
    </row>
    <row r="3220" spans="1:8" x14ac:dyDescent="0.25">
      <c r="A3220" s="14">
        <v>44226</v>
      </c>
      <c r="B3220" s="8" t="s">
        <v>10881</v>
      </c>
      <c r="C3220">
        <v>45604</v>
      </c>
      <c r="D3220" s="13" t="s">
        <v>4097</v>
      </c>
      <c r="E3220" s="2">
        <v>3112.8</v>
      </c>
      <c r="F3220" s="15">
        <v>44226</v>
      </c>
      <c r="G3220" s="2">
        <v>3112.8</v>
      </c>
      <c r="H3220" s="4">
        <f>Tabla14[[#This Row],[Importe]]-Tabla14[[#This Row],[Pagado]]</f>
        <v>0</v>
      </c>
    </row>
    <row r="3221" spans="1:8" x14ac:dyDescent="0.25">
      <c r="A3221" s="14">
        <v>44226</v>
      </c>
      <c r="B3221" s="8" t="s">
        <v>10882</v>
      </c>
      <c r="C3221">
        <v>45605</v>
      </c>
      <c r="D3221" s="13" t="s">
        <v>4022</v>
      </c>
      <c r="E3221" s="2">
        <v>2366.4</v>
      </c>
      <c r="F3221" s="15">
        <v>44226</v>
      </c>
      <c r="G3221" s="2">
        <v>2366.4</v>
      </c>
      <c r="H3221" s="4">
        <f>Tabla14[[#This Row],[Importe]]-Tabla14[[#This Row],[Pagado]]</f>
        <v>0</v>
      </c>
    </row>
    <row r="3222" spans="1:8" ht="15.75" x14ac:dyDescent="0.25">
      <c r="A3222" s="14">
        <v>44226</v>
      </c>
      <c r="B3222" s="8" t="s">
        <v>10883</v>
      </c>
      <c r="C3222">
        <v>45606</v>
      </c>
      <c r="D3222" s="17" t="s">
        <v>7662</v>
      </c>
      <c r="E3222" s="2">
        <v>0</v>
      </c>
      <c r="F3222" s="18" t="s">
        <v>7662</v>
      </c>
      <c r="G3222" s="2">
        <v>0</v>
      </c>
      <c r="H3222" s="4">
        <f>Tabla14[[#This Row],[Importe]]-Tabla14[[#This Row],[Pagado]]</f>
        <v>0</v>
      </c>
    </row>
    <row r="3223" spans="1:8" x14ac:dyDescent="0.25">
      <c r="A3223" s="14">
        <v>44226</v>
      </c>
      <c r="B3223" s="8" t="s">
        <v>10884</v>
      </c>
      <c r="C3223">
        <v>45607</v>
      </c>
      <c r="D3223" s="13" t="s">
        <v>8503</v>
      </c>
      <c r="E3223" s="2">
        <v>1840</v>
      </c>
      <c r="F3223" s="15">
        <v>44226</v>
      </c>
      <c r="G3223" s="2">
        <v>1840</v>
      </c>
      <c r="H3223" s="4">
        <f>Tabla14[[#This Row],[Importe]]-Tabla14[[#This Row],[Pagado]]</f>
        <v>0</v>
      </c>
    </row>
    <row r="3224" spans="1:8" x14ac:dyDescent="0.25">
      <c r="A3224" s="14">
        <v>44226</v>
      </c>
      <c r="B3224" s="8" t="s">
        <v>10885</v>
      </c>
      <c r="C3224">
        <v>45608</v>
      </c>
      <c r="D3224" s="13" t="s">
        <v>4066</v>
      </c>
      <c r="E3224" s="2">
        <v>3194.2</v>
      </c>
      <c r="F3224" s="15">
        <v>44226</v>
      </c>
      <c r="G3224" s="2">
        <v>3194.2</v>
      </c>
      <c r="H3224" s="4">
        <f>Tabla14[[#This Row],[Importe]]-Tabla14[[#This Row],[Pagado]]</f>
        <v>0</v>
      </c>
    </row>
    <row r="3225" spans="1:8" x14ac:dyDescent="0.25">
      <c r="A3225" s="14">
        <v>44226</v>
      </c>
      <c r="B3225" s="8" t="s">
        <v>10886</v>
      </c>
      <c r="C3225">
        <v>45609</v>
      </c>
      <c r="D3225" s="13" t="s">
        <v>4069</v>
      </c>
      <c r="E3225" s="2">
        <v>29088.799999999999</v>
      </c>
      <c r="F3225" s="15">
        <v>44233</v>
      </c>
      <c r="G3225" s="2">
        <v>29088.799999999999</v>
      </c>
      <c r="H3225" s="4">
        <f>Tabla14[[#This Row],[Importe]]-Tabla14[[#This Row],[Pagado]]</f>
        <v>0</v>
      </c>
    </row>
    <row r="3226" spans="1:8" x14ac:dyDescent="0.25">
      <c r="A3226" s="14">
        <v>44226</v>
      </c>
      <c r="B3226" s="8" t="s">
        <v>10887</v>
      </c>
      <c r="C3226">
        <v>45610</v>
      </c>
      <c r="D3226" s="13" t="s">
        <v>4110</v>
      </c>
      <c r="E3226" s="2">
        <v>2872.8</v>
      </c>
      <c r="F3226" s="15">
        <v>44226</v>
      </c>
      <c r="G3226" s="2">
        <v>2872.8</v>
      </c>
      <c r="H3226" s="4">
        <f>Tabla14[[#This Row],[Importe]]-Tabla14[[#This Row],[Pagado]]</f>
        <v>0</v>
      </c>
    </row>
    <row r="3227" spans="1:8" x14ac:dyDescent="0.25">
      <c r="A3227" s="14">
        <v>44226</v>
      </c>
      <c r="B3227" s="8" t="s">
        <v>10888</v>
      </c>
      <c r="C3227">
        <v>45611</v>
      </c>
      <c r="D3227" s="13" t="s">
        <v>3964</v>
      </c>
      <c r="E3227" s="2">
        <v>824.4</v>
      </c>
      <c r="F3227" s="15">
        <v>44226</v>
      </c>
      <c r="G3227" s="2">
        <v>824.4</v>
      </c>
      <c r="H3227" s="4">
        <f>Tabla14[[#This Row],[Importe]]-Tabla14[[#This Row],[Pagado]]</f>
        <v>0</v>
      </c>
    </row>
    <row r="3228" spans="1:8" x14ac:dyDescent="0.25">
      <c r="A3228" s="14">
        <v>44226</v>
      </c>
      <c r="B3228" s="8" t="s">
        <v>10889</v>
      </c>
      <c r="C3228">
        <v>45612</v>
      </c>
      <c r="D3228" s="13" t="s">
        <v>4159</v>
      </c>
      <c r="E3228" s="2">
        <v>10011</v>
      </c>
      <c r="F3228" s="15">
        <v>44226</v>
      </c>
      <c r="G3228" s="2">
        <v>10011</v>
      </c>
      <c r="H3228" s="4">
        <f>Tabla14[[#This Row],[Importe]]-Tabla14[[#This Row],[Pagado]]</f>
        <v>0</v>
      </c>
    </row>
    <row r="3229" spans="1:8" x14ac:dyDescent="0.25">
      <c r="A3229" s="14">
        <v>44226</v>
      </c>
      <c r="B3229" s="8" t="s">
        <v>10890</v>
      </c>
      <c r="C3229">
        <v>45613</v>
      </c>
      <c r="D3229" s="13" t="s">
        <v>4016</v>
      </c>
      <c r="E3229" s="2">
        <v>5277.6</v>
      </c>
      <c r="F3229" s="15">
        <v>44227</v>
      </c>
      <c r="G3229" s="2">
        <v>5277.6</v>
      </c>
      <c r="H3229" s="4">
        <f>Tabla14[[#This Row],[Importe]]-Tabla14[[#This Row],[Pagado]]</f>
        <v>0</v>
      </c>
    </row>
    <row r="3230" spans="1:8" x14ac:dyDescent="0.25">
      <c r="A3230" s="14">
        <v>44226</v>
      </c>
      <c r="B3230" s="8" t="s">
        <v>10891</v>
      </c>
      <c r="C3230">
        <v>45614</v>
      </c>
      <c r="D3230" s="13" t="s">
        <v>4023</v>
      </c>
      <c r="E3230" s="2">
        <v>2249.6</v>
      </c>
      <c r="F3230" s="15">
        <v>44226</v>
      </c>
      <c r="G3230" s="2">
        <v>2249.6</v>
      </c>
      <c r="H3230" s="4">
        <f>Tabla14[[#This Row],[Importe]]-Tabla14[[#This Row],[Pagado]]</f>
        <v>0</v>
      </c>
    </row>
    <row r="3231" spans="1:8" ht="30" x14ac:dyDescent="0.25">
      <c r="A3231" s="14">
        <v>44226</v>
      </c>
      <c r="B3231" s="8" t="s">
        <v>10892</v>
      </c>
      <c r="C3231">
        <v>45615</v>
      </c>
      <c r="D3231" s="13" t="s">
        <v>3998</v>
      </c>
      <c r="E3231" s="2">
        <v>72102</v>
      </c>
      <c r="F3231" s="15" t="s">
        <v>10964</v>
      </c>
      <c r="G3231" s="2">
        <f>31500+30100+10502</f>
        <v>72102</v>
      </c>
      <c r="H3231" s="4">
        <f>Tabla14[[#This Row],[Importe]]-Tabla14[[#This Row],[Pagado]]</f>
        <v>0</v>
      </c>
    </row>
    <row r="3232" spans="1:8" x14ac:dyDescent="0.25">
      <c r="A3232" s="14">
        <v>44226</v>
      </c>
      <c r="B3232" s="8" t="s">
        <v>10893</v>
      </c>
      <c r="C3232">
        <v>45616</v>
      </c>
      <c r="D3232" s="13" t="s">
        <v>4047</v>
      </c>
      <c r="E3232" s="2">
        <v>3122.6</v>
      </c>
      <c r="F3232" s="15">
        <v>44226</v>
      </c>
      <c r="G3232" s="2">
        <v>3122.6</v>
      </c>
      <c r="H3232" s="4">
        <f>Tabla14[[#This Row],[Importe]]-Tabla14[[#This Row],[Pagado]]</f>
        <v>0</v>
      </c>
    </row>
    <row r="3233" spans="1:8" x14ac:dyDescent="0.25">
      <c r="A3233" s="14">
        <v>44226</v>
      </c>
      <c r="B3233" s="8" t="s">
        <v>10894</v>
      </c>
      <c r="C3233">
        <v>45617</v>
      </c>
      <c r="D3233" s="13" t="s">
        <v>3964</v>
      </c>
      <c r="E3233" s="2">
        <v>1269</v>
      </c>
      <c r="F3233" s="15">
        <v>44226</v>
      </c>
      <c r="G3233" s="2">
        <v>1269</v>
      </c>
      <c r="H3233" s="4">
        <f>Tabla14[[#This Row],[Importe]]-Tabla14[[#This Row],[Pagado]]</f>
        <v>0</v>
      </c>
    </row>
    <row r="3234" spans="1:8" x14ac:dyDescent="0.25">
      <c r="A3234" s="14">
        <v>44226</v>
      </c>
      <c r="B3234" s="8" t="s">
        <v>10895</v>
      </c>
      <c r="C3234">
        <v>45618</v>
      </c>
      <c r="D3234" s="13" t="s">
        <v>4037</v>
      </c>
      <c r="E3234" s="2">
        <v>2126.1</v>
      </c>
      <c r="F3234" s="15">
        <v>44226</v>
      </c>
      <c r="G3234" s="2">
        <v>2126.1</v>
      </c>
      <c r="H3234" s="4">
        <f>Tabla14[[#This Row],[Importe]]-Tabla14[[#This Row],[Pagado]]</f>
        <v>0</v>
      </c>
    </row>
    <row r="3235" spans="1:8" x14ac:dyDescent="0.25">
      <c r="A3235" s="14">
        <v>44226</v>
      </c>
      <c r="B3235" s="8" t="s">
        <v>10896</v>
      </c>
      <c r="C3235">
        <v>45619</v>
      </c>
      <c r="D3235" s="13" t="s">
        <v>4129</v>
      </c>
      <c r="E3235" s="2">
        <v>5838.7</v>
      </c>
      <c r="F3235" s="15">
        <v>44226</v>
      </c>
      <c r="G3235" s="2">
        <v>5838.7</v>
      </c>
      <c r="H3235" s="4">
        <f>Tabla14[[#This Row],[Importe]]-Tabla14[[#This Row],[Pagado]]</f>
        <v>0</v>
      </c>
    </row>
    <row r="3236" spans="1:8" x14ac:dyDescent="0.25">
      <c r="A3236" s="14">
        <v>44226</v>
      </c>
      <c r="B3236" s="8" t="s">
        <v>10897</v>
      </c>
      <c r="C3236">
        <v>45620</v>
      </c>
      <c r="D3236" s="13" t="s">
        <v>3964</v>
      </c>
      <c r="E3236" s="2">
        <v>376</v>
      </c>
      <c r="F3236" s="15">
        <v>44226</v>
      </c>
      <c r="G3236" s="2">
        <v>376</v>
      </c>
      <c r="H3236" s="4">
        <f>Tabla14[[#This Row],[Importe]]-Tabla14[[#This Row],[Pagado]]</f>
        <v>0</v>
      </c>
    </row>
    <row r="3237" spans="1:8" x14ac:dyDescent="0.25">
      <c r="A3237" s="14">
        <v>44226</v>
      </c>
      <c r="B3237" s="8" t="s">
        <v>10898</v>
      </c>
      <c r="C3237">
        <v>45621</v>
      </c>
      <c r="D3237" s="13" t="s">
        <v>3935</v>
      </c>
      <c r="E3237" s="2">
        <v>2925</v>
      </c>
      <c r="F3237" s="15">
        <v>44227</v>
      </c>
      <c r="G3237" s="2">
        <v>2925</v>
      </c>
      <c r="H3237" s="4">
        <f>Tabla14[[#This Row],[Importe]]-Tabla14[[#This Row],[Pagado]]</f>
        <v>0</v>
      </c>
    </row>
    <row r="3238" spans="1:8" x14ac:dyDescent="0.25">
      <c r="A3238" s="14">
        <v>44226</v>
      </c>
      <c r="B3238" s="8" t="s">
        <v>10899</v>
      </c>
      <c r="C3238">
        <v>45622</v>
      </c>
      <c r="D3238" s="13" t="s">
        <v>4054</v>
      </c>
      <c r="E3238" s="2">
        <v>31006.5</v>
      </c>
      <c r="F3238" s="15">
        <v>44227</v>
      </c>
      <c r="G3238" s="2">
        <v>31006.5</v>
      </c>
      <c r="H3238" s="4">
        <f>Tabla14[[#This Row],[Importe]]-Tabla14[[#This Row],[Pagado]]</f>
        <v>0</v>
      </c>
    </row>
    <row r="3239" spans="1:8" x14ac:dyDescent="0.25">
      <c r="A3239" s="14">
        <v>44227</v>
      </c>
      <c r="B3239" s="8" t="s">
        <v>10900</v>
      </c>
      <c r="C3239">
        <v>45623</v>
      </c>
      <c r="D3239" s="13" t="s">
        <v>3951</v>
      </c>
      <c r="E3239" s="2">
        <v>5095.2</v>
      </c>
      <c r="F3239" s="15">
        <v>44227</v>
      </c>
      <c r="G3239" s="2">
        <v>5095.2</v>
      </c>
      <c r="H3239" s="4">
        <f>Tabla14[[#This Row],[Importe]]-Tabla14[[#This Row],[Pagado]]</f>
        <v>0</v>
      </c>
    </row>
    <row r="3240" spans="1:8" x14ac:dyDescent="0.25">
      <c r="A3240" s="14">
        <v>44227</v>
      </c>
      <c r="B3240" s="8" t="s">
        <v>10901</v>
      </c>
      <c r="C3240">
        <v>45624</v>
      </c>
      <c r="D3240" s="13" t="s">
        <v>4041</v>
      </c>
      <c r="E3240" s="2">
        <v>1768.6</v>
      </c>
      <c r="F3240" s="15">
        <v>44227</v>
      </c>
      <c r="G3240" s="2">
        <v>1768.6</v>
      </c>
      <c r="H3240" s="4">
        <f>Tabla14[[#This Row],[Importe]]-Tabla14[[#This Row],[Pagado]]</f>
        <v>0</v>
      </c>
    </row>
    <row r="3241" spans="1:8" x14ac:dyDescent="0.25">
      <c r="A3241" s="14">
        <v>44227</v>
      </c>
      <c r="B3241" s="8" t="s">
        <v>10902</v>
      </c>
      <c r="C3241">
        <v>45625</v>
      </c>
      <c r="D3241" s="13" t="s">
        <v>9503</v>
      </c>
      <c r="E3241" s="2">
        <v>4112.8</v>
      </c>
      <c r="F3241" s="15">
        <v>44227</v>
      </c>
      <c r="G3241" s="2">
        <v>4112.8</v>
      </c>
      <c r="H3241" s="4">
        <f>Tabla14[[#This Row],[Importe]]-Tabla14[[#This Row],[Pagado]]</f>
        <v>0</v>
      </c>
    </row>
    <row r="3242" spans="1:8" ht="30" x14ac:dyDescent="0.25">
      <c r="A3242" s="14">
        <v>44227</v>
      </c>
      <c r="B3242" s="8" t="s">
        <v>10903</v>
      </c>
      <c r="C3242">
        <v>45626</v>
      </c>
      <c r="D3242" s="13" t="s">
        <v>3935</v>
      </c>
      <c r="E3242" s="2">
        <v>79474.399999999994</v>
      </c>
      <c r="F3242" s="15" t="s">
        <v>10963</v>
      </c>
      <c r="G3242" s="2">
        <f>34700+44774.4</f>
        <v>79474.399999999994</v>
      </c>
      <c r="H3242" s="4">
        <f>Tabla14[[#This Row],[Importe]]-Tabla14[[#This Row],[Pagado]]</f>
        <v>0</v>
      </c>
    </row>
    <row r="3243" spans="1:8" x14ac:dyDescent="0.25">
      <c r="A3243" s="14">
        <v>44227</v>
      </c>
      <c r="B3243" s="8" t="s">
        <v>10904</v>
      </c>
      <c r="C3243">
        <v>45627</v>
      </c>
      <c r="D3243" s="13" t="s">
        <v>3952</v>
      </c>
      <c r="E3243" s="2">
        <v>6534.2</v>
      </c>
      <c r="F3243" s="15">
        <v>44227</v>
      </c>
      <c r="G3243" s="2">
        <v>6534.2</v>
      </c>
      <c r="H3243" s="4">
        <f>Tabla14[[#This Row],[Importe]]-Tabla14[[#This Row],[Pagado]]</f>
        <v>0</v>
      </c>
    </row>
    <row r="3244" spans="1:8" ht="15.75" x14ac:dyDescent="0.25">
      <c r="A3244" s="14">
        <v>44227</v>
      </c>
      <c r="B3244" s="8" t="s">
        <v>10905</v>
      </c>
      <c r="C3244">
        <v>45628</v>
      </c>
      <c r="D3244" s="17" t="s">
        <v>7662</v>
      </c>
      <c r="E3244" s="2">
        <v>0</v>
      </c>
      <c r="F3244" s="18" t="s">
        <v>7662</v>
      </c>
      <c r="G3244" s="2">
        <v>0</v>
      </c>
      <c r="H3244" s="4">
        <f>Tabla14[[#This Row],[Importe]]-Tabla14[[#This Row],[Pagado]]</f>
        <v>0</v>
      </c>
    </row>
    <row r="3245" spans="1:8" x14ac:dyDescent="0.25">
      <c r="A3245" s="14">
        <v>44227</v>
      </c>
      <c r="B3245" s="8" t="s">
        <v>10906</v>
      </c>
      <c r="C3245">
        <v>45629</v>
      </c>
      <c r="D3245" s="13" t="s">
        <v>10907</v>
      </c>
      <c r="E3245" s="2">
        <v>1624.5</v>
      </c>
      <c r="F3245" s="15">
        <v>44227</v>
      </c>
      <c r="G3245" s="2">
        <v>1624.5</v>
      </c>
      <c r="H3245" s="4">
        <f>Tabla14[[#This Row],[Importe]]-Tabla14[[#This Row],[Pagado]]</f>
        <v>0</v>
      </c>
    </row>
    <row r="3246" spans="1:8" ht="15.75" x14ac:dyDescent="0.25">
      <c r="A3246" s="14">
        <v>44227</v>
      </c>
      <c r="B3246" s="8" t="s">
        <v>10908</v>
      </c>
      <c r="C3246">
        <v>45630</v>
      </c>
      <c r="D3246" s="17" t="s">
        <v>7662</v>
      </c>
      <c r="E3246" s="2">
        <v>0</v>
      </c>
      <c r="F3246" s="18" t="s">
        <v>7662</v>
      </c>
      <c r="G3246" s="2">
        <v>0</v>
      </c>
      <c r="H3246" s="4">
        <f>Tabla14[[#This Row],[Importe]]-Tabla14[[#This Row],[Pagado]]</f>
        <v>0</v>
      </c>
    </row>
    <row r="3247" spans="1:8" x14ac:dyDescent="0.25">
      <c r="A3247" s="14">
        <v>44227</v>
      </c>
      <c r="B3247" s="8" t="s">
        <v>10909</v>
      </c>
      <c r="C3247">
        <v>45631</v>
      </c>
      <c r="D3247" s="13" t="s">
        <v>4119</v>
      </c>
      <c r="E3247" s="2">
        <v>650</v>
      </c>
      <c r="F3247" s="15">
        <v>44227</v>
      </c>
      <c r="G3247" s="2">
        <v>650</v>
      </c>
      <c r="H3247" s="4">
        <f>Tabla14[[#This Row],[Importe]]-Tabla14[[#This Row],[Pagado]]</f>
        <v>0</v>
      </c>
    </row>
    <row r="3248" spans="1:8" x14ac:dyDescent="0.25">
      <c r="A3248" s="14">
        <v>44227</v>
      </c>
      <c r="B3248" s="8" t="s">
        <v>10910</v>
      </c>
      <c r="C3248">
        <v>45632</v>
      </c>
      <c r="D3248" s="13" t="s">
        <v>3950</v>
      </c>
      <c r="E3248" s="2">
        <v>50570.2</v>
      </c>
      <c r="F3248" s="15">
        <v>44229</v>
      </c>
      <c r="G3248" s="2">
        <f>43000+7570.2</f>
        <v>50570.2</v>
      </c>
      <c r="H3248" s="4">
        <f>Tabla14[[#This Row],[Importe]]-Tabla14[[#This Row],[Pagado]]</f>
        <v>0</v>
      </c>
    </row>
    <row r="3249" spans="1:8" x14ac:dyDescent="0.25">
      <c r="A3249" s="14">
        <v>44227</v>
      </c>
      <c r="B3249" s="8" t="s">
        <v>10911</v>
      </c>
      <c r="C3249">
        <v>45633</v>
      </c>
      <c r="D3249" s="13" t="s">
        <v>4154</v>
      </c>
      <c r="E3249" s="2">
        <v>3817</v>
      </c>
      <c r="F3249" s="15">
        <v>44227</v>
      </c>
      <c r="G3249" s="2">
        <v>3817</v>
      </c>
      <c r="H3249" s="4">
        <f>Tabla14[[#This Row],[Importe]]-Tabla14[[#This Row],[Pagado]]</f>
        <v>0</v>
      </c>
    </row>
    <row r="3250" spans="1:8" x14ac:dyDescent="0.25">
      <c r="A3250" s="14">
        <v>44227</v>
      </c>
      <c r="B3250" s="8" t="s">
        <v>10912</v>
      </c>
      <c r="C3250">
        <v>45634</v>
      </c>
      <c r="D3250" s="13" t="s">
        <v>3958</v>
      </c>
      <c r="E3250" s="2">
        <v>865.8</v>
      </c>
      <c r="F3250" s="15">
        <v>44227</v>
      </c>
      <c r="G3250" s="2">
        <v>865.8</v>
      </c>
      <c r="H3250" s="4">
        <f>Tabla14[[#This Row],[Importe]]-Tabla14[[#This Row],[Pagado]]</f>
        <v>0</v>
      </c>
    </row>
    <row r="3251" spans="1:8" x14ac:dyDescent="0.25">
      <c r="A3251" s="14">
        <v>44227</v>
      </c>
      <c r="B3251" s="8" t="s">
        <v>10913</v>
      </c>
      <c r="C3251">
        <v>45635</v>
      </c>
      <c r="D3251" s="13" t="s">
        <v>4036</v>
      </c>
      <c r="E3251" s="2">
        <v>2693.6</v>
      </c>
      <c r="F3251" s="15">
        <v>44227</v>
      </c>
      <c r="G3251" s="2">
        <v>2693.6</v>
      </c>
      <c r="H3251" s="4">
        <f>Tabla14[[#This Row],[Importe]]-Tabla14[[#This Row],[Pagado]]</f>
        <v>0</v>
      </c>
    </row>
    <row r="3252" spans="1:8" x14ac:dyDescent="0.25">
      <c r="A3252" s="14">
        <v>44227</v>
      </c>
      <c r="B3252" s="8" t="s">
        <v>10914</v>
      </c>
      <c r="C3252">
        <v>45636</v>
      </c>
      <c r="D3252" s="13" t="s">
        <v>3962</v>
      </c>
      <c r="E3252" s="2">
        <v>11478.5</v>
      </c>
      <c r="F3252" s="15">
        <v>44227</v>
      </c>
      <c r="G3252" s="2">
        <f>10750+728.5</f>
        <v>11478.5</v>
      </c>
      <c r="H3252" s="4">
        <f>Tabla14[[#This Row],[Importe]]-Tabla14[[#This Row],[Pagado]]</f>
        <v>0</v>
      </c>
    </row>
    <row r="3253" spans="1:8" x14ac:dyDescent="0.25">
      <c r="A3253" s="14">
        <v>44227</v>
      </c>
      <c r="B3253" s="8" t="s">
        <v>10915</v>
      </c>
      <c r="C3253">
        <v>45637</v>
      </c>
      <c r="D3253" s="13" t="s">
        <v>3977</v>
      </c>
      <c r="E3253" s="2">
        <v>1544.4</v>
      </c>
      <c r="F3253" s="15">
        <v>44227</v>
      </c>
      <c r="G3253" s="2">
        <v>1544.4</v>
      </c>
      <c r="H3253" s="4">
        <f>Tabla14[[#This Row],[Importe]]-Tabla14[[#This Row],[Pagado]]</f>
        <v>0</v>
      </c>
    </row>
    <row r="3254" spans="1:8" x14ac:dyDescent="0.25">
      <c r="A3254" s="14">
        <v>44227</v>
      </c>
      <c r="B3254" s="8" t="s">
        <v>10916</v>
      </c>
      <c r="C3254">
        <v>45638</v>
      </c>
      <c r="D3254" s="13" t="s">
        <v>3993</v>
      </c>
      <c r="E3254" s="2">
        <v>3971.2</v>
      </c>
      <c r="F3254" s="15">
        <v>44227</v>
      </c>
      <c r="G3254" s="2">
        <v>3971.2</v>
      </c>
      <c r="H3254" s="4">
        <f>Tabla14[[#This Row],[Importe]]-Tabla14[[#This Row],[Pagado]]</f>
        <v>0</v>
      </c>
    </row>
    <row r="3255" spans="1:8" x14ac:dyDescent="0.25">
      <c r="A3255" s="14">
        <v>44227</v>
      </c>
      <c r="B3255" s="8" t="s">
        <v>10917</v>
      </c>
      <c r="C3255">
        <v>45639</v>
      </c>
      <c r="D3255" s="13" t="s">
        <v>3964</v>
      </c>
      <c r="E3255" s="2">
        <v>1647.3</v>
      </c>
      <c r="F3255" s="15">
        <v>44227</v>
      </c>
      <c r="G3255" s="2">
        <v>1647.3</v>
      </c>
      <c r="H3255" s="4">
        <f>Tabla14[[#This Row],[Importe]]-Tabla14[[#This Row],[Pagado]]</f>
        <v>0</v>
      </c>
    </row>
    <row r="3256" spans="1:8" x14ac:dyDescent="0.25">
      <c r="A3256" s="14">
        <v>44227</v>
      </c>
      <c r="B3256" s="8" t="s">
        <v>10918</v>
      </c>
      <c r="C3256">
        <v>45640</v>
      </c>
      <c r="D3256" s="13" t="s">
        <v>3995</v>
      </c>
      <c r="E3256" s="2">
        <v>42765.2</v>
      </c>
      <c r="F3256" s="15">
        <v>44227</v>
      </c>
      <c r="G3256" s="2">
        <v>42765.2</v>
      </c>
      <c r="H3256" s="4">
        <f>Tabla14[[#This Row],[Importe]]-Tabla14[[#This Row],[Pagado]]</f>
        <v>0</v>
      </c>
    </row>
    <row r="3257" spans="1:8" x14ac:dyDescent="0.25">
      <c r="A3257" s="14">
        <v>44227</v>
      </c>
      <c r="B3257" s="8" t="s">
        <v>10919</v>
      </c>
      <c r="C3257">
        <v>45641</v>
      </c>
      <c r="D3257" s="13" t="s">
        <v>4132</v>
      </c>
      <c r="E3257" s="2">
        <v>2237.1999999999998</v>
      </c>
      <c r="F3257" s="15">
        <v>44227</v>
      </c>
      <c r="G3257" s="2">
        <v>2237.1999999999998</v>
      </c>
      <c r="H3257" s="4">
        <f>Tabla14[[#This Row],[Importe]]-Tabla14[[#This Row],[Pagado]]</f>
        <v>0</v>
      </c>
    </row>
    <row r="3258" spans="1:8" x14ac:dyDescent="0.25">
      <c r="A3258" s="14">
        <v>44227</v>
      </c>
      <c r="B3258" s="8" t="s">
        <v>10920</v>
      </c>
      <c r="C3258">
        <v>45642</v>
      </c>
      <c r="D3258" s="13" t="s">
        <v>7741</v>
      </c>
      <c r="E3258" s="2">
        <v>1607.4</v>
      </c>
      <c r="F3258" s="15">
        <v>44227</v>
      </c>
      <c r="G3258" s="2">
        <v>1607.4</v>
      </c>
      <c r="H3258" s="4">
        <f>Tabla14[[#This Row],[Importe]]-Tabla14[[#This Row],[Pagado]]</f>
        <v>0</v>
      </c>
    </row>
    <row r="3259" spans="1:8" x14ac:dyDescent="0.25">
      <c r="A3259" s="14">
        <v>44227</v>
      </c>
      <c r="B3259" s="8" t="s">
        <v>10921</v>
      </c>
      <c r="C3259">
        <v>45643</v>
      </c>
      <c r="D3259" s="13" t="s">
        <v>4017</v>
      </c>
      <c r="E3259" s="2">
        <v>36685.1</v>
      </c>
      <c r="F3259" s="15">
        <v>44234</v>
      </c>
      <c r="G3259" s="2">
        <v>36685.1</v>
      </c>
      <c r="H3259" s="4">
        <f>Tabla14[[#This Row],[Importe]]-Tabla14[[#This Row],[Pagado]]</f>
        <v>0</v>
      </c>
    </row>
    <row r="3260" spans="1:8" x14ac:dyDescent="0.25">
      <c r="A3260" s="14">
        <v>44227</v>
      </c>
      <c r="B3260" s="8" t="s">
        <v>10922</v>
      </c>
      <c r="C3260">
        <v>45644</v>
      </c>
      <c r="D3260" s="13" t="s">
        <v>4078</v>
      </c>
      <c r="E3260" s="2">
        <v>2563</v>
      </c>
      <c r="F3260" s="15">
        <v>44227</v>
      </c>
      <c r="G3260" s="2">
        <v>2563</v>
      </c>
      <c r="H3260" s="4">
        <f>Tabla14[[#This Row],[Importe]]-Tabla14[[#This Row],[Pagado]]</f>
        <v>0</v>
      </c>
    </row>
    <row r="3261" spans="1:8" x14ac:dyDescent="0.25">
      <c r="A3261" s="14">
        <v>44227</v>
      </c>
      <c r="B3261" s="8" t="s">
        <v>10923</v>
      </c>
      <c r="C3261">
        <v>45645</v>
      </c>
      <c r="D3261" s="13" t="s">
        <v>3964</v>
      </c>
      <c r="E3261" s="2">
        <v>1610</v>
      </c>
      <c r="F3261" s="15">
        <v>44227</v>
      </c>
      <c r="G3261" s="2">
        <v>1610</v>
      </c>
      <c r="H3261" s="4">
        <f>Tabla14[[#This Row],[Importe]]-Tabla14[[#This Row],[Pagado]]</f>
        <v>0</v>
      </c>
    </row>
    <row r="3262" spans="1:8" x14ac:dyDescent="0.25">
      <c r="A3262" s="14">
        <v>44227</v>
      </c>
      <c r="B3262" s="8" t="s">
        <v>10924</v>
      </c>
      <c r="C3262">
        <v>45646</v>
      </c>
      <c r="D3262" s="13" t="s">
        <v>4112</v>
      </c>
      <c r="E3262" s="2">
        <v>5017.8</v>
      </c>
      <c r="F3262" s="15">
        <v>44227</v>
      </c>
      <c r="G3262" s="2">
        <v>5017.8</v>
      </c>
      <c r="H3262" s="4">
        <f>Tabla14[[#This Row],[Importe]]-Tabla14[[#This Row],[Pagado]]</f>
        <v>0</v>
      </c>
    </row>
    <row r="3263" spans="1:8" x14ac:dyDescent="0.25">
      <c r="A3263" s="14">
        <v>44227</v>
      </c>
      <c r="B3263" s="8" t="s">
        <v>10925</v>
      </c>
      <c r="C3263">
        <v>45647</v>
      </c>
      <c r="D3263" s="13" t="s">
        <v>3964</v>
      </c>
      <c r="E3263" s="2">
        <v>458</v>
      </c>
      <c r="F3263" s="15">
        <v>44227</v>
      </c>
      <c r="G3263" s="2">
        <v>458</v>
      </c>
      <c r="H3263" s="4">
        <f>Tabla14[[#This Row],[Importe]]-Tabla14[[#This Row],[Pagado]]</f>
        <v>0</v>
      </c>
    </row>
    <row r="3264" spans="1:8" x14ac:dyDescent="0.25">
      <c r="A3264" s="14">
        <v>44227</v>
      </c>
      <c r="B3264" s="8" t="s">
        <v>10926</v>
      </c>
      <c r="C3264">
        <v>45648</v>
      </c>
      <c r="D3264" s="13" t="s">
        <v>3996</v>
      </c>
      <c r="E3264" s="2">
        <v>12201.4</v>
      </c>
      <c r="F3264" s="15">
        <v>44227</v>
      </c>
      <c r="G3264" s="2">
        <v>12201.4</v>
      </c>
      <c r="H3264" s="4">
        <f>Tabla14[[#This Row],[Importe]]-Tabla14[[#This Row],[Pagado]]</f>
        <v>0</v>
      </c>
    </row>
    <row r="3265" spans="1:8" x14ac:dyDescent="0.25">
      <c r="A3265" s="14">
        <v>44227</v>
      </c>
      <c r="B3265" s="8" t="s">
        <v>10927</v>
      </c>
      <c r="C3265">
        <v>45649</v>
      </c>
      <c r="D3265" s="13" t="s">
        <v>3964</v>
      </c>
      <c r="E3265" s="2">
        <v>851.5</v>
      </c>
      <c r="F3265" s="15">
        <v>44227</v>
      </c>
      <c r="G3265" s="2">
        <v>851.5</v>
      </c>
      <c r="H3265" s="4">
        <f>Tabla14[[#This Row],[Importe]]-Tabla14[[#This Row],[Pagado]]</f>
        <v>0</v>
      </c>
    </row>
    <row r="3266" spans="1:8" x14ac:dyDescent="0.25">
      <c r="A3266" s="14">
        <v>44227</v>
      </c>
      <c r="B3266" s="8" t="s">
        <v>10928</v>
      </c>
      <c r="C3266">
        <v>45650</v>
      </c>
      <c r="D3266" s="13" t="s">
        <v>3969</v>
      </c>
      <c r="E3266" s="2">
        <v>6180</v>
      </c>
      <c r="F3266" s="15">
        <v>44227</v>
      </c>
      <c r="G3266" s="2">
        <v>6180</v>
      </c>
      <c r="H3266" s="4">
        <f>Tabla14[[#This Row],[Importe]]-Tabla14[[#This Row],[Pagado]]</f>
        <v>0</v>
      </c>
    </row>
    <row r="3267" spans="1:8" x14ac:dyDescent="0.25">
      <c r="A3267" s="14">
        <v>44227</v>
      </c>
      <c r="B3267" s="8" t="s">
        <v>10929</v>
      </c>
      <c r="C3267">
        <v>45651</v>
      </c>
      <c r="D3267" s="13" t="s">
        <v>4067</v>
      </c>
      <c r="E3267" s="2">
        <v>3680</v>
      </c>
      <c r="F3267" s="15">
        <v>44227</v>
      </c>
      <c r="G3267" s="2">
        <v>3680</v>
      </c>
      <c r="H3267" s="4">
        <f>Tabla14[[#This Row],[Importe]]-Tabla14[[#This Row],[Pagado]]</f>
        <v>0</v>
      </c>
    </row>
    <row r="3268" spans="1:8" x14ac:dyDescent="0.25">
      <c r="A3268" s="14">
        <v>44227</v>
      </c>
      <c r="B3268" s="8" t="s">
        <v>10930</v>
      </c>
      <c r="C3268">
        <v>45652</v>
      </c>
      <c r="D3268" s="13" t="s">
        <v>4129</v>
      </c>
      <c r="E3268" s="2">
        <v>19076.2</v>
      </c>
      <c r="F3268" s="15">
        <v>44228</v>
      </c>
      <c r="G3268" s="2">
        <v>19076.2</v>
      </c>
      <c r="H3268" s="4">
        <f>Tabla14[[#This Row],[Importe]]-Tabla14[[#This Row],[Pagado]]</f>
        <v>0</v>
      </c>
    </row>
    <row r="3269" spans="1:8" x14ac:dyDescent="0.25">
      <c r="A3269" s="14">
        <v>44227</v>
      </c>
      <c r="B3269" s="8" t="s">
        <v>10931</v>
      </c>
      <c r="C3269">
        <v>45653</v>
      </c>
      <c r="D3269" s="13" t="s">
        <v>4121</v>
      </c>
      <c r="E3269" s="2">
        <v>6683.4</v>
      </c>
      <c r="F3269" s="15">
        <v>44227</v>
      </c>
      <c r="G3269" s="2">
        <v>6683.4</v>
      </c>
      <c r="H3269" s="4">
        <f>Tabla14[[#This Row],[Importe]]-Tabla14[[#This Row],[Pagado]]</f>
        <v>0</v>
      </c>
    </row>
    <row r="3270" spans="1:8" x14ac:dyDescent="0.25">
      <c r="A3270" s="14">
        <v>44227</v>
      </c>
      <c r="B3270" s="8" t="s">
        <v>10932</v>
      </c>
      <c r="C3270">
        <v>45654</v>
      </c>
      <c r="D3270" s="13" t="s">
        <v>4028</v>
      </c>
      <c r="E3270" s="2">
        <v>3513.6</v>
      </c>
      <c r="F3270" s="15">
        <v>44227</v>
      </c>
      <c r="G3270" s="2">
        <v>3513.6</v>
      </c>
      <c r="H3270" s="4">
        <f>Tabla14[[#This Row],[Importe]]-Tabla14[[#This Row],[Pagado]]</f>
        <v>0</v>
      </c>
    </row>
    <row r="3271" spans="1:8" x14ac:dyDescent="0.25">
      <c r="A3271" s="14">
        <v>44227</v>
      </c>
      <c r="B3271" s="8" t="s">
        <v>10933</v>
      </c>
      <c r="C3271">
        <v>45655</v>
      </c>
      <c r="D3271" s="13" t="s">
        <v>7758</v>
      </c>
      <c r="E3271" s="2">
        <v>2460</v>
      </c>
      <c r="F3271" s="15">
        <v>44227</v>
      </c>
      <c r="G3271" s="2">
        <v>2460</v>
      </c>
      <c r="H3271" s="4">
        <f>Tabla14[[#This Row],[Importe]]-Tabla14[[#This Row],[Pagado]]</f>
        <v>0</v>
      </c>
    </row>
    <row r="3272" spans="1:8" x14ac:dyDescent="0.25">
      <c r="A3272" s="14">
        <v>44227</v>
      </c>
      <c r="B3272" s="8" t="s">
        <v>10934</v>
      </c>
      <c r="C3272">
        <v>45656</v>
      </c>
      <c r="D3272" s="13" t="s">
        <v>4037</v>
      </c>
      <c r="E3272" s="2">
        <v>5812.2</v>
      </c>
      <c r="F3272" s="15">
        <v>44227</v>
      </c>
      <c r="G3272" s="2">
        <v>5812.2</v>
      </c>
      <c r="H3272" s="4">
        <f>Tabla14[[#This Row],[Importe]]-Tabla14[[#This Row],[Pagado]]</f>
        <v>0</v>
      </c>
    </row>
    <row r="3273" spans="1:8" x14ac:dyDescent="0.25">
      <c r="A3273" s="14">
        <v>44227</v>
      </c>
      <c r="B3273" s="8" t="s">
        <v>10935</v>
      </c>
      <c r="C3273">
        <v>45657</v>
      </c>
      <c r="D3273" s="13" t="s">
        <v>3941</v>
      </c>
      <c r="E3273" s="2">
        <v>1557.6</v>
      </c>
      <c r="F3273" s="15">
        <v>44227</v>
      </c>
      <c r="G3273" s="2">
        <v>1557.6</v>
      </c>
      <c r="H3273" s="4">
        <f>Tabla14[[#This Row],[Importe]]-Tabla14[[#This Row],[Pagado]]</f>
        <v>0</v>
      </c>
    </row>
    <row r="3274" spans="1:8" x14ac:dyDescent="0.25">
      <c r="A3274" s="14">
        <v>44227</v>
      </c>
      <c r="B3274" s="8" t="s">
        <v>10936</v>
      </c>
      <c r="C3274">
        <v>45658</v>
      </c>
      <c r="D3274" s="13" t="s">
        <v>4113</v>
      </c>
      <c r="E3274" s="2">
        <v>492.9</v>
      </c>
      <c r="F3274" s="15">
        <v>44227</v>
      </c>
      <c r="G3274" s="2">
        <v>492.9</v>
      </c>
      <c r="H3274" s="4">
        <f>Tabla14[[#This Row],[Importe]]-Tabla14[[#This Row],[Pagado]]</f>
        <v>0</v>
      </c>
    </row>
    <row r="3275" spans="1:8" x14ac:dyDescent="0.25">
      <c r="A3275" s="14">
        <v>44227</v>
      </c>
      <c r="B3275" s="8" t="s">
        <v>10937</v>
      </c>
      <c r="C3275">
        <v>45659</v>
      </c>
      <c r="D3275" s="13" t="s">
        <v>3966</v>
      </c>
      <c r="E3275" s="2">
        <v>1000.5</v>
      </c>
      <c r="F3275" s="15">
        <v>44227</v>
      </c>
      <c r="G3275" s="2">
        <v>1000.5</v>
      </c>
      <c r="H3275" s="4">
        <f>Tabla14[[#This Row],[Importe]]-Tabla14[[#This Row],[Pagado]]</f>
        <v>0</v>
      </c>
    </row>
    <row r="3276" spans="1:8" x14ac:dyDescent="0.25">
      <c r="A3276" s="14">
        <v>44227</v>
      </c>
      <c r="B3276" s="8" t="s">
        <v>10938</v>
      </c>
      <c r="C3276">
        <v>45660</v>
      </c>
      <c r="D3276" s="13" t="s">
        <v>4049</v>
      </c>
      <c r="E3276" s="2">
        <v>2741.6</v>
      </c>
      <c r="F3276" s="15">
        <v>44227</v>
      </c>
      <c r="G3276" s="2">
        <v>2741.6</v>
      </c>
      <c r="H3276" s="4">
        <f>Tabla14[[#This Row],[Importe]]-Tabla14[[#This Row],[Pagado]]</f>
        <v>0</v>
      </c>
    </row>
    <row r="3277" spans="1:8" x14ac:dyDescent="0.25">
      <c r="A3277" s="14">
        <v>44227</v>
      </c>
      <c r="B3277" s="8" t="s">
        <v>10939</v>
      </c>
      <c r="C3277">
        <v>45661</v>
      </c>
      <c r="D3277" s="13" t="s">
        <v>3989</v>
      </c>
      <c r="E3277" s="2">
        <v>1209</v>
      </c>
      <c r="F3277" s="15">
        <v>44227</v>
      </c>
      <c r="G3277" s="2">
        <v>1209</v>
      </c>
      <c r="H3277" s="4">
        <f>Tabla14[[#This Row],[Importe]]-Tabla14[[#This Row],[Pagado]]</f>
        <v>0</v>
      </c>
    </row>
    <row r="3278" spans="1:8" x14ac:dyDescent="0.25">
      <c r="A3278" s="14">
        <v>44227</v>
      </c>
      <c r="B3278" s="8" t="s">
        <v>10940</v>
      </c>
      <c r="C3278">
        <v>45662</v>
      </c>
      <c r="D3278" s="13" t="s">
        <v>8544</v>
      </c>
      <c r="E3278" s="2">
        <v>4449.6000000000004</v>
      </c>
      <c r="F3278" s="15">
        <v>44227</v>
      </c>
      <c r="G3278" s="2">
        <v>4449.6000000000004</v>
      </c>
      <c r="H3278" s="4">
        <f>Tabla14[[#This Row],[Importe]]-Tabla14[[#This Row],[Pagado]]</f>
        <v>0</v>
      </c>
    </row>
    <row r="3279" spans="1:8" x14ac:dyDescent="0.25">
      <c r="A3279" s="14">
        <v>44227</v>
      </c>
      <c r="B3279" s="8" t="s">
        <v>10941</v>
      </c>
      <c r="C3279">
        <v>45663</v>
      </c>
      <c r="D3279" s="13" t="s">
        <v>4047</v>
      </c>
      <c r="E3279" s="2">
        <v>2202.2399999999998</v>
      </c>
      <c r="F3279" s="15">
        <v>44227</v>
      </c>
      <c r="G3279" s="2">
        <v>2202.2399999999998</v>
      </c>
      <c r="H3279" s="4">
        <f>Tabla14[[#This Row],[Importe]]-Tabla14[[#This Row],[Pagado]]</f>
        <v>0</v>
      </c>
    </row>
    <row r="3280" spans="1:8" x14ac:dyDescent="0.25">
      <c r="A3280" s="14">
        <v>44227</v>
      </c>
      <c r="B3280" s="8" t="s">
        <v>10942</v>
      </c>
      <c r="C3280">
        <v>45664</v>
      </c>
      <c r="D3280" s="13" t="s">
        <v>10943</v>
      </c>
      <c r="E3280" s="2">
        <v>390</v>
      </c>
      <c r="F3280" s="15">
        <v>44227</v>
      </c>
      <c r="G3280" s="2">
        <v>390</v>
      </c>
      <c r="H3280" s="4">
        <f>Tabla14[[#This Row],[Importe]]-Tabla14[[#This Row],[Pagado]]</f>
        <v>0</v>
      </c>
    </row>
    <row r="3281" spans="1:8" x14ac:dyDescent="0.25">
      <c r="A3281" s="14">
        <v>44227</v>
      </c>
      <c r="B3281" s="8" t="s">
        <v>10944</v>
      </c>
      <c r="C3281">
        <v>45665</v>
      </c>
      <c r="D3281" s="13" t="s">
        <v>3954</v>
      </c>
      <c r="E3281" s="2">
        <v>4500</v>
      </c>
      <c r="F3281" s="15">
        <v>44227</v>
      </c>
      <c r="G3281" s="2">
        <v>4500</v>
      </c>
      <c r="H3281" s="4">
        <f>Tabla14[[#This Row],[Importe]]-Tabla14[[#This Row],[Pagado]]</f>
        <v>0</v>
      </c>
    </row>
    <row r="3282" spans="1:8" x14ac:dyDescent="0.25">
      <c r="A3282" s="14">
        <v>44227</v>
      </c>
      <c r="B3282" s="8" t="s">
        <v>10945</v>
      </c>
      <c r="C3282">
        <v>45666</v>
      </c>
      <c r="D3282" s="13" t="s">
        <v>3964</v>
      </c>
      <c r="E3282" s="2">
        <v>690</v>
      </c>
      <c r="F3282" s="15">
        <v>44227</v>
      </c>
      <c r="G3282" s="2">
        <v>690</v>
      </c>
      <c r="H3282" s="4">
        <f>Tabla14[[#This Row],[Importe]]-Tabla14[[#This Row],[Pagado]]</f>
        <v>0</v>
      </c>
    </row>
    <row r="3283" spans="1:8" x14ac:dyDescent="0.25">
      <c r="A3283" s="14">
        <v>44227</v>
      </c>
      <c r="B3283" s="8" t="s">
        <v>10946</v>
      </c>
      <c r="C3283">
        <v>45667</v>
      </c>
      <c r="D3283" s="13" t="s">
        <v>8503</v>
      </c>
      <c r="E3283" s="2">
        <v>1840</v>
      </c>
      <c r="F3283" s="15">
        <v>44227</v>
      </c>
      <c r="G3283" s="2">
        <v>1840</v>
      </c>
      <c r="H3283" s="4">
        <f>Tabla14[[#This Row],[Importe]]-Tabla14[[#This Row],[Pagado]]</f>
        <v>0</v>
      </c>
    </row>
    <row r="3284" spans="1:8" x14ac:dyDescent="0.25">
      <c r="A3284" s="14">
        <v>44227</v>
      </c>
      <c r="B3284" s="8" t="s">
        <v>10947</v>
      </c>
      <c r="C3284">
        <v>45668</v>
      </c>
      <c r="D3284" s="13" t="s">
        <v>3935</v>
      </c>
      <c r="E3284" s="2">
        <v>13441.2</v>
      </c>
      <c r="F3284" s="15">
        <v>44228</v>
      </c>
      <c r="G3284" s="2">
        <v>13441.2</v>
      </c>
      <c r="H3284" s="4">
        <f>Tabla14[[#This Row],[Importe]]-Tabla14[[#This Row],[Pagado]]</f>
        <v>0</v>
      </c>
    </row>
    <row r="3285" spans="1:8" x14ac:dyDescent="0.25">
      <c r="A3285" s="14">
        <v>44227</v>
      </c>
      <c r="B3285" s="8" t="s">
        <v>10948</v>
      </c>
      <c r="C3285">
        <v>45669</v>
      </c>
      <c r="D3285" s="13" t="s">
        <v>4066</v>
      </c>
      <c r="E3285" s="2">
        <v>2954</v>
      </c>
      <c r="F3285" s="15">
        <v>44227</v>
      </c>
      <c r="G3285" s="2">
        <v>2954</v>
      </c>
      <c r="H3285" s="4">
        <f>Tabla14[[#This Row],[Importe]]-Tabla14[[#This Row],[Pagado]]</f>
        <v>0</v>
      </c>
    </row>
    <row r="3286" spans="1:8" x14ac:dyDescent="0.25">
      <c r="A3286" s="14">
        <v>44227</v>
      </c>
      <c r="B3286" s="8" t="s">
        <v>10949</v>
      </c>
      <c r="C3286">
        <v>45670</v>
      </c>
      <c r="D3286" s="13" t="s">
        <v>4207</v>
      </c>
      <c r="E3286" s="2">
        <v>2791.2</v>
      </c>
      <c r="F3286" s="15">
        <v>44227</v>
      </c>
      <c r="G3286" s="2">
        <v>2791.2</v>
      </c>
      <c r="H3286" s="4">
        <f>Tabla14[[#This Row],[Importe]]-Tabla14[[#This Row],[Pagado]]</f>
        <v>0</v>
      </c>
    </row>
    <row r="3287" spans="1:8" x14ac:dyDescent="0.25">
      <c r="A3287" s="14">
        <v>44227</v>
      </c>
      <c r="B3287" s="8" t="s">
        <v>10950</v>
      </c>
      <c r="C3287">
        <v>45671</v>
      </c>
      <c r="D3287" s="13" t="s">
        <v>4066</v>
      </c>
      <c r="E3287" s="2">
        <v>460</v>
      </c>
      <c r="F3287" s="15">
        <v>44227</v>
      </c>
      <c r="G3287" s="2">
        <v>460</v>
      </c>
      <c r="H3287" s="4">
        <f>Tabla14[[#This Row],[Importe]]-Tabla14[[#This Row],[Pagado]]</f>
        <v>0</v>
      </c>
    </row>
    <row r="3288" spans="1:8" x14ac:dyDescent="0.25">
      <c r="A3288" s="14">
        <v>44227</v>
      </c>
      <c r="B3288" s="8" t="s">
        <v>10951</v>
      </c>
      <c r="C3288">
        <v>45672</v>
      </c>
      <c r="D3288" s="13" t="s">
        <v>3964</v>
      </c>
      <c r="E3288" s="2">
        <v>230</v>
      </c>
      <c r="F3288" s="15">
        <v>44227</v>
      </c>
      <c r="G3288" s="2">
        <v>230</v>
      </c>
      <c r="H3288" s="4">
        <f>Tabla14[[#This Row],[Importe]]-Tabla14[[#This Row],[Pagado]]</f>
        <v>0</v>
      </c>
    </row>
    <row r="3289" spans="1:8" x14ac:dyDescent="0.25">
      <c r="A3289" s="14">
        <v>44227</v>
      </c>
      <c r="B3289" s="8" t="s">
        <v>10952</v>
      </c>
      <c r="C3289">
        <v>45673</v>
      </c>
      <c r="D3289" s="13" t="s">
        <v>4150</v>
      </c>
      <c r="E3289" s="2">
        <v>26784</v>
      </c>
      <c r="F3289" s="15">
        <v>44257</v>
      </c>
      <c r="G3289" s="2">
        <v>26784</v>
      </c>
      <c r="H3289" s="4">
        <f>Tabla14[[#This Row],[Importe]]-Tabla14[[#This Row],[Pagado]]</f>
        <v>0</v>
      </c>
    </row>
    <row r="3290" spans="1:8" x14ac:dyDescent="0.25">
      <c r="A3290" s="14">
        <v>44227</v>
      </c>
      <c r="B3290" s="8" t="s">
        <v>10953</v>
      </c>
      <c r="C3290">
        <v>45674</v>
      </c>
      <c r="D3290" s="13" t="s">
        <v>4061</v>
      </c>
      <c r="E3290" s="2">
        <v>5483.2</v>
      </c>
      <c r="F3290" s="15">
        <v>44227</v>
      </c>
      <c r="G3290" s="2">
        <v>5483.2</v>
      </c>
      <c r="H3290" s="4">
        <f>Tabla14[[#This Row],[Importe]]-Tabla14[[#This Row],[Pagado]]</f>
        <v>0</v>
      </c>
    </row>
    <row r="3291" spans="1:8" ht="15.75" x14ac:dyDescent="0.25">
      <c r="A3291" s="14">
        <v>44227</v>
      </c>
      <c r="B3291" s="8" t="s">
        <v>10954</v>
      </c>
      <c r="C3291">
        <v>45675</v>
      </c>
      <c r="D3291" s="17" t="s">
        <v>7662</v>
      </c>
      <c r="E3291" s="2">
        <v>0</v>
      </c>
      <c r="F3291" s="18" t="s">
        <v>7662</v>
      </c>
      <c r="G3291" s="2">
        <v>0</v>
      </c>
      <c r="H3291" s="4">
        <f>Tabla14[[#This Row],[Importe]]-Tabla14[[#This Row],[Pagado]]</f>
        <v>0</v>
      </c>
    </row>
    <row r="3292" spans="1:8" x14ac:dyDescent="0.25">
      <c r="A3292" s="14">
        <v>44227</v>
      </c>
      <c r="B3292" s="8" t="s">
        <v>10955</v>
      </c>
      <c r="C3292">
        <v>45676</v>
      </c>
      <c r="D3292" s="13" t="s">
        <v>4012</v>
      </c>
      <c r="E3292" s="2">
        <v>2109.1</v>
      </c>
      <c r="F3292" s="15">
        <v>44227</v>
      </c>
      <c r="G3292" s="2">
        <v>2109.1</v>
      </c>
      <c r="H3292" s="4">
        <f>Tabla14[[#This Row],[Importe]]-Tabla14[[#This Row],[Pagado]]</f>
        <v>0</v>
      </c>
    </row>
    <row r="3293" spans="1:8" x14ac:dyDescent="0.25">
      <c r="A3293" s="14">
        <v>44227</v>
      </c>
      <c r="B3293" s="8" t="s">
        <v>10956</v>
      </c>
      <c r="C3293">
        <v>45677</v>
      </c>
      <c r="D3293" s="13" t="s">
        <v>3962</v>
      </c>
      <c r="E3293" s="2">
        <v>4207.5</v>
      </c>
      <c r="F3293" s="15">
        <v>44227</v>
      </c>
      <c r="G3293" s="2">
        <v>4207.5</v>
      </c>
      <c r="H3293" s="4">
        <f>Tabla14[[#This Row],[Importe]]-Tabla14[[#This Row],[Pagado]]</f>
        <v>0</v>
      </c>
    </row>
    <row r="3294" spans="1:8" x14ac:dyDescent="0.25">
      <c r="A3294" s="14">
        <v>44227</v>
      </c>
      <c r="B3294" s="8" t="s">
        <v>10957</v>
      </c>
      <c r="C3294">
        <v>45678</v>
      </c>
      <c r="D3294" s="13" t="s">
        <v>4073</v>
      </c>
      <c r="E3294" s="2">
        <v>7562</v>
      </c>
      <c r="F3294" s="15">
        <v>44227</v>
      </c>
      <c r="G3294" s="2">
        <v>7562</v>
      </c>
      <c r="H3294" s="4">
        <f>Tabla14[[#This Row],[Importe]]-Tabla14[[#This Row],[Pagado]]</f>
        <v>0</v>
      </c>
    </row>
    <row r="3295" spans="1:8" x14ac:dyDescent="0.25">
      <c r="A3295" s="14">
        <v>44227</v>
      </c>
      <c r="B3295" s="8" t="s">
        <v>10958</v>
      </c>
      <c r="C3295">
        <v>45679</v>
      </c>
      <c r="D3295" s="13" t="s">
        <v>4109</v>
      </c>
      <c r="E3295" s="2">
        <v>197.6</v>
      </c>
      <c r="F3295" s="15">
        <v>44227</v>
      </c>
      <c r="G3295" s="2">
        <v>197.6</v>
      </c>
      <c r="H3295" s="4">
        <f>Tabla14[[#This Row],[Importe]]-Tabla14[[#This Row],[Pagado]]</f>
        <v>0</v>
      </c>
    </row>
    <row r="3296" spans="1:8" x14ac:dyDescent="0.25">
      <c r="A3296" s="14">
        <v>44227</v>
      </c>
      <c r="B3296" s="8" t="s">
        <v>10959</v>
      </c>
      <c r="C3296">
        <v>45680</v>
      </c>
      <c r="D3296" s="13" t="s">
        <v>5523</v>
      </c>
      <c r="E3296" s="2">
        <v>1027.4000000000001</v>
      </c>
      <c r="F3296" s="15">
        <v>44227</v>
      </c>
      <c r="G3296" s="2">
        <v>1027.4000000000001</v>
      </c>
      <c r="H3296" s="4">
        <f>Tabla14[[#This Row],[Importe]]-Tabla14[[#This Row],[Pagado]]</f>
        <v>0</v>
      </c>
    </row>
    <row r="3297" spans="1:8" x14ac:dyDescent="0.25">
      <c r="A3297" s="14">
        <v>44227</v>
      </c>
      <c r="B3297" s="8" t="s">
        <v>10960</v>
      </c>
      <c r="C3297">
        <v>45681</v>
      </c>
      <c r="D3297" s="13" t="s">
        <v>4103</v>
      </c>
      <c r="E3297" s="2">
        <v>2260.6999999999998</v>
      </c>
      <c r="F3297" s="15">
        <v>44227</v>
      </c>
      <c r="G3297" s="2">
        <v>2260.6999999999998</v>
      </c>
      <c r="H3297" s="4">
        <f>Tabla14[[#This Row],[Importe]]-Tabla14[[#This Row],[Pagado]]</f>
        <v>0</v>
      </c>
    </row>
    <row r="3298" spans="1:8" x14ac:dyDescent="0.25">
      <c r="A3298" s="14">
        <v>44227</v>
      </c>
      <c r="B3298" s="8" t="s">
        <v>10961</v>
      </c>
      <c r="C3298">
        <v>45682</v>
      </c>
      <c r="D3298" s="13" t="s">
        <v>4077</v>
      </c>
      <c r="E3298" s="2">
        <v>989.2</v>
      </c>
      <c r="F3298" s="15">
        <v>44228</v>
      </c>
      <c r="G3298" s="2">
        <v>989.2</v>
      </c>
      <c r="H3298" s="4">
        <f>Tabla14[[#This Row],[Importe]]-Tabla14[[#This Row],[Pagado]]</f>
        <v>0</v>
      </c>
    </row>
    <row r="3299" spans="1:8" x14ac:dyDescent="0.25">
      <c r="E3299" s="2">
        <v>0</v>
      </c>
      <c r="G3299" s="2">
        <v>0</v>
      </c>
      <c r="H3299" s="4">
        <f>Tabla14[[#This Row],[Importe]]-Tabla14[[#This Row],[Pagado]]</f>
        <v>0</v>
      </c>
    </row>
    <row r="3300" spans="1:8" x14ac:dyDescent="0.25">
      <c r="E3300" s="2">
        <f>SUBTOTAL(109,E2:E3299)</f>
        <v>27639596.479999956</v>
      </c>
      <c r="G3300" s="2">
        <f>SUBTOTAL(109,G2:G3299)</f>
        <v>27450006.399999958</v>
      </c>
      <c r="H3300" s="4">
        <f>SUBTOTAL(109,H2:H3299)</f>
        <v>189590.08</v>
      </c>
    </row>
    <row r="3304" spans="1:8" ht="15.75" thickBot="1" x14ac:dyDescent="0.3"/>
    <row r="3305" spans="1:8" x14ac:dyDescent="0.25">
      <c r="E3305" s="54">
        <f>E3300-G3300</f>
        <v>189590.07999999821</v>
      </c>
      <c r="F3305" s="55"/>
      <c r="G3305" s="56"/>
    </row>
    <row r="3306" spans="1:8" ht="15.75" thickBot="1" x14ac:dyDescent="0.3">
      <c r="E3306" s="57"/>
      <c r="F3306" s="58"/>
      <c r="G3306" s="59"/>
    </row>
  </sheetData>
  <mergeCells count="1">
    <mergeCell ref="E3305:G330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518E-A8E8-49C8-9003-A1CF06A95A59}">
  <sheetPr>
    <tabColor rgb="FF7030A0"/>
  </sheetPr>
  <dimension ref="A1:I3218"/>
  <sheetViews>
    <sheetView tabSelected="1" zoomScale="115" zoomScaleNormal="115" workbookViewId="0">
      <pane xSplit="3" ySplit="1" topLeftCell="E3196" activePane="bottomRight" state="frozen"/>
      <selection pane="topRight" activeCell="D1" sqref="D1"/>
      <selection pane="bottomLeft" activeCell="A2" sqref="A2"/>
      <selection pane="bottomRight" activeCell="I3217" sqref="I3217"/>
    </sheetView>
  </sheetViews>
  <sheetFormatPr baseColWidth="10" defaultRowHeight="15.75" x14ac:dyDescent="0.25"/>
  <cols>
    <col min="1" max="1" width="14.5703125" style="14" customWidth="1"/>
    <col min="2" max="2" width="13" style="7" bestFit="1" customWidth="1"/>
    <col min="3" max="3" width="16.7109375" style="12" hidden="1" customWidth="1"/>
    <col min="4" max="4" width="45.7109375" style="12" bestFit="1" customWidth="1"/>
    <col min="5" max="5" width="16.85546875" style="48" bestFit="1" customWidth="1"/>
    <col min="6" max="6" width="15.7109375" style="15" customWidth="1"/>
    <col min="7" max="7" width="19.42578125" style="48" customWidth="1"/>
    <col min="8" max="8" width="20.85546875" style="49" customWidth="1"/>
    <col min="9" max="9" width="26.5703125" style="7" customWidth="1"/>
    <col min="10" max="16384" width="11.42578125" style="12"/>
  </cols>
  <sheetData>
    <row r="1" spans="1:9" x14ac:dyDescent="0.25">
      <c r="A1" s="14" t="s">
        <v>0</v>
      </c>
      <c r="B1" s="7" t="s">
        <v>1</v>
      </c>
      <c r="C1" s="12" t="s">
        <v>2</v>
      </c>
      <c r="D1" s="12" t="s">
        <v>3</v>
      </c>
      <c r="E1" s="48" t="s">
        <v>4</v>
      </c>
      <c r="F1" s="15" t="s">
        <v>5</v>
      </c>
      <c r="G1" s="48" t="s">
        <v>6</v>
      </c>
      <c r="H1" s="49" t="s">
        <v>7</v>
      </c>
      <c r="I1" s="7" t="s">
        <v>14863</v>
      </c>
    </row>
    <row r="2" spans="1:9" x14ac:dyDescent="0.25">
      <c r="A2" s="14">
        <v>44228</v>
      </c>
      <c r="B2" s="8" t="s">
        <v>14864</v>
      </c>
      <c r="C2" s="12">
        <v>45683</v>
      </c>
      <c r="D2" s="13" t="s">
        <v>3936</v>
      </c>
      <c r="E2" s="48">
        <v>272.8</v>
      </c>
      <c r="F2" s="15">
        <v>44228</v>
      </c>
      <c r="G2" s="48">
        <v>272.8</v>
      </c>
      <c r="H2" s="49">
        <f>Tabla13[[#This Row],[Importe]]-Tabla13[[#This Row],[Pagado]]</f>
        <v>0</v>
      </c>
      <c r="I2" s="8" t="s">
        <v>10970</v>
      </c>
    </row>
    <row r="3" spans="1:9" x14ac:dyDescent="0.25">
      <c r="A3" s="14">
        <v>44228</v>
      </c>
      <c r="B3" s="8" t="s">
        <v>14865</v>
      </c>
      <c r="C3" s="12">
        <v>45684</v>
      </c>
      <c r="D3" s="13" t="s">
        <v>4031</v>
      </c>
      <c r="E3" s="48">
        <v>1840</v>
      </c>
      <c r="F3" s="15">
        <v>44228</v>
      </c>
      <c r="G3" s="48">
        <v>1840</v>
      </c>
      <c r="H3" s="49">
        <f>Tabla13[[#This Row],[Importe]]-Tabla13[[#This Row],[Pagado]]</f>
        <v>0</v>
      </c>
      <c r="I3" s="8" t="s">
        <v>10970</v>
      </c>
    </row>
    <row r="4" spans="1:9" x14ac:dyDescent="0.25">
      <c r="A4" s="14">
        <v>44228</v>
      </c>
      <c r="B4" s="8" t="s">
        <v>14866</v>
      </c>
      <c r="C4" s="12">
        <v>45685</v>
      </c>
      <c r="D4" s="13" t="s">
        <v>3954</v>
      </c>
      <c r="E4" s="48">
        <v>7494.3</v>
      </c>
      <c r="F4" s="15">
        <v>44228</v>
      </c>
      <c r="G4" s="48">
        <v>7494.3</v>
      </c>
      <c r="H4" s="49">
        <f>Tabla13[[#This Row],[Importe]]-Tabla13[[#This Row],[Pagado]]</f>
        <v>0</v>
      </c>
      <c r="I4" s="8" t="s">
        <v>10970</v>
      </c>
    </row>
    <row r="5" spans="1:9" x14ac:dyDescent="0.25">
      <c r="A5" s="14">
        <v>44228</v>
      </c>
      <c r="B5" s="8" t="s">
        <v>14867</v>
      </c>
      <c r="C5" s="12">
        <v>45686</v>
      </c>
      <c r="D5" s="17" t="s">
        <v>7662</v>
      </c>
      <c r="E5" s="48">
        <v>0</v>
      </c>
      <c r="F5" s="18" t="s">
        <v>7662</v>
      </c>
      <c r="G5" s="48">
        <v>0</v>
      </c>
      <c r="H5" s="49">
        <f>Tabla13[[#This Row],[Importe]]-Tabla13[[#This Row],[Pagado]]</f>
        <v>0</v>
      </c>
      <c r="I5" s="8" t="s">
        <v>7662</v>
      </c>
    </row>
    <row r="6" spans="1:9" x14ac:dyDescent="0.25">
      <c r="A6" s="14">
        <v>44228</v>
      </c>
      <c r="B6" s="8" t="s">
        <v>14868</v>
      </c>
      <c r="C6" s="12">
        <v>45687</v>
      </c>
      <c r="D6" s="13" t="s">
        <v>3994</v>
      </c>
      <c r="E6" s="48">
        <v>2684</v>
      </c>
      <c r="F6" s="15">
        <v>44228</v>
      </c>
      <c r="G6" s="48">
        <v>2684</v>
      </c>
      <c r="H6" s="49">
        <f>Tabla13[[#This Row],[Importe]]-Tabla13[[#This Row],[Pagado]]</f>
        <v>0</v>
      </c>
      <c r="I6" s="8" t="s">
        <v>10970</v>
      </c>
    </row>
    <row r="7" spans="1:9" x14ac:dyDescent="0.25">
      <c r="A7" s="14">
        <v>44228</v>
      </c>
      <c r="B7" s="8" t="s">
        <v>14869</v>
      </c>
      <c r="C7" s="12">
        <v>45688</v>
      </c>
      <c r="D7" s="13" t="s">
        <v>4183</v>
      </c>
      <c r="E7" s="48">
        <v>4692</v>
      </c>
      <c r="F7" s="15">
        <v>44228</v>
      </c>
      <c r="G7" s="48">
        <v>4692</v>
      </c>
      <c r="H7" s="49">
        <f>Tabla13[[#This Row],[Importe]]-Tabla13[[#This Row],[Pagado]]</f>
        <v>0</v>
      </c>
      <c r="I7" s="8" t="s">
        <v>10970</v>
      </c>
    </row>
    <row r="8" spans="1:9" x14ac:dyDescent="0.25">
      <c r="A8" s="14">
        <v>44228</v>
      </c>
      <c r="B8" s="8" t="s">
        <v>14870</v>
      </c>
      <c r="C8" s="12">
        <v>45689</v>
      </c>
      <c r="D8" s="13" t="s">
        <v>3956</v>
      </c>
      <c r="E8" s="48">
        <v>1500</v>
      </c>
      <c r="F8" s="15">
        <v>44228</v>
      </c>
      <c r="G8" s="48">
        <v>1500</v>
      </c>
      <c r="H8" s="49">
        <f>Tabla13[[#This Row],[Importe]]-Tabla13[[#This Row],[Pagado]]</f>
        <v>0</v>
      </c>
      <c r="I8" s="8" t="s">
        <v>10970</v>
      </c>
    </row>
    <row r="9" spans="1:9" x14ac:dyDescent="0.25">
      <c r="A9" s="14">
        <v>44228</v>
      </c>
      <c r="B9" s="8" t="s">
        <v>14871</v>
      </c>
      <c r="C9" s="12">
        <v>45690</v>
      </c>
      <c r="D9" s="13" t="s">
        <v>3952</v>
      </c>
      <c r="E9" s="48">
        <v>5444.1</v>
      </c>
      <c r="F9" s="15">
        <v>44228</v>
      </c>
      <c r="G9" s="48">
        <v>5444.1</v>
      </c>
      <c r="H9" s="49">
        <f>Tabla13[[#This Row],[Importe]]-Tabla13[[#This Row],[Pagado]]</f>
        <v>0</v>
      </c>
      <c r="I9" s="8" t="s">
        <v>10970</v>
      </c>
    </row>
    <row r="10" spans="1:9" ht="30" x14ac:dyDescent="0.25">
      <c r="A10" s="14">
        <v>44228</v>
      </c>
      <c r="B10" s="8" t="s">
        <v>14872</v>
      </c>
      <c r="C10" s="12">
        <v>45691</v>
      </c>
      <c r="D10" s="13" t="s">
        <v>3951</v>
      </c>
      <c r="E10" s="48">
        <v>6911</v>
      </c>
      <c r="F10" s="15" t="s">
        <v>14873</v>
      </c>
      <c r="G10" s="48">
        <f>5800+1111</f>
        <v>6911</v>
      </c>
      <c r="H10" s="49">
        <f>Tabla13[[#This Row],[Importe]]-Tabla13[[#This Row],[Pagado]]</f>
        <v>0</v>
      </c>
      <c r="I10" s="8" t="s">
        <v>10970</v>
      </c>
    </row>
    <row r="11" spans="1:9" x14ac:dyDescent="0.25">
      <c r="A11" s="14">
        <v>44228</v>
      </c>
      <c r="B11" s="8" t="s">
        <v>14874</v>
      </c>
      <c r="C11" s="12">
        <v>45692</v>
      </c>
      <c r="D11" s="13" t="s">
        <v>3941</v>
      </c>
      <c r="E11" s="48">
        <v>10041.5</v>
      </c>
      <c r="F11" s="15">
        <v>44229</v>
      </c>
      <c r="G11" s="48">
        <v>10041.5</v>
      </c>
      <c r="H11" s="49">
        <f>Tabla13[[#This Row],[Importe]]-Tabla13[[#This Row],[Pagado]]</f>
        <v>0</v>
      </c>
      <c r="I11" s="8" t="s">
        <v>10970</v>
      </c>
    </row>
    <row r="12" spans="1:9" x14ac:dyDescent="0.25">
      <c r="A12" s="14">
        <v>44228</v>
      </c>
      <c r="B12" s="8" t="s">
        <v>14875</v>
      </c>
      <c r="C12" s="12">
        <v>45693</v>
      </c>
      <c r="D12" s="13" t="s">
        <v>4042</v>
      </c>
      <c r="E12" s="48">
        <v>22448</v>
      </c>
      <c r="F12" s="15">
        <v>44242</v>
      </c>
      <c r="G12" s="48">
        <v>22448</v>
      </c>
      <c r="H12" s="49">
        <f>Tabla13[[#This Row],[Importe]]-Tabla13[[#This Row],[Pagado]]</f>
        <v>0</v>
      </c>
      <c r="I12" s="8" t="s">
        <v>10970</v>
      </c>
    </row>
    <row r="13" spans="1:9" x14ac:dyDescent="0.25">
      <c r="A13" s="14">
        <v>44228</v>
      </c>
      <c r="B13" s="8" t="s">
        <v>14876</v>
      </c>
      <c r="C13" s="12">
        <v>45694</v>
      </c>
      <c r="D13" s="13" t="s">
        <v>4017</v>
      </c>
      <c r="E13" s="48">
        <v>83542.2</v>
      </c>
      <c r="F13" s="15">
        <v>44234</v>
      </c>
      <c r="G13" s="48">
        <v>83542.2</v>
      </c>
      <c r="H13" s="49">
        <f>Tabla13[[#This Row],[Importe]]-Tabla13[[#This Row],[Pagado]]</f>
        <v>0</v>
      </c>
      <c r="I13" s="8" t="s">
        <v>10970</v>
      </c>
    </row>
    <row r="14" spans="1:9" x14ac:dyDescent="0.25">
      <c r="A14" s="14">
        <v>44228</v>
      </c>
      <c r="B14" s="8" t="s">
        <v>14877</v>
      </c>
      <c r="C14" s="12">
        <v>45695</v>
      </c>
      <c r="D14" s="13" t="s">
        <v>4017</v>
      </c>
      <c r="E14" s="48">
        <v>1905.7</v>
      </c>
      <c r="F14" s="15">
        <v>44234</v>
      </c>
      <c r="G14" s="48">
        <v>1905.7</v>
      </c>
      <c r="H14" s="49">
        <f>Tabla13[[#This Row],[Importe]]-Tabla13[[#This Row],[Pagado]]</f>
        <v>0</v>
      </c>
      <c r="I14" s="8" t="s">
        <v>10970</v>
      </c>
    </row>
    <row r="15" spans="1:9" x14ac:dyDescent="0.25">
      <c r="A15" s="14">
        <v>44228</v>
      </c>
      <c r="B15" s="8" t="s">
        <v>14878</v>
      </c>
      <c r="C15" s="12">
        <v>45696</v>
      </c>
      <c r="D15" s="13" t="s">
        <v>4093</v>
      </c>
      <c r="E15" s="48">
        <v>4588.8</v>
      </c>
      <c r="F15" s="15">
        <v>44228</v>
      </c>
      <c r="G15" s="48">
        <v>4588.8</v>
      </c>
      <c r="H15" s="49">
        <f>Tabla13[[#This Row],[Importe]]-Tabla13[[#This Row],[Pagado]]</f>
        <v>0</v>
      </c>
      <c r="I15" s="8" t="s">
        <v>10970</v>
      </c>
    </row>
    <row r="16" spans="1:9" x14ac:dyDescent="0.25">
      <c r="A16" s="14">
        <v>44228</v>
      </c>
      <c r="B16" s="8" t="s">
        <v>14879</v>
      </c>
      <c r="C16" s="12">
        <v>45697</v>
      </c>
      <c r="D16" s="17" t="s">
        <v>7662</v>
      </c>
      <c r="E16" s="48">
        <v>0</v>
      </c>
      <c r="F16" s="18" t="s">
        <v>7662</v>
      </c>
      <c r="G16" s="48">
        <v>0</v>
      </c>
      <c r="H16" s="49">
        <f>Tabla13[[#This Row],[Importe]]-Tabla13[[#This Row],[Pagado]]</f>
        <v>0</v>
      </c>
      <c r="I16" s="8" t="s">
        <v>7662</v>
      </c>
    </row>
    <row r="17" spans="1:9" x14ac:dyDescent="0.25">
      <c r="A17" s="14">
        <v>44228</v>
      </c>
      <c r="B17" s="8" t="s">
        <v>14880</v>
      </c>
      <c r="C17" s="12">
        <v>45698</v>
      </c>
      <c r="D17" s="13" t="s">
        <v>3949</v>
      </c>
      <c r="E17" s="48">
        <v>33212.400000000001</v>
      </c>
      <c r="F17" s="15">
        <v>44229</v>
      </c>
      <c r="G17" s="48">
        <v>33212.400000000001</v>
      </c>
      <c r="H17" s="49">
        <f>Tabla13[[#This Row],[Importe]]-Tabla13[[#This Row],[Pagado]]</f>
        <v>0</v>
      </c>
      <c r="I17" s="8" t="s">
        <v>10970</v>
      </c>
    </row>
    <row r="18" spans="1:9" x14ac:dyDescent="0.25">
      <c r="A18" s="14">
        <v>44228</v>
      </c>
      <c r="B18" s="8" t="s">
        <v>14881</v>
      </c>
      <c r="C18" s="12">
        <v>45699</v>
      </c>
      <c r="D18" s="13" t="s">
        <v>4037</v>
      </c>
      <c r="E18" s="48">
        <v>12024.1</v>
      </c>
      <c r="F18" s="15">
        <v>44235</v>
      </c>
      <c r="G18" s="48">
        <v>12024.1</v>
      </c>
      <c r="H18" s="49">
        <f>Tabla13[[#This Row],[Importe]]-Tabla13[[#This Row],[Pagado]]</f>
        <v>0</v>
      </c>
      <c r="I18" s="8" t="s">
        <v>10970</v>
      </c>
    </row>
    <row r="19" spans="1:9" x14ac:dyDescent="0.25">
      <c r="A19" s="14">
        <v>44228</v>
      </c>
      <c r="B19" s="8" t="s">
        <v>14882</v>
      </c>
      <c r="C19" s="12">
        <v>45700</v>
      </c>
      <c r="D19" s="13" t="s">
        <v>4013</v>
      </c>
      <c r="E19" s="48">
        <v>12327.6</v>
      </c>
      <c r="F19" s="15">
        <v>44228</v>
      </c>
      <c r="G19" s="48">
        <v>12327.6</v>
      </c>
      <c r="H19" s="49">
        <f>Tabla13[[#This Row],[Importe]]-Tabla13[[#This Row],[Pagado]]</f>
        <v>0</v>
      </c>
      <c r="I19" s="8" t="s">
        <v>10970</v>
      </c>
    </row>
    <row r="20" spans="1:9" x14ac:dyDescent="0.25">
      <c r="A20" s="14">
        <v>44228</v>
      </c>
      <c r="B20" s="8" t="s">
        <v>14883</v>
      </c>
      <c r="C20" s="12">
        <v>45701</v>
      </c>
      <c r="D20" s="13" t="s">
        <v>3946</v>
      </c>
      <c r="E20" s="48">
        <v>4327.2</v>
      </c>
      <c r="F20" s="15">
        <v>44229</v>
      </c>
      <c r="G20" s="48">
        <v>4327.2</v>
      </c>
      <c r="H20" s="49">
        <f>Tabla13[[#This Row],[Importe]]-Tabla13[[#This Row],[Pagado]]</f>
        <v>0</v>
      </c>
      <c r="I20" s="8" t="s">
        <v>10970</v>
      </c>
    </row>
    <row r="21" spans="1:9" x14ac:dyDescent="0.25">
      <c r="A21" s="14">
        <v>44228</v>
      </c>
      <c r="B21" s="8" t="s">
        <v>14884</v>
      </c>
      <c r="C21" s="12">
        <v>45702</v>
      </c>
      <c r="D21" s="13" t="s">
        <v>3963</v>
      </c>
      <c r="E21" s="48">
        <v>3816</v>
      </c>
      <c r="F21" s="15">
        <v>44228</v>
      </c>
      <c r="G21" s="48">
        <v>3816</v>
      </c>
      <c r="H21" s="49">
        <f>Tabla13[[#This Row],[Importe]]-Tabla13[[#This Row],[Pagado]]</f>
        <v>0</v>
      </c>
      <c r="I21" s="8" t="s">
        <v>10970</v>
      </c>
    </row>
    <row r="22" spans="1:9" x14ac:dyDescent="0.25">
      <c r="A22" s="14">
        <v>44228</v>
      </c>
      <c r="B22" s="8" t="s">
        <v>14885</v>
      </c>
      <c r="C22" s="12">
        <v>45703</v>
      </c>
      <c r="D22" s="13" t="s">
        <v>3948</v>
      </c>
      <c r="E22" s="48">
        <v>7774</v>
      </c>
      <c r="F22" s="15">
        <v>44231</v>
      </c>
      <c r="G22" s="48">
        <v>7774</v>
      </c>
      <c r="H22" s="49">
        <f>Tabla13[[#This Row],[Importe]]-Tabla13[[#This Row],[Pagado]]</f>
        <v>0</v>
      </c>
      <c r="I22" s="8" t="s">
        <v>10970</v>
      </c>
    </row>
    <row r="23" spans="1:9" x14ac:dyDescent="0.25">
      <c r="A23" s="14">
        <v>44228</v>
      </c>
      <c r="B23" s="8" t="s">
        <v>14886</v>
      </c>
      <c r="C23" s="12">
        <v>45704</v>
      </c>
      <c r="D23" s="13" t="s">
        <v>3947</v>
      </c>
      <c r="E23" s="48">
        <v>2685.6</v>
      </c>
      <c r="F23" s="15">
        <v>44230</v>
      </c>
      <c r="G23" s="48">
        <v>2685.6</v>
      </c>
      <c r="H23" s="49">
        <f>Tabla13[[#This Row],[Importe]]-Tabla13[[#This Row],[Pagado]]</f>
        <v>0</v>
      </c>
      <c r="I23" s="8" t="s">
        <v>10970</v>
      </c>
    </row>
    <row r="24" spans="1:9" x14ac:dyDescent="0.25">
      <c r="A24" s="14">
        <v>44228</v>
      </c>
      <c r="B24" s="8" t="s">
        <v>14887</v>
      </c>
      <c r="C24" s="12">
        <v>45705</v>
      </c>
      <c r="D24" s="13" t="s">
        <v>4126</v>
      </c>
      <c r="E24" s="48">
        <v>689</v>
      </c>
      <c r="F24" s="15">
        <v>44228</v>
      </c>
      <c r="G24" s="48">
        <v>689</v>
      </c>
      <c r="H24" s="49">
        <f>Tabla13[[#This Row],[Importe]]-Tabla13[[#This Row],[Pagado]]</f>
        <v>0</v>
      </c>
      <c r="I24" s="8" t="s">
        <v>10970</v>
      </c>
    </row>
    <row r="25" spans="1:9" x14ac:dyDescent="0.25">
      <c r="A25" s="14">
        <v>44228</v>
      </c>
      <c r="B25" s="8" t="s">
        <v>14888</v>
      </c>
      <c r="C25" s="12">
        <v>45706</v>
      </c>
      <c r="D25" s="13" t="s">
        <v>3938</v>
      </c>
      <c r="E25" s="48">
        <v>1089.9000000000001</v>
      </c>
      <c r="F25" s="15">
        <v>44229</v>
      </c>
      <c r="G25" s="48">
        <v>1089.9000000000001</v>
      </c>
      <c r="H25" s="49">
        <f>Tabla13[[#This Row],[Importe]]-Tabla13[[#This Row],[Pagado]]</f>
        <v>0</v>
      </c>
      <c r="I25" s="8" t="s">
        <v>10970</v>
      </c>
    </row>
    <row r="26" spans="1:9" x14ac:dyDescent="0.25">
      <c r="A26" s="14">
        <v>44228</v>
      </c>
      <c r="B26" s="8" t="s">
        <v>14889</v>
      </c>
      <c r="C26" s="12">
        <v>45707</v>
      </c>
      <c r="D26" s="13" t="s">
        <v>4012</v>
      </c>
      <c r="E26" s="48">
        <v>32272.5</v>
      </c>
      <c r="F26" s="15">
        <v>44228</v>
      </c>
      <c r="G26" s="48">
        <v>32272.5</v>
      </c>
      <c r="H26" s="49">
        <f>Tabla13[[#This Row],[Importe]]-Tabla13[[#This Row],[Pagado]]</f>
        <v>0</v>
      </c>
      <c r="I26" s="8" t="s">
        <v>10970</v>
      </c>
    </row>
    <row r="27" spans="1:9" x14ac:dyDescent="0.25">
      <c r="A27" s="14">
        <v>44228</v>
      </c>
      <c r="B27" s="8" t="s">
        <v>14890</v>
      </c>
      <c r="C27" s="12">
        <v>45708</v>
      </c>
      <c r="D27" s="13" t="s">
        <v>3944</v>
      </c>
      <c r="E27" s="48">
        <v>4761</v>
      </c>
      <c r="F27" s="15">
        <v>44229</v>
      </c>
      <c r="G27" s="48">
        <v>4761</v>
      </c>
      <c r="H27" s="49">
        <f>Tabla13[[#This Row],[Importe]]-Tabla13[[#This Row],[Pagado]]</f>
        <v>0</v>
      </c>
      <c r="I27" s="8" t="s">
        <v>10970</v>
      </c>
    </row>
    <row r="28" spans="1:9" ht="30" x14ac:dyDescent="0.25">
      <c r="A28" s="14">
        <v>44228</v>
      </c>
      <c r="B28" s="8" t="s">
        <v>14891</v>
      </c>
      <c r="C28" s="12">
        <v>45709</v>
      </c>
      <c r="D28" s="13" t="s">
        <v>3950</v>
      </c>
      <c r="E28" s="48">
        <v>51766.400000000001</v>
      </c>
      <c r="F28" s="15" t="s">
        <v>14892</v>
      </c>
      <c r="G28" s="48">
        <f>43000+8766.4</f>
        <v>51766.400000000001</v>
      </c>
      <c r="H28" s="49">
        <f>Tabla13[[#This Row],[Importe]]-Tabla13[[#This Row],[Pagado]]</f>
        <v>0</v>
      </c>
      <c r="I28" s="8" t="s">
        <v>10970</v>
      </c>
    </row>
    <row r="29" spans="1:9" x14ac:dyDescent="0.25">
      <c r="A29" s="14">
        <v>44228</v>
      </c>
      <c r="B29" s="8" t="s">
        <v>14893</v>
      </c>
      <c r="C29" s="12">
        <v>45710</v>
      </c>
      <c r="D29" s="13" t="s">
        <v>3940</v>
      </c>
      <c r="E29" s="48">
        <v>4103.2</v>
      </c>
      <c r="F29" s="15">
        <v>44229</v>
      </c>
      <c r="G29" s="48">
        <v>4103.2</v>
      </c>
      <c r="H29" s="49">
        <f>Tabla13[[#This Row],[Importe]]-Tabla13[[#This Row],[Pagado]]</f>
        <v>0</v>
      </c>
      <c r="I29" s="8" t="s">
        <v>10970</v>
      </c>
    </row>
    <row r="30" spans="1:9" x14ac:dyDescent="0.25">
      <c r="A30" s="14">
        <v>44228</v>
      </c>
      <c r="B30" s="8" t="s">
        <v>14894</v>
      </c>
      <c r="C30" s="12">
        <v>45711</v>
      </c>
      <c r="D30" s="13" t="s">
        <v>3942</v>
      </c>
      <c r="E30" s="48">
        <v>4209</v>
      </c>
      <c r="F30" s="15">
        <v>44231</v>
      </c>
      <c r="G30" s="48">
        <v>4209</v>
      </c>
      <c r="H30" s="49">
        <f>Tabla13[[#This Row],[Importe]]-Tabla13[[#This Row],[Pagado]]</f>
        <v>0</v>
      </c>
      <c r="I30" s="8" t="s">
        <v>10970</v>
      </c>
    </row>
    <row r="31" spans="1:9" x14ac:dyDescent="0.25">
      <c r="A31" s="14">
        <v>44228</v>
      </c>
      <c r="B31" s="8" t="s">
        <v>14895</v>
      </c>
      <c r="C31" s="12">
        <v>45712</v>
      </c>
      <c r="D31" s="13" t="s">
        <v>3945</v>
      </c>
      <c r="E31" s="48">
        <v>4266</v>
      </c>
      <c r="F31" s="15">
        <v>44229</v>
      </c>
      <c r="G31" s="48">
        <v>4266</v>
      </c>
      <c r="H31" s="49">
        <f>Tabla13[[#This Row],[Importe]]-Tabla13[[#This Row],[Pagado]]</f>
        <v>0</v>
      </c>
      <c r="I31" s="8" t="s">
        <v>10970</v>
      </c>
    </row>
    <row r="32" spans="1:9" x14ac:dyDescent="0.25">
      <c r="A32" s="14">
        <v>44228</v>
      </c>
      <c r="B32" s="8" t="s">
        <v>14896</v>
      </c>
      <c r="C32" s="12">
        <v>45713</v>
      </c>
      <c r="D32" s="13" t="s">
        <v>3967</v>
      </c>
      <c r="E32" s="48">
        <v>6596.4</v>
      </c>
      <c r="F32" s="15">
        <v>44228</v>
      </c>
      <c r="G32" s="48">
        <v>6596.4</v>
      </c>
      <c r="H32" s="49">
        <f>Tabla13[[#This Row],[Importe]]-Tabla13[[#This Row],[Pagado]]</f>
        <v>0</v>
      </c>
      <c r="I32" s="8" t="s">
        <v>10970</v>
      </c>
    </row>
    <row r="33" spans="1:9" x14ac:dyDescent="0.25">
      <c r="A33" s="14">
        <v>44228</v>
      </c>
      <c r="B33" s="8" t="s">
        <v>14897</v>
      </c>
      <c r="C33" s="12">
        <v>45714</v>
      </c>
      <c r="D33" s="13" t="s">
        <v>3971</v>
      </c>
      <c r="E33" s="48">
        <v>4030.8</v>
      </c>
      <c r="F33" s="15">
        <v>44228</v>
      </c>
      <c r="G33" s="48">
        <v>4030.8</v>
      </c>
      <c r="H33" s="49">
        <f>Tabla13[[#This Row],[Importe]]-Tabla13[[#This Row],[Pagado]]</f>
        <v>0</v>
      </c>
      <c r="I33" s="8" t="s">
        <v>10970</v>
      </c>
    </row>
    <row r="34" spans="1:9" x14ac:dyDescent="0.25">
      <c r="A34" s="14">
        <v>44228</v>
      </c>
      <c r="B34" s="8" t="s">
        <v>14898</v>
      </c>
      <c r="C34" s="12">
        <v>45715</v>
      </c>
      <c r="D34" s="13" t="s">
        <v>4082</v>
      </c>
      <c r="E34" s="48">
        <v>4199.8</v>
      </c>
      <c r="F34" s="15">
        <v>44229</v>
      </c>
      <c r="G34" s="48">
        <v>4199.8</v>
      </c>
      <c r="H34" s="49">
        <f>Tabla13[[#This Row],[Importe]]-Tabla13[[#This Row],[Pagado]]</f>
        <v>0</v>
      </c>
      <c r="I34" s="8" t="s">
        <v>10970</v>
      </c>
    </row>
    <row r="35" spans="1:9" x14ac:dyDescent="0.25">
      <c r="A35" s="14">
        <v>44228</v>
      </c>
      <c r="B35" s="8" t="s">
        <v>14899</v>
      </c>
      <c r="C35" s="12">
        <v>45716</v>
      </c>
      <c r="D35" s="13" t="s">
        <v>3939</v>
      </c>
      <c r="E35" s="48">
        <v>3658.5</v>
      </c>
      <c r="F35" s="15">
        <v>44231</v>
      </c>
      <c r="G35" s="48">
        <v>3658.5</v>
      </c>
      <c r="H35" s="49">
        <f>Tabla13[[#This Row],[Importe]]-Tabla13[[#This Row],[Pagado]]</f>
        <v>0</v>
      </c>
      <c r="I35" s="8" t="s">
        <v>10970</v>
      </c>
    </row>
    <row r="36" spans="1:9" x14ac:dyDescent="0.25">
      <c r="A36" s="14">
        <v>44228</v>
      </c>
      <c r="B36" s="8" t="s">
        <v>14900</v>
      </c>
      <c r="C36" s="12">
        <v>45717</v>
      </c>
      <c r="D36" s="13" t="s">
        <v>3938</v>
      </c>
      <c r="E36" s="48">
        <v>8374.5</v>
      </c>
      <c r="F36" s="15">
        <v>44229</v>
      </c>
      <c r="G36" s="48">
        <v>8374.5</v>
      </c>
      <c r="H36" s="49">
        <f>Tabla13[[#This Row],[Importe]]-Tabla13[[#This Row],[Pagado]]</f>
        <v>0</v>
      </c>
      <c r="I36" s="8" t="s">
        <v>10970</v>
      </c>
    </row>
    <row r="37" spans="1:9" x14ac:dyDescent="0.25">
      <c r="A37" s="14">
        <v>44228</v>
      </c>
      <c r="B37" s="8" t="s">
        <v>14901</v>
      </c>
      <c r="C37" s="12">
        <v>45718</v>
      </c>
      <c r="D37" s="13" t="s">
        <v>8698</v>
      </c>
      <c r="E37" s="48">
        <v>4410</v>
      </c>
      <c r="F37" s="15">
        <v>44228</v>
      </c>
      <c r="G37" s="48">
        <v>4410</v>
      </c>
      <c r="H37" s="49">
        <f>Tabla13[[#This Row],[Importe]]-Tabla13[[#This Row],[Pagado]]</f>
        <v>0</v>
      </c>
      <c r="I37" s="8" t="s">
        <v>10970</v>
      </c>
    </row>
    <row r="38" spans="1:9" x14ac:dyDescent="0.25">
      <c r="A38" s="14">
        <v>44228</v>
      </c>
      <c r="B38" s="8" t="s">
        <v>14902</v>
      </c>
      <c r="C38" s="12">
        <v>45719</v>
      </c>
      <c r="D38" s="13" t="s">
        <v>3982</v>
      </c>
      <c r="E38" s="48">
        <v>1022.3</v>
      </c>
      <c r="F38" s="15">
        <v>44228</v>
      </c>
      <c r="G38" s="48">
        <v>1022.3</v>
      </c>
      <c r="H38" s="49">
        <f>Tabla13[[#This Row],[Importe]]-Tabla13[[#This Row],[Pagado]]</f>
        <v>0</v>
      </c>
      <c r="I38" s="8" t="s">
        <v>10970</v>
      </c>
    </row>
    <row r="39" spans="1:9" x14ac:dyDescent="0.25">
      <c r="A39" s="14">
        <v>44228</v>
      </c>
      <c r="B39" s="8" t="s">
        <v>14903</v>
      </c>
      <c r="C39" s="12">
        <v>45720</v>
      </c>
      <c r="D39" s="13" t="s">
        <v>4030</v>
      </c>
      <c r="E39" s="48">
        <v>3029.4</v>
      </c>
      <c r="F39" s="15">
        <v>44228</v>
      </c>
      <c r="G39" s="48">
        <v>3029.4</v>
      </c>
      <c r="H39" s="49">
        <f>Tabla13[[#This Row],[Importe]]-Tabla13[[#This Row],[Pagado]]</f>
        <v>0</v>
      </c>
      <c r="I39" s="8" t="s">
        <v>10970</v>
      </c>
    </row>
    <row r="40" spans="1:9" x14ac:dyDescent="0.25">
      <c r="A40" s="14">
        <v>44228</v>
      </c>
      <c r="B40" s="8" t="s">
        <v>14904</v>
      </c>
      <c r="C40" s="12">
        <v>45721</v>
      </c>
      <c r="D40" s="13" t="s">
        <v>3972</v>
      </c>
      <c r="E40" s="48">
        <v>885.7</v>
      </c>
      <c r="F40" s="15">
        <v>44228</v>
      </c>
      <c r="G40" s="48">
        <v>885.7</v>
      </c>
      <c r="H40" s="49">
        <f>Tabla13[[#This Row],[Importe]]-Tabla13[[#This Row],[Pagado]]</f>
        <v>0</v>
      </c>
      <c r="I40" s="8" t="s">
        <v>10970</v>
      </c>
    </row>
    <row r="41" spans="1:9" x14ac:dyDescent="0.25">
      <c r="A41" s="14">
        <v>44228</v>
      </c>
      <c r="B41" s="8" t="s">
        <v>14905</v>
      </c>
      <c r="C41" s="12">
        <v>45722</v>
      </c>
      <c r="D41" s="13" t="s">
        <v>10277</v>
      </c>
      <c r="E41" s="48">
        <v>2149.1999999999998</v>
      </c>
      <c r="F41" s="15">
        <v>44228</v>
      </c>
      <c r="G41" s="48">
        <v>2149.1999999999998</v>
      </c>
      <c r="H41" s="49">
        <f>Tabla13[[#This Row],[Importe]]-Tabla13[[#This Row],[Pagado]]</f>
        <v>0</v>
      </c>
      <c r="I41" s="8" t="s">
        <v>10970</v>
      </c>
    </row>
    <row r="42" spans="1:9" x14ac:dyDescent="0.25">
      <c r="A42" s="14">
        <v>44228</v>
      </c>
      <c r="B42" s="8" t="s">
        <v>14906</v>
      </c>
      <c r="C42" s="12">
        <v>45723</v>
      </c>
      <c r="D42" s="13" t="s">
        <v>3976</v>
      </c>
      <c r="E42" s="48">
        <v>1737.4</v>
      </c>
      <c r="F42" s="15">
        <v>44228</v>
      </c>
      <c r="G42" s="48">
        <v>1737.4</v>
      </c>
      <c r="H42" s="49">
        <f>Tabla13[[#This Row],[Importe]]-Tabla13[[#This Row],[Pagado]]</f>
        <v>0</v>
      </c>
      <c r="I42" s="8" t="s">
        <v>10970</v>
      </c>
    </row>
    <row r="43" spans="1:9" x14ac:dyDescent="0.25">
      <c r="A43" s="14">
        <v>44228</v>
      </c>
      <c r="B43" s="8" t="s">
        <v>14907</v>
      </c>
      <c r="C43" s="12">
        <v>45724</v>
      </c>
      <c r="D43" s="13" t="s">
        <v>3971</v>
      </c>
      <c r="E43" s="48">
        <v>249.7</v>
      </c>
      <c r="F43" s="15">
        <v>44228</v>
      </c>
      <c r="G43" s="48">
        <v>249.7</v>
      </c>
      <c r="H43" s="49">
        <f>Tabla13[[#This Row],[Importe]]-Tabla13[[#This Row],[Pagado]]</f>
        <v>0</v>
      </c>
      <c r="I43" s="8" t="s">
        <v>10970</v>
      </c>
    </row>
    <row r="44" spans="1:9" x14ac:dyDescent="0.25">
      <c r="A44" s="14">
        <v>44228</v>
      </c>
      <c r="B44" s="8" t="s">
        <v>14908</v>
      </c>
      <c r="C44" s="12">
        <v>45725</v>
      </c>
      <c r="D44" s="13" t="s">
        <v>3978</v>
      </c>
      <c r="E44" s="48">
        <v>12180.9</v>
      </c>
      <c r="F44" s="15">
        <v>44228</v>
      </c>
      <c r="G44" s="48">
        <v>12180.9</v>
      </c>
      <c r="H44" s="49">
        <f>Tabla13[[#This Row],[Importe]]-Tabla13[[#This Row],[Pagado]]</f>
        <v>0</v>
      </c>
      <c r="I44" s="8" t="s">
        <v>10970</v>
      </c>
    </row>
    <row r="45" spans="1:9" x14ac:dyDescent="0.25">
      <c r="A45" s="14">
        <v>44228</v>
      </c>
      <c r="B45" s="8" t="s">
        <v>14909</v>
      </c>
      <c r="C45" s="12">
        <v>45726</v>
      </c>
      <c r="D45" s="13" t="s">
        <v>3970</v>
      </c>
      <c r="E45" s="48">
        <v>1475.8</v>
      </c>
      <c r="F45" s="15">
        <v>44228</v>
      </c>
      <c r="G45" s="48">
        <v>1475.8</v>
      </c>
      <c r="H45" s="49">
        <f>Tabla13[[#This Row],[Importe]]-Tabla13[[#This Row],[Pagado]]</f>
        <v>0</v>
      </c>
      <c r="I45" s="8" t="s">
        <v>10970</v>
      </c>
    </row>
    <row r="46" spans="1:9" x14ac:dyDescent="0.25">
      <c r="A46" s="14">
        <v>44228</v>
      </c>
      <c r="B46" s="8" t="s">
        <v>14910</v>
      </c>
      <c r="C46" s="12">
        <v>45727</v>
      </c>
      <c r="D46" s="13" t="s">
        <v>4120</v>
      </c>
      <c r="E46" s="48">
        <v>2293.3000000000002</v>
      </c>
      <c r="F46" s="15">
        <v>44229</v>
      </c>
      <c r="G46" s="48">
        <v>2293.3000000000002</v>
      </c>
      <c r="H46" s="49">
        <f>Tabla13[[#This Row],[Importe]]-Tabla13[[#This Row],[Pagado]]</f>
        <v>0</v>
      </c>
      <c r="I46" s="8" t="s">
        <v>10970</v>
      </c>
    </row>
    <row r="47" spans="1:9" x14ac:dyDescent="0.25">
      <c r="A47" s="14">
        <v>44228</v>
      </c>
      <c r="B47" s="8" t="s">
        <v>14911</v>
      </c>
      <c r="C47" s="12">
        <v>45728</v>
      </c>
      <c r="D47" s="13" t="s">
        <v>3986</v>
      </c>
      <c r="E47" s="48">
        <v>4392</v>
      </c>
      <c r="F47" s="15">
        <v>44229</v>
      </c>
      <c r="G47" s="48">
        <v>4392</v>
      </c>
      <c r="H47" s="49">
        <f>Tabla13[[#This Row],[Importe]]-Tabla13[[#This Row],[Pagado]]</f>
        <v>0</v>
      </c>
      <c r="I47" s="8" t="s">
        <v>10970</v>
      </c>
    </row>
    <row r="48" spans="1:9" x14ac:dyDescent="0.25">
      <c r="A48" s="14">
        <v>44228</v>
      </c>
      <c r="B48" s="8" t="s">
        <v>14912</v>
      </c>
      <c r="C48" s="12">
        <v>45729</v>
      </c>
      <c r="D48" s="13" t="s">
        <v>3964</v>
      </c>
      <c r="E48" s="48">
        <v>1704</v>
      </c>
      <c r="F48" s="15">
        <v>44228</v>
      </c>
      <c r="G48" s="48">
        <v>1704</v>
      </c>
      <c r="H48" s="49">
        <f>Tabla13[[#This Row],[Importe]]-Tabla13[[#This Row],[Pagado]]</f>
        <v>0</v>
      </c>
      <c r="I48" s="8" t="s">
        <v>10970</v>
      </c>
    </row>
    <row r="49" spans="1:9" x14ac:dyDescent="0.25">
      <c r="A49" s="14">
        <v>44228</v>
      </c>
      <c r="B49" s="8" t="s">
        <v>14913</v>
      </c>
      <c r="C49" s="12">
        <v>45730</v>
      </c>
      <c r="D49" s="13" t="s">
        <v>3986</v>
      </c>
      <c r="E49" s="48">
        <v>3744.5</v>
      </c>
      <c r="F49" s="15">
        <v>44229</v>
      </c>
      <c r="G49" s="48">
        <v>3744.5</v>
      </c>
      <c r="H49" s="49">
        <f>Tabla13[[#This Row],[Importe]]-Tabla13[[#This Row],[Pagado]]</f>
        <v>0</v>
      </c>
      <c r="I49" s="8" t="s">
        <v>10970</v>
      </c>
    </row>
    <row r="50" spans="1:9" x14ac:dyDescent="0.25">
      <c r="A50" s="14">
        <v>44228</v>
      </c>
      <c r="B50" s="8" t="s">
        <v>14914</v>
      </c>
      <c r="C50" s="12">
        <v>45731</v>
      </c>
      <c r="D50" s="13" t="s">
        <v>4016</v>
      </c>
      <c r="E50" s="48">
        <v>5536.9</v>
      </c>
      <c r="F50" s="15">
        <v>44229</v>
      </c>
      <c r="G50" s="48">
        <v>5536.9</v>
      </c>
      <c r="H50" s="49">
        <f>Tabla13[[#This Row],[Importe]]-Tabla13[[#This Row],[Pagado]]</f>
        <v>0</v>
      </c>
      <c r="I50" s="8" t="s">
        <v>10970</v>
      </c>
    </row>
    <row r="51" spans="1:9" x14ac:dyDescent="0.25">
      <c r="A51" s="14">
        <v>44228</v>
      </c>
      <c r="B51" s="8" t="s">
        <v>14915</v>
      </c>
      <c r="C51" s="12">
        <v>45732</v>
      </c>
      <c r="D51" s="13" t="s">
        <v>3960</v>
      </c>
      <c r="E51" s="48">
        <v>17161</v>
      </c>
      <c r="F51" s="15">
        <v>44228</v>
      </c>
      <c r="G51" s="48">
        <v>17161</v>
      </c>
      <c r="H51" s="49">
        <f>Tabla13[[#This Row],[Importe]]-Tabla13[[#This Row],[Pagado]]</f>
        <v>0</v>
      </c>
      <c r="I51" s="8" t="s">
        <v>10970</v>
      </c>
    </row>
    <row r="52" spans="1:9" x14ac:dyDescent="0.25">
      <c r="A52" s="14">
        <v>44228</v>
      </c>
      <c r="B52" s="8" t="s">
        <v>14916</v>
      </c>
      <c r="C52" s="12">
        <v>45733</v>
      </c>
      <c r="D52" s="13" t="s">
        <v>4036</v>
      </c>
      <c r="E52" s="48">
        <v>2560.4</v>
      </c>
      <c r="F52" s="15">
        <v>44228</v>
      </c>
      <c r="G52" s="48">
        <v>2560.4</v>
      </c>
      <c r="H52" s="49">
        <f>Tabla13[[#This Row],[Importe]]-Tabla13[[#This Row],[Pagado]]</f>
        <v>0</v>
      </c>
      <c r="I52" s="8" t="s">
        <v>10970</v>
      </c>
    </row>
    <row r="53" spans="1:9" x14ac:dyDescent="0.25">
      <c r="A53" s="14">
        <v>44228</v>
      </c>
      <c r="B53" s="8" t="s">
        <v>14917</v>
      </c>
      <c r="C53" s="12">
        <v>45734</v>
      </c>
      <c r="D53" s="13" t="s">
        <v>4052</v>
      </c>
      <c r="E53" s="48">
        <v>10110.200000000001</v>
      </c>
      <c r="F53" s="15">
        <v>44229</v>
      </c>
      <c r="G53" s="48">
        <v>10110.200000000001</v>
      </c>
      <c r="H53" s="49">
        <f>Tabla13[[#This Row],[Importe]]-Tabla13[[#This Row],[Pagado]]</f>
        <v>0</v>
      </c>
      <c r="I53" s="8" t="s">
        <v>10970</v>
      </c>
    </row>
    <row r="54" spans="1:9" x14ac:dyDescent="0.25">
      <c r="A54" s="14">
        <v>44228</v>
      </c>
      <c r="B54" s="8" t="s">
        <v>14918</v>
      </c>
      <c r="C54" s="12">
        <v>45735</v>
      </c>
      <c r="D54" s="13" t="s">
        <v>3958</v>
      </c>
      <c r="E54" s="48">
        <v>3267.9</v>
      </c>
      <c r="F54" s="15">
        <v>44228</v>
      </c>
      <c r="G54" s="48">
        <v>3267.9</v>
      </c>
      <c r="H54" s="49">
        <f>Tabla13[[#This Row],[Importe]]-Tabla13[[#This Row],[Pagado]]</f>
        <v>0</v>
      </c>
      <c r="I54" s="8" t="s">
        <v>10970</v>
      </c>
    </row>
    <row r="55" spans="1:9" x14ac:dyDescent="0.25">
      <c r="A55" s="14">
        <v>44228</v>
      </c>
      <c r="B55" s="8" t="s">
        <v>14919</v>
      </c>
      <c r="C55" s="12">
        <v>45736</v>
      </c>
      <c r="D55" s="13" t="s">
        <v>4179</v>
      </c>
      <c r="E55" s="48">
        <v>6226.2</v>
      </c>
      <c r="F55" s="15">
        <v>44228</v>
      </c>
      <c r="G55" s="48">
        <v>6226.2</v>
      </c>
      <c r="H55" s="49">
        <f>Tabla13[[#This Row],[Importe]]-Tabla13[[#This Row],[Pagado]]</f>
        <v>0</v>
      </c>
      <c r="I55" s="8" t="s">
        <v>10970</v>
      </c>
    </row>
    <row r="56" spans="1:9" x14ac:dyDescent="0.25">
      <c r="A56" s="14">
        <v>44228</v>
      </c>
      <c r="B56" s="8" t="s">
        <v>14920</v>
      </c>
      <c r="C56" s="12">
        <v>45737</v>
      </c>
      <c r="D56" s="13" t="s">
        <v>4091</v>
      </c>
      <c r="E56" s="48">
        <v>7332</v>
      </c>
      <c r="F56" s="15">
        <v>44228</v>
      </c>
      <c r="G56" s="48">
        <v>7332</v>
      </c>
      <c r="H56" s="49">
        <f>Tabla13[[#This Row],[Importe]]-Tabla13[[#This Row],[Pagado]]</f>
        <v>0</v>
      </c>
      <c r="I56" s="8" t="s">
        <v>10970</v>
      </c>
    </row>
    <row r="57" spans="1:9" x14ac:dyDescent="0.25">
      <c r="A57" s="14">
        <v>44228</v>
      </c>
      <c r="B57" s="8" t="s">
        <v>14921</v>
      </c>
      <c r="C57" s="12">
        <v>45738</v>
      </c>
      <c r="D57" s="13" t="s">
        <v>4041</v>
      </c>
      <c r="E57" s="48">
        <v>3872.52</v>
      </c>
      <c r="F57" s="15">
        <v>44228</v>
      </c>
      <c r="G57" s="48">
        <v>3872.52</v>
      </c>
      <c r="H57" s="49">
        <f>Tabla13[[#This Row],[Importe]]-Tabla13[[#This Row],[Pagado]]</f>
        <v>0</v>
      </c>
      <c r="I57" s="8" t="s">
        <v>10970</v>
      </c>
    </row>
    <row r="58" spans="1:9" x14ac:dyDescent="0.25">
      <c r="A58" s="14">
        <v>44228</v>
      </c>
      <c r="B58" s="8" t="s">
        <v>14922</v>
      </c>
      <c r="C58" s="12">
        <v>45739</v>
      </c>
      <c r="D58" s="13" t="s">
        <v>4127</v>
      </c>
      <c r="E58" s="48">
        <v>30782.5</v>
      </c>
      <c r="F58" s="15">
        <v>44228</v>
      </c>
      <c r="G58" s="48">
        <v>30782.5</v>
      </c>
      <c r="H58" s="49">
        <f>Tabla13[[#This Row],[Importe]]-Tabla13[[#This Row],[Pagado]]</f>
        <v>0</v>
      </c>
      <c r="I58" s="8" t="s">
        <v>10970</v>
      </c>
    </row>
    <row r="59" spans="1:9" x14ac:dyDescent="0.25">
      <c r="A59" s="14">
        <v>44228</v>
      </c>
      <c r="B59" s="8" t="s">
        <v>14923</v>
      </c>
      <c r="C59" s="12">
        <v>45740</v>
      </c>
      <c r="D59" s="13" t="s">
        <v>3999</v>
      </c>
      <c r="E59" s="48">
        <v>5323.4</v>
      </c>
      <c r="F59" s="15">
        <v>44228</v>
      </c>
      <c r="G59" s="48">
        <v>5323.4</v>
      </c>
      <c r="H59" s="49">
        <f>Tabla13[[#This Row],[Importe]]-Tabla13[[#This Row],[Pagado]]</f>
        <v>0</v>
      </c>
      <c r="I59" s="8" t="s">
        <v>10970</v>
      </c>
    </row>
    <row r="60" spans="1:9" x14ac:dyDescent="0.25">
      <c r="A60" s="14">
        <v>44228</v>
      </c>
      <c r="B60" s="8" t="s">
        <v>14924</v>
      </c>
      <c r="C60" s="12">
        <v>45741</v>
      </c>
      <c r="D60" s="13" t="s">
        <v>3964</v>
      </c>
      <c r="E60" s="48">
        <v>2006.4</v>
      </c>
      <c r="F60" s="15">
        <v>44229</v>
      </c>
      <c r="G60" s="48">
        <v>2006.4</v>
      </c>
      <c r="H60" s="49">
        <f>Tabla13[[#This Row],[Importe]]-Tabla13[[#This Row],[Pagado]]</f>
        <v>0</v>
      </c>
      <c r="I60" s="8" t="s">
        <v>10970</v>
      </c>
    </row>
    <row r="61" spans="1:9" x14ac:dyDescent="0.25">
      <c r="A61" s="14">
        <v>44228</v>
      </c>
      <c r="B61" s="8" t="s">
        <v>14925</v>
      </c>
      <c r="C61" s="12">
        <v>45742</v>
      </c>
      <c r="D61" s="13" t="s">
        <v>3964</v>
      </c>
      <c r="E61" s="48">
        <v>2990</v>
      </c>
      <c r="F61" s="15">
        <v>44228</v>
      </c>
      <c r="G61" s="48">
        <v>2990</v>
      </c>
      <c r="H61" s="49">
        <f>Tabla13[[#This Row],[Importe]]-Tabla13[[#This Row],[Pagado]]</f>
        <v>0</v>
      </c>
      <c r="I61" s="8" t="s">
        <v>10970</v>
      </c>
    </row>
    <row r="62" spans="1:9" x14ac:dyDescent="0.25">
      <c r="A62" s="14">
        <v>44228</v>
      </c>
      <c r="B62" s="8" t="s">
        <v>14926</v>
      </c>
      <c r="C62" s="12">
        <v>45743</v>
      </c>
      <c r="D62" s="13" t="s">
        <v>4120</v>
      </c>
      <c r="E62" s="48">
        <v>2236.5</v>
      </c>
      <c r="F62" s="15">
        <v>44229</v>
      </c>
      <c r="G62" s="48">
        <v>2236.5</v>
      </c>
      <c r="H62" s="49">
        <f>Tabla13[[#This Row],[Importe]]-Tabla13[[#This Row],[Pagado]]</f>
        <v>0</v>
      </c>
      <c r="I62" s="8" t="s">
        <v>10970</v>
      </c>
    </row>
    <row r="63" spans="1:9" x14ac:dyDescent="0.25">
      <c r="A63" s="14">
        <v>44228</v>
      </c>
      <c r="B63" s="8" t="s">
        <v>14927</v>
      </c>
      <c r="C63" s="12">
        <v>45744</v>
      </c>
      <c r="D63" s="13" t="s">
        <v>4045</v>
      </c>
      <c r="E63" s="48">
        <v>3623.4</v>
      </c>
      <c r="F63" s="15">
        <v>44228</v>
      </c>
      <c r="G63" s="48">
        <v>3623.4</v>
      </c>
      <c r="H63" s="49">
        <f>Tabla13[[#This Row],[Importe]]-Tabla13[[#This Row],[Pagado]]</f>
        <v>0</v>
      </c>
      <c r="I63" s="8" t="s">
        <v>10970</v>
      </c>
    </row>
    <row r="64" spans="1:9" x14ac:dyDescent="0.25">
      <c r="A64" s="14">
        <v>44228</v>
      </c>
      <c r="B64" s="8" t="s">
        <v>14928</v>
      </c>
      <c r="C64" s="12">
        <v>45745</v>
      </c>
      <c r="D64" s="13" t="s">
        <v>4046</v>
      </c>
      <c r="E64" s="48">
        <v>3331.8</v>
      </c>
      <c r="F64" s="15">
        <v>44228</v>
      </c>
      <c r="G64" s="48">
        <v>3331.8</v>
      </c>
      <c r="H64" s="49">
        <f>Tabla13[[#This Row],[Importe]]-Tabla13[[#This Row],[Pagado]]</f>
        <v>0</v>
      </c>
      <c r="I64" s="8" t="s">
        <v>10970</v>
      </c>
    </row>
    <row r="65" spans="1:9" x14ac:dyDescent="0.25">
      <c r="A65" s="14">
        <v>44228</v>
      </c>
      <c r="B65" s="8" t="s">
        <v>14929</v>
      </c>
      <c r="C65" s="12">
        <v>45746</v>
      </c>
      <c r="D65" s="13" t="s">
        <v>4080</v>
      </c>
      <c r="E65" s="48">
        <v>2475.3000000000002</v>
      </c>
      <c r="F65" s="15">
        <v>44228</v>
      </c>
      <c r="G65" s="48">
        <v>2475.3000000000002</v>
      </c>
      <c r="H65" s="49">
        <f>Tabla13[[#This Row],[Importe]]-Tabla13[[#This Row],[Pagado]]</f>
        <v>0</v>
      </c>
      <c r="I65" s="8" t="s">
        <v>10970</v>
      </c>
    </row>
    <row r="66" spans="1:9" x14ac:dyDescent="0.25">
      <c r="A66" s="14">
        <v>44228</v>
      </c>
      <c r="B66" s="8" t="s">
        <v>14930</v>
      </c>
      <c r="C66" s="12">
        <v>45747</v>
      </c>
      <c r="D66" s="13" t="s">
        <v>3969</v>
      </c>
      <c r="E66" s="48">
        <v>9031</v>
      </c>
      <c r="F66" s="15">
        <v>44228</v>
      </c>
      <c r="G66" s="48">
        <v>9031</v>
      </c>
      <c r="H66" s="49">
        <f>Tabla13[[#This Row],[Importe]]-Tabla13[[#This Row],[Pagado]]</f>
        <v>0</v>
      </c>
      <c r="I66" s="8" t="s">
        <v>10970</v>
      </c>
    </row>
    <row r="67" spans="1:9" x14ac:dyDescent="0.25">
      <c r="A67" s="14">
        <v>44228</v>
      </c>
      <c r="B67" s="8" t="s">
        <v>14931</v>
      </c>
      <c r="C67" s="12">
        <v>45748</v>
      </c>
      <c r="D67" s="13" t="s">
        <v>4053</v>
      </c>
      <c r="E67" s="48">
        <v>3708.1</v>
      </c>
      <c r="F67" s="15">
        <v>44228</v>
      </c>
      <c r="G67" s="48">
        <v>3708.1</v>
      </c>
      <c r="H67" s="49">
        <f>Tabla13[[#This Row],[Importe]]-Tabla13[[#This Row],[Pagado]]</f>
        <v>0</v>
      </c>
      <c r="I67" s="8" t="s">
        <v>10970</v>
      </c>
    </row>
    <row r="68" spans="1:9" x14ac:dyDescent="0.25">
      <c r="A68" s="14">
        <v>44228</v>
      </c>
      <c r="B68" s="8" t="s">
        <v>14932</v>
      </c>
      <c r="C68" s="12">
        <v>45749</v>
      </c>
      <c r="D68" s="13" t="s">
        <v>4049</v>
      </c>
      <c r="E68" s="48">
        <v>1647.3</v>
      </c>
      <c r="F68" s="15">
        <v>44228</v>
      </c>
      <c r="G68" s="48">
        <v>1647.3</v>
      </c>
      <c r="H68" s="49">
        <f>Tabla13[[#This Row],[Importe]]-Tabla13[[#This Row],[Pagado]]</f>
        <v>0</v>
      </c>
      <c r="I68" s="8" t="s">
        <v>10970</v>
      </c>
    </row>
    <row r="69" spans="1:9" x14ac:dyDescent="0.25">
      <c r="A69" s="14">
        <v>44228</v>
      </c>
      <c r="B69" s="8" t="s">
        <v>14933</v>
      </c>
      <c r="C69" s="12">
        <v>45750</v>
      </c>
      <c r="D69" s="13" t="s">
        <v>4099</v>
      </c>
      <c r="E69" s="48">
        <v>2651</v>
      </c>
      <c r="F69" s="15">
        <v>44228</v>
      </c>
      <c r="G69" s="48">
        <v>2651</v>
      </c>
      <c r="H69" s="49">
        <f>Tabla13[[#This Row],[Importe]]-Tabla13[[#This Row],[Pagado]]</f>
        <v>0</v>
      </c>
      <c r="I69" s="8" t="s">
        <v>10970</v>
      </c>
    </row>
    <row r="70" spans="1:9" x14ac:dyDescent="0.25">
      <c r="A70" s="14">
        <v>44228</v>
      </c>
      <c r="B70" s="8" t="s">
        <v>14934</v>
      </c>
      <c r="C70" s="12">
        <v>45751</v>
      </c>
      <c r="D70" s="13" t="s">
        <v>3989</v>
      </c>
      <c r="E70" s="48">
        <v>1087.2</v>
      </c>
      <c r="F70" s="15">
        <v>44228</v>
      </c>
      <c r="G70" s="48">
        <v>1087.2</v>
      </c>
      <c r="H70" s="49">
        <f>Tabla13[[#This Row],[Importe]]-Tabla13[[#This Row],[Pagado]]</f>
        <v>0</v>
      </c>
      <c r="I70" s="8" t="s">
        <v>10970</v>
      </c>
    </row>
    <row r="71" spans="1:9" x14ac:dyDescent="0.25">
      <c r="A71" s="14">
        <v>44228</v>
      </c>
      <c r="B71" s="8" t="s">
        <v>14935</v>
      </c>
      <c r="C71" s="12">
        <v>45752</v>
      </c>
      <c r="D71" s="13" t="s">
        <v>3962</v>
      </c>
      <c r="E71" s="48">
        <v>5791.5</v>
      </c>
      <c r="F71" s="15">
        <v>44228</v>
      </c>
      <c r="G71" s="48">
        <v>5791.5</v>
      </c>
      <c r="H71" s="49">
        <f>Tabla13[[#This Row],[Importe]]-Tabla13[[#This Row],[Pagado]]</f>
        <v>0</v>
      </c>
      <c r="I71" s="8" t="s">
        <v>10970</v>
      </c>
    </row>
    <row r="72" spans="1:9" x14ac:dyDescent="0.25">
      <c r="A72" s="14">
        <v>44228</v>
      </c>
      <c r="B72" s="8" t="s">
        <v>14936</v>
      </c>
      <c r="C72" s="12">
        <v>45753</v>
      </c>
      <c r="D72" s="13" t="s">
        <v>4129</v>
      </c>
      <c r="E72" s="48">
        <v>13524.6</v>
      </c>
      <c r="F72" s="15">
        <v>44229</v>
      </c>
      <c r="G72" s="48">
        <v>13524.6</v>
      </c>
      <c r="H72" s="49">
        <f>Tabla13[[#This Row],[Importe]]-Tabla13[[#This Row],[Pagado]]</f>
        <v>0</v>
      </c>
      <c r="I72" s="8" t="s">
        <v>10970</v>
      </c>
    </row>
    <row r="73" spans="1:9" x14ac:dyDescent="0.25">
      <c r="A73" s="14">
        <v>44228</v>
      </c>
      <c r="B73" s="8" t="s">
        <v>14937</v>
      </c>
      <c r="C73" s="12">
        <v>45754</v>
      </c>
      <c r="D73" s="13" t="s">
        <v>4162</v>
      </c>
      <c r="E73" s="48">
        <v>8706.2999999999993</v>
      </c>
      <c r="F73" s="15">
        <v>44228</v>
      </c>
      <c r="G73" s="48">
        <v>8706.2999999999993</v>
      </c>
      <c r="H73" s="49">
        <f>Tabla13[[#This Row],[Importe]]-Tabla13[[#This Row],[Pagado]]</f>
        <v>0</v>
      </c>
      <c r="I73" s="8" t="s">
        <v>10970</v>
      </c>
    </row>
    <row r="74" spans="1:9" x14ac:dyDescent="0.25">
      <c r="A74" s="14">
        <v>44228</v>
      </c>
      <c r="B74" s="8" t="s">
        <v>14938</v>
      </c>
      <c r="C74" s="12">
        <v>45755</v>
      </c>
      <c r="D74" s="13" t="s">
        <v>4003</v>
      </c>
      <c r="E74" s="48">
        <v>21514.84</v>
      </c>
      <c r="F74" s="15">
        <v>44239</v>
      </c>
      <c r="G74" s="48">
        <v>21514.84</v>
      </c>
      <c r="H74" s="49">
        <f>Tabla13[[#This Row],[Importe]]-Tabla13[[#This Row],[Pagado]]</f>
        <v>0</v>
      </c>
      <c r="I74" s="8" t="s">
        <v>10970</v>
      </c>
    </row>
    <row r="75" spans="1:9" x14ac:dyDescent="0.25">
      <c r="A75" s="14">
        <v>44228</v>
      </c>
      <c r="B75" s="8" t="s">
        <v>14939</v>
      </c>
      <c r="C75" s="12">
        <v>45756</v>
      </c>
      <c r="D75" s="13" t="s">
        <v>10869</v>
      </c>
      <c r="E75" s="48">
        <v>7283.6</v>
      </c>
      <c r="F75" s="15">
        <v>44228</v>
      </c>
      <c r="G75" s="48">
        <v>7283.6</v>
      </c>
      <c r="H75" s="49">
        <f>Tabla13[[#This Row],[Importe]]-Tabla13[[#This Row],[Pagado]]</f>
        <v>0</v>
      </c>
      <c r="I75" s="8" t="s">
        <v>10970</v>
      </c>
    </row>
    <row r="76" spans="1:9" x14ac:dyDescent="0.25">
      <c r="A76" s="14">
        <v>44228</v>
      </c>
      <c r="B76" s="8" t="s">
        <v>14940</v>
      </c>
      <c r="C76" s="12">
        <v>45757</v>
      </c>
      <c r="D76" s="17" t="s">
        <v>7662</v>
      </c>
      <c r="E76" s="48">
        <v>0</v>
      </c>
      <c r="F76" s="18" t="s">
        <v>7662</v>
      </c>
      <c r="G76" s="48">
        <v>0</v>
      </c>
      <c r="H76" s="49">
        <f>Tabla13[[#This Row],[Importe]]-Tabla13[[#This Row],[Pagado]]</f>
        <v>0</v>
      </c>
      <c r="I76" s="8" t="s">
        <v>7662</v>
      </c>
    </row>
    <row r="77" spans="1:9" x14ac:dyDescent="0.25">
      <c r="A77" s="14">
        <v>44228</v>
      </c>
      <c r="B77" s="8" t="s">
        <v>14941</v>
      </c>
      <c r="C77" s="12">
        <v>45758</v>
      </c>
      <c r="D77" s="13" t="s">
        <v>3975</v>
      </c>
      <c r="E77" s="48">
        <v>3931.6</v>
      </c>
      <c r="F77" s="15">
        <v>44229</v>
      </c>
      <c r="G77" s="48">
        <v>3931.6</v>
      </c>
      <c r="H77" s="49">
        <f>Tabla13[[#This Row],[Importe]]-Tabla13[[#This Row],[Pagado]]</f>
        <v>0</v>
      </c>
      <c r="I77" s="8" t="s">
        <v>10970</v>
      </c>
    </row>
    <row r="78" spans="1:9" x14ac:dyDescent="0.25">
      <c r="A78" s="14">
        <v>44228</v>
      </c>
      <c r="B78" s="8" t="s">
        <v>14942</v>
      </c>
      <c r="C78" s="12">
        <v>45759</v>
      </c>
      <c r="D78" s="13" t="s">
        <v>3975</v>
      </c>
      <c r="E78" s="48">
        <v>6531</v>
      </c>
      <c r="F78" s="15">
        <v>44229</v>
      </c>
      <c r="G78" s="48">
        <v>6531</v>
      </c>
      <c r="H78" s="49">
        <f>Tabla13[[#This Row],[Importe]]-Tabla13[[#This Row],[Pagado]]</f>
        <v>0</v>
      </c>
      <c r="I78" s="8" t="s">
        <v>10970</v>
      </c>
    </row>
    <row r="79" spans="1:9" x14ac:dyDescent="0.25">
      <c r="A79" s="14">
        <v>44228</v>
      </c>
      <c r="B79" s="8" t="s">
        <v>14943</v>
      </c>
      <c r="C79" s="12">
        <v>45760</v>
      </c>
      <c r="D79" s="13" t="s">
        <v>4063</v>
      </c>
      <c r="E79" s="48">
        <v>52746</v>
      </c>
      <c r="F79" s="15">
        <v>44229</v>
      </c>
      <c r="G79" s="48">
        <v>52746</v>
      </c>
      <c r="H79" s="49">
        <f>Tabla13[[#This Row],[Importe]]-Tabla13[[#This Row],[Pagado]]</f>
        <v>0</v>
      </c>
      <c r="I79" s="8" t="s">
        <v>10970</v>
      </c>
    </row>
    <row r="80" spans="1:9" x14ac:dyDescent="0.25">
      <c r="A80" s="14">
        <v>44228</v>
      </c>
      <c r="B80" s="8" t="s">
        <v>14944</v>
      </c>
      <c r="C80" s="12">
        <v>45761</v>
      </c>
      <c r="D80" s="13" t="s">
        <v>3975</v>
      </c>
      <c r="E80" s="48">
        <v>799.2</v>
      </c>
      <c r="F80" s="15">
        <v>44229</v>
      </c>
      <c r="G80" s="48">
        <v>799.2</v>
      </c>
      <c r="H80" s="49">
        <f>Tabla13[[#This Row],[Importe]]-Tabla13[[#This Row],[Pagado]]</f>
        <v>0</v>
      </c>
      <c r="I80" s="8" t="s">
        <v>10970</v>
      </c>
    </row>
    <row r="81" spans="1:9" x14ac:dyDescent="0.25">
      <c r="A81" s="14">
        <v>44228</v>
      </c>
      <c r="B81" s="8" t="s">
        <v>14945</v>
      </c>
      <c r="C81" s="12">
        <v>45762</v>
      </c>
      <c r="D81" s="13" t="s">
        <v>4043</v>
      </c>
      <c r="E81" s="48">
        <v>38412.400000000001</v>
      </c>
      <c r="F81" s="15">
        <v>44232</v>
      </c>
      <c r="G81" s="48">
        <v>38412.400000000001</v>
      </c>
      <c r="H81" s="49">
        <f>Tabla13[[#This Row],[Importe]]-Tabla13[[#This Row],[Pagado]]</f>
        <v>0</v>
      </c>
      <c r="I81" s="8" t="s">
        <v>10970</v>
      </c>
    </row>
    <row r="82" spans="1:9" x14ac:dyDescent="0.25">
      <c r="A82" s="14">
        <v>44228</v>
      </c>
      <c r="B82" s="8" t="s">
        <v>14946</v>
      </c>
      <c r="C82" s="12">
        <v>45763</v>
      </c>
      <c r="D82" s="13" t="s">
        <v>4011</v>
      </c>
      <c r="E82" s="48">
        <v>4316.3999999999996</v>
      </c>
      <c r="F82" s="15">
        <v>44229</v>
      </c>
      <c r="G82" s="48">
        <v>4316.3999999999996</v>
      </c>
      <c r="H82" s="49">
        <f>Tabla13[[#This Row],[Importe]]-Tabla13[[#This Row],[Pagado]]</f>
        <v>0</v>
      </c>
      <c r="I82" s="8" t="s">
        <v>10970</v>
      </c>
    </row>
    <row r="83" spans="1:9" x14ac:dyDescent="0.25">
      <c r="A83" s="14">
        <v>44228</v>
      </c>
      <c r="B83" s="8" t="s">
        <v>14947</v>
      </c>
      <c r="C83" s="12">
        <v>45764</v>
      </c>
      <c r="D83" s="13" t="s">
        <v>3980</v>
      </c>
      <c r="E83" s="48">
        <v>2611.1999999999998</v>
      </c>
      <c r="F83" s="15">
        <v>44229</v>
      </c>
      <c r="G83" s="48">
        <v>2611.1999999999998</v>
      </c>
      <c r="H83" s="49">
        <f>Tabla13[[#This Row],[Importe]]-Tabla13[[#This Row],[Pagado]]</f>
        <v>0</v>
      </c>
      <c r="I83" s="8" t="s">
        <v>10970</v>
      </c>
    </row>
    <row r="84" spans="1:9" x14ac:dyDescent="0.25">
      <c r="A84" s="14">
        <v>44228</v>
      </c>
      <c r="B84" s="8" t="s">
        <v>14948</v>
      </c>
      <c r="C84" s="12">
        <v>45765</v>
      </c>
      <c r="D84" s="13" t="s">
        <v>4001</v>
      </c>
      <c r="E84" s="48">
        <v>4600</v>
      </c>
      <c r="F84" s="15">
        <v>44229</v>
      </c>
      <c r="G84" s="48">
        <v>4600</v>
      </c>
      <c r="H84" s="49">
        <f>Tabla13[[#This Row],[Importe]]-Tabla13[[#This Row],[Pagado]]</f>
        <v>0</v>
      </c>
      <c r="I84" s="8" t="s">
        <v>10970</v>
      </c>
    </row>
    <row r="85" spans="1:9" x14ac:dyDescent="0.25">
      <c r="A85" s="14">
        <v>44228</v>
      </c>
      <c r="B85" s="8" t="s">
        <v>14949</v>
      </c>
      <c r="C85" s="12">
        <v>45766</v>
      </c>
      <c r="D85" s="13" t="s">
        <v>4001</v>
      </c>
      <c r="E85" s="48">
        <v>92</v>
      </c>
      <c r="F85" s="15">
        <v>44229</v>
      </c>
      <c r="G85" s="48">
        <v>92</v>
      </c>
      <c r="H85" s="49">
        <f>Tabla13[[#This Row],[Importe]]-Tabla13[[#This Row],[Pagado]]</f>
        <v>0</v>
      </c>
      <c r="I85" s="8" t="s">
        <v>10970</v>
      </c>
    </row>
    <row r="86" spans="1:9" x14ac:dyDescent="0.25">
      <c r="A86" s="14">
        <v>44228</v>
      </c>
      <c r="B86" s="8" t="s">
        <v>14950</v>
      </c>
      <c r="C86" s="12">
        <v>45767</v>
      </c>
      <c r="D86" s="13" t="s">
        <v>4002</v>
      </c>
      <c r="E86" s="48">
        <v>1978</v>
      </c>
      <c r="F86" s="15">
        <v>44229</v>
      </c>
      <c r="G86" s="48">
        <v>1978</v>
      </c>
      <c r="H86" s="49">
        <f>Tabla13[[#This Row],[Importe]]-Tabla13[[#This Row],[Pagado]]</f>
        <v>0</v>
      </c>
      <c r="I86" s="8" t="s">
        <v>10970</v>
      </c>
    </row>
    <row r="87" spans="1:9" x14ac:dyDescent="0.25">
      <c r="A87" s="14">
        <v>44228</v>
      </c>
      <c r="B87" s="8" t="s">
        <v>14951</v>
      </c>
      <c r="C87" s="12">
        <v>45768</v>
      </c>
      <c r="D87" s="13" t="s">
        <v>3973</v>
      </c>
      <c r="E87" s="48">
        <v>506</v>
      </c>
      <c r="F87" s="15">
        <v>44229</v>
      </c>
      <c r="G87" s="48">
        <v>506</v>
      </c>
      <c r="H87" s="49">
        <f>Tabla13[[#This Row],[Importe]]-Tabla13[[#This Row],[Pagado]]</f>
        <v>0</v>
      </c>
      <c r="I87" s="8" t="s">
        <v>10970</v>
      </c>
    </row>
    <row r="88" spans="1:9" x14ac:dyDescent="0.25">
      <c r="A88" s="14">
        <v>44228</v>
      </c>
      <c r="B88" s="8" t="s">
        <v>14952</v>
      </c>
      <c r="C88" s="12">
        <v>45769</v>
      </c>
      <c r="D88" s="13" t="s">
        <v>4009</v>
      </c>
      <c r="E88" s="48">
        <v>515.20000000000005</v>
      </c>
      <c r="F88" s="15">
        <v>44229</v>
      </c>
      <c r="G88" s="48">
        <v>515.20000000000005</v>
      </c>
      <c r="H88" s="49">
        <f>Tabla13[[#This Row],[Importe]]-Tabla13[[#This Row],[Pagado]]</f>
        <v>0</v>
      </c>
      <c r="I88" s="8" t="s">
        <v>10970</v>
      </c>
    </row>
    <row r="89" spans="1:9" x14ac:dyDescent="0.25">
      <c r="A89" s="14">
        <v>44228</v>
      </c>
      <c r="B89" s="8" t="s">
        <v>14953</v>
      </c>
      <c r="C89" s="12">
        <v>45770</v>
      </c>
      <c r="D89" s="13" t="s">
        <v>3977</v>
      </c>
      <c r="E89" s="48">
        <v>7822.4</v>
      </c>
      <c r="F89" s="15">
        <v>44228</v>
      </c>
      <c r="G89" s="48">
        <v>7822.4</v>
      </c>
      <c r="H89" s="49">
        <f>Tabla13[[#This Row],[Importe]]-Tabla13[[#This Row],[Pagado]]</f>
        <v>0</v>
      </c>
      <c r="I89" s="8" t="s">
        <v>10970</v>
      </c>
    </row>
    <row r="90" spans="1:9" x14ac:dyDescent="0.25">
      <c r="A90" s="14">
        <v>44228</v>
      </c>
      <c r="B90" s="8" t="s">
        <v>14954</v>
      </c>
      <c r="C90" s="12">
        <v>45771</v>
      </c>
      <c r="D90" s="13" t="s">
        <v>4085</v>
      </c>
      <c r="E90" s="48">
        <v>14216.9</v>
      </c>
      <c r="F90" s="15">
        <v>44229</v>
      </c>
      <c r="G90" s="48">
        <v>14216.9</v>
      </c>
      <c r="H90" s="49">
        <f>Tabla13[[#This Row],[Importe]]-Tabla13[[#This Row],[Pagado]]</f>
        <v>0</v>
      </c>
      <c r="I90" s="8" t="s">
        <v>10970</v>
      </c>
    </row>
    <row r="91" spans="1:9" x14ac:dyDescent="0.25">
      <c r="A91" s="14">
        <v>44228</v>
      </c>
      <c r="B91" s="8" t="s">
        <v>14955</v>
      </c>
      <c r="C91" s="12">
        <v>45772</v>
      </c>
      <c r="D91" s="13" t="s">
        <v>4083</v>
      </c>
      <c r="E91" s="48">
        <v>5379.9</v>
      </c>
      <c r="F91" s="15">
        <v>44229</v>
      </c>
      <c r="G91" s="48">
        <v>5379.9</v>
      </c>
      <c r="H91" s="49">
        <f>Tabla13[[#This Row],[Importe]]-Tabla13[[#This Row],[Pagado]]</f>
        <v>0</v>
      </c>
      <c r="I91" s="8" t="s">
        <v>10970</v>
      </c>
    </row>
    <row r="92" spans="1:9" x14ac:dyDescent="0.25">
      <c r="A92" s="14">
        <v>44228</v>
      </c>
      <c r="B92" s="8" t="s">
        <v>14956</v>
      </c>
      <c r="C92" s="12">
        <v>45773</v>
      </c>
      <c r="D92" s="13" t="s">
        <v>4006</v>
      </c>
      <c r="E92" s="48">
        <v>5639.5</v>
      </c>
      <c r="F92" s="15">
        <v>44229</v>
      </c>
      <c r="G92" s="48">
        <v>5639.5</v>
      </c>
      <c r="H92" s="49">
        <f>Tabla13[[#This Row],[Importe]]-Tabla13[[#This Row],[Pagado]]</f>
        <v>0</v>
      </c>
      <c r="I92" s="8" t="s">
        <v>10970</v>
      </c>
    </row>
    <row r="93" spans="1:9" x14ac:dyDescent="0.25">
      <c r="A93" s="14">
        <v>44228</v>
      </c>
      <c r="B93" s="8" t="s">
        <v>14957</v>
      </c>
      <c r="C93" s="12">
        <v>45774</v>
      </c>
      <c r="D93" s="13" t="s">
        <v>4007</v>
      </c>
      <c r="E93" s="48">
        <v>4086.6</v>
      </c>
      <c r="F93" s="15">
        <v>44229</v>
      </c>
      <c r="G93" s="48">
        <v>4086.6</v>
      </c>
      <c r="H93" s="49">
        <f>Tabla13[[#This Row],[Importe]]-Tabla13[[#This Row],[Pagado]]</f>
        <v>0</v>
      </c>
      <c r="I93" s="8" t="s">
        <v>10970</v>
      </c>
    </row>
    <row r="94" spans="1:9" x14ac:dyDescent="0.25">
      <c r="A94" s="14">
        <v>44228</v>
      </c>
      <c r="B94" s="8" t="s">
        <v>14958</v>
      </c>
      <c r="C94" s="12">
        <v>45775</v>
      </c>
      <c r="D94" s="13" t="s">
        <v>4111</v>
      </c>
      <c r="E94" s="48">
        <v>432</v>
      </c>
      <c r="F94" s="15">
        <v>44229</v>
      </c>
      <c r="G94" s="48">
        <v>432</v>
      </c>
      <c r="H94" s="49">
        <f>Tabla13[[#This Row],[Importe]]-Tabla13[[#This Row],[Pagado]]</f>
        <v>0</v>
      </c>
      <c r="I94" s="8" t="s">
        <v>10970</v>
      </c>
    </row>
    <row r="95" spans="1:9" x14ac:dyDescent="0.25">
      <c r="A95" s="14">
        <v>44228</v>
      </c>
      <c r="B95" s="8" t="s">
        <v>14959</v>
      </c>
      <c r="C95" s="12">
        <v>45776</v>
      </c>
      <c r="D95" s="13" t="s">
        <v>4057</v>
      </c>
      <c r="E95" s="48">
        <v>2750</v>
      </c>
      <c r="F95" s="15">
        <v>44228</v>
      </c>
      <c r="G95" s="48">
        <v>2750</v>
      </c>
      <c r="H95" s="49">
        <f>Tabla13[[#This Row],[Importe]]-Tabla13[[#This Row],[Pagado]]</f>
        <v>0</v>
      </c>
      <c r="I95" s="8" t="s">
        <v>10970</v>
      </c>
    </row>
    <row r="96" spans="1:9" x14ac:dyDescent="0.25">
      <c r="A96" s="14">
        <v>44228</v>
      </c>
      <c r="B96" s="8" t="s">
        <v>14960</v>
      </c>
      <c r="C96" s="12">
        <v>45777</v>
      </c>
      <c r="D96" s="13" t="s">
        <v>4040</v>
      </c>
      <c r="E96" s="48">
        <v>31212.799999999999</v>
      </c>
      <c r="F96" s="15">
        <v>44232</v>
      </c>
      <c r="G96" s="48">
        <v>31212.799999999999</v>
      </c>
      <c r="H96" s="49">
        <f>Tabla13[[#This Row],[Importe]]-Tabla13[[#This Row],[Pagado]]</f>
        <v>0</v>
      </c>
      <c r="I96" s="8" t="s">
        <v>10970</v>
      </c>
    </row>
    <row r="97" spans="1:9" x14ac:dyDescent="0.25">
      <c r="A97" s="14">
        <v>44228</v>
      </c>
      <c r="B97" s="8" t="s">
        <v>14961</v>
      </c>
      <c r="C97" s="12">
        <v>45778</v>
      </c>
      <c r="D97" s="13" t="s">
        <v>4109</v>
      </c>
      <c r="E97" s="48">
        <v>1482</v>
      </c>
      <c r="F97" s="15">
        <v>44228</v>
      </c>
      <c r="G97" s="48">
        <v>1482</v>
      </c>
      <c r="H97" s="49">
        <f>Tabla13[[#This Row],[Importe]]-Tabla13[[#This Row],[Pagado]]</f>
        <v>0</v>
      </c>
      <c r="I97" s="8" t="s">
        <v>10970</v>
      </c>
    </row>
    <row r="98" spans="1:9" x14ac:dyDescent="0.25">
      <c r="A98" s="14">
        <v>44228</v>
      </c>
      <c r="B98" s="8" t="s">
        <v>14962</v>
      </c>
      <c r="C98" s="12">
        <v>45779</v>
      </c>
      <c r="D98" s="13" t="s">
        <v>3974</v>
      </c>
      <c r="E98" s="48">
        <v>5060</v>
      </c>
      <c r="F98" s="15">
        <v>44229</v>
      </c>
      <c r="G98" s="48">
        <v>5060</v>
      </c>
      <c r="H98" s="49">
        <f>Tabla13[[#This Row],[Importe]]-Tabla13[[#This Row],[Pagado]]</f>
        <v>0</v>
      </c>
      <c r="I98" s="8" t="s">
        <v>10970</v>
      </c>
    </row>
    <row r="99" spans="1:9" x14ac:dyDescent="0.25">
      <c r="A99" s="14">
        <v>44228</v>
      </c>
      <c r="B99" s="8" t="s">
        <v>14963</v>
      </c>
      <c r="C99" s="12">
        <v>45780</v>
      </c>
      <c r="D99" s="13" t="s">
        <v>4010</v>
      </c>
      <c r="E99" s="48">
        <v>1108.8</v>
      </c>
      <c r="F99" s="15">
        <v>44229</v>
      </c>
      <c r="G99" s="48">
        <v>1108.8</v>
      </c>
      <c r="H99" s="49">
        <f>Tabla13[[#This Row],[Importe]]-Tabla13[[#This Row],[Pagado]]</f>
        <v>0</v>
      </c>
      <c r="I99" s="8" t="s">
        <v>10970</v>
      </c>
    </row>
    <row r="100" spans="1:9" x14ac:dyDescent="0.25">
      <c r="A100" s="14">
        <v>44228</v>
      </c>
      <c r="B100" s="8" t="s">
        <v>14964</v>
      </c>
      <c r="C100" s="12">
        <v>45781</v>
      </c>
      <c r="D100" s="13" t="s">
        <v>4062</v>
      </c>
      <c r="E100" s="48">
        <v>25920</v>
      </c>
      <c r="F100" s="15">
        <v>44229</v>
      </c>
      <c r="G100" s="48">
        <v>25920</v>
      </c>
      <c r="H100" s="49">
        <f>Tabla13[[#This Row],[Importe]]-Tabla13[[#This Row],[Pagado]]</f>
        <v>0</v>
      </c>
      <c r="I100" s="8" t="s">
        <v>10970</v>
      </c>
    </row>
    <row r="101" spans="1:9" x14ac:dyDescent="0.25">
      <c r="A101" s="14">
        <v>44228</v>
      </c>
      <c r="B101" s="8" t="s">
        <v>14965</v>
      </c>
      <c r="C101" s="12">
        <v>45782</v>
      </c>
      <c r="D101" s="13" t="s">
        <v>4004</v>
      </c>
      <c r="E101" s="48">
        <v>3583.5</v>
      </c>
      <c r="F101" s="15">
        <v>44229</v>
      </c>
      <c r="G101" s="48">
        <v>3583.5</v>
      </c>
      <c r="H101" s="49">
        <f>Tabla13[[#This Row],[Importe]]-Tabla13[[#This Row],[Pagado]]</f>
        <v>0</v>
      </c>
      <c r="I101" s="8" t="s">
        <v>10970</v>
      </c>
    </row>
    <row r="102" spans="1:9" x14ac:dyDescent="0.25">
      <c r="A102" s="14">
        <v>44228</v>
      </c>
      <c r="B102" s="8" t="s">
        <v>14966</v>
      </c>
      <c r="C102" s="12">
        <v>45783</v>
      </c>
      <c r="D102" s="13" t="s">
        <v>4005</v>
      </c>
      <c r="E102" s="48">
        <v>2866.8</v>
      </c>
      <c r="F102" s="15">
        <v>44229</v>
      </c>
      <c r="G102" s="48">
        <v>2866.8</v>
      </c>
      <c r="H102" s="49">
        <f>Tabla13[[#This Row],[Importe]]-Tabla13[[#This Row],[Pagado]]</f>
        <v>0</v>
      </c>
      <c r="I102" s="8" t="s">
        <v>10970</v>
      </c>
    </row>
    <row r="103" spans="1:9" x14ac:dyDescent="0.25">
      <c r="A103" s="14">
        <v>44228</v>
      </c>
      <c r="B103" s="8" t="s">
        <v>14967</v>
      </c>
      <c r="C103" s="12">
        <v>45784</v>
      </c>
      <c r="D103" s="13" t="s">
        <v>4044</v>
      </c>
      <c r="E103" s="48">
        <v>8829.5</v>
      </c>
      <c r="F103" s="15">
        <v>44229</v>
      </c>
      <c r="G103" s="48">
        <v>8829.5</v>
      </c>
      <c r="H103" s="49">
        <f>Tabla13[[#This Row],[Importe]]-Tabla13[[#This Row],[Pagado]]</f>
        <v>0</v>
      </c>
      <c r="I103" s="8" t="s">
        <v>10970</v>
      </c>
    </row>
    <row r="104" spans="1:9" x14ac:dyDescent="0.25">
      <c r="A104" s="14">
        <v>44228</v>
      </c>
      <c r="B104" s="8" t="s">
        <v>14968</v>
      </c>
      <c r="C104" s="12">
        <v>45785</v>
      </c>
      <c r="D104" s="13" t="s">
        <v>3991</v>
      </c>
      <c r="E104" s="48">
        <v>6264.8</v>
      </c>
      <c r="F104" s="15">
        <v>44228</v>
      </c>
      <c r="G104" s="48">
        <v>6264.8</v>
      </c>
      <c r="H104" s="49">
        <f>Tabla13[[#This Row],[Importe]]-Tabla13[[#This Row],[Pagado]]</f>
        <v>0</v>
      </c>
      <c r="I104" s="8" t="s">
        <v>10970</v>
      </c>
    </row>
    <row r="105" spans="1:9" x14ac:dyDescent="0.25">
      <c r="A105" s="14">
        <v>44228</v>
      </c>
      <c r="B105" s="8" t="s">
        <v>14969</v>
      </c>
      <c r="C105" s="12">
        <v>45786</v>
      </c>
      <c r="D105" s="13" t="s">
        <v>4064</v>
      </c>
      <c r="E105" s="48">
        <v>27369.200000000001</v>
      </c>
      <c r="F105" s="15">
        <v>44233</v>
      </c>
      <c r="G105" s="48">
        <v>27369.200000000001</v>
      </c>
      <c r="H105" s="49">
        <f>Tabla13[[#This Row],[Importe]]-Tabla13[[#This Row],[Pagado]]</f>
        <v>0</v>
      </c>
      <c r="I105" s="8" t="s">
        <v>10970</v>
      </c>
    </row>
    <row r="106" spans="1:9" x14ac:dyDescent="0.25">
      <c r="A106" s="14">
        <v>44228</v>
      </c>
      <c r="B106" s="8" t="s">
        <v>14970</v>
      </c>
      <c r="C106" s="12">
        <v>45787</v>
      </c>
      <c r="D106" s="13" t="s">
        <v>4097</v>
      </c>
      <c r="E106" s="48">
        <v>1984</v>
      </c>
      <c r="F106" s="15">
        <v>44228</v>
      </c>
      <c r="G106" s="48">
        <v>1984</v>
      </c>
      <c r="H106" s="49">
        <f>Tabla13[[#This Row],[Importe]]-Tabla13[[#This Row],[Pagado]]</f>
        <v>0</v>
      </c>
      <c r="I106" s="8" t="s">
        <v>10970</v>
      </c>
    </row>
    <row r="107" spans="1:9" x14ac:dyDescent="0.25">
      <c r="A107" s="14">
        <v>44228</v>
      </c>
      <c r="B107" s="8" t="s">
        <v>14971</v>
      </c>
      <c r="C107" s="12">
        <v>45788</v>
      </c>
      <c r="D107" s="13" t="s">
        <v>4065</v>
      </c>
      <c r="E107" s="48">
        <v>13314.6</v>
      </c>
      <c r="F107" s="15">
        <v>44229</v>
      </c>
      <c r="G107" s="48">
        <v>13314.6</v>
      </c>
      <c r="H107" s="49">
        <f>Tabla13[[#This Row],[Importe]]-Tabla13[[#This Row],[Pagado]]</f>
        <v>0</v>
      </c>
      <c r="I107" s="8" t="s">
        <v>10970</v>
      </c>
    </row>
    <row r="108" spans="1:9" x14ac:dyDescent="0.25">
      <c r="A108" s="14">
        <v>44228</v>
      </c>
      <c r="B108" s="8" t="s">
        <v>14972</v>
      </c>
      <c r="C108" s="12">
        <v>45789</v>
      </c>
      <c r="D108" s="13" t="s">
        <v>4129</v>
      </c>
      <c r="E108" s="48">
        <v>12953.6</v>
      </c>
      <c r="F108" s="15">
        <v>44229</v>
      </c>
      <c r="G108" s="48">
        <v>12953.6</v>
      </c>
      <c r="H108" s="49">
        <f>Tabla13[[#This Row],[Importe]]-Tabla13[[#This Row],[Pagado]]</f>
        <v>0</v>
      </c>
      <c r="I108" s="8" t="s">
        <v>10970</v>
      </c>
    </row>
    <row r="109" spans="1:9" x14ac:dyDescent="0.25">
      <c r="A109" s="14">
        <v>44228</v>
      </c>
      <c r="B109" s="8" t="s">
        <v>14973</v>
      </c>
      <c r="C109" s="12">
        <v>45790</v>
      </c>
      <c r="D109" s="13" t="s">
        <v>4176</v>
      </c>
      <c r="E109" s="48">
        <v>13617.6</v>
      </c>
      <c r="F109" s="15">
        <v>44229</v>
      </c>
      <c r="G109" s="48">
        <v>13617.6</v>
      </c>
      <c r="H109" s="49">
        <f>Tabla13[[#This Row],[Importe]]-Tabla13[[#This Row],[Pagado]]</f>
        <v>0</v>
      </c>
      <c r="I109" s="8" t="s">
        <v>10970</v>
      </c>
    </row>
    <row r="110" spans="1:9" x14ac:dyDescent="0.25">
      <c r="A110" s="14">
        <v>44228</v>
      </c>
      <c r="B110" s="8" t="s">
        <v>14974</v>
      </c>
      <c r="C110" s="12">
        <v>45791</v>
      </c>
      <c r="D110" s="13" t="s">
        <v>3943</v>
      </c>
      <c r="E110" s="48">
        <v>1865.6</v>
      </c>
      <c r="F110" s="15">
        <v>44228</v>
      </c>
      <c r="G110" s="48">
        <v>1865.6</v>
      </c>
      <c r="H110" s="49">
        <f>Tabla13[[#This Row],[Importe]]-Tabla13[[#This Row],[Pagado]]</f>
        <v>0</v>
      </c>
      <c r="I110" s="8" t="s">
        <v>10970</v>
      </c>
    </row>
    <row r="111" spans="1:9" x14ac:dyDescent="0.25">
      <c r="A111" s="14">
        <v>44228</v>
      </c>
      <c r="B111" s="8" t="s">
        <v>14975</v>
      </c>
      <c r="C111" s="12">
        <v>45792</v>
      </c>
      <c r="D111" s="13" t="s">
        <v>4067</v>
      </c>
      <c r="E111" s="48">
        <v>1610</v>
      </c>
      <c r="F111" s="15">
        <v>44228</v>
      </c>
      <c r="G111" s="48">
        <v>1610</v>
      </c>
      <c r="H111" s="49">
        <f>Tabla13[[#This Row],[Importe]]-Tabla13[[#This Row],[Pagado]]</f>
        <v>0</v>
      </c>
      <c r="I111" s="8" t="s">
        <v>10970</v>
      </c>
    </row>
    <row r="112" spans="1:9" x14ac:dyDescent="0.25">
      <c r="A112" s="14">
        <v>44228</v>
      </c>
      <c r="B112" s="8" t="s">
        <v>14976</v>
      </c>
      <c r="C112" s="12">
        <v>45793</v>
      </c>
      <c r="D112" s="13" t="s">
        <v>3964</v>
      </c>
      <c r="E112" s="48">
        <v>282.2</v>
      </c>
      <c r="F112" s="15">
        <v>44228</v>
      </c>
      <c r="G112" s="48">
        <v>282.2</v>
      </c>
      <c r="H112" s="49">
        <f>Tabla13[[#This Row],[Importe]]-Tabla13[[#This Row],[Pagado]]</f>
        <v>0</v>
      </c>
      <c r="I112" s="8" t="s">
        <v>10970</v>
      </c>
    </row>
    <row r="113" spans="1:9" x14ac:dyDescent="0.25">
      <c r="A113" s="14">
        <v>44228</v>
      </c>
      <c r="B113" s="8" t="s">
        <v>14977</v>
      </c>
      <c r="C113" s="12">
        <v>45794</v>
      </c>
      <c r="D113" s="13" t="s">
        <v>4203</v>
      </c>
      <c r="E113" s="48">
        <v>1598</v>
      </c>
      <c r="F113" s="15">
        <v>44228</v>
      </c>
      <c r="G113" s="48">
        <v>1598</v>
      </c>
      <c r="H113" s="49">
        <f>Tabla13[[#This Row],[Importe]]-Tabla13[[#This Row],[Pagado]]</f>
        <v>0</v>
      </c>
      <c r="I113" s="8" t="s">
        <v>10970</v>
      </c>
    </row>
    <row r="114" spans="1:9" x14ac:dyDescent="0.25">
      <c r="A114" s="14">
        <v>44228</v>
      </c>
      <c r="B114" s="8" t="s">
        <v>14978</v>
      </c>
      <c r="C114" s="12">
        <v>45795</v>
      </c>
      <c r="D114" s="13" t="s">
        <v>4059</v>
      </c>
      <c r="E114" s="48">
        <v>4168.8</v>
      </c>
      <c r="F114" s="15">
        <v>44228</v>
      </c>
      <c r="G114" s="48">
        <v>4168.8</v>
      </c>
      <c r="H114" s="49">
        <f>Tabla13[[#This Row],[Importe]]-Tabla13[[#This Row],[Pagado]]</f>
        <v>0</v>
      </c>
      <c r="I114" s="8" t="s">
        <v>10970</v>
      </c>
    </row>
    <row r="115" spans="1:9" x14ac:dyDescent="0.25">
      <c r="A115" s="14">
        <v>44228</v>
      </c>
      <c r="B115" s="8" t="s">
        <v>14979</v>
      </c>
      <c r="C115" s="12">
        <v>45796</v>
      </c>
      <c r="D115" s="13" t="s">
        <v>3964</v>
      </c>
      <c r="E115" s="48">
        <v>8537.6</v>
      </c>
      <c r="F115" s="15">
        <v>44229</v>
      </c>
      <c r="G115" s="48">
        <v>8537.6</v>
      </c>
      <c r="H115" s="49">
        <f>Tabla13[[#This Row],[Importe]]-Tabla13[[#This Row],[Pagado]]</f>
        <v>0</v>
      </c>
      <c r="I115" s="8" t="s">
        <v>10970</v>
      </c>
    </row>
    <row r="116" spans="1:9" x14ac:dyDescent="0.25">
      <c r="A116" s="14">
        <v>44228</v>
      </c>
      <c r="B116" s="8" t="s">
        <v>14980</v>
      </c>
      <c r="C116" s="12">
        <v>45797</v>
      </c>
      <c r="D116" s="13" t="s">
        <v>3964</v>
      </c>
      <c r="E116" s="48">
        <v>5622.6</v>
      </c>
      <c r="F116" s="15">
        <v>44229</v>
      </c>
      <c r="G116" s="48">
        <v>5622.6</v>
      </c>
      <c r="H116" s="49">
        <f>Tabla13[[#This Row],[Importe]]-Tabla13[[#This Row],[Pagado]]</f>
        <v>0</v>
      </c>
      <c r="I116" s="8" t="s">
        <v>10970</v>
      </c>
    </row>
    <row r="117" spans="1:9" x14ac:dyDescent="0.25">
      <c r="A117" s="14">
        <v>44228</v>
      </c>
      <c r="B117" s="8" t="s">
        <v>14981</v>
      </c>
      <c r="C117" s="12">
        <v>45798</v>
      </c>
      <c r="D117" s="13" t="s">
        <v>4189</v>
      </c>
      <c r="E117" s="48">
        <v>4550.3999999999996</v>
      </c>
      <c r="F117" s="15">
        <v>44228</v>
      </c>
      <c r="G117" s="48">
        <v>4550.3999999999996</v>
      </c>
      <c r="H117" s="49">
        <f>Tabla13[[#This Row],[Importe]]-Tabla13[[#This Row],[Pagado]]</f>
        <v>0</v>
      </c>
      <c r="I117" s="8" t="s">
        <v>10970</v>
      </c>
    </row>
    <row r="118" spans="1:9" x14ac:dyDescent="0.25">
      <c r="A118" s="14">
        <v>44228</v>
      </c>
      <c r="B118" s="8" t="s">
        <v>14982</v>
      </c>
      <c r="C118" s="12">
        <v>45799</v>
      </c>
      <c r="D118" s="13" t="s">
        <v>3935</v>
      </c>
      <c r="E118" s="48">
        <v>84993.600000000006</v>
      </c>
      <c r="F118" s="15">
        <v>44229</v>
      </c>
      <c r="G118" s="48">
        <v>84993.600000000006</v>
      </c>
      <c r="H118" s="49">
        <f>Tabla13[[#This Row],[Importe]]-Tabla13[[#This Row],[Pagado]]</f>
        <v>0</v>
      </c>
      <c r="I118" s="8" t="s">
        <v>10970</v>
      </c>
    </row>
    <row r="119" spans="1:9" x14ac:dyDescent="0.25">
      <c r="A119" s="14">
        <v>44228</v>
      </c>
      <c r="B119" s="8" t="s">
        <v>14983</v>
      </c>
      <c r="C119" s="12">
        <v>45800</v>
      </c>
      <c r="D119" s="13" t="s">
        <v>3964</v>
      </c>
      <c r="E119" s="48">
        <v>552</v>
      </c>
      <c r="F119" s="15">
        <v>44228</v>
      </c>
      <c r="G119" s="48">
        <v>552</v>
      </c>
      <c r="H119" s="49">
        <f>Tabla13[[#This Row],[Importe]]-Tabla13[[#This Row],[Pagado]]</f>
        <v>0</v>
      </c>
      <c r="I119" s="8" t="s">
        <v>10970</v>
      </c>
    </row>
    <row r="120" spans="1:9" x14ac:dyDescent="0.25">
      <c r="A120" s="14">
        <v>44228</v>
      </c>
      <c r="B120" s="8" t="s">
        <v>14984</v>
      </c>
      <c r="C120" s="12">
        <v>45801</v>
      </c>
      <c r="D120" s="13" t="s">
        <v>3964</v>
      </c>
      <c r="E120" s="48">
        <v>554</v>
      </c>
      <c r="F120" s="15">
        <v>44228</v>
      </c>
      <c r="G120" s="48">
        <v>554</v>
      </c>
      <c r="H120" s="49">
        <f>Tabla13[[#This Row],[Importe]]-Tabla13[[#This Row],[Pagado]]</f>
        <v>0</v>
      </c>
      <c r="I120" s="8" t="s">
        <v>10970</v>
      </c>
    </row>
    <row r="121" spans="1:9" x14ac:dyDescent="0.25">
      <c r="A121" s="14">
        <v>44228</v>
      </c>
      <c r="B121" s="8" t="s">
        <v>14985</v>
      </c>
      <c r="C121" s="12">
        <v>45802</v>
      </c>
      <c r="D121" s="13" t="s">
        <v>3964</v>
      </c>
      <c r="E121" s="48">
        <v>548</v>
      </c>
      <c r="F121" s="15">
        <v>44228</v>
      </c>
      <c r="G121" s="48">
        <v>548</v>
      </c>
      <c r="H121" s="49">
        <f>Tabla13[[#This Row],[Importe]]-Tabla13[[#This Row],[Pagado]]</f>
        <v>0</v>
      </c>
      <c r="I121" s="8" t="s">
        <v>10970</v>
      </c>
    </row>
    <row r="122" spans="1:9" x14ac:dyDescent="0.25">
      <c r="A122" s="14">
        <v>44228</v>
      </c>
      <c r="B122" s="8" t="s">
        <v>14986</v>
      </c>
      <c r="C122" s="12">
        <v>45803</v>
      </c>
      <c r="D122" s="13" t="s">
        <v>4038</v>
      </c>
      <c r="E122" s="48">
        <v>20471.78</v>
      </c>
      <c r="F122" s="15">
        <v>44233</v>
      </c>
      <c r="G122" s="48">
        <v>20471.78</v>
      </c>
      <c r="H122" s="49">
        <f>Tabla13[[#This Row],[Importe]]-Tabla13[[#This Row],[Pagado]]</f>
        <v>0</v>
      </c>
      <c r="I122" s="8" t="s">
        <v>10970</v>
      </c>
    </row>
    <row r="123" spans="1:9" x14ac:dyDescent="0.25">
      <c r="A123" s="14">
        <v>44228</v>
      </c>
      <c r="B123" s="8" t="s">
        <v>14987</v>
      </c>
      <c r="C123" s="12">
        <v>45804</v>
      </c>
      <c r="D123" s="13" t="s">
        <v>4039</v>
      </c>
      <c r="E123" s="48">
        <v>16512.5</v>
      </c>
      <c r="F123" s="15">
        <v>44233</v>
      </c>
      <c r="G123" s="48">
        <v>16512.5</v>
      </c>
      <c r="H123" s="49">
        <f>Tabla13[[#This Row],[Importe]]-Tabla13[[#This Row],[Pagado]]</f>
        <v>0</v>
      </c>
      <c r="I123" s="8" t="s">
        <v>10970</v>
      </c>
    </row>
    <row r="124" spans="1:9" x14ac:dyDescent="0.25">
      <c r="A124" s="14">
        <v>44228</v>
      </c>
      <c r="B124" s="8" t="s">
        <v>14988</v>
      </c>
      <c r="C124" s="12">
        <v>45805</v>
      </c>
      <c r="D124" s="13" t="s">
        <v>4118</v>
      </c>
      <c r="E124" s="48">
        <v>11481.2</v>
      </c>
      <c r="F124" s="15">
        <v>44233</v>
      </c>
      <c r="G124" s="48">
        <v>11481.2</v>
      </c>
      <c r="H124" s="49">
        <f>Tabla13[[#This Row],[Importe]]-Tabla13[[#This Row],[Pagado]]</f>
        <v>0</v>
      </c>
      <c r="I124" s="8" t="s">
        <v>10970</v>
      </c>
    </row>
    <row r="125" spans="1:9" x14ac:dyDescent="0.25">
      <c r="A125" s="14">
        <v>44228</v>
      </c>
      <c r="B125" s="8" t="s">
        <v>14989</v>
      </c>
      <c r="C125" s="12">
        <v>45806</v>
      </c>
      <c r="D125" s="13" t="s">
        <v>4127</v>
      </c>
      <c r="E125" s="48">
        <v>31990</v>
      </c>
      <c r="F125" s="15">
        <v>44229</v>
      </c>
      <c r="G125" s="48">
        <v>31990</v>
      </c>
      <c r="H125" s="49">
        <f>Tabla13[[#This Row],[Importe]]-Tabla13[[#This Row],[Pagado]]</f>
        <v>0</v>
      </c>
      <c r="I125" s="8" t="s">
        <v>10970</v>
      </c>
    </row>
    <row r="126" spans="1:9" x14ac:dyDescent="0.25">
      <c r="A126" s="14">
        <v>44228</v>
      </c>
      <c r="B126" s="8" t="s">
        <v>14990</v>
      </c>
      <c r="C126" s="12">
        <v>45807</v>
      </c>
      <c r="D126" s="13" t="s">
        <v>4061</v>
      </c>
      <c r="E126" s="48">
        <v>12452</v>
      </c>
      <c r="F126" s="15">
        <v>44228</v>
      </c>
      <c r="G126" s="48">
        <v>12452</v>
      </c>
      <c r="H126" s="49">
        <f>Tabla13[[#This Row],[Importe]]-Tabla13[[#This Row],[Pagado]]</f>
        <v>0</v>
      </c>
      <c r="I126" s="8" t="s">
        <v>10970</v>
      </c>
    </row>
    <row r="127" spans="1:9" x14ac:dyDescent="0.25">
      <c r="A127" s="14">
        <v>44228</v>
      </c>
      <c r="B127" s="8" t="s">
        <v>14991</v>
      </c>
      <c r="C127" s="12">
        <v>45808</v>
      </c>
      <c r="D127" s="13" t="s">
        <v>4049</v>
      </c>
      <c r="E127" s="48">
        <v>1202.7</v>
      </c>
      <c r="F127" s="15">
        <v>44228</v>
      </c>
      <c r="G127" s="48">
        <v>1202.7</v>
      </c>
      <c r="H127" s="49">
        <f>Tabla13[[#This Row],[Importe]]-Tabla13[[#This Row],[Pagado]]</f>
        <v>0</v>
      </c>
      <c r="I127" s="8" t="s">
        <v>10970</v>
      </c>
    </row>
    <row r="128" spans="1:9" x14ac:dyDescent="0.25">
      <c r="A128" s="14">
        <v>44228</v>
      </c>
      <c r="B128" s="8" t="s">
        <v>14992</v>
      </c>
      <c r="C128" s="12">
        <v>45809</v>
      </c>
      <c r="D128" s="13" t="s">
        <v>4022</v>
      </c>
      <c r="E128" s="48">
        <v>2855.5</v>
      </c>
      <c r="F128" s="15">
        <v>44228</v>
      </c>
      <c r="G128" s="48">
        <v>2855.5</v>
      </c>
      <c r="H128" s="49">
        <f>Tabla13[[#This Row],[Importe]]-Tabla13[[#This Row],[Pagado]]</f>
        <v>0</v>
      </c>
      <c r="I128" s="8" t="s">
        <v>10970</v>
      </c>
    </row>
    <row r="129" spans="1:9" x14ac:dyDescent="0.25">
      <c r="A129" s="14">
        <v>44228</v>
      </c>
      <c r="B129" s="8" t="s">
        <v>14993</v>
      </c>
      <c r="C129" s="12">
        <v>45810</v>
      </c>
      <c r="D129" s="13" t="s">
        <v>4129</v>
      </c>
      <c r="E129" s="48">
        <v>1649.2</v>
      </c>
      <c r="F129" s="15">
        <v>44228</v>
      </c>
      <c r="G129" s="48">
        <v>1649.2</v>
      </c>
      <c r="H129" s="49">
        <f>Tabla13[[#This Row],[Importe]]-Tabla13[[#This Row],[Pagado]]</f>
        <v>0</v>
      </c>
      <c r="I129" s="8" t="s">
        <v>10970</v>
      </c>
    </row>
    <row r="130" spans="1:9" x14ac:dyDescent="0.25">
      <c r="A130" s="14">
        <v>44228</v>
      </c>
      <c r="B130" s="8" t="s">
        <v>14994</v>
      </c>
      <c r="C130" s="12">
        <v>45811</v>
      </c>
      <c r="D130" s="13" t="s">
        <v>3962</v>
      </c>
      <c r="E130" s="48">
        <v>3636</v>
      </c>
      <c r="F130" s="15">
        <v>44228</v>
      </c>
      <c r="G130" s="48">
        <v>3636</v>
      </c>
      <c r="H130" s="49">
        <f>Tabla13[[#This Row],[Importe]]-Tabla13[[#This Row],[Pagado]]</f>
        <v>0</v>
      </c>
      <c r="I130" s="8" t="s">
        <v>10970</v>
      </c>
    </row>
    <row r="131" spans="1:9" x14ac:dyDescent="0.25">
      <c r="A131" s="14">
        <v>44228</v>
      </c>
      <c r="B131" s="8" t="s">
        <v>14995</v>
      </c>
      <c r="C131" s="12">
        <v>45812</v>
      </c>
      <c r="D131" s="13" t="s">
        <v>4049</v>
      </c>
      <c r="E131" s="48">
        <v>446.4</v>
      </c>
      <c r="F131" s="15">
        <v>44228</v>
      </c>
      <c r="G131" s="48">
        <v>446.4</v>
      </c>
      <c r="H131" s="49">
        <f>Tabla13[[#This Row],[Importe]]-Tabla13[[#This Row],[Pagado]]</f>
        <v>0</v>
      </c>
      <c r="I131" s="8" t="s">
        <v>10970</v>
      </c>
    </row>
    <row r="132" spans="1:9" x14ac:dyDescent="0.25">
      <c r="A132" s="14">
        <v>44228</v>
      </c>
      <c r="B132" s="8" t="s">
        <v>14996</v>
      </c>
      <c r="C132" s="12">
        <v>45813</v>
      </c>
      <c r="D132" s="13" t="s">
        <v>4116</v>
      </c>
      <c r="E132" s="48">
        <v>2724</v>
      </c>
      <c r="F132" s="15">
        <v>44229</v>
      </c>
      <c r="G132" s="48">
        <v>2724</v>
      </c>
      <c r="H132" s="49">
        <f>Tabla13[[#This Row],[Importe]]-Tabla13[[#This Row],[Pagado]]</f>
        <v>0</v>
      </c>
      <c r="I132" s="8" t="s">
        <v>10970</v>
      </c>
    </row>
    <row r="133" spans="1:9" x14ac:dyDescent="0.25">
      <c r="A133" s="14">
        <v>44228</v>
      </c>
      <c r="B133" s="8" t="s">
        <v>14997</v>
      </c>
      <c r="C133" s="12">
        <v>45814</v>
      </c>
      <c r="D133" s="13" t="s">
        <v>3985</v>
      </c>
      <c r="E133" s="48">
        <v>1720.8</v>
      </c>
      <c r="F133" s="15">
        <v>44229</v>
      </c>
      <c r="G133" s="48">
        <v>1720.8</v>
      </c>
      <c r="H133" s="49">
        <f>Tabla13[[#This Row],[Importe]]-Tabla13[[#This Row],[Pagado]]</f>
        <v>0</v>
      </c>
      <c r="I133" s="8" t="s">
        <v>10970</v>
      </c>
    </row>
    <row r="134" spans="1:9" x14ac:dyDescent="0.25">
      <c r="A134" s="14">
        <v>44228</v>
      </c>
      <c r="B134" s="8" t="s">
        <v>14998</v>
      </c>
      <c r="C134" s="12">
        <v>45815</v>
      </c>
      <c r="D134" s="13" t="s">
        <v>3987</v>
      </c>
      <c r="E134" s="48">
        <v>9151.2000000000007</v>
      </c>
      <c r="F134" s="15">
        <v>44229</v>
      </c>
      <c r="G134" s="48">
        <v>9151.2000000000007</v>
      </c>
      <c r="H134" s="49">
        <f>Tabla13[[#This Row],[Importe]]-Tabla13[[#This Row],[Pagado]]</f>
        <v>0</v>
      </c>
      <c r="I134" s="8" t="s">
        <v>10970</v>
      </c>
    </row>
    <row r="135" spans="1:9" x14ac:dyDescent="0.25">
      <c r="A135" s="14">
        <v>44228</v>
      </c>
      <c r="B135" s="8" t="s">
        <v>14999</v>
      </c>
      <c r="C135" s="12">
        <v>45816</v>
      </c>
      <c r="D135" s="13" t="s">
        <v>4047</v>
      </c>
      <c r="E135" s="48">
        <v>3304</v>
      </c>
      <c r="F135" s="15">
        <v>44228</v>
      </c>
      <c r="G135" s="48">
        <v>3304</v>
      </c>
      <c r="H135" s="49">
        <f>Tabla13[[#This Row],[Importe]]-Tabla13[[#This Row],[Pagado]]</f>
        <v>0</v>
      </c>
      <c r="I135" s="8" t="s">
        <v>10970</v>
      </c>
    </row>
    <row r="136" spans="1:9" x14ac:dyDescent="0.25">
      <c r="A136" s="14">
        <v>44228</v>
      </c>
      <c r="B136" s="8" t="s">
        <v>15000</v>
      </c>
      <c r="C136" s="12">
        <v>45817</v>
      </c>
      <c r="D136" s="13" t="s">
        <v>3964</v>
      </c>
      <c r="E136" s="48">
        <v>300</v>
      </c>
      <c r="F136" s="15">
        <v>44228</v>
      </c>
      <c r="G136" s="48">
        <v>300</v>
      </c>
      <c r="H136" s="49">
        <f>Tabla13[[#This Row],[Importe]]-Tabla13[[#This Row],[Pagado]]</f>
        <v>0</v>
      </c>
      <c r="I136" s="8" t="s">
        <v>10970</v>
      </c>
    </row>
    <row r="137" spans="1:9" x14ac:dyDescent="0.25">
      <c r="A137" s="14">
        <v>44228</v>
      </c>
      <c r="B137" s="8" t="s">
        <v>15001</v>
      </c>
      <c r="C137" s="12">
        <v>45818</v>
      </c>
      <c r="D137" s="13" t="s">
        <v>4054</v>
      </c>
      <c r="E137" s="48">
        <v>31577</v>
      </c>
      <c r="F137" s="15">
        <v>44229</v>
      </c>
      <c r="G137" s="48">
        <v>31577</v>
      </c>
      <c r="H137" s="49">
        <f>Tabla13[[#This Row],[Importe]]-Tabla13[[#This Row],[Pagado]]</f>
        <v>0</v>
      </c>
      <c r="I137" s="8" t="s">
        <v>10970</v>
      </c>
    </row>
    <row r="138" spans="1:9" x14ac:dyDescent="0.25">
      <c r="A138" s="14">
        <v>44228</v>
      </c>
      <c r="B138" s="8" t="s">
        <v>15002</v>
      </c>
      <c r="C138" s="12">
        <v>45819</v>
      </c>
      <c r="D138" s="13" t="s">
        <v>4073</v>
      </c>
      <c r="E138" s="48">
        <v>8192.7999999999993</v>
      </c>
      <c r="F138" s="15">
        <v>44228</v>
      </c>
      <c r="G138" s="48">
        <v>8192.7999999999993</v>
      </c>
      <c r="H138" s="49">
        <f>Tabla13[[#This Row],[Importe]]-Tabla13[[#This Row],[Pagado]]</f>
        <v>0</v>
      </c>
      <c r="I138" s="8" t="s">
        <v>10970</v>
      </c>
    </row>
    <row r="139" spans="1:9" x14ac:dyDescent="0.25">
      <c r="A139" s="14">
        <v>44228</v>
      </c>
      <c r="B139" s="8" t="s">
        <v>15003</v>
      </c>
      <c r="C139" s="12">
        <v>45820</v>
      </c>
      <c r="D139" s="13" t="s">
        <v>4076</v>
      </c>
      <c r="E139" s="48">
        <v>8736.4</v>
      </c>
      <c r="F139" s="15">
        <v>44229</v>
      </c>
      <c r="G139" s="48">
        <v>8736.4</v>
      </c>
      <c r="H139" s="49">
        <f>Tabla13[[#This Row],[Importe]]-Tabla13[[#This Row],[Pagado]]</f>
        <v>0</v>
      </c>
      <c r="I139" s="8" t="s">
        <v>10970</v>
      </c>
    </row>
    <row r="140" spans="1:9" x14ac:dyDescent="0.25">
      <c r="A140" s="14">
        <v>44228</v>
      </c>
      <c r="B140" s="8" t="s">
        <v>15004</v>
      </c>
      <c r="C140" s="12">
        <v>45821</v>
      </c>
      <c r="D140" s="13" t="s">
        <v>4121</v>
      </c>
      <c r="E140" s="48">
        <v>2649.6</v>
      </c>
      <c r="F140" s="15">
        <v>44228</v>
      </c>
      <c r="G140" s="48">
        <v>2649.6</v>
      </c>
      <c r="H140" s="49">
        <f>Tabla13[[#This Row],[Importe]]-Tabla13[[#This Row],[Pagado]]</f>
        <v>0</v>
      </c>
      <c r="I140" s="8" t="s">
        <v>10970</v>
      </c>
    </row>
    <row r="141" spans="1:9" x14ac:dyDescent="0.25">
      <c r="A141" s="14">
        <v>44228</v>
      </c>
      <c r="B141" s="8" t="s">
        <v>15005</v>
      </c>
      <c r="C141" s="12">
        <v>45822</v>
      </c>
      <c r="D141" s="13" t="s">
        <v>8503</v>
      </c>
      <c r="E141" s="48">
        <v>1840</v>
      </c>
      <c r="F141" s="15">
        <v>44228</v>
      </c>
      <c r="G141" s="48">
        <v>1840</v>
      </c>
      <c r="H141" s="49">
        <f>Tabla13[[#This Row],[Importe]]-Tabla13[[#This Row],[Pagado]]</f>
        <v>0</v>
      </c>
      <c r="I141" s="8" t="s">
        <v>10970</v>
      </c>
    </row>
    <row r="142" spans="1:9" x14ac:dyDescent="0.25">
      <c r="A142" s="14">
        <v>44228</v>
      </c>
      <c r="B142" s="8" t="s">
        <v>15006</v>
      </c>
      <c r="C142" s="12">
        <v>45823</v>
      </c>
      <c r="D142" s="13" t="s">
        <v>3964</v>
      </c>
      <c r="E142" s="48">
        <v>333</v>
      </c>
      <c r="F142" s="15">
        <v>44228</v>
      </c>
      <c r="G142" s="48">
        <v>333</v>
      </c>
      <c r="H142" s="49">
        <f>Tabla13[[#This Row],[Importe]]-Tabla13[[#This Row],[Pagado]]</f>
        <v>0</v>
      </c>
      <c r="I142" s="8" t="s">
        <v>10970</v>
      </c>
    </row>
    <row r="143" spans="1:9" x14ac:dyDescent="0.25">
      <c r="A143" s="14">
        <v>44228</v>
      </c>
      <c r="B143" s="8" t="s">
        <v>15007</v>
      </c>
      <c r="C143" s="12">
        <v>45824</v>
      </c>
      <c r="D143" s="13" t="s">
        <v>4037</v>
      </c>
      <c r="E143" s="48">
        <v>1246.9000000000001</v>
      </c>
      <c r="F143" s="15">
        <v>44228</v>
      </c>
      <c r="G143" s="48">
        <v>1246.9000000000001</v>
      </c>
      <c r="H143" s="49">
        <f>Tabla13[[#This Row],[Importe]]-Tabla13[[#This Row],[Pagado]]</f>
        <v>0</v>
      </c>
      <c r="I143" s="8" t="s">
        <v>10970</v>
      </c>
    </row>
    <row r="144" spans="1:9" x14ac:dyDescent="0.25">
      <c r="A144" s="14">
        <v>44228</v>
      </c>
      <c r="B144" s="8" t="s">
        <v>15008</v>
      </c>
      <c r="C144" s="12">
        <v>45825</v>
      </c>
      <c r="D144" s="13" t="s">
        <v>3955</v>
      </c>
      <c r="E144" s="48">
        <v>3257.4</v>
      </c>
      <c r="F144" s="15">
        <v>44229</v>
      </c>
      <c r="G144" s="48">
        <v>3257.4</v>
      </c>
      <c r="H144" s="49">
        <f>Tabla13[[#This Row],[Importe]]-Tabla13[[#This Row],[Pagado]]</f>
        <v>0</v>
      </c>
      <c r="I144" s="8" t="s">
        <v>10970</v>
      </c>
    </row>
    <row r="145" spans="1:9" x14ac:dyDescent="0.25">
      <c r="A145" s="14">
        <v>44229</v>
      </c>
      <c r="B145" s="8" t="s">
        <v>15009</v>
      </c>
      <c r="C145" s="12">
        <v>45826</v>
      </c>
      <c r="D145" s="13" t="s">
        <v>4035</v>
      </c>
      <c r="E145" s="48">
        <v>15263.2</v>
      </c>
      <c r="F145" s="15">
        <v>44229</v>
      </c>
      <c r="G145" s="48">
        <v>15263.2</v>
      </c>
      <c r="H145" s="49">
        <f>Tabla13[[#This Row],[Importe]]-Tabla13[[#This Row],[Pagado]]</f>
        <v>0</v>
      </c>
      <c r="I145" s="8" t="s">
        <v>10970</v>
      </c>
    </row>
    <row r="146" spans="1:9" x14ac:dyDescent="0.25">
      <c r="A146" s="14">
        <v>44229</v>
      </c>
      <c r="B146" s="8" t="s">
        <v>15010</v>
      </c>
      <c r="C146" s="12">
        <v>45827</v>
      </c>
      <c r="D146" s="13" t="s">
        <v>3936</v>
      </c>
      <c r="E146" s="48">
        <v>7944.6</v>
      </c>
      <c r="F146" s="15">
        <v>44231</v>
      </c>
      <c r="G146" s="48">
        <v>7944.6</v>
      </c>
      <c r="H146" s="49">
        <f>Tabla13[[#This Row],[Importe]]-Tabla13[[#This Row],[Pagado]]</f>
        <v>0</v>
      </c>
      <c r="I146" s="8" t="s">
        <v>10970</v>
      </c>
    </row>
    <row r="147" spans="1:9" x14ac:dyDescent="0.25">
      <c r="A147" s="14">
        <v>44229</v>
      </c>
      <c r="B147" s="8" t="s">
        <v>15011</v>
      </c>
      <c r="C147" s="12">
        <v>45828</v>
      </c>
      <c r="D147" s="13" t="s">
        <v>3954</v>
      </c>
      <c r="E147" s="48">
        <v>8679.7999999999993</v>
      </c>
      <c r="F147" s="15">
        <v>44229</v>
      </c>
      <c r="G147" s="48">
        <v>8679.7999999999993</v>
      </c>
      <c r="H147" s="49">
        <f>Tabla13[[#This Row],[Importe]]-Tabla13[[#This Row],[Pagado]]</f>
        <v>0</v>
      </c>
      <c r="I147" s="8" t="s">
        <v>10970</v>
      </c>
    </row>
    <row r="148" spans="1:9" x14ac:dyDescent="0.25">
      <c r="A148" s="14">
        <v>44229</v>
      </c>
      <c r="B148" s="8" t="s">
        <v>15012</v>
      </c>
      <c r="C148" s="12">
        <v>45829</v>
      </c>
      <c r="D148" s="13" t="s">
        <v>4031</v>
      </c>
      <c r="E148" s="48">
        <v>1150</v>
      </c>
      <c r="F148" s="15">
        <v>44229</v>
      </c>
      <c r="G148" s="48">
        <v>1150</v>
      </c>
      <c r="H148" s="49">
        <f>Tabla13[[#This Row],[Importe]]-Tabla13[[#This Row],[Pagado]]</f>
        <v>0</v>
      </c>
      <c r="I148" s="8" t="s">
        <v>10970</v>
      </c>
    </row>
    <row r="149" spans="1:9" x14ac:dyDescent="0.25">
      <c r="A149" s="14">
        <v>44229</v>
      </c>
      <c r="B149" s="8" t="s">
        <v>15013</v>
      </c>
      <c r="C149" s="12">
        <v>45830</v>
      </c>
      <c r="D149" s="13" t="s">
        <v>4183</v>
      </c>
      <c r="E149" s="48">
        <v>4268.8</v>
      </c>
      <c r="F149" s="15">
        <v>44229</v>
      </c>
      <c r="G149" s="48">
        <v>4268.8</v>
      </c>
      <c r="H149" s="49">
        <f>Tabla13[[#This Row],[Importe]]-Tabla13[[#This Row],[Pagado]]</f>
        <v>0</v>
      </c>
      <c r="I149" s="8" t="s">
        <v>10970</v>
      </c>
    </row>
    <row r="150" spans="1:9" ht="30" x14ac:dyDescent="0.25">
      <c r="A150" s="14">
        <v>44229</v>
      </c>
      <c r="B150" s="8" t="s">
        <v>15014</v>
      </c>
      <c r="C150" s="12">
        <v>45831</v>
      </c>
      <c r="D150" s="13" t="s">
        <v>3951</v>
      </c>
      <c r="E150" s="48">
        <v>6349.5</v>
      </c>
      <c r="F150" s="15" t="s">
        <v>14892</v>
      </c>
      <c r="G150" s="48">
        <f>5500+849.5</f>
        <v>6349.5</v>
      </c>
      <c r="H150" s="49">
        <f>Tabla13[[#This Row],[Importe]]-Tabla13[[#This Row],[Pagado]]</f>
        <v>0</v>
      </c>
      <c r="I150" s="8" t="s">
        <v>10970</v>
      </c>
    </row>
    <row r="151" spans="1:9" ht="30" x14ac:dyDescent="0.25">
      <c r="A151" s="14">
        <v>44229</v>
      </c>
      <c r="B151" s="8" t="s">
        <v>15015</v>
      </c>
      <c r="C151" s="12">
        <v>45832</v>
      </c>
      <c r="D151" s="13" t="s">
        <v>3935</v>
      </c>
      <c r="E151" s="48">
        <v>75241.2</v>
      </c>
      <c r="F151" s="15" t="s">
        <v>15016</v>
      </c>
      <c r="G151" s="48">
        <f>65000+10241.2</f>
        <v>75241.2</v>
      </c>
      <c r="H151" s="49">
        <f>Tabla13[[#This Row],[Importe]]-Tabla13[[#This Row],[Pagado]]</f>
        <v>0</v>
      </c>
      <c r="I151" s="8" t="s">
        <v>10970</v>
      </c>
    </row>
    <row r="152" spans="1:9" x14ac:dyDescent="0.25">
      <c r="A152" s="14">
        <v>44229</v>
      </c>
      <c r="B152" s="8" t="s">
        <v>15017</v>
      </c>
      <c r="C152" s="12">
        <v>45833</v>
      </c>
      <c r="D152" s="17" t="s">
        <v>7662</v>
      </c>
      <c r="E152" s="48">
        <v>0</v>
      </c>
      <c r="F152" s="18" t="s">
        <v>7662</v>
      </c>
      <c r="G152" s="48">
        <v>0</v>
      </c>
      <c r="H152" s="49">
        <f>Tabla13[[#This Row],[Importe]]-Tabla13[[#This Row],[Pagado]]</f>
        <v>0</v>
      </c>
      <c r="I152" s="8" t="s">
        <v>7662</v>
      </c>
    </row>
    <row r="153" spans="1:9" x14ac:dyDescent="0.25">
      <c r="A153" s="14">
        <v>44229</v>
      </c>
      <c r="B153" s="8" t="s">
        <v>15018</v>
      </c>
      <c r="C153" s="12">
        <v>45834</v>
      </c>
      <c r="D153" s="13" t="s">
        <v>3940</v>
      </c>
      <c r="E153" s="48">
        <v>4319.3999999999996</v>
      </c>
      <c r="F153" s="15">
        <v>44230</v>
      </c>
      <c r="G153" s="48">
        <v>4319.3999999999996</v>
      </c>
      <c r="H153" s="49">
        <f>Tabla13[[#This Row],[Importe]]-Tabla13[[#This Row],[Pagado]]</f>
        <v>0</v>
      </c>
      <c r="I153" s="8" t="s">
        <v>10970</v>
      </c>
    </row>
    <row r="154" spans="1:9" x14ac:dyDescent="0.25">
      <c r="A154" s="14">
        <v>44229</v>
      </c>
      <c r="B154" s="8" t="s">
        <v>15019</v>
      </c>
      <c r="C154" s="12">
        <v>45835</v>
      </c>
      <c r="D154" s="13" t="s">
        <v>3941</v>
      </c>
      <c r="E154" s="48">
        <v>4585.5</v>
      </c>
      <c r="F154" s="15">
        <v>44231</v>
      </c>
      <c r="G154" s="48">
        <v>4585.5</v>
      </c>
      <c r="H154" s="49">
        <f>Tabla13[[#This Row],[Importe]]-Tabla13[[#This Row],[Pagado]]</f>
        <v>0</v>
      </c>
      <c r="I154" s="8" t="s">
        <v>10970</v>
      </c>
    </row>
    <row r="155" spans="1:9" x14ac:dyDescent="0.25">
      <c r="A155" s="14">
        <v>44229</v>
      </c>
      <c r="B155" s="8" t="s">
        <v>15020</v>
      </c>
      <c r="C155" s="12">
        <v>45836</v>
      </c>
      <c r="D155" s="13" t="s">
        <v>3994</v>
      </c>
      <c r="E155" s="48">
        <v>2203</v>
      </c>
      <c r="F155" s="15">
        <v>44229</v>
      </c>
      <c r="G155" s="48">
        <v>2203</v>
      </c>
      <c r="H155" s="49">
        <f>Tabla13[[#This Row],[Importe]]-Tabla13[[#This Row],[Pagado]]</f>
        <v>0</v>
      </c>
      <c r="I155" s="8" t="s">
        <v>10970</v>
      </c>
    </row>
    <row r="156" spans="1:9" x14ac:dyDescent="0.25">
      <c r="A156" s="14">
        <v>44229</v>
      </c>
      <c r="B156" s="8" t="s">
        <v>15021</v>
      </c>
      <c r="C156" s="12">
        <v>45837</v>
      </c>
      <c r="D156" s="13" t="s">
        <v>3942</v>
      </c>
      <c r="E156" s="48">
        <v>3450</v>
      </c>
      <c r="F156" s="15">
        <v>44231</v>
      </c>
      <c r="G156" s="48">
        <v>3450</v>
      </c>
      <c r="H156" s="49">
        <f>Tabla13[[#This Row],[Importe]]-Tabla13[[#This Row],[Pagado]]</f>
        <v>0</v>
      </c>
      <c r="I156" s="8" t="s">
        <v>10970</v>
      </c>
    </row>
    <row r="157" spans="1:9" x14ac:dyDescent="0.25">
      <c r="A157" s="14">
        <v>44229</v>
      </c>
      <c r="B157" s="8" t="s">
        <v>15022</v>
      </c>
      <c r="C157" s="12">
        <v>45838</v>
      </c>
      <c r="D157" s="13" t="s">
        <v>3949</v>
      </c>
      <c r="E157" s="48">
        <v>37594.1</v>
      </c>
      <c r="F157" s="15">
        <v>44231</v>
      </c>
      <c r="G157" s="48">
        <v>37594.1</v>
      </c>
      <c r="H157" s="49">
        <f>Tabla13[[#This Row],[Importe]]-Tabla13[[#This Row],[Pagado]]</f>
        <v>0</v>
      </c>
      <c r="I157" s="8" t="s">
        <v>10970</v>
      </c>
    </row>
    <row r="158" spans="1:9" x14ac:dyDescent="0.25">
      <c r="A158" s="14">
        <v>44229</v>
      </c>
      <c r="B158" s="8" t="s">
        <v>15023</v>
      </c>
      <c r="C158" s="12">
        <v>45839</v>
      </c>
      <c r="D158" s="13" t="s">
        <v>3945</v>
      </c>
      <c r="E158" s="48">
        <v>702</v>
      </c>
      <c r="F158" s="15">
        <v>44230</v>
      </c>
      <c r="G158" s="48">
        <v>702</v>
      </c>
      <c r="H158" s="49">
        <f>Tabla13[[#This Row],[Importe]]-Tabla13[[#This Row],[Pagado]]</f>
        <v>0</v>
      </c>
      <c r="I158" s="8" t="s">
        <v>10970</v>
      </c>
    </row>
    <row r="159" spans="1:9" x14ac:dyDescent="0.25">
      <c r="A159" s="14">
        <v>44229</v>
      </c>
      <c r="B159" s="8" t="s">
        <v>15024</v>
      </c>
      <c r="C159" s="12">
        <v>45840</v>
      </c>
      <c r="D159" s="13" t="s">
        <v>3950</v>
      </c>
      <c r="E159" s="48">
        <v>47388.4</v>
      </c>
      <c r="F159" s="15">
        <v>44230</v>
      </c>
      <c r="G159" s="48">
        <v>47388.4</v>
      </c>
      <c r="H159" s="49">
        <f>Tabla13[[#This Row],[Importe]]-Tabla13[[#This Row],[Pagado]]</f>
        <v>0</v>
      </c>
      <c r="I159" s="8" t="s">
        <v>10970</v>
      </c>
    </row>
    <row r="160" spans="1:9" x14ac:dyDescent="0.25">
      <c r="A160" s="14">
        <v>44229</v>
      </c>
      <c r="B160" s="8" t="s">
        <v>15025</v>
      </c>
      <c r="C160" s="12">
        <v>45841</v>
      </c>
      <c r="D160" s="13" t="s">
        <v>3947</v>
      </c>
      <c r="E160" s="48">
        <v>1778.4</v>
      </c>
      <c r="F160" s="15">
        <v>44231</v>
      </c>
      <c r="G160" s="48">
        <v>1778.4</v>
      </c>
      <c r="H160" s="49">
        <f>Tabla13[[#This Row],[Importe]]-Tabla13[[#This Row],[Pagado]]</f>
        <v>0</v>
      </c>
      <c r="I160" s="8" t="s">
        <v>10970</v>
      </c>
    </row>
    <row r="161" spans="1:9" x14ac:dyDescent="0.25">
      <c r="A161" s="14">
        <v>44229</v>
      </c>
      <c r="B161" s="8" t="s">
        <v>15026</v>
      </c>
      <c r="C161" s="12">
        <v>45842</v>
      </c>
      <c r="D161" s="13" t="s">
        <v>3946</v>
      </c>
      <c r="E161" s="48">
        <v>2329.1999999999998</v>
      </c>
      <c r="F161" s="15">
        <v>44230</v>
      </c>
      <c r="G161" s="48">
        <v>2329.1999999999998</v>
      </c>
      <c r="H161" s="49">
        <f>Tabla13[[#This Row],[Importe]]-Tabla13[[#This Row],[Pagado]]</f>
        <v>0</v>
      </c>
      <c r="I161" s="8" t="s">
        <v>10970</v>
      </c>
    </row>
    <row r="162" spans="1:9" x14ac:dyDescent="0.25">
      <c r="A162" s="14">
        <v>44229</v>
      </c>
      <c r="B162" s="8" t="s">
        <v>15027</v>
      </c>
      <c r="C162" s="12">
        <v>45843</v>
      </c>
      <c r="D162" s="13" t="s">
        <v>3948</v>
      </c>
      <c r="E162" s="48">
        <v>7488.8</v>
      </c>
      <c r="F162" s="15">
        <v>44231</v>
      </c>
      <c r="G162" s="48">
        <v>7488.8</v>
      </c>
      <c r="H162" s="49">
        <f>Tabla13[[#This Row],[Importe]]-Tabla13[[#This Row],[Pagado]]</f>
        <v>0</v>
      </c>
      <c r="I162" s="8" t="s">
        <v>10970</v>
      </c>
    </row>
    <row r="163" spans="1:9" x14ac:dyDescent="0.25">
      <c r="A163" s="14">
        <v>44229</v>
      </c>
      <c r="B163" s="8" t="s">
        <v>15028</v>
      </c>
      <c r="C163" s="12">
        <v>45844</v>
      </c>
      <c r="D163" s="13" t="s">
        <v>4129</v>
      </c>
      <c r="E163" s="48">
        <v>15247.2</v>
      </c>
      <c r="F163" s="15">
        <v>44231</v>
      </c>
      <c r="G163" s="48">
        <v>15247.2</v>
      </c>
      <c r="H163" s="49">
        <f>Tabla13[[#This Row],[Importe]]-Tabla13[[#This Row],[Pagado]]</f>
        <v>0</v>
      </c>
      <c r="I163" s="8" t="s">
        <v>10970</v>
      </c>
    </row>
    <row r="164" spans="1:9" x14ac:dyDescent="0.25">
      <c r="A164" s="14">
        <v>44229</v>
      </c>
      <c r="B164" s="8" t="s">
        <v>15029</v>
      </c>
      <c r="C164" s="12">
        <v>45845</v>
      </c>
      <c r="D164" s="13" t="s">
        <v>3967</v>
      </c>
      <c r="E164" s="48">
        <v>5828.2</v>
      </c>
      <c r="F164" s="15">
        <v>44229</v>
      </c>
      <c r="G164" s="48">
        <v>5828.2</v>
      </c>
      <c r="H164" s="49">
        <f>Tabla13[[#This Row],[Importe]]-Tabla13[[#This Row],[Pagado]]</f>
        <v>0</v>
      </c>
      <c r="I164" s="8" t="s">
        <v>10970</v>
      </c>
    </row>
    <row r="165" spans="1:9" x14ac:dyDescent="0.25">
      <c r="A165" s="14">
        <v>44229</v>
      </c>
      <c r="B165" s="8" t="s">
        <v>15030</v>
      </c>
      <c r="C165" s="12">
        <v>45846</v>
      </c>
      <c r="D165" s="13" t="s">
        <v>3944</v>
      </c>
      <c r="E165" s="48">
        <v>4632</v>
      </c>
      <c r="F165" s="15">
        <v>44230</v>
      </c>
      <c r="G165" s="48">
        <v>4632</v>
      </c>
      <c r="H165" s="49">
        <f>Tabla13[[#This Row],[Importe]]-Tabla13[[#This Row],[Pagado]]</f>
        <v>0</v>
      </c>
      <c r="I165" s="8" t="s">
        <v>10970</v>
      </c>
    </row>
    <row r="166" spans="1:9" x14ac:dyDescent="0.25">
      <c r="A166" s="14">
        <v>44229</v>
      </c>
      <c r="B166" s="8" t="s">
        <v>15031</v>
      </c>
      <c r="C166" s="12">
        <v>45847</v>
      </c>
      <c r="D166" s="13" t="s">
        <v>3963</v>
      </c>
      <c r="E166" s="48">
        <v>1591.9</v>
      </c>
      <c r="F166" s="15">
        <v>44229</v>
      </c>
      <c r="G166" s="48">
        <v>1591.9</v>
      </c>
      <c r="H166" s="49">
        <f>Tabla13[[#This Row],[Importe]]-Tabla13[[#This Row],[Pagado]]</f>
        <v>0</v>
      </c>
      <c r="I166" s="8" t="s">
        <v>10970</v>
      </c>
    </row>
    <row r="167" spans="1:9" x14ac:dyDescent="0.25">
      <c r="A167" s="14">
        <v>44229</v>
      </c>
      <c r="B167" s="8" t="s">
        <v>15032</v>
      </c>
      <c r="C167" s="12">
        <v>45848</v>
      </c>
      <c r="D167" s="13" t="s">
        <v>3965</v>
      </c>
      <c r="E167" s="48">
        <v>690</v>
      </c>
      <c r="F167" s="15">
        <v>44229</v>
      </c>
      <c r="G167" s="48">
        <v>690</v>
      </c>
      <c r="H167" s="49">
        <f>Tabla13[[#This Row],[Importe]]-Tabla13[[#This Row],[Pagado]]</f>
        <v>0</v>
      </c>
      <c r="I167" s="8" t="s">
        <v>10970</v>
      </c>
    </row>
    <row r="168" spans="1:9" x14ac:dyDescent="0.25">
      <c r="A168" s="14">
        <v>44229</v>
      </c>
      <c r="B168" s="8" t="s">
        <v>15033</v>
      </c>
      <c r="C168" s="12">
        <v>45849</v>
      </c>
      <c r="D168" s="13" t="s">
        <v>4127</v>
      </c>
      <c r="E168" s="48">
        <v>31797.5</v>
      </c>
      <c r="F168" s="15">
        <v>44229</v>
      </c>
      <c r="G168" s="48">
        <v>31797.5</v>
      </c>
      <c r="H168" s="49">
        <f>Tabla13[[#This Row],[Importe]]-Tabla13[[#This Row],[Pagado]]</f>
        <v>0</v>
      </c>
      <c r="I168" s="8" t="s">
        <v>10970</v>
      </c>
    </row>
    <row r="169" spans="1:9" x14ac:dyDescent="0.25">
      <c r="A169" s="14">
        <v>44229</v>
      </c>
      <c r="B169" s="8" t="s">
        <v>15034</v>
      </c>
      <c r="C169" s="12">
        <v>45850</v>
      </c>
      <c r="D169" s="13" t="s">
        <v>4030</v>
      </c>
      <c r="E169" s="48">
        <v>736.6</v>
      </c>
      <c r="F169" s="15">
        <v>44229</v>
      </c>
      <c r="G169" s="48">
        <v>736.6</v>
      </c>
      <c r="H169" s="49">
        <f>Tabla13[[#This Row],[Importe]]-Tabla13[[#This Row],[Pagado]]</f>
        <v>0</v>
      </c>
      <c r="I169" s="8" t="s">
        <v>10970</v>
      </c>
    </row>
    <row r="170" spans="1:9" x14ac:dyDescent="0.25">
      <c r="A170" s="14">
        <v>44229</v>
      </c>
      <c r="B170" s="8" t="s">
        <v>15035</v>
      </c>
      <c r="C170" s="12">
        <v>45851</v>
      </c>
      <c r="D170" s="13" t="s">
        <v>3982</v>
      </c>
      <c r="E170" s="48">
        <v>585</v>
      </c>
      <c r="F170" s="15">
        <v>44229</v>
      </c>
      <c r="G170" s="48">
        <v>585</v>
      </c>
      <c r="H170" s="49">
        <f>Tabla13[[#This Row],[Importe]]-Tabla13[[#This Row],[Pagado]]</f>
        <v>0</v>
      </c>
      <c r="I170" s="8" t="s">
        <v>10970</v>
      </c>
    </row>
    <row r="171" spans="1:9" x14ac:dyDescent="0.25">
      <c r="A171" s="14">
        <v>44229</v>
      </c>
      <c r="B171" s="8" t="s">
        <v>15036</v>
      </c>
      <c r="C171" s="12">
        <v>45852</v>
      </c>
      <c r="D171" s="13" t="s">
        <v>3972</v>
      </c>
      <c r="E171" s="48">
        <v>5544.9</v>
      </c>
      <c r="F171" s="15">
        <v>44229</v>
      </c>
      <c r="G171" s="48">
        <v>5544.9</v>
      </c>
      <c r="H171" s="49">
        <f>Tabla13[[#This Row],[Importe]]-Tabla13[[#This Row],[Pagado]]</f>
        <v>0</v>
      </c>
      <c r="I171" s="8" t="s">
        <v>10970</v>
      </c>
    </row>
    <row r="172" spans="1:9" x14ac:dyDescent="0.25">
      <c r="A172" s="14">
        <v>44229</v>
      </c>
      <c r="B172" s="8" t="s">
        <v>15037</v>
      </c>
      <c r="C172" s="12">
        <v>45853</v>
      </c>
      <c r="D172" s="13" t="s">
        <v>4134</v>
      </c>
      <c r="E172" s="48">
        <v>338.4</v>
      </c>
      <c r="F172" s="15">
        <v>44229</v>
      </c>
      <c r="G172" s="48">
        <v>338.4</v>
      </c>
      <c r="H172" s="49">
        <f>Tabla13[[#This Row],[Importe]]-Tabla13[[#This Row],[Pagado]]</f>
        <v>0</v>
      </c>
      <c r="I172" s="8" t="s">
        <v>10970</v>
      </c>
    </row>
    <row r="173" spans="1:9" x14ac:dyDescent="0.25">
      <c r="A173" s="14">
        <v>44229</v>
      </c>
      <c r="B173" s="8" t="s">
        <v>15038</v>
      </c>
      <c r="C173" s="12">
        <v>45854</v>
      </c>
      <c r="D173" s="13" t="s">
        <v>3971</v>
      </c>
      <c r="E173" s="48">
        <v>4429.1000000000004</v>
      </c>
      <c r="F173" s="15">
        <v>44229</v>
      </c>
      <c r="G173" s="48">
        <v>4429.1000000000004</v>
      </c>
      <c r="H173" s="49">
        <f>Tabla13[[#This Row],[Importe]]-Tabla13[[#This Row],[Pagado]]</f>
        <v>0</v>
      </c>
      <c r="I173" s="8" t="s">
        <v>10970</v>
      </c>
    </row>
    <row r="174" spans="1:9" x14ac:dyDescent="0.25">
      <c r="A174" s="14">
        <v>44229</v>
      </c>
      <c r="B174" s="8" t="s">
        <v>15039</v>
      </c>
      <c r="C174" s="12">
        <v>45855</v>
      </c>
      <c r="D174" s="13" t="s">
        <v>3956</v>
      </c>
      <c r="E174" s="48">
        <v>1730</v>
      </c>
      <c r="F174" s="15">
        <v>44229</v>
      </c>
      <c r="G174" s="48">
        <v>1730</v>
      </c>
      <c r="H174" s="49">
        <f>Tabla13[[#This Row],[Importe]]-Tabla13[[#This Row],[Pagado]]</f>
        <v>0</v>
      </c>
      <c r="I174" s="8" t="s">
        <v>10970</v>
      </c>
    </row>
    <row r="175" spans="1:9" x14ac:dyDescent="0.25">
      <c r="A175" s="14">
        <v>44229</v>
      </c>
      <c r="B175" s="8" t="s">
        <v>15040</v>
      </c>
      <c r="C175" s="12">
        <v>45856</v>
      </c>
      <c r="D175" s="13" t="s">
        <v>3957</v>
      </c>
      <c r="E175" s="48">
        <v>1840</v>
      </c>
      <c r="F175" s="15">
        <v>44229</v>
      </c>
      <c r="G175" s="48">
        <v>1840</v>
      </c>
      <c r="H175" s="49">
        <f>Tabla13[[#This Row],[Importe]]-Tabla13[[#This Row],[Pagado]]</f>
        <v>0</v>
      </c>
      <c r="I175" s="8" t="s">
        <v>10970</v>
      </c>
    </row>
    <row r="176" spans="1:9" x14ac:dyDescent="0.25">
      <c r="A176" s="14">
        <v>44229</v>
      </c>
      <c r="B176" s="8" t="s">
        <v>15041</v>
      </c>
      <c r="C176" s="12">
        <v>45857</v>
      </c>
      <c r="D176" s="13" t="s">
        <v>4036</v>
      </c>
      <c r="E176" s="48">
        <v>1820.4</v>
      </c>
      <c r="F176" s="15">
        <v>44229</v>
      </c>
      <c r="G176" s="48">
        <v>1820.4</v>
      </c>
      <c r="H176" s="49">
        <f>Tabla13[[#This Row],[Importe]]-Tabla13[[#This Row],[Pagado]]</f>
        <v>0</v>
      </c>
      <c r="I176" s="8" t="s">
        <v>10970</v>
      </c>
    </row>
    <row r="177" spans="1:9" x14ac:dyDescent="0.25">
      <c r="A177" s="14">
        <v>44229</v>
      </c>
      <c r="B177" s="8" t="s">
        <v>15042</v>
      </c>
      <c r="C177" s="12">
        <v>45858</v>
      </c>
      <c r="D177" s="13" t="s">
        <v>3962</v>
      </c>
      <c r="E177" s="48">
        <v>6330.5</v>
      </c>
      <c r="F177" s="15">
        <v>44229</v>
      </c>
      <c r="G177" s="48">
        <v>6330.5</v>
      </c>
      <c r="H177" s="49">
        <f>Tabla13[[#This Row],[Importe]]-Tabla13[[#This Row],[Pagado]]</f>
        <v>0</v>
      </c>
      <c r="I177" s="8" t="s">
        <v>10970</v>
      </c>
    </row>
    <row r="178" spans="1:9" x14ac:dyDescent="0.25">
      <c r="A178" s="14">
        <v>44229</v>
      </c>
      <c r="B178" s="8" t="s">
        <v>15043</v>
      </c>
      <c r="C178" s="12">
        <v>45859</v>
      </c>
      <c r="D178" s="13" t="s">
        <v>3993</v>
      </c>
      <c r="E178" s="48">
        <v>8458.7999999999993</v>
      </c>
      <c r="F178" s="15">
        <v>44229</v>
      </c>
      <c r="G178" s="48">
        <v>8458.7999999999993</v>
      </c>
      <c r="H178" s="49">
        <f>Tabla13[[#This Row],[Importe]]-Tabla13[[#This Row],[Pagado]]</f>
        <v>0</v>
      </c>
      <c r="I178" s="8" t="s">
        <v>10970</v>
      </c>
    </row>
    <row r="179" spans="1:9" x14ac:dyDescent="0.25">
      <c r="A179" s="14">
        <v>44229</v>
      </c>
      <c r="B179" s="8" t="s">
        <v>15044</v>
      </c>
      <c r="C179" s="12">
        <v>45860</v>
      </c>
      <c r="D179" s="13" t="s">
        <v>3959</v>
      </c>
      <c r="E179" s="48">
        <v>32481</v>
      </c>
      <c r="F179" s="15">
        <v>44244</v>
      </c>
      <c r="G179" s="48">
        <v>32481</v>
      </c>
      <c r="H179" s="49">
        <f>Tabla13[[#This Row],[Importe]]-Tabla13[[#This Row],[Pagado]]</f>
        <v>0</v>
      </c>
      <c r="I179" s="8" t="s">
        <v>10970</v>
      </c>
    </row>
    <row r="180" spans="1:9" x14ac:dyDescent="0.25">
      <c r="A180" s="14">
        <v>44229</v>
      </c>
      <c r="B180" s="8" t="s">
        <v>15045</v>
      </c>
      <c r="C180" s="12">
        <v>45861</v>
      </c>
      <c r="D180" s="13" t="s">
        <v>4013</v>
      </c>
      <c r="E180" s="48">
        <v>10440</v>
      </c>
      <c r="F180" s="15">
        <v>44229</v>
      </c>
      <c r="G180" s="48">
        <v>10440</v>
      </c>
      <c r="H180" s="49">
        <f>Tabla13[[#This Row],[Importe]]-Tabla13[[#This Row],[Pagado]]</f>
        <v>0</v>
      </c>
      <c r="I180" s="8" t="s">
        <v>10970</v>
      </c>
    </row>
    <row r="181" spans="1:9" x14ac:dyDescent="0.25">
      <c r="A181" s="14">
        <v>44229</v>
      </c>
      <c r="B181" s="8" t="s">
        <v>15046</v>
      </c>
      <c r="C181" s="12">
        <v>45862</v>
      </c>
      <c r="D181" s="13" t="s">
        <v>4041</v>
      </c>
      <c r="E181" s="48">
        <v>1764.6</v>
      </c>
      <c r="F181" s="15">
        <v>44229</v>
      </c>
      <c r="G181" s="48">
        <v>1764.6</v>
      </c>
      <c r="H181" s="49">
        <f>Tabla13[[#This Row],[Importe]]-Tabla13[[#This Row],[Pagado]]</f>
        <v>0</v>
      </c>
      <c r="I181" s="8" t="s">
        <v>10970</v>
      </c>
    </row>
    <row r="182" spans="1:9" x14ac:dyDescent="0.25">
      <c r="A182" s="14">
        <v>44229</v>
      </c>
      <c r="B182" s="8" t="s">
        <v>15047</v>
      </c>
      <c r="C182" s="12">
        <v>45863</v>
      </c>
      <c r="D182" s="13" t="s">
        <v>4068</v>
      </c>
      <c r="E182" s="48">
        <v>5098</v>
      </c>
      <c r="F182" s="15">
        <v>44238</v>
      </c>
      <c r="G182" s="48">
        <v>5098</v>
      </c>
      <c r="H182" s="49">
        <f>Tabla13[[#This Row],[Importe]]-Tabla13[[#This Row],[Pagado]]</f>
        <v>0</v>
      </c>
      <c r="I182" s="8" t="s">
        <v>10970</v>
      </c>
    </row>
    <row r="183" spans="1:9" x14ac:dyDescent="0.25">
      <c r="A183" s="14">
        <v>44229</v>
      </c>
      <c r="B183" s="8" t="s">
        <v>15048</v>
      </c>
      <c r="C183" s="12">
        <v>45864</v>
      </c>
      <c r="D183" s="13" t="s">
        <v>9503</v>
      </c>
      <c r="E183" s="48">
        <v>4540.7</v>
      </c>
      <c r="F183" s="15">
        <v>44229</v>
      </c>
      <c r="G183" s="48">
        <v>4540.7</v>
      </c>
      <c r="H183" s="49">
        <f>Tabla13[[#This Row],[Importe]]-Tabla13[[#This Row],[Pagado]]</f>
        <v>0</v>
      </c>
      <c r="I183" s="8" t="s">
        <v>10970</v>
      </c>
    </row>
    <row r="184" spans="1:9" x14ac:dyDescent="0.25">
      <c r="A184" s="14">
        <v>44229</v>
      </c>
      <c r="B184" s="8" t="s">
        <v>15049</v>
      </c>
      <c r="C184" s="12">
        <v>45865</v>
      </c>
      <c r="D184" s="13" t="s">
        <v>3964</v>
      </c>
      <c r="E184" s="48">
        <v>2391.6</v>
      </c>
      <c r="F184" s="15">
        <v>44229</v>
      </c>
      <c r="G184" s="48">
        <v>2391.6</v>
      </c>
      <c r="H184" s="49">
        <f>Tabla13[[#This Row],[Importe]]-Tabla13[[#This Row],[Pagado]]</f>
        <v>0</v>
      </c>
      <c r="I184" s="8" t="s">
        <v>10970</v>
      </c>
    </row>
    <row r="185" spans="1:9" x14ac:dyDescent="0.25">
      <c r="A185" s="14">
        <v>44229</v>
      </c>
      <c r="B185" s="8" t="s">
        <v>15050</v>
      </c>
      <c r="C185" s="12">
        <v>45866</v>
      </c>
      <c r="D185" s="13" t="s">
        <v>3958</v>
      </c>
      <c r="E185" s="48">
        <v>4244.2</v>
      </c>
      <c r="F185" s="15">
        <v>44229</v>
      </c>
      <c r="G185" s="48">
        <v>4244.2</v>
      </c>
      <c r="H185" s="49">
        <f>Tabla13[[#This Row],[Importe]]-Tabla13[[#This Row],[Pagado]]</f>
        <v>0</v>
      </c>
      <c r="I185" s="8" t="s">
        <v>10970</v>
      </c>
    </row>
    <row r="186" spans="1:9" x14ac:dyDescent="0.25">
      <c r="A186" s="14">
        <v>44229</v>
      </c>
      <c r="B186" s="8" t="s">
        <v>15051</v>
      </c>
      <c r="C186" s="12">
        <v>45867</v>
      </c>
      <c r="D186" s="13" t="s">
        <v>3964</v>
      </c>
      <c r="E186" s="48">
        <v>4152</v>
      </c>
      <c r="F186" s="15">
        <v>44230</v>
      </c>
      <c r="G186" s="48">
        <v>4152</v>
      </c>
      <c r="H186" s="49">
        <f>Tabla13[[#This Row],[Importe]]-Tabla13[[#This Row],[Pagado]]</f>
        <v>0</v>
      </c>
      <c r="I186" s="8" t="s">
        <v>10970</v>
      </c>
    </row>
    <row r="187" spans="1:9" x14ac:dyDescent="0.25">
      <c r="A187" s="14">
        <v>44229</v>
      </c>
      <c r="B187" s="8" t="s">
        <v>15052</v>
      </c>
      <c r="C187" s="12">
        <v>45868</v>
      </c>
      <c r="D187" s="13" t="s">
        <v>4001</v>
      </c>
      <c r="E187" s="48">
        <v>3707.6</v>
      </c>
      <c r="F187" s="15">
        <v>44230</v>
      </c>
      <c r="G187" s="48">
        <v>3707.6</v>
      </c>
      <c r="H187" s="49">
        <f>Tabla13[[#This Row],[Importe]]-Tabla13[[#This Row],[Pagado]]</f>
        <v>0</v>
      </c>
      <c r="I187" s="8" t="s">
        <v>10970</v>
      </c>
    </row>
    <row r="188" spans="1:9" x14ac:dyDescent="0.25">
      <c r="A188" s="14">
        <v>44229</v>
      </c>
      <c r="B188" s="8" t="s">
        <v>15053</v>
      </c>
      <c r="C188" s="12">
        <v>45869</v>
      </c>
      <c r="D188" s="13" t="s">
        <v>4100</v>
      </c>
      <c r="E188" s="48">
        <v>460</v>
      </c>
      <c r="F188" s="15">
        <v>44230</v>
      </c>
      <c r="G188" s="48">
        <v>460</v>
      </c>
      <c r="H188" s="49">
        <f>Tabla13[[#This Row],[Importe]]-Tabla13[[#This Row],[Pagado]]</f>
        <v>0</v>
      </c>
      <c r="I188" s="8" t="s">
        <v>10970</v>
      </c>
    </row>
    <row r="189" spans="1:9" x14ac:dyDescent="0.25">
      <c r="A189" s="14">
        <v>44229</v>
      </c>
      <c r="B189" s="8" t="s">
        <v>15054</v>
      </c>
      <c r="C189" s="12">
        <v>45870</v>
      </c>
      <c r="D189" s="13" t="s">
        <v>4002</v>
      </c>
      <c r="E189" s="48">
        <v>2014.8</v>
      </c>
      <c r="F189" s="15">
        <v>44230</v>
      </c>
      <c r="G189" s="48">
        <v>2014.8</v>
      </c>
      <c r="H189" s="49">
        <f>Tabla13[[#This Row],[Importe]]-Tabla13[[#This Row],[Pagado]]</f>
        <v>0</v>
      </c>
      <c r="I189" s="8" t="s">
        <v>10970</v>
      </c>
    </row>
    <row r="190" spans="1:9" x14ac:dyDescent="0.25">
      <c r="A190" s="14">
        <v>44229</v>
      </c>
      <c r="B190" s="8" t="s">
        <v>15055</v>
      </c>
      <c r="C190" s="12">
        <v>45871</v>
      </c>
      <c r="D190" s="13" t="s">
        <v>4009</v>
      </c>
      <c r="E190" s="48">
        <v>606.55999999999995</v>
      </c>
      <c r="F190" s="15">
        <v>44230</v>
      </c>
      <c r="G190" s="48">
        <v>606.55999999999995</v>
      </c>
      <c r="H190" s="49">
        <f>Tabla13[[#This Row],[Importe]]-Tabla13[[#This Row],[Pagado]]</f>
        <v>0</v>
      </c>
      <c r="I190" s="8" t="s">
        <v>10970</v>
      </c>
    </row>
    <row r="191" spans="1:9" x14ac:dyDescent="0.25">
      <c r="A191" s="14">
        <v>44229</v>
      </c>
      <c r="B191" s="8" t="s">
        <v>15056</v>
      </c>
      <c r="C191" s="12">
        <v>45872</v>
      </c>
      <c r="D191" s="13" t="s">
        <v>3973</v>
      </c>
      <c r="E191" s="48">
        <v>460</v>
      </c>
      <c r="F191" s="15">
        <v>44230</v>
      </c>
      <c r="G191" s="48">
        <v>460</v>
      </c>
      <c r="H191" s="49">
        <f>Tabla13[[#This Row],[Importe]]-Tabla13[[#This Row],[Pagado]]</f>
        <v>0</v>
      </c>
      <c r="I191" s="8" t="s">
        <v>10970</v>
      </c>
    </row>
    <row r="192" spans="1:9" x14ac:dyDescent="0.25">
      <c r="A192" s="14">
        <v>44229</v>
      </c>
      <c r="B192" s="8" t="s">
        <v>15057</v>
      </c>
      <c r="C192" s="12">
        <v>45873</v>
      </c>
      <c r="D192" s="13" t="s">
        <v>3974</v>
      </c>
      <c r="E192" s="48">
        <v>4600</v>
      </c>
      <c r="F192" s="15">
        <v>44230</v>
      </c>
      <c r="G192" s="48">
        <v>4600</v>
      </c>
      <c r="H192" s="49">
        <f>Tabla13[[#This Row],[Importe]]-Tabla13[[#This Row],[Pagado]]</f>
        <v>0</v>
      </c>
      <c r="I192" s="8" t="s">
        <v>10970</v>
      </c>
    </row>
    <row r="193" spans="1:9" x14ac:dyDescent="0.25">
      <c r="A193" s="14">
        <v>44229</v>
      </c>
      <c r="B193" s="8" t="s">
        <v>15058</v>
      </c>
      <c r="C193" s="12">
        <v>45874</v>
      </c>
      <c r="D193" s="13" t="s">
        <v>4007</v>
      </c>
      <c r="E193" s="48">
        <v>1056.5999999999999</v>
      </c>
      <c r="F193" s="15">
        <v>44230</v>
      </c>
      <c r="G193" s="48">
        <v>1056.5999999999999</v>
      </c>
      <c r="H193" s="49">
        <f>Tabla13[[#This Row],[Importe]]-Tabla13[[#This Row],[Pagado]]</f>
        <v>0</v>
      </c>
      <c r="I193" s="8" t="s">
        <v>10970</v>
      </c>
    </row>
    <row r="194" spans="1:9" x14ac:dyDescent="0.25">
      <c r="A194" s="14">
        <v>44229</v>
      </c>
      <c r="B194" s="8" t="s">
        <v>15059</v>
      </c>
      <c r="C194" s="12">
        <v>45875</v>
      </c>
      <c r="D194" s="17" t="s">
        <v>7662</v>
      </c>
      <c r="E194" s="48">
        <v>0</v>
      </c>
      <c r="F194" s="18" t="s">
        <v>7662</v>
      </c>
      <c r="G194" s="48">
        <v>0</v>
      </c>
      <c r="H194" s="49">
        <f>Tabla13[[#This Row],[Importe]]-Tabla13[[#This Row],[Pagado]]</f>
        <v>0</v>
      </c>
      <c r="I194" s="8" t="s">
        <v>7662</v>
      </c>
    </row>
    <row r="195" spans="1:9" x14ac:dyDescent="0.25">
      <c r="A195" s="14">
        <v>44229</v>
      </c>
      <c r="B195" s="8" t="s">
        <v>15060</v>
      </c>
      <c r="C195" s="12">
        <v>45876</v>
      </c>
      <c r="D195" s="13" t="s">
        <v>3995</v>
      </c>
      <c r="E195" s="48">
        <v>65969.600000000006</v>
      </c>
      <c r="F195" s="15">
        <v>44229</v>
      </c>
      <c r="G195" s="48">
        <v>65969.600000000006</v>
      </c>
      <c r="H195" s="49">
        <f>Tabla13[[#This Row],[Importe]]-Tabla13[[#This Row],[Pagado]]</f>
        <v>0</v>
      </c>
      <c r="I195" s="8" t="s">
        <v>10970</v>
      </c>
    </row>
    <row r="196" spans="1:9" x14ac:dyDescent="0.25">
      <c r="A196" s="14">
        <v>44229</v>
      </c>
      <c r="B196" s="8" t="s">
        <v>15061</v>
      </c>
      <c r="C196" s="12">
        <v>45877</v>
      </c>
      <c r="D196" s="13" t="s">
        <v>4215</v>
      </c>
      <c r="E196" s="48">
        <v>1833</v>
      </c>
      <c r="F196" s="15">
        <v>44230</v>
      </c>
      <c r="G196" s="48">
        <v>1833</v>
      </c>
      <c r="H196" s="49">
        <f>Tabla13[[#This Row],[Importe]]-Tabla13[[#This Row],[Pagado]]</f>
        <v>0</v>
      </c>
      <c r="I196" s="8" t="s">
        <v>10970</v>
      </c>
    </row>
    <row r="197" spans="1:9" x14ac:dyDescent="0.25">
      <c r="A197" s="14">
        <v>44229</v>
      </c>
      <c r="B197" s="8" t="s">
        <v>15062</v>
      </c>
      <c r="C197" s="12">
        <v>45878</v>
      </c>
      <c r="D197" s="13" t="s">
        <v>3955</v>
      </c>
      <c r="E197" s="48">
        <v>1279.5999999999999</v>
      </c>
      <c r="F197" s="15">
        <v>44229</v>
      </c>
      <c r="G197" s="48">
        <v>1279.5999999999999</v>
      </c>
      <c r="H197" s="49">
        <f>Tabla13[[#This Row],[Importe]]-Tabla13[[#This Row],[Pagado]]</f>
        <v>0</v>
      </c>
      <c r="I197" s="8" t="s">
        <v>10970</v>
      </c>
    </row>
    <row r="198" spans="1:9" x14ac:dyDescent="0.25">
      <c r="A198" s="14">
        <v>44229</v>
      </c>
      <c r="B198" s="8" t="s">
        <v>15063</v>
      </c>
      <c r="C198" s="12">
        <v>45879</v>
      </c>
      <c r="D198" s="13" t="s">
        <v>4005</v>
      </c>
      <c r="E198" s="48">
        <v>1388.6</v>
      </c>
      <c r="F198" s="15">
        <v>44230</v>
      </c>
      <c r="G198" s="48">
        <v>1388.6</v>
      </c>
      <c r="H198" s="49">
        <f>Tabla13[[#This Row],[Importe]]-Tabla13[[#This Row],[Pagado]]</f>
        <v>0</v>
      </c>
      <c r="I198" s="8" t="s">
        <v>10970</v>
      </c>
    </row>
    <row r="199" spans="1:9" x14ac:dyDescent="0.25">
      <c r="A199" s="14">
        <v>44229</v>
      </c>
      <c r="B199" s="8" t="s">
        <v>15064</v>
      </c>
      <c r="C199" s="12">
        <v>45880</v>
      </c>
      <c r="D199" s="13" t="s">
        <v>4045</v>
      </c>
      <c r="E199" s="48">
        <v>1479.8</v>
      </c>
      <c r="F199" s="15">
        <v>44230</v>
      </c>
      <c r="G199" s="48">
        <v>1479.8</v>
      </c>
      <c r="H199" s="49">
        <f>Tabla13[[#This Row],[Importe]]-Tabla13[[#This Row],[Pagado]]</f>
        <v>0</v>
      </c>
      <c r="I199" s="8" t="s">
        <v>10970</v>
      </c>
    </row>
    <row r="200" spans="1:9" x14ac:dyDescent="0.25">
      <c r="A200" s="14">
        <v>44229</v>
      </c>
      <c r="B200" s="8" t="s">
        <v>15065</v>
      </c>
      <c r="C200" s="12">
        <v>45881</v>
      </c>
      <c r="D200" s="13" t="s">
        <v>4083</v>
      </c>
      <c r="E200" s="48">
        <v>7000.35</v>
      </c>
      <c r="F200" s="15">
        <v>44230</v>
      </c>
      <c r="G200" s="48">
        <v>7000.35</v>
      </c>
      <c r="H200" s="49">
        <f>Tabla13[[#This Row],[Importe]]-Tabla13[[#This Row],[Pagado]]</f>
        <v>0</v>
      </c>
      <c r="I200" s="8" t="s">
        <v>10970</v>
      </c>
    </row>
    <row r="201" spans="1:9" x14ac:dyDescent="0.25">
      <c r="A201" s="14">
        <v>44229</v>
      </c>
      <c r="B201" s="8" t="s">
        <v>15066</v>
      </c>
      <c r="C201" s="12">
        <v>45882</v>
      </c>
      <c r="D201" s="13" t="s">
        <v>3969</v>
      </c>
      <c r="E201" s="48">
        <v>7784.1</v>
      </c>
      <c r="F201" s="15">
        <v>44229</v>
      </c>
      <c r="G201" s="48">
        <v>7784.1</v>
      </c>
      <c r="H201" s="49">
        <f>Tabla13[[#This Row],[Importe]]-Tabla13[[#This Row],[Pagado]]</f>
        <v>0</v>
      </c>
      <c r="I201" s="8" t="s">
        <v>10970</v>
      </c>
    </row>
    <row r="202" spans="1:9" x14ac:dyDescent="0.25">
      <c r="A202" s="14">
        <v>44229</v>
      </c>
      <c r="B202" s="8" t="s">
        <v>15067</v>
      </c>
      <c r="C202" s="12">
        <v>45883</v>
      </c>
      <c r="D202" s="13" t="s">
        <v>3977</v>
      </c>
      <c r="E202" s="48">
        <v>6237.9</v>
      </c>
      <c r="F202" s="15">
        <v>44229</v>
      </c>
      <c r="G202" s="48">
        <v>6237.9</v>
      </c>
      <c r="H202" s="49">
        <f>Tabla13[[#This Row],[Importe]]-Tabla13[[#This Row],[Pagado]]</f>
        <v>0</v>
      </c>
      <c r="I202" s="8" t="s">
        <v>10970</v>
      </c>
    </row>
    <row r="203" spans="1:9" x14ac:dyDescent="0.25">
      <c r="A203" s="14">
        <v>44229</v>
      </c>
      <c r="B203" s="8" t="s">
        <v>15068</v>
      </c>
      <c r="C203" s="12">
        <v>45884</v>
      </c>
      <c r="D203" s="13" t="s">
        <v>4010</v>
      </c>
      <c r="E203" s="48">
        <v>2347.1999999999998</v>
      </c>
      <c r="F203" s="15">
        <v>44230</v>
      </c>
      <c r="G203" s="48">
        <v>2347.1999999999998</v>
      </c>
      <c r="H203" s="49">
        <f>Tabla13[[#This Row],[Importe]]-Tabla13[[#This Row],[Pagado]]</f>
        <v>0</v>
      </c>
      <c r="I203" s="8" t="s">
        <v>10970</v>
      </c>
    </row>
    <row r="204" spans="1:9" x14ac:dyDescent="0.25">
      <c r="A204" s="14">
        <v>44229</v>
      </c>
      <c r="B204" s="8" t="s">
        <v>15069</v>
      </c>
      <c r="C204" s="12">
        <v>45885</v>
      </c>
      <c r="D204" s="13" t="s">
        <v>4011</v>
      </c>
      <c r="E204" s="48">
        <v>283.5</v>
      </c>
      <c r="F204" s="15">
        <v>44230</v>
      </c>
      <c r="G204" s="48">
        <v>283.5</v>
      </c>
      <c r="H204" s="49">
        <f>Tabla13[[#This Row],[Importe]]-Tabla13[[#This Row],[Pagado]]</f>
        <v>0</v>
      </c>
      <c r="I204" s="8" t="s">
        <v>10970</v>
      </c>
    </row>
    <row r="205" spans="1:9" x14ac:dyDescent="0.25">
      <c r="A205" s="14">
        <v>44229</v>
      </c>
      <c r="B205" s="8" t="s">
        <v>15070</v>
      </c>
      <c r="C205" s="12">
        <v>45886</v>
      </c>
      <c r="D205" s="13" t="s">
        <v>3964</v>
      </c>
      <c r="E205" s="48">
        <v>5170.5</v>
      </c>
      <c r="F205" s="15">
        <v>44230</v>
      </c>
      <c r="G205" s="48">
        <v>5170.5</v>
      </c>
      <c r="H205" s="49">
        <f>Tabla13[[#This Row],[Importe]]-Tabla13[[#This Row],[Pagado]]</f>
        <v>0</v>
      </c>
      <c r="I205" s="8" t="s">
        <v>10970</v>
      </c>
    </row>
    <row r="206" spans="1:9" x14ac:dyDescent="0.25">
      <c r="A206" s="14">
        <v>44229</v>
      </c>
      <c r="B206" s="8" t="s">
        <v>15071</v>
      </c>
      <c r="C206" s="12">
        <v>45887</v>
      </c>
      <c r="D206" s="13" t="s">
        <v>4109</v>
      </c>
      <c r="E206" s="48">
        <v>1680</v>
      </c>
      <c r="F206" s="15">
        <v>44229</v>
      </c>
      <c r="G206" s="48">
        <v>1680</v>
      </c>
      <c r="H206" s="49">
        <f>Tabla13[[#This Row],[Importe]]-Tabla13[[#This Row],[Pagado]]</f>
        <v>0</v>
      </c>
      <c r="I206" s="8" t="s">
        <v>10970</v>
      </c>
    </row>
    <row r="207" spans="1:9" x14ac:dyDescent="0.25">
      <c r="A207" s="14">
        <v>44229</v>
      </c>
      <c r="B207" s="8" t="s">
        <v>15072</v>
      </c>
      <c r="C207" s="12">
        <v>45888</v>
      </c>
      <c r="D207" s="13" t="s">
        <v>3991</v>
      </c>
      <c r="E207" s="48">
        <v>4525</v>
      </c>
      <c r="F207" s="15">
        <v>44229</v>
      </c>
      <c r="G207" s="48">
        <v>4525</v>
      </c>
      <c r="H207" s="49">
        <f>Tabla13[[#This Row],[Importe]]-Tabla13[[#This Row],[Pagado]]</f>
        <v>0</v>
      </c>
      <c r="I207" s="8" t="s">
        <v>10970</v>
      </c>
    </row>
    <row r="208" spans="1:9" x14ac:dyDescent="0.25">
      <c r="A208" s="14">
        <v>44229</v>
      </c>
      <c r="B208" s="8" t="s">
        <v>15073</v>
      </c>
      <c r="C208" s="12">
        <v>45889</v>
      </c>
      <c r="D208" s="13" t="s">
        <v>4037</v>
      </c>
      <c r="E208" s="48">
        <v>561.6</v>
      </c>
      <c r="F208" s="15">
        <v>44229</v>
      </c>
      <c r="G208" s="48">
        <v>561.6</v>
      </c>
      <c r="H208" s="49">
        <f>Tabla13[[#This Row],[Importe]]-Tabla13[[#This Row],[Pagado]]</f>
        <v>0</v>
      </c>
      <c r="I208" s="8" t="s">
        <v>10970</v>
      </c>
    </row>
    <row r="209" spans="1:9" x14ac:dyDescent="0.25">
      <c r="A209" s="14">
        <v>44229</v>
      </c>
      <c r="B209" s="8" t="s">
        <v>15074</v>
      </c>
      <c r="C209" s="12">
        <v>45890</v>
      </c>
      <c r="D209" s="13" t="s">
        <v>3988</v>
      </c>
      <c r="E209" s="48">
        <v>6444</v>
      </c>
      <c r="F209" s="15">
        <v>44230</v>
      </c>
      <c r="G209" s="48">
        <v>6444</v>
      </c>
      <c r="H209" s="49">
        <f>Tabla13[[#This Row],[Importe]]-Tabla13[[#This Row],[Pagado]]</f>
        <v>0</v>
      </c>
      <c r="I209" s="8" t="s">
        <v>10970</v>
      </c>
    </row>
    <row r="210" spans="1:9" x14ac:dyDescent="0.25">
      <c r="A210" s="14">
        <v>44229</v>
      </c>
      <c r="B210" s="8" t="s">
        <v>15075</v>
      </c>
      <c r="C210" s="12">
        <v>45891</v>
      </c>
      <c r="D210" s="13" t="s">
        <v>3985</v>
      </c>
      <c r="E210" s="48">
        <v>3413.4</v>
      </c>
      <c r="F210" s="15">
        <v>44230</v>
      </c>
      <c r="G210" s="48">
        <v>3413.4</v>
      </c>
      <c r="H210" s="49">
        <f>Tabla13[[#This Row],[Importe]]-Tabla13[[#This Row],[Pagado]]</f>
        <v>0</v>
      </c>
      <c r="I210" s="8" t="s">
        <v>10970</v>
      </c>
    </row>
    <row r="211" spans="1:9" x14ac:dyDescent="0.25">
      <c r="A211" s="14">
        <v>44229</v>
      </c>
      <c r="B211" s="8" t="s">
        <v>15076</v>
      </c>
      <c r="C211" s="12">
        <v>45892</v>
      </c>
      <c r="D211" s="13" t="s">
        <v>3964</v>
      </c>
      <c r="E211" s="48">
        <v>828</v>
      </c>
      <c r="F211" s="15">
        <v>44229</v>
      </c>
      <c r="G211" s="48">
        <v>828</v>
      </c>
      <c r="H211" s="49">
        <f>Tabla13[[#This Row],[Importe]]-Tabla13[[#This Row],[Pagado]]</f>
        <v>0</v>
      </c>
      <c r="I211" s="8" t="s">
        <v>10970</v>
      </c>
    </row>
    <row r="212" spans="1:9" x14ac:dyDescent="0.25">
      <c r="A212" s="14">
        <v>44229</v>
      </c>
      <c r="B212" s="8" t="s">
        <v>15077</v>
      </c>
      <c r="C212" s="12">
        <v>45893</v>
      </c>
      <c r="D212" s="13" t="s">
        <v>3983</v>
      </c>
      <c r="E212" s="48">
        <v>6860.7</v>
      </c>
      <c r="F212" s="15">
        <v>44230</v>
      </c>
      <c r="G212" s="48">
        <v>6860.7</v>
      </c>
      <c r="H212" s="49">
        <f>Tabla13[[#This Row],[Importe]]-Tabla13[[#This Row],[Pagado]]</f>
        <v>0</v>
      </c>
      <c r="I212" s="8" t="s">
        <v>10970</v>
      </c>
    </row>
    <row r="213" spans="1:9" x14ac:dyDescent="0.25">
      <c r="A213" s="14">
        <v>44229</v>
      </c>
      <c r="B213" s="8" t="s">
        <v>15078</v>
      </c>
      <c r="C213" s="12">
        <v>45894</v>
      </c>
      <c r="D213" s="13" t="s">
        <v>4159</v>
      </c>
      <c r="E213" s="48">
        <v>11698.9</v>
      </c>
      <c r="F213" s="15">
        <v>44229</v>
      </c>
      <c r="G213" s="48">
        <v>11698.9</v>
      </c>
      <c r="H213" s="49">
        <f>Tabla13[[#This Row],[Importe]]-Tabla13[[#This Row],[Pagado]]</f>
        <v>0</v>
      </c>
      <c r="I213" s="8" t="s">
        <v>10970</v>
      </c>
    </row>
    <row r="214" spans="1:9" x14ac:dyDescent="0.25">
      <c r="A214" s="14">
        <v>44229</v>
      </c>
      <c r="B214" s="8" t="s">
        <v>15079</v>
      </c>
      <c r="C214" s="12">
        <v>45895</v>
      </c>
      <c r="D214" s="13" t="s">
        <v>3980</v>
      </c>
      <c r="E214" s="48">
        <v>6806.2</v>
      </c>
      <c r="F214" s="15">
        <v>44230</v>
      </c>
      <c r="G214" s="48">
        <v>6806.2</v>
      </c>
      <c r="H214" s="49">
        <f>Tabla13[[#This Row],[Importe]]-Tabla13[[#This Row],[Pagado]]</f>
        <v>0</v>
      </c>
      <c r="I214" s="8" t="s">
        <v>10970</v>
      </c>
    </row>
    <row r="215" spans="1:9" x14ac:dyDescent="0.25">
      <c r="A215" s="14">
        <v>44229</v>
      </c>
      <c r="B215" s="8" t="s">
        <v>15080</v>
      </c>
      <c r="C215" s="12">
        <v>45896</v>
      </c>
      <c r="D215" s="13" t="s">
        <v>3964</v>
      </c>
      <c r="E215" s="48">
        <v>374.4</v>
      </c>
      <c r="F215" s="15">
        <v>44229</v>
      </c>
      <c r="G215" s="48">
        <v>374.4</v>
      </c>
      <c r="H215" s="49">
        <f>Tabla13[[#This Row],[Importe]]-Tabla13[[#This Row],[Pagado]]</f>
        <v>0</v>
      </c>
      <c r="I215" s="8" t="s">
        <v>10970</v>
      </c>
    </row>
    <row r="216" spans="1:9" x14ac:dyDescent="0.25">
      <c r="A216" s="14">
        <v>44229</v>
      </c>
      <c r="B216" s="8" t="s">
        <v>15081</v>
      </c>
      <c r="C216" s="12">
        <v>45897</v>
      </c>
      <c r="D216" s="17" t="s">
        <v>7662</v>
      </c>
      <c r="E216" s="48">
        <v>0</v>
      </c>
      <c r="F216" s="18" t="s">
        <v>7662</v>
      </c>
      <c r="G216" s="48">
        <v>0</v>
      </c>
      <c r="H216" s="49">
        <f>Tabla13[[#This Row],[Importe]]-Tabla13[[#This Row],[Pagado]]</f>
        <v>0</v>
      </c>
      <c r="I216" s="8" t="s">
        <v>7662</v>
      </c>
    </row>
    <row r="217" spans="1:9" x14ac:dyDescent="0.25">
      <c r="A217" s="14">
        <v>44229</v>
      </c>
      <c r="B217" s="8" t="s">
        <v>15082</v>
      </c>
      <c r="C217" s="12">
        <v>45898</v>
      </c>
      <c r="D217" s="13" t="s">
        <v>3989</v>
      </c>
      <c r="E217" s="48">
        <v>799.4</v>
      </c>
      <c r="F217" s="15">
        <v>44229</v>
      </c>
      <c r="G217" s="48">
        <v>799.4</v>
      </c>
      <c r="H217" s="49">
        <f>Tabla13[[#This Row],[Importe]]-Tabla13[[#This Row],[Pagado]]</f>
        <v>0</v>
      </c>
      <c r="I217" s="8" t="s">
        <v>10970</v>
      </c>
    </row>
    <row r="218" spans="1:9" x14ac:dyDescent="0.25">
      <c r="A218" s="14">
        <v>44229</v>
      </c>
      <c r="B218" s="8" t="s">
        <v>15083</v>
      </c>
      <c r="C218" s="12">
        <v>45899</v>
      </c>
      <c r="D218" s="13" t="s">
        <v>3999</v>
      </c>
      <c r="E218" s="48">
        <v>2275.1999999999998</v>
      </c>
      <c r="F218" s="15">
        <v>44229</v>
      </c>
      <c r="G218" s="48">
        <v>2275.1999999999998</v>
      </c>
      <c r="H218" s="49">
        <f>Tabla13[[#This Row],[Importe]]-Tabla13[[#This Row],[Pagado]]</f>
        <v>0</v>
      </c>
      <c r="I218" s="8" t="s">
        <v>10970</v>
      </c>
    </row>
    <row r="219" spans="1:9" x14ac:dyDescent="0.25">
      <c r="A219" s="14">
        <v>44229</v>
      </c>
      <c r="B219" s="8" t="s">
        <v>15084</v>
      </c>
      <c r="C219" s="12">
        <v>45900</v>
      </c>
      <c r="D219" s="13" t="s">
        <v>3987</v>
      </c>
      <c r="E219" s="48">
        <v>2163.6</v>
      </c>
      <c r="F219" s="15">
        <v>44230</v>
      </c>
      <c r="G219" s="48">
        <v>2163.6</v>
      </c>
      <c r="H219" s="49">
        <f>Tabla13[[#This Row],[Importe]]-Tabla13[[#This Row],[Pagado]]</f>
        <v>0</v>
      </c>
      <c r="I219" s="8" t="s">
        <v>10970</v>
      </c>
    </row>
    <row r="220" spans="1:9" x14ac:dyDescent="0.25">
      <c r="A220" s="14">
        <v>44229</v>
      </c>
      <c r="B220" s="8" t="s">
        <v>15085</v>
      </c>
      <c r="C220" s="12">
        <v>45901</v>
      </c>
      <c r="D220" s="13" t="s">
        <v>4170</v>
      </c>
      <c r="E220" s="48">
        <v>1685</v>
      </c>
      <c r="F220" s="15">
        <v>44229</v>
      </c>
      <c r="G220" s="48">
        <v>1685</v>
      </c>
      <c r="H220" s="49">
        <f>Tabla13[[#This Row],[Importe]]-Tabla13[[#This Row],[Pagado]]</f>
        <v>0</v>
      </c>
      <c r="I220" s="8" t="s">
        <v>10970</v>
      </c>
    </row>
    <row r="221" spans="1:9" x14ac:dyDescent="0.25">
      <c r="A221" s="14">
        <v>44229</v>
      </c>
      <c r="B221" s="8" t="s">
        <v>15086</v>
      </c>
      <c r="C221" s="12">
        <v>45902</v>
      </c>
      <c r="D221" s="13" t="s">
        <v>3975</v>
      </c>
      <c r="E221" s="48">
        <v>2300</v>
      </c>
      <c r="F221" s="15">
        <v>44230</v>
      </c>
      <c r="G221" s="48">
        <v>2300</v>
      </c>
      <c r="H221" s="49">
        <f>Tabla13[[#This Row],[Importe]]-Tabla13[[#This Row],[Pagado]]</f>
        <v>0</v>
      </c>
      <c r="I221" s="8" t="s">
        <v>10970</v>
      </c>
    </row>
    <row r="222" spans="1:9" x14ac:dyDescent="0.25">
      <c r="A222" s="14">
        <v>44229</v>
      </c>
      <c r="B222" s="8" t="s">
        <v>15087</v>
      </c>
      <c r="C222" s="12">
        <v>45903</v>
      </c>
      <c r="D222" s="13" t="s">
        <v>4079</v>
      </c>
      <c r="E222" s="48">
        <v>13854.2</v>
      </c>
      <c r="F222" s="15">
        <v>44229</v>
      </c>
      <c r="G222" s="48">
        <v>13854.2</v>
      </c>
      <c r="H222" s="49">
        <f>Tabla13[[#This Row],[Importe]]-Tabla13[[#This Row],[Pagado]]</f>
        <v>0</v>
      </c>
      <c r="I222" s="8" t="s">
        <v>10970</v>
      </c>
    </row>
    <row r="223" spans="1:9" x14ac:dyDescent="0.25">
      <c r="A223" s="14">
        <v>44229</v>
      </c>
      <c r="B223" s="8" t="s">
        <v>15088</v>
      </c>
      <c r="C223" s="12">
        <v>45904</v>
      </c>
      <c r="D223" s="13" t="s">
        <v>3986</v>
      </c>
      <c r="E223" s="48">
        <v>2745.3</v>
      </c>
      <c r="F223" s="15">
        <v>44230</v>
      </c>
      <c r="G223" s="48">
        <v>2745.3</v>
      </c>
      <c r="H223" s="49">
        <f>Tabla13[[#This Row],[Importe]]-Tabla13[[#This Row],[Pagado]]</f>
        <v>0</v>
      </c>
      <c r="I223" s="8" t="s">
        <v>10970</v>
      </c>
    </row>
    <row r="224" spans="1:9" x14ac:dyDescent="0.25">
      <c r="A224" s="14">
        <v>44229</v>
      </c>
      <c r="B224" s="8" t="s">
        <v>15089</v>
      </c>
      <c r="C224" s="12">
        <v>45905</v>
      </c>
      <c r="D224" s="13" t="s">
        <v>3986</v>
      </c>
      <c r="E224" s="48">
        <v>2800.1</v>
      </c>
      <c r="F224" s="15">
        <v>44230</v>
      </c>
      <c r="G224" s="48">
        <v>2800.1</v>
      </c>
      <c r="H224" s="49">
        <f>Tabla13[[#This Row],[Importe]]-Tabla13[[#This Row],[Pagado]]</f>
        <v>0</v>
      </c>
      <c r="I224" s="8" t="s">
        <v>10970</v>
      </c>
    </row>
    <row r="225" spans="1:9" x14ac:dyDescent="0.25">
      <c r="A225" s="14">
        <v>44229</v>
      </c>
      <c r="B225" s="8" t="s">
        <v>15090</v>
      </c>
      <c r="C225" s="12">
        <v>45906</v>
      </c>
      <c r="D225" s="13" t="s">
        <v>4057</v>
      </c>
      <c r="E225" s="48">
        <v>6523.5</v>
      </c>
      <c r="F225" s="15">
        <v>44229</v>
      </c>
      <c r="G225" s="48">
        <v>6523.5</v>
      </c>
      <c r="H225" s="49">
        <f>Tabla13[[#This Row],[Importe]]-Tabla13[[#This Row],[Pagado]]</f>
        <v>0</v>
      </c>
      <c r="I225" s="8" t="s">
        <v>10970</v>
      </c>
    </row>
    <row r="226" spans="1:9" x14ac:dyDescent="0.25">
      <c r="A226" s="14">
        <v>44229</v>
      </c>
      <c r="B226" s="8" t="s">
        <v>15091</v>
      </c>
      <c r="C226" s="12">
        <v>45907</v>
      </c>
      <c r="D226" s="13" t="s">
        <v>3981</v>
      </c>
      <c r="E226" s="48">
        <v>6008.4</v>
      </c>
      <c r="F226" s="15">
        <v>44230</v>
      </c>
      <c r="G226" s="48">
        <v>6008.4</v>
      </c>
      <c r="H226" s="49">
        <f>Tabla13[[#This Row],[Importe]]-Tabla13[[#This Row],[Pagado]]</f>
        <v>0</v>
      </c>
      <c r="I226" s="8" t="s">
        <v>10970</v>
      </c>
    </row>
    <row r="227" spans="1:9" x14ac:dyDescent="0.25">
      <c r="A227" s="14">
        <v>44229</v>
      </c>
      <c r="B227" s="8" t="s">
        <v>15092</v>
      </c>
      <c r="C227" s="12">
        <v>45908</v>
      </c>
      <c r="D227" s="13" t="s">
        <v>4096</v>
      </c>
      <c r="E227" s="48">
        <v>3225.6</v>
      </c>
      <c r="F227" s="15">
        <v>44229</v>
      </c>
      <c r="G227" s="48">
        <v>3225.6</v>
      </c>
      <c r="H227" s="49">
        <f>Tabla13[[#This Row],[Importe]]-Tabla13[[#This Row],[Pagado]]</f>
        <v>0</v>
      </c>
      <c r="I227" s="8" t="s">
        <v>10970</v>
      </c>
    </row>
    <row r="228" spans="1:9" x14ac:dyDescent="0.25">
      <c r="A228" s="14">
        <v>44229</v>
      </c>
      <c r="B228" s="8" t="s">
        <v>15093</v>
      </c>
      <c r="C228" s="12">
        <v>45909</v>
      </c>
      <c r="D228" s="13" t="s">
        <v>4173</v>
      </c>
      <c r="E228" s="48">
        <v>27169.4</v>
      </c>
      <c r="F228" s="15">
        <v>44230</v>
      </c>
      <c r="G228" s="48">
        <v>27169.4</v>
      </c>
      <c r="H228" s="49">
        <f>Tabla13[[#This Row],[Importe]]-Tabla13[[#This Row],[Pagado]]</f>
        <v>0</v>
      </c>
      <c r="I228" s="8" t="s">
        <v>10970</v>
      </c>
    </row>
    <row r="229" spans="1:9" x14ac:dyDescent="0.25">
      <c r="A229" s="14">
        <v>44229</v>
      </c>
      <c r="B229" s="8" t="s">
        <v>15094</v>
      </c>
      <c r="C229" s="12">
        <v>45910</v>
      </c>
      <c r="D229" s="13" t="s">
        <v>3958</v>
      </c>
      <c r="E229" s="48">
        <v>538.20000000000005</v>
      </c>
      <c r="F229" s="15">
        <v>44229</v>
      </c>
      <c r="G229" s="48">
        <v>538.20000000000005</v>
      </c>
      <c r="H229" s="49">
        <f>Tabla13[[#This Row],[Importe]]-Tabla13[[#This Row],[Pagado]]</f>
        <v>0</v>
      </c>
      <c r="I229" s="8" t="s">
        <v>10970</v>
      </c>
    </row>
    <row r="230" spans="1:9" x14ac:dyDescent="0.25">
      <c r="A230" s="14">
        <v>44229</v>
      </c>
      <c r="B230" s="8" t="s">
        <v>15095</v>
      </c>
      <c r="C230" s="12">
        <v>45911</v>
      </c>
      <c r="D230" s="13" t="s">
        <v>3950</v>
      </c>
      <c r="E230" s="48">
        <v>2371.1999999999998</v>
      </c>
      <c r="F230" s="15">
        <v>44229</v>
      </c>
      <c r="G230" s="48">
        <v>2371.1999999999998</v>
      </c>
      <c r="H230" s="49">
        <f>Tabla13[[#This Row],[Importe]]-Tabla13[[#This Row],[Pagado]]</f>
        <v>0</v>
      </c>
      <c r="I230" s="8" t="s">
        <v>10970</v>
      </c>
    </row>
    <row r="231" spans="1:9" x14ac:dyDescent="0.25">
      <c r="A231" s="14">
        <v>44229</v>
      </c>
      <c r="B231" s="8" t="s">
        <v>15096</v>
      </c>
      <c r="C231" s="12">
        <v>45912</v>
      </c>
      <c r="D231" s="13" t="s">
        <v>3964</v>
      </c>
      <c r="E231" s="48">
        <v>943</v>
      </c>
      <c r="F231" s="15">
        <v>44229</v>
      </c>
      <c r="G231" s="48">
        <v>943</v>
      </c>
      <c r="H231" s="49">
        <f>Tabla13[[#This Row],[Importe]]-Tabla13[[#This Row],[Pagado]]</f>
        <v>0</v>
      </c>
      <c r="I231" s="8" t="s">
        <v>10970</v>
      </c>
    </row>
    <row r="232" spans="1:9" x14ac:dyDescent="0.25">
      <c r="A232" s="14">
        <v>44229</v>
      </c>
      <c r="B232" s="8" t="s">
        <v>15097</v>
      </c>
      <c r="C232" s="12">
        <v>45913</v>
      </c>
      <c r="D232" s="13" t="s">
        <v>4069</v>
      </c>
      <c r="E232" s="48">
        <v>33060.699999999997</v>
      </c>
      <c r="F232" s="15">
        <v>44229</v>
      </c>
      <c r="G232" s="48">
        <v>33060.699999999997</v>
      </c>
      <c r="H232" s="49">
        <f>Tabla13[[#This Row],[Importe]]-Tabla13[[#This Row],[Pagado]]</f>
        <v>0</v>
      </c>
      <c r="I232" s="8" t="s">
        <v>10970</v>
      </c>
    </row>
    <row r="233" spans="1:9" x14ac:dyDescent="0.25">
      <c r="A233" s="14">
        <v>44229</v>
      </c>
      <c r="B233" s="8" t="s">
        <v>15098</v>
      </c>
      <c r="C233" s="12">
        <v>45914</v>
      </c>
      <c r="D233" s="13" t="s">
        <v>4072</v>
      </c>
      <c r="E233" s="48">
        <v>1727.8</v>
      </c>
      <c r="F233" s="15">
        <v>44229</v>
      </c>
      <c r="G233" s="48">
        <v>1727.8</v>
      </c>
      <c r="H233" s="49">
        <f>Tabla13[[#This Row],[Importe]]-Tabla13[[#This Row],[Pagado]]</f>
        <v>0</v>
      </c>
      <c r="I233" s="8" t="s">
        <v>10970</v>
      </c>
    </row>
    <row r="234" spans="1:9" x14ac:dyDescent="0.25">
      <c r="A234" s="14">
        <v>44229</v>
      </c>
      <c r="B234" s="8" t="s">
        <v>15099</v>
      </c>
      <c r="C234" s="12">
        <v>45915</v>
      </c>
      <c r="D234" s="13" t="s">
        <v>4097</v>
      </c>
      <c r="E234" s="48">
        <v>995.2</v>
      </c>
      <c r="F234" s="15">
        <v>44229</v>
      </c>
      <c r="G234" s="48">
        <v>995.2</v>
      </c>
      <c r="H234" s="49">
        <f>Tabla13[[#This Row],[Importe]]-Tabla13[[#This Row],[Pagado]]</f>
        <v>0</v>
      </c>
      <c r="I234" s="8" t="s">
        <v>10970</v>
      </c>
    </row>
    <row r="235" spans="1:9" x14ac:dyDescent="0.25">
      <c r="A235" s="14">
        <v>44229</v>
      </c>
      <c r="B235" s="8" t="s">
        <v>15100</v>
      </c>
      <c r="C235" s="12">
        <v>45916</v>
      </c>
      <c r="D235" s="13" t="s">
        <v>4097</v>
      </c>
      <c r="E235" s="48">
        <v>963.9</v>
      </c>
      <c r="F235" s="15">
        <v>44229</v>
      </c>
      <c r="G235" s="48">
        <v>963.9</v>
      </c>
      <c r="H235" s="49">
        <f>Tabla13[[#This Row],[Importe]]-Tabla13[[#This Row],[Pagado]]</f>
        <v>0</v>
      </c>
      <c r="I235" s="8" t="s">
        <v>10970</v>
      </c>
    </row>
    <row r="236" spans="1:9" x14ac:dyDescent="0.25">
      <c r="A236" s="14">
        <v>44229</v>
      </c>
      <c r="B236" s="8" t="s">
        <v>15101</v>
      </c>
      <c r="C236" s="12">
        <v>45917</v>
      </c>
      <c r="D236" s="13" t="s">
        <v>3978</v>
      </c>
      <c r="E236" s="48">
        <v>9641.2999999999993</v>
      </c>
      <c r="F236" s="15">
        <v>44230</v>
      </c>
      <c r="G236" s="48">
        <v>9641.2999999999993</v>
      </c>
      <c r="H236" s="49">
        <f>Tabla13[[#This Row],[Importe]]-Tabla13[[#This Row],[Pagado]]</f>
        <v>0</v>
      </c>
      <c r="I236" s="8" t="s">
        <v>10970</v>
      </c>
    </row>
    <row r="237" spans="1:9" x14ac:dyDescent="0.25">
      <c r="A237" s="14">
        <v>44229</v>
      </c>
      <c r="B237" s="8" t="s">
        <v>15102</v>
      </c>
      <c r="C237" s="12">
        <v>45918</v>
      </c>
      <c r="D237" s="13" t="s">
        <v>4018</v>
      </c>
      <c r="E237" s="48">
        <v>37030.400000000001</v>
      </c>
      <c r="F237" s="15">
        <v>44229</v>
      </c>
      <c r="G237" s="48">
        <v>37030.400000000001</v>
      </c>
      <c r="H237" s="49">
        <f>Tabla13[[#This Row],[Importe]]-Tabla13[[#This Row],[Pagado]]</f>
        <v>0</v>
      </c>
      <c r="I237" s="8" t="s">
        <v>10970</v>
      </c>
    </row>
    <row r="238" spans="1:9" x14ac:dyDescent="0.25">
      <c r="A238" s="14">
        <v>44229</v>
      </c>
      <c r="B238" s="8" t="s">
        <v>15103</v>
      </c>
      <c r="C238" s="12">
        <v>45919</v>
      </c>
      <c r="D238" s="13" t="s">
        <v>3935</v>
      </c>
      <c r="E238" s="48">
        <v>7830.2</v>
      </c>
      <c r="F238" s="15">
        <v>44230</v>
      </c>
      <c r="G238" s="48">
        <v>7830.2</v>
      </c>
      <c r="H238" s="49">
        <f>Tabla13[[#This Row],[Importe]]-Tabla13[[#This Row],[Pagado]]</f>
        <v>0</v>
      </c>
      <c r="I238" s="8" t="s">
        <v>10970</v>
      </c>
    </row>
    <row r="239" spans="1:9" x14ac:dyDescent="0.25">
      <c r="A239" s="14">
        <v>44229</v>
      </c>
      <c r="B239" s="8" t="s">
        <v>15104</v>
      </c>
      <c r="C239" s="12">
        <v>45920</v>
      </c>
      <c r="D239" s="13" t="s">
        <v>3951</v>
      </c>
      <c r="E239" s="48">
        <v>708</v>
      </c>
      <c r="F239" s="15">
        <v>44229</v>
      </c>
      <c r="G239" s="48">
        <v>708</v>
      </c>
      <c r="H239" s="49">
        <f>Tabla13[[#This Row],[Importe]]-Tabla13[[#This Row],[Pagado]]</f>
        <v>0</v>
      </c>
      <c r="I239" s="8" t="s">
        <v>10970</v>
      </c>
    </row>
    <row r="240" spans="1:9" x14ac:dyDescent="0.25">
      <c r="A240" s="14">
        <v>44229</v>
      </c>
      <c r="B240" s="8" t="s">
        <v>15105</v>
      </c>
      <c r="C240" s="12">
        <v>45921</v>
      </c>
      <c r="D240" s="13" t="s">
        <v>4025</v>
      </c>
      <c r="E240" s="48">
        <v>2227.8000000000002</v>
      </c>
      <c r="F240" s="15">
        <v>44229</v>
      </c>
      <c r="G240" s="48">
        <v>2227.8000000000002</v>
      </c>
      <c r="H240" s="49">
        <f>Tabla13[[#This Row],[Importe]]-Tabla13[[#This Row],[Pagado]]</f>
        <v>0</v>
      </c>
      <c r="I240" s="8" t="s">
        <v>10970</v>
      </c>
    </row>
    <row r="241" spans="1:9" x14ac:dyDescent="0.25">
      <c r="A241" s="14">
        <v>44229</v>
      </c>
      <c r="B241" s="8" t="s">
        <v>15106</v>
      </c>
      <c r="C241" s="12">
        <v>45922</v>
      </c>
      <c r="D241" s="13" t="s">
        <v>3964</v>
      </c>
      <c r="E241" s="48">
        <v>94.5</v>
      </c>
      <c r="F241" s="15">
        <v>44229</v>
      </c>
      <c r="G241" s="48">
        <v>94.5</v>
      </c>
      <c r="H241" s="49">
        <f>Tabla13[[#This Row],[Importe]]-Tabla13[[#This Row],[Pagado]]</f>
        <v>0</v>
      </c>
      <c r="I241" s="8" t="s">
        <v>10970</v>
      </c>
    </row>
    <row r="242" spans="1:9" x14ac:dyDescent="0.25">
      <c r="A242" s="14">
        <v>44229</v>
      </c>
      <c r="B242" s="8" t="s">
        <v>15107</v>
      </c>
      <c r="C242" s="12">
        <v>45923</v>
      </c>
      <c r="D242" s="13" t="s">
        <v>4017</v>
      </c>
      <c r="E242" s="48">
        <v>124476.7</v>
      </c>
      <c r="F242" s="15">
        <v>44234</v>
      </c>
      <c r="G242" s="48">
        <v>124476.7</v>
      </c>
      <c r="H242" s="49">
        <f>Tabla13[[#This Row],[Importe]]-Tabla13[[#This Row],[Pagado]]</f>
        <v>0</v>
      </c>
      <c r="I242" s="8" t="s">
        <v>10970</v>
      </c>
    </row>
    <row r="243" spans="1:9" x14ac:dyDescent="0.25">
      <c r="A243" s="14">
        <v>44229</v>
      </c>
      <c r="B243" s="8" t="s">
        <v>15108</v>
      </c>
      <c r="C243" s="12">
        <v>45924</v>
      </c>
      <c r="D243" s="13" t="s">
        <v>4179</v>
      </c>
      <c r="E243" s="48">
        <v>6890.4</v>
      </c>
      <c r="F243" s="15">
        <v>44230</v>
      </c>
      <c r="G243" s="48">
        <v>6890.4</v>
      </c>
      <c r="H243" s="49">
        <f>Tabla13[[#This Row],[Importe]]-Tabla13[[#This Row],[Pagado]]</f>
        <v>0</v>
      </c>
      <c r="I243" s="8" t="s">
        <v>10970</v>
      </c>
    </row>
    <row r="244" spans="1:9" x14ac:dyDescent="0.25">
      <c r="A244" s="14">
        <v>44229</v>
      </c>
      <c r="B244" s="8" t="s">
        <v>15109</v>
      </c>
      <c r="C244" s="12">
        <v>45925</v>
      </c>
      <c r="D244" s="13" t="s">
        <v>3970</v>
      </c>
      <c r="E244" s="48">
        <v>2371.9</v>
      </c>
      <c r="F244" s="15">
        <v>44230</v>
      </c>
      <c r="G244" s="48">
        <v>2371.9</v>
      </c>
      <c r="H244" s="49">
        <f>Tabla13[[#This Row],[Importe]]-Tabla13[[#This Row],[Pagado]]</f>
        <v>0</v>
      </c>
      <c r="I244" s="8" t="s">
        <v>10970</v>
      </c>
    </row>
    <row r="245" spans="1:9" x14ac:dyDescent="0.25">
      <c r="A245" s="14">
        <v>44229</v>
      </c>
      <c r="B245" s="8" t="s">
        <v>15110</v>
      </c>
      <c r="C245" s="12">
        <v>45926</v>
      </c>
      <c r="D245" s="13" t="s">
        <v>3959</v>
      </c>
      <c r="E245" s="48">
        <v>28800</v>
      </c>
      <c r="F245" s="15">
        <v>44244</v>
      </c>
      <c r="G245" s="48">
        <v>28800</v>
      </c>
      <c r="H245" s="49">
        <f>Tabla13[[#This Row],[Importe]]-Tabla13[[#This Row],[Pagado]]</f>
        <v>0</v>
      </c>
      <c r="I245" s="8" t="s">
        <v>10970</v>
      </c>
    </row>
    <row r="246" spans="1:9" x14ac:dyDescent="0.25">
      <c r="A246" s="14">
        <v>44229</v>
      </c>
      <c r="B246" s="8" t="s">
        <v>15111</v>
      </c>
      <c r="C246" s="12">
        <v>45927</v>
      </c>
      <c r="D246" s="13" t="s">
        <v>4105</v>
      </c>
      <c r="E246" s="48">
        <v>50721.8</v>
      </c>
      <c r="F246" s="15">
        <v>44230</v>
      </c>
      <c r="G246" s="48">
        <v>50721.8</v>
      </c>
      <c r="H246" s="49">
        <f>Tabla13[[#This Row],[Importe]]-Tabla13[[#This Row],[Pagado]]</f>
        <v>0</v>
      </c>
      <c r="I246" s="8" t="s">
        <v>10970</v>
      </c>
    </row>
    <row r="247" spans="1:9" x14ac:dyDescent="0.25">
      <c r="A247" s="14">
        <v>44229</v>
      </c>
      <c r="B247" s="8" t="s">
        <v>15112</v>
      </c>
      <c r="C247" s="12">
        <v>45928</v>
      </c>
      <c r="D247" s="13" t="s">
        <v>4121</v>
      </c>
      <c r="E247" s="48">
        <v>1746</v>
      </c>
      <c r="F247" s="15">
        <v>44229</v>
      </c>
      <c r="G247" s="48">
        <v>1746</v>
      </c>
      <c r="H247" s="49">
        <f>Tabla13[[#This Row],[Importe]]-Tabla13[[#This Row],[Pagado]]</f>
        <v>0</v>
      </c>
      <c r="I247" s="8" t="s">
        <v>10970</v>
      </c>
    </row>
    <row r="248" spans="1:9" x14ac:dyDescent="0.25">
      <c r="A248" s="14">
        <v>44229</v>
      </c>
      <c r="B248" s="8" t="s">
        <v>15113</v>
      </c>
      <c r="C248" s="12">
        <v>45929</v>
      </c>
      <c r="D248" s="13" t="s">
        <v>4042</v>
      </c>
      <c r="E248" s="48">
        <v>19453.2</v>
      </c>
      <c r="F248" s="15">
        <v>44229</v>
      </c>
      <c r="G248" s="48">
        <v>19453.2</v>
      </c>
      <c r="H248" s="49">
        <f>Tabla13[[#This Row],[Importe]]-Tabla13[[#This Row],[Pagado]]</f>
        <v>0</v>
      </c>
      <c r="I248" s="8" t="s">
        <v>10970</v>
      </c>
    </row>
    <row r="249" spans="1:9" x14ac:dyDescent="0.25">
      <c r="A249" s="14">
        <v>44229</v>
      </c>
      <c r="B249" s="8" t="s">
        <v>15114</v>
      </c>
      <c r="C249" s="12">
        <v>45930</v>
      </c>
      <c r="D249" s="13" t="s">
        <v>4166</v>
      </c>
      <c r="E249" s="48">
        <v>3041.4</v>
      </c>
      <c r="F249" s="15">
        <v>44229</v>
      </c>
      <c r="G249" s="48">
        <v>3041.4</v>
      </c>
      <c r="H249" s="49">
        <f>Tabla13[[#This Row],[Importe]]-Tabla13[[#This Row],[Pagado]]</f>
        <v>0</v>
      </c>
      <c r="I249" s="8" t="s">
        <v>10970</v>
      </c>
    </row>
    <row r="250" spans="1:9" x14ac:dyDescent="0.25">
      <c r="A250" s="14">
        <v>44229</v>
      </c>
      <c r="B250" s="8" t="s">
        <v>15115</v>
      </c>
      <c r="C250" s="12">
        <v>45931</v>
      </c>
      <c r="D250" s="13" t="s">
        <v>4085</v>
      </c>
      <c r="E250" s="48">
        <v>14968</v>
      </c>
      <c r="F250" s="15">
        <v>44230</v>
      </c>
      <c r="G250" s="48">
        <v>14968</v>
      </c>
      <c r="H250" s="49">
        <f>Tabla13[[#This Row],[Importe]]-Tabla13[[#This Row],[Pagado]]</f>
        <v>0</v>
      </c>
      <c r="I250" s="8" t="s">
        <v>10970</v>
      </c>
    </row>
    <row r="251" spans="1:9" x14ac:dyDescent="0.25">
      <c r="A251" s="14">
        <v>44229</v>
      </c>
      <c r="B251" s="8" t="s">
        <v>15116</v>
      </c>
      <c r="C251" s="12">
        <v>45932</v>
      </c>
      <c r="D251" s="13" t="s">
        <v>4212</v>
      </c>
      <c r="E251" s="48">
        <v>5781.6</v>
      </c>
      <c r="F251" s="15">
        <v>44229</v>
      </c>
      <c r="G251" s="48">
        <v>5781.6</v>
      </c>
      <c r="H251" s="49">
        <f>Tabla13[[#This Row],[Importe]]-Tabla13[[#This Row],[Pagado]]</f>
        <v>0</v>
      </c>
      <c r="I251" s="8" t="s">
        <v>10970</v>
      </c>
    </row>
    <row r="252" spans="1:9" x14ac:dyDescent="0.25">
      <c r="A252" s="14">
        <v>44229</v>
      </c>
      <c r="B252" s="8" t="s">
        <v>15117</v>
      </c>
      <c r="C252" s="12">
        <v>45933</v>
      </c>
      <c r="D252" s="13" t="s">
        <v>3964</v>
      </c>
      <c r="E252" s="48">
        <v>666</v>
      </c>
      <c r="F252" s="15">
        <v>44229</v>
      </c>
      <c r="G252" s="48">
        <v>666</v>
      </c>
      <c r="H252" s="49">
        <f>Tabla13[[#This Row],[Importe]]-Tabla13[[#This Row],[Pagado]]</f>
        <v>0</v>
      </c>
      <c r="I252" s="8" t="s">
        <v>10970</v>
      </c>
    </row>
    <row r="253" spans="1:9" x14ac:dyDescent="0.25">
      <c r="A253" s="14">
        <v>44229</v>
      </c>
      <c r="B253" s="8" t="s">
        <v>15118</v>
      </c>
      <c r="C253" s="12">
        <v>45934</v>
      </c>
      <c r="D253" s="13" t="s">
        <v>4024</v>
      </c>
      <c r="E253" s="48">
        <v>28743.200000000001</v>
      </c>
      <c r="F253" s="15">
        <v>44229</v>
      </c>
      <c r="G253" s="48">
        <v>28743.200000000001</v>
      </c>
      <c r="H253" s="49">
        <f>Tabla13[[#This Row],[Importe]]-Tabla13[[#This Row],[Pagado]]</f>
        <v>0</v>
      </c>
      <c r="I253" s="8" t="s">
        <v>10970</v>
      </c>
    </row>
    <row r="254" spans="1:9" x14ac:dyDescent="0.25">
      <c r="A254" s="14">
        <v>44229</v>
      </c>
      <c r="B254" s="8" t="s">
        <v>15119</v>
      </c>
      <c r="C254" s="12">
        <v>45935</v>
      </c>
      <c r="D254" s="13" t="s">
        <v>4127</v>
      </c>
      <c r="E254" s="48">
        <v>33529.300000000003</v>
      </c>
      <c r="F254" s="15">
        <v>44230</v>
      </c>
      <c r="G254" s="48">
        <v>33529.300000000003</v>
      </c>
      <c r="H254" s="49">
        <f>Tabla13[[#This Row],[Importe]]-Tabla13[[#This Row],[Pagado]]</f>
        <v>0</v>
      </c>
      <c r="I254" s="8" t="s">
        <v>10970</v>
      </c>
    </row>
    <row r="255" spans="1:9" x14ac:dyDescent="0.25">
      <c r="A255" s="14">
        <v>44229</v>
      </c>
      <c r="B255" s="8" t="s">
        <v>15120</v>
      </c>
      <c r="C255" s="12">
        <v>45936</v>
      </c>
      <c r="D255" s="13" t="s">
        <v>4008</v>
      </c>
      <c r="E255" s="48">
        <v>39857.5</v>
      </c>
      <c r="F255" s="15">
        <v>44230</v>
      </c>
      <c r="G255" s="48">
        <v>39857.5</v>
      </c>
      <c r="H255" s="49">
        <f>Tabla13[[#This Row],[Importe]]-Tabla13[[#This Row],[Pagado]]</f>
        <v>0</v>
      </c>
      <c r="I255" s="8" t="s">
        <v>10970</v>
      </c>
    </row>
    <row r="256" spans="1:9" x14ac:dyDescent="0.25">
      <c r="A256" s="14">
        <v>44229</v>
      </c>
      <c r="B256" s="8" t="s">
        <v>15121</v>
      </c>
      <c r="C256" s="12">
        <v>45937</v>
      </c>
      <c r="D256" s="13" t="s">
        <v>3964</v>
      </c>
      <c r="E256" s="48">
        <v>58.5</v>
      </c>
      <c r="F256" s="15">
        <v>44229</v>
      </c>
      <c r="G256" s="48">
        <v>58.5</v>
      </c>
      <c r="H256" s="49">
        <f>Tabla13[[#This Row],[Importe]]-Tabla13[[#This Row],[Pagado]]</f>
        <v>0</v>
      </c>
      <c r="I256" s="8" t="s">
        <v>10970</v>
      </c>
    </row>
    <row r="257" spans="1:9" x14ac:dyDescent="0.25">
      <c r="A257" s="14">
        <v>44229</v>
      </c>
      <c r="B257" s="8" t="s">
        <v>15122</v>
      </c>
      <c r="C257" s="12">
        <v>45938</v>
      </c>
      <c r="D257" s="13" t="s">
        <v>3964</v>
      </c>
      <c r="E257" s="48">
        <v>51</v>
      </c>
      <c r="F257" s="15">
        <v>44229</v>
      </c>
      <c r="G257" s="48">
        <v>51</v>
      </c>
      <c r="H257" s="49">
        <f>Tabla13[[#This Row],[Importe]]-Tabla13[[#This Row],[Pagado]]</f>
        <v>0</v>
      </c>
      <c r="I257" s="8" t="s">
        <v>10970</v>
      </c>
    </row>
    <row r="258" spans="1:9" x14ac:dyDescent="0.25">
      <c r="A258" s="14">
        <v>44229</v>
      </c>
      <c r="B258" s="8" t="s">
        <v>15123</v>
      </c>
      <c r="C258" s="12">
        <v>45939</v>
      </c>
      <c r="D258" s="13" t="s">
        <v>4023</v>
      </c>
      <c r="E258" s="48">
        <v>3277.6</v>
      </c>
      <c r="F258" s="15">
        <v>44229</v>
      </c>
      <c r="G258" s="48">
        <v>3277.6</v>
      </c>
      <c r="H258" s="49">
        <f>Tabla13[[#This Row],[Importe]]-Tabla13[[#This Row],[Pagado]]</f>
        <v>0</v>
      </c>
      <c r="I258" s="8" t="s">
        <v>10970</v>
      </c>
    </row>
    <row r="259" spans="1:9" x14ac:dyDescent="0.25">
      <c r="A259" s="14">
        <v>44229</v>
      </c>
      <c r="B259" s="8" t="s">
        <v>15124</v>
      </c>
      <c r="C259" s="12">
        <v>45940</v>
      </c>
      <c r="D259" s="13" t="s">
        <v>3964</v>
      </c>
      <c r="E259" s="48">
        <v>1306.8</v>
      </c>
      <c r="F259" s="15">
        <v>44229</v>
      </c>
      <c r="G259" s="48">
        <v>1306.8</v>
      </c>
      <c r="H259" s="49">
        <f>Tabla13[[#This Row],[Importe]]-Tabla13[[#This Row],[Pagado]]</f>
        <v>0</v>
      </c>
      <c r="I259" s="8" t="s">
        <v>10970</v>
      </c>
    </row>
    <row r="260" spans="1:9" x14ac:dyDescent="0.25">
      <c r="A260" s="14">
        <v>44229</v>
      </c>
      <c r="B260" s="8" t="s">
        <v>15125</v>
      </c>
      <c r="C260" s="12">
        <v>45941</v>
      </c>
      <c r="D260" s="13" t="s">
        <v>4073</v>
      </c>
      <c r="E260" s="48">
        <v>8071.2</v>
      </c>
      <c r="F260" s="15">
        <v>44229</v>
      </c>
      <c r="G260" s="48">
        <v>8071.2</v>
      </c>
      <c r="H260" s="49">
        <f>Tabla13[[#This Row],[Importe]]-Tabla13[[#This Row],[Pagado]]</f>
        <v>0</v>
      </c>
      <c r="I260" s="8" t="s">
        <v>10970</v>
      </c>
    </row>
    <row r="261" spans="1:9" x14ac:dyDescent="0.25">
      <c r="A261" s="14">
        <v>44229</v>
      </c>
      <c r="B261" s="8" t="s">
        <v>15126</v>
      </c>
      <c r="C261" s="12">
        <v>45942</v>
      </c>
      <c r="D261" s="13" t="s">
        <v>4110</v>
      </c>
      <c r="E261" s="48">
        <v>294</v>
      </c>
      <c r="F261" s="15">
        <v>44230</v>
      </c>
      <c r="G261" s="48">
        <v>294</v>
      </c>
      <c r="H261" s="49">
        <f>Tabla13[[#This Row],[Importe]]-Tabla13[[#This Row],[Pagado]]</f>
        <v>0</v>
      </c>
      <c r="I261" s="8" t="s">
        <v>10970</v>
      </c>
    </row>
    <row r="262" spans="1:9" x14ac:dyDescent="0.25">
      <c r="A262" s="14">
        <v>44229</v>
      </c>
      <c r="B262" s="8" t="s">
        <v>15127</v>
      </c>
      <c r="C262" s="12">
        <v>45943</v>
      </c>
      <c r="D262" s="13" t="s">
        <v>4166</v>
      </c>
      <c r="E262" s="48">
        <v>1513.8</v>
      </c>
      <c r="F262" s="15">
        <v>44230</v>
      </c>
      <c r="G262" s="48">
        <v>1513.8</v>
      </c>
      <c r="H262" s="49">
        <f>Tabla13[[#This Row],[Importe]]-Tabla13[[#This Row],[Pagado]]</f>
        <v>0</v>
      </c>
      <c r="I262" s="8" t="s">
        <v>10970</v>
      </c>
    </row>
    <row r="263" spans="1:9" x14ac:dyDescent="0.25">
      <c r="A263" s="14">
        <v>44229</v>
      </c>
      <c r="B263" s="8" t="s">
        <v>15128</v>
      </c>
      <c r="C263" s="12">
        <v>45944</v>
      </c>
      <c r="D263" s="13" t="s">
        <v>3964</v>
      </c>
      <c r="E263" s="48">
        <v>2160</v>
      </c>
      <c r="F263" s="15">
        <v>44230</v>
      </c>
      <c r="G263" s="48">
        <v>2160</v>
      </c>
      <c r="H263" s="49">
        <f>Tabla13[[#This Row],[Importe]]-Tabla13[[#This Row],[Pagado]]</f>
        <v>0</v>
      </c>
      <c r="I263" s="8" t="s">
        <v>10970</v>
      </c>
    </row>
    <row r="264" spans="1:9" x14ac:dyDescent="0.25">
      <c r="A264" s="14">
        <v>44229</v>
      </c>
      <c r="B264" s="8" t="s">
        <v>15129</v>
      </c>
      <c r="C264" s="12">
        <v>45945</v>
      </c>
      <c r="D264" s="13" t="s">
        <v>3964</v>
      </c>
      <c r="E264" s="48">
        <v>466.2</v>
      </c>
      <c r="F264" s="15">
        <v>44230</v>
      </c>
      <c r="G264" s="48">
        <v>466.2</v>
      </c>
      <c r="H264" s="49">
        <f>Tabla13[[#This Row],[Importe]]-Tabla13[[#This Row],[Pagado]]</f>
        <v>0</v>
      </c>
      <c r="I264" s="8" t="s">
        <v>10970</v>
      </c>
    </row>
    <row r="265" spans="1:9" x14ac:dyDescent="0.25">
      <c r="A265" s="14">
        <v>44230</v>
      </c>
      <c r="B265" s="8" t="s">
        <v>15130</v>
      </c>
      <c r="C265" s="12">
        <v>45946</v>
      </c>
      <c r="D265" s="13" t="s">
        <v>4028</v>
      </c>
      <c r="E265" s="48">
        <v>3471.7</v>
      </c>
      <c r="F265" s="15">
        <v>44230</v>
      </c>
      <c r="G265" s="48">
        <v>3471.7</v>
      </c>
      <c r="H265" s="49">
        <f>Tabla13[[#This Row],[Importe]]-Tabla13[[#This Row],[Pagado]]</f>
        <v>0</v>
      </c>
      <c r="I265" s="8" t="s">
        <v>10970</v>
      </c>
    </row>
    <row r="266" spans="1:9" x14ac:dyDescent="0.25">
      <c r="A266" s="14">
        <v>44230</v>
      </c>
      <c r="B266" s="8" t="s">
        <v>15131</v>
      </c>
      <c r="C266" s="12">
        <v>45947</v>
      </c>
      <c r="D266" s="13" t="s">
        <v>3975</v>
      </c>
      <c r="E266" s="48">
        <v>2760</v>
      </c>
      <c r="F266" s="15">
        <v>44230</v>
      </c>
      <c r="G266" s="48">
        <v>2760</v>
      </c>
      <c r="H266" s="49">
        <f>Tabla13[[#This Row],[Importe]]-Tabla13[[#This Row],[Pagado]]</f>
        <v>0</v>
      </c>
      <c r="I266" s="8" t="s">
        <v>10970</v>
      </c>
    </row>
    <row r="267" spans="1:9" x14ac:dyDescent="0.25">
      <c r="A267" s="14">
        <v>44230</v>
      </c>
      <c r="B267" s="8" t="s">
        <v>15132</v>
      </c>
      <c r="C267" s="12">
        <v>45948</v>
      </c>
      <c r="D267" s="13" t="s">
        <v>3936</v>
      </c>
      <c r="E267" s="48">
        <v>3555.8</v>
      </c>
      <c r="F267" s="15">
        <v>44231</v>
      </c>
      <c r="G267" s="48">
        <v>3555.8</v>
      </c>
      <c r="H267" s="49">
        <f>Tabla13[[#This Row],[Importe]]-Tabla13[[#This Row],[Pagado]]</f>
        <v>0</v>
      </c>
      <c r="I267" s="8" t="s">
        <v>10970</v>
      </c>
    </row>
    <row r="268" spans="1:9" x14ac:dyDescent="0.25">
      <c r="A268" s="14">
        <v>44230</v>
      </c>
      <c r="B268" s="8" t="s">
        <v>15133</v>
      </c>
      <c r="C268" s="12">
        <v>45949</v>
      </c>
      <c r="D268" s="13" t="s">
        <v>3954</v>
      </c>
      <c r="E268" s="48">
        <v>8490</v>
      </c>
      <c r="F268" s="15">
        <v>44231</v>
      </c>
      <c r="G268" s="48">
        <v>8490</v>
      </c>
      <c r="H268" s="49">
        <f>Tabla13[[#This Row],[Importe]]-Tabla13[[#This Row],[Pagado]]</f>
        <v>0</v>
      </c>
      <c r="I268" s="8" t="s">
        <v>10970</v>
      </c>
    </row>
    <row r="269" spans="1:9" x14ac:dyDescent="0.25">
      <c r="A269" s="14">
        <v>44230</v>
      </c>
      <c r="B269" s="8" t="s">
        <v>15134</v>
      </c>
      <c r="C269" s="12">
        <v>45950</v>
      </c>
      <c r="D269" s="13" t="s">
        <v>3956</v>
      </c>
      <c r="E269" s="48">
        <v>1314</v>
      </c>
      <c r="F269" s="15">
        <v>44231</v>
      </c>
      <c r="G269" s="48">
        <v>1314</v>
      </c>
      <c r="H269" s="49">
        <f>Tabla13[[#This Row],[Importe]]-Tabla13[[#This Row],[Pagado]]</f>
        <v>0</v>
      </c>
      <c r="I269" s="8" t="s">
        <v>10970</v>
      </c>
    </row>
    <row r="270" spans="1:9" x14ac:dyDescent="0.25">
      <c r="A270" s="14">
        <v>44230</v>
      </c>
      <c r="B270" s="8" t="s">
        <v>15135</v>
      </c>
      <c r="C270" s="12">
        <v>45951</v>
      </c>
      <c r="D270" s="13" t="s">
        <v>4127</v>
      </c>
      <c r="E270" s="48">
        <v>32957.75</v>
      </c>
      <c r="F270" s="15">
        <v>44230</v>
      </c>
      <c r="G270" s="48">
        <v>32957.75</v>
      </c>
      <c r="H270" s="49">
        <f>Tabla13[[#This Row],[Importe]]-Tabla13[[#This Row],[Pagado]]</f>
        <v>0</v>
      </c>
      <c r="I270" s="8" t="s">
        <v>10970</v>
      </c>
    </row>
    <row r="271" spans="1:9" x14ac:dyDescent="0.25">
      <c r="A271" s="14">
        <v>44230</v>
      </c>
      <c r="B271" s="8" t="s">
        <v>15136</v>
      </c>
      <c r="C271" s="12">
        <v>45952</v>
      </c>
      <c r="D271" s="13" t="s">
        <v>4034</v>
      </c>
      <c r="E271" s="48">
        <v>1034</v>
      </c>
      <c r="F271" s="15">
        <v>44230</v>
      </c>
      <c r="G271" s="48">
        <v>1034</v>
      </c>
      <c r="H271" s="49">
        <f>Tabla13[[#This Row],[Importe]]-Tabla13[[#This Row],[Pagado]]</f>
        <v>0</v>
      </c>
      <c r="I271" s="8" t="s">
        <v>10970</v>
      </c>
    </row>
    <row r="272" spans="1:9" ht="30" x14ac:dyDescent="0.25">
      <c r="A272" s="14">
        <v>44230</v>
      </c>
      <c r="B272" s="8" t="s">
        <v>15137</v>
      </c>
      <c r="C272" s="12">
        <v>45953</v>
      </c>
      <c r="D272" s="13" t="s">
        <v>3951</v>
      </c>
      <c r="E272" s="48">
        <v>5302.4</v>
      </c>
      <c r="F272" s="15" t="s">
        <v>15138</v>
      </c>
      <c r="G272" s="48">
        <f>3500+1802.4</f>
        <v>5302.4</v>
      </c>
      <c r="H272" s="49">
        <f>Tabla13[[#This Row],[Importe]]-Tabla13[[#This Row],[Pagado]]</f>
        <v>0</v>
      </c>
      <c r="I272" s="8" t="s">
        <v>10970</v>
      </c>
    </row>
    <row r="273" spans="1:9" x14ac:dyDescent="0.25">
      <c r="A273" s="14">
        <v>44230</v>
      </c>
      <c r="B273" s="8" t="s">
        <v>15139</v>
      </c>
      <c r="C273" s="12">
        <v>45954</v>
      </c>
      <c r="D273" s="13" t="s">
        <v>4119</v>
      </c>
      <c r="E273" s="48">
        <v>663</v>
      </c>
      <c r="F273" s="15">
        <v>44230</v>
      </c>
      <c r="G273" s="48">
        <v>663</v>
      </c>
      <c r="H273" s="49">
        <f>Tabla13[[#This Row],[Importe]]-Tabla13[[#This Row],[Pagado]]</f>
        <v>0</v>
      </c>
      <c r="I273" s="8" t="s">
        <v>10970</v>
      </c>
    </row>
    <row r="274" spans="1:9" x14ac:dyDescent="0.25">
      <c r="A274" s="14">
        <v>44230</v>
      </c>
      <c r="B274" s="8" t="s">
        <v>15140</v>
      </c>
      <c r="C274" s="12">
        <v>45955</v>
      </c>
      <c r="D274" s="13" t="s">
        <v>3935</v>
      </c>
      <c r="E274" s="48">
        <v>72993</v>
      </c>
      <c r="F274" s="15">
        <v>44232</v>
      </c>
      <c r="G274" s="48">
        <v>72993</v>
      </c>
      <c r="H274" s="49">
        <f>Tabla13[[#This Row],[Importe]]-Tabla13[[#This Row],[Pagado]]</f>
        <v>0</v>
      </c>
      <c r="I274" s="8" t="s">
        <v>10970</v>
      </c>
    </row>
    <row r="275" spans="1:9" x14ac:dyDescent="0.25">
      <c r="A275" s="14">
        <v>44230</v>
      </c>
      <c r="B275" s="8" t="s">
        <v>15141</v>
      </c>
      <c r="C275" s="12">
        <v>45956</v>
      </c>
      <c r="D275" s="13" t="s">
        <v>4033</v>
      </c>
      <c r="E275" s="48">
        <v>2205.9</v>
      </c>
      <c r="F275" s="15">
        <v>44231</v>
      </c>
      <c r="G275" s="48">
        <v>2205.9</v>
      </c>
      <c r="H275" s="49">
        <f>Tabla13[[#This Row],[Importe]]-Tabla13[[#This Row],[Pagado]]</f>
        <v>0</v>
      </c>
      <c r="I275" s="8" t="s">
        <v>10970</v>
      </c>
    </row>
    <row r="276" spans="1:9" x14ac:dyDescent="0.25">
      <c r="A276" s="14">
        <v>44230</v>
      </c>
      <c r="B276" s="8" t="s">
        <v>15142</v>
      </c>
      <c r="C276" s="12">
        <v>45957</v>
      </c>
      <c r="D276" s="13" t="s">
        <v>3938</v>
      </c>
      <c r="E276" s="48">
        <v>5392.8</v>
      </c>
      <c r="F276" s="15">
        <v>44231</v>
      </c>
      <c r="G276" s="48">
        <v>5392.8</v>
      </c>
      <c r="H276" s="49">
        <f>Tabla13[[#This Row],[Importe]]-Tabla13[[#This Row],[Pagado]]</f>
        <v>0</v>
      </c>
      <c r="I276" s="8" t="s">
        <v>10970</v>
      </c>
    </row>
    <row r="277" spans="1:9" x14ac:dyDescent="0.25">
      <c r="A277" s="14">
        <v>44230</v>
      </c>
      <c r="B277" s="8" t="s">
        <v>15143</v>
      </c>
      <c r="C277" s="12">
        <v>45958</v>
      </c>
      <c r="D277" s="13" t="s">
        <v>3994</v>
      </c>
      <c r="E277" s="48">
        <v>3538.8</v>
      </c>
      <c r="F277" s="15">
        <v>44230</v>
      </c>
      <c r="G277" s="48">
        <v>3538.8</v>
      </c>
      <c r="H277" s="49">
        <f>Tabla13[[#This Row],[Importe]]-Tabla13[[#This Row],[Pagado]]</f>
        <v>0</v>
      </c>
      <c r="I277" s="8" t="s">
        <v>10970</v>
      </c>
    </row>
    <row r="278" spans="1:9" x14ac:dyDescent="0.25">
      <c r="A278" s="14">
        <v>44230</v>
      </c>
      <c r="B278" s="8" t="s">
        <v>15144</v>
      </c>
      <c r="C278" s="12">
        <v>45959</v>
      </c>
      <c r="D278" s="13" t="s">
        <v>3946</v>
      </c>
      <c r="E278" s="48">
        <v>2570.4</v>
      </c>
      <c r="F278" s="15">
        <v>44231</v>
      </c>
      <c r="G278" s="48">
        <v>2570.4</v>
      </c>
      <c r="H278" s="49">
        <f>Tabla13[[#This Row],[Importe]]-Tabla13[[#This Row],[Pagado]]</f>
        <v>0</v>
      </c>
      <c r="I278" s="8" t="s">
        <v>10970</v>
      </c>
    </row>
    <row r="279" spans="1:9" x14ac:dyDescent="0.25">
      <c r="A279" s="14">
        <v>44230</v>
      </c>
      <c r="B279" s="8" t="s">
        <v>15145</v>
      </c>
      <c r="C279" s="12">
        <v>45960</v>
      </c>
      <c r="D279" s="13" t="s">
        <v>8544</v>
      </c>
      <c r="E279" s="48">
        <v>539.6</v>
      </c>
      <c r="F279" s="15">
        <v>44230</v>
      </c>
      <c r="G279" s="48">
        <v>539.6</v>
      </c>
      <c r="H279" s="49">
        <f>Tabla13[[#This Row],[Importe]]-Tabla13[[#This Row],[Pagado]]</f>
        <v>0</v>
      </c>
      <c r="I279" s="8" t="s">
        <v>10970</v>
      </c>
    </row>
    <row r="280" spans="1:9" x14ac:dyDescent="0.25">
      <c r="A280" s="14">
        <v>44230</v>
      </c>
      <c r="B280" s="8" t="s">
        <v>15146</v>
      </c>
      <c r="C280" s="12">
        <v>45961</v>
      </c>
      <c r="D280" s="13" t="s">
        <v>3949</v>
      </c>
      <c r="E280" s="48">
        <v>15123.8</v>
      </c>
      <c r="F280" s="15">
        <v>44230</v>
      </c>
      <c r="G280" s="48">
        <v>15123.8</v>
      </c>
      <c r="H280" s="49">
        <f>Tabla13[[#This Row],[Importe]]-Tabla13[[#This Row],[Pagado]]</f>
        <v>0</v>
      </c>
      <c r="I280" s="8" t="s">
        <v>10970</v>
      </c>
    </row>
    <row r="281" spans="1:9" x14ac:dyDescent="0.25">
      <c r="A281" s="14">
        <v>44230</v>
      </c>
      <c r="B281" s="8" t="s">
        <v>15147</v>
      </c>
      <c r="C281" s="12">
        <v>45962</v>
      </c>
      <c r="D281" s="13" t="s">
        <v>3950</v>
      </c>
      <c r="E281" s="48">
        <v>38664.800000000003</v>
      </c>
      <c r="F281" s="15">
        <v>44231</v>
      </c>
      <c r="G281" s="48">
        <v>38664.800000000003</v>
      </c>
      <c r="H281" s="49">
        <f>Tabla13[[#This Row],[Importe]]-Tabla13[[#This Row],[Pagado]]</f>
        <v>0</v>
      </c>
      <c r="I281" s="8" t="s">
        <v>10970</v>
      </c>
    </row>
    <row r="282" spans="1:9" x14ac:dyDescent="0.25">
      <c r="A282" s="14">
        <v>44230</v>
      </c>
      <c r="B282" s="8" t="s">
        <v>15148</v>
      </c>
      <c r="C282" s="12">
        <v>45963</v>
      </c>
      <c r="D282" s="13" t="s">
        <v>3941</v>
      </c>
      <c r="E282" s="48">
        <v>626.5</v>
      </c>
      <c r="F282" s="15">
        <v>44230</v>
      </c>
      <c r="G282" s="48">
        <v>626.5</v>
      </c>
      <c r="H282" s="49">
        <f>Tabla13[[#This Row],[Importe]]-Tabla13[[#This Row],[Pagado]]</f>
        <v>0</v>
      </c>
      <c r="I282" s="8" t="s">
        <v>10970</v>
      </c>
    </row>
    <row r="283" spans="1:9" x14ac:dyDescent="0.25">
      <c r="A283" s="14">
        <v>44230</v>
      </c>
      <c r="B283" s="8" t="s">
        <v>15149</v>
      </c>
      <c r="C283" s="12">
        <v>45964</v>
      </c>
      <c r="D283" s="13" t="s">
        <v>3948</v>
      </c>
      <c r="E283" s="48">
        <v>7415.2</v>
      </c>
      <c r="F283" s="15">
        <v>44231</v>
      </c>
      <c r="G283" s="48">
        <v>7415.2</v>
      </c>
      <c r="H283" s="49">
        <f>Tabla13[[#This Row],[Importe]]-Tabla13[[#This Row],[Pagado]]</f>
        <v>0</v>
      </c>
      <c r="I283" s="8" t="s">
        <v>10970</v>
      </c>
    </row>
    <row r="284" spans="1:9" x14ac:dyDescent="0.25">
      <c r="A284" s="14">
        <v>44230</v>
      </c>
      <c r="B284" s="8" t="s">
        <v>15150</v>
      </c>
      <c r="C284" s="12">
        <v>45965</v>
      </c>
      <c r="D284" s="13" t="s">
        <v>3942</v>
      </c>
      <c r="E284" s="48">
        <v>3905.4</v>
      </c>
      <c r="F284" s="15">
        <v>44235</v>
      </c>
      <c r="G284" s="48">
        <v>3905.4</v>
      </c>
      <c r="H284" s="49">
        <f>Tabla13[[#This Row],[Importe]]-Tabla13[[#This Row],[Pagado]]</f>
        <v>0</v>
      </c>
      <c r="I284" s="8" t="s">
        <v>10970</v>
      </c>
    </row>
    <row r="285" spans="1:9" x14ac:dyDescent="0.25">
      <c r="A285" s="14">
        <v>44230</v>
      </c>
      <c r="B285" s="8" t="s">
        <v>15151</v>
      </c>
      <c r="C285" s="12">
        <v>45966</v>
      </c>
      <c r="D285" s="13" t="s">
        <v>3940</v>
      </c>
      <c r="E285" s="48">
        <v>4167.6000000000004</v>
      </c>
      <c r="F285" s="15">
        <v>44232</v>
      </c>
      <c r="G285" s="48">
        <v>4167.6000000000004</v>
      </c>
      <c r="H285" s="49">
        <f>Tabla13[[#This Row],[Importe]]-Tabla13[[#This Row],[Pagado]]</f>
        <v>0</v>
      </c>
      <c r="I285" s="8" t="s">
        <v>10970</v>
      </c>
    </row>
    <row r="286" spans="1:9" x14ac:dyDescent="0.25">
      <c r="A286" s="14">
        <v>44230</v>
      </c>
      <c r="B286" s="8" t="s">
        <v>15152</v>
      </c>
      <c r="C286" s="12">
        <v>45967</v>
      </c>
      <c r="D286" s="13" t="s">
        <v>3944</v>
      </c>
      <c r="E286" s="48">
        <v>5098.5</v>
      </c>
      <c r="F286" s="15">
        <v>44231</v>
      </c>
      <c r="G286" s="48">
        <v>5098.5</v>
      </c>
      <c r="H286" s="49">
        <f>Tabla13[[#This Row],[Importe]]-Tabla13[[#This Row],[Pagado]]</f>
        <v>0</v>
      </c>
      <c r="I286" s="8" t="s">
        <v>10970</v>
      </c>
    </row>
    <row r="287" spans="1:9" x14ac:dyDescent="0.25">
      <c r="A287" s="14">
        <v>44230</v>
      </c>
      <c r="B287" s="8" t="s">
        <v>15153</v>
      </c>
      <c r="C287" s="12">
        <v>45968</v>
      </c>
      <c r="D287" s="13" t="s">
        <v>3945</v>
      </c>
      <c r="E287" s="48">
        <v>4257</v>
      </c>
      <c r="F287" s="15">
        <v>44231</v>
      </c>
      <c r="G287" s="48">
        <v>4257</v>
      </c>
      <c r="H287" s="49">
        <f>Tabla13[[#This Row],[Importe]]-Tabla13[[#This Row],[Pagado]]</f>
        <v>0</v>
      </c>
      <c r="I287" s="8" t="s">
        <v>10970</v>
      </c>
    </row>
    <row r="288" spans="1:9" x14ac:dyDescent="0.25">
      <c r="A288" s="14">
        <v>44230</v>
      </c>
      <c r="B288" s="8" t="s">
        <v>15154</v>
      </c>
      <c r="C288" s="12">
        <v>45969</v>
      </c>
      <c r="D288" s="13" t="s">
        <v>4041</v>
      </c>
      <c r="E288" s="48">
        <v>776</v>
      </c>
      <c r="F288" s="15">
        <v>44230</v>
      </c>
      <c r="G288" s="48">
        <v>776</v>
      </c>
      <c r="H288" s="49">
        <f>Tabla13[[#This Row],[Importe]]-Tabla13[[#This Row],[Pagado]]</f>
        <v>0</v>
      </c>
      <c r="I288" s="8" t="s">
        <v>10970</v>
      </c>
    </row>
    <row r="289" spans="1:9" x14ac:dyDescent="0.25">
      <c r="A289" s="14">
        <v>44230</v>
      </c>
      <c r="B289" s="8" t="s">
        <v>15155</v>
      </c>
      <c r="C289" s="12">
        <v>45970</v>
      </c>
      <c r="D289" s="13" t="s">
        <v>3946</v>
      </c>
      <c r="E289" s="48">
        <v>179.4</v>
      </c>
      <c r="F289" s="15">
        <v>44231</v>
      </c>
      <c r="G289" s="48">
        <v>179.4</v>
      </c>
      <c r="H289" s="49">
        <f>Tabla13[[#This Row],[Importe]]-Tabla13[[#This Row],[Pagado]]</f>
        <v>0</v>
      </c>
      <c r="I289" s="8" t="s">
        <v>10970</v>
      </c>
    </row>
    <row r="290" spans="1:9" x14ac:dyDescent="0.25">
      <c r="A290" s="14">
        <v>44230</v>
      </c>
      <c r="B290" s="8" t="s">
        <v>15156</v>
      </c>
      <c r="C290" s="12">
        <v>45971</v>
      </c>
      <c r="D290" s="13" t="s">
        <v>4041</v>
      </c>
      <c r="E290" s="48">
        <v>365</v>
      </c>
      <c r="F290" s="15">
        <v>44230</v>
      </c>
      <c r="G290" s="48">
        <v>365</v>
      </c>
      <c r="H290" s="49">
        <f>Tabla13[[#This Row],[Importe]]-Tabla13[[#This Row],[Pagado]]</f>
        <v>0</v>
      </c>
      <c r="I290" s="8" t="s">
        <v>10970</v>
      </c>
    </row>
    <row r="291" spans="1:9" x14ac:dyDescent="0.25">
      <c r="A291" s="14">
        <v>44230</v>
      </c>
      <c r="B291" s="8" t="s">
        <v>15157</v>
      </c>
      <c r="C291" s="12">
        <v>45972</v>
      </c>
      <c r="D291" s="13" t="s">
        <v>4154</v>
      </c>
      <c r="E291" s="48">
        <v>302.39999999999998</v>
      </c>
      <c r="F291" s="15">
        <v>44230</v>
      </c>
      <c r="G291" s="48">
        <v>302.39999999999998</v>
      </c>
      <c r="H291" s="49">
        <f>Tabla13[[#This Row],[Importe]]-Tabla13[[#This Row],[Pagado]]</f>
        <v>0</v>
      </c>
      <c r="I291" s="8" t="s">
        <v>10970</v>
      </c>
    </row>
    <row r="292" spans="1:9" x14ac:dyDescent="0.25">
      <c r="A292" s="14">
        <v>44230</v>
      </c>
      <c r="B292" s="8" t="s">
        <v>15158</v>
      </c>
      <c r="C292" s="12">
        <v>45973</v>
      </c>
      <c r="D292" s="13" t="s">
        <v>3971</v>
      </c>
      <c r="E292" s="48">
        <v>4813.5</v>
      </c>
      <c r="F292" s="15">
        <v>44230</v>
      </c>
      <c r="G292" s="48">
        <v>4813.5</v>
      </c>
      <c r="H292" s="49">
        <f>Tabla13[[#This Row],[Importe]]-Tabla13[[#This Row],[Pagado]]</f>
        <v>0</v>
      </c>
      <c r="I292" s="8" t="s">
        <v>10970</v>
      </c>
    </row>
    <row r="293" spans="1:9" x14ac:dyDescent="0.25">
      <c r="A293" s="14">
        <v>44230</v>
      </c>
      <c r="B293" s="8" t="s">
        <v>15159</v>
      </c>
      <c r="C293" s="12">
        <v>45974</v>
      </c>
      <c r="D293" s="13" t="s">
        <v>3982</v>
      </c>
      <c r="E293" s="48">
        <v>4417</v>
      </c>
      <c r="F293" s="15">
        <v>44230</v>
      </c>
      <c r="G293" s="48">
        <v>4417</v>
      </c>
      <c r="H293" s="49">
        <f>Tabla13[[#This Row],[Importe]]-Tabla13[[#This Row],[Pagado]]</f>
        <v>0</v>
      </c>
      <c r="I293" s="8" t="s">
        <v>10970</v>
      </c>
    </row>
    <row r="294" spans="1:9" x14ac:dyDescent="0.25">
      <c r="A294" s="14">
        <v>44230</v>
      </c>
      <c r="B294" s="8" t="s">
        <v>15160</v>
      </c>
      <c r="C294" s="12">
        <v>45975</v>
      </c>
      <c r="D294" s="13" t="s">
        <v>3972</v>
      </c>
      <c r="E294" s="48">
        <v>3574.8</v>
      </c>
      <c r="F294" s="15">
        <v>44230</v>
      </c>
      <c r="G294" s="48">
        <v>3574.8</v>
      </c>
      <c r="H294" s="49">
        <f>Tabla13[[#This Row],[Importe]]-Tabla13[[#This Row],[Pagado]]</f>
        <v>0</v>
      </c>
      <c r="I294" s="8" t="s">
        <v>10970</v>
      </c>
    </row>
    <row r="295" spans="1:9" x14ac:dyDescent="0.25">
      <c r="A295" s="14">
        <v>44230</v>
      </c>
      <c r="B295" s="8" t="s">
        <v>15161</v>
      </c>
      <c r="C295" s="12">
        <v>45976</v>
      </c>
      <c r="D295" s="13" t="s">
        <v>4030</v>
      </c>
      <c r="E295" s="48">
        <v>1027.2</v>
      </c>
      <c r="F295" s="15">
        <v>44230</v>
      </c>
      <c r="G295" s="48">
        <v>1027.2</v>
      </c>
      <c r="H295" s="49">
        <f>Tabla13[[#This Row],[Importe]]-Tabla13[[#This Row],[Pagado]]</f>
        <v>0</v>
      </c>
      <c r="I295" s="8" t="s">
        <v>10970</v>
      </c>
    </row>
    <row r="296" spans="1:9" x14ac:dyDescent="0.25">
      <c r="A296" s="14">
        <v>44230</v>
      </c>
      <c r="B296" s="8" t="s">
        <v>15162</v>
      </c>
      <c r="C296" s="12">
        <v>45977</v>
      </c>
      <c r="D296" s="13" t="s">
        <v>4013</v>
      </c>
      <c r="E296" s="48">
        <v>10864.8</v>
      </c>
      <c r="F296" s="15">
        <v>44230</v>
      </c>
      <c r="G296" s="48">
        <v>10864.8</v>
      </c>
      <c r="H296" s="49">
        <f>Tabla13[[#This Row],[Importe]]-Tabla13[[#This Row],[Pagado]]</f>
        <v>0</v>
      </c>
      <c r="I296" s="8" t="s">
        <v>10970</v>
      </c>
    </row>
    <row r="297" spans="1:9" x14ac:dyDescent="0.25">
      <c r="A297" s="14">
        <v>44230</v>
      </c>
      <c r="B297" s="8" t="s">
        <v>15163</v>
      </c>
      <c r="C297" s="12">
        <v>45978</v>
      </c>
      <c r="D297" s="17" t="s">
        <v>7662</v>
      </c>
      <c r="E297" s="48">
        <v>0</v>
      </c>
      <c r="F297" s="18" t="s">
        <v>7662</v>
      </c>
      <c r="G297" s="48">
        <v>0</v>
      </c>
      <c r="H297" s="49">
        <f>Tabla13[[#This Row],[Importe]]-Tabla13[[#This Row],[Pagado]]</f>
        <v>0</v>
      </c>
      <c r="I297" s="8" t="s">
        <v>7662</v>
      </c>
    </row>
    <row r="298" spans="1:9" x14ac:dyDescent="0.25">
      <c r="A298" s="14">
        <v>44230</v>
      </c>
      <c r="B298" s="8" t="s">
        <v>15164</v>
      </c>
      <c r="C298" s="12">
        <v>45979</v>
      </c>
      <c r="D298" s="13" t="s">
        <v>3970</v>
      </c>
      <c r="E298" s="48">
        <v>690.9</v>
      </c>
      <c r="F298" s="15">
        <v>44230</v>
      </c>
      <c r="G298" s="48">
        <v>690.9</v>
      </c>
      <c r="H298" s="49">
        <f>Tabla13[[#This Row],[Importe]]-Tabla13[[#This Row],[Pagado]]</f>
        <v>0</v>
      </c>
      <c r="I298" s="8" t="s">
        <v>10970</v>
      </c>
    </row>
    <row r="299" spans="1:9" x14ac:dyDescent="0.25">
      <c r="A299" s="14">
        <v>44230</v>
      </c>
      <c r="B299" s="8" t="s">
        <v>15165</v>
      </c>
      <c r="C299" s="12">
        <v>45980</v>
      </c>
      <c r="D299" s="13" t="s">
        <v>4037</v>
      </c>
      <c r="E299" s="48">
        <v>2479.6999999999998</v>
      </c>
      <c r="F299" s="15">
        <v>44230</v>
      </c>
      <c r="G299" s="48">
        <v>2479.6999999999998</v>
      </c>
      <c r="H299" s="49">
        <f>Tabla13[[#This Row],[Importe]]-Tabla13[[#This Row],[Pagado]]</f>
        <v>0</v>
      </c>
      <c r="I299" s="8" t="s">
        <v>10970</v>
      </c>
    </row>
    <row r="300" spans="1:9" x14ac:dyDescent="0.25">
      <c r="A300" s="14">
        <v>44230</v>
      </c>
      <c r="B300" s="8" t="s">
        <v>15166</v>
      </c>
      <c r="C300" s="12">
        <v>45981</v>
      </c>
      <c r="D300" s="13" t="s">
        <v>3978</v>
      </c>
      <c r="E300" s="48">
        <v>3397.6</v>
      </c>
      <c r="F300" s="15">
        <v>44230</v>
      </c>
      <c r="G300" s="48">
        <v>3397.6</v>
      </c>
      <c r="H300" s="49">
        <f>Tabla13[[#This Row],[Importe]]-Tabla13[[#This Row],[Pagado]]</f>
        <v>0</v>
      </c>
      <c r="I300" s="8" t="s">
        <v>10970</v>
      </c>
    </row>
    <row r="301" spans="1:9" x14ac:dyDescent="0.25">
      <c r="A301" s="14">
        <v>44230</v>
      </c>
      <c r="B301" s="8" t="s">
        <v>15167</v>
      </c>
      <c r="C301" s="12">
        <v>45982</v>
      </c>
      <c r="D301" s="13" t="s">
        <v>3958</v>
      </c>
      <c r="E301" s="48">
        <v>3480.8</v>
      </c>
      <c r="F301" s="15">
        <v>44230</v>
      </c>
      <c r="G301" s="48">
        <v>3480.8</v>
      </c>
      <c r="H301" s="49">
        <f>Tabla13[[#This Row],[Importe]]-Tabla13[[#This Row],[Pagado]]</f>
        <v>0</v>
      </c>
      <c r="I301" s="8" t="s">
        <v>10970</v>
      </c>
    </row>
    <row r="302" spans="1:9" x14ac:dyDescent="0.25">
      <c r="A302" s="14">
        <v>44230</v>
      </c>
      <c r="B302" s="8" t="s">
        <v>15168</v>
      </c>
      <c r="C302" s="12">
        <v>45983</v>
      </c>
      <c r="D302" s="13" t="s">
        <v>4078</v>
      </c>
      <c r="E302" s="48">
        <v>2563</v>
      </c>
      <c r="F302" s="15">
        <v>44230</v>
      </c>
      <c r="G302" s="48">
        <v>2563</v>
      </c>
      <c r="H302" s="49">
        <f>Tabla13[[#This Row],[Importe]]-Tabla13[[#This Row],[Pagado]]</f>
        <v>0</v>
      </c>
      <c r="I302" s="8" t="s">
        <v>10970</v>
      </c>
    </row>
    <row r="303" spans="1:9" x14ac:dyDescent="0.25">
      <c r="A303" s="14">
        <v>44230</v>
      </c>
      <c r="B303" s="8" t="s">
        <v>15169</v>
      </c>
      <c r="C303" s="12">
        <v>45984</v>
      </c>
      <c r="D303" s="13" t="s">
        <v>4046</v>
      </c>
      <c r="E303" s="48">
        <v>4351.8</v>
      </c>
      <c r="F303" s="15">
        <v>44230</v>
      </c>
      <c r="G303" s="48">
        <v>4351.8</v>
      </c>
      <c r="H303" s="49">
        <f>Tabla13[[#This Row],[Importe]]-Tabla13[[#This Row],[Pagado]]</f>
        <v>0</v>
      </c>
      <c r="I303" s="8" t="s">
        <v>10970</v>
      </c>
    </row>
    <row r="304" spans="1:9" x14ac:dyDescent="0.25">
      <c r="A304" s="14">
        <v>44230</v>
      </c>
      <c r="B304" s="8" t="s">
        <v>15170</v>
      </c>
      <c r="C304" s="12">
        <v>45985</v>
      </c>
      <c r="D304" s="13" t="s">
        <v>4045</v>
      </c>
      <c r="E304" s="48">
        <v>361.43</v>
      </c>
      <c r="F304" s="15">
        <v>44230</v>
      </c>
      <c r="G304" s="48">
        <v>361.43</v>
      </c>
      <c r="H304" s="49">
        <f>Tabla13[[#This Row],[Importe]]-Tabla13[[#This Row],[Pagado]]</f>
        <v>0</v>
      </c>
      <c r="I304" s="8" t="s">
        <v>10970</v>
      </c>
    </row>
    <row r="305" spans="1:9" x14ac:dyDescent="0.25">
      <c r="A305" s="14">
        <v>44230</v>
      </c>
      <c r="B305" s="8" t="s">
        <v>15171</v>
      </c>
      <c r="C305" s="12">
        <v>45986</v>
      </c>
      <c r="D305" s="13" t="s">
        <v>4188</v>
      </c>
      <c r="E305" s="48">
        <v>2800</v>
      </c>
      <c r="F305" s="15">
        <v>44230</v>
      </c>
      <c r="G305" s="48">
        <v>2800</v>
      </c>
      <c r="H305" s="49">
        <f>Tabla13[[#This Row],[Importe]]-Tabla13[[#This Row],[Pagado]]</f>
        <v>0</v>
      </c>
      <c r="I305" s="8" t="s">
        <v>10970</v>
      </c>
    </row>
    <row r="306" spans="1:9" x14ac:dyDescent="0.25">
      <c r="A306" s="14">
        <v>44230</v>
      </c>
      <c r="B306" s="8" t="s">
        <v>15172</v>
      </c>
      <c r="C306" s="12">
        <v>45987</v>
      </c>
      <c r="D306" s="13" t="s">
        <v>4036</v>
      </c>
      <c r="E306" s="48">
        <v>1709.4</v>
      </c>
      <c r="F306" s="15">
        <v>44230</v>
      </c>
      <c r="G306" s="48">
        <v>1709.4</v>
      </c>
      <c r="H306" s="49">
        <f>Tabla13[[#This Row],[Importe]]-Tabla13[[#This Row],[Pagado]]</f>
        <v>0</v>
      </c>
      <c r="I306" s="8" t="s">
        <v>10970</v>
      </c>
    </row>
    <row r="307" spans="1:9" x14ac:dyDescent="0.25">
      <c r="A307" s="14">
        <v>44230</v>
      </c>
      <c r="B307" s="8" t="s">
        <v>15173</v>
      </c>
      <c r="C307" s="12">
        <v>45988</v>
      </c>
      <c r="D307" s="13" t="s">
        <v>4004</v>
      </c>
      <c r="E307" s="48">
        <v>2272</v>
      </c>
      <c r="F307" s="15">
        <v>44230</v>
      </c>
      <c r="G307" s="48">
        <v>2272</v>
      </c>
      <c r="H307" s="49">
        <f>Tabla13[[#This Row],[Importe]]-Tabla13[[#This Row],[Pagado]]</f>
        <v>0</v>
      </c>
      <c r="I307" s="8" t="s">
        <v>10970</v>
      </c>
    </row>
    <row r="308" spans="1:9" x14ac:dyDescent="0.25">
      <c r="A308" s="14">
        <v>44230</v>
      </c>
      <c r="B308" s="8" t="s">
        <v>15174</v>
      </c>
      <c r="C308" s="12">
        <v>45989</v>
      </c>
      <c r="D308" s="13" t="s">
        <v>3952</v>
      </c>
      <c r="E308" s="48">
        <v>6005.6</v>
      </c>
      <c r="F308" s="15">
        <v>44230</v>
      </c>
      <c r="G308" s="48">
        <v>6005.6</v>
      </c>
      <c r="H308" s="49">
        <f>Tabla13[[#This Row],[Importe]]-Tabla13[[#This Row],[Pagado]]</f>
        <v>0</v>
      </c>
      <c r="I308" s="8" t="s">
        <v>10970</v>
      </c>
    </row>
    <row r="309" spans="1:9" x14ac:dyDescent="0.25">
      <c r="A309" s="14">
        <v>44230</v>
      </c>
      <c r="B309" s="8" t="s">
        <v>15175</v>
      </c>
      <c r="C309" s="12">
        <v>45990</v>
      </c>
      <c r="D309" s="13" t="s">
        <v>4210</v>
      </c>
      <c r="E309" s="48">
        <v>5356.8</v>
      </c>
      <c r="F309" s="15">
        <v>44230</v>
      </c>
      <c r="G309" s="48">
        <v>5356.8</v>
      </c>
      <c r="H309" s="49">
        <f>Tabla13[[#This Row],[Importe]]-Tabla13[[#This Row],[Pagado]]</f>
        <v>0</v>
      </c>
      <c r="I309" s="8" t="s">
        <v>10970</v>
      </c>
    </row>
    <row r="310" spans="1:9" x14ac:dyDescent="0.25">
      <c r="A310" s="14">
        <v>44230</v>
      </c>
      <c r="B310" s="8" t="s">
        <v>15176</v>
      </c>
      <c r="C310" s="12">
        <v>45991</v>
      </c>
      <c r="D310" s="13" t="s">
        <v>3969</v>
      </c>
      <c r="E310" s="48">
        <v>9291.6</v>
      </c>
      <c r="F310" s="15">
        <v>44230</v>
      </c>
      <c r="G310" s="48">
        <v>9291.6</v>
      </c>
      <c r="H310" s="49">
        <f>Tabla13[[#This Row],[Importe]]-Tabla13[[#This Row],[Pagado]]</f>
        <v>0</v>
      </c>
      <c r="I310" s="8" t="s">
        <v>10970</v>
      </c>
    </row>
    <row r="311" spans="1:9" x14ac:dyDescent="0.25">
      <c r="A311" s="14">
        <v>44230</v>
      </c>
      <c r="B311" s="8" t="s">
        <v>15177</v>
      </c>
      <c r="C311" s="12">
        <v>45992</v>
      </c>
      <c r="D311" s="13" t="s">
        <v>3960</v>
      </c>
      <c r="E311" s="48">
        <v>20936</v>
      </c>
      <c r="F311" s="15">
        <v>44230</v>
      </c>
      <c r="G311" s="48">
        <v>20936</v>
      </c>
      <c r="H311" s="49">
        <f>Tabla13[[#This Row],[Importe]]-Tabla13[[#This Row],[Pagado]]</f>
        <v>0</v>
      </c>
      <c r="I311" s="8" t="s">
        <v>10970</v>
      </c>
    </row>
    <row r="312" spans="1:9" x14ac:dyDescent="0.25">
      <c r="A312" s="14">
        <v>44230</v>
      </c>
      <c r="B312" s="8" t="s">
        <v>15178</v>
      </c>
      <c r="C312" s="12">
        <v>45993</v>
      </c>
      <c r="D312" s="13" t="s">
        <v>4135</v>
      </c>
      <c r="E312" s="48">
        <v>9082.7999999999993</v>
      </c>
      <c r="F312" s="15">
        <v>44230</v>
      </c>
      <c r="G312" s="48">
        <v>9082.7999999999993</v>
      </c>
      <c r="H312" s="49">
        <f>Tabla13[[#This Row],[Importe]]-Tabla13[[#This Row],[Pagado]]</f>
        <v>0</v>
      </c>
      <c r="I312" s="8" t="s">
        <v>10970</v>
      </c>
    </row>
    <row r="313" spans="1:9" x14ac:dyDescent="0.25">
      <c r="A313" s="14">
        <v>44230</v>
      </c>
      <c r="B313" s="8" t="s">
        <v>15179</v>
      </c>
      <c r="C313" s="12">
        <v>45994</v>
      </c>
      <c r="D313" s="13" t="s">
        <v>3964</v>
      </c>
      <c r="E313" s="48">
        <v>2530</v>
      </c>
      <c r="F313" s="15">
        <v>44230</v>
      </c>
      <c r="G313" s="48">
        <v>2530</v>
      </c>
      <c r="H313" s="49">
        <f>Tabla13[[#This Row],[Importe]]-Tabla13[[#This Row],[Pagado]]</f>
        <v>0</v>
      </c>
      <c r="I313" s="8" t="s">
        <v>10970</v>
      </c>
    </row>
    <row r="314" spans="1:9" x14ac:dyDescent="0.25">
      <c r="A314" s="14">
        <v>44230</v>
      </c>
      <c r="B314" s="8" t="s">
        <v>15180</v>
      </c>
      <c r="C314" s="12">
        <v>45995</v>
      </c>
      <c r="D314" s="13" t="s">
        <v>3996</v>
      </c>
      <c r="E314" s="48">
        <v>15590.5</v>
      </c>
      <c r="F314" s="15">
        <v>44230</v>
      </c>
      <c r="G314" s="48">
        <v>15590.5</v>
      </c>
      <c r="H314" s="49">
        <f>Tabla13[[#This Row],[Importe]]-Tabla13[[#This Row],[Pagado]]</f>
        <v>0</v>
      </c>
      <c r="I314" s="8" t="s">
        <v>10970</v>
      </c>
    </row>
    <row r="315" spans="1:9" x14ac:dyDescent="0.25">
      <c r="A315" s="14">
        <v>44230</v>
      </c>
      <c r="B315" s="8" t="s">
        <v>15181</v>
      </c>
      <c r="C315" s="12">
        <v>45996</v>
      </c>
      <c r="D315" s="13" t="s">
        <v>3977</v>
      </c>
      <c r="E315" s="48">
        <v>7183.6</v>
      </c>
      <c r="F315" s="15">
        <v>44230</v>
      </c>
      <c r="G315" s="48">
        <v>7183.6</v>
      </c>
      <c r="H315" s="49">
        <f>Tabla13[[#This Row],[Importe]]-Tabla13[[#This Row],[Pagado]]</f>
        <v>0</v>
      </c>
      <c r="I315" s="8" t="s">
        <v>10970</v>
      </c>
    </row>
    <row r="316" spans="1:9" x14ac:dyDescent="0.25">
      <c r="A316" s="14">
        <v>44230</v>
      </c>
      <c r="B316" s="8" t="s">
        <v>15182</v>
      </c>
      <c r="C316" s="12">
        <v>45997</v>
      </c>
      <c r="D316" s="13" t="s">
        <v>3991</v>
      </c>
      <c r="E316" s="48">
        <v>5901.5</v>
      </c>
      <c r="F316" s="15">
        <v>44230</v>
      </c>
      <c r="G316" s="48">
        <v>5901.5</v>
      </c>
      <c r="H316" s="49">
        <f>Tabla13[[#This Row],[Importe]]-Tabla13[[#This Row],[Pagado]]</f>
        <v>0</v>
      </c>
      <c r="I316" s="8" t="s">
        <v>10970</v>
      </c>
    </row>
    <row r="317" spans="1:9" x14ac:dyDescent="0.25">
      <c r="A317" s="14">
        <v>44230</v>
      </c>
      <c r="B317" s="8" t="s">
        <v>15183</v>
      </c>
      <c r="C317" s="12">
        <v>45998</v>
      </c>
      <c r="D317" s="13" t="s">
        <v>4054</v>
      </c>
      <c r="E317" s="48">
        <v>33783.4</v>
      </c>
      <c r="F317" s="15">
        <v>44231</v>
      </c>
      <c r="G317" s="48">
        <v>33783.4</v>
      </c>
      <c r="H317" s="49">
        <f>Tabla13[[#This Row],[Importe]]-Tabla13[[#This Row],[Pagado]]</f>
        <v>0</v>
      </c>
      <c r="I317" s="8" t="s">
        <v>10970</v>
      </c>
    </row>
    <row r="318" spans="1:9" x14ac:dyDescent="0.25">
      <c r="A318" s="14">
        <v>44230</v>
      </c>
      <c r="B318" s="8" t="s">
        <v>15184</v>
      </c>
      <c r="C318" s="12">
        <v>45999</v>
      </c>
      <c r="D318" s="13" t="s">
        <v>3979</v>
      </c>
      <c r="E318" s="48">
        <v>3659.1</v>
      </c>
      <c r="F318" s="15">
        <v>44230</v>
      </c>
      <c r="G318" s="48">
        <v>3659.1</v>
      </c>
      <c r="H318" s="49">
        <f>Tabla13[[#This Row],[Importe]]-Tabla13[[#This Row],[Pagado]]</f>
        <v>0</v>
      </c>
      <c r="I318" s="8" t="s">
        <v>10970</v>
      </c>
    </row>
    <row r="319" spans="1:9" x14ac:dyDescent="0.25">
      <c r="A319" s="14">
        <v>44230</v>
      </c>
      <c r="B319" s="8" t="s">
        <v>15185</v>
      </c>
      <c r="C319" s="12">
        <v>46000</v>
      </c>
      <c r="D319" s="13" t="s">
        <v>4048</v>
      </c>
      <c r="E319" s="48">
        <v>22007</v>
      </c>
      <c r="F319" s="15">
        <v>44230</v>
      </c>
      <c r="G319" s="48">
        <v>22007</v>
      </c>
      <c r="H319" s="49">
        <f>Tabla13[[#This Row],[Importe]]-Tabla13[[#This Row],[Pagado]]</f>
        <v>0</v>
      </c>
      <c r="I319" s="8" t="s">
        <v>10970</v>
      </c>
    </row>
    <row r="320" spans="1:9" x14ac:dyDescent="0.25">
      <c r="A320" s="14">
        <v>44230</v>
      </c>
      <c r="B320" s="8" t="s">
        <v>15186</v>
      </c>
      <c r="C320" s="12">
        <v>46001</v>
      </c>
      <c r="D320" s="13" t="s">
        <v>4085</v>
      </c>
      <c r="E320" s="48">
        <v>5445.6</v>
      </c>
      <c r="F320" s="15">
        <v>44231</v>
      </c>
      <c r="G320" s="48">
        <v>5445.6</v>
      </c>
      <c r="H320" s="49">
        <f>Tabla13[[#This Row],[Importe]]-Tabla13[[#This Row],[Pagado]]</f>
        <v>0</v>
      </c>
      <c r="I320" s="8" t="s">
        <v>10970</v>
      </c>
    </row>
    <row r="321" spans="1:9" x14ac:dyDescent="0.25">
      <c r="A321" s="14">
        <v>44230</v>
      </c>
      <c r="B321" s="8" t="s">
        <v>15187</v>
      </c>
      <c r="C321" s="12">
        <v>46002</v>
      </c>
      <c r="D321" s="13" t="s">
        <v>4056</v>
      </c>
      <c r="E321" s="48">
        <v>3223.4</v>
      </c>
      <c r="F321" s="15">
        <v>44230</v>
      </c>
      <c r="G321" s="48">
        <v>3223.4</v>
      </c>
      <c r="H321" s="49">
        <f>Tabla13[[#This Row],[Importe]]-Tabla13[[#This Row],[Pagado]]</f>
        <v>0</v>
      </c>
      <c r="I321" s="8" t="s">
        <v>10970</v>
      </c>
    </row>
    <row r="322" spans="1:9" x14ac:dyDescent="0.25">
      <c r="A322" s="14">
        <v>44230</v>
      </c>
      <c r="B322" s="8" t="s">
        <v>15188</v>
      </c>
      <c r="C322" s="12">
        <v>46003</v>
      </c>
      <c r="D322" s="13" t="s">
        <v>4009</v>
      </c>
      <c r="E322" s="48">
        <v>680.8</v>
      </c>
      <c r="F322" s="15">
        <v>44231</v>
      </c>
      <c r="G322" s="48">
        <v>680.8</v>
      </c>
      <c r="H322" s="49">
        <f>Tabla13[[#This Row],[Importe]]-Tabla13[[#This Row],[Pagado]]</f>
        <v>0</v>
      </c>
      <c r="I322" s="8" t="s">
        <v>10970</v>
      </c>
    </row>
    <row r="323" spans="1:9" x14ac:dyDescent="0.25">
      <c r="A323" s="14">
        <v>44230</v>
      </c>
      <c r="B323" s="8" t="s">
        <v>15189</v>
      </c>
      <c r="C323" s="12">
        <v>46004</v>
      </c>
      <c r="D323" s="13" t="s">
        <v>4007</v>
      </c>
      <c r="E323" s="48">
        <v>1605.6</v>
      </c>
      <c r="F323" s="15">
        <v>44231</v>
      </c>
      <c r="G323" s="48">
        <v>1605.6</v>
      </c>
      <c r="H323" s="49">
        <f>Tabla13[[#This Row],[Importe]]-Tabla13[[#This Row],[Pagado]]</f>
        <v>0</v>
      </c>
      <c r="I323" s="8" t="s">
        <v>10970</v>
      </c>
    </row>
    <row r="324" spans="1:9" x14ac:dyDescent="0.25">
      <c r="A324" s="14">
        <v>44230</v>
      </c>
      <c r="B324" s="8" t="s">
        <v>15190</v>
      </c>
      <c r="C324" s="12">
        <v>46005</v>
      </c>
      <c r="D324" s="13" t="s">
        <v>4010</v>
      </c>
      <c r="E324" s="48">
        <v>2319.6</v>
      </c>
      <c r="F324" s="15">
        <v>44231</v>
      </c>
      <c r="G324" s="48">
        <v>2319.6</v>
      </c>
      <c r="H324" s="49">
        <f>Tabla13[[#This Row],[Importe]]-Tabla13[[#This Row],[Pagado]]</f>
        <v>0</v>
      </c>
      <c r="I324" s="8" t="s">
        <v>10970</v>
      </c>
    </row>
    <row r="325" spans="1:9" x14ac:dyDescent="0.25">
      <c r="A325" s="14">
        <v>44230</v>
      </c>
      <c r="B325" s="8" t="s">
        <v>15191</v>
      </c>
      <c r="C325" s="12">
        <v>46006</v>
      </c>
      <c r="D325" s="13" t="s">
        <v>4001</v>
      </c>
      <c r="E325" s="48">
        <v>3680</v>
      </c>
      <c r="F325" s="15">
        <v>44231</v>
      </c>
      <c r="G325" s="48">
        <v>3680</v>
      </c>
      <c r="H325" s="49">
        <f>Tabla13[[#This Row],[Importe]]-Tabla13[[#This Row],[Pagado]]</f>
        <v>0</v>
      </c>
      <c r="I325" s="8" t="s">
        <v>10970</v>
      </c>
    </row>
    <row r="326" spans="1:9" x14ac:dyDescent="0.25">
      <c r="A326" s="14">
        <v>44230</v>
      </c>
      <c r="B326" s="8" t="s">
        <v>15192</v>
      </c>
      <c r="C326" s="12">
        <v>46007</v>
      </c>
      <c r="D326" s="13" t="s">
        <v>3999</v>
      </c>
      <c r="E326" s="48">
        <v>3705</v>
      </c>
      <c r="F326" s="15">
        <v>44230</v>
      </c>
      <c r="G326" s="48">
        <v>3705</v>
      </c>
      <c r="H326" s="49">
        <f>Tabla13[[#This Row],[Importe]]-Tabla13[[#This Row],[Pagado]]</f>
        <v>0</v>
      </c>
      <c r="I326" s="8" t="s">
        <v>10970</v>
      </c>
    </row>
    <row r="327" spans="1:9" x14ac:dyDescent="0.25">
      <c r="A327" s="14">
        <v>44230</v>
      </c>
      <c r="B327" s="8" t="s">
        <v>15193</v>
      </c>
      <c r="C327" s="12">
        <v>46008</v>
      </c>
      <c r="D327" s="13" t="s">
        <v>4002</v>
      </c>
      <c r="E327" s="48">
        <v>1991.8</v>
      </c>
      <c r="F327" s="15">
        <v>44231</v>
      </c>
      <c r="G327" s="48">
        <v>1991.8</v>
      </c>
      <c r="H327" s="49">
        <f>Tabla13[[#This Row],[Importe]]-Tabla13[[#This Row],[Pagado]]</f>
        <v>0</v>
      </c>
      <c r="I327" s="8" t="s">
        <v>10970</v>
      </c>
    </row>
    <row r="328" spans="1:9" x14ac:dyDescent="0.25">
      <c r="A328" s="14">
        <v>44230</v>
      </c>
      <c r="B328" s="8" t="s">
        <v>15194</v>
      </c>
      <c r="C328" s="12">
        <v>46009</v>
      </c>
      <c r="D328" s="13" t="s">
        <v>4001</v>
      </c>
      <c r="E328" s="48">
        <v>207</v>
      </c>
      <c r="F328" s="15">
        <v>44231</v>
      </c>
      <c r="G328" s="48">
        <v>207</v>
      </c>
      <c r="H328" s="49">
        <f>Tabla13[[#This Row],[Importe]]-Tabla13[[#This Row],[Pagado]]</f>
        <v>0</v>
      </c>
      <c r="I328" s="8" t="s">
        <v>10970</v>
      </c>
    </row>
    <row r="329" spans="1:9" x14ac:dyDescent="0.25">
      <c r="A329" s="14">
        <v>44230</v>
      </c>
      <c r="B329" s="8" t="s">
        <v>15195</v>
      </c>
      <c r="C329" s="12">
        <v>46010</v>
      </c>
      <c r="D329" s="13" t="s">
        <v>4005</v>
      </c>
      <c r="E329" s="48">
        <v>3696</v>
      </c>
      <c r="F329" s="15">
        <v>44231</v>
      </c>
      <c r="G329" s="48">
        <v>3696</v>
      </c>
      <c r="H329" s="49">
        <f>Tabla13[[#This Row],[Importe]]-Tabla13[[#This Row],[Pagado]]</f>
        <v>0</v>
      </c>
      <c r="I329" s="8" t="s">
        <v>10970</v>
      </c>
    </row>
    <row r="330" spans="1:9" x14ac:dyDescent="0.25">
      <c r="A330" s="14">
        <v>44230</v>
      </c>
      <c r="B330" s="8" t="s">
        <v>15196</v>
      </c>
      <c r="C330" s="12">
        <v>46011</v>
      </c>
      <c r="D330" s="13" t="s">
        <v>4044</v>
      </c>
      <c r="E330" s="48">
        <v>3569.5</v>
      </c>
      <c r="F330" s="15">
        <v>44231</v>
      </c>
      <c r="G330" s="48">
        <v>3569.5</v>
      </c>
      <c r="H330" s="49">
        <f>Tabla13[[#This Row],[Importe]]-Tabla13[[#This Row],[Pagado]]</f>
        <v>0</v>
      </c>
      <c r="I330" s="8" t="s">
        <v>10970</v>
      </c>
    </row>
    <row r="331" spans="1:9" x14ac:dyDescent="0.25">
      <c r="A331" s="14">
        <v>44230</v>
      </c>
      <c r="B331" s="8" t="s">
        <v>15197</v>
      </c>
      <c r="C331" s="12">
        <v>46012</v>
      </c>
      <c r="D331" s="13" t="s">
        <v>4058</v>
      </c>
      <c r="E331" s="48">
        <v>2810.4</v>
      </c>
      <c r="F331" s="15">
        <v>44230</v>
      </c>
      <c r="G331" s="48">
        <v>2810.4</v>
      </c>
      <c r="H331" s="49">
        <f>Tabla13[[#This Row],[Importe]]-Tabla13[[#This Row],[Pagado]]</f>
        <v>0</v>
      </c>
      <c r="I331" s="8" t="s">
        <v>10970</v>
      </c>
    </row>
    <row r="332" spans="1:9" x14ac:dyDescent="0.25">
      <c r="A332" s="14">
        <v>44230</v>
      </c>
      <c r="B332" s="8" t="s">
        <v>15198</v>
      </c>
      <c r="C332" s="12">
        <v>46013</v>
      </c>
      <c r="D332" s="13" t="s">
        <v>4040</v>
      </c>
      <c r="E332" s="48">
        <v>40236.32</v>
      </c>
      <c r="F332" s="15">
        <v>44233</v>
      </c>
      <c r="G332" s="48">
        <v>40236.32</v>
      </c>
      <c r="H332" s="49">
        <f>Tabla13[[#This Row],[Importe]]-Tabla13[[#This Row],[Pagado]]</f>
        <v>0</v>
      </c>
      <c r="I332" s="8" t="s">
        <v>10970</v>
      </c>
    </row>
    <row r="333" spans="1:9" ht="30" x14ac:dyDescent="0.25">
      <c r="A333" s="14">
        <v>44230</v>
      </c>
      <c r="B333" s="8" t="s">
        <v>15199</v>
      </c>
      <c r="C333" s="12">
        <v>46014</v>
      </c>
      <c r="D333" s="13" t="s">
        <v>4053</v>
      </c>
      <c r="E333" s="48">
        <v>3947.4</v>
      </c>
      <c r="F333" s="15" t="s">
        <v>15138</v>
      </c>
      <c r="G333" s="48">
        <f>3500+447.4</f>
        <v>3947.4</v>
      </c>
      <c r="H333" s="49">
        <f>Tabla13[[#This Row],[Importe]]-Tabla13[[#This Row],[Pagado]]</f>
        <v>0</v>
      </c>
      <c r="I333" s="8" t="s">
        <v>10970</v>
      </c>
    </row>
    <row r="334" spans="1:9" x14ac:dyDescent="0.25">
      <c r="A334" s="14">
        <v>44230</v>
      </c>
      <c r="B334" s="8" t="s">
        <v>15200</v>
      </c>
      <c r="C334" s="12">
        <v>46015</v>
      </c>
      <c r="D334" s="13" t="s">
        <v>3959</v>
      </c>
      <c r="E334" s="48">
        <v>6941.4</v>
      </c>
      <c r="F334" s="15">
        <v>44244</v>
      </c>
      <c r="G334" s="48">
        <v>6941.4</v>
      </c>
      <c r="H334" s="49">
        <f>Tabla13[[#This Row],[Importe]]-Tabla13[[#This Row],[Pagado]]</f>
        <v>0</v>
      </c>
      <c r="I334" s="8" t="s">
        <v>10970</v>
      </c>
    </row>
    <row r="335" spans="1:9" x14ac:dyDescent="0.25">
      <c r="A335" s="14">
        <v>44230</v>
      </c>
      <c r="B335" s="8" t="s">
        <v>15201</v>
      </c>
      <c r="C335" s="12">
        <v>46016</v>
      </c>
      <c r="D335" s="13" t="s">
        <v>4042</v>
      </c>
      <c r="E335" s="48">
        <v>6191.2</v>
      </c>
      <c r="F335" s="15">
        <v>44230</v>
      </c>
      <c r="G335" s="48">
        <v>6191.2</v>
      </c>
      <c r="H335" s="49">
        <f>Tabla13[[#This Row],[Importe]]-Tabla13[[#This Row],[Pagado]]</f>
        <v>0</v>
      </c>
      <c r="I335" s="8" t="s">
        <v>10970</v>
      </c>
    </row>
    <row r="336" spans="1:9" x14ac:dyDescent="0.25">
      <c r="A336" s="14">
        <v>44230</v>
      </c>
      <c r="B336" s="8" t="s">
        <v>15202</v>
      </c>
      <c r="C336" s="12">
        <v>46017</v>
      </c>
      <c r="D336" s="13" t="s">
        <v>3980</v>
      </c>
      <c r="E336" s="48">
        <v>5317.6</v>
      </c>
      <c r="F336" s="15">
        <v>44231</v>
      </c>
      <c r="G336" s="48">
        <v>5317.6</v>
      </c>
      <c r="H336" s="49">
        <f>Tabla13[[#This Row],[Importe]]-Tabla13[[#This Row],[Pagado]]</f>
        <v>0</v>
      </c>
      <c r="I336" s="8" t="s">
        <v>10970</v>
      </c>
    </row>
    <row r="337" spans="1:9" x14ac:dyDescent="0.25">
      <c r="A337" s="14">
        <v>44230</v>
      </c>
      <c r="B337" s="8" t="s">
        <v>15203</v>
      </c>
      <c r="C337" s="12">
        <v>46018</v>
      </c>
      <c r="D337" s="13" t="s">
        <v>3983</v>
      </c>
      <c r="E337" s="48">
        <v>3974.4</v>
      </c>
      <c r="F337" s="15">
        <v>44231</v>
      </c>
      <c r="G337" s="48">
        <v>3974.4</v>
      </c>
      <c r="H337" s="49">
        <f>Tabla13[[#This Row],[Importe]]-Tabla13[[#This Row],[Pagado]]</f>
        <v>0</v>
      </c>
      <c r="I337" s="8" t="s">
        <v>10970</v>
      </c>
    </row>
    <row r="338" spans="1:9" x14ac:dyDescent="0.25">
      <c r="A338" s="14">
        <v>44230</v>
      </c>
      <c r="B338" s="8" t="s">
        <v>15204</v>
      </c>
      <c r="C338" s="12">
        <v>46019</v>
      </c>
      <c r="D338" s="13" t="s">
        <v>3987</v>
      </c>
      <c r="E338" s="48">
        <v>1285.2</v>
      </c>
      <c r="F338" s="15">
        <v>44231</v>
      </c>
      <c r="G338" s="48">
        <v>1285.2</v>
      </c>
      <c r="H338" s="49">
        <f>Tabla13[[#This Row],[Importe]]-Tabla13[[#This Row],[Pagado]]</f>
        <v>0</v>
      </c>
      <c r="I338" s="8" t="s">
        <v>10970</v>
      </c>
    </row>
    <row r="339" spans="1:9" x14ac:dyDescent="0.25">
      <c r="A339" s="14">
        <v>44230</v>
      </c>
      <c r="B339" s="8" t="s">
        <v>15205</v>
      </c>
      <c r="C339" s="12">
        <v>46020</v>
      </c>
      <c r="D339" s="17" t="s">
        <v>7662</v>
      </c>
      <c r="E339" s="48">
        <v>0</v>
      </c>
      <c r="F339" s="18" t="s">
        <v>7662</v>
      </c>
      <c r="G339" s="48">
        <v>0</v>
      </c>
      <c r="H339" s="49">
        <f>Tabla13[[#This Row],[Importe]]-Tabla13[[#This Row],[Pagado]]</f>
        <v>0</v>
      </c>
      <c r="I339" s="50" t="s">
        <v>15206</v>
      </c>
    </row>
    <row r="340" spans="1:9" x14ac:dyDescent="0.25">
      <c r="A340" s="14">
        <v>44230</v>
      </c>
      <c r="B340" s="8" t="s">
        <v>15207</v>
      </c>
      <c r="C340" s="12">
        <v>46021</v>
      </c>
      <c r="D340" s="13" t="s">
        <v>4043</v>
      </c>
      <c r="E340" s="48">
        <v>46556</v>
      </c>
      <c r="F340" s="15">
        <v>44233</v>
      </c>
      <c r="G340" s="48">
        <v>46556</v>
      </c>
      <c r="H340" s="49">
        <f>Tabla13[[#This Row],[Importe]]-Tabla13[[#This Row],[Pagado]]</f>
        <v>0</v>
      </c>
      <c r="I340" s="8" t="s">
        <v>10970</v>
      </c>
    </row>
    <row r="341" spans="1:9" x14ac:dyDescent="0.25">
      <c r="A341" s="14">
        <v>44230</v>
      </c>
      <c r="B341" s="8" t="s">
        <v>15208</v>
      </c>
      <c r="C341" s="12">
        <v>46022</v>
      </c>
      <c r="D341" s="13" t="s">
        <v>3985</v>
      </c>
      <c r="E341" s="48">
        <v>2164.1999999999998</v>
      </c>
      <c r="F341" s="15">
        <v>44231</v>
      </c>
      <c r="G341" s="48">
        <v>2164.1999999999998</v>
      </c>
      <c r="H341" s="49">
        <f>Tabla13[[#This Row],[Importe]]-Tabla13[[#This Row],[Pagado]]</f>
        <v>0</v>
      </c>
      <c r="I341" s="8" t="s">
        <v>10970</v>
      </c>
    </row>
    <row r="342" spans="1:9" x14ac:dyDescent="0.25">
      <c r="A342" s="14">
        <v>44230</v>
      </c>
      <c r="B342" s="8" t="s">
        <v>15209</v>
      </c>
      <c r="C342" s="12">
        <v>46023</v>
      </c>
      <c r="D342" s="13" t="s">
        <v>3964</v>
      </c>
      <c r="E342" s="48">
        <v>440</v>
      </c>
      <c r="F342" s="15">
        <v>44230</v>
      </c>
      <c r="G342" s="48">
        <v>440</v>
      </c>
      <c r="H342" s="49">
        <f>Tabla13[[#This Row],[Importe]]-Tabla13[[#This Row],[Pagado]]</f>
        <v>0</v>
      </c>
      <c r="I342" s="8" t="s">
        <v>10970</v>
      </c>
    </row>
    <row r="343" spans="1:9" x14ac:dyDescent="0.25">
      <c r="A343" s="14">
        <v>44230</v>
      </c>
      <c r="B343" s="8" t="s">
        <v>15210</v>
      </c>
      <c r="C343" s="12">
        <v>46024</v>
      </c>
      <c r="D343" s="13" t="s">
        <v>4120</v>
      </c>
      <c r="E343" s="48">
        <v>8793.6</v>
      </c>
      <c r="F343" s="15">
        <v>44231</v>
      </c>
      <c r="G343" s="48">
        <v>8793.6</v>
      </c>
      <c r="H343" s="49">
        <f>Tabla13[[#This Row],[Importe]]-Tabla13[[#This Row],[Pagado]]</f>
        <v>0</v>
      </c>
      <c r="I343" s="8" t="s">
        <v>10970</v>
      </c>
    </row>
    <row r="344" spans="1:9" x14ac:dyDescent="0.25">
      <c r="A344" s="14">
        <v>44230</v>
      </c>
      <c r="B344" s="8" t="s">
        <v>15211</v>
      </c>
      <c r="C344" s="12">
        <v>46025</v>
      </c>
      <c r="D344" s="13" t="s">
        <v>4095</v>
      </c>
      <c r="E344" s="48">
        <v>3003.3</v>
      </c>
      <c r="F344" s="15">
        <v>44230</v>
      </c>
      <c r="G344" s="48">
        <v>3003.3</v>
      </c>
      <c r="H344" s="49">
        <f>Tabla13[[#This Row],[Importe]]-Tabla13[[#This Row],[Pagado]]</f>
        <v>0</v>
      </c>
      <c r="I344" s="8" t="s">
        <v>10970</v>
      </c>
    </row>
    <row r="345" spans="1:9" x14ac:dyDescent="0.25">
      <c r="A345" s="14">
        <v>44230</v>
      </c>
      <c r="B345" s="8" t="s">
        <v>15212</v>
      </c>
      <c r="C345" s="12">
        <v>46026</v>
      </c>
      <c r="D345" s="13" t="s">
        <v>4153</v>
      </c>
      <c r="E345" s="48">
        <v>8132.6</v>
      </c>
      <c r="F345" s="15">
        <v>44231</v>
      </c>
      <c r="G345" s="48">
        <v>8132.6</v>
      </c>
      <c r="H345" s="49">
        <f>Tabla13[[#This Row],[Importe]]-Tabla13[[#This Row],[Pagado]]</f>
        <v>0</v>
      </c>
      <c r="I345" s="8" t="s">
        <v>10970</v>
      </c>
    </row>
    <row r="346" spans="1:9" x14ac:dyDescent="0.25">
      <c r="A346" s="14">
        <v>44230</v>
      </c>
      <c r="B346" s="8" t="s">
        <v>15213</v>
      </c>
      <c r="C346" s="12">
        <v>46027</v>
      </c>
      <c r="D346" s="13" t="s">
        <v>4103</v>
      </c>
      <c r="E346" s="48">
        <v>8210.2000000000007</v>
      </c>
      <c r="F346" s="15">
        <v>44230</v>
      </c>
      <c r="G346" s="48">
        <v>8210.2000000000007</v>
      </c>
      <c r="H346" s="49">
        <f>Tabla13[[#This Row],[Importe]]-Tabla13[[#This Row],[Pagado]]</f>
        <v>0</v>
      </c>
      <c r="I346" s="8" t="s">
        <v>10970</v>
      </c>
    </row>
    <row r="347" spans="1:9" x14ac:dyDescent="0.25">
      <c r="A347" s="14">
        <v>44230</v>
      </c>
      <c r="B347" s="8" t="s">
        <v>15214</v>
      </c>
      <c r="C347" s="12">
        <v>46028</v>
      </c>
      <c r="D347" s="17" t="s">
        <v>7662</v>
      </c>
      <c r="E347" s="48">
        <v>0</v>
      </c>
      <c r="F347" s="18" t="s">
        <v>7662</v>
      </c>
      <c r="G347" s="48">
        <v>0</v>
      </c>
      <c r="H347" s="49">
        <f>Tabla13[[#This Row],[Importe]]-Tabla13[[#This Row],[Pagado]]</f>
        <v>0</v>
      </c>
      <c r="I347" s="8" t="s">
        <v>7662</v>
      </c>
    </row>
    <row r="348" spans="1:9" x14ac:dyDescent="0.25">
      <c r="A348" s="14">
        <v>44230</v>
      </c>
      <c r="B348" s="8" t="s">
        <v>15215</v>
      </c>
      <c r="C348" s="12">
        <v>46029</v>
      </c>
      <c r="D348" s="13" t="s">
        <v>3935</v>
      </c>
      <c r="E348" s="48">
        <v>18666.8</v>
      </c>
      <c r="F348" s="15">
        <v>44232</v>
      </c>
      <c r="G348" s="48">
        <v>18666.8</v>
      </c>
      <c r="H348" s="49">
        <f>Tabla13[[#This Row],[Importe]]-Tabla13[[#This Row],[Pagado]]</f>
        <v>0</v>
      </c>
      <c r="I348" s="8" t="s">
        <v>10970</v>
      </c>
    </row>
    <row r="349" spans="1:9" x14ac:dyDescent="0.25">
      <c r="A349" s="14">
        <v>44230</v>
      </c>
      <c r="B349" s="8" t="s">
        <v>15216</v>
      </c>
      <c r="C349" s="12">
        <v>46030</v>
      </c>
      <c r="D349" s="13" t="s">
        <v>3964</v>
      </c>
      <c r="E349" s="48">
        <v>1002.8</v>
      </c>
      <c r="F349" s="15">
        <v>44230</v>
      </c>
      <c r="G349" s="48">
        <v>1002.8</v>
      </c>
      <c r="H349" s="49">
        <f>Tabla13[[#This Row],[Importe]]-Tabla13[[#This Row],[Pagado]]</f>
        <v>0</v>
      </c>
      <c r="I349" s="8" t="s">
        <v>10970</v>
      </c>
    </row>
    <row r="350" spans="1:9" x14ac:dyDescent="0.25">
      <c r="A350" s="14">
        <v>44230</v>
      </c>
      <c r="B350" s="8" t="s">
        <v>15217</v>
      </c>
      <c r="C350" s="12">
        <v>46031</v>
      </c>
      <c r="D350" s="13" t="s">
        <v>4061</v>
      </c>
      <c r="E350" s="48">
        <v>8002.5</v>
      </c>
      <c r="F350" s="15">
        <v>44230</v>
      </c>
      <c r="G350" s="48">
        <v>8002.5</v>
      </c>
      <c r="H350" s="49">
        <f>Tabla13[[#This Row],[Importe]]-Tabla13[[#This Row],[Pagado]]</f>
        <v>0</v>
      </c>
      <c r="I350" s="8" t="s">
        <v>10970</v>
      </c>
    </row>
    <row r="351" spans="1:9" x14ac:dyDescent="0.25">
      <c r="A351" s="14">
        <v>44230</v>
      </c>
      <c r="B351" s="8" t="s">
        <v>15218</v>
      </c>
      <c r="C351" s="12">
        <v>46032</v>
      </c>
      <c r="D351" s="13" t="s">
        <v>4065</v>
      </c>
      <c r="E351" s="48">
        <v>16012</v>
      </c>
      <c r="F351" s="15">
        <v>44231</v>
      </c>
      <c r="G351" s="48">
        <v>16012</v>
      </c>
      <c r="H351" s="49">
        <f>Tabla13[[#This Row],[Importe]]-Tabla13[[#This Row],[Pagado]]</f>
        <v>0</v>
      </c>
      <c r="I351" s="8" t="s">
        <v>10970</v>
      </c>
    </row>
    <row r="352" spans="1:9" x14ac:dyDescent="0.25">
      <c r="A352" s="14">
        <v>44230</v>
      </c>
      <c r="B352" s="8" t="s">
        <v>15219</v>
      </c>
      <c r="C352" s="12">
        <v>46033</v>
      </c>
      <c r="D352" s="17" t="s">
        <v>7662</v>
      </c>
      <c r="E352" s="48">
        <v>0</v>
      </c>
      <c r="F352" s="18" t="s">
        <v>7662</v>
      </c>
      <c r="G352" s="48">
        <v>0</v>
      </c>
      <c r="H352" s="49">
        <f>Tabla13[[#This Row],[Importe]]-Tabla13[[#This Row],[Pagado]]</f>
        <v>0</v>
      </c>
      <c r="I352" s="8" t="s">
        <v>7662</v>
      </c>
    </row>
    <row r="353" spans="1:9" x14ac:dyDescent="0.25">
      <c r="A353" s="14">
        <v>44230</v>
      </c>
      <c r="B353" s="8" t="s">
        <v>15220</v>
      </c>
      <c r="C353" s="12">
        <v>46034</v>
      </c>
      <c r="D353" s="13" t="s">
        <v>4064</v>
      </c>
      <c r="E353" s="48">
        <v>15419.4</v>
      </c>
      <c r="F353" s="15">
        <v>44231</v>
      </c>
      <c r="G353" s="48">
        <v>15419.4</v>
      </c>
      <c r="H353" s="49">
        <f>Tabla13[[#This Row],[Importe]]-Tabla13[[#This Row],[Pagado]]</f>
        <v>0</v>
      </c>
      <c r="I353" s="8" t="s">
        <v>10970</v>
      </c>
    </row>
    <row r="354" spans="1:9" x14ac:dyDescent="0.25">
      <c r="A354" s="14">
        <v>44230</v>
      </c>
      <c r="B354" s="8" t="s">
        <v>15221</v>
      </c>
      <c r="C354" s="12">
        <v>46035</v>
      </c>
      <c r="D354" s="13" t="s">
        <v>4176</v>
      </c>
      <c r="E354" s="48">
        <v>7618.4</v>
      </c>
      <c r="F354" s="15">
        <v>44231</v>
      </c>
      <c r="G354" s="48">
        <v>7618.4</v>
      </c>
      <c r="H354" s="49">
        <f>Tabla13[[#This Row],[Importe]]-Tabla13[[#This Row],[Pagado]]</f>
        <v>0</v>
      </c>
      <c r="I354" s="8" t="s">
        <v>10970</v>
      </c>
    </row>
    <row r="355" spans="1:9" x14ac:dyDescent="0.25">
      <c r="A355" s="14">
        <v>44230</v>
      </c>
      <c r="B355" s="8" t="s">
        <v>15222</v>
      </c>
      <c r="C355" s="12">
        <v>46036</v>
      </c>
      <c r="D355" s="13" t="s">
        <v>4039</v>
      </c>
      <c r="E355" s="48">
        <v>16696.599999999999</v>
      </c>
      <c r="F355" s="15">
        <v>44233</v>
      </c>
      <c r="G355" s="48">
        <v>16696.599999999999</v>
      </c>
      <c r="H355" s="49">
        <f>Tabla13[[#This Row],[Importe]]-Tabla13[[#This Row],[Pagado]]</f>
        <v>0</v>
      </c>
      <c r="I355" s="8" t="s">
        <v>10970</v>
      </c>
    </row>
    <row r="356" spans="1:9" x14ac:dyDescent="0.25">
      <c r="A356" s="14">
        <v>44230</v>
      </c>
      <c r="B356" s="8" t="s">
        <v>15223</v>
      </c>
      <c r="C356" s="12">
        <v>46037</v>
      </c>
      <c r="D356" s="13" t="s">
        <v>4062</v>
      </c>
      <c r="E356" s="48">
        <v>16780</v>
      </c>
      <c r="F356" s="15">
        <v>44231</v>
      </c>
      <c r="G356" s="48">
        <v>16780</v>
      </c>
      <c r="H356" s="49">
        <f>Tabla13[[#This Row],[Importe]]-Tabla13[[#This Row],[Pagado]]</f>
        <v>0</v>
      </c>
      <c r="I356" s="8" t="s">
        <v>10970</v>
      </c>
    </row>
    <row r="357" spans="1:9" x14ac:dyDescent="0.25">
      <c r="A357" s="14">
        <v>44230</v>
      </c>
      <c r="B357" s="8" t="s">
        <v>15224</v>
      </c>
      <c r="C357" s="12">
        <v>46038</v>
      </c>
      <c r="D357" s="13" t="s">
        <v>3964</v>
      </c>
      <c r="E357" s="48">
        <v>3388.2</v>
      </c>
      <c r="F357" s="15">
        <v>44231</v>
      </c>
      <c r="G357" s="48">
        <v>3388.2</v>
      </c>
      <c r="H357" s="49">
        <f>Tabla13[[#This Row],[Importe]]-Tabla13[[#This Row],[Pagado]]</f>
        <v>0</v>
      </c>
      <c r="I357" s="8" t="s">
        <v>10970</v>
      </c>
    </row>
    <row r="358" spans="1:9" x14ac:dyDescent="0.25">
      <c r="A358" s="14">
        <v>44230</v>
      </c>
      <c r="B358" s="8" t="s">
        <v>15225</v>
      </c>
      <c r="C358" s="12">
        <v>46039</v>
      </c>
      <c r="D358" s="13" t="s">
        <v>3950</v>
      </c>
      <c r="E358" s="48">
        <v>4997</v>
      </c>
      <c r="F358" s="15">
        <v>44230</v>
      </c>
      <c r="G358" s="48">
        <v>4997</v>
      </c>
      <c r="H358" s="49">
        <f>Tabla13[[#This Row],[Importe]]-Tabla13[[#This Row],[Pagado]]</f>
        <v>0</v>
      </c>
      <c r="I358" s="8" t="s">
        <v>10970</v>
      </c>
    </row>
    <row r="359" spans="1:9" x14ac:dyDescent="0.25">
      <c r="A359" s="14">
        <v>44230</v>
      </c>
      <c r="B359" s="8" t="s">
        <v>15226</v>
      </c>
      <c r="C359" s="12">
        <v>46040</v>
      </c>
      <c r="D359" s="13" t="s">
        <v>3964</v>
      </c>
      <c r="E359" s="48">
        <v>8540</v>
      </c>
      <c r="F359" s="15">
        <v>44230</v>
      </c>
      <c r="G359" s="48">
        <v>8540</v>
      </c>
      <c r="H359" s="49">
        <f>Tabla13[[#This Row],[Importe]]-Tabla13[[#This Row],[Pagado]]</f>
        <v>0</v>
      </c>
      <c r="I359" s="8" t="s">
        <v>10970</v>
      </c>
    </row>
    <row r="360" spans="1:9" x14ac:dyDescent="0.25">
      <c r="A360" s="14">
        <v>44230</v>
      </c>
      <c r="B360" s="8" t="s">
        <v>15227</v>
      </c>
      <c r="C360" s="12">
        <v>46041</v>
      </c>
      <c r="D360" s="13" t="s">
        <v>4059</v>
      </c>
      <c r="E360" s="48">
        <v>788.4</v>
      </c>
      <c r="F360" s="15">
        <v>44230</v>
      </c>
      <c r="G360" s="48">
        <v>788.4</v>
      </c>
      <c r="H360" s="49">
        <f>Tabla13[[#This Row],[Importe]]-Tabla13[[#This Row],[Pagado]]</f>
        <v>0</v>
      </c>
      <c r="I360" s="8" t="s">
        <v>10970</v>
      </c>
    </row>
    <row r="361" spans="1:9" x14ac:dyDescent="0.25">
      <c r="A361" s="14">
        <v>44230</v>
      </c>
      <c r="B361" s="8" t="s">
        <v>15228</v>
      </c>
      <c r="C361" s="12">
        <v>46042</v>
      </c>
      <c r="D361" s="13" t="s">
        <v>4038</v>
      </c>
      <c r="E361" s="48">
        <v>26230.799999999999</v>
      </c>
      <c r="F361" s="15">
        <v>44233</v>
      </c>
      <c r="G361" s="48">
        <v>26230.799999999999</v>
      </c>
      <c r="H361" s="49">
        <f>Tabla13[[#This Row],[Importe]]-Tabla13[[#This Row],[Pagado]]</f>
        <v>0</v>
      </c>
      <c r="I361" s="8" t="s">
        <v>10970</v>
      </c>
    </row>
    <row r="362" spans="1:9" x14ac:dyDescent="0.25">
      <c r="A362" s="14">
        <v>44230</v>
      </c>
      <c r="B362" s="8" t="s">
        <v>15229</v>
      </c>
      <c r="C362" s="12">
        <v>46043</v>
      </c>
      <c r="D362" s="13" t="s">
        <v>3962</v>
      </c>
      <c r="E362" s="48">
        <v>3700.1</v>
      </c>
      <c r="F362" s="15">
        <v>44230</v>
      </c>
      <c r="G362" s="48">
        <v>3700.1</v>
      </c>
      <c r="H362" s="49">
        <f>Tabla13[[#This Row],[Importe]]-Tabla13[[#This Row],[Pagado]]</f>
        <v>0</v>
      </c>
      <c r="I362" s="8" t="s">
        <v>10970</v>
      </c>
    </row>
    <row r="363" spans="1:9" x14ac:dyDescent="0.25">
      <c r="A363" s="14">
        <v>44230</v>
      </c>
      <c r="B363" s="8" t="s">
        <v>15230</v>
      </c>
      <c r="C363" s="12">
        <v>46044</v>
      </c>
      <c r="D363" s="13" t="s">
        <v>3967</v>
      </c>
      <c r="E363" s="48">
        <v>5492.4</v>
      </c>
      <c r="F363" s="15">
        <v>44230</v>
      </c>
      <c r="G363" s="48">
        <v>5492.4</v>
      </c>
      <c r="H363" s="49">
        <f>Tabla13[[#This Row],[Importe]]-Tabla13[[#This Row],[Pagado]]</f>
        <v>0</v>
      </c>
      <c r="I363" s="8" t="s">
        <v>10970</v>
      </c>
    </row>
    <row r="364" spans="1:9" x14ac:dyDescent="0.25">
      <c r="A364" s="14">
        <v>44230</v>
      </c>
      <c r="B364" s="8" t="s">
        <v>15231</v>
      </c>
      <c r="C364" s="12">
        <v>46045</v>
      </c>
      <c r="D364" s="13" t="s">
        <v>4150</v>
      </c>
      <c r="E364" s="48">
        <v>44079.199999999997</v>
      </c>
      <c r="F364" s="15">
        <v>44243</v>
      </c>
      <c r="G364" s="48">
        <v>44079.199999999997</v>
      </c>
      <c r="H364" s="49">
        <f>Tabla13[[#This Row],[Importe]]-Tabla13[[#This Row],[Pagado]]</f>
        <v>0</v>
      </c>
      <c r="I364" s="8" t="s">
        <v>10970</v>
      </c>
    </row>
    <row r="365" spans="1:9" x14ac:dyDescent="0.25">
      <c r="A365" s="14">
        <v>44230</v>
      </c>
      <c r="B365" s="8" t="s">
        <v>15232</v>
      </c>
      <c r="C365" s="12">
        <v>46046</v>
      </c>
      <c r="D365" s="13" t="s">
        <v>4024</v>
      </c>
      <c r="E365" s="48">
        <v>28505.7</v>
      </c>
      <c r="F365" s="15">
        <v>44230</v>
      </c>
      <c r="G365" s="48">
        <v>28505.7</v>
      </c>
      <c r="H365" s="49">
        <f>Tabla13[[#This Row],[Importe]]-Tabla13[[#This Row],[Pagado]]</f>
        <v>0</v>
      </c>
      <c r="I365" s="8" t="s">
        <v>10970</v>
      </c>
    </row>
    <row r="366" spans="1:9" x14ac:dyDescent="0.25">
      <c r="A366" s="14">
        <v>44230</v>
      </c>
      <c r="B366" s="8" t="s">
        <v>15233</v>
      </c>
      <c r="C366" s="12">
        <v>46047</v>
      </c>
      <c r="D366" s="13" t="s">
        <v>4047</v>
      </c>
      <c r="E366" s="48">
        <v>522.6</v>
      </c>
      <c r="F366" s="15">
        <v>44230</v>
      </c>
      <c r="G366" s="48">
        <v>522.6</v>
      </c>
      <c r="H366" s="49">
        <f>Tabla13[[#This Row],[Importe]]-Tabla13[[#This Row],[Pagado]]</f>
        <v>0</v>
      </c>
      <c r="I366" s="8" t="s">
        <v>10970</v>
      </c>
    </row>
    <row r="367" spans="1:9" ht="30" x14ac:dyDescent="0.25">
      <c r="A367" s="14">
        <v>44230</v>
      </c>
      <c r="B367" s="8" t="s">
        <v>15234</v>
      </c>
      <c r="C367" s="12">
        <v>46048</v>
      </c>
      <c r="D367" s="13" t="s">
        <v>4020</v>
      </c>
      <c r="E367" s="48">
        <v>13629</v>
      </c>
      <c r="F367" s="15" t="s">
        <v>15235</v>
      </c>
      <c r="G367" s="48">
        <f>1563.5+12065.5</f>
        <v>13629</v>
      </c>
      <c r="H367" s="49">
        <f>Tabla13[[#This Row],[Importe]]-Tabla13[[#This Row],[Pagado]]</f>
        <v>0</v>
      </c>
      <c r="I367" s="8" t="s">
        <v>10970</v>
      </c>
    </row>
    <row r="368" spans="1:9" x14ac:dyDescent="0.25">
      <c r="A368" s="14">
        <v>44230</v>
      </c>
      <c r="B368" s="8" t="s">
        <v>15236</v>
      </c>
      <c r="C368" s="12">
        <v>46049</v>
      </c>
      <c r="D368" s="13" t="s">
        <v>4066</v>
      </c>
      <c r="E368" s="48">
        <v>2185.8000000000002</v>
      </c>
      <c r="F368" s="15">
        <v>44230</v>
      </c>
      <c r="G368" s="48">
        <v>2185.8000000000002</v>
      </c>
      <c r="H368" s="49">
        <f>Tabla13[[#This Row],[Importe]]-Tabla13[[#This Row],[Pagado]]</f>
        <v>0</v>
      </c>
      <c r="I368" s="8" t="s">
        <v>10970</v>
      </c>
    </row>
    <row r="369" spans="1:9" x14ac:dyDescent="0.25">
      <c r="A369" s="14">
        <v>44230</v>
      </c>
      <c r="B369" s="8" t="s">
        <v>15237</v>
      </c>
      <c r="C369" s="12">
        <v>46050</v>
      </c>
      <c r="D369" s="13" t="s">
        <v>4069</v>
      </c>
      <c r="E369" s="48">
        <v>1111</v>
      </c>
      <c r="F369" s="15">
        <v>44230</v>
      </c>
      <c r="G369" s="48">
        <v>1111</v>
      </c>
      <c r="H369" s="49">
        <f>Tabla13[[#This Row],[Importe]]-Tabla13[[#This Row],[Pagado]]</f>
        <v>0</v>
      </c>
      <c r="I369" s="8" t="s">
        <v>10970</v>
      </c>
    </row>
    <row r="370" spans="1:9" x14ac:dyDescent="0.25">
      <c r="A370" s="14">
        <v>44230</v>
      </c>
      <c r="B370" s="8" t="s">
        <v>15238</v>
      </c>
      <c r="C370" s="12">
        <v>46051</v>
      </c>
      <c r="D370" s="13" t="s">
        <v>4021</v>
      </c>
      <c r="E370" s="48">
        <v>13699.6</v>
      </c>
      <c r="F370" s="15">
        <v>44230</v>
      </c>
      <c r="G370" s="48">
        <v>13699.6</v>
      </c>
      <c r="H370" s="49">
        <f>Tabla13[[#This Row],[Importe]]-Tabla13[[#This Row],[Pagado]]</f>
        <v>0</v>
      </c>
      <c r="I370" s="8" t="s">
        <v>10970</v>
      </c>
    </row>
    <row r="371" spans="1:9" ht="30" x14ac:dyDescent="0.25">
      <c r="A371" s="14">
        <v>44230</v>
      </c>
      <c r="B371" s="8" t="s">
        <v>15239</v>
      </c>
      <c r="C371" s="12">
        <v>46052</v>
      </c>
      <c r="D371" s="13" t="s">
        <v>3998</v>
      </c>
      <c r="E371" s="48">
        <v>72895.91</v>
      </c>
      <c r="F371" s="15" t="s">
        <v>15240</v>
      </c>
      <c r="G371" s="48">
        <f>3379.16+69516.75</f>
        <v>72895.91</v>
      </c>
      <c r="H371" s="49">
        <f>Tabla13[[#This Row],[Importe]]-Tabla13[[#This Row],[Pagado]]</f>
        <v>0</v>
      </c>
      <c r="I371" s="8" t="s">
        <v>10970</v>
      </c>
    </row>
    <row r="372" spans="1:9" x14ac:dyDescent="0.25">
      <c r="A372" s="14">
        <v>44230</v>
      </c>
      <c r="B372" s="8" t="s">
        <v>15241</v>
      </c>
      <c r="C372" s="12">
        <v>46053</v>
      </c>
      <c r="D372" s="13" t="s">
        <v>3964</v>
      </c>
      <c r="E372" s="48">
        <v>2390.4</v>
      </c>
      <c r="F372" s="15">
        <v>44230</v>
      </c>
      <c r="G372" s="48">
        <v>2390.4</v>
      </c>
      <c r="H372" s="49">
        <f>Tabla13[[#This Row],[Importe]]-Tabla13[[#This Row],[Pagado]]</f>
        <v>0</v>
      </c>
      <c r="I372" s="8" t="s">
        <v>10970</v>
      </c>
    </row>
    <row r="373" spans="1:9" x14ac:dyDescent="0.25">
      <c r="A373" s="14">
        <v>44230</v>
      </c>
      <c r="B373" s="8" t="s">
        <v>15242</v>
      </c>
      <c r="C373" s="12">
        <v>46054</v>
      </c>
      <c r="D373" s="13" t="s">
        <v>4073</v>
      </c>
      <c r="E373" s="48">
        <v>6501.8</v>
      </c>
      <c r="F373" s="15">
        <v>44230</v>
      </c>
      <c r="G373" s="48">
        <v>6501.8</v>
      </c>
      <c r="H373" s="49">
        <f>Tabla13[[#This Row],[Importe]]-Tabla13[[#This Row],[Pagado]]</f>
        <v>0</v>
      </c>
      <c r="I373" s="8" t="s">
        <v>10970</v>
      </c>
    </row>
    <row r="374" spans="1:9" x14ac:dyDescent="0.25">
      <c r="A374" s="14">
        <v>44230</v>
      </c>
      <c r="B374" s="8" t="s">
        <v>15243</v>
      </c>
      <c r="C374" s="12">
        <v>46055</v>
      </c>
      <c r="D374" s="13" t="s">
        <v>4102</v>
      </c>
      <c r="E374" s="48">
        <v>2821.6</v>
      </c>
      <c r="F374" s="15">
        <v>44230</v>
      </c>
      <c r="G374" s="48">
        <v>2821.6</v>
      </c>
      <c r="H374" s="49">
        <f>Tabla13[[#This Row],[Importe]]-Tabla13[[#This Row],[Pagado]]</f>
        <v>0</v>
      </c>
      <c r="I374" s="8" t="s">
        <v>10970</v>
      </c>
    </row>
    <row r="375" spans="1:9" x14ac:dyDescent="0.25">
      <c r="A375" s="14">
        <v>44230</v>
      </c>
      <c r="B375" s="8" t="s">
        <v>15244</v>
      </c>
      <c r="C375" s="12">
        <v>46056</v>
      </c>
      <c r="D375" s="13" t="s">
        <v>3955</v>
      </c>
      <c r="E375" s="48">
        <v>172.8</v>
      </c>
      <c r="F375" s="15">
        <v>44230</v>
      </c>
      <c r="G375" s="48">
        <v>172.8</v>
      </c>
      <c r="H375" s="49">
        <f>Tabla13[[#This Row],[Importe]]-Tabla13[[#This Row],[Pagado]]</f>
        <v>0</v>
      </c>
      <c r="I375" s="8" t="s">
        <v>10970</v>
      </c>
    </row>
    <row r="376" spans="1:9" ht="30" x14ac:dyDescent="0.25">
      <c r="A376" s="14">
        <v>44230</v>
      </c>
      <c r="B376" s="8" t="s">
        <v>15245</v>
      </c>
      <c r="C376" s="12">
        <v>46057</v>
      </c>
      <c r="D376" s="13" t="s">
        <v>3952</v>
      </c>
      <c r="E376" s="48">
        <v>47070.9</v>
      </c>
      <c r="F376" s="15" t="s">
        <v>15246</v>
      </c>
      <c r="G376" s="48">
        <f>9400+10000+27670.9</f>
        <v>47070.9</v>
      </c>
      <c r="H376" s="49">
        <f>Tabla13[[#This Row],[Importe]]-Tabla13[[#This Row],[Pagado]]</f>
        <v>0</v>
      </c>
      <c r="I376" s="8" t="s">
        <v>10970</v>
      </c>
    </row>
    <row r="377" spans="1:9" x14ac:dyDescent="0.25">
      <c r="A377" s="14">
        <v>44230</v>
      </c>
      <c r="B377" s="8" t="s">
        <v>15247</v>
      </c>
      <c r="C377" s="12">
        <v>46058</v>
      </c>
      <c r="D377" s="13" t="s">
        <v>3964</v>
      </c>
      <c r="E377" s="48">
        <v>240</v>
      </c>
      <c r="F377" s="15">
        <v>44230</v>
      </c>
      <c r="G377" s="48">
        <v>240</v>
      </c>
      <c r="H377" s="49">
        <f>Tabla13[[#This Row],[Importe]]-Tabla13[[#This Row],[Pagado]]</f>
        <v>0</v>
      </c>
      <c r="I377" s="8" t="s">
        <v>10970</v>
      </c>
    </row>
    <row r="378" spans="1:9" x14ac:dyDescent="0.25">
      <c r="A378" s="14">
        <v>44230</v>
      </c>
      <c r="B378" s="8" t="s">
        <v>15248</v>
      </c>
      <c r="C378" s="12">
        <v>46059</v>
      </c>
      <c r="D378" s="13" t="s">
        <v>3964</v>
      </c>
      <c r="E378" s="48">
        <v>165.6</v>
      </c>
      <c r="F378" s="15">
        <v>44230</v>
      </c>
      <c r="G378" s="48">
        <v>165.6</v>
      </c>
      <c r="H378" s="49">
        <f>Tabla13[[#This Row],[Importe]]-Tabla13[[#This Row],[Pagado]]</f>
        <v>0</v>
      </c>
      <c r="I378" s="8" t="s">
        <v>10970</v>
      </c>
    </row>
    <row r="379" spans="1:9" x14ac:dyDescent="0.25">
      <c r="A379" s="14">
        <v>44230</v>
      </c>
      <c r="B379" s="8" t="s">
        <v>15249</v>
      </c>
      <c r="C379" s="12">
        <v>46060</v>
      </c>
      <c r="D379" s="13" t="s">
        <v>3964</v>
      </c>
      <c r="E379" s="48">
        <v>168</v>
      </c>
      <c r="F379" s="15">
        <v>44230</v>
      </c>
      <c r="G379" s="48">
        <v>168</v>
      </c>
      <c r="H379" s="49">
        <f>Tabla13[[#This Row],[Importe]]-Tabla13[[#This Row],[Pagado]]</f>
        <v>0</v>
      </c>
      <c r="I379" s="8" t="s">
        <v>10970</v>
      </c>
    </row>
    <row r="380" spans="1:9" x14ac:dyDescent="0.25">
      <c r="A380" s="14">
        <v>44230</v>
      </c>
      <c r="B380" s="8" t="s">
        <v>15250</v>
      </c>
      <c r="C380" s="12">
        <v>46061</v>
      </c>
      <c r="D380" s="13" t="s">
        <v>4145</v>
      </c>
      <c r="E380" s="48">
        <v>267.39999999999998</v>
      </c>
      <c r="F380" s="15">
        <v>44231</v>
      </c>
      <c r="G380" s="48">
        <v>267.39999999999998</v>
      </c>
      <c r="H380" s="49">
        <f>Tabla13[[#This Row],[Importe]]-Tabla13[[#This Row],[Pagado]]</f>
        <v>0</v>
      </c>
      <c r="I380" s="8" t="s">
        <v>10970</v>
      </c>
    </row>
    <row r="381" spans="1:9" x14ac:dyDescent="0.25">
      <c r="A381" s="14">
        <v>44231</v>
      </c>
      <c r="B381" s="8" t="s">
        <v>15251</v>
      </c>
      <c r="C381" s="12">
        <v>46062</v>
      </c>
      <c r="D381" s="13" t="s">
        <v>3966</v>
      </c>
      <c r="E381" s="48">
        <v>355.3</v>
      </c>
      <c r="F381" s="15">
        <v>44231</v>
      </c>
      <c r="G381" s="48">
        <v>355.3</v>
      </c>
      <c r="H381" s="49">
        <f>Tabla13[[#This Row],[Importe]]-Tabla13[[#This Row],[Pagado]]</f>
        <v>0</v>
      </c>
      <c r="I381" s="8" t="s">
        <v>10970</v>
      </c>
    </row>
    <row r="382" spans="1:9" ht="30" x14ac:dyDescent="0.25">
      <c r="A382" s="14">
        <v>44231</v>
      </c>
      <c r="B382" s="8" t="s">
        <v>15252</v>
      </c>
      <c r="C382" s="12">
        <v>46063</v>
      </c>
      <c r="D382" s="13" t="s">
        <v>3935</v>
      </c>
      <c r="E382" s="48">
        <v>59017.2</v>
      </c>
      <c r="F382" s="15" t="s">
        <v>15253</v>
      </c>
      <c r="G382" s="48">
        <f>34000+25017.2</f>
        <v>59017.2</v>
      </c>
      <c r="H382" s="49">
        <f>Tabla13[[#This Row],[Importe]]-Tabla13[[#This Row],[Pagado]]</f>
        <v>0</v>
      </c>
      <c r="I382" s="8" t="s">
        <v>10970</v>
      </c>
    </row>
    <row r="383" spans="1:9" x14ac:dyDescent="0.25">
      <c r="A383" s="14">
        <v>44231</v>
      </c>
      <c r="B383" s="8" t="s">
        <v>15254</v>
      </c>
      <c r="C383" s="12">
        <v>46064</v>
      </c>
      <c r="D383" s="13" t="s">
        <v>3949</v>
      </c>
      <c r="E383" s="48">
        <v>25967</v>
      </c>
      <c r="F383" s="15">
        <v>44232</v>
      </c>
      <c r="G383" s="48">
        <v>25967</v>
      </c>
      <c r="H383" s="49">
        <f>Tabla13[[#This Row],[Importe]]-Tabla13[[#This Row],[Pagado]]</f>
        <v>0</v>
      </c>
      <c r="I383" s="8" t="s">
        <v>10970</v>
      </c>
    </row>
    <row r="384" spans="1:9" x14ac:dyDescent="0.25">
      <c r="A384" s="14">
        <v>44231</v>
      </c>
      <c r="B384" s="8" t="s">
        <v>15255</v>
      </c>
      <c r="C384" s="12">
        <v>46065</v>
      </c>
      <c r="D384" s="13" t="s">
        <v>3938</v>
      </c>
      <c r="E384" s="48">
        <v>811.2</v>
      </c>
      <c r="F384" s="15">
        <v>44232</v>
      </c>
      <c r="G384" s="48">
        <v>811.2</v>
      </c>
      <c r="H384" s="49">
        <f>Tabla13[[#This Row],[Importe]]-Tabla13[[#This Row],[Pagado]]</f>
        <v>0</v>
      </c>
      <c r="I384" s="8" t="s">
        <v>10970</v>
      </c>
    </row>
    <row r="385" spans="1:9" x14ac:dyDescent="0.25">
      <c r="A385" s="14">
        <v>44231</v>
      </c>
      <c r="B385" s="8" t="s">
        <v>15256</v>
      </c>
      <c r="C385" s="12">
        <v>46066</v>
      </c>
      <c r="D385" s="13" t="s">
        <v>3948</v>
      </c>
      <c r="E385" s="48">
        <v>6971</v>
      </c>
      <c r="F385" s="15">
        <v>44235</v>
      </c>
      <c r="G385" s="48">
        <v>6971</v>
      </c>
      <c r="H385" s="49">
        <f>Tabla13[[#This Row],[Importe]]-Tabla13[[#This Row],[Pagado]]</f>
        <v>0</v>
      </c>
      <c r="I385" s="8" t="s">
        <v>10970</v>
      </c>
    </row>
    <row r="386" spans="1:9" x14ac:dyDescent="0.25">
      <c r="A386" s="14">
        <v>44231</v>
      </c>
      <c r="B386" s="8" t="s">
        <v>15257</v>
      </c>
      <c r="C386" s="12">
        <v>46067</v>
      </c>
      <c r="D386" s="13" t="s">
        <v>3950</v>
      </c>
      <c r="E386" s="48">
        <v>21307.200000000001</v>
      </c>
      <c r="F386" s="15">
        <v>44233</v>
      </c>
      <c r="G386" s="48">
        <v>21307.200000000001</v>
      </c>
      <c r="H386" s="49">
        <f>Tabla13[[#This Row],[Importe]]-Tabla13[[#This Row],[Pagado]]</f>
        <v>0</v>
      </c>
      <c r="I386" s="8" t="s">
        <v>10970</v>
      </c>
    </row>
    <row r="387" spans="1:9" x14ac:dyDescent="0.25">
      <c r="A387" s="14">
        <v>44231</v>
      </c>
      <c r="B387" s="8" t="s">
        <v>15258</v>
      </c>
      <c r="C387" s="12">
        <v>46068</v>
      </c>
      <c r="D387" s="13" t="s">
        <v>3954</v>
      </c>
      <c r="E387" s="48">
        <v>5509.8</v>
      </c>
      <c r="F387" s="15">
        <v>44231</v>
      </c>
      <c r="G387" s="48">
        <v>5509.8</v>
      </c>
      <c r="H387" s="49">
        <f>Tabla13[[#This Row],[Importe]]-Tabla13[[#This Row],[Pagado]]</f>
        <v>0</v>
      </c>
      <c r="I387" s="8" t="s">
        <v>10970</v>
      </c>
    </row>
    <row r="388" spans="1:9" x14ac:dyDescent="0.25">
      <c r="A388" s="14">
        <v>44231</v>
      </c>
      <c r="B388" s="8" t="s">
        <v>15259</v>
      </c>
      <c r="C388" s="12">
        <v>46069</v>
      </c>
      <c r="D388" s="13" t="s">
        <v>4031</v>
      </c>
      <c r="E388" s="48">
        <v>2300</v>
      </c>
      <c r="F388" s="15">
        <v>44231</v>
      </c>
      <c r="G388" s="48">
        <v>2300</v>
      </c>
      <c r="H388" s="49">
        <f>Tabla13[[#This Row],[Importe]]-Tabla13[[#This Row],[Pagado]]</f>
        <v>0</v>
      </c>
      <c r="I388" s="8" t="s">
        <v>10970</v>
      </c>
    </row>
    <row r="389" spans="1:9" x14ac:dyDescent="0.25">
      <c r="A389" s="14">
        <v>44231</v>
      </c>
      <c r="B389" s="8" t="s">
        <v>15260</v>
      </c>
      <c r="C389" s="12">
        <v>46070</v>
      </c>
      <c r="D389" s="13" t="s">
        <v>3956</v>
      </c>
      <c r="E389" s="48">
        <v>1960</v>
      </c>
      <c r="F389" s="15">
        <v>44231</v>
      </c>
      <c r="G389" s="48">
        <v>1960</v>
      </c>
      <c r="H389" s="49">
        <f>Tabla13[[#This Row],[Importe]]-Tabla13[[#This Row],[Pagado]]</f>
        <v>0</v>
      </c>
      <c r="I389" s="8" t="s">
        <v>10970</v>
      </c>
    </row>
    <row r="390" spans="1:9" x14ac:dyDescent="0.25">
      <c r="A390" s="14">
        <v>44231</v>
      </c>
      <c r="B390" s="8" t="s">
        <v>15261</v>
      </c>
      <c r="C390" s="12">
        <v>46071</v>
      </c>
      <c r="D390" s="13" t="s">
        <v>3946</v>
      </c>
      <c r="E390" s="48">
        <v>2978.5</v>
      </c>
      <c r="F390" s="15">
        <v>44232</v>
      </c>
      <c r="G390" s="48">
        <v>2978.5</v>
      </c>
      <c r="H390" s="49">
        <f>Tabla13[[#This Row],[Importe]]-Tabla13[[#This Row],[Pagado]]</f>
        <v>0</v>
      </c>
      <c r="I390" s="8" t="s">
        <v>10970</v>
      </c>
    </row>
    <row r="391" spans="1:9" x14ac:dyDescent="0.25">
      <c r="A391" s="14">
        <v>44231</v>
      </c>
      <c r="B391" s="8" t="s">
        <v>15262</v>
      </c>
      <c r="C391" s="12">
        <v>46072</v>
      </c>
      <c r="D391" s="13" t="s">
        <v>3947</v>
      </c>
      <c r="E391" s="48">
        <v>2888.1</v>
      </c>
      <c r="F391" s="15">
        <v>44235</v>
      </c>
      <c r="G391" s="48">
        <v>2888.1</v>
      </c>
      <c r="H391" s="49">
        <f>Tabla13[[#This Row],[Importe]]-Tabla13[[#This Row],[Pagado]]</f>
        <v>0</v>
      </c>
      <c r="I391" s="8" t="s">
        <v>10970</v>
      </c>
    </row>
    <row r="392" spans="1:9" x14ac:dyDescent="0.25">
      <c r="A392" s="14">
        <v>44231</v>
      </c>
      <c r="B392" s="8" t="s">
        <v>15263</v>
      </c>
      <c r="C392" s="12">
        <v>46073</v>
      </c>
      <c r="D392" s="13" t="s">
        <v>3944</v>
      </c>
      <c r="E392" s="48">
        <v>4805.3999999999996</v>
      </c>
      <c r="F392" s="15">
        <v>44232</v>
      </c>
      <c r="G392" s="48">
        <v>4805.3999999999996</v>
      </c>
      <c r="H392" s="49">
        <f>Tabla13[[#This Row],[Importe]]-Tabla13[[#This Row],[Pagado]]</f>
        <v>0</v>
      </c>
      <c r="I392" s="8" t="s">
        <v>10970</v>
      </c>
    </row>
    <row r="393" spans="1:9" x14ac:dyDescent="0.25">
      <c r="A393" s="14">
        <v>44231</v>
      </c>
      <c r="B393" s="8" t="s">
        <v>15264</v>
      </c>
      <c r="C393" s="12">
        <v>46074</v>
      </c>
      <c r="D393" s="13" t="s">
        <v>3951</v>
      </c>
      <c r="E393" s="48">
        <v>3890.7</v>
      </c>
      <c r="F393" s="15">
        <v>44231</v>
      </c>
      <c r="G393" s="48">
        <v>3890.7</v>
      </c>
      <c r="H393" s="49">
        <f>Tabla13[[#This Row],[Importe]]-Tabla13[[#This Row],[Pagado]]</f>
        <v>0</v>
      </c>
      <c r="I393" s="8" t="s">
        <v>10970</v>
      </c>
    </row>
    <row r="394" spans="1:9" x14ac:dyDescent="0.25">
      <c r="A394" s="14">
        <v>44231</v>
      </c>
      <c r="B394" s="8" t="s">
        <v>15265</v>
      </c>
      <c r="C394" s="12">
        <v>46075</v>
      </c>
      <c r="D394" s="13" t="s">
        <v>3941</v>
      </c>
      <c r="E394" s="48">
        <v>4799.3</v>
      </c>
      <c r="F394" s="15">
        <v>44232</v>
      </c>
      <c r="G394" s="48">
        <v>4799.3</v>
      </c>
      <c r="H394" s="49">
        <f>Tabla13[[#This Row],[Importe]]-Tabla13[[#This Row],[Pagado]]</f>
        <v>0</v>
      </c>
      <c r="I394" s="8" t="s">
        <v>10970</v>
      </c>
    </row>
    <row r="395" spans="1:9" x14ac:dyDescent="0.25">
      <c r="A395" s="14">
        <v>44231</v>
      </c>
      <c r="B395" s="8" t="s">
        <v>15266</v>
      </c>
      <c r="C395" s="12">
        <v>46076</v>
      </c>
      <c r="D395" s="13" t="s">
        <v>3942</v>
      </c>
      <c r="E395" s="48">
        <v>3307.4</v>
      </c>
      <c r="F395" s="15">
        <v>44235</v>
      </c>
      <c r="G395" s="48">
        <v>3307.4</v>
      </c>
      <c r="H395" s="49">
        <f>Tabla13[[#This Row],[Importe]]-Tabla13[[#This Row],[Pagado]]</f>
        <v>0</v>
      </c>
      <c r="I395" s="8" t="s">
        <v>10970</v>
      </c>
    </row>
    <row r="396" spans="1:9" x14ac:dyDescent="0.25">
      <c r="A396" s="14">
        <v>44231</v>
      </c>
      <c r="B396" s="8" t="s">
        <v>15267</v>
      </c>
      <c r="C396" s="12">
        <v>46077</v>
      </c>
      <c r="D396" s="13" t="s">
        <v>3967</v>
      </c>
      <c r="E396" s="48">
        <v>6374.4</v>
      </c>
      <c r="F396" s="15">
        <v>44231</v>
      </c>
      <c r="G396" s="48">
        <v>6374.4</v>
      </c>
      <c r="H396" s="49">
        <f>Tabla13[[#This Row],[Importe]]-Tabla13[[#This Row],[Pagado]]</f>
        <v>0</v>
      </c>
      <c r="I396" s="8" t="s">
        <v>10970</v>
      </c>
    </row>
    <row r="397" spans="1:9" x14ac:dyDescent="0.25">
      <c r="A397" s="14">
        <v>44231</v>
      </c>
      <c r="B397" s="8" t="s">
        <v>15268</v>
      </c>
      <c r="C397" s="12">
        <v>46078</v>
      </c>
      <c r="D397" s="13" t="s">
        <v>4129</v>
      </c>
      <c r="E397" s="48">
        <v>20482.8</v>
      </c>
      <c r="F397" s="15">
        <v>44233</v>
      </c>
      <c r="G397" s="48">
        <v>20482.8</v>
      </c>
      <c r="H397" s="49">
        <f>Tabla13[[#This Row],[Importe]]-Tabla13[[#This Row],[Pagado]]</f>
        <v>0</v>
      </c>
      <c r="I397" s="8" t="s">
        <v>10970</v>
      </c>
    </row>
    <row r="398" spans="1:9" x14ac:dyDescent="0.25">
      <c r="A398" s="14">
        <v>44231</v>
      </c>
      <c r="B398" s="8" t="s">
        <v>15269</v>
      </c>
      <c r="C398" s="12">
        <v>46079</v>
      </c>
      <c r="D398" s="13" t="s">
        <v>3965</v>
      </c>
      <c r="E398" s="48">
        <v>690</v>
      </c>
      <c r="F398" s="15">
        <v>44231</v>
      </c>
      <c r="G398" s="48">
        <v>690</v>
      </c>
      <c r="H398" s="49">
        <f>Tabla13[[#This Row],[Importe]]-Tabla13[[#This Row],[Pagado]]</f>
        <v>0</v>
      </c>
      <c r="I398" s="8" t="s">
        <v>10970</v>
      </c>
    </row>
    <row r="399" spans="1:9" x14ac:dyDescent="0.25">
      <c r="A399" s="14">
        <v>44231</v>
      </c>
      <c r="B399" s="8" t="s">
        <v>15270</v>
      </c>
      <c r="C399" s="12">
        <v>46080</v>
      </c>
      <c r="D399" s="13" t="s">
        <v>3963</v>
      </c>
      <c r="E399" s="48">
        <v>1041.9000000000001</v>
      </c>
      <c r="F399" s="15">
        <v>44231</v>
      </c>
      <c r="G399" s="48">
        <v>1041.9000000000001</v>
      </c>
      <c r="H399" s="49">
        <f>Tabla13[[#This Row],[Importe]]-Tabla13[[#This Row],[Pagado]]</f>
        <v>0</v>
      </c>
      <c r="I399" s="8" t="s">
        <v>10970</v>
      </c>
    </row>
    <row r="400" spans="1:9" x14ac:dyDescent="0.25">
      <c r="A400" s="14">
        <v>44231</v>
      </c>
      <c r="B400" s="8" t="s">
        <v>15271</v>
      </c>
      <c r="C400" s="12">
        <v>46081</v>
      </c>
      <c r="D400" s="13" t="s">
        <v>4153</v>
      </c>
      <c r="E400" s="48">
        <v>32604.12</v>
      </c>
      <c r="F400" s="15">
        <v>44231</v>
      </c>
      <c r="G400" s="48">
        <v>32604.12</v>
      </c>
      <c r="H400" s="49">
        <f>Tabla13[[#This Row],[Importe]]-Tabla13[[#This Row],[Pagado]]</f>
        <v>0</v>
      </c>
      <c r="I400" s="8" t="s">
        <v>10970</v>
      </c>
    </row>
    <row r="401" spans="1:9" x14ac:dyDescent="0.25">
      <c r="A401" s="14">
        <v>44231</v>
      </c>
      <c r="B401" s="8" t="s">
        <v>15272</v>
      </c>
      <c r="C401" s="12">
        <v>46082</v>
      </c>
      <c r="D401" s="13" t="s">
        <v>8544</v>
      </c>
      <c r="E401" s="48">
        <v>3363.3</v>
      </c>
      <c r="F401" s="15">
        <v>44231</v>
      </c>
      <c r="G401" s="48">
        <v>3363.3</v>
      </c>
      <c r="H401" s="49">
        <f>Tabla13[[#This Row],[Importe]]-Tabla13[[#This Row],[Pagado]]</f>
        <v>0</v>
      </c>
      <c r="I401" s="8" t="s">
        <v>10970</v>
      </c>
    </row>
    <row r="402" spans="1:9" x14ac:dyDescent="0.25">
      <c r="A402" s="14">
        <v>44231</v>
      </c>
      <c r="B402" s="8" t="s">
        <v>15273</v>
      </c>
      <c r="C402" s="12">
        <v>46083</v>
      </c>
      <c r="D402" s="13" t="s">
        <v>3985</v>
      </c>
      <c r="E402" s="48">
        <v>3328.9</v>
      </c>
      <c r="F402" s="15">
        <v>44231</v>
      </c>
      <c r="G402" s="48">
        <v>3328.9</v>
      </c>
      <c r="H402" s="49">
        <f>Tabla13[[#This Row],[Importe]]-Tabla13[[#This Row],[Pagado]]</f>
        <v>0</v>
      </c>
      <c r="I402" s="8" t="s">
        <v>10970</v>
      </c>
    </row>
    <row r="403" spans="1:9" x14ac:dyDescent="0.25">
      <c r="A403" s="14">
        <v>44231</v>
      </c>
      <c r="B403" s="8" t="s">
        <v>15274</v>
      </c>
      <c r="C403" s="12">
        <v>46084</v>
      </c>
      <c r="D403" s="13" t="s">
        <v>3983</v>
      </c>
      <c r="E403" s="48">
        <v>6215.4</v>
      </c>
      <c r="F403" s="15">
        <v>44231</v>
      </c>
      <c r="G403" s="48">
        <v>6215.4</v>
      </c>
      <c r="H403" s="49">
        <f>Tabla13[[#This Row],[Importe]]-Tabla13[[#This Row],[Pagado]]</f>
        <v>0</v>
      </c>
      <c r="I403" s="8" t="s">
        <v>10970</v>
      </c>
    </row>
    <row r="404" spans="1:9" x14ac:dyDescent="0.25">
      <c r="A404" s="14">
        <v>44231</v>
      </c>
      <c r="B404" s="8" t="s">
        <v>15275</v>
      </c>
      <c r="C404" s="12">
        <v>46085</v>
      </c>
      <c r="D404" s="13" t="s">
        <v>3988</v>
      </c>
      <c r="E404" s="48">
        <v>9442.4</v>
      </c>
      <c r="F404" s="15">
        <v>44231</v>
      </c>
      <c r="G404" s="48">
        <v>9442.4</v>
      </c>
      <c r="H404" s="49">
        <f>Tabla13[[#This Row],[Importe]]-Tabla13[[#This Row],[Pagado]]</f>
        <v>0</v>
      </c>
      <c r="I404" s="8" t="s">
        <v>10970</v>
      </c>
    </row>
    <row r="405" spans="1:9" x14ac:dyDescent="0.25">
      <c r="A405" s="14">
        <v>44231</v>
      </c>
      <c r="B405" s="8" t="s">
        <v>15276</v>
      </c>
      <c r="C405" s="12">
        <v>46086</v>
      </c>
      <c r="D405" s="13" t="s">
        <v>4017</v>
      </c>
      <c r="E405" s="48">
        <v>122195.35</v>
      </c>
      <c r="F405" s="15">
        <v>44234</v>
      </c>
      <c r="G405" s="48">
        <v>122195.35</v>
      </c>
      <c r="H405" s="49">
        <f>Tabla13[[#This Row],[Importe]]-Tabla13[[#This Row],[Pagado]]</f>
        <v>0</v>
      </c>
      <c r="I405" s="8" t="s">
        <v>10970</v>
      </c>
    </row>
    <row r="406" spans="1:9" x14ac:dyDescent="0.25">
      <c r="A406" s="14">
        <v>44231</v>
      </c>
      <c r="B406" s="8" t="s">
        <v>15277</v>
      </c>
      <c r="C406" s="12">
        <v>46087</v>
      </c>
      <c r="D406" s="13" t="s">
        <v>4041</v>
      </c>
      <c r="E406" s="48">
        <v>1735.5</v>
      </c>
      <c r="F406" s="15">
        <v>44231</v>
      </c>
      <c r="G406" s="48">
        <v>1735.5</v>
      </c>
      <c r="H406" s="49">
        <f>Tabla13[[#This Row],[Importe]]-Tabla13[[#This Row],[Pagado]]</f>
        <v>0</v>
      </c>
      <c r="I406" s="8" t="s">
        <v>10970</v>
      </c>
    </row>
    <row r="407" spans="1:9" x14ac:dyDescent="0.25">
      <c r="A407" s="14">
        <v>44231</v>
      </c>
      <c r="B407" s="8" t="s">
        <v>15278</v>
      </c>
      <c r="C407" s="12">
        <v>46088</v>
      </c>
      <c r="D407" s="13" t="s">
        <v>3975</v>
      </c>
      <c r="E407" s="48">
        <v>2760</v>
      </c>
      <c r="F407" s="15">
        <v>44231</v>
      </c>
      <c r="G407" s="48">
        <v>2760</v>
      </c>
      <c r="H407" s="49">
        <f>Tabla13[[#This Row],[Importe]]-Tabla13[[#This Row],[Pagado]]</f>
        <v>0</v>
      </c>
      <c r="I407" s="8" t="s">
        <v>10970</v>
      </c>
    </row>
    <row r="408" spans="1:9" x14ac:dyDescent="0.25">
      <c r="A408" s="14">
        <v>44231</v>
      </c>
      <c r="B408" s="8" t="s">
        <v>15279</v>
      </c>
      <c r="C408" s="12">
        <v>46089</v>
      </c>
      <c r="D408" s="13" t="s">
        <v>3975</v>
      </c>
      <c r="E408" s="48">
        <v>92</v>
      </c>
      <c r="F408" s="15">
        <v>44231</v>
      </c>
      <c r="G408" s="48">
        <v>92</v>
      </c>
      <c r="H408" s="49">
        <f>Tabla13[[#This Row],[Importe]]-Tabla13[[#This Row],[Pagado]]</f>
        <v>0</v>
      </c>
      <c r="I408" s="8" t="s">
        <v>10970</v>
      </c>
    </row>
    <row r="409" spans="1:9" x14ac:dyDescent="0.25">
      <c r="A409" s="14">
        <v>44231</v>
      </c>
      <c r="B409" s="8" t="s">
        <v>15280</v>
      </c>
      <c r="C409" s="12">
        <v>46090</v>
      </c>
      <c r="D409" s="13" t="s">
        <v>4042</v>
      </c>
      <c r="E409" s="48">
        <v>18503.900000000001</v>
      </c>
      <c r="F409" s="15">
        <v>44231</v>
      </c>
      <c r="G409" s="48">
        <v>18503.900000000001</v>
      </c>
      <c r="H409" s="49">
        <f>Tabla13[[#This Row],[Importe]]-Tabla13[[#This Row],[Pagado]]</f>
        <v>0</v>
      </c>
      <c r="I409" s="8" t="s">
        <v>10970</v>
      </c>
    </row>
    <row r="410" spans="1:9" x14ac:dyDescent="0.25">
      <c r="A410" s="14">
        <v>44231</v>
      </c>
      <c r="B410" s="8" t="s">
        <v>15281</v>
      </c>
      <c r="C410" s="12">
        <v>46091</v>
      </c>
      <c r="D410" s="13" t="s">
        <v>4017</v>
      </c>
      <c r="E410" s="48">
        <v>6621.8</v>
      </c>
      <c r="F410" s="15">
        <v>44234</v>
      </c>
      <c r="G410" s="48">
        <v>6621.8</v>
      </c>
      <c r="H410" s="49">
        <f>Tabla13[[#This Row],[Importe]]-Tabla13[[#This Row],[Pagado]]</f>
        <v>0</v>
      </c>
      <c r="I410" s="8" t="s">
        <v>10970</v>
      </c>
    </row>
    <row r="411" spans="1:9" x14ac:dyDescent="0.25">
      <c r="A411" s="14">
        <v>44231</v>
      </c>
      <c r="B411" s="8" t="s">
        <v>15282</v>
      </c>
      <c r="C411" s="12">
        <v>46092</v>
      </c>
      <c r="D411" s="13" t="s">
        <v>3962</v>
      </c>
      <c r="E411" s="48">
        <v>6061</v>
      </c>
      <c r="F411" s="15">
        <v>44231</v>
      </c>
      <c r="G411" s="48">
        <v>6061</v>
      </c>
      <c r="H411" s="49">
        <f>Tabla13[[#This Row],[Importe]]-Tabla13[[#This Row],[Pagado]]</f>
        <v>0</v>
      </c>
      <c r="I411" s="8" t="s">
        <v>10970</v>
      </c>
    </row>
    <row r="412" spans="1:9" x14ac:dyDescent="0.25">
      <c r="A412" s="14">
        <v>44231</v>
      </c>
      <c r="B412" s="8" t="s">
        <v>15283</v>
      </c>
      <c r="C412" s="12">
        <v>46093</v>
      </c>
      <c r="D412" s="13" t="s">
        <v>3993</v>
      </c>
      <c r="E412" s="48">
        <v>3677.7</v>
      </c>
      <c r="F412" s="15">
        <v>44231</v>
      </c>
      <c r="G412" s="48">
        <v>3677.7</v>
      </c>
      <c r="H412" s="49">
        <f>Tabla13[[#This Row],[Importe]]-Tabla13[[#This Row],[Pagado]]</f>
        <v>0</v>
      </c>
      <c r="I412" s="8" t="s">
        <v>10970</v>
      </c>
    </row>
    <row r="413" spans="1:9" x14ac:dyDescent="0.25">
      <c r="A413" s="14">
        <v>44231</v>
      </c>
      <c r="B413" s="8" t="s">
        <v>15284</v>
      </c>
      <c r="C413" s="12">
        <v>46094</v>
      </c>
      <c r="D413" s="13" t="s">
        <v>4036</v>
      </c>
      <c r="E413" s="48">
        <v>2276.1999999999998</v>
      </c>
      <c r="F413" s="15">
        <v>44231</v>
      </c>
      <c r="G413" s="48">
        <v>2276.1999999999998</v>
      </c>
      <c r="H413" s="49">
        <f>Tabla13[[#This Row],[Importe]]-Tabla13[[#This Row],[Pagado]]</f>
        <v>0</v>
      </c>
      <c r="I413" s="8" t="s">
        <v>10970</v>
      </c>
    </row>
    <row r="414" spans="1:9" x14ac:dyDescent="0.25">
      <c r="A414" s="14">
        <v>44231</v>
      </c>
      <c r="B414" s="8" t="s">
        <v>15285</v>
      </c>
      <c r="C414" s="12">
        <v>46095</v>
      </c>
      <c r="D414" s="13" t="s">
        <v>4084</v>
      </c>
      <c r="E414" s="48">
        <v>1489.2</v>
      </c>
      <c r="F414" s="15">
        <v>44231</v>
      </c>
      <c r="G414" s="48">
        <v>1489.2</v>
      </c>
      <c r="H414" s="49">
        <f>Tabla13[[#This Row],[Importe]]-Tabla13[[#This Row],[Pagado]]</f>
        <v>0</v>
      </c>
      <c r="I414" s="8" t="s">
        <v>10970</v>
      </c>
    </row>
    <row r="415" spans="1:9" x14ac:dyDescent="0.25">
      <c r="A415" s="14">
        <v>44231</v>
      </c>
      <c r="B415" s="8" t="s">
        <v>15286</v>
      </c>
      <c r="C415" s="12">
        <v>46096</v>
      </c>
      <c r="D415" s="13" t="s">
        <v>4017</v>
      </c>
      <c r="E415" s="48">
        <v>12579.6</v>
      </c>
      <c r="F415" s="15">
        <v>44234</v>
      </c>
      <c r="G415" s="48">
        <v>12579.6</v>
      </c>
      <c r="H415" s="49">
        <f>Tabla13[[#This Row],[Importe]]-Tabla13[[#This Row],[Pagado]]</f>
        <v>0</v>
      </c>
      <c r="I415" s="8" t="s">
        <v>10970</v>
      </c>
    </row>
    <row r="416" spans="1:9" x14ac:dyDescent="0.25">
      <c r="A416" s="14">
        <v>44231</v>
      </c>
      <c r="B416" s="8" t="s">
        <v>15287</v>
      </c>
      <c r="C416" s="12">
        <v>46097</v>
      </c>
      <c r="D416" s="13" t="s">
        <v>4026</v>
      </c>
      <c r="E416" s="48">
        <v>3091.2</v>
      </c>
      <c r="F416" s="15">
        <v>44231</v>
      </c>
      <c r="G416" s="48">
        <v>3091.2</v>
      </c>
      <c r="H416" s="49">
        <f>Tabla13[[#This Row],[Importe]]-Tabla13[[#This Row],[Pagado]]</f>
        <v>0</v>
      </c>
      <c r="I416" s="8" t="s">
        <v>10970</v>
      </c>
    </row>
    <row r="417" spans="1:9" x14ac:dyDescent="0.25">
      <c r="A417" s="14">
        <v>44231</v>
      </c>
      <c r="B417" s="8" t="s">
        <v>15288</v>
      </c>
      <c r="C417" s="12">
        <v>46098</v>
      </c>
      <c r="D417" s="13" t="s">
        <v>7758</v>
      </c>
      <c r="E417" s="48">
        <v>3751.8</v>
      </c>
      <c r="F417" s="15">
        <v>44231</v>
      </c>
      <c r="G417" s="48">
        <v>3751.8</v>
      </c>
      <c r="H417" s="49">
        <f>Tabla13[[#This Row],[Importe]]-Tabla13[[#This Row],[Pagado]]</f>
        <v>0</v>
      </c>
      <c r="I417" s="8" t="s">
        <v>10970</v>
      </c>
    </row>
    <row r="418" spans="1:9" x14ac:dyDescent="0.25">
      <c r="A418" s="14">
        <v>44231</v>
      </c>
      <c r="B418" s="8" t="s">
        <v>15289</v>
      </c>
      <c r="C418" s="12">
        <v>46099</v>
      </c>
      <c r="D418" s="13" t="s">
        <v>4112</v>
      </c>
      <c r="E418" s="48">
        <v>6611.2</v>
      </c>
      <c r="F418" s="15">
        <v>44231</v>
      </c>
      <c r="G418" s="48">
        <v>6611.2</v>
      </c>
      <c r="H418" s="49">
        <f>Tabla13[[#This Row],[Importe]]-Tabla13[[#This Row],[Pagado]]</f>
        <v>0</v>
      </c>
      <c r="I418" s="8" t="s">
        <v>10970</v>
      </c>
    </row>
    <row r="419" spans="1:9" x14ac:dyDescent="0.25">
      <c r="A419" s="14">
        <v>44231</v>
      </c>
      <c r="B419" s="8" t="s">
        <v>15290</v>
      </c>
      <c r="C419" s="12">
        <v>46100</v>
      </c>
      <c r="D419" s="13" t="s">
        <v>4151</v>
      </c>
      <c r="E419" s="48">
        <v>16438.8</v>
      </c>
      <c r="F419" s="15">
        <v>44231</v>
      </c>
      <c r="G419" s="48">
        <v>16438.8</v>
      </c>
      <c r="H419" s="49">
        <f>Tabla13[[#This Row],[Importe]]-Tabla13[[#This Row],[Pagado]]</f>
        <v>0</v>
      </c>
      <c r="I419" s="8" t="s">
        <v>10970</v>
      </c>
    </row>
    <row r="420" spans="1:9" x14ac:dyDescent="0.25">
      <c r="A420" s="14">
        <v>44231</v>
      </c>
      <c r="B420" s="8" t="s">
        <v>15291</v>
      </c>
      <c r="C420" s="12">
        <v>46101</v>
      </c>
      <c r="D420" s="13" t="s">
        <v>3972</v>
      </c>
      <c r="E420" s="48">
        <v>1328</v>
      </c>
      <c r="F420" s="15">
        <v>44231</v>
      </c>
      <c r="G420" s="48">
        <v>1328</v>
      </c>
      <c r="H420" s="49">
        <f>Tabla13[[#This Row],[Importe]]-Tabla13[[#This Row],[Pagado]]</f>
        <v>0</v>
      </c>
      <c r="I420" s="8" t="s">
        <v>10970</v>
      </c>
    </row>
    <row r="421" spans="1:9" x14ac:dyDescent="0.25">
      <c r="A421" s="14">
        <v>44231</v>
      </c>
      <c r="B421" s="8" t="s">
        <v>15292</v>
      </c>
      <c r="C421" s="12">
        <v>46102</v>
      </c>
      <c r="D421" s="13" t="s">
        <v>3971</v>
      </c>
      <c r="E421" s="48">
        <v>4236.6000000000004</v>
      </c>
      <c r="F421" s="15">
        <v>44231</v>
      </c>
      <c r="G421" s="48">
        <v>4236.6000000000004</v>
      </c>
      <c r="H421" s="49">
        <f>Tabla13[[#This Row],[Importe]]-Tabla13[[#This Row],[Pagado]]</f>
        <v>0</v>
      </c>
      <c r="I421" s="8" t="s">
        <v>10970</v>
      </c>
    </row>
    <row r="422" spans="1:9" x14ac:dyDescent="0.25">
      <c r="A422" s="14">
        <v>44231</v>
      </c>
      <c r="B422" s="8" t="s">
        <v>15293</v>
      </c>
      <c r="C422" s="12">
        <v>46103</v>
      </c>
      <c r="D422" s="13" t="s">
        <v>4034</v>
      </c>
      <c r="E422" s="48">
        <v>1507.2</v>
      </c>
      <c r="F422" s="15">
        <v>44231</v>
      </c>
      <c r="G422" s="48">
        <v>1507.2</v>
      </c>
      <c r="H422" s="49">
        <f>Tabla13[[#This Row],[Importe]]-Tabla13[[#This Row],[Pagado]]</f>
        <v>0</v>
      </c>
      <c r="I422" s="8" t="s">
        <v>10970</v>
      </c>
    </row>
    <row r="423" spans="1:9" x14ac:dyDescent="0.25">
      <c r="A423" s="14">
        <v>44231</v>
      </c>
      <c r="B423" s="8" t="s">
        <v>15294</v>
      </c>
      <c r="C423" s="12">
        <v>46104</v>
      </c>
      <c r="D423" s="13" t="s">
        <v>3982</v>
      </c>
      <c r="E423" s="48">
        <v>3272.4</v>
      </c>
      <c r="F423" s="15">
        <v>44231</v>
      </c>
      <c r="G423" s="48">
        <v>3272.4</v>
      </c>
      <c r="H423" s="49">
        <f>Tabla13[[#This Row],[Importe]]-Tabla13[[#This Row],[Pagado]]</f>
        <v>0</v>
      </c>
      <c r="I423" s="8" t="s">
        <v>10970</v>
      </c>
    </row>
    <row r="424" spans="1:9" x14ac:dyDescent="0.25">
      <c r="A424" s="14">
        <v>44231</v>
      </c>
      <c r="B424" s="8" t="s">
        <v>15295</v>
      </c>
      <c r="C424" s="12">
        <v>46105</v>
      </c>
      <c r="D424" s="13" t="s">
        <v>3978</v>
      </c>
      <c r="E424" s="48">
        <v>6887.6</v>
      </c>
      <c r="F424" s="15">
        <v>44231</v>
      </c>
      <c r="G424" s="48">
        <v>6887.6</v>
      </c>
      <c r="H424" s="49">
        <f>Tabla13[[#This Row],[Importe]]-Tabla13[[#This Row],[Pagado]]</f>
        <v>0</v>
      </c>
      <c r="I424" s="8" t="s">
        <v>10970</v>
      </c>
    </row>
    <row r="425" spans="1:9" x14ac:dyDescent="0.25">
      <c r="A425" s="14">
        <v>44231</v>
      </c>
      <c r="B425" s="8" t="s">
        <v>15296</v>
      </c>
      <c r="C425" s="12">
        <v>46106</v>
      </c>
      <c r="D425" s="13" t="s">
        <v>9533</v>
      </c>
      <c r="E425" s="48">
        <v>5976.6</v>
      </c>
      <c r="F425" s="15">
        <v>44231</v>
      </c>
      <c r="G425" s="48">
        <v>5976.6</v>
      </c>
      <c r="H425" s="49">
        <f>Tabla13[[#This Row],[Importe]]-Tabla13[[#This Row],[Pagado]]</f>
        <v>0</v>
      </c>
      <c r="I425" s="8" t="s">
        <v>10970</v>
      </c>
    </row>
    <row r="426" spans="1:9" x14ac:dyDescent="0.25">
      <c r="A426" s="14">
        <v>44231</v>
      </c>
      <c r="B426" s="8" t="s">
        <v>15297</v>
      </c>
      <c r="C426" s="12">
        <v>46107</v>
      </c>
      <c r="D426" s="13" t="s">
        <v>4085</v>
      </c>
      <c r="E426" s="48">
        <v>23325</v>
      </c>
      <c r="F426" s="15">
        <v>44232</v>
      </c>
      <c r="G426" s="48">
        <v>23325</v>
      </c>
      <c r="H426" s="49">
        <f>Tabla13[[#This Row],[Importe]]-Tabla13[[#This Row],[Pagado]]</f>
        <v>0</v>
      </c>
      <c r="I426" s="8" t="s">
        <v>10970</v>
      </c>
    </row>
    <row r="427" spans="1:9" x14ac:dyDescent="0.25">
      <c r="A427" s="14">
        <v>44231</v>
      </c>
      <c r="B427" s="8" t="s">
        <v>15298</v>
      </c>
      <c r="C427" s="12">
        <v>46108</v>
      </c>
      <c r="D427" s="13" t="s">
        <v>4083</v>
      </c>
      <c r="E427" s="48">
        <v>4011.2</v>
      </c>
      <c r="F427" s="15">
        <v>44232</v>
      </c>
      <c r="G427" s="48">
        <v>4011.2</v>
      </c>
      <c r="H427" s="49">
        <f>Tabla13[[#This Row],[Importe]]-Tabla13[[#This Row],[Pagado]]</f>
        <v>0</v>
      </c>
      <c r="I427" s="8" t="s">
        <v>10970</v>
      </c>
    </row>
    <row r="428" spans="1:9" x14ac:dyDescent="0.25">
      <c r="A428" s="14">
        <v>44231</v>
      </c>
      <c r="B428" s="8" t="s">
        <v>15299</v>
      </c>
      <c r="C428" s="12">
        <v>46109</v>
      </c>
      <c r="D428" s="13" t="s">
        <v>4045</v>
      </c>
      <c r="E428" s="48">
        <v>3969</v>
      </c>
      <c r="F428" s="15">
        <v>44232</v>
      </c>
      <c r="G428" s="48">
        <v>3969</v>
      </c>
      <c r="H428" s="49">
        <f>Tabla13[[#This Row],[Importe]]-Tabla13[[#This Row],[Pagado]]</f>
        <v>0</v>
      </c>
      <c r="I428" s="8" t="s">
        <v>10970</v>
      </c>
    </row>
    <row r="429" spans="1:9" x14ac:dyDescent="0.25">
      <c r="A429" s="14">
        <v>44231</v>
      </c>
      <c r="B429" s="8" t="s">
        <v>15300</v>
      </c>
      <c r="C429" s="12">
        <v>46110</v>
      </c>
      <c r="D429" s="13" t="s">
        <v>4006</v>
      </c>
      <c r="E429" s="48">
        <v>8900</v>
      </c>
      <c r="F429" s="15">
        <v>44232</v>
      </c>
      <c r="G429" s="48">
        <v>8900</v>
      </c>
      <c r="H429" s="49">
        <f>Tabla13[[#This Row],[Importe]]-Tabla13[[#This Row],[Pagado]]</f>
        <v>0</v>
      </c>
      <c r="I429" s="8" t="s">
        <v>10970</v>
      </c>
    </row>
    <row r="430" spans="1:9" x14ac:dyDescent="0.25">
      <c r="A430" s="14">
        <v>44231</v>
      </c>
      <c r="B430" s="8" t="s">
        <v>15301</v>
      </c>
      <c r="C430" s="12">
        <v>46111</v>
      </c>
      <c r="D430" s="13" t="s">
        <v>8503</v>
      </c>
      <c r="E430" s="48">
        <v>1840</v>
      </c>
      <c r="F430" s="15">
        <v>44231</v>
      </c>
      <c r="G430" s="48">
        <v>1840</v>
      </c>
      <c r="H430" s="49">
        <f>Tabla13[[#This Row],[Importe]]-Tabla13[[#This Row],[Pagado]]</f>
        <v>0</v>
      </c>
      <c r="I430" s="8" t="s">
        <v>10970</v>
      </c>
    </row>
    <row r="431" spans="1:9" x14ac:dyDescent="0.25">
      <c r="A431" s="14">
        <v>44231</v>
      </c>
      <c r="B431" s="8" t="s">
        <v>15302</v>
      </c>
      <c r="C431" s="12">
        <v>46112</v>
      </c>
      <c r="D431" s="13" t="s">
        <v>4001</v>
      </c>
      <c r="E431" s="48">
        <v>2300</v>
      </c>
      <c r="F431" s="15">
        <v>44232</v>
      </c>
      <c r="G431" s="48">
        <v>2300</v>
      </c>
      <c r="H431" s="49">
        <f>Tabla13[[#This Row],[Importe]]-Tabla13[[#This Row],[Pagado]]</f>
        <v>0</v>
      </c>
      <c r="I431" s="8" t="s">
        <v>10970</v>
      </c>
    </row>
    <row r="432" spans="1:9" x14ac:dyDescent="0.25">
      <c r="A432" s="14">
        <v>44231</v>
      </c>
      <c r="B432" s="8" t="s">
        <v>15303</v>
      </c>
      <c r="C432" s="12">
        <v>46113</v>
      </c>
      <c r="D432" s="13" t="s">
        <v>3974</v>
      </c>
      <c r="E432" s="48">
        <v>5060</v>
      </c>
      <c r="F432" s="15">
        <v>44232</v>
      </c>
      <c r="G432" s="48">
        <v>5060</v>
      </c>
      <c r="H432" s="49">
        <f>Tabla13[[#This Row],[Importe]]-Tabla13[[#This Row],[Pagado]]</f>
        <v>0</v>
      </c>
      <c r="I432" s="8" t="s">
        <v>10970</v>
      </c>
    </row>
    <row r="433" spans="1:9" x14ac:dyDescent="0.25">
      <c r="A433" s="14">
        <v>44231</v>
      </c>
      <c r="B433" s="8" t="s">
        <v>15304</v>
      </c>
      <c r="C433" s="12">
        <v>46114</v>
      </c>
      <c r="D433" s="13" t="s">
        <v>3973</v>
      </c>
      <c r="E433" s="48">
        <v>1150</v>
      </c>
      <c r="F433" s="15">
        <v>44232</v>
      </c>
      <c r="G433" s="48">
        <v>1150</v>
      </c>
      <c r="H433" s="49">
        <f>Tabla13[[#This Row],[Importe]]-Tabla13[[#This Row],[Pagado]]</f>
        <v>0</v>
      </c>
      <c r="I433" s="8" t="s">
        <v>10970</v>
      </c>
    </row>
    <row r="434" spans="1:9" x14ac:dyDescent="0.25">
      <c r="A434" s="14">
        <v>44231</v>
      </c>
      <c r="B434" s="8" t="s">
        <v>15305</v>
      </c>
      <c r="C434" s="12">
        <v>46115</v>
      </c>
      <c r="D434" s="13" t="s">
        <v>4007</v>
      </c>
      <c r="E434" s="48">
        <v>3759.2</v>
      </c>
      <c r="F434" s="15">
        <v>44232</v>
      </c>
      <c r="G434" s="48">
        <v>3759.2</v>
      </c>
      <c r="H434" s="49">
        <f>Tabla13[[#This Row],[Importe]]-Tabla13[[#This Row],[Pagado]]</f>
        <v>0</v>
      </c>
      <c r="I434" s="8" t="s">
        <v>10970</v>
      </c>
    </row>
    <row r="435" spans="1:9" x14ac:dyDescent="0.25">
      <c r="A435" s="14">
        <v>44231</v>
      </c>
      <c r="B435" s="8" t="s">
        <v>15306</v>
      </c>
      <c r="C435" s="12">
        <v>46116</v>
      </c>
      <c r="D435" s="13" t="s">
        <v>4091</v>
      </c>
      <c r="E435" s="48">
        <v>7138.4</v>
      </c>
      <c r="F435" s="15">
        <v>44231</v>
      </c>
      <c r="G435" s="48">
        <v>7138.4</v>
      </c>
      <c r="H435" s="49">
        <f>Tabla13[[#This Row],[Importe]]-Tabla13[[#This Row],[Pagado]]</f>
        <v>0</v>
      </c>
      <c r="I435" s="8" t="s">
        <v>10970</v>
      </c>
    </row>
    <row r="436" spans="1:9" x14ac:dyDescent="0.25">
      <c r="A436" s="14">
        <v>44231</v>
      </c>
      <c r="B436" s="8" t="s">
        <v>15307</v>
      </c>
      <c r="C436" s="12">
        <v>46117</v>
      </c>
      <c r="D436" s="13" t="s">
        <v>3969</v>
      </c>
      <c r="E436" s="48">
        <v>9640.5</v>
      </c>
      <c r="F436" s="15">
        <v>44231</v>
      </c>
      <c r="G436" s="48">
        <v>9640.5</v>
      </c>
      <c r="H436" s="49">
        <f>Tabla13[[#This Row],[Importe]]-Tabla13[[#This Row],[Pagado]]</f>
        <v>0</v>
      </c>
      <c r="I436" s="8" t="s">
        <v>10970</v>
      </c>
    </row>
    <row r="437" spans="1:9" x14ac:dyDescent="0.25">
      <c r="A437" s="14">
        <v>44231</v>
      </c>
      <c r="B437" s="8" t="s">
        <v>15308</v>
      </c>
      <c r="C437" s="12">
        <v>46118</v>
      </c>
      <c r="D437" s="13" t="s">
        <v>4011</v>
      </c>
      <c r="E437" s="48">
        <v>4802.6000000000004</v>
      </c>
      <c r="F437" s="15">
        <v>44232</v>
      </c>
      <c r="G437" s="48">
        <v>4802.6000000000004</v>
      </c>
      <c r="H437" s="49">
        <f>Tabla13[[#This Row],[Importe]]-Tabla13[[#This Row],[Pagado]]</f>
        <v>0</v>
      </c>
      <c r="I437" s="8" t="s">
        <v>10970</v>
      </c>
    </row>
    <row r="438" spans="1:9" x14ac:dyDescent="0.25">
      <c r="A438" s="14">
        <v>44231</v>
      </c>
      <c r="B438" s="8" t="s">
        <v>15309</v>
      </c>
      <c r="C438" s="12">
        <v>46119</v>
      </c>
      <c r="D438" s="13" t="s">
        <v>4049</v>
      </c>
      <c r="E438" s="48">
        <v>1353.6</v>
      </c>
      <c r="F438" s="15">
        <v>44231</v>
      </c>
      <c r="G438" s="48">
        <v>1353.6</v>
      </c>
      <c r="H438" s="49">
        <f>Tabla13[[#This Row],[Importe]]-Tabla13[[#This Row],[Pagado]]</f>
        <v>0</v>
      </c>
      <c r="I438" s="8" t="s">
        <v>10970</v>
      </c>
    </row>
    <row r="439" spans="1:9" x14ac:dyDescent="0.25">
      <c r="A439" s="14">
        <v>44231</v>
      </c>
      <c r="B439" s="8" t="s">
        <v>15310</v>
      </c>
      <c r="C439" s="12">
        <v>46120</v>
      </c>
      <c r="D439" s="13" t="s">
        <v>3991</v>
      </c>
      <c r="E439" s="48">
        <v>5169.8</v>
      </c>
      <c r="F439" s="15">
        <v>44231</v>
      </c>
      <c r="G439" s="48">
        <v>5169.8</v>
      </c>
      <c r="H439" s="49">
        <f>Tabla13[[#This Row],[Importe]]-Tabla13[[#This Row],[Pagado]]</f>
        <v>0</v>
      </c>
      <c r="I439" s="8" t="s">
        <v>10970</v>
      </c>
    </row>
    <row r="440" spans="1:9" x14ac:dyDescent="0.25">
      <c r="A440" s="14">
        <v>44231</v>
      </c>
      <c r="B440" s="8" t="s">
        <v>15311</v>
      </c>
      <c r="C440" s="12">
        <v>46121</v>
      </c>
      <c r="D440" s="13" t="s">
        <v>4037</v>
      </c>
      <c r="E440" s="48">
        <v>505.4</v>
      </c>
      <c r="F440" s="15">
        <v>44231</v>
      </c>
      <c r="G440" s="48">
        <v>505.4</v>
      </c>
      <c r="H440" s="49">
        <f>Tabla13[[#This Row],[Importe]]-Tabla13[[#This Row],[Pagado]]</f>
        <v>0</v>
      </c>
      <c r="I440" s="8" t="s">
        <v>10970</v>
      </c>
    </row>
    <row r="441" spans="1:9" x14ac:dyDescent="0.25">
      <c r="A441" s="14">
        <v>44231</v>
      </c>
      <c r="B441" s="8" t="s">
        <v>15312</v>
      </c>
      <c r="C441" s="12">
        <v>46122</v>
      </c>
      <c r="D441" s="13" t="s">
        <v>4061</v>
      </c>
      <c r="E441" s="48">
        <v>11843.7</v>
      </c>
      <c r="F441" s="15">
        <v>44231</v>
      </c>
      <c r="G441" s="48">
        <v>11843.7</v>
      </c>
      <c r="H441" s="49">
        <f>Tabla13[[#This Row],[Importe]]-Tabla13[[#This Row],[Pagado]]</f>
        <v>0</v>
      </c>
      <c r="I441" s="8" t="s">
        <v>10970</v>
      </c>
    </row>
    <row r="442" spans="1:9" x14ac:dyDescent="0.25">
      <c r="A442" s="14">
        <v>44231</v>
      </c>
      <c r="B442" s="8" t="s">
        <v>15313</v>
      </c>
      <c r="C442" s="12">
        <v>46123</v>
      </c>
      <c r="D442" s="13" t="s">
        <v>3989</v>
      </c>
      <c r="E442" s="48">
        <v>2471.3000000000002</v>
      </c>
      <c r="F442" s="15">
        <v>44231</v>
      </c>
      <c r="G442" s="48">
        <v>2471.3000000000002</v>
      </c>
      <c r="H442" s="49">
        <f>Tabla13[[#This Row],[Importe]]-Tabla13[[#This Row],[Pagado]]</f>
        <v>0</v>
      </c>
      <c r="I442" s="8" t="s">
        <v>10970</v>
      </c>
    </row>
    <row r="443" spans="1:9" x14ac:dyDescent="0.25">
      <c r="A443" s="14">
        <v>44231</v>
      </c>
      <c r="B443" s="8" t="s">
        <v>15314</v>
      </c>
      <c r="C443" s="12">
        <v>46124</v>
      </c>
      <c r="D443" s="13" t="s">
        <v>9763</v>
      </c>
      <c r="E443" s="48">
        <v>7805.2</v>
      </c>
      <c r="F443" s="15">
        <v>44231</v>
      </c>
      <c r="G443" s="48">
        <v>7805.2</v>
      </c>
      <c r="H443" s="49">
        <f>Tabla13[[#This Row],[Importe]]-Tabla13[[#This Row],[Pagado]]</f>
        <v>0</v>
      </c>
      <c r="I443" s="8" t="s">
        <v>10970</v>
      </c>
    </row>
    <row r="444" spans="1:9" x14ac:dyDescent="0.25">
      <c r="A444" s="14">
        <v>44231</v>
      </c>
      <c r="B444" s="8" t="s">
        <v>15315</v>
      </c>
      <c r="C444" s="12">
        <v>46125</v>
      </c>
      <c r="D444" s="13" t="s">
        <v>4061</v>
      </c>
      <c r="E444" s="48">
        <v>3996</v>
      </c>
      <c r="F444" s="15">
        <v>44231</v>
      </c>
      <c r="G444" s="48">
        <v>3996</v>
      </c>
      <c r="H444" s="49">
        <f>Tabla13[[#This Row],[Importe]]-Tabla13[[#This Row],[Pagado]]</f>
        <v>0</v>
      </c>
      <c r="I444" s="8" t="s">
        <v>10970</v>
      </c>
    </row>
    <row r="445" spans="1:9" x14ac:dyDescent="0.25">
      <c r="A445" s="14">
        <v>44231</v>
      </c>
      <c r="B445" s="8" t="s">
        <v>15316</v>
      </c>
      <c r="C445" s="12">
        <v>46126</v>
      </c>
      <c r="D445" s="13" t="s">
        <v>4053</v>
      </c>
      <c r="E445" s="48">
        <v>1466.8</v>
      </c>
      <c r="F445" s="15">
        <v>44231</v>
      </c>
      <c r="G445" s="48">
        <v>1466.8</v>
      </c>
      <c r="H445" s="49">
        <f>Tabla13[[#This Row],[Importe]]-Tabla13[[#This Row],[Pagado]]</f>
        <v>0</v>
      </c>
      <c r="I445" s="8" t="s">
        <v>10970</v>
      </c>
    </row>
    <row r="446" spans="1:9" x14ac:dyDescent="0.25">
      <c r="A446" s="14">
        <v>44231</v>
      </c>
      <c r="B446" s="8" t="s">
        <v>15317</v>
      </c>
      <c r="C446" s="12">
        <v>46127</v>
      </c>
      <c r="D446" s="17" t="s">
        <v>7662</v>
      </c>
      <c r="E446" s="48">
        <v>0</v>
      </c>
      <c r="F446" s="18" t="s">
        <v>7662</v>
      </c>
      <c r="G446" s="48">
        <v>0</v>
      </c>
      <c r="H446" s="49">
        <f>Tabla13[[#This Row],[Importe]]-Tabla13[[#This Row],[Pagado]]</f>
        <v>0</v>
      </c>
      <c r="I446" s="8" t="s">
        <v>7662</v>
      </c>
    </row>
    <row r="447" spans="1:9" x14ac:dyDescent="0.25">
      <c r="A447" s="14">
        <v>44231</v>
      </c>
      <c r="B447" s="8" t="s">
        <v>15318</v>
      </c>
      <c r="C447" s="12">
        <v>46128</v>
      </c>
      <c r="D447" s="13" t="s">
        <v>9763</v>
      </c>
      <c r="E447" s="48">
        <v>165</v>
      </c>
      <c r="F447" s="15">
        <v>44231</v>
      </c>
      <c r="G447" s="48">
        <v>165</v>
      </c>
      <c r="H447" s="49">
        <f>Tabla13[[#This Row],[Importe]]-Tabla13[[#This Row],[Pagado]]</f>
        <v>0</v>
      </c>
      <c r="I447" s="8" t="s">
        <v>10970</v>
      </c>
    </row>
    <row r="448" spans="1:9" x14ac:dyDescent="0.25">
      <c r="A448" s="14">
        <v>44231</v>
      </c>
      <c r="B448" s="8" t="s">
        <v>15319</v>
      </c>
      <c r="C448" s="12">
        <v>46129</v>
      </c>
      <c r="D448" s="13" t="s">
        <v>4088</v>
      </c>
      <c r="E448" s="48">
        <v>3220</v>
      </c>
      <c r="F448" s="15">
        <v>44231</v>
      </c>
      <c r="G448" s="48">
        <v>3220</v>
      </c>
      <c r="H448" s="49">
        <f>Tabla13[[#This Row],[Importe]]-Tabla13[[#This Row],[Pagado]]</f>
        <v>0</v>
      </c>
      <c r="I448" s="8" t="s">
        <v>10970</v>
      </c>
    </row>
    <row r="449" spans="1:9" x14ac:dyDescent="0.25">
      <c r="A449" s="14">
        <v>44231</v>
      </c>
      <c r="B449" s="8" t="s">
        <v>15320</v>
      </c>
      <c r="C449" s="12">
        <v>46130</v>
      </c>
      <c r="D449" s="13" t="s">
        <v>4051</v>
      </c>
      <c r="E449" s="48">
        <v>461.5</v>
      </c>
      <c r="F449" s="15">
        <v>44231</v>
      </c>
      <c r="G449" s="48">
        <v>461.5</v>
      </c>
      <c r="H449" s="49">
        <f>Tabla13[[#This Row],[Importe]]-Tabla13[[#This Row],[Pagado]]</f>
        <v>0</v>
      </c>
      <c r="I449" s="8" t="s">
        <v>10970</v>
      </c>
    </row>
    <row r="450" spans="1:9" x14ac:dyDescent="0.25">
      <c r="A450" s="14">
        <v>44231</v>
      </c>
      <c r="B450" s="8" t="s">
        <v>15321</v>
      </c>
      <c r="C450" s="12">
        <v>46131</v>
      </c>
      <c r="D450" s="13" t="s">
        <v>4013</v>
      </c>
      <c r="E450" s="48">
        <v>11484.8</v>
      </c>
      <c r="F450" s="15">
        <v>44231</v>
      </c>
      <c r="G450" s="48">
        <v>11484.8</v>
      </c>
      <c r="H450" s="49">
        <f>Tabla13[[#This Row],[Importe]]-Tabla13[[#This Row],[Pagado]]</f>
        <v>0</v>
      </c>
      <c r="I450" s="8" t="s">
        <v>10970</v>
      </c>
    </row>
    <row r="451" spans="1:9" x14ac:dyDescent="0.25">
      <c r="A451" s="14">
        <v>44231</v>
      </c>
      <c r="B451" s="8" t="s">
        <v>15322</v>
      </c>
      <c r="C451" s="12">
        <v>46132</v>
      </c>
      <c r="D451" s="13" t="s">
        <v>4076</v>
      </c>
      <c r="E451" s="48">
        <v>9273.6</v>
      </c>
      <c r="F451" s="15">
        <v>44231</v>
      </c>
      <c r="G451" s="48">
        <v>9273.6</v>
      </c>
      <c r="H451" s="49">
        <f>Tabla13[[#This Row],[Importe]]-Tabla13[[#This Row],[Pagado]]</f>
        <v>0</v>
      </c>
      <c r="I451" s="8" t="s">
        <v>10970</v>
      </c>
    </row>
    <row r="452" spans="1:9" x14ac:dyDescent="0.25">
      <c r="A452" s="14">
        <v>44231</v>
      </c>
      <c r="B452" s="8" t="s">
        <v>15323</v>
      </c>
      <c r="C452" s="12">
        <v>46133</v>
      </c>
      <c r="D452" s="13" t="s">
        <v>3958</v>
      </c>
      <c r="E452" s="48">
        <v>1132.8</v>
      </c>
      <c r="F452" s="15">
        <v>44231</v>
      </c>
      <c r="G452" s="48">
        <v>1132.8</v>
      </c>
      <c r="H452" s="49">
        <f>Tabla13[[#This Row],[Importe]]-Tabla13[[#This Row],[Pagado]]</f>
        <v>0</v>
      </c>
      <c r="I452" s="8" t="s">
        <v>10970</v>
      </c>
    </row>
    <row r="453" spans="1:9" x14ac:dyDescent="0.25">
      <c r="A453" s="14">
        <v>44231</v>
      </c>
      <c r="B453" s="8" t="s">
        <v>15324</v>
      </c>
      <c r="C453" s="12">
        <v>46134</v>
      </c>
      <c r="D453" s="13" t="s">
        <v>3958</v>
      </c>
      <c r="E453" s="48">
        <v>247</v>
      </c>
      <c r="F453" s="15">
        <v>44231</v>
      </c>
      <c r="G453" s="48">
        <v>247</v>
      </c>
      <c r="H453" s="49">
        <f>Tabla13[[#This Row],[Importe]]-Tabla13[[#This Row],[Pagado]]</f>
        <v>0</v>
      </c>
      <c r="I453" s="8" t="s">
        <v>10970</v>
      </c>
    </row>
    <row r="454" spans="1:9" x14ac:dyDescent="0.25">
      <c r="A454" s="14">
        <v>44231</v>
      </c>
      <c r="B454" s="8" t="s">
        <v>15325</v>
      </c>
      <c r="C454" s="12">
        <v>46135</v>
      </c>
      <c r="D454" s="13" t="s">
        <v>3964</v>
      </c>
      <c r="E454" s="48">
        <v>230</v>
      </c>
      <c r="F454" s="15">
        <v>44231</v>
      </c>
      <c r="G454" s="48">
        <v>230</v>
      </c>
      <c r="H454" s="49">
        <f>Tabla13[[#This Row],[Importe]]-Tabla13[[#This Row],[Pagado]]</f>
        <v>0</v>
      </c>
      <c r="I454" s="8" t="s">
        <v>10970</v>
      </c>
    </row>
    <row r="455" spans="1:9" x14ac:dyDescent="0.25">
      <c r="A455" s="14">
        <v>44231</v>
      </c>
      <c r="B455" s="8" t="s">
        <v>15326</v>
      </c>
      <c r="C455" s="12">
        <v>46136</v>
      </c>
      <c r="D455" s="13" t="s">
        <v>4104</v>
      </c>
      <c r="E455" s="48">
        <v>6830.6</v>
      </c>
      <c r="F455" s="15">
        <v>44231</v>
      </c>
      <c r="G455" s="48">
        <v>6830.6</v>
      </c>
      <c r="H455" s="49">
        <f>Tabla13[[#This Row],[Importe]]-Tabla13[[#This Row],[Pagado]]</f>
        <v>0</v>
      </c>
      <c r="I455" s="8" t="s">
        <v>10970</v>
      </c>
    </row>
    <row r="456" spans="1:9" x14ac:dyDescent="0.25">
      <c r="A456" s="14">
        <v>44231</v>
      </c>
      <c r="B456" s="8" t="s">
        <v>15327</v>
      </c>
      <c r="C456" s="12">
        <v>46137</v>
      </c>
      <c r="D456" s="13" t="s">
        <v>4109</v>
      </c>
      <c r="E456" s="48">
        <v>1350</v>
      </c>
      <c r="F456" s="15">
        <v>44231</v>
      </c>
      <c r="G456" s="48">
        <v>1350</v>
      </c>
      <c r="H456" s="49">
        <f>Tabla13[[#This Row],[Importe]]-Tabla13[[#This Row],[Pagado]]</f>
        <v>0</v>
      </c>
      <c r="I456" s="8" t="s">
        <v>10970</v>
      </c>
    </row>
    <row r="457" spans="1:9" x14ac:dyDescent="0.25">
      <c r="A457" s="14">
        <v>44231</v>
      </c>
      <c r="B457" s="8" t="s">
        <v>15328</v>
      </c>
      <c r="C457" s="12">
        <v>46138</v>
      </c>
      <c r="D457" s="13" t="s">
        <v>4048</v>
      </c>
      <c r="E457" s="48">
        <v>24800</v>
      </c>
      <c r="F457" s="15">
        <v>44231</v>
      </c>
      <c r="G457" s="48">
        <v>24800</v>
      </c>
      <c r="H457" s="49">
        <f>Tabla13[[#This Row],[Importe]]-Tabla13[[#This Row],[Pagado]]</f>
        <v>0</v>
      </c>
      <c r="I457" s="8" t="s">
        <v>10970</v>
      </c>
    </row>
    <row r="458" spans="1:9" x14ac:dyDescent="0.25">
      <c r="A458" s="14">
        <v>44231</v>
      </c>
      <c r="B458" s="8" t="s">
        <v>15329</v>
      </c>
      <c r="C458" s="12">
        <v>46139</v>
      </c>
      <c r="D458" s="13" t="s">
        <v>4143</v>
      </c>
      <c r="E458" s="48">
        <v>16867.2</v>
      </c>
      <c r="F458" s="15">
        <v>44231</v>
      </c>
      <c r="G458" s="48">
        <v>16867.2</v>
      </c>
      <c r="H458" s="49">
        <f>Tabla13[[#This Row],[Importe]]-Tabla13[[#This Row],[Pagado]]</f>
        <v>0</v>
      </c>
      <c r="I458" s="8" t="s">
        <v>10970</v>
      </c>
    </row>
    <row r="459" spans="1:9" x14ac:dyDescent="0.25">
      <c r="A459" s="14">
        <v>44231</v>
      </c>
      <c r="B459" s="8" t="s">
        <v>15330</v>
      </c>
      <c r="C459" s="12">
        <v>46140</v>
      </c>
      <c r="D459" s="13" t="s">
        <v>4129</v>
      </c>
      <c r="E459" s="48">
        <v>2525</v>
      </c>
      <c r="F459" s="15">
        <v>44231</v>
      </c>
      <c r="G459" s="48">
        <v>2525</v>
      </c>
      <c r="H459" s="49">
        <f>Tabla13[[#This Row],[Importe]]-Tabla13[[#This Row],[Pagado]]</f>
        <v>0</v>
      </c>
      <c r="I459" s="8" t="s">
        <v>10970</v>
      </c>
    </row>
    <row r="460" spans="1:9" x14ac:dyDescent="0.25">
      <c r="A460" s="14">
        <v>44231</v>
      </c>
      <c r="B460" s="8" t="s">
        <v>15331</v>
      </c>
      <c r="C460" s="12">
        <v>46141</v>
      </c>
      <c r="D460" s="13" t="s">
        <v>4071</v>
      </c>
      <c r="E460" s="48">
        <v>9103.7999999999993</v>
      </c>
      <c r="F460" s="15">
        <v>44238</v>
      </c>
      <c r="G460" s="48">
        <v>9103.7999999999993</v>
      </c>
      <c r="H460" s="49">
        <f>Tabla13[[#This Row],[Importe]]-Tabla13[[#This Row],[Pagado]]</f>
        <v>0</v>
      </c>
      <c r="I460" s="8" t="s">
        <v>10970</v>
      </c>
    </row>
    <row r="461" spans="1:9" x14ac:dyDescent="0.25">
      <c r="A461" s="14">
        <v>44231</v>
      </c>
      <c r="B461" s="8" t="s">
        <v>15332</v>
      </c>
      <c r="C461" s="12">
        <v>46142</v>
      </c>
      <c r="D461" s="13" t="s">
        <v>4158</v>
      </c>
      <c r="E461" s="48">
        <v>1404.8</v>
      </c>
      <c r="F461" s="15">
        <v>44231</v>
      </c>
      <c r="G461" s="48">
        <v>1404.8</v>
      </c>
      <c r="H461" s="49">
        <f>Tabla13[[#This Row],[Importe]]-Tabla13[[#This Row],[Pagado]]</f>
        <v>0</v>
      </c>
      <c r="I461" s="8" t="s">
        <v>10970</v>
      </c>
    </row>
    <row r="462" spans="1:9" x14ac:dyDescent="0.25">
      <c r="A462" s="14">
        <v>44231</v>
      </c>
      <c r="B462" s="8" t="s">
        <v>15333</v>
      </c>
      <c r="C462" s="12">
        <v>46143</v>
      </c>
      <c r="D462" s="13" t="s">
        <v>4099</v>
      </c>
      <c r="E462" s="48">
        <v>1647.3</v>
      </c>
      <c r="F462" s="15">
        <v>44231</v>
      </c>
      <c r="G462" s="48">
        <v>1647.3</v>
      </c>
      <c r="H462" s="49">
        <f>Tabla13[[#This Row],[Importe]]-Tabla13[[#This Row],[Pagado]]</f>
        <v>0</v>
      </c>
      <c r="I462" s="8" t="s">
        <v>10970</v>
      </c>
    </row>
    <row r="463" spans="1:9" x14ac:dyDescent="0.25">
      <c r="A463" s="14">
        <v>44231</v>
      </c>
      <c r="B463" s="8" t="s">
        <v>15334</v>
      </c>
      <c r="C463" s="12">
        <v>46144</v>
      </c>
      <c r="D463" s="13" t="s">
        <v>3964</v>
      </c>
      <c r="E463" s="48">
        <v>1944</v>
      </c>
      <c r="F463" s="15">
        <v>44231</v>
      </c>
      <c r="G463" s="48">
        <v>1944</v>
      </c>
      <c r="H463" s="49">
        <f>Tabla13[[#This Row],[Importe]]-Tabla13[[#This Row],[Pagado]]</f>
        <v>0</v>
      </c>
      <c r="I463" s="8" t="s">
        <v>10970</v>
      </c>
    </row>
    <row r="464" spans="1:9" x14ac:dyDescent="0.25">
      <c r="A464" s="14">
        <v>44231</v>
      </c>
      <c r="B464" s="8" t="s">
        <v>15335</v>
      </c>
      <c r="C464" s="12">
        <v>46145</v>
      </c>
      <c r="D464" s="13" t="s">
        <v>4012</v>
      </c>
      <c r="E464" s="48">
        <v>784</v>
      </c>
      <c r="F464" s="15">
        <v>44231</v>
      </c>
      <c r="G464" s="48">
        <v>784</v>
      </c>
      <c r="H464" s="49">
        <f>Tabla13[[#This Row],[Importe]]-Tabla13[[#This Row],[Pagado]]</f>
        <v>0</v>
      </c>
      <c r="I464" s="8" t="s">
        <v>10970</v>
      </c>
    </row>
    <row r="465" spans="1:9" x14ac:dyDescent="0.25">
      <c r="A465" s="14">
        <v>44231</v>
      </c>
      <c r="B465" s="8" t="s">
        <v>15336</v>
      </c>
      <c r="C465" s="12">
        <v>46146</v>
      </c>
      <c r="D465" s="13" t="s">
        <v>4021</v>
      </c>
      <c r="E465" s="48">
        <v>25043</v>
      </c>
      <c r="F465" s="15">
        <v>44231</v>
      </c>
      <c r="G465" s="48">
        <v>25043</v>
      </c>
      <c r="H465" s="49">
        <f>Tabla13[[#This Row],[Importe]]-Tabla13[[#This Row],[Pagado]]</f>
        <v>0</v>
      </c>
      <c r="I465" s="8" t="s">
        <v>10970</v>
      </c>
    </row>
    <row r="466" spans="1:9" x14ac:dyDescent="0.25">
      <c r="A466" s="14">
        <v>44231</v>
      </c>
      <c r="B466" s="8" t="s">
        <v>15337</v>
      </c>
      <c r="C466" s="12">
        <v>46147</v>
      </c>
      <c r="D466" s="13" t="s">
        <v>4059</v>
      </c>
      <c r="E466" s="48">
        <v>7874</v>
      </c>
      <c r="F466" s="15">
        <v>44231</v>
      </c>
      <c r="G466" s="48">
        <v>7874</v>
      </c>
      <c r="H466" s="49">
        <f>Tabla13[[#This Row],[Importe]]-Tabla13[[#This Row],[Pagado]]</f>
        <v>0</v>
      </c>
      <c r="I466" s="8" t="s">
        <v>10970</v>
      </c>
    </row>
    <row r="467" spans="1:9" x14ac:dyDescent="0.25">
      <c r="A467" s="14">
        <v>44231</v>
      </c>
      <c r="B467" s="8" t="s">
        <v>15338</v>
      </c>
      <c r="C467" s="12">
        <v>46148</v>
      </c>
      <c r="D467" s="13" t="s">
        <v>4072</v>
      </c>
      <c r="E467" s="48">
        <v>883</v>
      </c>
      <c r="F467" s="15">
        <v>44231</v>
      </c>
      <c r="G467" s="48">
        <v>883</v>
      </c>
      <c r="H467" s="49">
        <f>Tabla13[[#This Row],[Importe]]-Tabla13[[#This Row],[Pagado]]</f>
        <v>0</v>
      </c>
      <c r="I467" s="8" t="s">
        <v>10970</v>
      </c>
    </row>
    <row r="468" spans="1:9" x14ac:dyDescent="0.25">
      <c r="A468" s="14">
        <v>44231</v>
      </c>
      <c r="B468" s="8" t="s">
        <v>15339</v>
      </c>
      <c r="C468" s="12">
        <v>46149</v>
      </c>
      <c r="D468" s="13" t="s">
        <v>15340</v>
      </c>
      <c r="E468" s="48">
        <v>928.8</v>
      </c>
      <c r="F468" s="15">
        <v>44231</v>
      </c>
      <c r="G468" s="48">
        <v>928.8</v>
      </c>
      <c r="H468" s="49">
        <f>Tabla13[[#This Row],[Importe]]-Tabla13[[#This Row],[Pagado]]</f>
        <v>0</v>
      </c>
      <c r="I468" s="8" t="s">
        <v>10970</v>
      </c>
    </row>
    <row r="469" spans="1:9" x14ac:dyDescent="0.25">
      <c r="A469" s="14">
        <v>44231</v>
      </c>
      <c r="B469" s="8" t="s">
        <v>15341</v>
      </c>
      <c r="C469" s="12">
        <v>46150</v>
      </c>
      <c r="D469" s="13" t="s">
        <v>3999</v>
      </c>
      <c r="E469" s="48">
        <v>2130</v>
      </c>
      <c r="F469" s="15">
        <v>44231</v>
      </c>
      <c r="G469" s="48">
        <v>2130</v>
      </c>
      <c r="H469" s="49">
        <f>Tabla13[[#This Row],[Importe]]-Tabla13[[#This Row],[Pagado]]</f>
        <v>0</v>
      </c>
      <c r="I469" s="8" t="s">
        <v>10970</v>
      </c>
    </row>
    <row r="470" spans="1:9" x14ac:dyDescent="0.25">
      <c r="A470" s="14">
        <v>44231</v>
      </c>
      <c r="B470" s="8" t="s">
        <v>15342</v>
      </c>
      <c r="C470" s="12">
        <v>46151</v>
      </c>
      <c r="D470" s="13" t="s">
        <v>4022</v>
      </c>
      <c r="E470" s="48">
        <v>837.9</v>
      </c>
      <c r="F470" s="15">
        <v>44231</v>
      </c>
      <c r="G470" s="48">
        <v>837.9</v>
      </c>
      <c r="H470" s="49">
        <f>Tabla13[[#This Row],[Importe]]-Tabla13[[#This Row],[Pagado]]</f>
        <v>0</v>
      </c>
      <c r="I470" s="8" t="s">
        <v>10970</v>
      </c>
    </row>
    <row r="471" spans="1:9" x14ac:dyDescent="0.25">
      <c r="A471" s="14">
        <v>44231</v>
      </c>
      <c r="B471" s="8" t="s">
        <v>15343</v>
      </c>
      <c r="C471" s="12">
        <v>46152</v>
      </c>
      <c r="D471" s="13" t="s">
        <v>4108</v>
      </c>
      <c r="E471" s="48">
        <v>29220.400000000001</v>
      </c>
      <c r="F471" s="15">
        <v>44231</v>
      </c>
      <c r="G471" s="48">
        <v>29220.400000000001</v>
      </c>
      <c r="H471" s="49">
        <f>Tabla13[[#This Row],[Importe]]-Tabla13[[#This Row],[Pagado]]</f>
        <v>0</v>
      </c>
      <c r="I471" s="8" t="s">
        <v>10970</v>
      </c>
    </row>
    <row r="472" spans="1:9" x14ac:dyDescent="0.25">
      <c r="A472" s="14">
        <v>44231</v>
      </c>
      <c r="B472" s="8" t="s">
        <v>15344</v>
      </c>
      <c r="C472" s="12">
        <v>46153</v>
      </c>
      <c r="D472" s="13" t="s">
        <v>3964</v>
      </c>
      <c r="E472" s="48">
        <v>2630.4</v>
      </c>
      <c r="F472" s="15">
        <v>44231</v>
      </c>
      <c r="G472" s="48">
        <v>2630.4</v>
      </c>
      <c r="H472" s="49">
        <f>Tabla13[[#This Row],[Importe]]-Tabla13[[#This Row],[Pagado]]</f>
        <v>0</v>
      </c>
      <c r="I472" s="8" t="s">
        <v>10970</v>
      </c>
    </row>
    <row r="473" spans="1:9" x14ac:dyDescent="0.25">
      <c r="A473" s="14">
        <v>44231</v>
      </c>
      <c r="B473" s="8" t="s">
        <v>15345</v>
      </c>
      <c r="C473" s="12">
        <v>46154</v>
      </c>
      <c r="D473" s="13" t="s">
        <v>4157</v>
      </c>
      <c r="E473" s="48">
        <v>15563</v>
      </c>
      <c r="F473" s="15">
        <v>44232</v>
      </c>
      <c r="G473" s="48">
        <v>15563</v>
      </c>
      <c r="H473" s="49">
        <f>Tabla13[[#This Row],[Importe]]-Tabla13[[#This Row],[Pagado]]</f>
        <v>0</v>
      </c>
      <c r="I473" s="8" t="s">
        <v>10970</v>
      </c>
    </row>
    <row r="474" spans="1:9" x14ac:dyDescent="0.25">
      <c r="A474" s="14">
        <v>44231</v>
      </c>
      <c r="B474" s="8" t="s">
        <v>15346</v>
      </c>
      <c r="C474" s="12">
        <v>46155</v>
      </c>
      <c r="D474" s="13" t="s">
        <v>4073</v>
      </c>
      <c r="E474" s="48">
        <v>6334.6</v>
      </c>
      <c r="F474" s="15">
        <v>44231</v>
      </c>
      <c r="G474" s="48">
        <v>6334.6</v>
      </c>
      <c r="H474" s="49">
        <f>Tabla13[[#This Row],[Importe]]-Tabla13[[#This Row],[Pagado]]</f>
        <v>0</v>
      </c>
      <c r="I474" s="8" t="s">
        <v>10970</v>
      </c>
    </row>
    <row r="475" spans="1:9" x14ac:dyDescent="0.25">
      <c r="A475" s="14">
        <v>44231</v>
      </c>
      <c r="B475" s="8" t="s">
        <v>15347</v>
      </c>
      <c r="C475" s="12">
        <v>46156</v>
      </c>
      <c r="D475" s="13" t="s">
        <v>3959</v>
      </c>
      <c r="E475" s="48">
        <v>52000</v>
      </c>
      <c r="F475" s="15">
        <v>44244</v>
      </c>
      <c r="G475" s="48">
        <v>52000</v>
      </c>
      <c r="H475" s="49">
        <f>Tabla13[[#This Row],[Importe]]-Tabla13[[#This Row],[Pagado]]</f>
        <v>0</v>
      </c>
      <c r="I475" s="8" t="s">
        <v>10970</v>
      </c>
    </row>
    <row r="476" spans="1:9" x14ac:dyDescent="0.25">
      <c r="A476" s="14">
        <v>44232</v>
      </c>
      <c r="B476" s="8" t="s">
        <v>15348</v>
      </c>
      <c r="C476" s="12">
        <v>46157</v>
      </c>
      <c r="D476" s="13" t="s">
        <v>4028</v>
      </c>
      <c r="E476" s="48">
        <v>1158.4000000000001</v>
      </c>
      <c r="F476" s="15">
        <v>44232</v>
      </c>
      <c r="G476" s="48">
        <v>1158.4000000000001</v>
      </c>
      <c r="H476" s="49">
        <f>Tabla13[[#This Row],[Importe]]-Tabla13[[#This Row],[Pagado]]</f>
        <v>0</v>
      </c>
      <c r="I476" s="8" t="s">
        <v>10970</v>
      </c>
    </row>
    <row r="477" spans="1:9" x14ac:dyDescent="0.25">
      <c r="A477" s="14">
        <v>44232</v>
      </c>
      <c r="B477" s="8" t="s">
        <v>15349</v>
      </c>
      <c r="C477" s="12">
        <v>46158</v>
      </c>
      <c r="D477" s="13" t="s">
        <v>3975</v>
      </c>
      <c r="E477" s="48">
        <v>10580</v>
      </c>
      <c r="F477" s="15">
        <v>44233</v>
      </c>
      <c r="G477" s="48">
        <v>10580</v>
      </c>
      <c r="H477" s="49">
        <f>Tabla13[[#This Row],[Importe]]-Tabla13[[#This Row],[Pagado]]</f>
        <v>0</v>
      </c>
      <c r="I477" s="8" t="s">
        <v>10970</v>
      </c>
    </row>
    <row r="478" spans="1:9" x14ac:dyDescent="0.25">
      <c r="A478" s="14">
        <v>44232</v>
      </c>
      <c r="B478" s="8" t="s">
        <v>15350</v>
      </c>
      <c r="C478" s="12">
        <v>46159</v>
      </c>
      <c r="D478" s="13" t="s">
        <v>3943</v>
      </c>
      <c r="E478" s="48">
        <v>14959.2</v>
      </c>
      <c r="F478" s="15">
        <v>44232</v>
      </c>
      <c r="G478" s="48">
        <v>14959.2</v>
      </c>
      <c r="H478" s="49">
        <f>Tabla13[[#This Row],[Importe]]-Tabla13[[#This Row],[Pagado]]</f>
        <v>0</v>
      </c>
      <c r="I478" s="8" t="s">
        <v>10970</v>
      </c>
    </row>
    <row r="479" spans="1:9" ht="30" x14ac:dyDescent="0.25">
      <c r="A479" s="14">
        <v>44232</v>
      </c>
      <c r="B479" s="8" t="s">
        <v>15351</v>
      </c>
      <c r="C479" s="12">
        <v>46160</v>
      </c>
      <c r="D479" s="13" t="s">
        <v>3935</v>
      </c>
      <c r="E479" s="48">
        <v>95677.2</v>
      </c>
      <c r="F479" s="15" t="s">
        <v>15352</v>
      </c>
      <c r="G479" s="48">
        <f>77000+18677.2</f>
        <v>95677.2</v>
      </c>
      <c r="H479" s="49">
        <f>Tabla13[[#This Row],[Importe]]-Tabla13[[#This Row],[Pagado]]</f>
        <v>0</v>
      </c>
      <c r="I479" s="8" t="s">
        <v>10970</v>
      </c>
    </row>
    <row r="480" spans="1:9" x14ac:dyDescent="0.25">
      <c r="A480" s="14">
        <v>44232</v>
      </c>
      <c r="B480" s="8" t="s">
        <v>15353</v>
      </c>
      <c r="C480" s="12">
        <v>46161</v>
      </c>
      <c r="D480" s="13" t="s">
        <v>3954</v>
      </c>
      <c r="E480" s="48">
        <v>8623.7000000000007</v>
      </c>
      <c r="F480" s="15">
        <v>44232</v>
      </c>
      <c r="G480" s="48">
        <v>8623.7000000000007</v>
      </c>
      <c r="H480" s="49">
        <f>Tabla13[[#This Row],[Importe]]-Tabla13[[#This Row],[Pagado]]</f>
        <v>0</v>
      </c>
      <c r="I480" s="8" t="s">
        <v>10970</v>
      </c>
    </row>
    <row r="481" spans="1:9" x14ac:dyDescent="0.25">
      <c r="A481" s="14">
        <v>44232</v>
      </c>
      <c r="B481" s="8" t="s">
        <v>15354</v>
      </c>
      <c r="C481" s="12">
        <v>46162</v>
      </c>
      <c r="D481" s="13" t="s">
        <v>4031</v>
      </c>
      <c r="E481" s="48">
        <v>2530</v>
      </c>
      <c r="F481" s="15">
        <v>44232</v>
      </c>
      <c r="G481" s="48">
        <v>2530</v>
      </c>
      <c r="H481" s="49">
        <f>Tabla13[[#This Row],[Importe]]-Tabla13[[#This Row],[Pagado]]</f>
        <v>0</v>
      </c>
      <c r="I481" s="8" t="s">
        <v>10970</v>
      </c>
    </row>
    <row r="482" spans="1:9" x14ac:dyDescent="0.25">
      <c r="A482" s="14">
        <v>44232</v>
      </c>
      <c r="B482" s="8" t="s">
        <v>15355</v>
      </c>
      <c r="C482" s="12">
        <v>46163</v>
      </c>
      <c r="D482" s="13" t="s">
        <v>4035</v>
      </c>
      <c r="E482" s="48">
        <v>7287.5</v>
      </c>
      <c r="F482" s="15">
        <v>44232</v>
      </c>
      <c r="G482" s="48">
        <v>7287.5</v>
      </c>
      <c r="H482" s="49">
        <f>Tabla13[[#This Row],[Importe]]-Tabla13[[#This Row],[Pagado]]</f>
        <v>0</v>
      </c>
      <c r="I482" s="8" t="s">
        <v>10970</v>
      </c>
    </row>
    <row r="483" spans="1:9" ht="30" x14ac:dyDescent="0.25">
      <c r="A483" s="14">
        <v>44232</v>
      </c>
      <c r="B483" s="8" t="s">
        <v>15356</v>
      </c>
      <c r="C483" s="12">
        <v>46164</v>
      </c>
      <c r="D483" s="13" t="s">
        <v>3951</v>
      </c>
      <c r="E483" s="48">
        <v>5763.3</v>
      </c>
      <c r="F483" s="15" t="s">
        <v>15357</v>
      </c>
      <c r="G483" s="48">
        <f>4700+1063.3</f>
        <v>5763.3</v>
      </c>
      <c r="H483" s="49">
        <f>Tabla13[[#This Row],[Importe]]-Tabla13[[#This Row],[Pagado]]</f>
        <v>0</v>
      </c>
      <c r="I483" s="8" t="s">
        <v>10970</v>
      </c>
    </row>
    <row r="484" spans="1:9" ht="30" x14ac:dyDescent="0.25">
      <c r="A484" s="14">
        <v>44232</v>
      </c>
      <c r="B484" s="8" t="s">
        <v>15358</v>
      </c>
      <c r="C484" s="12">
        <v>46165</v>
      </c>
      <c r="D484" s="13" t="s">
        <v>3950</v>
      </c>
      <c r="E484" s="48">
        <v>52840.2</v>
      </c>
      <c r="F484" s="15" t="s">
        <v>15359</v>
      </c>
      <c r="G484" s="48">
        <f>50000+2840.2</f>
        <v>52840.2</v>
      </c>
      <c r="H484" s="49">
        <f>Tabla13[[#This Row],[Importe]]-Tabla13[[#This Row],[Pagado]]</f>
        <v>0</v>
      </c>
      <c r="I484" s="8" t="s">
        <v>10970</v>
      </c>
    </row>
    <row r="485" spans="1:9" x14ac:dyDescent="0.25">
      <c r="A485" s="14">
        <v>44232</v>
      </c>
      <c r="B485" s="8" t="s">
        <v>15360</v>
      </c>
      <c r="C485" s="12">
        <v>46166</v>
      </c>
      <c r="D485" s="13" t="s">
        <v>3945</v>
      </c>
      <c r="E485" s="48">
        <v>5163</v>
      </c>
      <c r="F485" s="15">
        <v>44233</v>
      </c>
      <c r="G485" s="48">
        <v>5163</v>
      </c>
      <c r="H485" s="49">
        <f>Tabla13[[#This Row],[Importe]]-Tabla13[[#This Row],[Pagado]]</f>
        <v>0</v>
      </c>
      <c r="I485" s="8" t="s">
        <v>10970</v>
      </c>
    </row>
    <row r="486" spans="1:9" x14ac:dyDescent="0.25">
      <c r="A486" s="14">
        <v>44232</v>
      </c>
      <c r="B486" s="8" t="s">
        <v>15361</v>
      </c>
      <c r="C486" s="12">
        <v>46167</v>
      </c>
      <c r="D486" s="13" t="s">
        <v>3948</v>
      </c>
      <c r="E486" s="48">
        <v>12446.8</v>
      </c>
      <c r="F486" s="15">
        <v>44235</v>
      </c>
      <c r="G486" s="48">
        <v>12446.8</v>
      </c>
      <c r="H486" s="49">
        <f>Tabla13[[#This Row],[Importe]]-Tabla13[[#This Row],[Pagado]]</f>
        <v>0</v>
      </c>
      <c r="I486" s="8" t="s">
        <v>10970</v>
      </c>
    </row>
    <row r="487" spans="1:9" x14ac:dyDescent="0.25">
      <c r="A487" s="14">
        <v>44232</v>
      </c>
      <c r="B487" s="8" t="s">
        <v>15362</v>
      </c>
      <c r="C487" s="12">
        <v>46168</v>
      </c>
      <c r="D487" s="13" t="s">
        <v>3944</v>
      </c>
      <c r="E487" s="48">
        <v>8502</v>
      </c>
      <c r="F487" s="15">
        <v>44233</v>
      </c>
      <c r="G487" s="48">
        <v>8502</v>
      </c>
      <c r="H487" s="49">
        <f>Tabla13[[#This Row],[Importe]]-Tabla13[[#This Row],[Pagado]]</f>
        <v>0</v>
      </c>
      <c r="I487" s="8" t="s">
        <v>10970</v>
      </c>
    </row>
    <row r="488" spans="1:9" x14ac:dyDescent="0.25">
      <c r="A488" s="14">
        <v>44232</v>
      </c>
      <c r="B488" s="8" t="s">
        <v>15363</v>
      </c>
      <c r="C488" s="12">
        <v>46169</v>
      </c>
      <c r="D488" s="13" t="s">
        <v>3940</v>
      </c>
      <c r="E488" s="48">
        <v>4107.8</v>
      </c>
      <c r="F488" s="15">
        <v>44234</v>
      </c>
      <c r="G488" s="48">
        <v>4107.8</v>
      </c>
      <c r="H488" s="49">
        <f>Tabla13[[#This Row],[Importe]]-Tabla13[[#This Row],[Pagado]]</f>
        <v>0</v>
      </c>
      <c r="I488" s="8" t="s">
        <v>10970</v>
      </c>
    </row>
    <row r="489" spans="1:9" x14ac:dyDescent="0.25">
      <c r="A489" s="14">
        <v>44232</v>
      </c>
      <c r="B489" s="8" t="s">
        <v>15364</v>
      </c>
      <c r="C489" s="12">
        <v>46170</v>
      </c>
      <c r="D489" s="13" t="s">
        <v>3942</v>
      </c>
      <c r="E489" s="48">
        <v>3882.4</v>
      </c>
      <c r="F489" s="15">
        <v>44235</v>
      </c>
      <c r="G489" s="48">
        <v>3882.4</v>
      </c>
      <c r="H489" s="49">
        <f>Tabla13[[#This Row],[Importe]]-Tabla13[[#This Row],[Pagado]]</f>
        <v>0</v>
      </c>
      <c r="I489" s="8" t="s">
        <v>10970</v>
      </c>
    </row>
    <row r="490" spans="1:9" x14ac:dyDescent="0.25">
      <c r="A490" s="14">
        <v>44232</v>
      </c>
      <c r="B490" s="8" t="s">
        <v>15365</v>
      </c>
      <c r="C490" s="12">
        <v>46171</v>
      </c>
      <c r="D490" s="13" t="s">
        <v>3941</v>
      </c>
      <c r="E490" s="48">
        <v>5432.5</v>
      </c>
      <c r="F490" s="15">
        <v>44233</v>
      </c>
      <c r="G490" s="48">
        <v>5432.5</v>
      </c>
      <c r="H490" s="49">
        <f>Tabla13[[#This Row],[Importe]]-Tabla13[[#This Row],[Pagado]]</f>
        <v>0</v>
      </c>
      <c r="I490" s="8" t="s">
        <v>10970</v>
      </c>
    </row>
    <row r="491" spans="1:9" x14ac:dyDescent="0.25">
      <c r="A491" s="14">
        <v>44232</v>
      </c>
      <c r="B491" s="8" t="s">
        <v>15366</v>
      </c>
      <c r="C491" s="12">
        <v>46172</v>
      </c>
      <c r="D491" s="13" t="s">
        <v>3946</v>
      </c>
      <c r="E491" s="48">
        <v>2701</v>
      </c>
      <c r="F491" s="15">
        <v>44233</v>
      </c>
      <c r="G491" s="48">
        <v>2701</v>
      </c>
      <c r="H491" s="49">
        <f>Tabla13[[#This Row],[Importe]]-Tabla13[[#This Row],[Pagado]]</f>
        <v>0</v>
      </c>
      <c r="I491" s="8" t="s">
        <v>10970</v>
      </c>
    </row>
    <row r="492" spans="1:9" x14ac:dyDescent="0.25">
      <c r="A492" s="14">
        <v>44232</v>
      </c>
      <c r="B492" s="8" t="s">
        <v>15367</v>
      </c>
      <c r="C492" s="12">
        <v>46173</v>
      </c>
      <c r="D492" s="13" t="s">
        <v>3947</v>
      </c>
      <c r="E492" s="48">
        <v>1975.6</v>
      </c>
      <c r="F492" s="15">
        <v>44232</v>
      </c>
      <c r="G492" s="48">
        <v>1975.6</v>
      </c>
      <c r="H492" s="49">
        <f>Tabla13[[#This Row],[Importe]]-Tabla13[[#This Row],[Pagado]]</f>
        <v>0</v>
      </c>
      <c r="I492" s="8" t="s">
        <v>10970</v>
      </c>
    </row>
    <row r="493" spans="1:9" x14ac:dyDescent="0.25">
      <c r="A493" s="14">
        <v>44232</v>
      </c>
      <c r="B493" s="8" t="s">
        <v>15368</v>
      </c>
      <c r="C493" s="12">
        <v>46174</v>
      </c>
      <c r="D493" s="13" t="s">
        <v>3995</v>
      </c>
      <c r="E493" s="48">
        <v>51326</v>
      </c>
      <c r="F493" s="15">
        <v>44232</v>
      </c>
      <c r="G493" s="48">
        <v>51326</v>
      </c>
      <c r="H493" s="49">
        <f>Tabla13[[#This Row],[Importe]]-Tabla13[[#This Row],[Pagado]]</f>
        <v>0</v>
      </c>
      <c r="I493" s="8" t="s">
        <v>10970</v>
      </c>
    </row>
    <row r="494" spans="1:9" x14ac:dyDescent="0.25">
      <c r="A494" s="14">
        <v>44232</v>
      </c>
      <c r="B494" s="8" t="s">
        <v>15369</v>
      </c>
      <c r="C494" s="12">
        <v>46175</v>
      </c>
      <c r="D494" s="13" t="s">
        <v>3949</v>
      </c>
      <c r="E494" s="48">
        <v>29167.5</v>
      </c>
      <c r="F494" s="15">
        <v>44234</v>
      </c>
      <c r="G494" s="48">
        <v>29167.5</v>
      </c>
      <c r="H494" s="49">
        <f>Tabla13[[#This Row],[Importe]]-Tabla13[[#This Row],[Pagado]]</f>
        <v>0</v>
      </c>
      <c r="I494" s="8" t="s">
        <v>10970</v>
      </c>
    </row>
    <row r="495" spans="1:9" x14ac:dyDescent="0.25">
      <c r="A495" s="14">
        <v>44232</v>
      </c>
      <c r="B495" s="8" t="s">
        <v>15370</v>
      </c>
      <c r="C495" s="12">
        <v>46176</v>
      </c>
      <c r="D495" s="13" t="s">
        <v>4041</v>
      </c>
      <c r="E495" s="48">
        <v>704.8</v>
      </c>
      <c r="F495" s="15">
        <v>44232</v>
      </c>
      <c r="G495" s="48">
        <v>704.8</v>
      </c>
      <c r="H495" s="49">
        <f>Tabla13[[#This Row],[Importe]]-Tabla13[[#This Row],[Pagado]]</f>
        <v>0</v>
      </c>
      <c r="I495" s="8" t="s">
        <v>10970</v>
      </c>
    </row>
    <row r="496" spans="1:9" x14ac:dyDescent="0.25">
      <c r="A496" s="14">
        <v>44232</v>
      </c>
      <c r="B496" s="8" t="s">
        <v>15371</v>
      </c>
      <c r="C496" s="12">
        <v>46177</v>
      </c>
      <c r="D496" s="13" t="s">
        <v>4089</v>
      </c>
      <c r="E496" s="48">
        <v>1153.5</v>
      </c>
      <c r="F496" s="15">
        <v>44232</v>
      </c>
      <c r="G496" s="48">
        <v>1153.5</v>
      </c>
      <c r="H496" s="49">
        <f>Tabla13[[#This Row],[Importe]]-Tabla13[[#This Row],[Pagado]]</f>
        <v>0</v>
      </c>
      <c r="I496" s="8" t="s">
        <v>10970</v>
      </c>
    </row>
    <row r="497" spans="1:9" x14ac:dyDescent="0.25">
      <c r="A497" s="14">
        <v>44232</v>
      </c>
      <c r="B497" s="8" t="s">
        <v>15372</v>
      </c>
      <c r="C497" s="12">
        <v>46178</v>
      </c>
      <c r="D497" s="13" t="s">
        <v>3938</v>
      </c>
      <c r="E497" s="48">
        <v>4824</v>
      </c>
      <c r="F497" s="15">
        <v>44235</v>
      </c>
      <c r="G497" s="48">
        <v>4824</v>
      </c>
      <c r="H497" s="49">
        <f>Tabla13[[#This Row],[Importe]]-Tabla13[[#This Row],[Pagado]]</f>
        <v>0</v>
      </c>
      <c r="I497" s="8" t="s">
        <v>10970</v>
      </c>
    </row>
    <row r="498" spans="1:9" x14ac:dyDescent="0.25">
      <c r="A498" s="14">
        <v>44232</v>
      </c>
      <c r="B498" s="8" t="s">
        <v>15373</v>
      </c>
      <c r="C498" s="12">
        <v>46179</v>
      </c>
      <c r="D498" s="13" t="s">
        <v>3950</v>
      </c>
      <c r="E498" s="48">
        <v>288.39999999999998</v>
      </c>
      <c r="F498" s="15">
        <v>44233</v>
      </c>
      <c r="G498" s="48">
        <v>288.39999999999998</v>
      </c>
      <c r="H498" s="49">
        <f>Tabla13[[#This Row],[Importe]]-Tabla13[[#This Row],[Pagado]]</f>
        <v>0</v>
      </c>
      <c r="I498" s="8" t="s">
        <v>10970</v>
      </c>
    </row>
    <row r="499" spans="1:9" x14ac:dyDescent="0.25">
      <c r="A499" s="14">
        <v>44232</v>
      </c>
      <c r="B499" s="8" t="s">
        <v>15374</v>
      </c>
      <c r="C499" s="12">
        <v>46180</v>
      </c>
      <c r="D499" s="13" t="s">
        <v>3972</v>
      </c>
      <c r="E499" s="48">
        <v>3657.4</v>
      </c>
      <c r="F499" s="15">
        <v>44232</v>
      </c>
      <c r="G499" s="48">
        <v>3657.4</v>
      </c>
      <c r="H499" s="49">
        <f>Tabla13[[#This Row],[Importe]]-Tabla13[[#This Row],[Pagado]]</f>
        <v>0</v>
      </c>
      <c r="I499" s="8" t="s">
        <v>10970</v>
      </c>
    </row>
    <row r="500" spans="1:9" x14ac:dyDescent="0.25">
      <c r="A500" s="14">
        <v>44232</v>
      </c>
      <c r="B500" s="8" t="s">
        <v>15375</v>
      </c>
      <c r="C500" s="12">
        <v>46181</v>
      </c>
      <c r="D500" s="13" t="s">
        <v>3976</v>
      </c>
      <c r="E500" s="48">
        <v>1209.5999999999999</v>
      </c>
      <c r="F500" s="15">
        <v>44232</v>
      </c>
      <c r="G500" s="48">
        <v>1209.5999999999999</v>
      </c>
      <c r="H500" s="49">
        <f>Tabla13[[#This Row],[Importe]]-Tabla13[[#This Row],[Pagado]]</f>
        <v>0</v>
      </c>
      <c r="I500" s="8" t="s">
        <v>10970</v>
      </c>
    </row>
    <row r="501" spans="1:9" x14ac:dyDescent="0.25">
      <c r="A501" s="14">
        <v>44232</v>
      </c>
      <c r="B501" s="8" t="s">
        <v>15376</v>
      </c>
      <c r="C501" s="12">
        <v>46182</v>
      </c>
      <c r="D501" s="13" t="s">
        <v>3971</v>
      </c>
      <c r="E501" s="48">
        <v>3940.2</v>
      </c>
      <c r="F501" s="15">
        <v>44232</v>
      </c>
      <c r="G501" s="48">
        <v>3940.2</v>
      </c>
      <c r="H501" s="49">
        <f>Tabla13[[#This Row],[Importe]]-Tabla13[[#This Row],[Pagado]]</f>
        <v>0</v>
      </c>
      <c r="I501" s="8" t="s">
        <v>10970</v>
      </c>
    </row>
    <row r="502" spans="1:9" x14ac:dyDescent="0.25">
      <c r="A502" s="14">
        <v>44232</v>
      </c>
      <c r="B502" s="8" t="s">
        <v>15377</v>
      </c>
      <c r="C502" s="12">
        <v>46183</v>
      </c>
      <c r="D502" s="13" t="s">
        <v>3971</v>
      </c>
      <c r="E502" s="48">
        <v>408</v>
      </c>
      <c r="F502" s="15">
        <v>44232</v>
      </c>
      <c r="G502" s="48">
        <v>408</v>
      </c>
      <c r="H502" s="49">
        <f>Tabla13[[#This Row],[Importe]]-Tabla13[[#This Row],[Pagado]]</f>
        <v>0</v>
      </c>
      <c r="I502" s="8" t="s">
        <v>10970</v>
      </c>
    </row>
    <row r="503" spans="1:9" x14ac:dyDescent="0.25">
      <c r="A503" s="14">
        <v>44232</v>
      </c>
      <c r="B503" s="8" t="s">
        <v>15378</v>
      </c>
      <c r="C503" s="12">
        <v>46184</v>
      </c>
      <c r="D503" s="13" t="s">
        <v>3982</v>
      </c>
      <c r="E503" s="48">
        <v>1185.5999999999999</v>
      </c>
      <c r="F503" s="15">
        <v>44232</v>
      </c>
      <c r="G503" s="48">
        <v>1185.5999999999999</v>
      </c>
      <c r="H503" s="49">
        <f>Tabla13[[#This Row],[Importe]]-Tabla13[[#This Row],[Pagado]]</f>
        <v>0</v>
      </c>
      <c r="I503" s="8" t="s">
        <v>10970</v>
      </c>
    </row>
    <row r="504" spans="1:9" x14ac:dyDescent="0.25">
      <c r="A504" s="14">
        <v>44232</v>
      </c>
      <c r="B504" s="8" t="s">
        <v>15379</v>
      </c>
      <c r="C504" s="12">
        <v>46185</v>
      </c>
      <c r="D504" s="17" t="s">
        <v>7662</v>
      </c>
      <c r="E504" s="48">
        <v>0</v>
      </c>
      <c r="F504" s="18" t="s">
        <v>7662</v>
      </c>
      <c r="G504" s="48">
        <v>0</v>
      </c>
      <c r="H504" s="49">
        <f>Tabla13[[#This Row],[Importe]]-Tabla13[[#This Row],[Pagado]]</f>
        <v>0</v>
      </c>
      <c r="I504" s="8" t="s">
        <v>7662</v>
      </c>
    </row>
    <row r="505" spans="1:9" x14ac:dyDescent="0.25">
      <c r="A505" s="14">
        <v>44232</v>
      </c>
      <c r="B505" s="8" t="s">
        <v>15380</v>
      </c>
      <c r="C505" s="12">
        <v>46186</v>
      </c>
      <c r="D505" s="13" t="s">
        <v>4102</v>
      </c>
      <c r="E505" s="48">
        <v>36149</v>
      </c>
      <c r="F505" s="15">
        <v>44232</v>
      </c>
      <c r="G505" s="48">
        <v>36149</v>
      </c>
      <c r="H505" s="49">
        <f>Tabla13[[#This Row],[Importe]]-Tabla13[[#This Row],[Pagado]]</f>
        <v>0</v>
      </c>
      <c r="I505" s="8" t="s">
        <v>10970</v>
      </c>
    </row>
    <row r="506" spans="1:9" x14ac:dyDescent="0.25">
      <c r="A506" s="14">
        <v>44232</v>
      </c>
      <c r="B506" s="8" t="s">
        <v>15381</v>
      </c>
      <c r="C506" s="12">
        <v>46187</v>
      </c>
      <c r="D506" s="13" t="s">
        <v>4102</v>
      </c>
      <c r="E506" s="48">
        <v>6357.6</v>
      </c>
      <c r="F506" s="15">
        <v>44232</v>
      </c>
      <c r="G506" s="48">
        <v>6357.6</v>
      </c>
      <c r="H506" s="49">
        <f>Tabla13[[#This Row],[Importe]]-Tabla13[[#This Row],[Pagado]]</f>
        <v>0</v>
      </c>
      <c r="I506" s="8" t="s">
        <v>10970</v>
      </c>
    </row>
    <row r="507" spans="1:9" x14ac:dyDescent="0.25">
      <c r="A507" s="14">
        <v>44232</v>
      </c>
      <c r="B507" s="8" t="s">
        <v>15382</v>
      </c>
      <c r="C507" s="12">
        <v>46188</v>
      </c>
      <c r="D507" s="13" t="s">
        <v>3967</v>
      </c>
      <c r="E507" s="48">
        <v>9758.4</v>
      </c>
      <c r="F507" s="15">
        <v>44232</v>
      </c>
      <c r="G507" s="48">
        <v>9758.4</v>
      </c>
      <c r="H507" s="49">
        <f>Tabla13[[#This Row],[Importe]]-Tabla13[[#This Row],[Pagado]]</f>
        <v>0</v>
      </c>
      <c r="I507" s="8" t="s">
        <v>10970</v>
      </c>
    </row>
    <row r="508" spans="1:9" x14ac:dyDescent="0.25">
      <c r="A508" s="14">
        <v>44232</v>
      </c>
      <c r="B508" s="8" t="s">
        <v>15383</v>
      </c>
      <c r="C508" s="12">
        <v>46189</v>
      </c>
      <c r="D508" s="13" t="s">
        <v>3963</v>
      </c>
      <c r="E508" s="48">
        <v>1188</v>
      </c>
      <c r="F508" s="15">
        <v>44232</v>
      </c>
      <c r="G508" s="48">
        <v>1188</v>
      </c>
      <c r="H508" s="49">
        <f>Tabla13[[#This Row],[Importe]]-Tabla13[[#This Row],[Pagado]]</f>
        <v>0</v>
      </c>
      <c r="I508" s="8" t="s">
        <v>10970</v>
      </c>
    </row>
    <row r="509" spans="1:9" x14ac:dyDescent="0.25">
      <c r="A509" s="14">
        <v>44232</v>
      </c>
      <c r="B509" s="8" t="s">
        <v>15384</v>
      </c>
      <c r="C509" s="12">
        <v>46190</v>
      </c>
      <c r="D509" s="13" t="s">
        <v>4084</v>
      </c>
      <c r="E509" s="48">
        <v>1156</v>
      </c>
      <c r="F509" s="15">
        <v>44232</v>
      </c>
      <c r="G509" s="48">
        <v>1156</v>
      </c>
      <c r="H509" s="49">
        <f>Tabla13[[#This Row],[Importe]]-Tabla13[[#This Row],[Pagado]]</f>
        <v>0</v>
      </c>
      <c r="I509" s="8" t="s">
        <v>10970</v>
      </c>
    </row>
    <row r="510" spans="1:9" x14ac:dyDescent="0.25">
      <c r="A510" s="14">
        <v>44232</v>
      </c>
      <c r="B510" s="8" t="s">
        <v>15385</v>
      </c>
      <c r="C510" s="12">
        <v>46191</v>
      </c>
      <c r="D510" s="13" t="s">
        <v>3962</v>
      </c>
      <c r="E510" s="48">
        <v>7941.9</v>
      </c>
      <c r="F510" s="15">
        <v>44232</v>
      </c>
      <c r="G510" s="48">
        <v>7941.9</v>
      </c>
      <c r="H510" s="49">
        <f>Tabla13[[#This Row],[Importe]]-Tabla13[[#This Row],[Pagado]]</f>
        <v>0</v>
      </c>
      <c r="I510" s="8" t="s">
        <v>10970</v>
      </c>
    </row>
    <row r="511" spans="1:9" x14ac:dyDescent="0.25">
      <c r="A511" s="14">
        <v>44232</v>
      </c>
      <c r="B511" s="8" t="s">
        <v>15386</v>
      </c>
      <c r="C511" s="12">
        <v>46192</v>
      </c>
      <c r="D511" s="13" t="s">
        <v>3963</v>
      </c>
      <c r="E511" s="48">
        <v>686.8</v>
      </c>
      <c r="F511" s="15">
        <v>44232</v>
      </c>
      <c r="G511" s="48">
        <v>686.8</v>
      </c>
      <c r="H511" s="49">
        <f>Tabla13[[#This Row],[Importe]]-Tabla13[[#This Row],[Pagado]]</f>
        <v>0</v>
      </c>
      <c r="I511" s="8" t="s">
        <v>10970</v>
      </c>
    </row>
    <row r="512" spans="1:9" x14ac:dyDescent="0.25">
      <c r="A512" s="14">
        <v>44232</v>
      </c>
      <c r="B512" s="8" t="s">
        <v>15387</v>
      </c>
      <c r="C512" s="12">
        <v>46193</v>
      </c>
      <c r="D512" s="13" t="s">
        <v>4017</v>
      </c>
      <c r="E512" s="48">
        <v>205306.85</v>
      </c>
      <c r="F512" s="15">
        <v>44234</v>
      </c>
      <c r="G512" s="48">
        <v>205306.85</v>
      </c>
      <c r="H512" s="49">
        <f>Tabla13[[#This Row],[Importe]]-Tabla13[[#This Row],[Pagado]]</f>
        <v>0</v>
      </c>
      <c r="I512" s="8" t="s">
        <v>10970</v>
      </c>
    </row>
    <row r="513" spans="1:9" x14ac:dyDescent="0.25">
      <c r="A513" s="14">
        <v>44232</v>
      </c>
      <c r="B513" s="8" t="s">
        <v>15388</v>
      </c>
      <c r="C513" s="12">
        <v>46194</v>
      </c>
      <c r="D513" s="13" t="s">
        <v>3946</v>
      </c>
      <c r="E513" s="48">
        <v>330</v>
      </c>
      <c r="F513" s="15">
        <v>44232</v>
      </c>
      <c r="G513" s="48">
        <v>330</v>
      </c>
      <c r="H513" s="49">
        <f>Tabla13[[#This Row],[Importe]]-Tabla13[[#This Row],[Pagado]]</f>
        <v>0</v>
      </c>
      <c r="I513" s="8" t="s">
        <v>10970</v>
      </c>
    </row>
    <row r="514" spans="1:9" x14ac:dyDescent="0.25">
      <c r="A514" s="14">
        <v>44232</v>
      </c>
      <c r="B514" s="8" t="s">
        <v>15389</v>
      </c>
      <c r="C514" s="12">
        <v>46195</v>
      </c>
      <c r="D514" s="13" t="s">
        <v>3994</v>
      </c>
      <c r="E514" s="48">
        <v>2219.6</v>
      </c>
      <c r="F514" s="15">
        <v>44232</v>
      </c>
      <c r="G514" s="48">
        <v>2219.6</v>
      </c>
      <c r="H514" s="49">
        <f>Tabla13[[#This Row],[Importe]]-Tabla13[[#This Row],[Pagado]]</f>
        <v>0</v>
      </c>
      <c r="I514" s="8" t="s">
        <v>10970</v>
      </c>
    </row>
    <row r="515" spans="1:9" x14ac:dyDescent="0.25">
      <c r="A515" s="14">
        <v>44232</v>
      </c>
      <c r="B515" s="8" t="s">
        <v>15390</v>
      </c>
      <c r="C515" s="12">
        <v>46196</v>
      </c>
      <c r="D515" s="17" t="s">
        <v>7662</v>
      </c>
      <c r="E515" s="48">
        <v>0</v>
      </c>
      <c r="F515" s="18" t="s">
        <v>7662</v>
      </c>
      <c r="G515" s="48">
        <v>0</v>
      </c>
      <c r="H515" s="49">
        <f>Tabla13[[#This Row],[Importe]]-Tabla13[[#This Row],[Pagado]]</f>
        <v>0</v>
      </c>
      <c r="I515" s="8" t="s">
        <v>7662</v>
      </c>
    </row>
    <row r="516" spans="1:9" x14ac:dyDescent="0.25">
      <c r="A516" s="14">
        <v>44232</v>
      </c>
      <c r="B516" s="8" t="s">
        <v>15391</v>
      </c>
      <c r="C516" s="12">
        <v>46197</v>
      </c>
      <c r="D516" s="13" t="s">
        <v>3964</v>
      </c>
      <c r="E516" s="48">
        <v>378.7</v>
      </c>
      <c r="F516" s="15">
        <v>44232</v>
      </c>
      <c r="G516" s="48">
        <v>378.7</v>
      </c>
      <c r="H516" s="49">
        <f>Tabla13[[#This Row],[Importe]]-Tabla13[[#This Row],[Pagado]]</f>
        <v>0</v>
      </c>
      <c r="I516" s="8" t="s">
        <v>10970</v>
      </c>
    </row>
    <row r="517" spans="1:9" x14ac:dyDescent="0.25">
      <c r="A517" s="14">
        <v>44232</v>
      </c>
      <c r="B517" s="8" t="s">
        <v>15392</v>
      </c>
      <c r="C517" s="12">
        <v>46198</v>
      </c>
      <c r="D517" s="13" t="s">
        <v>4109</v>
      </c>
      <c r="E517" s="48">
        <v>1350</v>
      </c>
      <c r="F517" s="15">
        <v>44232</v>
      </c>
      <c r="G517" s="48">
        <v>1350</v>
      </c>
      <c r="H517" s="49">
        <f>Tabla13[[#This Row],[Importe]]-Tabla13[[#This Row],[Pagado]]</f>
        <v>0</v>
      </c>
      <c r="I517" s="8" t="s">
        <v>10970</v>
      </c>
    </row>
    <row r="518" spans="1:9" x14ac:dyDescent="0.25">
      <c r="A518" s="14">
        <v>44232</v>
      </c>
      <c r="B518" s="8" t="s">
        <v>15393</v>
      </c>
      <c r="C518" s="12">
        <v>46199</v>
      </c>
      <c r="D518" s="13" t="s">
        <v>3964</v>
      </c>
      <c r="E518" s="48">
        <v>2638.9</v>
      </c>
      <c r="F518" s="15">
        <v>44232</v>
      </c>
      <c r="G518" s="48">
        <v>2638.9</v>
      </c>
      <c r="H518" s="49">
        <f>Tabla13[[#This Row],[Importe]]-Tabla13[[#This Row],[Pagado]]</f>
        <v>0</v>
      </c>
      <c r="I518" s="8" t="s">
        <v>10970</v>
      </c>
    </row>
    <row r="519" spans="1:9" x14ac:dyDescent="0.25">
      <c r="A519" s="14">
        <v>44232</v>
      </c>
      <c r="B519" s="8" t="s">
        <v>15394</v>
      </c>
      <c r="C519" s="12">
        <v>46200</v>
      </c>
      <c r="D519" s="13" t="s">
        <v>4013</v>
      </c>
      <c r="E519" s="48">
        <v>8621</v>
      </c>
      <c r="F519" s="15">
        <v>44232</v>
      </c>
      <c r="G519" s="48">
        <v>8621</v>
      </c>
      <c r="H519" s="49">
        <f>Tabla13[[#This Row],[Importe]]-Tabla13[[#This Row],[Pagado]]</f>
        <v>0</v>
      </c>
      <c r="I519" s="8" t="s">
        <v>10970</v>
      </c>
    </row>
    <row r="520" spans="1:9" x14ac:dyDescent="0.25">
      <c r="A520" s="14">
        <v>44232</v>
      </c>
      <c r="B520" s="8" t="s">
        <v>15395</v>
      </c>
      <c r="C520" s="12">
        <v>46201</v>
      </c>
      <c r="D520" s="13" t="s">
        <v>4036</v>
      </c>
      <c r="E520" s="48">
        <v>3245.2</v>
      </c>
      <c r="F520" s="15">
        <v>44232</v>
      </c>
      <c r="G520" s="48">
        <v>3245.2</v>
      </c>
      <c r="H520" s="49">
        <f>Tabla13[[#This Row],[Importe]]-Tabla13[[#This Row],[Pagado]]</f>
        <v>0</v>
      </c>
      <c r="I520" s="8" t="s">
        <v>10970</v>
      </c>
    </row>
    <row r="521" spans="1:9" x14ac:dyDescent="0.25">
      <c r="A521" s="14">
        <v>44232</v>
      </c>
      <c r="B521" s="8" t="s">
        <v>15396</v>
      </c>
      <c r="C521" s="12">
        <v>46202</v>
      </c>
      <c r="D521" s="13" t="s">
        <v>3964</v>
      </c>
      <c r="E521" s="48">
        <v>1832.8</v>
      </c>
      <c r="F521" s="15">
        <v>44232</v>
      </c>
      <c r="G521" s="48">
        <v>1832.8</v>
      </c>
      <c r="H521" s="49">
        <f>Tabla13[[#This Row],[Importe]]-Tabla13[[#This Row],[Pagado]]</f>
        <v>0</v>
      </c>
      <c r="I521" s="8" t="s">
        <v>10970</v>
      </c>
    </row>
    <row r="522" spans="1:9" x14ac:dyDescent="0.25">
      <c r="A522" s="14">
        <v>44232</v>
      </c>
      <c r="B522" s="8" t="s">
        <v>15397</v>
      </c>
      <c r="C522" s="12">
        <v>46203</v>
      </c>
      <c r="D522" s="13" t="s">
        <v>3969</v>
      </c>
      <c r="E522" s="48">
        <v>11010.5</v>
      </c>
      <c r="F522" s="15">
        <v>44232</v>
      </c>
      <c r="G522" s="48">
        <v>11010.5</v>
      </c>
      <c r="H522" s="49">
        <f>Tabla13[[#This Row],[Importe]]-Tabla13[[#This Row],[Pagado]]</f>
        <v>0</v>
      </c>
      <c r="I522" s="8" t="s">
        <v>10970</v>
      </c>
    </row>
    <row r="523" spans="1:9" x14ac:dyDescent="0.25">
      <c r="A523" s="14">
        <v>44232</v>
      </c>
      <c r="B523" s="8" t="s">
        <v>15398</v>
      </c>
      <c r="C523" s="12">
        <v>46204</v>
      </c>
      <c r="D523" s="13" t="s">
        <v>4037</v>
      </c>
      <c r="E523" s="48">
        <v>1073.7</v>
      </c>
      <c r="F523" s="15">
        <v>44232</v>
      </c>
      <c r="G523" s="48">
        <v>1073.7</v>
      </c>
      <c r="H523" s="49">
        <f>Tabla13[[#This Row],[Importe]]-Tabla13[[#This Row],[Pagado]]</f>
        <v>0</v>
      </c>
      <c r="I523" s="8" t="s">
        <v>10970</v>
      </c>
    </row>
    <row r="524" spans="1:9" x14ac:dyDescent="0.25">
      <c r="A524" s="14">
        <v>44232</v>
      </c>
      <c r="B524" s="8" t="s">
        <v>15399</v>
      </c>
      <c r="C524" s="12">
        <v>46205</v>
      </c>
      <c r="D524" s="13" t="s">
        <v>4049</v>
      </c>
      <c r="E524" s="48">
        <v>3795.6</v>
      </c>
      <c r="F524" s="15">
        <v>44232</v>
      </c>
      <c r="G524" s="48">
        <v>3795.6</v>
      </c>
      <c r="H524" s="49">
        <f>Tabla13[[#This Row],[Importe]]-Tabla13[[#This Row],[Pagado]]</f>
        <v>0</v>
      </c>
      <c r="I524" s="8" t="s">
        <v>10970</v>
      </c>
    </row>
    <row r="525" spans="1:9" x14ac:dyDescent="0.25">
      <c r="A525" s="14">
        <v>44232</v>
      </c>
      <c r="B525" s="8" t="s">
        <v>15400</v>
      </c>
      <c r="C525" s="12">
        <v>46206</v>
      </c>
      <c r="D525" s="13" t="s">
        <v>4129</v>
      </c>
      <c r="E525" s="48">
        <v>11752.6</v>
      </c>
      <c r="F525" s="15">
        <v>44232</v>
      </c>
      <c r="G525" s="48">
        <v>11752.6</v>
      </c>
      <c r="H525" s="49">
        <f>Tabla13[[#This Row],[Importe]]-Tabla13[[#This Row],[Pagado]]</f>
        <v>0</v>
      </c>
      <c r="I525" s="8" t="s">
        <v>10970</v>
      </c>
    </row>
    <row r="526" spans="1:9" x14ac:dyDescent="0.25">
      <c r="A526" s="14">
        <v>44232</v>
      </c>
      <c r="B526" s="8" t="s">
        <v>15401</v>
      </c>
      <c r="C526" s="12">
        <v>46207</v>
      </c>
      <c r="D526" s="13" t="s">
        <v>4113</v>
      </c>
      <c r="E526" s="48">
        <v>1939</v>
      </c>
      <c r="F526" s="15">
        <v>44232</v>
      </c>
      <c r="G526" s="48">
        <v>1939</v>
      </c>
      <c r="H526" s="49">
        <f>Tabla13[[#This Row],[Importe]]-Tabla13[[#This Row],[Pagado]]</f>
        <v>0</v>
      </c>
      <c r="I526" s="8" t="s">
        <v>10970</v>
      </c>
    </row>
    <row r="527" spans="1:9" x14ac:dyDescent="0.25">
      <c r="A527" s="14">
        <v>44232</v>
      </c>
      <c r="B527" s="8" t="s">
        <v>15402</v>
      </c>
      <c r="C527" s="12">
        <v>46208</v>
      </c>
      <c r="D527" s="13" t="s">
        <v>4015</v>
      </c>
      <c r="E527" s="48">
        <v>2559.4</v>
      </c>
      <c r="F527" s="15">
        <v>44232</v>
      </c>
      <c r="G527" s="48">
        <v>2559.4</v>
      </c>
      <c r="H527" s="49">
        <f>Tabla13[[#This Row],[Importe]]-Tabla13[[#This Row],[Pagado]]</f>
        <v>0</v>
      </c>
      <c r="I527" s="8" t="s">
        <v>10970</v>
      </c>
    </row>
    <row r="528" spans="1:9" x14ac:dyDescent="0.25">
      <c r="A528" s="14">
        <v>44232</v>
      </c>
      <c r="B528" s="8" t="s">
        <v>15403</v>
      </c>
      <c r="C528" s="12">
        <v>46209</v>
      </c>
      <c r="D528" s="13" t="s">
        <v>3964</v>
      </c>
      <c r="E528" s="48">
        <v>2530</v>
      </c>
      <c r="F528" s="15">
        <v>44232</v>
      </c>
      <c r="G528" s="48">
        <v>2530</v>
      </c>
      <c r="H528" s="49">
        <f>Tabla13[[#This Row],[Importe]]-Tabla13[[#This Row],[Pagado]]</f>
        <v>0</v>
      </c>
      <c r="I528" s="8" t="s">
        <v>10970</v>
      </c>
    </row>
    <row r="529" spans="1:9" x14ac:dyDescent="0.25">
      <c r="A529" s="14">
        <v>44232</v>
      </c>
      <c r="B529" s="8" t="s">
        <v>15404</v>
      </c>
      <c r="C529" s="12">
        <v>46210</v>
      </c>
      <c r="D529" s="13" t="s">
        <v>4119</v>
      </c>
      <c r="E529" s="48">
        <v>2230.1999999999998</v>
      </c>
      <c r="F529" s="15">
        <v>44232</v>
      </c>
      <c r="G529" s="48">
        <v>2230.1999999999998</v>
      </c>
      <c r="H529" s="49">
        <f>Tabla13[[#This Row],[Importe]]-Tabla13[[#This Row],[Pagado]]</f>
        <v>0</v>
      </c>
      <c r="I529" s="8" t="s">
        <v>10970</v>
      </c>
    </row>
    <row r="530" spans="1:9" x14ac:dyDescent="0.25">
      <c r="A530" s="14">
        <v>44232</v>
      </c>
      <c r="B530" s="8" t="s">
        <v>15405</v>
      </c>
      <c r="C530" s="12">
        <v>46211</v>
      </c>
      <c r="D530" s="13" t="s">
        <v>3977</v>
      </c>
      <c r="E530" s="48">
        <v>4378.5</v>
      </c>
      <c r="F530" s="15">
        <v>44232</v>
      </c>
      <c r="G530" s="48">
        <v>4378.5</v>
      </c>
      <c r="H530" s="49">
        <f>Tabla13[[#This Row],[Importe]]-Tabla13[[#This Row],[Pagado]]</f>
        <v>0</v>
      </c>
      <c r="I530" s="8" t="s">
        <v>10970</v>
      </c>
    </row>
    <row r="531" spans="1:9" x14ac:dyDescent="0.25">
      <c r="A531" s="14">
        <v>44232</v>
      </c>
      <c r="B531" s="8" t="s">
        <v>15406</v>
      </c>
      <c r="C531" s="12">
        <v>46212</v>
      </c>
      <c r="D531" s="13" t="s">
        <v>7758</v>
      </c>
      <c r="E531" s="48">
        <v>2904.5</v>
      </c>
      <c r="F531" s="15">
        <v>44232</v>
      </c>
      <c r="G531" s="48">
        <v>2904.5</v>
      </c>
      <c r="H531" s="49">
        <f>Tabla13[[#This Row],[Importe]]-Tabla13[[#This Row],[Pagado]]</f>
        <v>0</v>
      </c>
      <c r="I531" s="8" t="s">
        <v>10970</v>
      </c>
    </row>
    <row r="532" spans="1:9" x14ac:dyDescent="0.25">
      <c r="A532" s="14">
        <v>44232</v>
      </c>
      <c r="B532" s="8" t="s">
        <v>15407</v>
      </c>
      <c r="C532" s="12">
        <v>46213</v>
      </c>
      <c r="D532" s="13" t="s">
        <v>4067</v>
      </c>
      <c r="E532" s="48">
        <v>1840</v>
      </c>
      <c r="F532" s="15">
        <v>44232</v>
      </c>
      <c r="G532" s="48">
        <v>1840</v>
      </c>
      <c r="H532" s="49">
        <f>Tabla13[[#This Row],[Importe]]-Tabla13[[#This Row],[Pagado]]</f>
        <v>0</v>
      </c>
      <c r="I532" s="8" t="s">
        <v>10970</v>
      </c>
    </row>
    <row r="533" spans="1:9" x14ac:dyDescent="0.25">
      <c r="A533" s="14">
        <v>44232</v>
      </c>
      <c r="B533" s="8" t="s">
        <v>15408</v>
      </c>
      <c r="C533" s="12">
        <v>46214</v>
      </c>
      <c r="D533" s="13" t="s">
        <v>4001</v>
      </c>
      <c r="E533" s="48">
        <v>4600</v>
      </c>
      <c r="F533" s="15">
        <v>44233</v>
      </c>
      <c r="G533" s="48">
        <v>4600</v>
      </c>
      <c r="H533" s="49">
        <f>Tabla13[[#This Row],[Importe]]-Tabla13[[#This Row],[Pagado]]</f>
        <v>0</v>
      </c>
      <c r="I533" s="8" t="s">
        <v>10970</v>
      </c>
    </row>
    <row r="534" spans="1:9" x14ac:dyDescent="0.25">
      <c r="A534" s="14">
        <v>44232</v>
      </c>
      <c r="B534" s="8" t="s">
        <v>15409</v>
      </c>
      <c r="C534" s="12">
        <v>46215</v>
      </c>
      <c r="D534" s="13" t="s">
        <v>4100</v>
      </c>
      <c r="E534" s="48">
        <v>690</v>
      </c>
      <c r="F534" s="15">
        <v>44233</v>
      </c>
      <c r="G534" s="48">
        <v>690</v>
      </c>
      <c r="H534" s="49">
        <f>Tabla13[[#This Row],[Importe]]-Tabla13[[#This Row],[Pagado]]</f>
        <v>0</v>
      </c>
      <c r="I534" s="8" t="s">
        <v>10970</v>
      </c>
    </row>
    <row r="535" spans="1:9" x14ac:dyDescent="0.25">
      <c r="A535" s="14">
        <v>44232</v>
      </c>
      <c r="B535" s="8" t="s">
        <v>15410</v>
      </c>
      <c r="C535" s="12">
        <v>46216</v>
      </c>
      <c r="D535" s="13" t="s">
        <v>4057</v>
      </c>
      <c r="E535" s="48">
        <v>2870.4</v>
      </c>
      <c r="F535" s="15">
        <v>44232</v>
      </c>
      <c r="G535" s="48">
        <v>2870.4</v>
      </c>
      <c r="H535" s="49">
        <f>Tabla13[[#This Row],[Importe]]-Tabla13[[#This Row],[Pagado]]</f>
        <v>0</v>
      </c>
      <c r="I535" s="8" t="s">
        <v>10970</v>
      </c>
    </row>
    <row r="536" spans="1:9" x14ac:dyDescent="0.25">
      <c r="A536" s="14">
        <v>44232</v>
      </c>
      <c r="B536" s="8" t="s">
        <v>15411</v>
      </c>
      <c r="C536" s="12">
        <v>46217</v>
      </c>
      <c r="D536" s="13" t="s">
        <v>4009</v>
      </c>
      <c r="E536" s="48">
        <v>774</v>
      </c>
      <c r="F536" s="15">
        <v>44233</v>
      </c>
      <c r="G536" s="48">
        <v>774</v>
      </c>
      <c r="H536" s="49">
        <f>Tabla13[[#This Row],[Importe]]-Tabla13[[#This Row],[Pagado]]</f>
        <v>0</v>
      </c>
      <c r="I536" s="8" t="s">
        <v>10970</v>
      </c>
    </row>
    <row r="537" spans="1:9" x14ac:dyDescent="0.25">
      <c r="A537" s="14">
        <v>44232</v>
      </c>
      <c r="B537" s="8" t="s">
        <v>15412</v>
      </c>
      <c r="C537" s="12">
        <v>46218</v>
      </c>
      <c r="D537" s="13" t="s">
        <v>3989</v>
      </c>
      <c r="E537" s="48">
        <v>901.6</v>
      </c>
      <c r="F537" s="15">
        <v>44232</v>
      </c>
      <c r="G537" s="48">
        <v>901.6</v>
      </c>
      <c r="H537" s="49">
        <f>Tabla13[[#This Row],[Importe]]-Tabla13[[#This Row],[Pagado]]</f>
        <v>0</v>
      </c>
      <c r="I537" s="8" t="s">
        <v>10970</v>
      </c>
    </row>
    <row r="538" spans="1:9" x14ac:dyDescent="0.25">
      <c r="A538" s="14">
        <v>44232</v>
      </c>
      <c r="B538" s="8" t="s">
        <v>15413</v>
      </c>
      <c r="C538" s="12">
        <v>46219</v>
      </c>
      <c r="D538" s="13" t="s">
        <v>3991</v>
      </c>
      <c r="E538" s="48">
        <v>6363.5</v>
      </c>
      <c r="F538" s="15">
        <v>44232</v>
      </c>
      <c r="G538" s="48">
        <v>6363.5</v>
      </c>
      <c r="H538" s="49">
        <f>Tabla13[[#This Row],[Importe]]-Tabla13[[#This Row],[Pagado]]</f>
        <v>0</v>
      </c>
      <c r="I538" s="8" t="s">
        <v>10970</v>
      </c>
    </row>
    <row r="539" spans="1:9" x14ac:dyDescent="0.25">
      <c r="A539" s="14">
        <v>44232</v>
      </c>
      <c r="B539" s="8" t="s">
        <v>15414</v>
      </c>
      <c r="C539" s="12">
        <v>46220</v>
      </c>
      <c r="D539" s="13" t="s">
        <v>3974</v>
      </c>
      <c r="E539" s="48">
        <v>4600</v>
      </c>
      <c r="F539" s="15">
        <v>44233</v>
      </c>
      <c r="G539" s="48">
        <v>4600</v>
      </c>
      <c r="H539" s="49">
        <f>Tabla13[[#This Row],[Importe]]-Tabla13[[#This Row],[Pagado]]</f>
        <v>0</v>
      </c>
      <c r="I539" s="8" t="s">
        <v>10970</v>
      </c>
    </row>
    <row r="540" spans="1:9" x14ac:dyDescent="0.25">
      <c r="A540" s="14">
        <v>44232</v>
      </c>
      <c r="B540" s="8" t="s">
        <v>15415</v>
      </c>
      <c r="C540" s="12">
        <v>46221</v>
      </c>
      <c r="D540" s="13" t="s">
        <v>3973</v>
      </c>
      <c r="E540" s="48">
        <v>2852</v>
      </c>
      <c r="F540" s="15">
        <v>44233</v>
      </c>
      <c r="G540" s="48">
        <v>2852</v>
      </c>
      <c r="H540" s="49">
        <f>Tabla13[[#This Row],[Importe]]-Tabla13[[#This Row],[Pagado]]</f>
        <v>0</v>
      </c>
      <c r="I540" s="8" t="s">
        <v>10970</v>
      </c>
    </row>
    <row r="541" spans="1:9" x14ac:dyDescent="0.25">
      <c r="A541" s="14">
        <v>44232</v>
      </c>
      <c r="B541" s="8" t="s">
        <v>15416</v>
      </c>
      <c r="C541" s="12">
        <v>46222</v>
      </c>
      <c r="D541" s="13" t="s">
        <v>4046</v>
      </c>
      <c r="E541" s="48">
        <v>3596.4</v>
      </c>
      <c r="F541" s="15">
        <v>44233</v>
      </c>
      <c r="G541" s="48">
        <v>3596.4</v>
      </c>
      <c r="H541" s="49">
        <f>Tabla13[[#This Row],[Importe]]-Tabla13[[#This Row],[Pagado]]</f>
        <v>0</v>
      </c>
      <c r="I541" s="8" t="s">
        <v>10970</v>
      </c>
    </row>
    <row r="542" spans="1:9" x14ac:dyDescent="0.25">
      <c r="A542" s="14">
        <v>44232</v>
      </c>
      <c r="B542" s="8" t="s">
        <v>15417</v>
      </c>
      <c r="C542" s="12">
        <v>46223</v>
      </c>
      <c r="D542" s="13" t="s">
        <v>4083</v>
      </c>
      <c r="E542" s="48">
        <v>3324.5</v>
      </c>
      <c r="F542" s="15">
        <v>44233</v>
      </c>
      <c r="G542" s="48">
        <v>3324.5</v>
      </c>
      <c r="H542" s="49">
        <f>Tabla13[[#This Row],[Importe]]-Tabla13[[#This Row],[Pagado]]</f>
        <v>0</v>
      </c>
      <c r="I542" s="8" t="s">
        <v>10970</v>
      </c>
    </row>
    <row r="543" spans="1:9" x14ac:dyDescent="0.25">
      <c r="A543" s="14">
        <v>44232</v>
      </c>
      <c r="B543" s="8" t="s">
        <v>15418</v>
      </c>
      <c r="C543" s="12">
        <v>46224</v>
      </c>
      <c r="D543" s="13" t="s">
        <v>4005</v>
      </c>
      <c r="E543" s="48">
        <v>1533.7</v>
      </c>
      <c r="F543" s="15">
        <v>44233</v>
      </c>
      <c r="G543" s="48">
        <v>1533.7</v>
      </c>
      <c r="H543" s="49">
        <f>Tabla13[[#This Row],[Importe]]-Tabla13[[#This Row],[Pagado]]</f>
        <v>0</v>
      </c>
      <c r="I543" s="8" t="s">
        <v>10970</v>
      </c>
    </row>
    <row r="544" spans="1:9" x14ac:dyDescent="0.25">
      <c r="A544" s="14">
        <v>44232</v>
      </c>
      <c r="B544" s="8" t="s">
        <v>15419</v>
      </c>
      <c r="C544" s="12">
        <v>46225</v>
      </c>
      <c r="D544" s="13" t="s">
        <v>4045</v>
      </c>
      <c r="E544" s="48">
        <v>4664.3999999999996</v>
      </c>
      <c r="F544" s="15">
        <v>44233</v>
      </c>
      <c r="G544" s="48">
        <v>4664.3999999999996</v>
      </c>
      <c r="H544" s="49">
        <f>Tabla13[[#This Row],[Importe]]-Tabla13[[#This Row],[Pagado]]</f>
        <v>0</v>
      </c>
      <c r="I544" s="8" t="s">
        <v>10970</v>
      </c>
    </row>
    <row r="545" spans="1:9" x14ac:dyDescent="0.25">
      <c r="A545" s="14">
        <v>44232</v>
      </c>
      <c r="B545" s="8" t="s">
        <v>15420</v>
      </c>
      <c r="C545" s="12">
        <v>46226</v>
      </c>
      <c r="D545" s="13" t="s">
        <v>4007</v>
      </c>
      <c r="E545" s="48">
        <v>3441.7</v>
      </c>
      <c r="F545" s="15">
        <v>44233</v>
      </c>
      <c r="G545" s="48">
        <v>3441.7</v>
      </c>
      <c r="H545" s="49">
        <f>Tabla13[[#This Row],[Importe]]-Tabla13[[#This Row],[Pagado]]</f>
        <v>0</v>
      </c>
      <c r="I545" s="8" t="s">
        <v>10970</v>
      </c>
    </row>
    <row r="546" spans="1:9" x14ac:dyDescent="0.25">
      <c r="A546" s="14">
        <v>44232</v>
      </c>
      <c r="B546" s="8" t="s">
        <v>15421</v>
      </c>
      <c r="C546" s="12">
        <v>46227</v>
      </c>
      <c r="D546" s="13" t="s">
        <v>3965</v>
      </c>
      <c r="E546" s="48">
        <v>460</v>
      </c>
      <c r="F546" s="15">
        <v>44233</v>
      </c>
      <c r="G546" s="48">
        <v>460</v>
      </c>
      <c r="H546" s="49">
        <f>Tabla13[[#This Row],[Importe]]-Tabla13[[#This Row],[Pagado]]</f>
        <v>0</v>
      </c>
      <c r="I546" s="8" t="s">
        <v>10970</v>
      </c>
    </row>
    <row r="547" spans="1:9" x14ac:dyDescent="0.25">
      <c r="A547" s="14">
        <v>44232</v>
      </c>
      <c r="B547" s="8" t="s">
        <v>15422</v>
      </c>
      <c r="C547" s="12">
        <v>46228</v>
      </c>
      <c r="D547" s="13" t="s">
        <v>3964</v>
      </c>
      <c r="E547" s="48">
        <v>41592</v>
      </c>
      <c r="F547" s="15">
        <v>44233</v>
      </c>
      <c r="G547" s="48">
        <v>41592</v>
      </c>
      <c r="H547" s="49">
        <f>Tabla13[[#This Row],[Importe]]-Tabla13[[#This Row],[Pagado]]</f>
        <v>0</v>
      </c>
      <c r="I547" s="8" t="s">
        <v>10970</v>
      </c>
    </row>
    <row r="548" spans="1:9" x14ac:dyDescent="0.25">
      <c r="A548" s="14">
        <v>44232</v>
      </c>
      <c r="B548" s="8" t="s">
        <v>15423</v>
      </c>
      <c r="C548" s="12">
        <v>46229</v>
      </c>
      <c r="D548" s="13" t="s">
        <v>4040</v>
      </c>
      <c r="E548" s="48">
        <v>46599.5</v>
      </c>
      <c r="F548" s="15">
        <v>44236</v>
      </c>
      <c r="G548" s="48">
        <v>46599.5</v>
      </c>
      <c r="H548" s="49">
        <f>Tabla13[[#This Row],[Importe]]-Tabla13[[#This Row],[Pagado]]</f>
        <v>0</v>
      </c>
      <c r="I548" s="8" t="s">
        <v>10970</v>
      </c>
    </row>
    <row r="549" spans="1:9" x14ac:dyDescent="0.25">
      <c r="A549" s="14">
        <v>44232</v>
      </c>
      <c r="B549" s="8" t="s">
        <v>15424</v>
      </c>
      <c r="C549" s="12">
        <v>46230</v>
      </c>
      <c r="D549" s="13" t="s">
        <v>9109</v>
      </c>
      <c r="E549" s="48">
        <v>460</v>
      </c>
      <c r="F549" s="15">
        <v>44232</v>
      </c>
      <c r="G549" s="48">
        <v>460</v>
      </c>
      <c r="H549" s="49">
        <f>Tabla13[[#This Row],[Importe]]-Tabla13[[#This Row],[Pagado]]</f>
        <v>0</v>
      </c>
      <c r="I549" s="8" t="s">
        <v>10970</v>
      </c>
    </row>
    <row r="550" spans="1:9" x14ac:dyDescent="0.25">
      <c r="A550" s="14">
        <v>44232</v>
      </c>
      <c r="B550" s="8" t="s">
        <v>15425</v>
      </c>
      <c r="C550" s="12">
        <v>46231</v>
      </c>
      <c r="D550" s="13" t="s">
        <v>4042</v>
      </c>
      <c r="E550" s="48">
        <v>23716.2</v>
      </c>
      <c r="F550" s="15">
        <v>44232</v>
      </c>
      <c r="G550" s="48">
        <v>23716.2</v>
      </c>
      <c r="H550" s="49">
        <f>Tabla13[[#This Row],[Importe]]-Tabla13[[#This Row],[Pagado]]</f>
        <v>0</v>
      </c>
      <c r="I550" s="8" t="s">
        <v>10970</v>
      </c>
    </row>
    <row r="551" spans="1:9" x14ac:dyDescent="0.25">
      <c r="A551" s="14">
        <v>44232</v>
      </c>
      <c r="B551" s="8" t="s">
        <v>15426</v>
      </c>
      <c r="C551" s="12">
        <v>46232</v>
      </c>
      <c r="D551" s="13" t="s">
        <v>4043</v>
      </c>
      <c r="E551" s="48">
        <v>50239.199999999997</v>
      </c>
      <c r="F551" s="15">
        <v>44236</v>
      </c>
      <c r="G551" s="48">
        <v>50239.199999999997</v>
      </c>
      <c r="H551" s="49">
        <f>Tabla13[[#This Row],[Importe]]-Tabla13[[#This Row],[Pagado]]</f>
        <v>0</v>
      </c>
      <c r="I551" s="8" t="s">
        <v>10970</v>
      </c>
    </row>
    <row r="552" spans="1:9" x14ac:dyDescent="0.25">
      <c r="A552" s="14">
        <v>44232</v>
      </c>
      <c r="B552" s="8" t="s">
        <v>15427</v>
      </c>
      <c r="C552" s="12">
        <v>46233</v>
      </c>
      <c r="D552" s="13" t="s">
        <v>4038</v>
      </c>
      <c r="E552" s="48">
        <v>31456.2</v>
      </c>
      <c r="F552" s="15">
        <v>44236</v>
      </c>
      <c r="G552" s="48">
        <v>31456.2</v>
      </c>
      <c r="H552" s="49">
        <f>Tabla13[[#This Row],[Importe]]-Tabla13[[#This Row],[Pagado]]</f>
        <v>0</v>
      </c>
      <c r="I552" s="8" t="s">
        <v>10970</v>
      </c>
    </row>
    <row r="553" spans="1:9" x14ac:dyDescent="0.25">
      <c r="A553" s="14">
        <v>44232</v>
      </c>
      <c r="B553" s="8" t="s">
        <v>15428</v>
      </c>
      <c r="C553" s="12">
        <v>46234</v>
      </c>
      <c r="D553" s="13" t="s">
        <v>4061</v>
      </c>
      <c r="E553" s="48">
        <v>10931.3</v>
      </c>
      <c r="F553" s="15">
        <v>44232</v>
      </c>
      <c r="G553" s="48">
        <v>10931.3</v>
      </c>
      <c r="H553" s="49">
        <f>Tabla13[[#This Row],[Importe]]-Tabla13[[#This Row],[Pagado]]</f>
        <v>0</v>
      </c>
      <c r="I553" s="8" t="s">
        <v>10970</v>
      </c>
    </row>
    <row r="554" spans="1:9" x14ac:dyDescent="0.25">
      <c r="A554" s="14">
        <v>44232</v>
      </c>
      <c r="B554" s="8" t="s">
        <v>15429</v>
      </c>
      <c r="C554" s="12">
        <v>46235</v>
      </c>
      <c r="D554" s="13" t="s">
        <v>4048</v>
      </c>
      <c r="E554" s="48">
        <v>28514.3</v>
      </c>
      <c r="F554" s="15">
        <v>44233</v>
      </c>
      <c r="G554" s="48">
        <v>28514.3</v>
      </c>
      <c r="H554" s="49">
        <f>Tabla13[[#This Row],[Importe]]-Tabla13[[#This Row],[Pagado]]</f>
        <v>0</v>
      </c>
      <c r="I554" s="8" t="s">
        <v>10970</v>
      </c>
    </row>
    <row r="555" spans="1:9" x14ac:dyDescent="0.25">
      <c r="A555" s="14">
        <v>44232</v>
      </c>
      <c r="B555" s="8" t="s">
        <v>15430</v>
      </c>
      <c r="C555" s="12">
        <v>46236</v>
      </c>
      <c r="D555" s="13" t="s">
        <v>4061</v>
      </c>
      <c r="E555" s="48">
        <v>616.79999999999995</v>
      </c>
      <c r="F555" s="15">
        <v>44232</v>
      </c>
      <c r="G555" s="48">
        <v>616.79999999999995</v>
      </c>
      <c r="H555" s="49">
        <f>Tabla13[[#This Row],[Importe]]-Tabla13[[#This Row],[Pagado]]</f>
        <v>0</v>
      </c>
      <c r="I555" s="8" t="s">
        <v>10970</v>
      </c>
    </row>
    <row r="556" spans="1:9" x14ac:dyDescent="0.25">
      <c r="A556" s="14">
        <v>44232</v>
      </c>
      <c r="B556" s="8" t="s">
        <v>15431</v>
      </c>
      <c r="C556" s="12">
        <v>46237</v>
      </c>
      <c r="D556" s="13" t="s">
        <v>4000</v>
      </c>
      <c r="E556" s="48">
        <v>2140.8000000000002</v>
      </c>
      <c r="F556" s="15">
        <v>44233</v>
      </c>
      <c r="G556" s="48">
        <v>2140.8000000000002</v>
      </c>
      <c r="H556" s="49">
        <f>Tabla13[[#This Row],[Importe]]-Tabla13[[#This Row],[Pagado]]</f>
        <v>0</v>
      </c>
      <c r="I556" s="8" t="s">
        <v>10970</v>
      </c>
    </row>
    <row r="557" spans="1:9" x14ac:dyDescent="0.25">
      <c r="A557" s="14">
        <v>44232</v>
      </c>
      <c r="B557" s="8" t="s">
        <v>15432</v>
      </c>
      <c r="C557" s="12">
        <v>46238</v>
      </c>
      <c r="D557" s="13" t="s">
        <v>4118</v>
      </c>
      <c r="E557" s="48">
        <v>19505.400000000001</v>
      </c>
      <c r="F557" s="15">
        <v>44243</v>
      </c>
      <c r="G557" s="48">
        <v>19505.400000000001</v>
      </c>
      <c r="H557" s="49">
        <f>Tabla13[[#This Row],[Importe]]-Tabla13[[#This Row],[Pagado]]</f>
        <v>0</v>
      </c>
      <c r="I557" s="8" t="s">
        <v>10970</v>
      </c>
    </row>
    <row r="558" spans="1:9" x14ac:dyDescent="0.25">
      <c r="A558" s="14">
        <v>44232</v>
      </c>
      <c r="B558" s="8" t="s">
        <v>15433</v>
      </c>
      <c r="C558" s="12">
        <v>46239</v>
      </c>
      <c r="D558" s="13" t="s">
        <v>3964</v>
      </c>
      <c r="E558" s="48">
        <v>4852.8</v>
      </c>
      <c r="F558" s="15">
        <v>44232</v>
      </c>
      <c r="G558" s="48">
        <v>4852.8</v>
      </c>
      <c r="H558" s="49">
        <f>Tabla13[[#This Row],[Importe]]-Tabla13[[#This Row],[Pagado]]</f>
        <v>0</v>
      </c>
      <c r="I558" s="8" t="s">
        <v>10970</v>
      </c>
    </row>
    <row r="559" spans="1:9" x14ac:dyDescent="0.25">
      <c r="A559" s="14">
        <v>44232</v>
      </c>
      <c r="B559" s="8" t="s">
        <v>15434</v>
      </c>
      <c r="C559" s="12">
        <v>46240</v>
      </c>
      <c r="D559" s="13" t="s">
        <v>3966</v>
      </c>
      <c r="E559" s="48">
        <v>2822.4</v>
      </c>
      <c r="F559" s="15">
        <v>44232</v>
      </c>
      <c r="G559" s="48">
        <v>2822.4</v>
      </c>
      <c r="H559" s="49">
        <f>Tabla13[[#This Row],[Importe]]-Tabla13[[#This Row],[Pagado]]</f>
        <v>0</v>
      </c>
      <c r="I559" s="8" t="s">
        <v>10970</v>
      </c>
    </row>
    <row r="560" spans="1:9" x14ac:dyDescent="0.25">
      <c r="A560" s="14">
        <v>44232</v>
      </c>
      <c r="B560" s="8" t="s">
        <v>15435</v>
      </c>
      <c r="C560" s="12">
        <v>46241</v>
      </c>
      <c r="D560" s="13" t="s">
        <v>4012</v>
      </c>
      <c r="E560" s="48">
        <v>976.6</v>
      </c>
      <c r="F560" s="15">
        <v>44232</v>
      </c>
      <c r="G560" s="48">
        <v>976.6</v>
      </c>
      <c r="H560" s="49">
        <f>Tabla13[[#This Row],[Importe]]-Tabla13[[#This Row],[Pagado]]</f>
        <v>0</v>
      </c>
      <c r="I560" s="8" t="s">
        <v>10970</v>
      </c>
    </row>
    <row r="561" spans="1:9" x14ac:dyDescent="0.25">
      <c r="A561" s="14">
        <v>44232</v>
      </c>
      <c r="B561" s="8" t="s">
        <v>15436</v>
      </c>
      <c r="C561" s="12">
        <v>46242</v>
      </c>
      <c r="D561" s="13" t="s">
        <v>3966</v>
      </c>
      <c r="E561" s="48">
        <v>454.1</v>
      </c>
      <c r="F561" s="15">
        <v>44232</v>
      </c>
      <c r="G561" s="48">
        <v>454.1</v>
      </c>
      <c r="H561" s="49">
        <f>Tabla13[[#This Row],[Importe]]-Tabla13[[#This Row],[Pagado]]</f>
        <v>0</v>
      </c>
      <c r="I561" s="8" t="s">
        <v>10970</v>
      </c>
    </row>
    <row r="562" spans="1:9" x14ac:dyDescent="0.25">
      <c r="A562" s="14">
        <v>44232</v>
      </c>
      <c r="B562" s="8" t="s">
        <v>15437</v>
      </c>
      <c r="C562" s="12">
        <v>46243</v>
      </c>
      <c r="D562" s="13" t="s">
        <v>4039</v>
      </c>
      <c r="E562" s="48">
        <v>29562.400000000001</v>
      </c>
      <c r="F562" s="15">
        <v>44236</v>
      </c>
      <c r="G562" s="48">
        <v>29562.400000000001</v>
      </c>
      <c r="H562" s="49">
        <f>Tabla13[[#This Row],[Importe]]-Tabla13[[#This Row],[Pagado]]</f>
        <v>0</v>
      </c>
      <c r="I562" s="8" t="s">
        <v>10970</v>
      </c>
    </row>
    <row r="563" spans="1:9" x14ac:dyDescent="0.25">
      <c r="A563" s="14">
        <v>44232</v>
      </c>
      <c r="B563" s="8" t="s">
        <v>15438</v>
      </c>
      <c r="C563" s="12">
        <v>46244</v>
      </c>
      <c r="D563" s="13" t="s">
        <v>3978</v>
      </c>
      <c r="E563" s="48">
        <v>9236.7999999999993</v>
      </c>
      <c r="F563" s="15">
        <v>44232</v>
      </c>
      <c r="G563" s="48">
        <v>9236.7999999999993</v>
      </c>
      <c r="H563" s="49">
        <f>Tabla13[[#This Row],[Importe]]-Tabla13[[#This Row],[Pagado]]</f>
        <v>0</v>
      </c>
      <c r="I563" s="8" t="s">
        <v>10970</v>
      </c>
    </row>
    <row r="564" spans="1:9" x14ac:dyDescent="0.25">
      <c r="A564" s="14">
        <v>44232</v>
      </c>
      <c r="B564" s="8" t="s">
        <v>15439</v>
      </c>
      <c r="C564" s="12">
        <v>46245</v>
      </c>
      <c r="D564" s="13" t="s">
        <v>3970</v>
      </c>
      <c r="E564" s="48">
        <v>686.4</v>
      </c>
      <c r="F564" s="15">
        <v>44232</v>
      </c>
      <c r="G564" s="48">
        <v>686.4</v>
      </c>
      <c r="H564" s="49">
        <f>Tabla13[[#This Row],[Importe]]-Tabla13[[#This Row],[Pagado]]</f>
        <v>0</v>
      </c>
      <c r="I564" s="8" t="s">
        <v>10970</v>
      </c>
    </row>
    <row r="565" spans="1:9" x14ac:dyDescent="0.25">
      <c r="A565" s="14">
        <v>44232</v>
      </c>
      <c r="B565" s="8" t="s">
        <v>15440</v>
      </c>
      <c r="C565" s="12">
        <v>46246</v>
      </c>
      <c r="D565" s="17" t="s">
        <v>7662</v>
      </c>
      <c r="E565" s="48">
        <v>0</v>
      </c>
      <c r="F565" s="18" t="s">
        <v>7662</v>
      </c>
      <c r="G565" s="48">
        <v>0</v>
      </c>
      <c r="H565" s="49">
        <f>Tabla13[[#This Row],[Importe]]-Tabla13[[#This Row],[Pagado]]</f>
        <v>0</v>
      </c>
      <c r="I565" s="8" t="s">
        <v>7662</v>
      </c>
    </row>
    <row r="566" spans="1:9" x14ac:dyDescent="0.25">
      <c r="A566" s="14">
        <v>44232</v>
      </c>
      <c r="B566" s="8" t="s">
        <v>15441</v>
      </c>
      <c r="C566" s="12">
        <v>46247</v>
      </c>
      <c r="D566" s="13" t="s">
        <v>3986</v>
      </c>
      <c r="E566" s="48">
        <v>3415.6</v>
      </c>
      <c r="F566" s="15">
        <v>44233</v>
      </c>
      <c r="G566" s="48">
        <v>3415.6</v>
      </c>
      <c r="H566" s="49">
        <f>Tabla13[[#This Row],[Importe]]-Tabla13[[#This Row],[Pagado]]</f>
        <v>0</v>
      </c>
      <c r="I566" s="8" t="s">
        <v>10970</v>
      </c>
    </row>
    <row r="567" spans="1:9" x14ac:dyDescent="0.25">
      <c r="A567" s="14">
        <v>44232</v>
      </c>
      <c r="B567" s="8" t="s">
        <v>15442</v>
      </c>
      <c r="C567" s="12">
        <v>46248</v>
      </c>
      <c r="D567" s="13" t="s">
        <v>4120</v>
      </c>
      <c r="E567" s="48">
        <v>5517.4</v>
      </c>
      <c r="F567" s="15">
        <v>44233</v>
      </c>
      <c r="G567" s="48">
        <v>5517.4</v>
      </c>
      <c r="H567" s="49">
        <f>Tabla13[[#This Row],[Importe]]-Tabla13[[#This Row],[Pagado]]</f>
        <v>0</v>
      </c>
      <c r="I567" s="8" t="s">
        <v>10970</v>
      </c>
    </row>
    <row r="568" spans="1:9" x14ac:dyDescent="0.25">
      <c r="A568" s="14">
        <v>44232</v>
      </c>
      <c r="B568" s="8" t="s">
        <v>15443</v>
      </c>
      <c r="C568" s="12">
        <v>46249</v>
      </c>
      <c r="D568" s="13" t="s">
        <v>3980</v>
      </c>
      <c r="E568" s="48">
        <v>1921.2</v>
      </c>
      <c r="F568" s="15">
        <v>44233</v>
      </c>
      <c r="G568" s="48">
        <v>1921.2</v>
      </c>
      <c r="H568" s="49">
        <f>Tabla13[[#This Row],[Importe]]-Tabla13[[#This Row],[Pagado]]</f>
        <v>0</v>
      </c>
      <c r="I568" s="8" t="s">
        <v>10970</v>
      </c>
    </row>
    <row r="569" spans="1:9" x14ac:dyDescent="0.25">
      <c r="A569" s="14">
        <v>44232</v>
      </c>
      <c r="B569" s="8" t="s">
        <v>15444</v>
      </c>
      <c r="C569" s="12">
        <v>46250</v>
      </c>
      <c r="D569" s="13" t="s">
        <v>4056</v>
      </c>
      <c r="E569" s="48">
        <v>4899.4399999999996</v>
      </c>
      <c r="F569" s="15">
        <v>44233</v>
      </c>
      <c r="G569" s="48">
        <v>4899.4399999999996</v>
      </c>
      <c r="H569" s="49">
        <f>Tabla13[[#This Row],[Importe]]-Tabla13[[#This Row],[Pagado]]</f>
        <v>0</v>
      </c>
      <c r="I569" s="8" t="s">
        <v>10970</v>
      </c>
    </row>
    <row r="570" spans="1:9" x14ac:dyDescent="0.25">
      <c r="A570" s="14">
        <v>44232</v>
      </c>
      <c r="B570" s="8" t="s">
        <v>15445</v>
      </c>
      <c r="C570" s="12">
        <v>46251</v>
      </c>
      <c r="D570" s="13" t="s">
        <v>3935</v>
      </c>
      <c r="E570" s="48">
        <v>25530</v>
      </c>
      <c r="F570" s="15">
        <v>44234</v>
      </c>
      <c r="G570" s="48">
        <v>25530</v>
      </c>
      <c r="H570" s="49">
        <f>Tabla13[[#This Row],[Importe]]-Tabla13[[#This Row],[Pagado]]</f>
        <v>0</v>
      </c>
      <c r="I570" s="8" t="s">
        <v>10970</v>
      </c>
    </row>
    <row r="571" spans="1:9" x14ac:dyDescent="0.25">
      <c r="A571" s="14">
        <v>44232</v>
      </c>
      <c r="B571" s="8" t="s">
        <v>15446</v>
      </c>
      <c r="C571" s="12">
        <v>46252</v>
      </c>
      <c r="D571" s="13" t="s">
        <v>4116</v>
      </c>
      <c r="E571" s="48">
        <v>5729.7</v>
      </c>
      <c r="F571" s="15">
        <v>44233</v>
      </c>
      <c r="G571" s="48">
        <v>5729.7</v>
      </c>
      <c r="H571" s="49">
        <f>Tabla13[[#This Row],[Importe]]-Tabla13[[#This Row],[Pagado]]</f>
        <v>0</v>
      </c>
      <c r="I571" s="8" t="s">
        <v>10970</v>
      </c>
    </row>
    <row r="572" spans="1:9" x14ac:dyDescent="0.25">
      <c r="A572" s="14">
        <v>44232</v>
      </c>
      <c r="B572" s="8" t="s">
        <v>15447</v>
      </c>
      <c r="C572" s="12">
        <v>46253</v>
      </c>
      <c r="D572" s="13" t="s">
        <v>4064</v>
      </c>
      <c r="E572" s="48">
        <v>37601.800000000003</v>
      </c>
      <c r="F572" s="15">
        <v>44236</v>
      </c>
      <c r="G572" s="48">
        <v>37601.800000000003</v>
      </c>
      <c r="H572" s="49">
        <f>Tabla13[[#This Row],[Importe]]-Tabla13[[#This Row],[Pagado]]</f>
        <v>0</v>
      </c>
      <c r="I572" s="8" t="s">
        <v>10970</v>
      </c>
    </row>
    <row r="573" spans="1:9" ht="30" x14ac:dyDescent="0.25">
      <c r="A573" s="14">
        <v>44232</v>
      </c>
      <c r="B573" s="8" t="s">
        <v>15448</v>
      </c>
      <c r="C573" s="12">
        <v>46254</v>
      </c>
      <c r="D573" s="13" t="s">
        <v>4053</v>
      </c>
      <c r="E573" s="48">
        <v>3812.4</v>
      </c>
      <c r="F573" s="15" t="s">
        <v>15449</v>
      </c>
      <c r="G573" s="48">
        <f>2000+1812.4</f>
        <v>3812.4</v>
      </c>
      <c r="H573" s="49">
        <f>Tabla13[[#This Row],[Importe]]-Tabla13[[#This Row],[Pagado]]</f>
        <v>0</v>
      </c>
      <c r="I573" s="8" t="s">
        <v>10970</v>
      </c>
    </row>
    <row r="574" spans="1:9" x14ac:dyDescent="0.25">
      <c r="A574" s="14">
        <v>44232</v>
      </c>
      <c r="B574" s="8" t="s">
        <v>15450</v>
      </c>
      <c r="C574" s="12">
        <v>46255</v>
      </c>
      <c r="D574" s="13" t="s">
        <v>3964</v>
      </c>
      <c r="E574" s="48">
        <v>460</v>
      </c>
      <c r="F574" s="15">
        <v>44232</v>
      </c>
      <c r="G574" s="48">
        <v>460</v>
      </c>
      <c r="H574" s="49">
        <f>Tabla13[[#This Row],[Importe]]-Tabla13[[#This Row],[Pagado]]</f>
        <v>0</v>
      </c>
      <c r="I574" s="8" t="s">
        <v>10970</v>
      </c>
    </row>
    <row r="575" spans="1:9" x14ac:dyDescent="0.25">
      <c r="A575" s="14">
        <v>44232</v>
      </c>
      <c r="B575" s="8" t="s">
        <v>15451</v>
      </c>
      <c r="C575" s="12">
        <v>46256</v>
      </c>
      <c r="D575" s="13" t="s">
        <v>3981</v>
      </c>
      <c r="E575" s="48">
        <v>4333.1000000000004</v>
      </c>
      <c r="F575" s="15">
        <v>44233</v>
      </c>
      <c r="G575" s="48">
        <v>4333.1000000000004</v>
      </c>
      <c r="H575" s="49">
        <f>Tabla13[[#This Row],[Importe]]-Tabla13[[#This Row],[Pagado]]</f>
        <v>0</v>
      </c>
      <c r="I575" s="8" t="s">
        <v>10970</v>
      </c>
    </row>
    <row r="576" spans="1:9" x14ac:dyDescent="0.25">
      <c r="A576" s="14">
        <v>44232</v>
      </c>
      <c r="B576" s="8" t="s">
        <v>15452</v>
      </c>
      <c r="C576" s="12">
        <v>46257</v>
      </c>
      <c r="D576" s="13" t="s">
        <v>4065</v>
      </c>
      <c r="E576" s="48">
        <v>12284</v>
      </c>
      <c r="F576" s="15">
        <v>44233</v>
      </c>
      <c r="G576" s="48">
        <v>12284</v>
      </c>
      <c r="H576" s="49">
        <f>Tabla13[[#This Row],[Importe]]-Tabla13[[#This Row],[Pagado]]</f>
        <v>0</v>
      </c>
      <c r="I576" s="8" t="s">
        <v>10970</v>
      </c>
    </row>
    <row r="577" spans="1:9" x14ac:dyDescent="0.25">
      <c r="A577" s="14">
        <v>44232</v>
      </c>
      <c r="B577" s="8" t="s">
        <v>15453</v>
      </c>
      <c r="C577" s="12">
        <v>46258</v>
      </c>
      <c r="D577" s="13" t="s">
        <v>3986</v>
      </c>
      <c r="E577" s="48">
        <v>828.8</v>
      </c>
      <c r="F577" s="15">
        <v>44233</v>
      </c>
      <c r="G577" s="48">
        <v>828.8</v>
      </c>
      <c r="H577" s="49">
        <f>Tabla13[[#This Row],[Importe]]-Tabla13[[#This Row],[Pagado]]</f>
        <v>0</v>
      </c>
      <c r="I577" s="8" t="s">
        <v>10970</v>
      </c>
    </row>
    <row r="578" spans="1:9" x14ac:dyDescent="0.25">
      <c r="A578" s="14">
        <v>44232</v>
      </c>
      <c r="B578" s="8" t="s">
        <v>15454</v>
      </c>
      <c r="C578" s="12">
        <v>46259</v>
      </c>
      <c r="D578" s="13" t="s">
        <v>3985</v>
      </c>
      <c r="E578" s="48">
        <v>1702</v>
      </c>
      <c r="F578" s="15">
        <v>44233</v>
      </c>
      <c r="G578" s="48">
        <v>1702</v>
      </c>
      <c r="H578" s="49">
        <f>Tabla13[[#This Row],[Importe]]-Tabla13[[#This Row],[Pagado]]</f>
        <v>0</v>
      </c>
      <c r="I578" s="8" t="s">
        <v>10970</v>
      </c>
    </row>
    <row r="579" spans="1:9" x14ac:dyDescent="0.25">
      <c r="A579" s="14">
        <v>44232</v>
      </c>
      <c r="B579" s="8" t="s">
        <v>15455</v>
      </c>
      <c r="C579" s="12">
        <v>46260</v>
      </c>
      <c r="D579" s="13" t="s">
        <v>3987</v>
      </c>
      <c r="E579" s="48">
        <v>1682.39</v>
      </c>
      <c r="F579" s="15">
        <v>44233</v>
      </c>
      <c r="G579" s="48">
        <v>1682.39</v>
      </c>
      <c r="H579" s="49">
        <f>Tabla13[[#This Row],[Importe]]-Tabla13[[#This Row],[Pagado]]</f>
        <v>0</v>
      </c>
      <c r="I579" s="8" t="s">
        <v>10970</v>
      </c>
    </row>
    <row r="580" spans="1:9" x14ac:dyDescent="0.25">
      <c r="A580" s="14">
        <v>44232</v>
      </c>
      <c r="B580" s="8" t="s">
        <v>15456</v>
      </c>
      <c r="C580" s="12">
        <v>46261</v>
      </c>
      <c r="D580" s="13" t="s">
        <v>4163</v>
      </c>
      <c r="E580" s="48">
        <v>504.7</v>
      </c>
      <c r="F580" s="15">
        <v>44232</v>
      </c>
      <c r="G580" s="48">
        <v>504.7</v>
      </c>
      <c r="H580" s="49">
        <f>Tabla13[[#This Row],[Importe]]-Tabla13[[#This Row],[Pagado]]</f>
        <v>0</v>
      </c>
      <c r="I580" s="8" t="s">
        <v>10970</v>
      </c>
    </row>
    <row r="581" spans="1:9" x14ac:dyDescent="0.25">
      <c r="A581" s="14">
        <v>44232</v>
      </c>
      <c r="B581" s="8" t="s">
        <v>15457</v>
      </c>
      <c r="C581" s="12">
        <v>46262</v>
      </c>
      <c r="D581" s="13" t="s">
        <v>4129</v>
      </c>
      <c r="E581" s="48">
        <v>2313.1999999999998</v>
      </c>
      <c r="F581" s="15">
        <v>44232</v>
      </c>
      <c r="G581" s="48">
        <v>2313.1999999999998</v>
      </c>
      <c r="H581" s="49">
        <f>Tabla13[[#This Row],[Importe]]-Tabla13[[#This Row],[Pagado]]</f>
        <v>0</v>
      </c>
      <c r="I581" s="8" t="s">
        <v>10970</v>
      </c>
    </row>
    <row r="582" spans="1:9" x14ac:dyDescent="0.25">
      <c r="A582" s="14">
        <v>44232</v>
      </c>
      <c r="B582" s="8" t="s">
        <v>15458</v>
      </c>
      <c r="C582" s="12">
        <v>46263</v>
      </c>
      <c r="D582" s="13" t="s">
        <v>4119</v>
      </c>
      <c r="E582" s="48">
        <v>4987.2</v>
      </c>
      <c r="F582" s="15">
        <v>44232</v>
      </c>
      <c r="G582" s="48">
        <v>4987.2</v>
      </c>
      <c r="H582" s="49">
        <f>Tabla13[[#This Row],[Importe]]-Tabla13[[#This Row],[Pagado]]</f>
        <v>0</v>
      </c>
      <c r="I582" s="8" t="s">
        <v>10970</v>
      </c>
    </row>
    <row r="583" spans="1:9" x14ac:dyDescent="0.25">
      <c r="A583" s="14">
        <v>44232</v>
      </c>
      <c r="B583" s="8" t="s">
        <v>15459</v>
      </c>
      <c r="C583" s="12">
        <v>46264</v>
      </c>
      <c r="D583" s="13" t="s">
        <v>4116</v>
      </c>
      <c r="E583" s="48">
        <v>900</v>
      </c>
      <c r="F583" s="15">
        <v>44233</v>
      </c>
      <c r="G583" s="48">
        <v>900</v>
      </c>
      <c r="H583" s="49">
        <f>Tabla13[[#This Row],[Importe]]-Tabla13[[#This Row],[Pagado]]</f>
        <v>0</v>
      </c>
      <c r="I583" s="8" t="s">
        <v>10970</v>
      </c>
    </row>
    <row r="584" spans="1:9" x14ac:dyDescent="0.25">
      <c r="A584" s="14">
        <v>44232</v>
      </c>
      <c r="B584" s="8" t="s">
        <v>15460</v>
      </c>
      <c r="C584" s="12">
        <v>46265</v>
      </c>
      <c r="D584" s="13" t="s">
        <v>4062</v>
      </c>
      <c r="E584" s="48">
        <v>31177.200000000001</v>
      </c>
      <c r="F584" s="15">
        <v>44233</v>
      </c>
      <c r="G584" s="48">
        <v>31177.200000000001</v>
      </c>
      <c r="H584" s="49">
        <f>Tabla13[[#This Row],[Importe]]-Tabla13[[#This Row],[Pagado]]</f>
        <v>0</v>
      </c>
      <c r="I584" s="8" t="s">
        <v>10970</v>
      </c>
    </row>
    <row r="585" spans="1:9" x14ac:dyDescent="0.25">
      <c r="A585" s="14">
        <v>44232</v>
      </c>
      <c r="B585" s="8" t="s">
        <v>15461</v>
      </c>
      <c r="C585" s="12">
        <v>46266</v>
      </c>
      <c r="D585" s="13" t="s">
        <v>4109</v>
      </c>
      <c r="E585" s="48">
        <v>7452.2</v>
      </c>
      <c r="F585" s="15">
        <v>44232</v>
      </c>
      <c r="G585" s="48">
        <v>7452.2</v>
      </c>
      <c r="H585" s="49">
        <f>Tabla13[[#This Row],[Importe]]-Tabla13[[#This Row],[Pagado]]</f>
        <v>0</v>
      </c>
      <c r="I585" s="8" t="s">
        <v>10970</v>
      </c>
    </row>
    <row r="586" spans="1:9" x14ac:dyDescent="0.25">
      <c r="A586" s="14">
        <v>44232</v>
      </c>
      <c r="B586" s="8" t="s">
        <v>15462</v>
      </c>
      <c r="C586" s="12">
        <v>46267</v>
      </c>
      <c r="D586" s="13" t="s">
        <v>4137</v>
      </c>
      <c r="E586" s="48">
        <v>14536</v>
      </c>
      <c r="F586" s="15">
        <v>44233</v>
      </c>
      <c r="G586" s="48">
        <v>14536</v>
      </c>
      <c r="H586" s="49">
        <f>Tabla13[[#This Row],[Importe]]-Tabla13[[#This Row],[Pagado]]</f>
        <v>0</v>
      </c>
      <c r="I586" s="8" t="s">
        <v>10970</v>
      </c>
    </row>
    <row r="587" spans="1:9" x14ac:dyDescent="0.25">
      <c r="A587" s="14">
        <v>44232</v>
      </c>
      <c r="B587" s="8" t="s">
        <v>15463</v>
      </c>
      <c r="C587" s="12">
        <v>46268</v>
      </c>
      <c r="D587" s="13" t="s">
        <v>4121</v>
      </c>
      <c r="E587" s="48">
        <v>4958.1000000000004</v>
      </c>
      <c r="F587" s="15">
        <v>44232</v>
      </c>
      <c r="G587" s="48">
        <v>4958.1000000000004</v>
      </c>
      <c r="H587" s="49">
        <f>Tabla13[[#This Row],[Importe]]-Tabla13[[#This Row],[Pagado]]</f>
        <v>0</v>
      </c>
      <c r="I587" s="8" t="s">
        <v>10970</v>
      </c>
    </row>
    <row r="588" spans="1:9" x14ac:dyDescent="0.25">
      <c r="A588" s="14">
        <v>44232</v>
      </c>
      <c r="B588" s="8" t="s">
        <v>15464</v>
      </c>
      <c r="C588" s="12">
        <v>46269</v>
      </c>
      <c r="D588" s="13" t="s">
        <v>3964</v>
      </c>
      <c r="E588" s="48">
        <v>437</v>
      </c>
      <c r="F588" s="15">
        <v>44232</v>
      </c>
      <c r="G588" s="48">
        <v>437</v>
      </c>
      <c r="H588" s="49">
        <f>Tabla13[[#This Row],[Importe]]-Tabla13[[#This Row],[Pagado]]</f>
        <v>0</v>
      </c>
      <c r="I588" s="8" t="s">
        <v>10970</v>
      </c>
    </row>
    <row r="589" spans="1:9" x14ac:dyDescent="0.25">
      <c r="A589" s="14">
        <v>44232</v>
      </c>
      <c r="B589" s="8" t="s">
        <v>15465</v>
      </c>
      <c r="C589" s="12">
        <v>46270</v>
      </c>
      <c r="D589" s="13" t="s">
        <v>3964</v>
      </c>
      <c r="E589" s="48">
        <v>387.1</v>
      </c>
      <c r="F589" s="15">
        <v>44232</v>
      </c>
      <c r="G589" s="48">
        <v>387.1</v>
      </c>
      <c r="H589" s="49">
        <f>Tabla13[[#This Row],[Importe]]-Tabla13[[#This Row],[Pagado]]</f>
        <v>0</v>
      </c>
      <c r="I589" s="8" t="s">
        <v>10970</v>
      </c>
    </row>
    <row r="590" spans="1:9" x14ac:dyDescent="0.25">
      <c r="A590" s="14">
        <v>44232</v>
      </c>
      <c r="B590" s="8" t="s">
        <v>15466</v>
      </c>
      <c r="C590" s="12">
        <v>46271</v>
      </c>
      <c r="D590" s="13" t="s">
        <v>4176</v>
      </c>
      <c r="E590" s="48">
        <v>13800.4</v>
      </c>
      <c r="F590" s="15">
        <v>44233</v>
      </c>
      <c r="G590" s="48">
        <v>13800.4</v>
      </c>
      <c r="H590" s="49">
        <f>Tabla13[[#This Row],[Importe]]-Tabla13[[#This Row],[Pagado]]</f>
        <v>0</v>
      </c>
      <c r="I590" s="8" t="s">
        <v>10970</v>
      </c>
    </row>
    <row r="591" spans="1:9" x14ac:dyDescent="0.25">
      <c r="A591" s="14">
        <v>44232</v>
      </c>
      <c r="B591" s="8" t="s">
        <v>15467</v>
      </c>
      <c r="C591" s="12">
        <v>46272</v>
      </c>
      <c r="D591" s="13" t="s">
        <v>4490</v>
      </c>
      <c r="E591" s="48">
        <v>585</v>
      </c>
      <c r="F591" s="15">
        <v>44232</v>
      </c>
      <c r="G591" s="48">
        <v>585</v>
      </c>
      <c r="H591" s="49">
        <f>Tabla13[[#This Row],[Importe]]-Tabla13[[#This Row],[Pagado]]</f>
        <v>0</v>
      </c>
      <c r="I591" s="8" t="s">
        <v>10970</v>
      </c>
    </row>
    <row r="592" spans="1:9" x14ac:dyDescent="0.25">
      <c r="A592" s="14">
        <v>44232</v>
      </c>
      <c r="B592" s="8" t="s">
        <v>15468</v>
      </c>
      <c r="C592" s="12">
        <v>46273</v>
      </c>
      <c r="D592" s="13" t="s">
        <v>4047</v>
      </c>
      <c r="E592" s="48">
        <v>2920</v>
      </c>
      <c r="F592" s="15">
        <v>44232</v>
      </c>
      <c r="G592" s="48">
        <v>2920</v>
      </c>
      <c r="H592" s="49">
        <f>Tabla13[[#This Row],[Importe]]-Tabla13[[#This Row],[Pagado]]</f>
        <v>0</v>
      </c>
      <c r="I592" s="8" t="s">
        <v>10970</v>
      </c>
    </row>
    <row r="593" spans="1:9" x14ac:dyDescent="0.25">
      <c r="A593" s="14">
        <v>44232</v>
      </c>
      <c r="B593" s="8" t="s">
        <v>15469</v>
      </c>
      <c r="C593" s="12">
        <v>46274</v>
      </c>
      <c r="D593" s="13" t="s">
        <v>3943</v>
      </c>
      <c r="E593" s="48">
        <v>3591.6</v>
      </c>
      <c r="F593" s="15">
        <v>44232</v>
      </c>
      <c r="G593" s="48">
        <v>3591.6</v>
      </c>
      <c r="H593" s="49">
        <f>Tabla13[[#This Row],[Importe]]-Tabla13[[#This Row],[Pagado]]</f>
        <v>0</v>
      </c>
      <c r="I593" s="8" t="s">
        <v>10970</v>
      </c>
    </row>
    <row r="594" spans="1:9" x14ac:dyDescent="0.25">
      <c r="A594" s="14">
        <v>44232</v>
      </c>
      <c r="B594" s="8" t="s">
        <v>15470</v>
      </c>
      <c r="C594" s="12">
        <v>46275</v>
      </c>
      <c r="D594" s="13" t="s">
        <v>3951</v>
      </c>
      <c r="E594" s="48">
        <v>1320</v>
      </c>
      <c r="F594" s="15">
        <v>44232</v>
      </c>
      <c r="G594" s="48">
        <v>1320</v>
      </c>
      <c r="H594" s="49">
        <f>Tabla13[[#This Row],[Importe]]-Tabla13[[#This Row],[Pagado]]</f>
        <v>0</v>
      </c>
      <c r="I594" s="8" t="s">
        <v>10970</v>
      </c>
    </row>
    <row r="595" spans="1:9" x14ac:dyDescent="0.25">
      <c r="A595" s="14">
        <v>44232</v>
      </c>
      <c r="B595" s="8" t="s">
        <v>15471</v>
      </c>
      <c r="C595" s="12">
        <v>46276</v>
      </c>
      <c r="D595" s="13" t="s">
        <v>4123</v>
      </c>
      <c r="E595" s="48">
        <v>4307.3999999999996</v>
      </c>
      <c r="F595" s="15">
        <v>44232</v>
      </c>
      <c r="G595" s="48">
        <v>4307.3999999999996</v>
      </c>
      <c r="H595" s="49">
        <f>Tabla13[[#This Row],[Importe]]-Tabla13[[#This Row],[Pagado]]</f>
        <v>0</v>
      </c>
      <c r="I595" s="8" t="s">
        <v>10970</v>
      </c>
    </row>
    <row r="596" spans="1:9" x14ac:dyDescent="0.25">
      <c r="A596" s="14">
        <v>44232</v>
      </c>
      <c r="B596" s="8" t="s">
        <v>15472</v>
      </c>
      <c r="C596" s="12">
        <v>46277</v>
      </c>
      <c r="D596" s="13" t="s">
        <v>4129</v>
      </c>
      <c r="E596" s="48">
        <v>3194</v>
      </c>
      <c r="F596" s="15">
        <v>44232</v>
      </c>
      <c r="G596" s="48">
        <v>3194</v>
      </c>
      <c r="H596" s="49">
        <f>Tabla13[[#This Row],[Importe]]-Tabla13[[#This Row],[Pagado]]</f>
        <v>0</v>
      </c>
      <c r="I596" s="8" t="s">
        <v>10970</v>
      </c>
    </row>
    <row r="597" spans="1:9" x14ac:dyDescent="0.25">
      <c r="A597" s="14">
        <v>44232</v>
      </c>
      <c r="B597" s="8" t="s">
        <v>15473</v>
      </c>
      <c r="C597" s="12">
        <v>46278</v>
      </c>
      <c r="D597" s="13" t="s">
        <v>4129</v>
      </c>
      <c r="E597" s="48">
        <v>251.2</v>
      </c>
      <c r="F597" s="15">
        <v>44232</v>
      </c>
      <c r="G597" s="48">
        <v>251.2</v>
      </c>
      <c r="H597" s="49">
        <f>Tabla13[[#This Row],[Importe]]-Tabla13[[#This Row],[Pagado]]</f>
        <v>0</v>
      </c>
      <c r="I597" s="8" t="s">
        <v>10970</v>
      </c>
    </row>
    <row r="598" spans="1:9" x14ac:dyDescent="0.25">
      <c r="A598" s="14">
        <v>44232</v>
      </c>
      <c r="B598" s="8" t="s">
        <v>15474</v>
      </c>
      <c r="C598" s="12">
        <v>46279</v>
      </c>
      <c r="D598" s="13" t="s">
        <v>4097</v>
      </c>
      <c r="E598" s="48">
        <v>4649.6000000000004</v>
      </c>
      <c r="F598" s="15">
        <v>44232</v>
      </c>
      <c r="G598" s="48">
        <v>4649.6000000000004</v>
      </c>
      <c r="H598" s="49">
        <f>Tabla13[[#This Row],[Importe]]-Tabla13[[#This Row],[Pagado]]</f>
        <v>0</v>
      </c>
      <c r="I598" s="8" t="s">
        <v>10970</v>
      </c>
    </row>
    <row r="599" spans="1:9" x14ac:dyDescent="0.25">
      <c r="A599" s="14">
        <v>44232</v>
      </c>
      <c r="B599" s="8" t="s">
        <v>15475</v>
      </c>
      <c r="C599" s="12">
        <v>46280</v>
      </c>
      <c r="D599" s="13" t="s">
        <v>4025</v>
      </c>
      <c r="E599" s="48">
        <v>2496</v>
      </c>
      <c r="F599" s="15">
        <v>44232</v>
      </c>
      <c r="G599" s="48">
        <v>2496</v>
      </c>
      <c r="H599" s="49">
        <f>Tabla13[[#This Row],[Importe]]-Tabla13[[#This Row],[Pagado]]</f>
        <v>0</v>
      </c>
      <c r="I599" s="8" t="s">
        <v>10970</v>
      </c>
    </row>
    <row r="600" spans="1:9" x14ac:dyDescent="0.25">
      <c r="A600" s="14">
        <v>44232</v>
      </c>
      <c r="B600" s="8" t="s">
        <v>15476</v>
      </c>
      <c r="C600" s="12">
        <v>46281</v>
      </c>
      <c r="D600" s="13" t="s">
        <v>4207</v>
      </c>
      <c r="E600" s="48">
        <v>1811.3</v>
      </c>
      <c r="F600" s="15">
        <v>44232</v>
      </c>
      <c r="G600" s="48">
        <v>1811.3</v>
      </c>
      <c r="H600" s="49">
        <f>Tabla13[[#This Row],[Importe]]-Tabla13[[#This Row],[Pagado]]</f>
        <v>0</v>
      </c>
      <c r="I600" s="8" t="s">
        <v>10970</v>
      </c>
    </row>
    <row r="601" spans="1:9" x14ac:dyDescent="0.25">
      <c r="A601" s="14">
        <v>44232</v>
      </c>
      <c r="B601" s="8" t="s">
        <v>15477</v>
      </c>
      <c r="C601" s="12">
        <v>46282</v>
      </c>
      <c r="D601" s="13" t="s">
        <v>3964</v>
      </c>
      <c r="E601" s="48">
        <v>392</v>
      </c>
      <c r="F601" s="15">
        <v>44232</v>
      </c>
      <c r="G601" s="48">
        <v>392</v>
      </c>
      <c r="H601" s="49">
        <f>Tabla13[[#This Row],[Importe]]-Tabla13[[#This Row],[Pagado]]</f>
        <v>0</v>
      </c>
      <c r="I601" s="8" t="s">
        <v>10970</v>
      </c>
    </row>
    <row r="602" spans="1:9" x14ac:dyDescent="0.25">
      <c r="A602" s="14">
        <v>44232</v>
      </c>
      <c r="B602" s="8" t="s">
        <v>15478</v>
      </c>
      <c r="C602" s="12">
        <v>46283</v>
      </c>
      <c r="D602" s="13" t="s">
        <v>4072</v>
      </c>
      <c r="E602" s="48">
        <v>874</v>
      </c>
      <c r="F602" s="15">
        <v>44232</v>
      </c>
      <c r="G602" s="48">
        <v>874</v>
      </c>
      <c r="H602" s="49">
        <f>Tabla13[[#This Row],[Importe]]-Tabla13[[#This Row],[Pagado]]</f>
        <v>0</v>
      </c>
      <c r="I602" s="8" t="s">
        <v>10970</v>
      </c>
    </row>
    <row r="603" spans="1:9" x14ac:dyDescent="0.25">
      <c r="A603" s="14">
        <v>44232</v>
      </c>
      <c r="B603" s="8" t="s">
        <v>15479</v>
      </c>
      <c r="C603" s="12">
        <v>46284</v>
      </c>
      <c r="D603" s="13" t="s">
        <v>8503</v>
      </c>
      <c r="E603" s="48">
        <v>1840</v>
      </c>
      <c r="F603" s="15">
        <v>44232</v>
      </c>
      <c r="G603" s="48">
        <v>1840</v>
      </c>
      <c r="H603" s="49">
        <f>Tabla13[[#This Row],[Importe]]-Tabla13[[#This Row],[Pagado]]</f>
        <v>0</v>
      </c>
      <c r="I603" s="8" t="s">
        <v>10970</v>
      </c>
    </row>
    <row r="604" spans="1:9" x14ac:dyDescent="0.25">
      <c r="A604" s="14">
        <v>44232</v>
      </c>
      <c r="B604" s="8" t="s">
        <v>15480</v>
      </c>
      <c r="C604" s="12">
        <v>46285</v>
      </c>
      <c r="D604" s="13" t="s">
        <v>4066</v>
      </c>
      <c r="E604" s="48">
        <v>2954</v>
      </c>
      <c r="F604" s="15">
        <v>44232</v>
      </c>
      <c r="G604" s="48">
        <v>2954</v>
      </c>
      <c r="H604" s="49">
        <f>Tabla13[[#This Row],[Importe]]-Tabla13[[#This Row],[Pagado]]</f>
        <v>0</v>
      </c>
      <c r="I604" s="8" t="s">
        <v>10970</v>
      </c>
    </row>
    <row r="605" spans="1:9" x14ac:dyDescent="0.25">
      <c r="A605" s="14">
        <v>44232</v>
      </c>
      <c r="B605" s="8" t="s">
        <v>15481</v>
      </c>
      <c r="C605" s="12">
        <v>46286</v>
      </c>
      <c r="D605" s="13" t="s">
        <v>4037</v>
      </c>
      <c r="E605" s="48">
        <v>2195.8000000000002</v>
      </c>
      <c r="F605" s="15">
        <v>44232</v>
      </c>
      <c r="G605" s="48">
        <v>2195.8000000000002</v>
      </c>
      <c r="H605" s="49">
        <f>Tabla13[[#This Row],[Importe]]-Tabla13[[#This Row],[Pagado]]</f>
        <v>0</v>
      </c>
      <c r="I605" s="8" t="s">
        <v>10970</v>
      </c>
    </row>
    <row r="606" spans="1:9" x14ac:dyDescent="0.25">
      <c r="A606" s="14">
        <v>44232</v>
      </c>
      <c r="B606" s="8" t="s">
        <v>15482</v>
      </c>
      <c r="C606" s="12">
        <v>46287</v>
      </c>
      <c r="D606" s="13" t="s">
        <v>4194</v>
      </c>
      <c r="E606" s="48">
        <v>4288.7</v>
      </c>
      <c r="F606" s="15">
        <v>44232</v>
      </c>
      <c r="G606" s="48">
        <v>4288.7</v>
      </c>
      <c r="H606" s="49">
        <f>Tabla13[[#This Row],[Importe]]-Tabla13[[#This Row],[Pagado]]</f>
        <v>0</v>
      </c>
      <c r="I606" s="8" t="s">
        <v>10970</v>
      </c>
    </row>
    <row r="607" spans="1:9" x14ac:dyDescent="0.25">
      <c r="A607" s="14">
        <v>44232</v>
      </c>
      <c r="B607" s="8" t="s">
        <v>15483</v>
      </c>
      <c r="C607" s="12">
        <v>46288</v>
      </c>
      <c r="D607" s="13" t="s">
        <v>4073</v>
      </c>
      <c r="E607" s="48">
        <v>7143.8</v>
      </c>
      <c r="F607" s="15">
        <v>44232</v>
      </c>
      <c r="G607" s="48">
        <v>7143.8</v>
      </c>
      <c r="H607" s="49">
        <f>Tabla13[[#This Row],[Importe]]-Tabla13[[#This Row],[Pagado]]</f>
        <v>0</v>
      </c>
      <c r="I607" s="8" t="s">
        <v>10970</v>
      </c>
    </row>
    <row r="608" spans="1:9" x14ac:dyDescent="0.25">
      <c r="A608" s="14">
        <v>44232</v>
      </c>
      <c r="B608" s="8" t="s">
        <v>15484</v>
      </c>
      <c r="C608" s="12">
        <v>46289</v>
      </c>
      <c r="D608" s="13" t="s">
        <v>3962</v>
      </c>
      <c r="E608" s="48">
        <v>9383</v>
      </c>
      <c r="F608" s="15">
        <v>44232</v>
      </c>
      <c r="G608" s="48">
        <v>9383</v>
      </c>
      <c r="H608" s="49">
        <f>Tabla13[[#This Row],[Importe]]-Tabla13[[#This Row],[Pagado]]</f>
        <v>0</v>
      </c>
      <c r="I608" s="8" t="s">
        <v>10970</v>
      </c>
    </row>
    <row r="609" spans="1:9" x14ac:dyDescent="0.25">
      <c r="A609" s="14">
        <v>44232</v>
      </c>
      <c r="B609" s="8" t="s">
        <v>15485</v>
      </c>
      <c r="C609" s="12">
        <v>46290</v>
      </c>
      <c r="D609" s="13" t="s">
        <v>3964</v>
      </c>
      <c r="E609" s="48">
        <v>552</v>
      </c>
      <c r="F609" s="15">
        <v>44232</v>
      </c>
      <c r="G609" s="48">
        <v>552</v>
      </c>
      <c r="H609" s="49">
        <f>Tabla13[[#This Row],[Importe]]-Tabla13[[#This Row],[Pagado]]</f>
        <v>0</v>
      </c>
      <c r="I609" s="8" t="s">
        <v>10970</v>
      </c>
    </row>
    <row r="610" spans="1:9" x14ac:dyDescent="0.25">
      <c r="A610" s="14">
        <v>44232</v>
      </c>
      <c r="B610" s="8" t="s">
        <v>15486</v>
      </c>
      <c r="C610" s="12">
        <v>46291</v>
      </c>
      <c r="D610" s="13" t="s">
        <v>3962</v>
      </c>
      <c r="E610" s="48">
        <v>270.60000000000002</v>
      </c>
      <c r="F610" s="15">
        <v>44232</v>
      </c>
      <c r="G610" s="48">
        <v>270.60000000000002</v>
      </c>
      <c r="H610" s="49">
        <f>Tabla13[[#This Row],[Importe]]-Tabla13[[#This Row],[Pagado]]</f>
        <v>0</v>
      </c>
      <c r="I610" s="8" t="s">
        <v>10970</v>
      </c>
    </row>
    <row r="611" spans="1:9" x14ac:dyDescent="0.25">
      <c r="A611" s="14">
        <v>44232</v>
      </c>
      <c r="B611" s="8" t="s">
        <v>15487</v>
      </c>
      <c r="C611" s="12">
        <v>46292</v>
      </c>
      <c r="D611" s="13" t="s">
        <v>4033</v>
      </c>
      <c r="E611" s="48">
        <v>4582.3100000000004</v>
      </c>
      <c r="F611" s="15">
        <v>44232</v>
      </c>
      <c r="G611" s="48">
        <v>4582.3100000000004</v>
      </c>
      <c r="H611" s="49">
        <f>Tabla13[[#This Row],[Importe]]-Tabla13[[#This Row],[Pagado]]</f>
        <v>0</v>
      </c>
      <c r="I611" s="8" t="s">
        <v>10970</v>
      </c>
    </row>
    <row r="612" spans="1:9" x14ac:dyDescent="0.25">
      <c r="A612" s="14">
        <v>44232</v>
      </c>
      <c r="B612" s="8" t="s">
        <v>15488</v>
      </c>
      <c r="C612" s="12">
        <v>46293</v>
      </c>
      <c r="D612" s="13" t="s">
        <v>4096</v>
      </c>
      <c r="E612" s="48">
        <v>4635</v>
      </c>
      <c r="F612" s="15">
        <v>44232</v>
      </c>
      <c r="G612" s="48">
        <v>4635</v>
      </c>
      <c r="H612" s="49">
        <f>Tabla13[[#This Row],[Importe]]-Tabla13[[#This Row],[Pagado]]</f>
        <v>0</v>
      </c>
      <c r="I612" s="8" t="s">
        <v>10970</v>
      </c>
    </row>
    <row r="613" spans="1:9" x14ac:dyDescent="0.25">
      <c r="A613" s="14">
        <v>44232</v>
      </c>
      <c r="B613" s="8" t="s">
        <v>15489</v>
      </c>
      <c r="C613" s="12">
        <v>46294</v>
      </c>
      <c r="D613" s="13" t="s">
        <v>3952</v>
      </c>
      <c r="E613" s="48">
        <v>2226</v>
      </c>
      <c r="F613" s="15">
        <v>44232</v>
      </c>
      <c r="G613" s="48">
        <v>2226</v>
      </c>
      <c r="H613" s="49">
        <f>Tabla13[[#This Row],[Importe]]-Tabla13[[#This Row],[Pagado]]</f>
        <v>0</v>
      </c>
      <c r="I613" s="8" t="s">
        <v>10970</v>
      </c>
    </row>
    <row r="614" spans="1:9" x14ac:dyDescent="0.25">
      <c r="A614" s="14">
        <v>44232</v>
      </c>
      <c r="B614" s="8" t="s">
        <v>15490</v>
      </c>
      <c r="C614" s="12">
        <v>46295</v>
      </c>
      <c r="D614" s="13" t="s">
        <v>3964</v>
      </c>
      <c r="E614" s="48">
        <v>4476</v>
      </c>
      <c r="F614" s="15">
        <v>44232</v>
      </c>
      <c r="G614" s="48">
        <v>4476</v>
      </c>
      <c r="H614" s="49">
        <f>Tabla13[[#This Row],[Importe]]-Tabla13[[#This Row],[Pagado]]</f>
        <v>0</v>
      </c>
      <c r="I614" s="8" t="s">
        <v>10970</v>
      </c>
    </row>
    <row r="615" spans="1:9" x14ac:dyDescent="0.25">
      <c r="A615" s="14">
        <v>44232</v>
      </c>
      <c r="B615" s="8" t="s">
        <v>15491</v>
      </c>
      <c r="C615" s="12">
        <v>46296</v>
      </c>
      <c r="D615" s="13" t="s">
        <v>3964</v>
      </c>
      <c r="E615" s="48">
        <v>115</v>
      </c>
      <c r="F615" s="15">
        <v>44232</v>
      </c>
      <c r="G615" s="48">
        <v>115</v>
      </c>
      <c r="H615" s="49">
        <f>Tabla13[[#This Row],[Importe]]-Tabla13[[#This Row],[Pagado]]</f>
        <v>0</v>
      </c>
      <c r="I615" s="8" t="s">
        <v>10970</v>
      </c>
    </row>
    <row r="616" spans="1:9" x14ac:dyDescent="0.25">
      <c r="A616" s="14">
        <v>44232</v>
      </c>
      <c r="B616" s="8" t="s">
        <v>15492</v>
      </c>
      <c r="C616" s="12">
        <v>46297</v>
      </c>
      <c r="D616" s="13" t="s">
        <v>3964</v>
      </c>
      <c r="E616" s="48">
        <v>1380</v>
      </c>
      <c r="F616" s="15">
        <v>44232</v>
      </c>
      <c r="G616" s="48">
        <v>1380</v>
      </c>
      <c r="H616" s="49">
        <f>Tabla13[[#This Row],[Importe]]-Tabla13[[#This Row],[Pagado]]</f>
        <v>0</v>
      </c>
      <c r="I616" s="8" t="s">
        <v>10970</v>
      </c>
    </row>
    <row r="617" spans="1:9" x14ac:dyDescent="0.25">
      <c r="A617" s="14">
        <v>44232</v>
      </c>
      <c r="B617" s="8" t="s">
        <v>15493</v>
      </c>
      <c r="C617" s="12">
        <v>46298</v>
      </c>
      <c r="D617" s="13" t="s">
        <v>4054</v>
      </c>
      <c r="E617" s="48">
        <v>33572.879999999997</v>
      </c>
      <c r="F617" s="15">
        <v>44233</v>
      </c>
      <c r="G617" s="48">
        <v>33572.879999999997</v>
      </c>
      <c r="H617" s="49">
        <f>Tabla13[[#This Row],[Importe]]-Tabla13[[#This Row],[Pagado]]</f>
        <v>0</v>
      </c>
      <c r="I617" s="8" t="s">
        <v>10970</v>
      </c>
    </row>
    <row r="618" spans="1:9" x14ac:dyDescent="0.25">
      <c r="A618" s="14">
        <v>44232</v>
      </c>
      <c r="B618" s="8" t="s">
        <v>15494</v>
      </c>
      <c r="C618" s="12">
        <v>46299</v>
      </c>
      <c r="D618" s="13" t="s">
        <v>3955</v>
      </c>
      <c r="E618" s="48">
        <v>632.70000000000005</v>
      </c>
      <c r="F618" s="15">
        <v>44232</v>
      </c>
      <c r="G618" s="48">
        <v>632.70000000000005</v>
      </c>
      <c r="H618" s="49">
        <f>Tabla13[[#This Row],[Importe]]-Tabla13[[#This Row],[Pagado]]</f>
        <v>0</v>
      </c>
      <c r="I618" s="8" t="s">
        <v>10970</v>
      </c>
    </row>
    <row r="619" spans="1:9" x14ac:dyDescent="0.25">
      <c r="A619" s="14">
        <v>44232</v>
      </c>
      <c r="B619" s="8" t="s">
        <v>15495</v>
      </c>
      <c r="C619" s="12">
        <v>46300</v>
      </c>
      <c r="D619" s="13" t="s">
        <v>3964</v>
      </c>
      <c r="E619" s="48">
        <v>428</v>
      </c>
      <c r="F619" s="15">
        <v>44232</v>
      </c>
      <c r="G619" s="48">
        <v>428</v>
      </c>
      <c r="H619" s="49">
        <f>Tabla13[[#This Row],[Importe]]-Tabla13[[#This Row],[Pagado]]</f>
        <v>0</v>
      </c>
      <c r="I619" s="8" t="s">
        <v>10970</v>
      </c>
    </row>
    <row r="620" spans="1:9" x14ac:dyDescent="0.25">
      <c r="A620" s="14">
        <v>44232</v>
      </c>
      <c r="B620" s="8" t="s">
        <v>15496</v>
      </c>
      <c r="C620" s="12">
        <v>46301</v>
      </c>
      <c r="D620" s="13" t="s">
        <v>4110</v>
      </c>
      <c r="E620" s="48">
        <v>1608</v>
      </c>
      <c r="F620" s="15">
        <v>44232</v>
      </c>
      <c r="G620" s="48">
        <v>1608</v>
      </c>
      <c r="H620" s="49">
        <f>Tabla13[[#This Row],[Importe]]-Tabla13[[#This Row],[Pagado]]</f>
        <v>0</v>
      </c>
      <c r="I620" s="8" t="s">
        <v>10970</v>
      </c>
    </row>
    <row r="621" spans="1:9" x14ac:dyDescent="0.25">
      <c r="A621" s="14">
        <v>44233</v>
      </c>
      <c r="B621" s="8" t="s">
        <v>15497</v>
      </c>
      <c r="C621" s="12">
        <v>46302</v>
      </c>
      <c r="D621" s="13" t="s">
        <v>3956</v>
      </c>
      <c r="E621" s="48">
        <v>2940</v>
      </c>
      <c r="F621" s="15">
        <v>44233</v>
      </c>
      <c r="G621" s="48">
        <v>2940</v>
      </c>
      <c r="H621" s="49">
        <f>Tabla13[[#This Row],[Importe]]-Tabla13[[#This Row],[Pagado]]</f>
        <v>0</v>
      </c>
      <c r="I621" s="8" t="s">
        <v>10970</v>
      </c>
    </row>
    <row r="622" spans="1:9" x14ac:dyDescent="0.25">
      <c r="A622" s="14">
        <v>44233</v>
      </c>
      <c r="B622" s="8" t="s">
        <v>15498</v>
      </c>
      <c r="C622" s="12">
        <v>46303</v>
      </c>
      <c r="D622" s="13" t="s">
        <v>4031</v>
      </c>
      <c r="E622" s="48">
        <v>3760</v>
      </c>
      <c r="F622" s="15">
        <v>44233</v>
      </c>
      <c r="G622" s="48">
        <v>3760</v>
      </c>
      <c r="H622" s="49">
        <f>Tabla13[[#This Row],[Importe]]-Tabla13[[#This Row],[Pagado]]</f>
        <v>0</v>
      </c>
      <c r="I622" s="8" t="s">
        <v>10970</v>
      </c>
    </row>
    <row r="623" spans="1:9" x14ac:dyDescent="0.25">
      <c r="A623" s="14">
        <v>44233</v>
      </c>
      <c r="B623" s="8" t="s">
        <v>15499</v>
      </c>
      <c r="C623" s="12">
        <v>46304</v>
      </c>
      <c r="D623" s="13" t="s">
        <v>3957</v>
      </c>
      <c r="E623" s="48">
        <v>3290</v>
      </c>
      <c r="F623" s="15">
        <v>44233</v>
      </c>
      <c r="G623" s="48">
        <v>3290</v>
      </c>
      <c r="H623" s="49">
        <f>Tabla13[[#This Row],[Importe]]-Tabla13[[#This Row],[Pagado]]</f>
        <v>0</v>
      </c>
      <c r="I623" s="8" t="s">
        <v>10970</v>
      </c>
    </row>
    <row r="624" spans="1:9" x14ac:dyDescent="0.25">
      <c r="A624" s="14">
        <v>44233</v>
      </c>
      <c r="B624" s="8" t="s">
        <v>15500</v>
      </c>
      <c r="C624" s="12">
        <v>46305</v>
      </c>
      <c r="D624" s="13" t="s">
        <v>4033</v>
      </c>
      <c r="E624" s="48">
        <v>1785</v>
      </c>
      <c r="F624" s="15">
        <v>44233</v>
      </c>
      <c r="G624" s="48">
        <v>1785</v>
      </c>
      <c r="H624" s="49">
        <f>Tabla13[[#This Row],[Importe]]-Tabla13[[#This Row],[Pagado]]</f>
        <v>0</v>
      </c>
      <c r="I624" s="8" t="s">
        <v>10970</v>
      </c>
    </row>
    <row r="625" spans="1:9" x14ac:dyDescent="0.25">
      <c r="A625" s="14">
        <v>44233</v>
      </c>
      <c r="B625" s="8" t="s">
        <v>15501</v>
      </c>
      <c r="C625" s="12">
        <v>46306</v>
      </c>
      <c r="D625" s="17" t="s">
        <v>7662</v>
      </c>
      <c r="E625" s="48">
        <v>0</v>
      </c>
      <c r="F625" s="18" t="s">
        <v>7662</v>
      </c>
      <c r="G625" s="48">
        <v>0</v>
      </c>
      <c r="H625" s="49">
        <f>Tabla13[[#This Row],[Importe]]-Tabla13[[#This Row],[Pagado]]</f>
        <v>0</v>
      </c>
      <c r="I625" s="8" t="s">
        <v>7662</v>
      </c>
    </row>
    <row r="626" spans="1:9" x14ac:dyDescent="0.25">
      <c r="A626" s="14">
        <v>44233</v>
      </c>
      <c r="B626" s="8" t="s">
        <v>15502</v>
      </c>
      <c r="C626" s="12">
        <v>46307</v>
      </c>
      <c r="D626" s="13" t="s">
        <v>3980</v>
      </c>
      <c r="E626" s="48">
        <v>5784</v>
      </c>
      <c r="F626" s="15">
        <v>44234</v>
      </c>
      <c r="G626" s="48">
        <v>5784</v>
      </c>
      <c r="H626" s="49">
        <f>Tabla13[[#This Row],[Importe]]-Tabla13[[#This Row],[Pagado]]</f>
        <v>0</v>
      </c>
      <c r="I626" s="8" t="s">
        <v>10970</v>
      </c>
    </row>
    <row r="627" spans="1:9" ht="30" x14ac:dyDescent="0.25">
      <c r="A627" s="14">
        <v>44233</v>
      </c>
      <c r="B627" s="8" t="s">
        <v>15503</v>
      </c>
      <c r="C627" s="12">
        <v>46308</v>
      </c>
      <c r="D627" s="13" t="s">
        <v>3935</v>
      </c>
      <c r="E627" s="48">
        <v>59887.6</v>
      </c>
      <c r="F627" s="15" t="s">
        <v>15504</v>
      </c>
      <c r="G627" s="48">
        <f>11700+48187.6</f>
        <v>59887.6</v>
      </c>
      <c r="H627" s="49">
        <f>Tabla13[[#This Row],[Importe]]-Tabla13[[#This Row],[Pagado]]</f>
        <v>0</v>
      </c>
      <c r="I627" s="8" t="s">
        <v>10970</v>
      </c>
    </row>
    <row r="628" spans="1:9" x14ac:dyDescent="0.25">
      <c r="A628" s="14">
        <v>44233</v>
      </c>
      <c r="B628" s="8" t="s">
        <v>15505</v>
      </c>
      <c r="C628" s="12">
        <v>46309</v>
      </c>
      <c r="D628" s="13" t="s">
        <v>3985</v>
      </c>
      <c r="E628" s="48">
        <v>2812</v>
      </c>
      <c r="F628" s="15">
        <v>44234</v>
      </c>
      <c r="G628" s="48">
        <v>2812</v>
      </c>
      <c r="H628" s="49">
        <f>Tabla13[[#This Row],[Importe]]-Tabla13[[#This Row],[Pagado]]</f>
        <v>0</v>
      </c>
      <c r="I628" s="8" t="s">
        <v>10970</v>
      </c>
    </row>
    <row r="629" spans="1:9" x14ac:dyDescent="0.25">
      <c r="A629" s="14">
        <v>44233</v>
      </c>
      <c r="B629" s="8" t="s">
        <v>15506</v>
      </c>
      <c r="C629" s="12">
        <v>46310</v>
      </c>
      <c r="D629" s="13" t="s">
        <v>3987</v>
      </c>
      <c r="E629" s="48">
        <v>3717</v>
      </c>
      <c r="F629" s="15">
        <v>44234</v>
      </c>
      <c r="G629" s="48">
        <v>3717</v>
      </c>
      <c r="H629" s="49">
        <f>Tabla13[[#This Row],[Importe]]-Tabla13[[#This Row],[Pagado]]</f>
        <v>0</v>
      </c>
      <c r="I629" s="8" t="s">
        <v>10970</v>
      </c>
    </row>
    <row r="630" spans="1:9" x14ac:dyDescent="0.25">
      <c r="A630" s="14">
        <v>44233</v>
      </c>
      <c r="B630" s="8" t="s">
        <v>15507</v>
      </c>
      <c r="C630" s="12">
        <v>46311</v>
      </c>
      <c r="D630" s="13" t="s">
        <v>3964</v>
      </c>
      <c r="E630" s="48">
        <v>839.8</v>
      </c>
      <c r="F630" s="15">
        <v>44233</v>
      </c>
      <c r="G630" s="48">
        <v>839.8</v>
      </c>
      <c r="H630" s="49">
        <f>Tabla13[[#This Row],[Importe]]-Tabla13[[#This Row],[Pagado]]</f>
        <v>0</v>
      </c>
      <c r="I630" s="8" t="s">
        <v>10970</v>
      </c>
    </row>
    <row r="631" spans="1:9" x14ac:dyDescent="0.25">
      <c r="A631" s="14">
        <v>44233</v>
      </c>
      <c r="B631" s="8" t="s">
        <v>15508</v>
      </c>
      <c r="C631" s="12">
        <v>46312</v>
      </c>
      <c r="D631" s="13" t="s">
        <v>4183</v>
      </c>
      <c r="E631" s="48">
        <v>4070</v>
      </c>
      <c r="F631" s="15">
        <v>44233</v>
      </c>
      <c r="G631" s="48">
        <v>4070</v>
      </c>
      <c r="H631" s="49">
        <f>Tabla13[[#This Row],[Importe]]-Tabla13[[#This Row],[Pagado]]</f>
        <v>0</v>
      </c>
      <c r="I631" s="8" t="s">
        <v>10970</v>
      </c>
    </row>
    <row r="632" spans="1:9" x14ac:dyDescent="0.25">
      <c r="A632" s="14">
        <v>44233</v>
      </c>
      <c r="B632" s="8" t="s">
        <v>15509</v>
      </c>
      <c r="C632" s="12">
        <v>46313</v>
      </c>
      <c r="D632" s="13" t="s">
        <v>3967</v>
      </c>
      <c r="E632" s="48">
        <v>7502.4</v>
      </c>
      <c r="F632" s="15">
        <v>44233</v>
      </c>
      <c r="G632" s="48">
        <v>7502.4</v>
      </c>
      <c r="H632" s="49">
        <f>Tabla13[[#This Row],[Importe]]-Tabla13[[#This Row],[Pagado]]</f>
        <v>0</v>
      </c>
      <c r="I632" s="8" t="s">
        <v>10970</v>
      </c>
    </row>
    <row r="633" spans="1:9" x14ac:dyDescent="0.25">
      <c r="A633" s="14">
        <v>44233</v>
      </c>
      <c r="B633" s="8" t="s">
        <v>15510</v>
      </c>
      <c r="C633" s="12">
        <v>46314</v>
      </c>
      <c r="D633" s="13" t="s">
        <v>3963</v>
      </c>
      <c r="E633" s="48">
        <v>769.3</v>
      </c>
      <c r="F633" s="15">
        <v>44233</v>
      </c>
      <c r="G633" s="48">
        <v>769.3</v>
      </c>
      <c r="H633" s="49">
        <f>Tabla13[[#This Row],[Importe]]-Tabla13[[#This Row],[Pagado]]</f>
        <v>0</v>
      </c>
      <c r="I633" s="8" t="s">
        <v>10970</v>
      </c>
    </row>
    <row r="634" spans="1:9" x14ac:dyDescent="0.25">
      <c r="A634" s="14">
        <v>44233</v>
      </c>
      <c r="B634" s="8" t="s">
        <v>15511</v>
      </c>
      <c r="C634" s="12">
        <v>46315</v>
      </c>
      <c r="D634" s="13" t="s">
        <v>4120</v>
      </c>
      <c r="E634" s="48">
        <v>2705.1</v>
      </c>
      <c r="F634" s="15">
        <v>44234</v>
      </c>
      <c r="G634" s="48">
        <v>2705.1</v>
      </c>
      <c r="H634" s="49">
        <f>Tabla13[[#This Row],[Importe]]-Tabla13[[#This Row],[Pagado]]</f>
        <v>0</v>
      </c>
      <c r="I634" s="8" t="s">
        <v>10970</v>
      </c>
    </row>
    <row r="635" spans="1:9" x14ac:dyDescent="0.25">
      <c r="A635" s="14">
        <v>44233</v>
      </c>
      <c r="B635" s="8" t="s">
        <v>15512</v>
      </c>
      <c r="C635" s="12">
        <v>46316</v>
      </c>
      <c r="D635" s="13" t="s">
        <v>9503</v>
      </c>
      <c r="E635" s="48">
        <v>4526.2</v>
      </c>
      <c r="F635" s="15">
        <v>44233</v>
      </c>
      <c r="G635" s="48">
        <v>4526.2</v>
      </c>
      <c r="H635" s="49">
        <f>Tabla13[[#This Row],[Importe]]-Tabla13[[#This Row],[Pagado]]</f>
        <v>0</v>
      </c>
      <c r="I635" s="8" t="s">
        <v>10970</v>
      </c>
    </row>
    <row r="636" spans="1:9" x14ac:dyDescent="0.25">
      <c r="A636" s="14">
        <v>44233</v>
      </c>
      <c r="B636" s="8" t="s">
        <v>15513</v>
      </c>
      <c r="C636" s="12">
        <v>46317</v>
      </c>
      <c r="D636" s="13" t="s">
        <v>4016</v>
      </c>
      <c r="E636" s="48">
        <v>5864.2</v>
      </c>
      <c r="F636" s="15">
        <v>44234</v>
      </c>
      <c r="G636" s="48">
        <v>5864.2</v>
      </c>
      <c r="H636" s="49">
        <f>Tabla13[[#This Row],[Importe]]-Tabla13[[#This Row],[Pagado]]</f>
        <v>0</v>
      </c>
      <c r="I636" s="8" t="s">
        <v>10970</v>
      </c>
    </row>
    <row r="637" spans="1:9" x14ac:dyDescent="0.25">
      <c r="A637" s="14">
        <v>44233</v>
      </c>
      <c r="B637" s="8" t="s">
        <v>15514</v>
      </c>
      <c r="C637" s="12">
        <v>46318</v>
      </c>
      <c r="D637" s="13" t="s">
        <v>4082</v>
      </c>
      <c r="E637" s="48">
        <v>10463.200000000001</v>
      </c>
      <c r="F637" s="15">
        <v>44235</v>
      </c>
      <c r="G637" s="48">
        <v>10463.200000000001</v>
      </c>
      <c r="H637" s="49">
        <f>Tabla13[[#This Row],[Importe]]-Tabla13[[#This Row],[Pagado]]</f>
        <v>0</v>
      </c>
      <c r="I637" s="8" t="s">
        <v>10970</v>
      </c>
    </row>
    <row r="638" spans="1:9" ht="30" x14ac:dyDescent="0.25">
      <c r="A638" s="14">
        <v>44233</v>
      </c>
      <c r="B638" s="8" t="s">
        <v>15515</v>
      </c>
      <c r="C638" s="12">
        <v>46319</v>
      </c>
      <c r="D638" s="13" t="s">
        <v>3951</v>
      </c>
      <c r="E638" s="48">
        <v>6502.7</v>
      </c>
      <c r="F638" s="15" t="s">
        <v>15359</v>
      </c>
      <c r="G638" s="48">
        <f>4000+2502.7</f>
        <v>6502.7</v>
      </c>
      <c r="H638" s="49">
        <f>Tabla13[[#This Row],[Importe]]-Tabla13[[#This Row],[Pagado]]</f>
        <v>0</v>
      </c>
      <c r="I638" s="8" t="s">
        <v>10970</v>
      </c>
    </row>
    <row r="639" spans="1:9" x14ac:dyDescent="0.25">
      <c r="A639" s="14">
        <v>44233</v>
      </c>
      <c r="B639" s="8" t="s">
        <v>15516</v>
      </c>
      <c r="C639" s="12">
        <v>46320</v>
      </c>
      <c r="D639" s="13" t="s">
        <v>3946</v>
      </c>
      <c r="E639" s="48">
        <v>5814</v>
      </c>
      <c r="F639" s="15">
        <v>44235</v>
      </c>
      <c r="G639" s="48">
        <v>5814</v>
      </c>
      <c r="H639" s="49">
        <f>Tabla13[[#This Row],[Importe]]-Tabla13[[#This Row],[Pagado]]</f>
        <v>0</v>
      </c>
      <c r="I639" s="8" t="s">
        <v>10970</v>
      </c>
    </row>
    <row r="640" spans="1:9" x14ac:dyDescent="0.25">
      <c r="A640" s="14">
        <v>44233</v>
      </c>
      <c r="B640" s="8" t="s">
        <v>15517</v>
      </c>
      <c r="C640" s="12">
        <v>46321</v>
      </c>
      <c r="D640" s="13" t="s">
        <v>3986</v>
      </c>
      <c r="E640" s="48">
        <v>3280.3</v>
      </c>
      <c r="F640" s="15">
        <v>44234</v>
      </c>
      <c r="G640" s="48">
        <v>3280.3</v>
      </c>
      <c r="H640" s="49">
        <f>Tabla13[[#This Row],[Importe]]-Tabla13[[#This Row],[Pagado]]</f>
        <v>0</v>
      </c>
      <c r="I640" s="8" t="s">
        <v>10970</v>
      </c>
    </row>
    <row r="641" spans="1:9" x14ac:dyDescent="0.25">
      <c r="A641" s="14">
        <v>44233</v>
      </c>
      <c r="B641" s="8" t="s">
        <v>15518</v>
      </c>
      <c r="C641" s="12">
        <v>46322</v>
      </c>
      <c r="D641" s="13" t="s">
        <v>3986</v>
      </c>
      <c r="E641" s="48">
        <v>1440.6</v>
      </c>
      <c r="F641" s="15">
        <v>44234</v>
      </c>
      <c r="G641" s="48">
        <v>1440.6</v>
      </c>
      <c r="H641" s="49">
        <f>Tabla13[[#This Row],[Importe]]-Tabla13[[#This Row],[Pagado]]</f>
        <v>0</v>
      </c>
      <c r="I641" s="8" t="s">
        <v>10970</v>
      </c>
    </row>
    <row r="642" spans="1:9" x14ac:dyDescent="0.25">
      <c r="A642" s="14">
        <v>44233</v>
      </c>
      <c r="B642" s="8" t="s">
        <v>15519</v>
      </c>
      <c r="C642" s="12">
        <v>46323</v>
      </c>
      <c r="D642" s="13" t="s">
        <v>4129</v>
      </c>
      <c r="E642" s="48">
        <v>18920</v>
      </c>
      <c r="F642" s="15">
        <v>44234</v>
      </c>
      <c r="G642" s="48">
        <v>18920</v>
      </c>
      <c r="H642" s="49">
        <f>Tabla13[[#This Row],[Importe]]-Tabla13[[#This Row],[Pagado]]</f>
        <v>0</v>
      </c>
      <c r="I642" s="8" t="s">
        <v>10970</v>
      </c>
    </row>
    <row r="643" spans="1:9" x14ac:dyDescent="0.25">
      <c r="A643" s="14">
        <v>44233</v>
      </c>
      <c r="B643" s="8" t="s">
        <v>15520</v>
      </c>
      <c r="C643" s="12">
        <v>46324</v>
      </c>
      <c r="D643" s="13" t="s">
        <v>3952</v>
      </c>
      <c r="E643" s="48">
        <v>6091.8</v>
      </c>
      <c r="F643" s="15">
        <v>44233</v>
      </c>
      <c r="G643" s="48">
        <v>6091.8</v>
      </c>
      <c r="H643" s="49">
        <f>Tabla13[[#This Row],[Importe]]-Tabla13[[#This Row],[Pagado]]</f>
        <v>0</v>
      </c>
      <c r="I643" s="8" t="s">
        <v>10970</v>
      </c>
    </row>
    <row r="644" spans="1:9" x14ac:dyDescent="0.25">
      <c r="A644" s="14">
        <v>44233</v>
      </c>
      <c r="B644" s="8" t="s">
        <v>15521</v>
      </c>
      <c r="C644" s="12">
        <v>46325</v>
      </c>
      <c r="D644" s="17" t="s">
        <v>7662</v>
      </c>
      <c r="E644" s="48">
        <v>0</v>
      </c>
      <c r="F644" s="18" t="s">
        <v>7662</v>
      </c>
      <c r="G644" s="48">
        <v>0</v>
      </c>
      <c r="H644" s="49">
        <f>Tabla13[[#This Row],[Importe]]-Tabla13[[#This Row],[Pagado]]</f>
        <v>0</v>
      </c>
      <c r="I644" s="8" t="s">
        <v>7662</v>
      </c>
    </row>
    <row r="645" spans="1:9" x14ac:dyDescent="0.25">
      <c r="A645" s="14">
        <v>44233</v>
      </c>
      <c r="B645" s="8" t="s">
        <v>15522</v>
      </c>
      <c r="C645" s="12">
        <v>46326</v>
      </c>
      <c r="D645" s="13" t="s">
        <v>4116</v>
      </c>
      <c r="E645" s="48">
        <v>1362</v>
      </c>
      <c r="F645" s="15">
        <v>44234</v>
      </c>
      <c r="G645" s="48">
        <v>1362</v>
      </c>
      <c r="H645" s="49">
        <f>Tabla13[[#This Row],[Importe]]-Tabla13[[#This Row],[Pagado]]</f>
        <v>0</v>
      </c>
      <c r="I645" s="8" t="s">
        <v>10970</v>
      </c>
    </row>
    <row r="646" spans="1:9" x14ac:dyDescent="0.25">
      <c r="A646" s="14">
        <v>44233</v>
      </c>
      <c r="B646" s="8" t="s">
        <v>15523</v>
      </c>
      <c r="C646" s="12">
        <v>46327</v>
      </c>
      <c r="D646" s="13" t="s">
        <v>3949</v>
      </c>
      <c r="E646" s="48">
        <v>48175.199999999997</v>
      </c>
      <c r="F646" s="15">
        <v>44235</v>
      </c>
      <c r="G646" s="48">
        <v>48175.199999999997</v>
      </c>
      <c r="H646" s="49">
        <f>Tabla13[[#This Row],[Importe]]-Tabla13[[#This Row],[Pagado]]</f>
        <v>0</v>
      </c>
      <c r="I646" s="8" t="s">
        <v>10970</v>
      </c>
    </row>
    <row r="647" spans="1:9" x14ac:dyDescent="0.25">
      <c r="A647" s="14">
        <v>44233</v>
      </c>
      <c r="B647" s="8" t="s">
        <v>15524</v>
      </c>
      <c r="C647" s="12">
        <v>46328</v>
      </c>
      <c r="D647" s="13" t="s">
        <v>8544</v>
      </c>
      <c r="E647" s="48">
        <v>600</v>
      </c>
      <c r="F647" s="15">
        <v>44233</v>
      </c>
      <c r="G647" s="48">
        <v>600</v>
      </c>
      <c r="H647" s="49">
        <f>Tabla13[[#This Row],[Importe]]-Tabla13[[#This Row],[Pagado]]</f>
        <v>0</v>
      </c>
      <c r="I647" s="8" t="s">
        <v>10970</v>
      </c>
    </row>
    <row r="648" spans="1:9" x14ac:dyDescent="0.25">
      <c r="A648" s="14">
        <v>44233</v>
      </c>
      <c r="B648" s="8" t="s">
        <v>15525</v>
      </c>
      <c r="C648" s="12">
        <v>46329</v>
      </c>
      <c r="D648" s="13" t="s">
        <v>3948</v>
      </c>
      <c r="E648" s="48">
        <v>18918</v>
      </c>
      <c r="F648" s="15">
        <v>44235</v>
      </c>
      <c r="G648" s="48">
        <v>18918</v>
      </c>
      <c r="H648" s="49">
        <f>Tabla13[[#This Row],[Importe]]-Tabla13[[#This Row],[Pagado]]</f>
        <v>0</v>
      </c>
      <c r="I648" s="8" t="s">
        <v>10970</v>
      </c>
    </row>
    <row r="649" spans="1:9" x14ac:dyDescent="0.25">
      <c r="A649" s="14">
        <v>44233</v>
      </c>
      <c r="B649" s="8" t="s">
        <v>15526</v>
      </c>
      <c r="C649" s="12">
        <v>46330</v>
      </c>
      <c r="D649" s="13" t="s">
        <v>3942</v>
      </c>
      <c r="E649" s="48">
        <v>11888</v>
      </c>
      <c r="F649" s="15">
        <v>44235</v>
      </c>
      <c r="G649" s="48">
        <v>11888</v>
      </c>
      <c r="H649" s="49">
        <f>Tabla13[[#This Row],[Importe]]-Tabla13[[#This Row],[Pagado]]</f>
        <v>0</v>
      </c>
      <c r="I649" s="8" t="s">
        <v>10970</v>
      </c>
    </row>
    <row r="650" spans="1:9" ht="30" x14ac:dyDescent="0.25">
      <c r="A650" s="14">
        <v>44233</v>
      </c>
      <c r="B650" s="8" t="s">
        <v>15527</v>
      </c>
      <c r="C650" s="12">
        <v>46331</v>
      </c>
      <c r="D650" s="13" t="s">
        <v>3950</v>
      </c>
      <c r="E650" s="48">
        <v>55818</v>
      </c>
      <c r="F650" s="15" t="s">
        <v>15528</v>
      </c>
      <c r="G650" s="48">
        <f>50000+5818</f>
        <v>55818</v>
      </c>
      <c r="H650" s="49">
        <f>Tabla13[[#This Row],[Importe]]-Tabla13[[#This Row],[Pagado]]</f>
        <v>0</v>
      </c>
      <c r="I650" s="8" t="s">
        <v>10970</v>
      </c>
    </row>
    <row r="651" spans="1:9" x14ac:dyDescent="0.25">
      <c r="A651" s="14">
        <v>44233</v>
      </c>
      <c r="B651" s="8" t="s">
        <v>15529</v>
      </c>
      <c r="C651" s="12">
        <v>46332</v>
      </c>
      <c r="D651" s="13" t="s">
        <v>8698</v>
      </c>
      <c r="E651" s="48">
        <v>3646.4</v>
      </c>
      <c r="F651" s="15">
        <v>44233</v>
      </c>
      <c r="G651" s="48">
        <v>3646.4</v>
      </c>
      <c r="H651" s="49">
        <f>Tabla13[[#This Row],[Importe]]-Tabla13[[#This Row],[Pagado]]</f>
        <v>0</v>
      </c>
      <c r="I651" s="8" t="s">
        <v>10970</v>
      </c>
    </row>
    <row r="652" spans="1:9" x14ac:dyDescent="0.25">
      <c r="A652" s="14">
        <v>44233</v>
      </c>
      <c r="B652" s="8" t="s">
        <v>15530</v>
      </c>
      <c r="C652" s="12">
        <v>46333</v>
      </c>
      <c r="D652" s="13" t="s">
        <v>4029</v>
      </c>
      <c r="E652" s="48">
        <v>4424.7</v>
      </c>
      <c r="F652" s="15">
        <v>44235</v>
      </c>
      <c r="G652" s="48">
        <v>4424.7</v>
      </c>
      <c r="H652" s="49">
        <f>Tabla13[[#This Row],[Importe]]-Tabla13[[#This Row],[Pagado]]</f>
        <v>0</v>
      </c>
      <c r="I652" s="8" t="s">
        <v>10970</v>
      </c>
    </row>
    <row r="653" spans="1:9" x14ac:dyDescent="0.25">
      <c r="A653" s="14">
        <v>44233</v>
      </c>
      <c r="B653" s="8" t="s">
        <v>15531</v>
      </c>
      <c r="C653" s="12">
        <v>46334</v>
      </c>
      <c r="D653" s="13" t="s">
        <v>3944</v>
      </c>
      <c r="E653" s="48">
        <v>8823.2000000000007</v>
      </c>
      <c r="F653" s="15">
        <v>44235</v>
      </c>
      <c r="G653" s="48">
        <v>8823.2000000000007</v>
      </c>
      <c r="H653" s="49">
        <f>Tabla13[[#This Row],[Importe]]-Tabla13[[#This Row],[Pagado]]</f>
        <v>0</v>
      </c>
      <c r="I653" s="8" t="s">
        <v>10970</v>
      </c>
    </row>
    <row r="654" spans="1:9" x14ac:dyDescent="0.25">
      <c r="A654" s="14">
        <v>44233</v>
      </c>
      <c r="B654" s="8" t="s">
        <v>15532</v>
      </c>
      <c r="C654" s="12">
        <v>46335</v>
      </c>
      <c r="D654" s="13" t="s">
        <v>3947</v>
      </c>
      <c r="E654" s="48">
        <v>10779.4</v>
      </c>
      <c r="F654" s="15">
        <v>44235</v>
      </c>
      <c r="G654" s="48">
        <v>10779.4</v>
      </c>
      <c r="H654" s="49">
        <f>Tabla13[[#This Row],[Importe]]-Tabla13[[#This Row],[Pagado]]</f>
        <v>0</v>
      </c>
      <c r="I654" s="8" t="s">
        <v>10970</v>
      </c>
    </row>
    <row r="655" spans="1:9" x14ac:dyDescent="0.25">
      <c r="A655" s="14">
        <v>44233</v>
      </c>
      <c r="B655" s="8" t="s">
        <v>15533</v>
      </c>
      <c r="C655" s="12">
        <v>46336</v>
      </c>
      <c r="D655" s="13" t="s">
        <v>3941</v>
      </c>
      <c r="E655" s="48">
        <v>9148.7999999999993</v>
      </c>
      <c r="F655" s="15">
        <v>44235</v>
      </c>
      <c r="G655" s="48">
        <v>9148.7999999999993</v>
      </c>
      <c r="H655" s="49">
        <f>Tabla13[[#This Row],[Importe]]-Tabla13[[#This Row],[Pagado]]</f>
        <v>0</v>
      </c>
      <c r="I655" s="8" t="s">
        <v>10970</v>
      </c>
    </row>
    <row r="656" spans="1:9" x14ac:dyDescent="0.25">
      <c r="A656" s="14">
        <v>44233</v>
      </c>
      <c r="B656" s="8" t="s">
        <v>15534</v>
      </c>
      <c r="C656" s="12">
        <v>46337</v>
      </c>
      <c r="D656" s="13" t="s">
        <v>4093</v>
      </c>
      <c r="E656" s="48">
        <v>4062.1</v>
      </c>
      <c r="F656" s="15">
        <v>44233</v>
      </c>
      <c r="G656" s="48">
        <v>4062.1</v>
      </c>
      <c r="H656" s="49">
        <f>Tabla13[[#This Row],[Importe]]-Tabla13[[#This Row],[Pagado]]</f>
        <v>0</v>
      </c>
      <c r="I656" s="8" t="s">
        <v>10970</v>
      </c>
    </row>
    <row r="657" spans="1:9" ht="30" x14ac:dyDescent="0.25">
      <c r="A657" s="14">
        <v>44233</v>
      </c>
      <c r="B657" s="8" t="s">
        <v>15535</v>
      </c>
      <c r="C657" s="12">
        <v>46338</v>
      </c>
      <c r="D657" s="13" t="s">
        <v>3938</v>
      </c>
      <c r="E657" s="48">
        <v>8331.9</v>
      </c>
      <c r="F657" s="15" t="s">
        <v>15352</v>
      </c>
      <c r="G657" s="48">
        <f>8011.5+320.4</f>
        <v>8331.9</v>
      </c>
      <c r="H657" s="49">
        <f>Tabla13[[#This Row],[Importe]]-Tabla13[[#This Row],[Pagado]]</f>
        <v>0</v>
      </c>
      <c r="I657" s="8" t="s">
        <v>10970</v>
      </c>
    </row>
    <row r="658" spans="1:9" x14ac:dyDescent="0.25">
      <c r="A658" s="14">
        <v>44233</v>
      </c>
      <c r="B658" s="8" t="s">
        <v>15536</v>
      </c>
      <c r="C658" s="12">
        <v>46339</v>
      </c>
      <c r="D658" s="13" t="s">
        <v>3964</v>
      </c>
      <c r="E658" s="48">
        <v>1002.3</v>
      </c>
      <c r="F658" s="15">
        <v>44233</v>
      </c>
      <c r="G658" s="48">
        <v>1002.3</v>
      </c>
      <c r="H658" s="49">
        <f>Tabla13[[#This Row],[Importe]]-Tabla13[[#This Row],[Pagado]]</f>
        <v>0</v>
      </c>
      <c r="I658" s="8" t="s">
        <v>10970</v>
      </c>
    </row>
    <row r="659" spans="1:9" x14ac:dyDescent="0.25">
      <c r="A659" s="14">
        <v>44233</v>
      </c>
      <c r="B659" s="8" t="s">
        <v>15537</v>
      </c>
      <c r="C659" s="12">
        <v>46340</v>
      </c>
      <c r="D659" s="13" t="s">
        <v>4017</v>
      </c>
      <c r="E659" s="48">
        <v>124129.04</v>
      </c>
      <c r="F659" s="15">
        <v>44240</v>
      </c>
      <c r="G659" s="48">
        <v>124129.04</v>
      </c>
      <c r="H659" s="49">
        <f>Tabla13[[#This Row],[Importe]]-Tabla13[[#This Row],[Pagado]]</f>
        <v>0</v>
      </c>
      <c r="I659" s="8" t="s">
        <v>10970</v>
      </c>
    </row>
    <row r="660" spans="1:9" x14ac:dyDescent="0.25">
      <c r="A660" s="14">
        <v>44233</v>
      </c>
      <c r="B660" s="8" t="s">
        <v>15538</v>
      </c>
      <c r="C660" s="12">
        <v>46341</v>
      </c>
      <c r="D660" s="13" t="s">
        <v>3945</v>
      </c>
      <c r="E660" s="48">
        <v>12155</v>
      </c>
      <c r="F660" s="15">
        <v>44235</v>
      </c>
      <c r="G660" s="48">
        <v>12155</v>
      </c>
      <c r="H660" s="49">
        <f>Tabla13[[#This Row],[Importe]]-Tabla13[[#This Row],[Pagado]]</f>
        <v>0</v>
      </c>
      <c r="I660" s="8" t="s">
        <v>10970</v>
      </c>
    </row>
    <row r="661" spans="1:9" x14ac:dyDescent="0.25">
      <c r="A661" s="14">
        <v>44233</v>
      </c>
      <c r="B661" s="8" t="s">
        <v>15539</v>
      </c>
      <c r="C661" s="12">
        <v>46342</v>
      </c>
      <c r="D661" s="13" t="s">
        <v>4041</v>
      </c>
      <c r="E661" s="48">
        <v>1418.8</v>
      </c>
      <c r="F661" s="15">
        <v>44233</v>
      </c>
      <c r="G661" s="48">
        <v>1418.8</v>
      </c>
      <c r="H661" s="49">
        <f>Tabla13[[#This Row],[Importe]]-Tabla13[[#This Row],[Pagado]]</f>
        <v>0</v>
      </c>
      <c r="I661" s="8" t="s">
        <v>10970</v>
      </c>
    </row>
    <row r="662" spans="1:9" x14ac:dyDescent="0.25">
      <c r="A662" s="14">
        <v>44233</v>
      </c>
      <c r="B662" s="8" t="s">
        <v>15540</v>
      </c>
      <c r="C662" s="12">
        <v>46343</v>
      </c>
      <c r="D662" s="13" t="s">
        <v>3958</v>
      </c>
      <c r="E662" s="48">
        <v>5024.8</v>
      </c>
      <c r="F662" s="15">
        <v>44233</v>
      </c>
      <c r="G662" s="48">
        <v>5024.8</v>
      </c>
      <c r="H662" s="49">
        <f>Tabla13[[#This Row],[Importe]]-Tabla13[[#This Row],[Pagado]]</f>
        <v>0</v>
      </c>
      <c r="I662" s="8" t="s">
        <v>10970</v>
      </c>
    </row>
    <row r="663" spans="1:9" x14ac:dyDescent="0.25">
      <c r="A663" s="14">
        <v>44233</v>
      </c>
      <c r="B663" s="8" t="s">
        <v>15541</v>
      </c>
      <c r="C663" s="12">
        <v>46344</v>
      </c>
      <c r="D663" s="13" t="s">
        <v>3983</v>
      </c>
      <c r="E663" s="48">
        <v>7865.1</v>
      </c>
      <c r="F663" s="15">
        <v>44234</v>
      </c>
      <c r="G663" s="48">
        <v>7865.1</v>
      </c>
      <c r="H663" s="49">
        <f>Tabla13[[#This Row],[Importe]]-Tabla13[[#This Row],[Pagado]]</f>
        <v>0</v>
      </c>
      <c r="I663" s="8" t="s">
        <v>10970</v>
      </c>
    </row>
    <row r="664" spans="1:9" x14ac:dyDescent="0.25">
      <c r="A664" s="14">
        <v>44233</v>
      </c>
      <c r="B664" s="8" t="s">
        <v>15542</v>
      </c>
      <c r="C664" s="12">
        <v>46345</v>
      </c>
      <c r="D664" s="13" t="s">
        <v>4013</v>
      </c>
      <c r="E664" s="48">
        <v>11847.4</v>
      </c>
      <c r="F664" s="15">
        <v>44233</v>
      </c>
      <c r="G664" s="48">
        <v>11847.4</v>
      </c>
      <c r="H664" s="49">
        <f>Tabla13[[#This Row],[Importe]]-Tabla13[[#This Row],[Pagado]]</f>
        <v>0</v>
      </c>
      <c r="I664" s="8" t="s">
        <v>10970</v>
      </c>
    </row>
    <row r="665" spans="1:9" x14ac:dyDescent="0.25">
      <c r="A665" s="14">
        <v>44233</v>
      </c>
      <c r="B665" s="8" t="s">
        <v>15543</v>
      </c>
      <c r="C665" s="12">
        <v>46346</v>
      </c>
      <c r="D665" s="13" t="s">
        <v>3965</v>
      </c>
      <c r="E665" s="48">
        <v>470</v>
      </c>
      <c r="F665" s="15">
        <v>44233</v>
      </c>
      <c r="G665" s="48">
        <v>470</v>
      </c>
      <c r="H665" s="49">
        <f>Tabla13[[#This Row],[Importe]]-Tabla13[[#This Row],[Pagado]]</f>
        <v>0</v>
      </c>
      <c r="I665" s="8" t="s">
        <v>10970</v>
      </c>
    </row>
    <row r="666" spans="1:9" x14ac:dyDescent="0.25">
      <c r="A666" s="14">
        <v>44233</v>
      </c>
      <c r="B666" s="8" t="s">
        <v>15544</v>
      </c>
      <c r="C666" s="12">
        <v>46347</v>
      </c>
      <c r="D666" s="13" t="s">
        <v>3964</v>
      </c>
      <c r="E666" s="48">
        <v>2064.1999999999998</v>
      </c>
      <c r="F666" s="15">
        <v>44233</v>
      </c>
      <c r="G666" s="48">
        <v>2064.1999999999998</v>
      </c>
      <c r="H666" s="49">
        <f>Tabla13[[#This Row],[Importe]]-Tabla13[[#This Row],[Pagado]]</f>
        <v>0</v>
      </c>
      <c r="I666" s="8" t="s">
        <v>10970</v>
      </c>
    </row>
    <row r="667" spans="1:9" x14ac:dyDescent="0.25">
      <c r="A667" s="14">
        <v>44233</v>
      </c>
      <c r="B667" s="8" t="s">
        <v>15545</v>
      </c>
      <c r="C667" s="12">
        <v>46348</v>
      </c>
      <c r="D667" s="13" t="s">
        <v>3964</v>
      </c>
      <c r="E667" s="48">
        <v>980.8</v>
      </c>
      <c r="F667" s="15">
        <v>44233</v>
      </c>
      <c r="G667" s="48">
        <v>980.8</v>
      </c>
      <c r="H667" s="49">
        <f>Tabla13[[#This Row],[Importe]]-Tabla13[[#This Row],[Pagado]]</f>
        <v>0</v>
      </c>
      <c r="I667" s="8" t="s">
        <v>10970</v>
      </c>
    </row>
    <row r="668" spans="1:9" x14ac:dyDescent="0.25">
      <c r="A668" s="14">
        <v>44233</v>
      </c>
      <c r="B668" s="8" t="s">
        <v>15546</v>
      </c>
      <c r="C668" s="12">
        <v>46349</v>
      </c>
      <c r="D668" s="13" t="s">
        <v>4078</v>
      </c>
      <c r="E668" s="48">
        <v>3159.8</v>
      </c>
      <c r="F668" s="15">
        <v>44233</v>
      </c>
      <c r="G668" s="48">
        <v>3159.8</v>
      </c>
      <c r="H668" s="49">
        <f>Tabla13[[#This Row],[Importe]]-Tabla13[[#This Row],[Pagado]]</f>
        <v>0</v>
      </c>
      <c r="I668" s="8" t="s">
        <v>10970</v>
      </c>
    </row>
    <row r="669" spans="1:9" x14ac:dyDescent="0.25">
      <c r="A669" s="14">
        <v>44233</v>
      </c>
      <c r="B669" s="8" t="s">
        <v>15547</v>
      </c>
      <c r="C669" s="12">
        <v>46350</v>
      </c>
      <c r="D669" s="13" t="s">
        <v>3994</v>
      </c>
      <c r="E669" s="48">
        <v>3902</v>
      </c>
      <c r="F669" s="15">
        <v>44233</v>
      </c>
      <c r="G669" s="48">
        <v>3902</v>
      </c>
      <c r="H669" s="49">
        <f>Tabla13[[#This Row],[Importe]]-Tabla13[[#This Row],[Pagado]]</f>
        <v>0</v>
      </c>
      <c r="I669" s="8" t="s">
        <v>10970</v>
      </c>
    </row>
    <row r="670" spans="1:9" x14ac:dyDescent="0.25">
      <c r="A670" s="14">
        <v>44233</v>
      </c>
      <c r="B670" s="8" t="s">
        <v>15548</v>
      </c>
      <c r="C670" s="12">
        <v>46351</v>
      </c>
      <c r="D670" s="13" t="s">
        <v>3981</v>
      </c>
      <c r="E670" s="48">
        <v>403.2</v>
      </c>
      <c r="F670" s="15">
        <v>44234</v>
      </c>
      <c r="G670" s="48">
        <v>403.2</v>
      </c>
      <c r="H670" s="49">
        <f>Tabla13[[#This Row],[Importe]]-Tabla13[[#This Row],[Pagado]]</f>
        <v>0</v>
      </c>
      <c r="I670" s="8" t="s">
        <v>10970</v>
      </c>
    </row>
    <row r="671" spans="1:9" x14ac:dyDescent="0.25">
      <c r="A671" s="14">
        <v>44233</v>
      </c>
      <c r="B671" s="8" t="s">
        <v>15549</v>
      </c>
      <c r="C671" s="12">
        <v>46352</v>
      </c>
      <c r="D671" s="13" t="s">
        <v>3973</v>
      </c>
      <c r="E671" s="48">
        <v>4360</v>
      </c>
      <c r="F671" s="15">
        <v>44233</v>
      </c>
      <c r="G671" s="48">
        <v>4360</v>
      </c>
      <c r="H671" s="49">
        <f>Tabla13[[#This Row],[Importe]]-Tabla13[[#This Row],[Pagado]]</f>
        <v>0</v>
      </c>
      <c r="I671" s="8" t="s">
        <v>10970</v>
      </c>
    </row>
    <row r="672" spans="1:9" x14ac:dyDescent="0.25">
      <c r="A672" s="14">
        <v>44233</v>
      </c>
      <c r="B672" s="8" t="s">
        <v>15550</v>
      </c>
      <c r="C672" s="12">
        <v>46353</v>
      </c>
      <c r="D672" s="13" t="s">
        <v>4036</v>
      </c>
      <c r="E672" s="48">
        <v>2753.4</v>
      </c>
      <c r="F672" s="15">
        <v>44233</v>
      </c>
      <c r="G672" s="48">
        <v>2753.4</v>
      </c>
      <c r="H672" s="49">
        <f>Tabla13[[#This Row],[Importe]]-Tabla13[[#This Row],[Pagado]]</f>
        <v>0</v>
      </c>
      <c r="I672" s="8" t="s">
        <v>10970</v>
      </c>
    </row>
    <row r="673" spans="1:9" x14ac:dyDescent="0.25">
      <c r="A673" s="14">
        <v>44233</v>
      </c>
      <c r="B673" s="8" t="s">
        <v>15551</v>
      </c>
      <c r="C673" s="12">
        <v>46354</v>
      </c>
      <c r="D673" s="13" t="s">
        <v>3978</v>
      </c>
      <c r="E673" s="48">
        <v>15528.6</v>
      </c>
      <c r="F673" s="15">
        <v>44233</v>
      </c>
      <c r="G673" s="48">
        <v>15528.6</v>
      </c>
      <c r="H673" s="49">
        <f>Tabla13[[#This Row],[Importe]]-Tabla13[[#This Row],[Pagado]]</f>
        <v>0</v>
      </c>
      <c r="I673" s="8" t="s">
        <v>10970</v>
      </c>
    </row>
    <row r="674" spans="1:9" x14ac:dyDescent="0.25">
      <c r="A674" s="14">
        <v>44233</v>
      </c>
      <c r="B674" s="8" t="s">
        <v>15552</v>
      </c>
      <c r="C674" s="12">
        <v>46355</v>
      </c>
      <c r="D674" s="13" t="s">
        <v>3960</v>
      </c>
      <c r="E674" s="48">
        <v>20439.8</v>
      </c>
      <c r="F674" s="15">
        <v>44233</v>
      </c>
      <c r="G674" s="48">
        <v>20439.8</v>
      </c>
      <c r="H674" s="49">
        <f>Tabla13[[#This Row],[Importe]]-Tabla13[[#This Row],[Pagado]]</f>
        <v>0</v>
      </c>
      <c r="I674" s="8" t="s">
        <v>10970</v>
      </c>
    </row>
    <row r="675" spans="1:9" x14ac:dyDescent="0.25">
      <c r="A675" s="14">
        <v>44233</v>
      </c>
      <c r="B675" s="8" t="s">
        <v>15553</v>
      </c>
      <c r="C675" s="12">
        <v>46356</v>
      </c>
      <c r="D675" s="13" t="s">
        <v>3971</v>
      </c>
      <c r="E675" s="48">
        <v>4321.6000000000004</v>
      </c>
      <c r="F675" s="15">
        <v>44233</v>
      </c>
      <c r="G675" s="48">
        <v>4321.6000000000004</v>
      </c>
      <c r="H675" s="49">
        <f>Tabla13[[#This Row],[Importe]]-Tabla13[[#This Row],[Pagado]]</f>
        <v>0</v>
      </c>
      <c r="I675" s="8" t="s">
        <v>10970</v>
      </c>
    </row>
    <row r="676" spans="1:9" x14ac:dyDescent="0.25">
      <c r="A676" s="14">
        <v>44233</v>
      </c>
      <c r="B676" s="8" t="s">
        <v>15554</v>
      </c>
      <c r="C676" s="12">
        <v>46357</v>
      </c>
      <c r="D676" s="13" t="s">
        <v>3996</v>
      </c>
      <c r="E676" s="48">
        <v>16564</v>
      </c>
      <c r="F676" s="15">
        <v>44233</v>
      </c>
      <c r="G676" s="48">
        <v>16564</v>
      </c>
      <c r="H676" s="49">
        <f>Tabla13[[#This Row],[Importe]]-Tabla13[[#This Row],[Pagado]]</f>
        <v>0</v>
      </c>
      <c r="I676" s="8" t="s">
        <v>10970</v>
      </c>
    </row>
    <row r="677" spans="1:9" x14ac:dyDescent="0.25">
      <c r="A677" s="14">
        <v>44233</v>
      </c>
      <c r="B677" s="8" t="s">
        <v>15555</v>
      </c>
      <c r="C677" s="12">
        <v>46358</v>
      </c>
      <c r="D677" s="13" t="s">
        <v>3993</v>
      </c>
      <c r="E677" s="48">
        <v>7895.9</v>
      </c>
      <c r="F677" s="15">
        <v>44233</v>
      </c>
      <c r="G677" s="48">
        <v>7895.9</v>
      </c>
      <c r="H677" s="49">
        <f>Tabla13[[#This Row],[Importe]]-Tabla13[[#This Row],[Pagado]]</f>
        <v>0</v>
      </c>
      <c r="I677" s="8" t="s">
        <v>10970</v>
      </c>
    </row>
    <row r="678" spans="1:9" x14ac:dyDescent="0.25">
      <c r="A678" s="14">
        <v>44233</v>
      </c>
      <c r="B678" s="8" t="s">
        <v>15556</v>
      </c>
      <c r="C678" s="12">
        <v>46359</v>
      </c>
      <c r="D678" s="13" t="s">
        <v>3969</v>
      </c>
      <c r="E678" s="48">
        <v>9177.1</v>
      </c>
      <c r="F678" s="15">
        <v>44233</v>
      </c>
      <c r="G678" s="48">
        <v>9177.1</v>
      </c>
      <c r="H678" s="49">
        <f>Tabla13[[#This Row],[Importe]]-Tabla13[[#This Row],[Pagado]]</f>
        <v>0</v>
      </c>
      <c r="I678" s="8" t="s">
        <v>10970</v>
      </c>
    </row>
    <row r="679" spans="1:9" x14ac:dyDescent="0.25">
      <c r="A679" s="14">
        <v>44233</v>
      </c>
      <c r="B679" s="8" t="s">
        <v>15557</v>
      </c>
      <c r="C679" s="12">
        <v>46360</v>
      </c>
      <c r="D679" s="13" t="s">
        <v>3972</v>
      </c>
      <c r="E679" s="48">
        <v>4216.6000000000004</v>
      </c>
      <c r="F679" s="15">
        <v>44233</v>
      </c>
      <c r="G679" s="48">
        <v>4216.6000000000004</v>
      </c>
      <c r="H679" s="49">
        <f>Tabla13[[#This Row],[Importe]]-Tabla13[[#This Row],[Pagado]]</f>
        <v>0</v>
      </c>
      <c r="I679" s="8" t="s">
        <v>10970</v>
      </c>
    </row>
    <row r="680" spans="1:9" x14ac:dyDescent="0.25">
      <c r="A680" s="14">
        <v>44233</v>
      </c>
      <c r="B680" s="8" t="s">
        <v>15558</v>
      </c>
      <c r="C680" s="12">
        <v>46361</v>
      </c>
      <c r="D680" s="13" t="s">
        <v>3970</v>
      </c>
      <c r="E680" s="48">
        <v>2873.7</v>
      </c>
      <c r="F680" s="15">
        <v>44233</v>
      </c>
      <c r="G680" s="48">
        <v>2873.7</v>
      </c>
      <c r="H680" s="49">
        <f>Tabla13[[#This Row],[Importe]]-Tabla13[[#This Row],[Pagado]]</f>
        <v>0</v>
      </c>
      <c r="I680" s="8" t="s">
        <v>10970</v>
      </c>
    </row>
    <row r="681" spans="1:9" x14ac:dyDescent="0.25">
      <c r="A681" s="14">
        <v>44233</v>
      </c>
      <c r="B681" s="8" t="s">
        <v>15559</v>
      </c>
      <c r="C681" s="12">
        <v>46362</v>
      </c>
      <c r="D681" s="13" t="s">
        <v>3982</v>
      </c>
      <c r="E681" s="48">
        <v>4179.6000000000004</v>
      </c>
      <c r="F681" s="15">
        <v>44233</v>
      </c>
      <c r="G681" s="48">
        <v>4179.6000000000004</v>
      </c>
      <c r="H681" s="49">
        <f>Tabla13[[#This Row],[Importe]]-Tabla13[[#This Row],[Pagado]]</f>
        <v>0</v>
      </c>
      <c r="I681" s="8" t="s">
        <v>10970</v>
      </c>
    </row>
    <row r="682" spans="1:9" x14ac:dyDescent="0.25">
      <c r="A682" s="14">
        <v>44233</v>
      </c>
      <c r="B682" s="8" t="s">
        <v>15560</v>
      </c>
      <c r="C682" s="12">
        <v>46363</v>
      </c>
      <c r="D682" s="13" t="s">
        <v>3996</v>
      </c>
      <c r="E682" s="48">
        <v>2424.4</v>
      </c>
      <c r="F682" s="15">
        <v>44233</v>
      </c>
      <c r="G682" s="48">
        <v>2424.4</v>
      </c>
      <c r="H682" s="49">
        <f>Tabla13[[#This Row],[Importe]]-Tabla13[[#This Row],[Pagado]]</f>
        <v>0</v>
      </c>
      <c r="I682" s="8" t="s">
        <v>10970</v>
      </c>
    </row>
    <row r="683" spans="1:9" x14ac:dyDescent="0.25">
      <c r="A683" s="14">
        <v>44233</v>
      </c>
      <c r="B683" s="8" t="s">
        <v>15561</v>
      </c>
      <c r="C683" s="12">
        <v>46364</v>
      </c>
      <c r="D683" s="13" t="s">
        <v>4030</v>
      </c>
      <c r="E683" s="48">
        <v>2009</v>
      </c>
      <c r="F683" s="15">
        <v>44233</v>
      </c>
      <c r="G683" s="48">
        <v>2009</v>
      </c>
      <c r="H683" s="49">
        <f>Tabla13[[#This Row],[Importe]]-Tabla13[[#This Row],[Pagado]]</f>
        <v>0</v>
      </c>
      <c r="I683" s="8" t="s">
        <v>10970</v>
      </c>
    </row>
    <row r="684" spans="1:9" x14ac:dyDescent="0.25">
      <c r="A684" s="14">
        <v>44233</v>
      </c>
      <c r="B684" s="8" t="s">
        <v>15562</v>
      </c>
      <c r="C684" s="12">
        <v>46365</v>
      </c>
      <c r="D684" s="13" t="s">
        <v>3964</v>
      </c>
      <c r="E684" s="48">
        <v>2350</v>
      </c>
      <c r="F684" s="15">
        <v>44233</v>
      </c>
      <c r="G684" s="48">
        <v>2350</v>
      </c>
      <c r="H684" s="49">
        <f>Tabla13[[#This Row],[Importe]]-Tabla13[[#This Row],[Pagado]]</f>
        <v>0</v>
      </c>
      <c r="I684" s="8" t="s">
        <v>10970</v>
      </c>
    </row>
    <row r="685" spans="1:9" x14ac:dyDescent="0.25">
      <c r="A685" s="14">
        <v>44233</v>
      </c>
      <c r="B685" s="8" t="s">
        <v>15563</v>
      </c>
      <c r="C685" s="12">
        <v>46366</v>
      </c>
      <c r="D685" s="13" t="s">
        <v>10241</v>
      </c>
      <c r="E685" s="48">
        <v>3422.6</v>
      </c>
      <c r="F685" s="15">
        <v>44233</v>
      </c>
      <c r="G685" s="48">
        <v>3422.6</v>
      </c>
      <c r="H685" s="49">
        <f>Tabla13[[#This Row],[Importe]]-Tabla13[[#This Row],[Pagado]]</f>
        <v>0</v>
      </c>
      <c r="I685" s="8" t="s">
        <v>10970</v>
      </c>
    </row>
    <row r="686" spans="1:9" x14ac:dyDescent="0.25">
      <c r="A686" s="14">
        <v>44233</v>
      </c>
      <c r="B686" s="8" t="s">
        <v>15564</v>
      </c>
      <c r="C686" s="12">
        <v>46367</v>
      </c>
      <c r="D686" s="13" t="s">
        <v>4010</v>
      </c>
      <c r="E686" s="48">
        <v>1565</v>
      </c>
      <c r="F686" s="15">
        <v>44235</v>
      </c>
      <c r="G686" s="48">
        <v>1565</v>
      </c>
      <c r="H686" s="49">
        <f>Tabla13[[#This Row],[Importe]]-Tabla13[[#This Row],[Pagado]]</f>
        <v>0</v>
      </c>
      <c r="I686" s="8" t="s">
        <v>10970</v>
      </c>
    </row>
    <row r="687" spans="1:9" x14ac:dyDescent="0.25">
      <c r="A687" s="14">
        <v>44233</v>
      </c>
      <c r="B687" s="8" t="s">
        <v>15565</v>
      </c>
      <c r="C687" s="12">
        <v>46368</v>
      </c>
      <c r="D687" s="13" t="s">
        <v>3964</v>
      </c>
      <c r="E687" s="48">
        <v>343.2</v>
      </c>
      <c r="F687" s="15">
        <v>44233</v>
      </c>
      <c r="G687" s="48">
        <v>343.2</v>
      </c>
      <c r="H687" s="49">
        <f>Tabla13[[#This Row],[Importe]]-Tabla13[[#This Row],[Pagado]]</f>
        <v>0</v>
      </c>
      <c r="I687" s="8" t="s">
        <v>10970</v>
      </c>
    </row>
    <row r="688" spans="1:9" x14ac:dyDescent="0.25">
      <c r="A688" s="14">
        <v>44233</v>
      </c>
      <c r="B688" s="8" t="s">
        <v>15566</v>
      </c>
      <c r="C688" s="12">
        <v>46369</v>
      </c>
      <c r="D688" s="13" t="s">
        <v>3991</v>
      </c>
      <c r="E688" s="48">
        <v>5185.1000000000004</v>
      </c>
      <c r="F688" s="15">
        <v>44233</v>
      </c>
      <c r="G688" s="48">
        <v>5185.1000000000004</v>
      </c>
      <c r="H688" s="49">
        <f>Tabla13[[#This Row],[Importe]]-Tabla13[[#This Row],[Pagado]]</f>
        <v>0</v>
      </c>
      <c r="I688" s="8" t="s">
        <v>10970</v>
      </c>
    </row>
    <row r="689" spans="1:9" x14ac:dyDescent="0.25">
      <c r="A689" s="14">
        <v>44233</v>
      </c>
      <c r="B689" s="8" t="s">
        <v>15567</v>
      </c>
      <c r="C689" s="12">
        <v>46370</v>
      </c>
      <c r="D689" s="13" t="s">
        <v>3964</v>
      </c>
      <c r="E689" s="48">
        <v>3748.5</v>
      </c>
      <c r="F689" s="15">
        <v>44233</v>
      </c>
      <c r="G689" s="48">
        <v>3748.5</v>
      </c>
      <c r="H689" s="49">
        <f>Tabla13[[#This Row],[Importe]]-Tabla13[[#This Row],[Pagado]]</f>
        <v>0</v>
      </c>
      <c r="I689" s="8" t="s">
        <v>10970</v>
      </c>
    </row>
    <row r="690" spans="1:9" x14ac:dyDescent="0.25">
      <c r="A690" s="14">
        <v>44233</v>
      </c>
      <c r="B690" s="8" t="s">
        <v>15568</v>
      </c>
      <c r="C690" s="12">
        <v>46371</v>
      </c>
      <c r="D690" s="13" t="s">
        <v>3964</v>
      </c>
      <c r="E690" s="48">
        <v>2291</v>
      </c>
      <c r="F690" s="15">
        <v>44233</v>
      </c>
      <c r="G690" s="48">
        <v>2291</v>
      </c>
      <c r="H690" s="49">
        <f>Tabla13[[#This Row],[Importe]]-Tabla13[[#This Row],[Pagado]]</f>
        <v>0</v>
      </c>
      <c r="I690" s="8" t="s">
        <v>10970</v>
      </c>
    </row>
    <row r="691" spans="1:9" x14ac:dyDescent="0.25">
      <c r="A691" s="14">
        <v>44233</v>
      </c>
      <c r="B691" s="8" t="s">
        <v>15569</v>
      </c>
      <c r="C691" s="12">
        <v>46372</v>
      </c>
      <c r="D691" s="13" t="s">
        <v>4037</v>
      </c>
      <c r="E691" s="48">
        <v>1771</v>
      </c>
      <c r="F691" s="15">
        <v>44233</v>
      </c>
      <c r="G691" s="48">
        <v>1771</v>
      </c>
      <c r="H691" s="49">
        <f>Tabla13[[#This Row],[Importe]]-Tabla13[[#This Row],[Pagado]]</f>
        <v>0</v>
      </c>
      <c r="I691" s="8" t="s">
        <v>10970</v>
      </c>
    </row>
    <row r="692" spans="1:9" x14ac:dyDescent="0.25">
      <c r="A692" s="14">
        <v>44233</v>
      </c>
      <c r="B692" s="8" t="s">
        <v>15570</v>
      </c>
      <c r="C692" s="12">
        <v>46373</v>
      </c>
      <c r="D692" s="13" t="s">
        <v>3989</v>
      </c>
      <c r="E692" s="48">
        <v>1053.2</v>
      </c>
      <c r="F692" s="15">
        <v>44233</v>
      </c>
      <c r="G692" s="48">
        <v>1053.2</v>
      </c>
      <c r="H692" s="49">
        <f>Tabla13[[#This Row],[Importe]]-Tabla13[[#This Row],[Pagado]]</f>
        <v>0</v>
      </c>
      <c r="I692" s="8" t="s">
        <v>10970</v>
      </c>
    </row>
    <row r="693" spans="1:9" x14ac:dyDescent="0.25">
      <c r="A693" s="14">
        <v>44233</v>
      </c>
      <c r="B693" s="8" t="s">
        <v>15571</v>
      </c>
      <c r="C693" s="12">
        <v>46374</v>
      </c>
      <c r="D693" s="13" t="s">
        <v>8503</v>
      </c>
      <c r="E693" s="48">
        <v>2820</v>
      </c>
      <c r="F693" s="15">
        <v>44233</v>
      </c>
      <c r="G693" s="48">
        <v>2820</v>
      </c>
      <c r="H693" s="49">
        <f>Tabla13[[#This Row],[Importe]]-Tabla13[[#This Row],[Pagado]]</f>
        <v>0</v>
      </c>
      <c r="I693" s="8" t="s">
        <v>10970</v>
      </c>
    </row>
    <row r="694" spans="1:9" x14ac:dyDescent="0.25">
      <c r="A694" s="14">
        <v>44233</v>
      </c>
      <c r="B694" s="8" t="s">
        <v>15572</v>
      </c>
      <c r="C694" s="12">
        <v>46375</v>
      </c>
      <c r="D694" s="13" t="s">
        <v>4061</v>
      </c>
      <c r="E694" s="48">
        <v>15271.5</v>
      </c>
      <c r="F694" s="15">
        <v>44233</v>
      </c>
      <c r="G694" s="48">
        <v>15271.5</v>
      </c>
      <c r="H694" s="49">
        <f>Tabla13[[#This Row],[Importe]]-Tabla13[[#This Row],[Pagado]]</f>
        <v>0</v>
      </c>
      <c r="I694" s="8" t="s">
        <v>10970</v>
      </c>
    </row>
    <row r="695" spans="1:9" x14ac:dyDescent="0.25">
      <c r="A695" s="14">
        <v>44233</v>
      </c>
      <c r="B695" s="8" t="s">
        <v>15573</v>
      </c>
      <c r="C695" s="12">
        <v>46376</v>
      </c>
      <c r="D695" s="13" t="s">
        <v>4186</v>
      </c>
      <c r="E695" s="48">
        <v>4156.8</v>
      </c>
      <c r="F695" s="15">
        <v>44233</v>
      </c>
      <c r="G695" s="48">
        <v>4156.8</v>
      </c>
      <c r="H695" s="49">
        <f>Tabla13[[#This Row],[Importe]]-Tabla13[[#This Row],[Pagado]]</f>
        <v>0</v>
      </c>
      <c r="I695" s="8" t="s">
        <v>10970</v>
      </c>
    </row>
    <row r="696" spans="1:9" x14ac:dyDescent="0.25">
      <c r="A696" s="14">
        <v>44233</v>
      </c>
      <c r="B696" s="8" t="s">
        <v>15574</v>
      </c>
      <c r="C696" s="12">
        <v>46377</v>
      </c>
      <c r="D696" s="13" t="s">
        <v>4049</v>
      </c>
      <c r="E696" s="48">
        <v>1425</v>
      </c>
      <c r="F696" s="15">
        <v>44233</v>
      </c>
      <c r="G696" s="48">
        <v>1425</v>
      </c>
      <c r="H696" s="49">
        <f>Tabla13[[#This Row],[Importe]]-Tabla13[[#This Row],[Pagado]]</f>
        <v>0</v>
      </c>
      <c r="I696" s="8" t="s">
        <v>10970</v>
      </c>
    </row>
    <row r="697" spans="1:9" x14ac:dyDescent="0.25">
      <c r="A697" s="14">
        <v>44233</v>
      </c>
      <c r="B697" s="8" t="s">
        <v>15575</v>
      </c>
      <c r="C697" s="12">
        <v>46378</v>
      </c>
      <c r="D697" s="13" t="s">
        <v>4014</v>
      </c>
      <c r="E697" s="48">
        <v>7339.2</v>
      </c>
      <c r="F697" s="15">
        <v>44235</v>
      </c>
      <c r="G697" s="48">
        <v>7339.2</v>
      </c>
      <c r="H697" s="49">
        <f>Tabla13[[#This Row],[Importe]]-Tabla13[[#This Row],[Pagado]]</f>
        <v>0</v>
      </c>
      <c r="I697" s="8" t="s">
        <v>10970</v>
      </c>
    </row>
    <row r="698" spans="1:9" x14ac:dyDescent="0.25">
      <c r="A698" s="14">
        <v>44233</v>
      </c>
      <c r="B698" s="8" t="s">
        <v>15576</v>
      </c>
      <c r="C698" s="12">
        <v>46379</v>
      </c>
      <c r="D698" s="13" t="s">
        <v>4056</v>
      </c>
      <c r="E698" s="48">
        <v>998.8</v>
      </c>
      <c r="F698" s="15">
        <v>44235</v>
      </c>
      <c r="G698" s="48">
        <v>998.8</v>
      </c>
      <c r="H698" s="49">
        <f>Tabla13[[#This Row],[Importe]]-Tabla13[[#This Row],[Pagado]]</f>
        <v>0</v>
      </c>
      <c r="I698" s="8" t="s">
        <v>10970</v>
      </c>
    </row>
    <row r="699" spans="1:9" x14ac:dyDescent="0.25">
      <c r="A699" s="14">
        <v>44233</v>
      </c>
      <c r="B699" s="8" t="s">
        <v>15577</v>
      </c>
      <c r="C699" s="12">
        <v>46380</v>
      </c>
      <c r="D699" s="13" t="s">
        <v>4001</v>
      </c>
      <c r="E699" s="48">
        <v>3760</v>
      </c>
      <c r="F699" s="15">
        <v>44235</v>
      </c>
      <c r="G699" s="48">
        <v>3760</v>
      </c>
      <c r="H699" s="49">
        <f>Tabla13[[#This Row],[Importe]]-Tabla13[[#This Row],[Pagado]]</f>
        <v>0</v>
      </c>
      <c r="I699" s="8" t="s">
        <v>10970</v>
      </c>
    </row>
    <row r="700" spans="1:9" x14ac:dyDescent="0.25">
      <c r="A700" s="14">
        <v>44233</v>
      </c>
      <c r="B700" s="8" t="s">
        <v>15578</v>
      </c>
      <c r="C700" s="12">
        <v>46381</v>
      </c>
      <c r="D700" s="13" t="s">
        <v>4002</v>
      </c>
      <c r="E700" s="48">
        <v>1903.5</v>
      </c>
      <c r="F700" s="15">
        <v>44235</v>
      </c>
      <c r="G700" s="48">
        <v>1903.5</v>
      </c>
      <c r="H700" s="49">
        <f>Tabla13[[#This Row],[Importe]]-Tabla13[[#This Row],[Pagado]]</f>
        <v>0</v>
      </c>
      <c r="I700" s="8" t="s">
        <v>10970</v>
      </c>
    </row>
    <row r="701" spans="1:9" x14ac:dyDescent="0.25">
      <c r="A701" s="14">
        <v>44233</v>
      </c>
      <c r="B701" s="8" t="s">
        <v>15579</v>
      </c>
      <c r="C701" s="12">
        <v>46382</v>
      </c>
      <c r="D701" s="13" t="s">
        <v>4009</v>
      </c>
      <c r="E701" s="48">
        <v>1189.0999999999999</v>
      </c>
      <c r="F701" s="15">
        <v>44235</v>
      </c>
      <c r="G701" s="48">
        <v>1189.0999999999999</v>
      </c>
      <c r="H701" s="49">
        <f>Tabla13[[#This Row],[Importe]]-Tabla13[[#This Row],[Pagado]]</f>
        <v>0</v>
      </c>
      <c r="I701" s="8" t="s">
        <v>10970</v>
      </c>
    </row>
    <row r="702" spans="1:9" x14ac:dyDescent="0.25">
      <c r="A702" s="14">
        <v>44233</v>
      </c>
      <c r="B702" s="8" t="s">
        <v>15580</v>
      </c>
      <c r="C702" s="12">
        <v>46383</v>
      </c>
      <c r="D702" s="13" t="s">
        <v>4100</v>
      </c>
      <c r="E702" s="48">
        <v>911.8</v>
      </c>
      <c r="F702" s="15">
        <v>44235</v>
      </c>
      <c r="G702" s="48">
        <v>911.8</v>
      </c>
      <c r="H702" s="49">
        <f>Tabla13[[#This Row],[Importe]]-Tabla13[[#This Row],[Pagado]]</f>
        <v>0</v>
      </c>
      <c r="I702" s="8" t="s">
        <v>10970</v>
      </c>
    </row>
    <row r="703" spans="1:9" x14ac:dyDescent="0.25">
      <c r="A703" s="14">
        <v>44233</v>
      </c>
      <c r="B703" s="8" t="s">
        <v>15581</v>
      </c>
      <c r="C703" s="12">
        <v>46384</v>
      </c>
      <c r="D703" s="13" t="s">
        <v>4085</v>
      </c>
      <c r="E703" s="48">
        <v>6209.2</v>
      </c>
      <c r="F703" s="15">
        <v>44235</v>
      </c>
      <c r="G703" s="48">
        <v>6209.2</v>
      </c>
      <c r="H703" s="49">
        <f>Tabla13[[#This Row],[Importe]]-Tabla13[[#This Row],[Pagado]]</f>
        <v>0</v>
      </c>
      <c r="I703" s="8" t="s">
        <v>10970</v>
      </c>
    </row>
    <row r="704" spans="1:9" x14ac:dyDescent="0.25">
      <c r="A704" s="14">
        <v>44233</v>
      </c>
      <c r="B704" s="8" t="s">
        <v>15582</v>
      </c>
      <c r="C704" s="12">
        <v>46385</v>
      </c>
      <c r="D704" s="13" t="s">
        <v>4083</v>
      </c>
      <c r="E704" s="48">
        <v>4978.8999999999996</v>
      </c>
      <c r="F704" s="15">
        <v>44235</v>
      </c>
      <c r="G704" s="48">
        <v>4978.8999999999996</v>
      </c>
      <c r="H704" s="49">
        <f>Tabla13[[#This Row],[Importe]]-Tabla13[[#This Row],[Pagado]]</f>
        <v>0</v>
      </c>
      <c r="I704" s="8" t="s">
        <v>10970</v>
      </c>
    </row>
    <row r="705" spans="1:9" x14ac:dyDescent="0.25">
      <c r="A705" s="14">
        <v>44233</v>
      </c>
      <c r="B705" s="8" t="s">
        <v>15583</v>
      </c>
      <c r="C705" s="12">
        <v>46386</v>
      </c>
      <c r="D705" s="13" t="s">
        <v>4044</v>
      </c>
      <c r="E705" s="48">
        <v>11797.7</v>
      </c>
      <c r="F705" s="15">
        <v>44235</v>
      </c>
      <c r="G705" s="48">
        <v>11797.7</v>
      </c>
      <c r="H705" s="49">
        <f>Tabla13[[#This Row],[Importe]]-Tabla13[[#This Row],[Pagado]]</f>
        <v>0</v>
      </c>
      <c r="I705" s="8" t="s">
        <v>10970</v>
      </c>
    </row>
    <row r="706" spans="1:9" x14ac:dyDescent="0.25">
      <c r="A706" s="14">
        <v>44233</v>
      </c>
      <c r="B706" s="8" t="s">
        <v>15584</v>
      </c>
      <c r="C706" s="12">
        <v>46387</v>
      </c>
      <c r="D706" s="13" t="s">
        <v>4121</v>
      </c>
      <c r="E706" s="48">
        <v>3857</v>
      </c>
      <c r="F706" s="15">
        <v>44233</v>
      </c>
      <c r="G706" s="48">
        <v>3857</v>
      </c>
      <c r="H706" s="49">
        <f>Tabla13[[#This Row],[Importe]]-Tabla13[[#This Row],[Pagado]]</f>
        <v>0</v>
      </c>
      <c r="I706" s="8" t="s">
        <v>10970</v>
      </c>
    </row>
    <row r="707" spans="1:9" x14ac:dyDescent="0.25">
      <c r="A707" s="14">
        <v>44233</v>
      </c>
      <c r="B707" s="8" t="s">
        <v>15585</v>
      </c>
      <c r="C707" s="12">
        <v>46388</v>
      </c>
      <c r="D707" s="13" t="s">
        <v>4088</v>
      </c>
      <c r="E707" s="48">
        <v>2115</v>
      </c>
      <c r="F707" s="15">
        <v>44233</v>
      </c>
      <c r="G707" s="48">
        <v>2115</v>
      </c>
      <c r="H707" s="49">
        <f>Tabla13[[#This Row],[Importe]]-Tabla13[[#This Row],[Pagado]]</f>
        <v>0</v>
      </c>
      <c r="I707" s="8" t="s">
        <v>10970</v>
      </c>
    </row>
    <row r="708" spans="1:9" x14ac:dyDescent="0.25">
      <c r="A708" s="14">
        <v>44233</v>
      </c>
      <c r="B708" s="8" t="s">
        <v>15586</v>
      </c>
      <c r="C708" s="12">
        <v>46389</v>
      </c>
      <c r="D708" s="13" t="s">
        <v>4000</v>
      </c>
      <c r="E708" s="48">
        <v>1175</v>
      </c>
      <c r="F708" s="15">
        <v>44235</v>
      </c>
      <c r="G708" s="48">
        <v>1175</v>
      </c>
      <c r="H708" s="49">
        <f>Tabla13[[#This Row],[Importe]]-Tabla13[[#This Row],[Pagado]]</f>
        <v>0</v>
      </c>
      <c r="I708" s="8" t="s">
        <v>10970</v>
      </c>
    </row>
    <row r="709" spans="1:9" x14ac:dyDescent="0.25">
      <c r="A709" s="14">
        <v>44233</v>
      </c>
      <c r="B709" s="8" t="s">
        <v>15587</v>
      </c>
      <c r="C709" s="12">
        <v>46390</v>
      </c>
      <c r="D709" s="13" t="s">
        <v>4007</v>
      </c>
      <c r="E709" s="48">
        <v>5005.6000000000004</v>
      </c>
      <c r="F709" s="15">
        <v>44235</v>
      </c>
      <c r="G709" s="48">
        <v>5005.6000000000004</v>
      </c>
      <c r="H709" s="49">
        <f>Tabla13[[#This Row],[Importe]]-Tabla13[[#This Row],[Pagado]]</f>
        <v>0</v>
      </c>
      <c r="I709" s="8" t="s">
        <v>10970</v>
      </c>
    </row>
    <row r="710" spans="1:9" x14ac:dyDescent="0.25">
      <c r="A710" s="14">
        <v>44233</v>
      </c>
      <c r="B710" s="8" t="s">
        <v>15588</v>
      </c>
      <c r="C710" s="12">
        <v>46391</v>
      </c>
      <c r="D710" s="13" t="s">
        <v>3974</v>
      </c>
      <c r="E710" s="48">
        <v>7068.8</v>
      </c>
      <c r="F710" s="15">
        <v>44235</v>
      </c>
      <c r="G710" s="48">
        <v>7068.8</v>
      </c>
      <c r="H710" s="49">
        <f>Tabla13[[#This Row],[Importe]]-Tabla13[[#This Row],[Pagado]]</f>
        <v>0</v>
      </c>
      <c r="I710" s="8" t="s">
        <v>10970</v>
      </c>
    </row>
    <row r="711" spans="1:9" x14ac:dyDescent="0.25">
      <c r="A711" s="14">
        <v>44233</v>
      </c>
      <c r="B711" s="8" t="s">
        <v>15589</v>
      </c>
      <c r="C711" s="12">
        <v>46392</v>
      </c>
      <c r="D711" s="13" t="s">
        <v>4052</v>
      </c>
      <c r="E711" s="48">
        <v>13584</v>
      </c>
      <c r="F711" s="15">
        <v>44234</v>
      </c>
      <c r="G711" s="48">
        <v>13584</v>
      </c>
      <c r="H711" s="49">
        <f>Tabla13[[#This Row],[Importe]]-Tabla13[[#This Row],[Pagado]]</f>
        <v>0</v>
      </c>
      <c r="I711" s="8" t="s">
        <v>10970</v>
      </c>
    </row>
    <row r="712" spans="1:9" x14ac:dyDescent="0.25">
      <c r="A712" s="14">
        <v>44233</v>
      </c>
      <c r="B712" s="8" t="s">
        <v>15590</v>
      </c>
      <c r="C712" s="12">
        <v>46393</v>
      </c>
      <c r="D712" s="13" t="s">
        <v>3964</v>
      </c>
      <c r="E712" s="48">
        <v>940</v>
      </c>
      <c r="F712" s="15">
        <v>44233</v>
      </c>
      <c r="G712" s="48">
        <v>940</v>
      </c>
      <c r="H712" s="49">
        <f>Tabla13[[#This Row],[Importe]]-Tabla13[[#This Row],[Pagado]]</f>
        <v>0</v>
      </c>
      <c r="I712" s="8" t="s">
        <v>10970</v>
      </c>
    </row>
    <row r="713" spans="1:9" x14ac:dyDescent="0.25">
      <c r="A713" s="14">
        <v>44233</v>
      </c>
      <c r="B713" s="8" t="s">
        <v>15591</v>
      </c>
      <c r="C713" s="12">
        <v>46394</v>
      </c>
      <c r="D713" s="13" t="s">
        <v>4011</v>
      </c>
      <c r="E713" s="48">
        <v>2872.8</v>
      </c>
      <c r="F713" s="15">
        <v>44235</v>
      </c>
      <c r="G713" s="48">
        <v>2872.8</v>
      </c>
      <c r="H713" s="49">
        <f>Tabla13[[#This Row],[Importe]]-Tabla13[[#This Row],[Pagado]]</f>
        <v>0</v>
      </c>
      <c r="I713" s="8" t="s">
        <v>10970</v>
      </c>
    </row>
    <row r="714" spans="1:9" x14ac:dyDescent="0.25">
      <c r="A714" s="14">
        <v>44233</v>
      </c>
      <c r="B714" s="8" t="s">
        <v>15592</v>
      </c>
      <c r="C714" s="12">
        <v>46395</v>
      </c>
      <c r="D714" s="13" t="s">
        <v>3964</v>
      </c>
      <c r="E714" s="48">
        <v>747.2</v>
      </c>
      <c r="F714" s="15">
        <v>44233</v>
      </c>
      <c r="G714" s="48">
        <v>747.2</v>
      </c>
      <c r="H714" s="49">
        <f>Tabla13[[#This Row],[Importe]]-Tabla13[[#This Row],[Pagado]]</f>
        <v>0</v>
      </c>
      <c r="I714" s="8" t="s">
        <v>10970</v>
      </c>
    </row>
    <row r="715" spans="1:9" x14ac:dyDescent="0.25">
      <c r="A715" s="14">
        <v>44233</v>
      </c>
      <c r="B715" s="8" t="s">
        <v>15593</v>
      </c>
      <c r="C715" s="12">
        <v>46396</v>
      </c>
      <c r="D715" s="13" t="s">
        <v>4057</v>
      </c>
      <c r="E715" s="48">
        <v>3715.8</v>
      </c>
      <c r="F715" s="15">
        <v>44233</v>
      </c>
      <c r="G715" s="48">
        <v>3715.8</v>
      </c>
      <c r="H715" s="49">
        <f>Tabla13[[#This Row],[Importe]]-Tabla13[[#This Row],[Pagado]]</f>
        <v>0</v>
      </c>
      <c r="I715" s="8" t="s">
        <v>10970</v>
      </c>
    </row>
    <row r="716" spans="1:9" x14ac:dyDescent="0.25">
      <c r="A716" s="14">
        <v>44233</v>
      </c>
      <c r="B716" s="8" t="s">
        <v>15594</v>
      </c>
      <c r="C716" s="12">
        <v>46397</v>
      </c>
      <c r="D716" s="13" t="s">
        <v>3975</v>
      </c>
      <c r="E716" s="48">
        <v>6615.6</v>
      </c>
      <c r="F716" s="15">
        <v>44233</v>
      </c>
      <c r="G716" s="48">
        <v>6615.6</v>
      </c>
      <c r="H716" s="49">
        <f>Tabla13[[#This Row],[Importe]]-Tabla13[[#This Row],[Pagado]]</f>
        <v>0</v>
      </c>
      <c r="I716" s="8" t="s">
        <v>10970</v>
      </c>
    </row>
    <row r="717" spans="1:9" x14ac:dyDescent="0.25">
      <c r="A717" s="14">
        <v>44233</v>
      </c>
      <c r="B717" s="8" t="s">
        <v>15595</v>
      </c>
      <c r="C717" s="12">
        <v>46398</v>
      </c>
      <c r="D717" s="13" t="s">
        <v>4127</v>
      </c>
      <c r="E717" s="48">
        <v>7794.3</v>
      </c>
      <c r="F717" s="15">
        <v>44235</v>
      </c>
      <c r="G717" s="48">
        <v>7794.3</v>
      </c>
      <c r="H717" s="49">
        <f>Tabla13[[#This Row],[Importe]]-Tabla13[[#This Row],[Pagado]]</f>
        <v>0</v>
      </c>
      <c r="I717" s="8" t="s">
        <v>10970</v>
      </c>
    </row>
    <row r="718" spans="1:9" x14ac:dyDescent="0.25">
      <c r="A718" s="14">
        <v>44233</v>
      </c>
      <c r="B718" s="8" t="s">
        <v>15596</v>
      </c>
      <c r="C718" s="12">
        <v>46399</v>
      </c>
      <c r="D718" s="13" t="s">
        <v>3975</v>
      </c>
      <c r="E718" s="48">
        <v>7397.8</v>
      </c>
      <c r="F718" s="15">
        <v>44233</v>
      </c>
      <c r="G718" s="48">
        <v>7397.8</v>
      </c>
      <c r="H718" s="49">
        <f>Tabla13[[#This Row],[Importe]]-Tabla13[[#This Row],[Pagado]]</f>
        <v>0</v>
      </c>
      <c r="I718" s="8" t="s">
        <v>10970</v>
      </c>
    </row>
    <row r="719" spans="1:9" x14ac:dyDescent="0.25">
      <c r="A719" s="14">
        <v>44233</v>
      </c>
      <c r="B719" s="8" t="s">
        <v>15597</v>
      </c>
      <c r="C719" s="12">
        <v>46400</v>
      </c>
      <c r="D719" s="13" t="s">
        <v>4067</v>
      </c>
      <c r="E719" s="48">
        <v>3290</v>
      </c>
      <c r="F719" s="15">
        <v>44233</v>
      </c>
      <c r="G719" s="48">
        <v>3290</v>
      </c>
      <c r="H719" s="49">
        <f>Tabla13[[#This Row],[Importe]]-Tabla13[[#This Row],[Pagado]]</f>
        <v>0</v>
      </c>
      <c r="I719" s="8" t="s">
        <v>10970</v>
      </c>
    </row>
    <row r="720" spans="1:9" x14ac:dyDescent="0.25">
      <c r="A720" s="14">
        <v>44233</v>
      </c>
      <c r="B720" s="8" t="s">
        <v>15598</v>
      </c>
      <c r="C720" s="12">
        <v>46401</v>
      </c>
      <c r="D720" s="13" t="s">
        <v>4170</v>
      </c>
      <c r="E720" s="48">
        <v>3527.8</v>
      </c>
      <c r="F720" s="15">
        <v>44233</v>
      </c>
      <c r="G720" s="48">
        <v>3527.8</v>
      </c>
      <c r="H720" s="49">
        <f>Tabla13[[#This Row],[Importe]]-Tabla13[[#This Row],[Pagado]]</f>
        <v>0</v>
      </c>
      <c r="I720" s="8" t="s">
        <v>10970</v>
      </c>
    </row>
    <row r="721" spans="1:9" x14ac:dyDescent="0.25">
      <c r="A721" s="14">
        <v>44233</v>
      </c>
      <c r="B721" s="8" t="s">
        <v>15599</v>
      </c>
      <c r="C721" s="12">
        <v>46402</v>
      </c>
      <c r="D721" s="13" t="s">
        <v>3964</v>
      </c>
      <c r="E721" s="48">
        <v>564</v>
      </c>
      <c r="F721" s="15">
        <v>44233</v>
      </c>
      <c r="G721" s="48">
        <v>564</v>
      </c>
      <c r="H721" s="49">
        <f>Tabla13[[#This Row],[Importe]]-Tabla13[[#This Row],[Pagado]]</f>
        <v>0</v>
      </c>
      <c r="I721" s="8" t="s">
        <v>10970</v>
      </c>
    </row>
    <row r="722" spans="1:9" x14ac:dyDescent="0.25">
      <c r="A722" s="14">
        <v>44233</v>
      </c>
      <c r="B722" s="8" t="s">
        <v>15600</v>
      </c>
      <c r="C722" s="12">
        <v>46403</v>
      </c>
      <c r="D722" s="13" t="s">
        <v>3964</v>
      </c>
      <c r="E722" s="48">
        <v>1850.4</v>
      </c>
      <c r="F722" s="15">
        <v>44233</v>
      </c>
      <c r="G722" s="48">
        <v>1850.4</v>
      </c>
      <c r="H722" s="49">
        <f>Tabla13[[#This Row],[Importe]]-Tabla13[[#This Row],[Pagado]]</f>
        <v>0</v>
      </c>
      <c r="I722" s="8" t="s">
        <v>10970</v>
      </c>
    </row>
    <row r="723" spans="1:9" x14ac:dyDescent="0.25">
      <c r="A723" s="14">
        <v>44233</v>
      </c>
      <c r="B723" s="8" t="s">
        <v>15601</v>
      </c>
      <c r="C723" s="12">
        <v>46404</v>
      </c>
      <c r="D723" s="13" t="s">
        <v>4022</v>
      </c>
      <c r="E723" s="48">
        <v>301.60000000000002</v>
      </c>
      <c r="F723" s="15">
        <v>44233</v>
      </c>
      <c r="G723" s="48">
        <v>301.60000000000002</v>
      </c>
      <c r="H723" s="49">
        <f>Tabla13[[#This Row],[Importe]]-Tabla13[[#This Row],[Pagado]]</f>
        <v>0</v>
      </c>
      <c r="I723" s="8" t="s">
        <v>10970</v>
      </c>
    </row>
    <row r="724" spans="1:9" x14ac:dyDescent="0.25">
      <c r="A724" s="14">
        <v>44233</v>
      </c>
      <c r="B724" s="8" t="s">
        <v>15602</v>
      </c>
      <c r="C724" s="12">
        <v>46405</v>
      </c>
      <c r="D724" s="13" t="s">
        <v>4008</v>
      </c>
      <c r="E724" s="48">
        <v>34840.9</v>
      </c>
      <c r="F724" s="15">
        <v>44234</v>
      </c>
      <c r="G724" s="48">
        <v>34840.9</v>
      </c>
      <c r="H724" s="49">
        <f>Tabla13[[#This Row],[Importe]]-Tabla13[[#This Row],[Pagado]]</f>
        <v>0</v>
      </c>
      <c r="I724" s="8" t="s">
        <v>10970</v>
      </c>
    </row>
    <row r="725" spans="1:9" x14ac:dyDescent="0.25">
      <c r="A725" s="14">
        <v>44233</v>
      </c>
      <c r="B725" s="8" t="s">
        <v>15603</v>
      </c>
      <c r="C725" s="12">
        <v>46406</v>
      </c>
      <c r="D725" s="13" t="s">
        <v>4212</v>
      </c>
      <c r="E725" s="48">
        <v>10751.6</v>
      </c>
      <c r="F725" s="15">
        <v>44237</v>
      </c>
      <c r="G725" s="48">
        <v>10751.6</v>
      </c>
      <c r="H725" s="49">
        <f>Tabla13[[#This Row],[Importe]]-Tabla13[[#This Row],[Pagado]]</f>
        <v>0</v>
      </c>
      <c r="I725" s="8" t="s">
        <v>10970</v>
      </c>
    </row>
    <row r="726" spans="1:9" x14ac:dyDescent="0.25">
      <c r="A726" s="14">
        <v>44233</v>
      </c>
      <c r="B726" s="8" t="s">
        <v>15604</v>
      </c>
      <c r="C726" s="12">
        <v>46407</v>
      </c>
      <c r="D726" s="13" t="s">
        <v>4212</v>
      </c>
      <c r="E726" s="48">
        <v>77534.2</v>
      </c>
      <c r="F726" s="15">
        <v>44237</v>
      </c>
      <c r="G726" s="48">
        <v>77534.2</v>
      </c>
      <c r="H726" s="49">
        <f>Tabla13[[#This Row],[Importe]]-Tabla13[[#This Row],[Pagado]]</f>
        <v>0</v>
      </c>
      <c r="I726" s="8" t="s">
        <v>10970</v>
      </c>
    </row>
    <row r="727" spans="1:9" x14ac:dyDescent="0.25">
      <c r="A727" s="14">
        <v>44233</v>
      </c>
      <c r="B727" s="8" t="s">
        <v>15605</v>
      </c>
      <c r="C727" s="12">
        <v>46408</v>
      </c>
      <c r="D727" s="13" t="s">
        <v>3964</v>
      </c>
      <c r="E727" s="48">
        <v>184.8</v>
      </c>
      <c r="F727" s="15">
        <v>44233</v>
      </c>
      <c r="G727" s="48">
        <v>184.8</v>
      </c>
      <c r="H727" s="49">
        <f>Tabla13[[#This Row],[Importe]]-Tabla13[[#This Row],[Pagado]]</f>
        <v>0</v>
      </c>
      <c r="I727" s="8" t="s">
        <v>10970</v>
      </c>
    </row>
    <row r="728" spans="1:9" x14ac:dyDescent="0.25">
      <c r="A728" s="14">
        <v>44233</v>
      </c>
      <c r="B728" s="8" t="s">
        <v>15606</v>
      </c>
      <c r="C728" s="12">
        <v>46409</v>
      </c>
      <c r="D728" s="13" t="s">
        <v>4109</v>
      </c>
      <c r="E728" s="48">
        <v>1365</v>
      </c>
      <c r="F728" s="15">
        <v>44233</v>
      </c>
      <c r="G728" s="48">
        <v>1365</v>
      </c>
      <c r="H728" s="49">
        <f>Tabla13[[#This Row],[Importe]]-Tabla13[[#This Row],[Pagado]]</f>
        <v>0</v>
      </c>
      <c r="I728" s="8" t="s">
        <v>10970</v>
      </c>
    </row>
    <row r="729" spans="1:9" x14ac:dyDescent="0.25">
      <c r="A729" s="14">
        <v>44233</v>
      </c>
      <c r="B729" s="8" t="s">
        <v>15607</v>
      </c>
      <c r="C729" s="12">
        <v>46410</v>
      </c>
      <c r="D729" s="13" t="s">
        <v>4097</v>
      </c>
      <c r="E729" s="48">
        <v>2516.6</v>
      </c>
      <c r="F729" s="15">
        <v>44233</v>
      </c>
      <c r="G729" s="48">
        <v>2516.6</v>
      </c>
      <c r="H729" s="49">
        <f>Tabla13[[#This Row],[Importe]]-Tabla13[[#This Row],[Pagado]]</f>
        <v>0</v>
      </c>
      <c r="I729" s="8" t="s">
        <v>10970</v>
      </c>
    </row>
    <row r="730" spans="1:9" x14ac:dyDescent="0.25">
      <c r="A730" s="14">
        <v>44233</v>
      </c>
      <c r="B730" s="8" t="s">
        <v>15608</v>
      </c>
      <c r="C730" s="12">
        <v>46411</v>
      </c>
      <c r="D730" s="13" t="s">
        <v>4097</v>
      </c>
      <c r="E730" s="48">
        <v>300</v>
      </c>
      <c r="F730" s="15">
        <v>44233</v>
      </c>
      <c r="G730" s="48">
        <v>300</v>
      </c>
      <c r="H730" s="49">
        <f>Tabla13[[#This Row],[Importe]]-Tabla13[[#This Row],[Pagado]]</f>
        <v>0</v>
      </c>
      <c r="I730" s="8" t="s">
        <v>10970</v>
      </c>
    </row>
    <row r="731" spans="1:9" x14ac:dyDescent="0.25">
      <c r="A731" s="14">
        <v>44233</v>
      </c>
      <c r="B731" s="8" t="s">
        <v>15609</v>
      </c>
      <c r="C731" s="12">
        <v>46412</v>
      </c>
      <c r="D731" s="13" t="s">
        <v>4097</v>
      </c>
      <c r="E731" s="48">
        <v>300</v>
      </c>
      <c r="F731" s="15">
        <v>44233</v>
      </c>
      <c r="G731" s="48">
        <v>300</v>
      </c>
      <c r="H731" s="49">
        <f>Tabla13[[#This Row],[Importe]]-Tabla13[[#This Row],[Pagado]]</f>
        <v>0</v>
      </c>
      <c r="I731" s="8" t="s">
        <v>10970</v>
      </c>
    </row>
    <row r="732" spans="1:9" x14ac:dyDescent="0.25">
      <c r="A732" s="14">
        <v>44233</v>
      </c>
      <c r="B732" s="8" t="s">
        <v>15610</v>
      </c>
      <c r="C732" s="12">
        <v>46413</v>
      </c>
      <c r="D732" s="13" t="s">
        <v>4105</v>
      </c>
      <c r="E732" s="48">
        <v>47192</v>
      </c>
      <c r="F732" s="15">
        <v>44236</v>
      </c>
      <c r="G732" s="48">
        <v>47192</v>
      </c>
      <c r="H732" s="49">
        <f>Tabla13[[#This Row],[Importe]]-Tabla13[[#This Row],[Pagado]]</f>
        <v>0</v>
      </c>
      <c r="I732" s="8" t="s">
        <v>10970</v>
      </c>
    </row>
    <row r="733" spans="1:9" x14ac:dyDescent="0.25">
      <c r="A733" s="14">
        <v>44233</v>
      </c>
      <c r="B733" s="8" t="s">
        <v>15611</v>
      </c>
      <c r="C733" s="12">
        <v>46414</v>
      </c>
      <c r="D733" s="13" t="s">
        <v>3951</v>
      </c>
      <c r="E733" s="48">
        <v>4615.3999999999996</v>
      </c>
      <c r="F733" s="15">
        <v>44233</v>
      </c>
      <c r="G733" s="48">
        <v>4615.3999999999996</v>
      </c>
      <c r="H733" s="49">
        <f>Tabla13[[#This Row],[Importe]]-Tabla13[[#This Row],[Pagado]]</f>
        <v>0</v>
      </c>
      <c r="I733" s="8" t="s">
        <v>10970</v>
      </c>
    </row>
    <row r="734" spans="1:9" x14ac:dyDescent="0.25">
      <c r="A734" s="14">
        <v>44233</v>
      </c>
      <c r="B734" s="8" t="s">
        <v>15612</v>
      </c>
      <c r="C734" s="12">
        <v>46415</v>
      </c>
      <c r="D734" s="13" t="s">
        <v>4048</v>
      </c>
      <c r="E734" s="48">
        <v>37800</v>
      </c>
      <c r="F734" s="15">
        <v>44233</v>
      </c>
      <c r="G734" s="48">
        <v>37800</v>
      </c>
      <c r="H734" s="49">
        <f>Tabla13[[#This Row],[Importe]]-Tabla13[[#This Row],[Pagado]]</f>
        <v>0</v>
      </c>
      <c r="I734" s="8" t="s">
        <v>10970</v>
      </c>
    </row>
    <row r="735" spans="1:9" x14ac:dyDescent="0.25">
      <c r="A735" s="14">
        <v>44233</v>
      </c>
      <c r="B735" s="8" t="s">
        <v>15613</v>
      </c>
      <c r="C735" s="12">
        <v>46416</v>
      </c>
      <c r="D735" s="13" t="s">
        <v>4024</v>
      </c>
      <c r="E735" s="48">
        <v>38256.5</v>
      </c>
      <c r="F735" s="15">
        <v>44233</v>
      </c>
      <c r="G735" s="48">
        <v>38256.5</v>
      </c>
      <c r="H735" s="49">
        <f>Tabla13[[#This Row],[Importe]]-Tabla13[[#This Row],[Pagado]]</f>
        <v>0</v>
      </c>
      <c r="I735" s="8" t="s">
        <v>10970</v>
      </c>
    </row>
    <row r="736" spans="1:9" x14ac:dyDescent="0.25">
      <c r="A736" s="14">
        <v>44233</v>
      </c>
      <c r="B736" s="8" t="s">
        <v>15614</v>
      </c>
      <c r="C736" s="12">
        <v>46417</v>
      </c>
      <c r="D736" s="13" t="s">
        <v>4129</v>
      </c>
      <c r="E736" s="48">
        <v>7996.7</v>
      </c>
      <c r="F736" s="15">
        <v>44233</v>
      </c>
      <c r="G736" s="48">
        <v>7996.7</v>
      </c>
      <c r="H736" s="49">
        <f>Tabla13[[#This Row],[Importe]]-Tabla13[[#This Row],[Pagado]]</f>
        <v>0</v>
      </c>
      <c r="I736" s="8" t="s">
        <v>10970</v>
      </c>
    </row>
    <row r="737" spans="1:9" x14ac:dyDescent="0.25">
      <c r="A737" s="14">
        <v>44233</v>
      </c>
      <c r="B737" s="8" t="s">
        <v>15615</v>
      </c>
      <c r="C737" s="12">
        <v>46418</v>
      </c>
      <c r="D737" s="13" t="s">
        <v>4069</v>
      </c>
      <c r="E737" s="48">
        <v>28338.1</v>
      </c>
      <c r="F737" s="15">
        <v>44240</v>
      </c>
      <c r="G737" s="48">
        <v>28338.1</v>
      </c>
      <c r="H737" s="49">
        <f>Tabla13[[#This Row],[Importe]]-Tabla13[[#This Row],[Pagado]]</f>
        <v>0</v>
      </c>
      <c r="I737" s="8" t="s">
        <v>10970</v>
      </c>
    </row>
    <row r="738" spans="1:9" x14ac:dyDescent="0.25">
      <c r="A738" s="14">
        <v>44233</v>
      </c>
      <c r="B738" s="8" t="s">
        <v>15616</v>
      </c>
      <c r="C738" s="12">
        <v>46419</v>
      </c>
      <c r="D738" s="13" t="s">
        <v>4049</v>
      </c>
      <c r="E738" s="48">
        <v>487.5</v>
      </c>
      <c r="F738" s="15">
        <v>44233</v>
      </c>
      <c r="G738" s="48">
        <v>487.5</v>
      </c>
      <c r="H738" s="49">
        <f>Tabla13[[#This Row],[Importe]]-Tabla13[[#This Row],[Pagado]]</f>
        <v>0</v>
      </c>
      <c r="I738" s="8" t="s">
        <v>10970</v>
      </c>
    </row>
    <row r="739" spans="1:9" x14ac:dyDescent="0.25">
      <c r="A739" s="14">
        <v>44233</v>
      </c>
      <c r="B739" s="8" t="s">
        <v>15617</v>
      </c>
      <c r="C739" s="12">
        <v>46420</v>
      </c>
      <c r="D739" s="13" t="s">
        <v>4066</v>
      </c>
      <c r="E739" s="48">
        <v>3488</v>
      </c>
      <c r="F739" s="15">
        <v>44233</v>
      </c>
      <c r="G739" s="48">
        <v>3488</v>
      </c>
      <c r="H739" s="49">
        <f>Tabla13[[#This Row],[Importe]]-Tabla13[[#This Row],[Pagado]]</f>
        <v>0</v>
      </c>
      <c r="I739" s="8" t="s">
        <v>10970</v>
      </c>
    </row>
    <row r="740" spans="1:9" x14ac:dyDescent="0.25">
      <c r="A740" s="14">
        <v>44233</v>
      </c>
      <c r="B740" s="8" t="s">
        <v>15618</v>
      </c>
      <c r="C740" s="12">
        <v>46421</v>
      </c>
      <c r="D740" s="13" t="s">
        <v>4041</v>
      </c>
      <c r="E740" s="48">
        <v>1366.4</v>
      </c>
      <c r="F740" s="15">
        <v>44233</v>
      </c>
      <c r="G740" s="48">
        <v>1366.4</v>
      </c>
      <c r="H740" s="49">
        <f>Tabla13[[#This Row],[Importe]]-Tabla13[[#This Row],[Pagado]]</f>
        <v>0</v>
      </c>
      <c r="I740" s="8" t="s">
        <v>10970</v>
      </c>
    </row>
    <row r="741" spans="1:9" x14ac:dyDescent="0.25">
      <c r="A741" s="14">
        <v>44233</v>
      </c>
      <c r="B741" s="8" t="s">
        <v>15619</v>
      </c>
      <c r="C741" s="12">
        <v>46422</v>
      </c>
      <c r="D741" s="13" t="s">
        <v>4023</v>
      </c>
      <c r="E741" s="48">
        <v>3576.8</v>
      </c>
      <c r="F741" s="15">
        <v>44233</v>
      </c>
      <c r="G741" s="48">
        <v>3576.8</v>
      </c>
      <c r="H741" s="49">
        <f>Tabla13[[#This Row],[Importe]]-Tabla13[[#This Row],[Pagado]]</f>
        <v>0</v>
      </c>
      <c r="I741" s="8" t="s">
        <v>10970</v>
      </c>
    </row>
    <row r="742" spans="1:9" x14ac:dyDescent="0.25">
      <c r="A742" s="14">
        <v>44233</v>
      </c>
      <c r="B742" s="8" t="s">
        <v>15620</v>
      </c>
      <c r="C742" s="12">
        <v>46423</v>
      </c>
      <c r="D742" s="13" t="s">
        <v>4150</v>
      </c>
      <c r="E742" s="48">
        <v>21991.200000000001</v>
      </c>
      <c r="F742" s="15">
        <v>44257</v>
      </c>
      <c r="G742" s="48">
        <v>21991.200000000001</v>
      </c>
      <c r="H742" s="49">
        <f>Tabla13[[#This Row],[Importe]]-Tabla13[[#This Row],[Pagado]]</f>
        <v>0</v>
      </c>
      <c r="I742" s="8" t="s">
        <v>10970</v>
      </c>
    </row>
    <row r="743" spans="1:9" x14ac:dyDescent="0.25">
      <c r="A743" s="14">
        <v>44233</v>
      </c>
      <c r="B743" s="8" t="s">
        <v>15621</v>
      </c>
      <c r="C743" s="12">
        <v>46424</v>
      </c>
      <c r="D743" s="13" t="s">
        <v>4047</v>
      </c>
      <c r="E743" s="48">
        <v>3539.2</v>
      </c>
      <c r="F743" s="15">
        <v>44233</v>
      </c>
      <c r="G743" s="48">
        <v>3539.2</v>
      </c>
      <c r="H743" s="49">
        <f>Tabla13[[#This Row],[Importe]]-Tabla13[[#This Row],[Pagado]]</f>
        <v>0</v>
      </c>
      <c r="I743" s="8" t="s">
        <v>10970</v>
      </c>
    </row>
    <row r="744" spans="1:9" x14ac:dyDescent="0.25">
      <c r="A744" s="14">
        <v>44233</v>
      </c>
      <c r="B744" s="8" t="s">
        <v>15622</v>
      </c>
      <c r="C744" s="12">
        <v>46425</v>
      </c>
      <c r="D744" s="13" t="s">
        <v>4113</v>
      </c>
      <c r="E744" s="48">
        <v>556.5</v>
      </c>
      <c r="F744" s="15">
        <v>44233</v>
      </c>
      <c r="G744" s="48">
        <v>556.5</v>
      </c>
      <c r="H744" s="49">
        <f>Tabla13[[#This Row],[Importe]]-Tabla13[[#This Row],[Pagado]]</f>
        <v>0</v>
      </c>
      <c r="I744" s="8" t="s">
        <v>10970</v>
      </c>
    </row>
    <row r="745" spans="1:9" x14ac:dyDescent="0.25">
      <c r="A745" s="14">
        <v>44233</v>
      </c>
      <c r="B745" s="8" t="s">
        <v>15623</v>
      </c>
      <c r="C745" s="12">
        <v>46426</v>
      </c>
      <c r="D745" s="13" t="s">
        <v>4017</v>
      </c>
      <c r="E745" s="48">
        <v>17314</v>
      </c>
      <c r="F745" s="15">
        <v>44240</v>
      </c>
      <c r="G745" s="48">
        <v>17314</v>
      </c>
      <c r="H745" s="49">
        <f>Tabla13[[#This Row],[Importe]]-Tabla13[[#This Row],[Pagado]]</f>
        <v>0</v>
      </c>
      <c r="I745" s="8" t="s">
        <v>10970</v>
      </c>
    </row>
    <row r="746" spans="1:9" x14ac:dyDescent="0.25">
      <c r="A746" s="14">
        <v>44233</v>
      </c>
      <c r="B746" s="8" t="s">
        <v>15624</v>
      </c>
      <c r="C746" s="12">
        <v>46427</v>
      </c>
      <c r="D746" s="13" t="s">
        <v>3962</v>
      </c>
      <c r="E746" s="48">
        <v>11084.7</v>
      </c>
      <c r="F746" s="15">
        <v>44233</v>
      </c>
      <c r="G746" s="48">
        <v>11084.7</v>
      </c>
      <c r="H746" s="49">
        <f>Tabla13[[#This Row],[Importe]]-Tabla13[[#This Row],[Pagado]]</f>
        <v>0</v>
      </c>
      <c r="I746" s="8" t="s">
        <v>10970</v>
      </c>
    </row>
    <row r="747" spans="1:9" x14ac:dyDescent="0.25">
      <c r="A747" s="14">
        <v>44233</v>
      </c>
      <c r="B747" s="8" t="s">
        <v>15625</v>
      </c>
      <c r="C747" s="12">
        <v>46428</v>
      </c>
      <c r="D747" s="13" t="s">
        <v>15626</v>
      </c>
      <c r="E747" s="48">
        <v>4972.8</v>
      </c>
      <c r="F747" s="15">
        <v>44233</v>
      </c>
      <c r="G747" s="48">
        <v>4972.8</v>
      </c>
      <c r="H747" s="49">
        <f>Tabla13[[#This Row],[Importe]]-Tabla13[[#This Row],[Pagado]]</f>
        <v>0</v>
      </c>
      <c r="I747" s="8" t="s">
        <v>10970</v>
      </c>
    </row>
    <row r="748" spans="1:9" x14ac:dyDescent="0.25">
      <c r="A748" s="14">
        <v>44233</v>
      </c>
      <c r="B748" s="8" t="s">
        <v>15627</v>
      </c>
      <c r="C748" s="12">
        <v>46429</v>
      </c>
      <c r="D748" s="13" t="s">
        <v>4042</v>
      </c>
      <c r="E748" s="48">
        <v>24729.599999999999</v>
      </c>
      <c r="F748" s="15">
        <v>44235</v>
      </c>
      <c r="G748" s="48">
        <v>24729.599999999999</v>
      </c>
      <c r="H748" s="49">
        <f>Tabla13[[#This Row],[Importe]]-Tabla13[[#This Row],[Pagado]]</f>
        <v>0</v>
      </c>
      <c r="I748" s="8" t="s">
        <v>10970</v>
      </c>
    </row>
    <row r="749" spans="1:9" x14ac:dyDescent="0.25">
      <c r="A749" s="14">
        <v>44233</v>
      </c>
      <c r="B749" s="8" t="s">
        <v>15628</v>
      </c>
      <c r="C749" s="12">
        <v>46430</v>
      </c>
      <c r="D749" s="13" t="s">
        <v>3964</v>
      </c>
      <c r="E749" s="48">
        <v>744</v>
      </c>
      <c r="F749" s="15">
        <v>44233</v>
      </c>
      <c r="G749" s="48">
        <v>744</v>
      </c>
      <c r="H749" s="49">
        <f>Tabla13[[#This Row],[Importe]]-Tabla13[[#This Row],[Pagado]]</f>
        <v>0</v>
      </c>
      <c r="I749" s="8" t="s">
        <v>10970</v>
      </c>
    </row>
    <row r="750" spans="1:9" x14ac:dyDescent="0.25">
      <c r="A750" s="14">
        <v>44233</v>
      </c>
      <c r="B750" s="8" t="s">
        <v>15629</v>
      </c>
      <c r="C750" s="12">
        <v>46431</v>
      </c>
      <c r="D750" s="13" t="s">
        <v>3964</v>
      </c>
      <c r="E750" s="48">
        <v>82</v>
      </c>
      <c r="F750" s="15">
        <v>44234</v>
      </c>
      <c r="G750" s="48">
        <v>82</v>
      </c>
      <c r="H750" s="49">
        <f>Tabla13[[#This Row],[Importe]]-Tabla13[[#This Row],[Pagado]]</f>
        <v>0</v>
      </c>
      <c r="I750" s="8" t="s">
        <v>10970</v>
      </c>
    </row>
    <row r="751" spans="1:9" x14ac:dyDescent="0.25">
      <c r="A751" s="14">
        <v>44233</v>
      </c>
      <c r="B751" s="8" t="s">
        <v>15630</v>
      </c>
      <c r="C751" s="12">
        <v>46432</v>
      </c>
      <c r="D751" s="13" t="s">
        <v>3950</v>
      </c>
      <c r="E751" s="48">
        <v>54529.2</v>
      </c>
      <c r="F751" s="15">
        <v>44236</v>
      </c>
      <c r="G751" s="48">
        <v>54529.2</v>
      </c>
      <c r="H751" s="49">
        <f>Tabla13[[#This Row],[Importe]]-Tabla13[[#This Row],[Pagado]]</f>
        <v>0</v>
      </c>
      <c r="I751" s="8" t="s">
        <v>10970</v>
      </c>
    </row>
    <row r="752" spans="1:9" x14ac:dyDescent="0.25">
      <c r="A752" s="14">
        <v>44233</v>
      </c>
      <c r="B752" s="8" t="s">
        <v>15631</v>
      </c>
      <c r="C752" s="12">
        <v>46433</v>
      </c>
      <c r="D752" s="13" t="s">
        <v>3964</v>
      </c>
      <c r="E752" s="48">
        <v>82</v>
      </c>
      <c r="F752" s="15">
        <v>44234</v>
      </c>
      <c r="G752" s="48">
        <v>82</v>
      </c>
      <c r="H752" s="49">
        <f>Tabla13[[#This Row],[Importe]]-Tabla13[[#This Row],[Pagado]]</f>
        <v>0</v>
      </c>
      <c r="I752" s="8" t="s">
        <v>10970</v>
      </c>
    </row>
    <row r="753" spans="1:9" x14ac:dyDescent="0.25">
      <c r="A753" s="14">
        <v>44234</v>
      </c>
      <c r="B753" s="8" t="s">
        <v>15632</v>
      </c>
      <c r="C753" s="12">
        <v>46434</v>
      </c>
      <c r="D753" s="13" t="s">
        <v>3951</v>
      </c>
      <c r="E753" s="48">
        <v>6427</v>
      </c>
      <c r="F753" s="15">
        <v>44234</v>
      </c>
      <c r="G753" s="48">
        <v>6427</v>
      </c>
      <c r="H753" s="49">
        <f>Tabla13[[#This Row],[Importe]]-Tabla13[[#This Row],[Pagado]]</f>
        <v>0</v>
      </c>
      <c r="I753" s="8" t="s">
        <v>10970</v>
      </c>
    </row>
    <row r="754" spans="1:9" x14ac:dyDescent="0.25">
      <c r="A754" s="14">
        <v>44234</v>
      </c>
      <c r="B754" s="8" t="s">
        <v>15633</v>
      </c>
      <c r="C754" s="12">
        <v>46435</v>
      </c>
      <c r="D754" s="13" t="s">
        <v>3952</v>
      </c>
      <c r="E754" s="48">
        <v>7524.4</v>
      </c>
      <c r="F754" s="15">
        <v>44234</v>
      </c>
      <c r="G754" s="48">
        <v>7524.4</v>
      </c>
      <c r="H754" s="49">
        <f>Tabla13[[#This Row],[Importe]]-Tabla13[[#This Row],[Pagado]]</f>
        <v>0</v>
      </c>
      <c r="I754" s="8" t="s">
        <v>10970</v>
      </c>
    </row>
    <row r="755" spans="1:9" x14ac:dyDescent="0.25">
      <c r="A755" s="14">
        <v>44234</v>
      </c>
      <c r="B755" s="8" t="s">
        <v>15634</v>
      </c>
      <c r="C755" s="12">
        <v>46436</v>
      </c>
      <c r="D755" s="13" t="s">
        <v>4119</v>
      </c>
      <c r="E755" s="48">
        <v>910</v>
      </c>
      <c r="F755" s="15">
        <v>44234</v>
      </c>
      <c r="G755" s="48">
        <v>910</v>
      </c>
      <c r="H755" s="49">
        <f>Tabla13[[#This Row],[Importe]]-Tabla13[[#This Row],[Pagado]]</f>
        <v>0</v>
      </c>
      <c r="I755" s="8" t="s">
        <v>10970</v>
      </c>
    </row>
    <row r="756" spans="1:9" x14ac:dyDescent="0.25">
      <c r="A756" s="14">
        <v>44234</v>
      </c>
      <c r="B756" s="8" t="s">
        <v>15635</v>
      </c>
      <c r="C756" s="12">
        <v>46437</v>
      </c>
      <c r="D756" s="13" t="s">
        <v>4028</v>
      </c>
      <c r="E756" s="48">
        <v>3805</v>
      </c>
      <c r="F756" s="15">
        <v>44234</v>
      </c>
      <c r="G756" s="48">
        <v>3805</v>
      </c>
      <c r="H756" s="49">
        <f>Tabla13[[#This Row],[Importe]]-Tabla13[[#This Row],[Pagado]]</f>
        <v>0</v>
      </c>
      <c r="I756" s="8" t="s">
        <v>10970</v>
      </c>
    </row>
    <row r="757" spans="1:9" ht="30" x14ac:dyDescent="0.25">
      <c r="A757" s="14">
        <v>44234</v>
      </c>
      <c r="B757" s="8" t="s">
        <v>15636</v>
      </c>
      <c r="C757" s="12">
        <v>46438</v>
      </c>
      <c r="D757" s="13" t="s">
        <v>3935</v>
      </c>
      <c r="E757" s="48">
        <v>63819.8</v>
      </c>
      <c r="F757" s="15" t="s">
        <v>15637</v>
      </c>
      <c r="G757" s="48">
        <f>33500+30319.8</f>
        <v>63819.8</v>
      </c>
      <c r="H757" s="49">
        <f>Tabla13[[#This Row],[Importe]]-Tabla13[[#This Row],[Pagado]]</f>
        <v>0</v>
      </c>
      <c r="I757" s="8" t="s">
        <v>10970</v>
      </c>
    </row>
    <row r="758" spans="1:9" x14ac:dyDescent="0.25">
      <c r="A758" s="14">
        <v>44234</v>
      </c>
      <c r="B758" s="8" t="s">
        <v>15638</v>
      </c>
      <c r="C758" s="12">
        <v>46439</v>
      </c>
      <c r="D758" s="13" t="s">
        <v>3950</v>
      </c>
      <c r="E758" s="48">
        <v>602</v>
      </c>
      <c r="F758" s="15">
        <v>44236</v>
      </c>
      <c r="G758" s="48">
        <v>602</v>
      </c>
      <c r="H758" s="49">
        <f>Tabla13[[#This Row],[Importe]]-Tabla13[[#This Row],[Pagado]]</f>
        <v>0</v>
      </c>
      <c r="I758" s="8" t="s">
        <v>10970</v>
      </c>
    </row>
    <row r="759" spans="1:9" x14ac:dyDescent="0.25">
      <c r="A759" s="14">
        <v>44234</v>
      </c>
      <c r="B759" s="8" t="s">
        <v>15639</v>
      </c>
      <c r="C759" s="12">
        <v>46440</v>
      </c>
      <c r="D759" s="13" t="s">
        <v>3958</v>
      </c>
      <c r="E759" s="48">
        <v>6643.1</v>
      </c>
      <c r="F759" s="15">
        <v>44234</v>
      </c>
      <c r="G759" s="48">
        <v>6643.1</v>
      </c>
      <c r="H759" s="49">
        <f>Tabla13[[#This Row],[Importe]]-Tabla13[[#This Row],[Pagado]]</f>
        <v>0</v>
      </c>
      <c r="I759" s="8" t="s">
        <v>10970</v>
      </c>
    </row>
    <row r="760" spans="1:9" x14ac:dyDescent="0.25">
      <c r="A760" s="14">
        <v>44234</v>
      </c>
      <c r="B760" s="8" t="s">
        <v>15640</v>
      </c>
      <c r="C760" s="12">
        <v>46441</v>
      </c>
      <c r="D760" s="13" t="s">
        <v>4017</v>
      </c>
      <c r="E760" s="48">
        <v>3618.4</v>
      </c>
      <c r="F760" s="15">
        <v>44240</v>
      </c>
      <c r="G760" s="48">
        <v>3618.4</v>
      </c>
      <c r="H760" s="49">
        <f>Tabla13[[#This Row],[Importe]]-Tabla13[[#This Row],[Pagado]]</f>
        <v>0</v>
      </c>
      <c r="I760" s="8" t="s">
        <v>10970</v>
      </c>
    </row>
    <row r="761" spans="1:9" x14ac:dyDescent="0.25">
      <c r="A761" s="14">
        <v>44234</v>
      </c>
      <c r="B761" s="8" t="s">
        <v>15641</v>
      </c>
      <c r="C761" s="12">
        <v>46442</v>
      </c>
      <c r="D761" s="13" t="s">
        <v>4132</v>
      </c>
      <c r="E761" s="48">
        <v>2998</v>
      </c>
      <c r="F761" s="15">
        <v>44234</v>
      </c>
      <c r="G761" s="48">
        <v>2998</v>
      </c>
      <c r="H761" s="49">
        <f>Tabla13[[#This Row],[Importe]]-Tabla13[[#This Row],[Pagado]]</f>
        <v>0</v>
      </c>
      <c r="I761" s="8" t="s">
        <v>10970</v>
      </c>
    </row>
    <row r="762" spans="1:9" x14ac:dyDescent="0.25">
      <c r="A762" s="14">
        <v>44234</v>
      </c>
      <c r="B762" s="8" t="s">
        <v>15642</v>
      </c>
      <c r="C762" s="12">
        <v>46443</v>
      </c>
      <c r="D762" s="13" t="s">
        <v>4024</v>
      </c>
      <c r="E762" s="48">
        <v>15154.4</v>
      </c>
      <c r="F762" s="15">
        <v>44234</v>
      </c>
      <c r="G762" s="48">
        <v>15154.4</v>
      </c>
      <c r="H762" s="49">
        <f>Tabla13[[#This Row],[Importe]]-Tabla13[[#This Row],[Pagado]]</f>
        <v>0</v>
      </c>
      <c r="I762" s="8" t="s">
        <v>10970</v>
      </c>
    </row>
    <row r="763" spans="1:9" x14ac:dyDescent="0.25">
      <c r="A763" s="14">
        <v>44234</v>
      </c>
      <c r="B763" s="8" t="s">
        <v>15643</v>
      </c>
      <c r="C763" s="12">
        <v>46444</v>
      </c>
      <c r="D763" s="13" t="s">
        <v>3993</v>
      </c>
      <c r="E763" s="48">
        <v>4027.2</v>
      </c>
      <c r="F763" s="15">
        <v>44234</v>
      </c>
      <c r="G763" s="48">
        <v>4027.2</v>
      </c>
      <c r="H763" s="49">
        <f>Tabla13[[#This Row],[Importe]]-Tabla13[[#This Row],[Pagado]]</f>
        <v>0</v>
      </c>
      <c r="I763" s="8" t="s">
        <v>10970</v>
      </c>
    </row>
    <row r="764" spans="1:9" x14ac:dyDescent="0.25">
      <c r="A764" s="14">
        <v>44234</v>
      </c>
      <c r="B764" s="8" t="s">
        <v>15644</v>
      </c>
      <c r="C764" s="12">
        <v>46445</v>
      </c>
      <c r="D764" s="13" t="s">
        <v>3995</v>
      </c>
      <c r="E764" s="48">
        <v>46109</v>
      </c>
      <c r="F764" s="15">
        <v>44234</v>
      </c>
      <c r="G764" s="48">
        <v>46109</v>
      </c>
      <c r="H764" s="49">
        <f>Tabla13[[#This Row],[Importe]]-Tabla13[[#This Row],[Pagado]]</f>
        <v>0</v>
      </c>
      <c r="I764" s="8" t="s">
        <v>10970</v>
      </c>
    </row>
    <row r="765" spans="1:9" x14ac:dyDescent="0.25">
      <c r="A765" s="14">
        <v>44234</v>
      </c>
      <c r="B765" s="8" t="s">
        <v>15645</v>
      </c>
      <c r="C765" s="12">
        <v>46446</v>
      </c>
      <c r="D765" s="13" t="s">
        <v>4036</v>
      </c>
      <c r="E765" s="48">
        <v>1918.8</v>
      </c>
      <c r="F765" s="15">
        <v>44234</v>
      </c>
      <c r="G765" s="48">
        <v>1918.8</v>
      </c>
      <c r="H765" s="49">
        <f>Tabla13[[#This Row],[Importe]]-Tabla13[[#This Row],[Pagado]]</f>
        <v>0</v>
      </c>
      <c r="I765" s="8" t="s">
        <v>10970</v>
      </c>
    </row>
    <row r="766" spans="1:9" x14ac:dyDescent="0.25">
      <c r="A766" s="14">
        <v>44234</v>
      </c>
      <c r="B766" s="8" t="s">
        <v>15646</v>
      </c>
      <c r="C766" s="12">
        <v>46447</v>
      </c>
      <c r="D766" s="13" t="s">
        <v>4078</v>
      </c>
      <c r="E766" s="48">
        <v>626.79999999999995</v>
      </c>
      <c r="F766" s="15">
        <v>44234</v>
      </c>
      <c r="G766" s="48">
        <v>626.79999999999995</v>
      </c>
      <c r="H766" s="49">
        <f>Tabla13[[#This Row],[Importe]]-Tabla13[[#This Row],[Pagado]]</f>
        <v>0</v>
      </c>
      <c r="I766" s="8" t="s">
        <v>10970</v>
      </c>
    </row>
    <row r="767" spans="1:9" x14ac:dyDescent="0.25">
      <c r="A767" s="14">
        <v>44234</v>
      </c>
      <c r="B767" s="8" t="s">
        <v>15647</v>
      </c>
      <c r="C767" s="12">
        <v>46448</v>
      </c>
      <c r="D767" s="13" t="s">
        <v>3964</v>
      </c>
      <c r="E767" s="48">
        <v>2350</v>
      </c>
      <c r="F767" s="15">
        <v>44234</v>
      </c>
      <c r="G767" s="48">
        <v>2350</v>
      </c>
      <c r="H767" s="49">
        <f>Tabla13[[#This Row],[Importe]]-Tabla13[[#This Row],[Pagado]]</f>
        <v>0</v>
      </c>
      <c r="I767" s="8" t="s">
        <v>10970</v>
      </c>
    </row>
    <row r="768" spans="1:9" x14ac:dyDescent="0.25">
      <c r="A768" s="14">
        <v>44234</v>
      </c>
      <c r="B768" s="8" t="s">
        <v>15648</v>
      </c>
      <c r="C768" s="12">
        <v>46449</v>
      </c>
      <c r="D768" s="13" t="s">
        <v>4210</v>
      </c>
      <c r="E768" s="48">
        <v>5220</v>
      </c>
      <c r="F768" s="15">
        <v>44234</v>
      </c>
      <c r="G768" s="48">
        <v>5220</v>
      </c>
      <c r="H768" s="49">
        <f>Tabla13[[#This Row],[Importe]]-Tabla13[[#This Row],[Pagado]]</f>
        <v>0</v>
      </c>
      <c r="I768" s="8" t="s">
        <v>10970</v>
      </c>
    </row>
    <row r="769" spans="1:9" x14ac:dyDescent="0.25">
      <c r="A769" s="14">
        <v>44234</v>
      </c>
      <c r="B769" s="8" t="s">
        <v>15649</v>
      </c>
      <c r="C769" s="12">
        <v>46450</v>
      </c>
      <c r="D769" s="13" t="s">
        <v>4067</v>
      </c>
      <c r="E769" s="48">
        <v>5170</v>
      </c>
      <c r="F769" s="15">
        <v>44234</v>
      </c>
      <c r="G769" s="48">
        <v>5170</v>
      </c>
      <c r="H769" s="49">
        <f>Tabla13[[#This Row],[Importe]]-Tabla13[[#This Row],[Pagado]]</f>
        <v>0</v>
      </c>
      <c r="I769" s="8" t="s">
        <v>10970</v>
      </c>
    </row>
    <row r="770" spans="1:9" x14ac:dyDescent="0.25">
      <c r="A770" s="14">
        <v>44234</v>
      </c>
      <c r="B770" s="8" t="s">
        <v>15650</v>
      </c>
      <c r="C770" s="12">
        <v>46451</v>
      </c>
      <c r="D770" s="13" t="s">
        <v>4041</v>
      </c>
      <c r="E770" s="48">
        <v>792.2</v>
      </c>
      <c r="F770" s="15">
        <v>44234</v>
      </c>
      <c r="G770" s="48">
        <v>792.2</v>
      </c>
      <c r="H770" s="49">
        <f>Tabla13[[#This Row],[Importe]]-Tabla13[[#This Row],[Pagado]]</f>
        <v>0</v>
      </c>
      <c r="I770" s="8" t="s">
        <v>10970</v>
      </c>
    </row>
    <row r="771" spans="1:9" x14ac:dyDescent="0.25">
      <c r="A771" s="14">
        <v>44234</v>
      </c>
      <c r="B771" s="8" t="s">
        <v>15651</v>
      </c>
      <c r="C771" s="12">
        <v>46452</v>
      </c>
      <c r="D771" s="13" t="s">
        <v>4049</v>
      </c>
      <c r="E771" s="48">
        <v>3382.4</v>
      </c>
      <c r="F771" s="15">
        <v>44234</v>
      </c>
      <c r="G771" s="48">
        <v>3382.4</v>
      </c>
      <c r="H771" s="49">
        <f>Tabla13[[#This Row],[Importe]]-Tabla13[[#This Row],[Pagado]]</f>
        <v>0</v>
      </c>
      <c r="I771" s="8" t="s">
        <v>10970</v>
      </c>
    </row>
    <row r="772" spans="1:9" x14ac:dyDescent="0.25">
      <c r="A772" s="14">
        <v>44234</v>
      </c>
      <c r="B772" s="8" t="s">
        <v>15652</v>
      </c>
      <c r="C772" s="12">
        <v>46453</v>
      </c>
      <c r="D772" s="13" t="s">
        <v>4037</v>
      </c>
      <c r="E772" s="48">
        <v>4043</v>
      </c>
      <c r="F772" s="15">
        <v>44234</v>
      </c>
      <c r="G772" s="48">
        <v>4043</v>
      </c>
      <c r="H772" s="49">
        <f>Tabla13[[#This Row],[Importe]]-Tabla13[[#This Row],[Pagado]]</f>
        <v>0</v>
      </c>
      <c r="I772" s="8" t="s">
        <v>10970</v>
      </c>
    </row>
    <row r="773" spans="1:9" x14ac:dyDescent="0.25">
      <c r="A773" s="14">
        <v>44234</v>
      </c>
      <c r="B773" s="8" t="s">
        <v>15653</v>
      </c>
      <c r="C773" s="12">
        <v>46454</v>
      </c>
      <c r="D773" s="13" t="s">
        <v>3969</v>
      </c>
      <c r="E773" s="48">
        <v>11465.2</v>
      </c>
      <c r="F773" s="15">
        <v>44234</v>
      </c>
      <c r="G773" s="48">
        <v>11465.2</v>
      </c>
      <c r="H773" s="49">
        <f>Tabla13[[#This Row],[Importe]]-Tabla13[[#This Row],[Pagado]]</f>
        <v>0</v>
      </c>
      <c r="I773" s="8" t="s">
        <v>10970</v>
      </c>
    </row>
    <row r="774" spans="1:9" x14ac:dyDescent="0.25">
      <c r="A774" s="14">
        <v>44234</v>
      </c>
      <c r="B774" s="8" t="s">
        <v>15654</v>
      </c>
      <c r="C774" s="12">
        <v>46455</v>
      </c>
      <c r="D774" s="13" t="s">
        <v>3941</v>
      </c>
      <c r="E774" s="48">
        <v>1306</v>
      </c>
      <c r="F774" s="15">
        <v>44234</v>
      </c>
      <c r="G774" s="48">
        <v>1306</v>
      </c>
      <c r="H774" s="49">
        <f>Tabla13[[#This Row],[Importe]]-Tabla13[[#This Row],[Pagado]]</f>
        <v>0</v>
      </c>
      <c r="I774" s="8" t="s">
        <v>10970</v>
      </c>
    </row>
    <row r="775" spans="1:9" x14ac:dyDescent="0.25">
      <c r="A775" s="14">
        <v>44234</v>
      </c>
      <c r="B775" s="8" t="s">
        <v>15655</v>
      </c>
      <c r="C775" s="12">
        <v>46456</v>
      </c>
      <c r="D775" s="13" t="s">
        <v>4047</v>
      </c>
      <c r="E775" s="48">
        <v>2605.1999999999998</v>
      </c>
      <c r="F775" s="15">
        <v>44234</v>
      </c>
      <c r="G775" s="48">
        <v>2605.1999999999998</v>
      </c>
      <c r="H775" s="49">
        <f>Tabla13[[#This Row],[Importe]]-Tabla13[[#This Row],[Pagado]]</f>
        <v>0</v>
      </c>
      <c r="I775" s="8" t="s">
        <v>10970</v>
      </c>
    </row>
    <row r="776" spans="1:9" x14ac:dyDescent="0.25">
      <c r="A776" s="14">
        <v>44234</v>
      </c>
      <c r="B776" s="8" t="s">
        <v>15656</v>
      </c>
      <c r="C776" s="12">
        <v>46457</v>
      </c>
      <c r="D776" s="13" t="s">
        <v>3959</v>
      </c>
      <c r="E776" s="48">
        <v>21228.799999999999</v>
      </c>
      <c r="F776" s="15">
        <v>44244</v>
      </c>
      <c r="G776" s="48">
        <v>21228.799999999999</v>
      </c>
      <c r="H776" s="49">
        <f>Tabla13[[#This Row],[Importe]]-Tabla13[[#This Row],[Pagado]]</f>
        <v>0</v>
      </c>
      <c r="I776" s="8" t="s">
        <v>10970</v>
      </c>
    </row>
    <row r="777" spans="1:9" x14ac:dyDescent="0.25">
      <c r="A777" s="14">
        <v>44234</v>
      </c>
      <c r="B777" s="8" t="s">
        <v>15657</v>
      </c>
      <c r="C777" s="12">
        <v>46458</v>
      </c>
      <c r="D777" s="13" t="s">
        <v>4080</v>
      </c>
      <c r="E777" s="48">
        <v>903</v>
      </c>
      <c r="F777" s="15">
        <v>44234</v>
      </c>
      <c r="G777" s="48">
        <v>903</v>
      </c>
      <c r="H777" s="49">
        <f>Tabla13[[#This Row],[Importe]]-Tabla13[[#This Row],[Pagado]]</f>
        <v>0</v>
      </c>
      <c r="I777" s="8" t="s">
        <v>10970</v>
      </c>
    </row>
    <row r="778" spans="1:9" x14ac:dyDescent="0.25">
      <c r="A778" s="14">
        <v>44234</v>
      </c>
      <c r="B778" s="8" t="s">
        <v>15658</v>
      </c>
      <c r="C778" s="12">
        <v>46459</v>
      </c>
      <c r="D778" s="13" t="s">
        <v>3964</v>
      </c>
      <c r="E778" s="48">
        <v>284</v>
      </c>
      <c r="F778" s="15">
        <v>44234</v>
      </c>
      <c r="G778" s="48">
        <v>284</v>
      </c>
      <c r="H778" s="49">
        <f>Tabla13[[#This Row],[Importe]]-Tabla13[[#This Row],[Pagado]]</f>
        <v>0</v>
      </c>
      <c r="I778" s="8" t="s">
        <v>10970</v>
      </c>
    </row>
    <row r="779" spans="1:9" x14ac:dyDescent="0.25">
      <c r="A779" s="14">
        <v>44234</v>
      </c>
      <c r="B779" s="8" t="s">
        <v>15659</v>
      </c>
      <c r="C779" s="12">
        <v>46460</v>
      </c>
      <c r="D779" s="13" t="s">
        <v>4113</v>
      </c>
      <c r="E779" s="48">
        <v>1245.2</v>
      </c>
      <c r="F779" s="15">
        <v>44234</v>
      </c>
      <c r="G779" s="48">
        <v>1245.2</v>
      </c>
      <c r="H779" s="49">
        <f>Tabla13[[#This Row],[Importe]]-Tabla13[[#This Row],[Pagado]]</f>
        <v>0</v>
      </c>
      <c r="I779" s="8" t="s">
        <v>10970</v>
      </c>
    </row>
    <row r="780" spans="1:9" x14ac:dyDescent="0.25">
      <c r="A780" s="14">
        <v>44234</v>
      </c>
      <c r="B780" s="8" t="s">
        <v>15660</v>
      </c>
      <c r="C780" s="12">
        <v>46461</v>
      </c>
      <c r="D780" s="13" t="s">
        <v>4022</v>
      </c>
      <c r="E780" s="48">
        <v>4460.2</v>
      </c>
      <c r="F780" s="15">
        <v>44234</v>
      </c>
      <c r="G780" s="48">
        <v>4460.2</v>
      </c>
      <c r="H780" s="49">
        <f>Tabla13[[#This Row],[Importe]]-Tabla13[[#This Row],[Pagado]]</f>
        <v>0</v>
      </c>
      <c r="I780" s="8" t="s">
        <v>10970</v>
      </c>
    </row>
    <row r="781" spans="1:9" x14ac:dyDescent="0.25">
      <c r="A781" s="14">
        <v>44234</v>
      </c>
      <c r="B781" s="8" t="s">
        <v>15661</v>
      </c>
      <c r="C781" s="12">
        <v>46462</v>
      </c>
      <c r="D781" s="13" t="s">
        <v>4129</v>
      </c>
      <c r="E781" s="48">
        <v>24817.1</v>
      </c>
      <c r="F781" s="15">
        <v>44235</v>
      </c>
      <c r="G781" s="48">
        <v>24817.1</v>
      </c>
      <c r="H781" s="49">
        <f>Tabla13[[#This Row],[Importe]]-Tabla13[[#This Row],[Pagado]]</f>
        <v>0</v>
      </c>
      <c r="I781" s="8" t="s">
        <v>10970</v>
      </c>
    </row>
    <row r="782" spans="1:9" x14ac:dyDescent="0.25">
      <c r="A782" s="14">
        <v>44234</v>
      </c>
      <c r="B782" s="8" t="s">
        <v>15662</v>
      </c>
      <c r="C782" s="12">
        <v>46463</v>
      </c>
      <c r="D782" s="13" t="s">
        <v>3989</v>
      </c>
      <c r="E782" s="48">
        <v>895</v>
      </c>
      <c r="F782" s="15">
        <v>44234</v>
      </c>
      <c r="G782" s="48">
        <v>895</v>
      </c>
      <c r="H782" s="49">
        <f>Tabla13[[#This Row],[Importe]]-Tabla13[[#This Row],[Pagado]]</f>
        <v>0</v>
      </c>
      <c r="I782" s="8" t="s">
        <v>10970</v>
      </c>
    </row>
    <row r="783" spans="1:9" x14ac:dyDescent="0.25">
      <c r="A783" s="14">
        <v>44234</v>
      </c>
      <c r="B783" s="8" t="s">
        <v>15663</v>
      </c>
      <c r="C783" s="12">
        <v>46464</v>
      </c>
      <c r="D783" s="13" t="s">
        <v>8503</v>
      </c>
      <c r="E783" s="48">
        <v>2820</v>
      </c>
      <c r="F783" s="15">
        <v>44234</v>
      </c>
      <c r="G783" s="48">
        <v>2820</v>
      </c>
      <c r="H783" s="49">
        <f>Tabla13[[#This Row],[Importe]]-Tabla13[[#This Row],[Pagado]]</f>
        <v>0</v>
      </c>
      <c r="I783" s="8" t="s">
        <v>10970</v>
      </c>
    </row>
    <row r="784" spans="1:9" x14ac:dyDescent="0.25">
      <c r="A784" s="14">
        <v>44234</v>
      </c>
      <c r="B784" s="8" t="s">
        <v>15664</v>
      </c>
      <c r="C784" s="12">
        <v>46465</v>
      </c>
      <c r="D784" s="13" t="s">
        <v>4121</v>
      </c>
      <c r="E784" s="48">
        <v>6879.5</v>
      </c>
      <c r="F784" s="15">
        <v>44234</v>
      </c>
      <c r="G784" s="48">
        <v>6879.5</v>
      </c>
      <c r="H784" s="49">
        <f>Tabla13[[#This Row],[Importe]]-Tabla13[[#This Row],[Pagado]]</f>
        <v>0</v>
      </c>
      <c r="I784" s="8" t="s">
        <v>10970</v>
      </c>
    </row>
    <row r="785" spans="1:9" x14ac:dyDescent="0.25">
      <c r="A785" s="14">
        <v>44234</v>
      </c>
      <c r="B785" s="8" t="s">
        <v>15665</v>
      </c>
      <c r="C785" s="12">
        <v>46466</v>
      </c>
      <c r="D785" s="13" t="s">
        <v>3964</v>
      </c>
      <c r="E785" s="48">
        <v>611</v>
      </c>
      <c r="F785" s="15">
        <v>44234</v>
      </c>
      <c r="G785" s="48">
        <v>611</v>
      </c>
      <c r="H785" s="49">
        <f>Tabla13[[#This Row],[Importe]]-Tabla13[[#This Row],[Pagado]]</f>
        <v>0</v>
      </c>
      <c r="I785" s="8" t="s">
        <v>10970</v>
      </c>
    </row>
    <row r="786" spans="1:9" x14ac:dyDescent="0.25">
      <c r="A786" s="14">
        <v>44234</v>
      </c>
      <c r="B786" s="8" t="s">
        <v>15666</v>
      </c>
      <c r="C786" s="12">
        <v>46467</v>
      </c>
      <c r="D786" s="13" t="s">
        <v>4092</v>
      </c>
      <c r="E786" s="48">
        <v>3165.4</v>
      </c>
      <c r="F786" s="15">
        <v>44234</v>
      </c>
      <c r="G786" s="48">
        <v>3165.4</v>
      </c>
      <c r="H786" s="49">
        <f>Tabla13[[#This Row],[Importe]]-Tabla13[[#This Row],[Pagado]]</f>
        <v>0</v>
      </c>
      <c r="I786" s="8" t="s">
        <v>10970</v>
      </c>
    </row>
    <row r="787" spans="1:9" x14ac:dyDescent="0.25">
      <c r="A787" s="14">
        <v>44234</v>
      </c>
      <c r="B787" s="8" t="s">
        <v>15667</v>
      </c>
      <c r="C787" s="12">
        <v>46468</v>
      </c>
      <c r="D787" s="13" t="s">
        <v>4066</v>
      </c>
      <c r="E787" s="48">
        <v>3018</v>
      </c>
      <c r="F787" s="15">
        <v>44234</v>
      </c>
      <c r="G787" s="48">
        <v>3018</v>
      </c>
      <c r="H787" s="49">
        <f>Tabla13[[#This Row],[Importe]]-Tabla13[[#This Row],[Pagado]]</f>
        <v>0</v>
      </c>
      <c r="I787" s="8" t="s">
        <v>10970</v>
      </c>
    </row>
    <row r="788" spans="1:9" x14ac:dyDescent="0.25">
      <c r="A788" s="14">
        <v>44234</v>
      </c>
      <c r="B788" s="8" t="s">
        <v>15668</v>
      </c>
      <c r="C788" s="12">
        <v>46469</v>
      </c>
      <c r="D788" s="13" t="s">
        <v>4133</v>
      </c>
      <c r="E788" s="48">
        <v>564</v>
      </c>
      <c r="F788" s="15">
        <v>44234</v>
      </c>
      <c r="G788" s="48">
        <v>564</v>
      </c>
      <c r="H788" s="49">
        <f>Tabla13[[#This Row],[Importe]]-Tabla13[[#This Row],[Pagado]]</f>
        <v>0</v>
      </c>
      <c r="I788" s="8" t="s">
        <v>10970</v>
      </c>
    </row>
    <row r="789" spans="1:9" x14ac:dyDescent="0.25">
      <c r="A789" s="14">
        <v>44234</v>
      </c>
      <c r="B789" s="8" t="s">
        <v>15669</v>
      </c>
      <c r="C789" s="12">
        <v>46470</v>
      </c>
      <c r="D789" s="13" t="s">
        <v>3935</v>
      </c>
      <c r="E789" s="48">
        <v>16002.8</v>
      </c>
      <c r="F789" s="15">
        <v>44236</v>
      </c>
      <c r="G789" s="48">
        <v>16002.8</v>
      </c>
      <c r="H789" s="49">
        <f>Tabla13[[#This Row],[Importe]]-Tabla13[[#This Row],[Pagado]]</f>
        <v>0</v>
      </c>
      <c r="I789" s="8" t="s">
        <v>10970</v>
      </c>
    </row>
    <row r="790" spans="1:9" x14ac:dyDescent="0.25">
      <c r="A790" s="14">
        <v>44234</v>
      </c>
      <c r="B790" s="8" t="s">
        <v>15670</v>
      </c>
      <c r="C790" s="12">
        <v>46471</v>
      </c>
      <c r="D790" s="13" t="s">
        <v>4061</v>
      </c>
      <c r="E790" s="48">
        <v>7520.2</v>
      </c>
      <c r="F790" s="15">
        <v>44234</v>
      </c>
      <c r="G790" s="48">
        <v>7520.2</v>
      </c>
      <c r="H790" s="49">
        <f>Tabla13[[#This Row],[Importe]]-Tabla13[[#This Row],[Pagado]]</f>
        <v>0</v>
      </c>
      <c r="I790" s="8" t="s">
        <v>10970</v>
      </c>
    </row>
    <row r="791" spans="1:9" x14ac:dyDescent="0.25">
      <c r="A791" s="14">
        <v>44234</v>
      </c>
      <c r="B791" s="8" t="s">
        <v>15671</v>
      </c>
      <c r="C791" s="12">
        <v>46472</v>
      </c>
      <c r="D791" s="13" t="s">
        <v>4099</v>
      </c>
      <c r="E791" s="48">
        <v>1656.8</v>
      </c>
      <c r="F791" s="15">
        <v>44234</v>
      </c>
      <c r="G791" s="48">
        <v>1656.8</v>
      </c>
      <c r="H791" s="49">
        <f>Tabla13[[#This Row],[Importe]]-Tabla13[[#This Row],[Pagado]]</f>
        <v>0</v>
      </c>
      <c r="I791" s="8" t="s">
        <v>10970</v>
      </c>
    </row>
    <row r="792" spans="1:9" x14ac:dyDescent="0.25">
      <c r="A792" s="14">
        <v>44234</v>
      </c>
      <c r="B792" s="8" t="s">
        <v>15672</v>
      </c>
      <c r="C792" s="12">
        <v>46473</v>
      </c>
      <c r="D792" s="13" t="s">
        <v>4159</v>
      </c>
      <c r="E792" s="48">
        <v>13068.3</v>
      </c>
      <c r="F792" s="15">
        <v>44234</v>
      </c>
      <c r="G792" s="48">
        <v>13068.3</v>
      </c>
      <c r="H792" s="49">
        <f>Tabla13[[#This Row],[Importe]]-Tabla13[[#This Row],[Pagado]]</f>
        <v>0</v>
      </c>
      <c r="I792" s="8" t="s">
        <v>10970</v>
      </c>
    </row>
    <row r="793" spans="1:9" x14ac:dyDescent="0.25">
      <c r="A793" s="14">
        <v>44234</v>
      </c>
      <c r="B793" s="8" t="s">
        <v>15673</v>
      </c>
      <c r="C793" s="12">
        <v>46474</v>
      </c>
      <c r="D793" s="13" t="s">
        <v>4109</v>
      </c>
      <c r="E793" s="48">
        <v>1303.8</v>
      </c>
      <c r="F793" s="15">
        <v>44234</v>
      </c>
      <c r="G793" s="48">
        <v>1303.8</v>
      </c>
      <c r="H793" s="49">
        <f>Tabla13[[#This Row],[Importe]]-Tabla13[[#This Row],[Pagado]]</f>
        <v>0</v>
      </c>
      <c r="I793" s="8" t="s">
        <v>10970</v>
      </c>
    </row>
    <row r="794" spans="1:9" x14ac:dyDescent="0.25">
      <c r="A794" s="14">
        <v>44234</v>
      </c>
      <c r="B794" s="8" t="s">
        <v>15674</v>
      </c>
      <c r="C794" s="12">
        <v>46475</v>
      </c>
      <c r="D794" s="13" t="s">
        <v>4109</v>
      </c>
      <c r="E794" s="48">
        <v>1156.4000000000001</v>
      </c>
      <c r="F794" s="15">
        <v>44234</v>
      </c>
      <c r="G794" s="48">
        <v>1156.4000000000001</v>
      </c>
      <c r="H794" s="49">
        <f>Tabla13[[#This Row],[Importe]]-Tabla13[[#This Row],[Pagado]]</f>
        <v>0</v>
      </c>
      <c r="I794" s="8" t="s">
        <v>10970</v>
      </c>
    </row>
    <row r="795" spans="1:9" x14ac:dyDescent="0.25">
      <c r="A795" s="14">
        <v>44234</v>
      </c>
      <c r="B795" s="8" t="s">
        <v>15675</v>
      </c>
      <c r="C795" s="12">
        <v>46476</v>
      </c>
      <c r="D795" s="13" t="s">
        <v>4129</v>
      </c>
      <c r="E795" s="48">
        <v>2693.6</v>
      </c>
      <c r="F795" s="15">
        <v>44234</v>
      </c>
      <c r="G795" s="48">
        <v>2693.6</v>
      </c>
      <c r="H795" s="49">
        <f>Tabla13[[#This Row],[Importe]]-Tabla13[[#This Row],[Pagado]]</f>
        <v>0</v>
      </c>
      <c r="I795" s="8" t="s">
        <v>10970</v>
      </c>
    </row>
    <row r="796" spans="1:9" x14ac:dyDescent="0.25">
      <c r="A796" s="14">
        <v>44234</v>
      </c>
      <c r="B796" s="8" t="s">
        <v>15676</v>
      </c>
      <c r="C796" s="12">
        <v>46477</v>
      </c>
      <c r="D796" s="13" t="s">
        <v>4166</v>
      </c>
      <c r="E796" s="48">
        <v>1570</v>
      </c>
      <c r="F796" s="15">
        <v>44234</v>
      </c>
      <c r="G796" s="48">
        <v>1570</v>
      </c>
      <c r="H796" s="49">
        <f>Tabla13[[#This Row],[Importe]]-Tabla13[[#This Row],[Pagado]]</f>
        <v>0</v>
      </c>
      <c r="I796" s="8" t="s">
        <v>10970</v>
      </c>
    </row>
    <row r="797" spans="1:9" x14ac:dyDescent="0.25">
      <c r="A797" s="14">
        <v>44234</v>
      </c>
      <c r="B797" s="8" t="s">
        <v>15677</v>
      </c>
      <c r="C797" s="12">
        <v>46478</v>
      </c>
      <c r="D797" s="13" t="s">
        <v>3964</v>
      </c>
      <c r="E797" s="48">
        <v>91</v>
      </c>
      <c r="F797" s="15">
        <v>44234</v>
      </c>
      <c r="G797" s="48">
        <v>91</v>
      </c>
      <c r="H797" s="49">
        <f>Tabla13[[#This Row],[Importe]]-Tabla13[[#This Row],[Pagado]]</f>
        <v>0</v>
      </c>
      <c r="I797" s="8" t="s">
        <v>10970</v>
      </c>
    </row>
    <row r="798" spans="1:9" x14ac:dyDescent="0.25">
      <c r="A798" s="14">
        <v>44234</v>
      </c>
      <c r="B798" s="8" t="s">
        <v>15678</v>
      </c>
      <c r="C798" s="12">
        <v>46479</v>
      </c>
      <c r="D798" s="13" t="s">
        <v>4049</v>
      </c>
      <c r="E798" s="48">
        <v>479.7</v>
      </c>
      <c r="F798" s="15">
        <v>44234</v>
      </c>
      <c r="G798" s="48">
        <v>479.7</v>
      </c>
      <c r="H798" s="49">
        <f>Tabla13[[#This Row],[Importe]]-Tabla13[[#This Row],[Pagado]]</f>
        <v>0</v>
      </c>
      <c r="I798" s="8" t="s">
        <v>10970</v>
      </c>
    </row>
    <row r="799" spans="1:9" x14ac:dyDescent="0.25">
      <c r="A799" s="14">
        <v>44234</v>
      </c>
      <c r="B799" s="8" t="s">
        <v>15679</v>
      </c>
      <c r="C799" s="12">
        <v>46480</v>
      </c>
      <c r="D799" s="13" t="s">
        <v>4073</v>
      </c>
      <c r="E799" s="48">
        <v>7501.2</v>
      </c>
      <c r="F799" s="15">
        <v>44234</v>
      </c>
      <c r="G799" s="48">
        <v>7501.2</v>
      </c>
      <c r="H799" s="49">
        <f>Tabla13[[#This Row],[Importe]]-Tabla13[[#This Row],[Pagado]]</f>
        <v>0</v>
      </c>
      <c r="I799" s="8" t="s">
        <v>10970</v>
      </c>
    </row>
    <row r="800" spans="1:9" x14ac:dyDescent="0.25">
      <c r="A800" s="14">
        <v>44234</v>
      </c>
      <c r="B800" s="8" t="s">
        <v>15680</v>
      </c>
      <c r="C800" s="12">
        <v>46481</v>
      </c>
      <c r="D800" s="13" t="s">
        <v>3999</v>
      </c>
      <c r="E800" s="48">
        <v>5169.3999999999996</v>
      </c>
      <c r="F800" s="15">
        <v>44234</v>
      </c>
      <c r="G800" s="48">
        <v>5169.3999999999996</v>
      </c>
      <c r="H800" s="49">
        <f>Tabla13[[#This Row],[Importe]]-Tabla13[[#This Row],[Pagado]]</f>
        <v>0</v>
      </c>
      <c r="I800" s="8" t="s">
        <v>10970</v>
      </c>
    </row>
    <row r="801" spans="1:9" x14ac:dyDescent="0.25">
      <c r="A801" s="14">
        <v>44234</v>
      </c>
      <c r="B801" s="8" t="s">
        <v>15681</v>
      </c>
      <c r="C801" s="12">
        <v>46482</v>
      </c>
      <c r="D801" s="13" t="s">
        <v>3964</v>
      </c>
      <c r="E801" s="48">
        <v>784.4</v>
      </c>
      <c r="F801" s="15">
        <v>44234</v>
      </c>
      <c r="G801" s="48">
        <v>784.4</v>
      </c>
      <c r="H801" s="49">
        <f>Tabla13[[#This Row],[Importe]]-Tabla13[[#This Row],[Pagado]]</f>
        <v>0</v>
      </c>
      <c r="I801" s="8" t="s">
        <v>10970</v>
      </c>
    </row>
    <row r="802" spans="1:9" x14ac:dyDescent="0.25">
      <c r="A802" s="14">
        <v>44234</v>
      </c>
      <c r="B802" s="8" t="s">
        <v>15682</v>
      </c>
      <c r="C802" s="12">
        <v>46483</v>
      </c>
      <c r="D802" s="13" t="s">
        <v>3964</v>
      </c>
      <c r="E802" s="48">
        <v>115.2</v>
      </c>
      <c r="F802" s="15">
        <v>44234</v>
      </c>
      <c r="G802" s="48">
        <v>115.2</v>
      </c>
      <c r="H802" s="49">
        <f>Tabla13[[#This Row],[Importe]]-Tabla13[[#This Row],[Pagado]]</f>
        <v>0</v>
      </c>
      <c r="I802" s="8" t="s">
        <v>10970</v>
      </c>
    </row>
    <row r="803" spans="1:9" x14ac:dyDescent="0.25">
      <c r="A803" s="14">
        <v>44234</v>
      </c>
      <c r="B803" s="8" t="s">
        <v>15683</v>
      </c>
      <c r="C803" s="12">
        <v>46484</v>
      </c>
      <c r="D803" s="13" t="s">
        <v>3964</v>
      </c>
      <c r="E803" s="48">
        <v>526.88</v>
      </c>
      <c r="F803" s="15">
        <v>44234</v>
      </c>
      <c r="G803" s="48">
        <v>526.88</v>
      </c>
      <c r="H803" s="49">
        <f>Tabla13[[#This Row],[Importe]]-Tabla13[[#This Row],[Pagado]]</f>
        <v>0</v>
      </c>
      <c r="I803" s="8" t="s">
        <v>10970</v>
      </c>
    </row>
    <row r="804" spans="1:9" x14ac:dyDescent="0.25">
      <c r="A804" s="14">
        <v>44234</v>
      </c>
      <c r="B804" s="8" t="s">
        <v>15684</v>
      </c>
      <c r="C804" s="12">
        <v>46485</v>
      </c>
      <c r="D804" s="13" t="s">
        <v>3964</v>
      </c>
      <c r="E804" s="48">
        <v>495.3</v>
      </c>
      <c r="F804" s="15">
        <v>44234</v>
      </c>
      <c r="G804" s="48">
        <v>495.3</v>
      </c>
      <c r="H804" s="49">
        <f>Tabla13[[#This Row],[Importe]]-Tabla13[[#This Row],[Pagado]]</f>
        <v>0</v>
      </c>
      <c r="I804" s="8" t="s">
        <v>10970</v>
      </c>
    </row>
    <row r="805" spans="1:9" x14ac:dyDescent="0.25">
      <c r="A805" s="14">
        <v>44235</v>
      </c>
      <c r="B805" s="8" t="s">
        <v>15685</v>
      </c>
      <c r="C805" s="12">
        <v>46486</v>
      </c>
      <c r="D805" s="13" t="s">
        <v>3935</v>
      </c>
      <c r="E805" s="48">
        <v>40695.599999999999</v>
      </c>
      <c r="F805" s="15">
        <v>44236</v>
      </c>
      <c r="G805" s="48">
        <v>40695.599999999999</v>
      </c>
      <c r="H805" s="49">
        <f>Tabla13[[#This Row],[Importe]]-Tabla13[[#This Row],[Pagado]]</f>
        <v>0</v>
      </c>
      <c r="I805" s="8" t="s">
        <v>10970</v>
      </c>
    </row>
    <row r="806" spans="1:9" x14ac:dyDescent="0.25">
      <c r="A806" s="14">
        <v>44235</v>
      </c>
      <c r="B806" s="8" t="s">
        <v>15686</v>
      </c>
      <c r="C806" s="12">
        <v>46487</v>
      </c>
      <c r="D806" s="13" t="s">
        <v>3973</v>
      </c>
      <c r="E806" s="48">
        <v>479.4</v>
      </c>
      <c r="F806" s="15">
        <v>44236</v>
      </c>
      <c r="G806" s="48">
        <v>479.4</v>
      </c>
      <c r="H806" s="49">
        <f>Tabla13[[#This Row],[Importe]]-Tabla13[[#This Row],[Pagado]]</f>
        <v>0</v>
      </c>
      <c r="I806" s="8" t="s">
        <v>10970</v>
      </c>
    </row>
    <row r="807" spans="1:9" x14ac:dyDescent="0.25">
      <c r="A807" s="14">
        <v>44235</v>
      </c>
      <c r="B807" s="8" t="s">
        <v>15687</v>
      </c>
      <c r="C807" s="12">
        <v>46488</v>
      </c>
      <c r="D807" s="13" t="s">
        <v>4006</v>
      </c>
      <c r="E807" s="48">
        <v>7340.1</v>
      </c>
      <c r="F807" s="15">
        <v>44236</v>
      </c>
      <c r="G807" s="48">
        <v>7340.1</v>
      </c>
      <c r="H807" s="49">
        <f>Tabla13[[#This Row],[Importe]]-Tabla13[[#This Row],[Pagado]]</f>
        <v>0</v>
      </c>
      <c r="I807" s="8" t="s">
        <v>10970</v>
      </c>
    </row>
    <row r="808" spans="1:9" x14ac:dyDescent="0.25">
      <c r="A808" s="14">
        <v>44235</v>
      </c>
      <c r="B808" s="8" t="s">
        <v>15688</v>
      </c>
      <c r="C808" s="12">
        <v>46489</v>
      </c>
      <c r="D808" s="13" t="s">
        <v>3994</v>
      </c>
      <c r="E808" s="48">
        <v>3416.1</v>
      </c>
      <c r="F808" s="15">
        <v>44235</v>
      </c>
      <c r="G808" s="48">
        <v>3416.1</v>
      </c>
      <c r="H808" s="49">
        <f>Tabla13[[#This Row],[Importe]]-Tabla13[[#This Row],[Pagado]]</f>
        <v>0</v>
      </c>
      <c r="I808" s="8" t="s">
        <v>10970</v>
      </c>
    </row>
    <row r="809" spans="1:9" x14ac:dyDescent="0.25">
      <c r="A809" s="14">
        <v>44235</v>
      </c>
      <c r="B809" s="8" t="s">
        <v>15689</v>
      </c>
      <c r="C809" s="12">
        <v>46490</v>
      </c>
      <c r="D809" s="13" t="s">
        <v>3975</v>
      </c>
      <c r="E809" s="48">
        <v>2350</v>
      </c>
      <c r="F809" s="15">
        <v>44236</v>
      </c>
      <c r="G809" s="48">
        <v>2350</v>
      </c>
      <c r="H809" s="49">
        <f>Tabla13[[#This Row],[Importe]]-Tabla13[[#This Row],[Pagado]]</f>
        <v>0</v>
      </c>
      <c r="I809" s="8" t="s">
        <v>10970</v>
      </c>
    </row>
    <row r="810" spans="1:9" x14ac:dyDescent="0.25">
      <c r="A810" s="14">
        <v>44235</v>
      </c>
      <c r="B810" s="8" t="s">
        <v>15690</v>
      </c>
      <c r="C810" s="12">
        <v>46491</v>
      </c>
      <c r="D810" s="13" t="s">
        <v>3954</v>
      </c>
      <c r="E810" s="48">
        <v>6340</v>
      </c>
      <c r="F810" s="15">
        <v>44235</v>
      </c>
      <c r="G810" s="48">
        <v>6340</v>
      </c>
      <c r="H810" s="49">
        <f>Tabla13[[#This Row],[Importe]]-Tabla13[[#This Row],[Pagado]]</f>
        <v>0</v>
      </c>
      <c r="I810" s="8" t="s">
        <v>10970</v>
      </c>
    </row>
    <row r="811" spans="1:9" x14ac:dyDescent="0.25">
      <c r="A811" s="14">
        <v>44235</v>
      </c>
      <c r="B811" s="8" t="s">
        <v>15691</v>
      </c>
      <c r="C811" s="12">
        <v>46492</v>
      </c>
      <c r="D811" s="13" t="s">
        <v>10277</v>
      </c>
      <c r="E811" s="48">
        <v>1865.8</v>
      </c>
      <c r="F811" s="15">
        <v>44235</v>
      </c>
      <c r="G811" s="48">
        <v>1865.8</v>
      </c>
      <c r="H811" s="49">
        <f>Tabla13[[#This Row],[Importe]]-Tabla13[[#This Row],[Pagado]]</f>
        <v>0</v>
      </c>
      <c r="I811" s="8" t="s">
        <v>10970</v>
      </c>
    </row>
    <row r="812" spans="1:9" x14ac:dyDescent="0.25">
      <c r="A812" s="14">
        <v>44235</v>
      </c>
      <c r="B812" s="8" t="s">
        <v>15692</v>
      </c>
      <c r="C812" s="12">
        <v>46493</v>
      </c>
      <c r="D812" s="13" t="s">
        <v>3951</v>
      </c>
      <c r="E812" s="48">
        <v>5712</v>
      </c>
      <c r="F812" s="15">
        <v>44235</v>
      </c>
      <c r="G812" s="48">
        <v>5712</v>
      </c>
      <c r="H812" s="49">
        <f>Tabla13[[#This Row],[Importe]]-Tabla13[[#This Row],[Pagado]]</f>
        <v>0</v>
      </c>
      <c r="I812" s="8" t="s">
        <v>10970</v>
      </c>
    </row>
    <row r="813" spans="1:9" x14ac:dyDescent="0.25">
      <c r="A813" s="14">
        <v>44235</v>
      </c>
      <c r="B813" s="8" t="s">
        <v>15693</v>
      </c>
      <c r="C813" s="12">
        <v>46494</v>
      </c>
      <c r="D813" s="13" t="s">
        <v>3964</v>
      </c>
      <c r="E813" s="48">
        <v>249.7</v>
      </c>
      <c r="F813" s="15">
        <v>44236</v>
      </c>
      <c r="G813" s="48">
        <v>249.7</v>
      </c>
      <c r="H813" s="49">
        <f>Tabla13[[#This Row],[Importe]]-Tabla13[[#This Row],[Pagado]]</f>
        <v>0</v>
      </c>
      <c r="I813" s="8" t="s">
        <v>10970</v>
      </c>
    </row>
    <row r="814" spans="1:9" x14ac:dyDescent="0.25">
      <c r="A814" s="14">
        <v>44235</v>
      </c>
      <c r="B814" s="8" t="s">
        <v>15694</v>
      </c>
      <c r="C814" s="12">
        <v>46495</v>
      </c>
      <c r="D814" s="13" t="s">
        <v>3946</v>
      </c>
      <c r="E814" s="48">
        <v>4637.6000000000004</v>
      </c>
      <c r="F814" s="15">
        <v>44236</v>
      </c>
      <c r="G814" s="48">
        <v>4637.6000000000004</v>
      </c>
      <c r="H814" s="49">
        <f>Tabla13[[#This Row],[Importe]]-Tabla13[[#This Row],[Pagado]]</f>
        <v>0</v>
      </c>
      <c r="I814" s="8" t="s">
        <v>10970</v>
      </c>
    </row>
    <row r="815" spans="1:9" x14ac:dyDescent="0.25">
      <c r="A815" s="14">
        <v>44235</v>
      </c>
      <c r="B815" s="8" t="s">
        <v>15695</v>
      </c>
      <c r="C815" s="12">
        <v>46496</v>
      </c>
      <c r="D815" s="13" t="s">
        <v>4089</v>
      </c>
      <c r="E815" s="48">
        <v>1566.9</v>
      </c>
      <c r="F815" s="15">
        <v>44235</v>
      </c>
      <c r="G815" s="48">
        <v>1566.9</v>
      </c>
      <c r="H815" s="49">
        <f>Tabla13[[#This Row],[Importe]]-Tabla13[[#This Row],[Pagado]]</f>
        <v>0</v>
      </c>
      <c r="I815" s="8" t="s">
        <v>10970</v>
      </c>
    </row>
    <row r="816" spans="1:9" x14ac:dyDescent="0.25">
      <c r="A816" s="14">
        <v>44235</v>
      </c>
      <c r="B816" s="8" t="s">
        <v>15696</v>
      </c>
      <c r="C816" s="12">
        <v>46497</v>
      </c>
      <c r="D816" s="13" t="s">
        <v>4041</v>
      </c>
      <c r="E816" s="48">
        <v>1092.8</v>
      </c>
      <c r="F816" s="15">
        <v>44235</v>
      </c>
      <c r="G816" s="48">
        <v>1092.8</v>
      </c>
      <c r="H816" s="49">
        <f>Tabla13[[#This Row],[Importe]]-Tabla13[[#This Row],[Pagado]]</f>
        <v>0</v>
      </c>
      <c r="I816" s="8" t="s">
        <v>10970</v>
      </c>
    </row>
    <row r="817" spans="1:9" x14ac:dyDescent="0.25">
      <c r="A817" s="14">
        <v>44235</v>
      </c>
      <c r="B817" s="8" t="s">
        <v>15697</v>
      </c>
      <c r="C817" s="12">
        <v>46498</v>
      </c>
      <c r="D817" s="13" t="s">
        <v>3941</v>
      </c>
      <c r="E817" s="48">
        <v>3401.3</v>
      </c>
      <c r="F817" s="15">
        <v>44236</v>
      </c>
      <c r="G817" s="48">
        <v>3401.3</v>
      </c>
      <c r="H817" s="49">
        <f>Tabla13[[#This Row],[Importe]]-Tabla13[[#This Row],[Pagado]]</f>
        <v>0</v>
      </c>
      <c r="I817" s="8" t="s">
        <v>10970</v>
      </c>
    </row>
    <row r="818" spans="1:9" x14ac:dyDescent="0.25">
      <c r="A818" s="14">
        <v>44235</v>
      </c>
      <c r="B818" s="8" t="s">
        <v>15698</v>
      </c>
      <c r="C818" s="12">
        <v>46499</v>
      </c>
      <c r="D818" s="13" t="s">
        <v>4042</v>
      </c>
      <c r="E818" s="48">
        <v>24202.400000000001</v>
      </c>
      <c r="F818" s="15">
        <v>44235</v>
      </c>
      <c r="G818" s="48">
        <v>24202.400000000001</v>
      </c>
      <c r="H818" s="49">
        <f>Tabla13[[#This Row],[Importe]]-Tabla13[[#This Row],[Pagado]]</f>
        <v>0</v>
      </c>
      <c r="I818" s="8" t="s">
        <v>10970</v>
      </c>
    </row>
    <row r="819" spans="1:9" x14ac:dyDescent="0.25">
      <c r="A819" s="14">
        <v>44235</v>
      </c>
      <c r="B819" s="8" t="s">
        <v>15699</v>
      </c>
      <c r="C819" s="12">
        <v>46500</v>
      </c>
      <c r="D819" s="13" t="s">
        <v>4029</v>
      </c>
      <c r="E819" s="48">
        <v>3495.9</v>
      </c>
      <c r="F819" s="15">
        <v>44236</v>
      </c>
      <c r="G819" s="48">
        <v>3495.9</v>
      </c>
      <c r="H819" s="49">
        <f>Tabla13[[#This Row],[Importe]]-Tabla13[[#This Row],[Pagado]]</f>
        <v>0</v>
      </c>
      <c r="I819" s="8" t="s">
        <v>10970</v>
      </c>
    </row>
    <row r="820" spans="1:9" x14ac:dyDescent="0.25">
      <c r="A820" s="14">
        <v>44235</v>
      </c>
      <c r="B820" s="8" t="s">
        <v>15700</v>
      </c>
      <c r="C820" s="12">
        <v>46501</v>
      </c>
      <c r="D820" s="13" t="s">
        <v>4037</v>
      </c>
      <c r="E820" s="48">
        <v>11071.4</v>
      </c>
      <c r="F820" s="15">
        <v>44242</v>
      </c>
      <c r="G820" s="48">
        <v>11071.4</v>
      </c>
      <c r="H820" s="49">
        <f>Tabla13[[#This Row],[Importe]]-Tabla13[[#This Row],[Pagado]]</f>
        <v>0</v>
      </c>
      <c r="I820" s="8" t="s">
        <v>10970</v>
      </c>
    </row>
    <row r="821" spans="1:9" x14ac:dyDescent="0.25">
      <c r="A821" s="14">
        <v>44235</v>
      </c>
      <c r="B821" s="8" t="s">
        <v>15701</v>
      </c>
      <c r="C821" s="12">
        <v>46502</v>
      </c>
      <c r="D821" s="13" t="s">
        <v>3942</v>
      </c>
      <c r="E821" s="48">
        <v>3335.2</v>
      </c>
      <c r="F821" s="15">
        <v>44238</v>
      </c>
      <c r="G821" s="48">
        <v>3335.2</v>
      </c>
      <c r="H821" s="49">
        <f>Tabla13[[#This Row],[Importe]]-Tabla13[[#This Row],[Pagado]]</f>
        <v>0</v>
      </c>
      <c r="I821" s="8" t="s">
        <v>10970</v>
      </c>
    </row>
    <row r="822" spans="1:9" x14ac:dyDescent="0.25">
      <c r="A822" s="14">
        <v>44235</v>
      </c>
      <c r="B822" s="8" t="s">
        <v>15702</v>
      </c>
      <c r="C822" s="12">
        <v>46503</v>
      </c>
      <c r="D822" s="13" t="s">
        <v>3945</v>
      </c>
      <c r="E822" s="48">
        <v>3560.4</v>
      </c>
      <c r="F822" s="15">
        <v>44236</v>
      </c>
      <c r="G822" s="48">
        <v>3560.4</v>
      </c>
      <c r="H822" s="49">
        <f>Tabla13[[#This Row],[Importe]]-Tabla13[[#This Row],[Pagado]]</f>
        <v>0</v>
      </c>
      <c r="I822" s="8" t="s">
        <v>10970</v>
      </c>
    </row>
    <row r="823" spans="1:9" x14ac:dyDescent="0.25">
      <c r="A823" s="14">
        <v>44235</v>
      </c>
      <c r="B823" s="8" t="s">
        <v>15703</v>
      </c>
      <c r="C823" s="12">
        <v>46504</v>
      </c>
      <c r="D823" s="13" t="s">
        <v>3985</v>
      </c>
      <c r="E823" s="48">
        <v>2711</v>
      </c>
      <c r="F823" s="15">
        <v>44236</v>
      </c>
      <c r="G823" s="48">
        <v>2711</v>
      </c>
      <c r="H823" s="49">
        <f>Tabla13[[#This Row],[Importe]]-Tabla13[[#This Row],[Pagado]]</f>
        <v>0</v>
      </c>
      <c r="I823" s="8" t="s">
        <v>10970</v>
      </c>
    </row>
    <row r="824" spans="1:9" x14ac:dyDescent="0.25">
      <c r="A824" s="14">
        <v>44235</v>
      </c>
      <c r="B824" s="8" t="s">
        <v>15704</v>
      </c>
      <c r="C824" s="12">
        <v>46505</v>
      </c>
      <c r="D824" s="13" t="s">
        <v>3949</v>
      </c>
      <c r="E824" s="48">
        <v>22029.599999999999</v>
      </c>
      <c r="F824" s="15">
        <v>44238</v>
      </c>
      <c r="G824" s="48">
        <v>22029.599999999999</v>
      </c>
      <c r="H824" s="49">
        <f>Tabla13[[#This Row],[Importe]]-Tabla13[[#This Row],[Pagado]]</f>
        <v>0</v>
      </c>
      <c r="I824" s="8" t="s">
        <v>10970</v>
      </c>
    </row>
    <row r="825" spans="1:9" x14ac:dyDescent="0.25">
      <c r="A825" s="14">
        <v>44235</v>
      </c>
      <c r="B825" s="8" t="s">
        <v>15705</v>
      </c>
      <c r="C825" s="12">
        <v>46506</v>
      </c>
      <c r="D825" s="13" t="s">
        <v>3938</v>
      </c>
      <c r="E825" s="48">
        <v>5300.9</v>
      </c>
      <c r="F825" s="15">
        <v>44236</v>
      </c>
      <c r="G825" s="48">
        <v>5300.9</v>
      </c>
      <c r="H825" s="49">
        <f>Tabla13[[#This Row],[Importe]]-Tabla13[[#This Row],[Pagado]]</f>
        <v>0</v>
      </c>
      <c r="I825" s="8" t="s">
        <v>10970</v>
      </c>
    </row>
    <row r="826" spans="1:9" x14ac:dyDescent="0.25">
      <c r="A826" s="14">
        <v>44235</v>
      </c>
      <c r="B826" s="8" t="s">
        <v>15706</v>
      </c>
      <c r="C826" s="12">
        <v>46507</v>
      </c>
      <c r="D826" s="13" t="s">
        <v>3940</v>
      </c>
      <c r="E826" s="48">
        <v>3251.6</v>
      </c>
      <c r="F826" s="15">
        <v>44237</v>
      </c>
      <c r="G826" s="48">
        <v>3251.6</v>
      </c>
      <c r="H826" s="49">
        <f>Tabla13[[#This Row],[Importe]]-Tabla13[[#This Row],[Pagado]]</f>
        <v>0</v>
      </c>
      <c r="I826" s="8" t="s">
        <v>10970</v>
      </c>
    </row>
    <row r="827" spans="1:9" x14ac:dyDescent="0.25">
      <c r="A827" s="14">
        <v>44235</v>
      </c>
      <c r="B827" s="8" t="s">
        <v>15707</v>
      </c>
      <c r="C827" s="12">
        <v>46508</v>
      </c>
      <c r="D827" s="13" t="s">
        <v>3939</v>
      </c>
      <c r="E827" s="48">
        <v>3642.1</v>
      </c>
      <c r="F827" s="15">
        <v>44236</v>
      </c>
      <c r="G827" s="48">
        <v>3642.1</v>
      </c>
      <c r="H827" s="49">
        <f>Tabla13[[#This Row],[Importe]]-Tabla13[[#This Row],[Pagado]]</f>
        <v>0</v>
      </c>
      <c r="I827" s="8" t="s">
        <v>10970</v>
      </c>
    </row>
    <row r="828" spans="1:9" x14ac:dyDescent="0.25">
      <c r="A828" s="14">
        <v>44235</v>
      </c>
      <c r="B828" s="8" t="s">
        <v>15708</v>
      </c>
      <c r="C828" s="12">
        <v>46509</v>
      </c>
      <c r="D828" s="13" t="s">
        <v>3948</v>
      </c>
      <c r="E828" s="48">
        <v>7112.6</v>
      </c>
      <c r="F828" s="15">
        <v>44238</v>
      </c>
      <c r="G828" s="48">
        <v>7112.6</v>
      </c>
      <c r="H828" s="49">
        <f>Tabla13[[#This Row],[Importe]]-Tabla13[[#This Row],[Pagado]]</f>
        <v>0</v>
      </c>
      <c r="I828" s="8" t="s">
        <v>10970</v>
      </c>
    </row>
    <row r="829" spans="1:9" x14ac:dyDescent="0.25">
      <c r="A829" s="14">
        <v>44235</v>
      </c>
      <c r="B829" s="8" t="s">
        <v>15709</v>
      </c>
      <c r="C829" s="12">
        <v>46510</v>
      </c>
      <c r="D829" s="13" t="s">
        <v>3967</v>
      </c>
      <c r="E829" s="48">
        <v>5125.3999999999996</v>
      </c>
      <c r="F829" s="15">
        <v>44235</v>
      </c>
      <c r="G829" s="48">
        <v>5125.3999999999996</v>
      </c>
      <c r="H829" s="49">
        <f>Tabla13[[#This Row],[Importe]]-Tabla13[[#This Row],[Pagado]]</f>
        <v>0</v>
      </c>
      <c r="I829" s="8" t="s">
        <v>10970</v>
      </c>
    </row>
    <row r="830" spans="1:9" x14ac:dyDescent="0.25">
      <c r="A830" s="14">
        <v>44235</v>
      </c>
      <c r="B830" s="8" t="s">
        <v>15710</v>
      </c>
      <c r="C830" s="12">
        <v>46511</v>
      </c>
      <c r="D830" s="13" t="s">
        <v>8698</v>
      </c>
      <c r="E830" s="48">
        <v>3594.8</v>
      </c>
      <c r="F830" s="15">
        <v>44235</v>
      </c>
      <c r="G830" s="48">
        <v>3594.8</v>
      </c>
      <c r="H830" s="49">
        <f>Tabla13[[#This Row],[Importe]]-Tabla13[[#This Row],[Pagado]]</f>
        <v>0</v>
      </c>
      <c r="I830" s="8" t="s">
        <v>10970</v>
      </c>
    </row>
    <row r="831" spans="1:9" ht="30" x14ac:dyDescent="0.25">
      <c r="A831" s="14">
        <v>44235</v>
      </c>
      <c r="B831" s="8" t="s">
        <v>15711</v>
      </c>
      <c r="C831" s="12">
        <v>46512</v>
      </c>
      <c r="D831" s="13" t="s">
        <v>3950</v>
      </c>
      <c r="E831" s="48">
        <v>43137</v>
      </c>
      <c r="F831" s="15" t="s">
        <v>15712</v>
      </c>
      <c r="G831" s="48">
        <f>30000+13137</f>
        <v>43137</v>
      </c>
      <c r="H831" s="49">
        <f>Tabla13[[#This Row],[Importe]]-Tabla13[[#This Row],[Pagado]]</f>
        <v>0</v>
      </c>
      <c r="I831" s="8" t="s">
        <v>10970</v>
      </c>
    </row>
    <row r="832" spans="1:9" x14ac:dyDescent="0.25">
      <c r="A832" s="14">
        <v>44235</v>
      </c>
      <c r="B832" s="8" t="s">
        <v>15713</v>
      </c>
      <c r="C832" s="12">
        <v>46513</v>
      </c>
      <c r="D832" s="13" t="s">
        <v>3944</v>
      </c>
      <c r="E832" s="48">
        <v>3495.9</v>
      </c>
      <c r="F832" s="15">
        <v>44236</v>
      </c>
      <c r="G832" s="48">
        <v>3495.9</v>
      </c>
      <c r="H832" s="49">
        <f>Tabla13[[#This Row],[Importe]]-Tabla13[[#This Row],[Pagado]]</f>
        <v>0</v>
      </c>
      <c r="I832" s="8" t="s">
        <v>10970</v>
      </c>
    </row>
    <row r="833" spans="1:9" x14ac:dyDescent="0.25">
      <c r="A833" s="14">
        <v>44235</v>
      </c>
      <c r="B833" s="8" t="s">
        <v>15714</v>
      </c>
      <c r="C833" s="12">
        <v>46514</v>
      </c>
      <c r="D833" s="13" t="s">
        <v>3987</v>
      </c>
      <c r="E833" s="48">
        <v>3867.9</v>
      </c>
      <c r="F833" s="15">
        <v>44236</v>
      </c>
      <c r="G833" s="48">
        <v>3867.9</v>
      </c>
      <c r="H833" s="49">
        <f>Tabla13[[#This Row],[Importe]]-Tabla13[[#This Row],[Pagado]]</f>
        <v>0</v>
      </c>
      <c r="I833" s="8" t="s">
        <v>10970</v>
      </c>
    </row>
    <row r="834" spans="1:9" x14ac:dyDescent="0.25">
      <c r="A834" s="14">
        <v>44235</v>
      </c>
      <c r="B834" s="8" t="s">
        <v>15715</v>
      </c>
      <c r="C834" s="12">
        <v>46515</v>
      </c>
      <c r="D834" s="13" t="s">
        <v>3963</v>
      </c>
      <c r="E834" s="48">
        <v>904.7</v>
      </c>
      <c r="F834" s="15">
        <v>44235</v>
      </c>
      <c r="G834" s="48">
        <v>904.7</v>
      </c>
      <c r="H834" s="49">
        <f>Tabla13[[#This Row],[Importe]]-Tabla13[[#This Row],[Pagado]]</f>
        <v>0</v>
      </c>
      <c r="I834" s="8" t="s">
        <v>10970</v>
      </c>
    </row>
    <row r="835" spans="1:9" x14ac:dyDescent="0.25">
      <c r="A835" s="14">
        <v>44235</v>
      </c>
      <c r="B835" s="8" t="s">
        <v>15716</v>
      </c>
      <c r="C835" s="12">
        <v>46516</v>
      </c>
      <c r="D835" s="13" t="s">
        <v>3982</v>
      </c>
      <c r="E835" s="48">
        <v>1101.0999999999999</v>
      </c>
      <c r="F835" s="15">
        <v>44235</v>
      </c>
      <c r="G835" s="48">
        <v>1101.0999999999999</v>
      </c>
      <c r="H835" s="49">
        <f>Tabla13[[#This Row],[Importe]]-Tabla13[[#This Row],[Pagado]]</f>
        <v>0</v>
      </c>
      <c r="I835" s="8" t="s">
        <v>10970</v>
      </c>
    </row>
    <row r="836" spans="1:9" x14ac:dyDescent="0.25">
      <c r="A836" s="14">
        <v>44235</v>
      </c>
      <c r="B836" s="8" t="s">
        <v>15717</v>
      </c>
      <c r="C836" s="12">
        <v>46517</v>
      </c>
      <c r="D836" s="13" t="s">
        <v>3993</v>
      </c>
      <c r="E836" s="48">
        <v>3950.3</v>
      </c>
      <c r="F836" s="15">
        <v>44235</v>
      </c>
      <c r="G836" s="48">
        <v>3950.3</v>
      </c>
      <c r="H836" s="49">
        <f>Tabla13[[#This Row],[Importe]]-Tabla13[[#This Row],[Pagado]]</f>
        <v>0</v>
      </c>
      <c r="I836" s="8" t="s">
        <v>10970</v>
      </c>
    </row>
    <row r="837" spans="1:9" x14ac:dyDescent="0.25">
      <c r="A837" s="14">
        <v>44235</v>
      </c>
      <c r="B837" s="8" t="s">
        <v>15718</v>
      </c>
      <c r="C837" s="12">
        <v>46518</v>
      </c>
      <c r="D837" s="13" t="s">
        <v>3971</v>
      </c>
      <c r="E837" s="48">
        <v>4193.8</v>
      </c>
      <c r="F837" s="15">
        <v>44235</v>
      </c>
      <c r="G837" s="48">
        <v>4193.8</v>
      </c>
      <c r="H837" s="49">
        <f>Tabla13[[#This Row],[Importe]]-Tabla13[[#This Row],[Pagado]]</f>
        <v>0</v>
      </c>
      <c r="I837" s="8" t="s">
        <v>10970</v>
      </c>
    </row>
    <row r="838" spans="1:9" x14ac:dyDescent="0.25">
      <c r="A838" s="14">
        <v>44235</v>
      </c>
      <c r="B838" s="8" t="s">
        <v>15719</v>
      </c>
      <c r="C838" s="12">
        <v>46519</v>
      </c>
      <c r="D838" s="13" t="s">
        <v>3972</v>
      </c>
      <c r="E838" s="48">
        <v>1661.1</v>
      </c>
      <c r="F838" s="15">
        <v>44235</v>
      </c>
      <c r="G838" s="48">
        <v>1661.1</v>
      </c>
      <c r="H838" s="49">
        <f>Tabla13[[#This Row],[Importe]]-Tabla13[[#This Row],[Pagado]]</f>
        <v>0</v>
      </c>
      <c r="I838" s="8" t="s">
        <v>10970</v>
      </c>
    </row>
    <row r="839" spans="1:9" x14ac:dyDescent="0.25">
      <c r="A839" s="14">
        <v>44235</v>
      </c>
      <c r="B839" s="8" t="s">
        <v>15720</v>
      </c>
      <c r="C839" s="12">
        <v>46520</v>
      </c>
      <c r="D839" s="13" t="s">
        <v>3976</v>
      </c>
      <c r="E839" s="48">
        <v>436.1</v>
      </c>
      <c r="F839" s="15">
        <v>44235</v>
      </c>
      <c r="G839" s="48">
        <v>436.1</v>
      </c>
      <c r="H839" s="49">
        <f>Tabla13[[#This Row],[Importe]]-Tabla13[[#This Row],[Pagado]]</f>
        <v>0</v>
      </c>
      <c r="I839" s="8" t="s">
        <v>10970</v>
      </c>
    </row>
    <row r="840" spans="1:9" x14ac:dyDescent="0.25">
      <c r="A840" s="14">
        <v>44235</v>
      </c>
      <c r="B840" s="8" t="s">
        <v>15721</v>
      </c>
      <c r="C840" s="12">
        <v>46521</v>
      </c>
      <c r="D840" s="13" t="s">
        <v>4134</v>
      </c>
      <c r="E840" s="48">
        <v>1723.4</v>
      </c>
      <c r="F840" s="15">
        <v>44235</v>
      </c>
      <c r="G840" s="48">
        <v>1723.4</v>
      </c>
      <c r="H840" s="49">
        <f>Tabla13[[#This Row],[Importe]]-Tabla13[[#This Row],[Pagado]]</f>
        <v>0</v>
      </c>
      <c r="I840" s="8" t="s">
        <v>10970</v>
      </c>
    </row>
    <row r="841" spans="1:9" ht="30" x14ac:dyDescent="0.25">
      <c r="A841" s="14">
        <v>44235</v>
      </c>
      <c r="B841" s="8" t="s">
        <v>15722</v>
      </c>
      <c r="C841" s="12">
        <v>46522</v>
      </c>
      <c r="D841" s="13" t="s">
        <v>3998</v>
      </c>
      <c r="E841" s="48">
        <v>68248.350000000006</v>
      </c>
      <c r="F841" s="15" t="s">
        <v>15723</v>
      </c>
      <c r="G841" s="48">
        <f>30483.25+37765.1</f>
        <v>68248.350000000006</v>
      </c>
      <c r="H841" s="49">
        <f>Tabla13[[#This Row],[Importe]]-Tabla13[[#This Row],[Pagado]]</f>
        <v>0</v>
      </c>
      <c r="I841" s="8" t="s">
        <v>10970</v>
      </c>
    </row>
    <row r="842" spans="1:9" x14ac:dyDescent="0.25">
      <c r="A842" s="14">
        <v>44235</v>
      </c>
      <c r="B842" s="8" t="s">
        <v>15724</v>
      </c>
      <c r="C842" s="12">
        <v>46523</v>
      </c>
      <c r="D842" s="13" t="s">
        <v>4030</v>
      </c>
      <c r="E842" s="48">
        <v>1696.8</v>
      </c>
      <c r="F842" s="15">
        <v>44235</v>
      </c>
      <c r="G842" s="48">
        <v>1696.8</v>
      </c>
      <c r="H842" s="49">
        <f>Tabla13[[#This Row],[Importe]]-Tabla13[[#This Row],[Pagado]]</f>
        <v>0</v>
      </c>
      <c r="I842" s="8" t="s">
        <v>10970</v>
      </c>
    </row>
    <row r="843" spans="1:9" x14ac:dyDescent="0.25">
      <c r="A843" s="14">
        <v>44235</v>
      </c>
      <c r="B843" s="8" t="s">
        <v>15725</v>
      </c>
      <c r="C843" s="12">
        <v>46524</v>
      </c>
      <c r="D843" s="13" t="s">
        <v>4153</v>
      </c>
      <c r="E843" s="48">
        <v>5586</v>
      </c>
      <c r="F843" s="15">
        <v>44236</v>
      </c>
      <c r="G843" s="48">
        <v>5586</v>
      </c>
      <c r="H843" s="49">
        <f>Tabla13[[#This Row],[Importe]]-Tabla13[[#This Row],[Pagado]]</f>
        <v>0</v>
      </c>
      <c r="I843" s="8" t="s">
        <v>10970</v>
      </c>
    </row>
    <row r="844" spans="1:9" x14ac:dyDescent="0.25">
      <c r="A844" s="14">
        <v>44235</v>
      </c>
      <c r="B844" s="8" t="s">
        <v>15726</v>
      </c>
      <c r="C844" s="12">
        <v>46525</v>
      </c>
      <c r="D844" s="13" t="s">
        <v>4086</v>
      </c>
      <c r="E844" s="48">
        <v>1687.4</v>
      </c>
      <c r="F844" s="15">
        <v>44235</v>
      </c>
      <c r="G844" s="48">
        <v>1687.4</v>
      </c>
      <c r="H844" s="49">
        <f>Tabla13[[#This Row],[Importe]]-Tabla13[[#This Row],[Pagado]]</f>
        <v>0</v>
      </c>
      <c r="I844" s="8" t="s">
        <v>10970</v>
      </c>
    </row>
    <row r="845" spans="1:9" x14ac:dyDescent="0.25">
      <c r="A845" s="14">
        <v>44235</v>
      </c>
      <c r="B845" s="8" t="s">
        <v>15727</v>
      </c>
      <c r="C845" s="12">
        <v>46526</v>
      </c>
      <c r="D845" s="13" t="s">
        <v>4116</v>
      </c>
      <c r="E845" s="48">
        <v>3231.8</v>
      </c>
      <c r="F845" s="15">
        <v>44236</v>
      </c>
      <c r="G845" s="48">
        <v>3231.8</v>
      </c>
      <c r="H845" s="49">
        <f>Tabla13[[#This Row],[Importe]]-Tabla13[[#This Row],[Pagado]]</f>
        <v>0</v>
      </c>
      <c r="I845" s="8" t="s">
        <v>10970</v>
      </c>
    </row>
    <row r="846" spans="1:9" x14ac:dyDescent="0.25">
      <c r="A846" s="14">
        <v>44235</v>
      </c>
      <c r="B846" s="8" t="s">
        <v>15728</v>
      </c>
      <c r="C846" s="12">
        <v>46527</v>
      </c>
      <c r="D846" s="13" t="s">
        <v>4036</v>
      </c>
      <c r="E846" s="48">
        <v>1953.9</v>
      </c>
      <c r="F846" s="15">
        <v>44235</v>
      </c>
      <c r="G846" s="48">
        <v>1953.9</v>
      </c>
      <c r="H846" s="49">
        <f>Tabla13[[#This Row],[Importe]]-Tabla13[[#This Row],[Pagado]]</f>
        <v>0</v>
      </c>
      <c r="I846" s="8" t="s">
        <v>10970</v>
      </c>
    </row>
    <row r="847" spans="1:9" x14ac:dyDescent="0.25">
      <c r="A847" s="14">
        <v>44235</v>
      </c>
      <c r="B847" s="8" t="s">
        <v>15729</v>
      </c>
      <c r="C847" s="12">
        <v>46528</v>
      </c>
      <c r="D847" s="13" t="s">
        <v>3965</v>
      </c>
      <c r="E847" s="48">
        <v>470</v>
      </c>
      <c r="F847" s="15">
        <v>44235</v>
      </c>
      <c r="G847" s="48">
        <v>470</v>
      </c>
      <c r="H847" s="49">
        <f>Tabla13[[#This Row],[Importe]]-Tabla13[[#This Row],[Pagado]]</f>
        <v>0</v>
      </c>
      <c r="I847" s="8" t="s">
        <v>10970</v>
      </c>
    </row>
    <row r="848" spans="1:9" x14ac:dyDescent="0.25">
      <c r="A848" s="14">
        <v>44235</v>
      </c>
      <c r="B848" s="8" t="s">
        <v>15730</v>
      </c>
      <c r="C848" s="12">
        <v>46529</v>
      </c>
      <c r="D848" s="13" t="s">
        <v>4136</v>
      </c>
      <c r="E848" s="48">
        <v>5545</v>
      </c>
      <c r="F848" s="15">
        <v>44235</v>
      </c>
      <c r="G848" s="48">
        <v>5545</v>
      </c>
      <c r="H848" s="49">
        <f>Tabla13[[#This Row],[Importe]]-Tabla13[[#This Row],[Pagado]]</f>
        <v>0</v>
      </c>
      <c r="I848" s="8" t="s">
        <v>10970</v>
      </c>
    </row>
    <row r="849" spans="1:9" x14ac:dyDescent="0.25">
      <c r="A849" s="14">
        <v>44235</v>
      </c>
      <c r="B849" s="8" t="s">
        <v>15731</v>
      </c>
      <c r="C849" s="12">
        <v>46530</v>
      </c>
      <c r="D849" s="13" t="s">
        <v>7758</v>
      </c>
      <c r="E849" s="48">
        <v>4005.2</v>
      </c>
      <c r="F849" s="15">
        <v>44235</v>
      </c>
      <c r="G849" s="48">
        <v>4005.2</v>
      </c>
      <c r="H849" s="49">
        <f>Tabla13[[#This Row],[Importe]]-Tabla13[[#This Row],[Pagado]]</f>
        <v>0</v>
      </c>
      <c r="I849" s="8" t="s">
        <v>10970</v>
      </c>
    </row>
    <row r="850" spans="1:9" x14ac:dyDescent="0.25">
      <c r="A850" s="14">
        <v>44235</v>
      </c>
      <c r="B850" s="8" t="s">
        <v>15732</v>
      </c>
      <c r="C850" s="12">
        <v>46531</v>
      </c>
      <c r="D850" s="13" t="s">
        <v>3978</v>
      </c>
      <c r="E850" s="48">
        <v>7727.5</v>
      </c>
      <c r="F850" s="15">
        <v>44235</v>
      </c>
      <c r="G850" s="48">
        <v>7727.5</v>
      </c>
      <c r="H850" s="49">
        <f>Tabla13[[#This Row],[Importe]]-Tabla13[[#This Row],[Pagado]]</f>
        <v>0</v>
      </c>
      <c r="I850" s="8" t="s">
        <v>10970</v>
      </c>
    </row>
    <row r="851" spans="1:9" x14ac:dyDescent="0.25">
      <c r="A851" s="14">
        <v>44235</v>
      </c>
      <c r="B851" s="8" t="s">
        <v>15733</v>
      </c>
      <c r="C851" s="12">
        <v>46532</v>
      </c>
      <c r="D851" s="13" t="s">
        <v>3956</v>
      </c>
      <c r="E851" s="48">
        <v>1765</v>
      </c>
      <c r="F851" s="15">
        <v>44235</v>
      </c>
      <c r="G851" s="48">
        <v>1765</v>
      </c>
      <c r="H851" s="49">
        <f>Tabla13[[#This Row],[Importe]]-Tabla13[[#This Row],[Pagado]]</f>
        <v>0</v>
      </c>
      <c r="I851" s="8" t="s">
        <v>10970</v>
      </c>
    </row>
    <row r="852" spans="1:9" x14ac:dyDescent="0.25">
      <c r="A852" s="14">
        <v>44235</v>
      </c>
      <c r="B852" s="8" t="s">
        <v>15734</v>
      </c>
      <c r="C852" s="12">
        <v>46533</v>
      </c>
      <c r="D852" s="13" t="s">
        <v>4031</v>
      </c>
      <c r="E852" s="48">
        <v>2115</v>
      </c>
      <c r="F852" s="15">
        <v>44235</v>
      </c>
      <c r="G852" s="48">
        <v>2115</v>
      </c>
      <c r="H852" s="49">
        <f>Tabla13[[#This Row],[Importe]]-Tabla13[[#This Row],[Pagado]]</f>
        <v>0</v>
      </c>
      <c r="I852" s="8" t="s">
        <v>10970</v>
      </c>
    </row>
    <row r="853" spans="1:9" x14ac:dyDescent="0.25">
      <c r="A853" s="14">
        <v>44235</v>
      </c>
      <c r="B853" s="8" t="s">
        <v>15735</v>
      </c>
      <c r="C853" s="12">
        <v>46534</v>
      </c>
      <c r="D853" s="13" t="s">
        <v>3988</v>
      </c>
      <c r="E853" s="48">
        <v>9792</v>
      </c>
      <c r="F853" s="15">
        <v>44236</v>
      </c>
      <c r="G853" s="48">
        <v>9792</v>
      </c>
      <c r="H853" s="49">
        <f>Tabla13[[#This Row],[Importe]]-Tabla13[[#This Row],[Pagado]]</f>
        <v>0</v>
      </c>
      <c r="I853" s="8" t="s">
        <v>10970</v>
      </c>
    </row>
    <row r="854" spans="1:9" x14ac:dyDescent="0.25">
      <c r="A854" s="14">
        <v>44235</v>
      </c>
      <c r="B854" s="8" t="s">
        <v>15736</v>
      </c>
      <c r="C854" s="12">
        <v>46535</v>
      </c>
      <c r="D854" s="13" t="s">
        <v>3962</v>
      </c>
      <c r="E854" s="48">
        <v>6307.2</v>
      </c>
      <c r="F854" s="15">
        <v>44235</v>
      </c>
      <c r="G854" s="48">
        <v>6307.2</v>
      </c>
      <c r="H854" s="49">
        <f>Tabla13[[#This Row],[Importe]]-Tabla13[[#This Row],[Pagado]]</f>
        <v>0</v>
      </c>
      <c r="I854" s="8" t="s">
        <v>10970</v>
      </c>
    </row>
    <row r="855" spans="1:9" x14ac:dyDescent="0.25">
      <c r="A855" s="14">
        <v>44235</v>
      </c>
      <c r="B855" s="8" t="s">
        <v>15737</v>
      </c>
      <c r="C855" s="12">
        <v>46536</v>
      </c>
      <c r="D855" s="13" t="s">
        <v>4032</v>
      </c>
      <c r="E855" s="48">
        <v>2635.5</v>
      </c>
      <c r="F855" s="15">
        <v>44235</v>
      </c>
      <c r="G855" s="48">
        <v>2635.5</v>
      </c>
      <c r="H855" s="49">
        <f>Tabla13[[#This Row],[Importe]]-Tabla13[[#This Row],[Pagado]]</f>
        <v>0</v>
      </c>
      <c r="I855" s="8" t="s">
        <v>10970</v>
      </c>
    </row>
    <row r="856" spans="1:9" x14ac:dyDescent="0.25">
      <c r="A856" s="14">
        <v>44235</v>
      </c>
      <c r="B856" s="8" t="s">
        <v>15738</v>
      </c>
      <c r="C856" s="12">
        <v>46537</v>
      </c>
      <c r="D856" s="13" t="s">
        <v>9503</v>
      </c>
      <c r="E856" s="48">
        <v>3900.8</v>
      </c>
      <c r="F856" s="15">
        <v>44235</v>
      </c>
      <c r="G856" s="48">
        <v>3900.8</v>
      </c>
      <c r="H856" s="49">
        <f>Tabla13[[#This Row],[Importe]]-Tabla13[[#This Row],[Pagado]]</f>
        <v>0</v>
      </c>
      <c r="I856" s="8" t="s">
        <v>10970</v>
      </c>
    </row>
    <row r="857" spans="1:9" x14ac:dyDescent="0.25">
      <c r="A857" s="14">
        <v>44235</v>
      </c>
      <c r="B857" s="8" t="s">
        <v>15739</v>
      </c>
      <c r="C857" s="12">
        <v>46538</v>
      </c>
      <c r="D857" s="13" t="s">
        <v>3958</v>
      </c>
      <c r="E857" s="48">
        <v>3700.3</v>
      </c>
      <c r="F857" s="15">
        <v>44235</v>
      </c>
      <c r="G857" s="48">
        <v>3700.3</v>
      </c>
      <c r="H857" s="49">
        <f>Tabla13[[#This Row],[Importe]]-Tabla13[[#This Row],[Pagado]]</f>
        <v>0</v>
      </c>
      <c r="I857" s="8" t="s">
        <v>10970</v>
      </c>
    </row>
    <row r="858" spans="1:9" x14ac:dyDescent="0.25">
      <c r="A858" s="14">
        <v>44235</v>
      </c>
      <c r="B858" s="8" t="s">
        <v>15740</v>
      </c>
      <c r="C858" s="12">
        <v>46539</v>
      </c>
      <c r="D858" s="13" t="s">
        <v>4079</v>
      </c>
      <c r="E858" s="48">
        <v>3826.6</v>
      </c>
      <c r="F858" s="15">
        <v>44235</v>
      </c>
      <c r="G858" s="48">
        <v>3826.6</v>
      </c>
      <c r="H858" s="49">
        <f>Tabla13[[#This Row],[Importe]]-Tabla13[[#This Row],[Pagado]]</f>
        <v>0</v>
      </c>
      <c r="I858" s="8" t="s">
        <v>10970</v>
      </c>
    </row>
    <row r="859" spans="1:9" x14ac:dyDescent="0.25">
      <c r="A859" s="14">
        <v>44235</v>
      </c>
      <c r="B859" s="8" t="s">
        <v>15741</v>
      </c>
      <c r="C859" s="12">
        <v>46540</v>
      </c>
      <c r="D859" s="13" t="s">
        <v>3966</v>
      </c>
      <c r="E859" s="48">
        <v>374.3</v>
      </c>
      <c r="F859" s="15">
        <v>44235</v>
      </c>
      <c r="G859" s="48">
        <v>374.3</v>
      </c>
      <c r="H859" s="49">
        <f>Tabla13[[#This Row],[Importe]]-Tabla13[[#This Row],[Pagado]]</f>
        <v>0</v>
      </c>
      <c r="I859" s="8" t="s">
        <v>10970</v>
      </c>
    </row>
    <row r="860" spans="1:9" x14ac:dyDescent="0.25">
      <c r="A860" s="14">
        <v>44235</v>
      </c>
      <c r="B860" s="8" t="s">
        <v>15742</v>
      </c>
      <c r="C860" s="12">
        <v>46541</v>
      </c>
      <c r="D860" s="13" t="s">
        <v>4052</v>
      </c>
      <c r="E860" s="48">
        <v>5849</v>
      </c>
      <c r="F860" s="15">
        <v>44236</v>
      </c>
      <c r="G860" s="48">
        <v>5849</v>
      </c>
      <c r="H860" s="49">
        <f>Tabla13[[#This Row],[Importe]]-Tabla13[[#This Row],[Pagado]]</f>
        <v>0</v>
      </c>
      <c r="I860" s="8" t="s">
        <v>10970</v>
      </c>
    </row>
    <row r="861" spans="1:9" x14ac:dyDescent="0.25">
      <c r="A861" s="14">
        <v>44235</v>
      </c>
      <c r="B861" s="8" t="s">
        <v>15743</v>
      </c>
      <c r="C861" s="12">
        <v>46542</v>
      </c>
      <c r="D861" s="13" t="s">
        <v>4096</v>
      </c>
      <c r="E861" s="48">
        <v>7568.8</v>
      </c>
      <c r="F861" s="15">
        <v>44235</v>
      </c>
      <c r="G861" s="48">
        <v>7568.8</v>
      </c>
      <c r="H861" s="49">
        <f>Tabla13[[#This Row],[Importe]]-Tabla13[[#This Row],[Pagado]]</f>
        <v>0</v>
      </c>
      <c r="I861" s="8" t="s">
        <v>10970</v>
      </c>
    </row>
    <row r="862" spans="1:9" x14ac:dyDescent="0.25">
      <c r="A862" s="14">
        <v>44235</v>
      </c>
      <c r="B862" s="8" t="s">
        <v>15744</v>
      </c>
      <c r="C862" s="12">
        <v>46543</v>
      </c>
      <c r="D862" s="13" t="s">
        <v>3969</v>
      </c>
      <c r="E862" s="48">
        <v>5445</v>
      </c>
      <c r="F862" s="15">
        <v>44235</v>
      </c>
      <c r="G862" s="48">
        <v>5445</v>
      </c>
      <c r="H862" s="49">
        <f>Tabla13[[#This Row],[Importe]]-Tabla13[[#This Row],[Pagado]]</f>
        <v>0</v>
      </c>
      <c r="I862" s="8" t="s">
        <v>10970</v>
      </c>
    </row>
    <row r="863" spans="1:9" x14ac:dyDescent="0.25">
      <c r="A863" s="14">
        <v>44235</v>
      </c>
      <c r="B863" s="8" t="s">
        <v>15745</v>
      </c>
      <c r="C863" s="12">
        <v>46544</v>
      </c>
      <c r="D863" s="13" t="s">
        <v>3960</v>
      </c>
      <c r="E863" s="48">
        <v>19359</v>
      </c>
      <c r="F863" s="15">
        <v>44235</v>
      </c>
      <c r="G863" s="48">
        <v>19359</v>
      </c>
      <c r="H863" s="49">
        <f>Tabla13[[#This Row],[Importe]]-Tabla13[[#This Row],[Pagado]]</f>
        <v>0</v>
      </c>
      <c r="I863" s="8" t="s">
        <v>10970</v>
      </c>
    </row>
    <row r="864" spans="1:9" x14ac:dyDescent="0.25">
      <c r="A864" s="14">
        <v>44235</v>
      </c>
      <c r="B864" s="8" t="s">
        <v>15746</v>
      </c>
      <c r="C864" s="12">
        <v>46545</v>
      </c>
      <c r="D864" s="13" t="s">
        <v>4129</v>
      </c>
      <c r="E864" s="48">
        <v>13304.2</v>
      </c>
      <c r="F864" s="15">
        <v>44236</v>
      </c>
      <c r="G864" s="48">
        <v>13304.2</v>
      </c>
      <c r="H864" s="49">
        <f>Tabla13[[#This Row],[Importe]]-Tabla13[[#This Row],[Pagado]]</f>
        <v>0</v>
      </c>
      <c r="I864" s="8" t="s">
        <v>10970</v>
      </c>
    </row>
    <row r="865" spans="1:9" x14ac:dyDescent="0.25">
      <c r="A865" s="14">
        <v>44235</v>
      </c>
      <c r="B865" s="8" t="s">
        <v>15747</v>
      </c>
      <c r="C865" s="12">
        <v>46546</v>
      </c>
      <c r="D865" s="13" t="s">
        <v>3980</v>
      </c>
      <c r="E865" s="48">
        <v>6120.8</v>
      </c>
      <c r="F865" s="15">
        <v>44236</v>
      </c>
      <c r="G865" s="48">
        <v>6120.8</v>
      </c>
      <c r="H865" s="49">
        <f>Tabla13[[#This Row],[Importe]]-Tabla13[[#This Row],[Pagado]]</f>
        <v>0</v>
      </c>
      <c r="I865" s="8" t="s">
        <v>10970</v>
      </c>
    </row>
    <row r="866" spans="1:9" x14ac:dyDescent="0.25">
      <c r="A866" s="14">
        <v>44235</v>
      </c>
      <c r="B866" s="8" t="s">
        <v>15748</v>
      </c>
      <c r="C866" s="12">
        <v>46547</v>
      </c>
      <c r="D866" s="13" t="s">
        <v>4113</v>
      </c>
      <c r="E866" s="48">
        <v>2926.2</v>
      </c>
      <c r="F866" s="15">
        <v>44236</v>
      </c>
      <c r="G866" s="48">
        <v>2926.2</v>
      </c>
      <c r="H866" s="49">
        <f>Tabla13[[#This Row],[Importe]]-Tabla13[[#This Row],[Pagado]]</f>
        <v>0</v>
      </c>
      <c r="I866" s="8" t="s">
        <v>10970</v>
      </c>
    </row>
    <row r="867" spans="1:9" x14ac:dyDescent="0.25">
      <c r="A867" s="14">
        <v>44235</v>
      </c>
      <c r="B867" s="8" t="s">
        <v>15749</v>
      </c>
      <c r="C867" s="12">
        <v>46548</v>
      </c>
      <c r="D867" s="13" t="s">
        <v>3986</v>
      </c>
      <c r="E867" s="48">
        <v>3287.5</v>
      </c>
      <c r="F867" s="15">
        <v>44236</v>
      </c>
      <c r="G867" s="48">
        <v>3287.5</v>
      </c>
      <c r="H867" s="49">
        <f>Tabla13[[#This Row],[Importe]]-Tabla13[[#This Row],[Pagado]]</f>
        <v>0</v>
      </c>
      <c r="I867" s="8" t="s">
        <v>10970</v>
      </c>
    </row>
    <row r="868" spans="1:9" x14ac:dyDescent="0.25">
      <c r="A868" s="14">
        <v>44235</v>
      </c>
      <c r="B868" s="8" t="s">
        <v>15750</v>
      </c>
      <c r="C868" s="12">
        <v>46549</v>
      </c>
      <c r="D868" s="13" t="s">
        <v>3962</v>
      </c>
      <c r="E868" s="48">
        <v>2997.5</v>
      </c>
      <c r="F868" s="15">
        <v>44235</v>
      </c>
      <c r="G868" s="48">
        <v>2997.5</v>
      </c>
      <c r="H868" s="49">
        <f>Tabla13[[#This Row],[Importe]]-Tabla13[[#This Row],[Pagado]]</f>
        <v>0</v>
      </c>
      <c r="I868" s="8" t="s">
        <v>10970</v>
      </c>
    </row>
    <row r="869" spans="1:9" x14ac:dyDescent="0.25">
      <c r="A869" s="14">
        <v>44235</v>
      </c>
      <c r="B869" s="8" t="s">
        <v>15751</v>
      </c>
      <c r="C869" s="12">
        <v>46550</v>
      </c>
      <c r="D869" s="13" t="s">
        <v>4135</v>
      </c>
      <c r="E869" s="48">
        <v>9758.7999999999993</v>
      </c>
      <c r="F869" s="15">
        <v>44235</v>
      </c>
      <c r="G869" s="48">
        <v>9758.7999999999993</v>
      </c>
      <c r="H869" s="49">
        <f>Tabla13[[#This Row],[Importe]]-Tabla13[[#This Row],[Pagado]]</f>
        <v>0</v>
      </c>
      <c r="I869" s="8" t="s">
        <v>10970</v>
      </c>
    </row>
    <row r="870" spans="1:9" x14ac:dyDescent="0.25">
      <c r="A870" s="14">
        <v>44235</v>
      </c>
      <c r="B870" s="8" t="s">
        <v>15752</v>
      </c>
      <c r="C870" s="12">
        <v>46551</v>
      </c>
      <c r="D870" s="13" t="s">
        <v>3977</v>
      </c>
      <c r="E870" s="48">
        <v>4089.5</v>
      </c>
      <c r="F870" s="15">
        <v>44235</v>
      </c>
      <c r="G870" s="48">
        <v>4089.5</v>
      </c>
      <c r="H870" s="49">
        <f>Tabla13[[#This Row],[Importe]]-Tabla13[[#This Row],[Pagado]]</f>
        <v>0</v>
      </c>
      <c r="I870" s="8" t="s">
        <v>10970</v>
      </c>
    </row>
    <row r="871" spans="1:9" x14ac:dyDescent="0.25">
      <c r="A871" s="14">
        <v>44235</v>
      </c>
      <c r="B871" s="8" t="s">
        <v>15753</v>
      </c>
      <c r="C871" s="12">
        <v>46552</v>
      </c>
      <c r="D871" s="13" t="s">
        <v>4049</v>
      </c>
      <c r="E871" s="48">
        <v>2884</v>
      </c>
      <c r="F871" s="15">
        <v>44235</v>
      </c>
      <c r="G871" s="48">
        <v>2884</v>
      </c>
      <c r="H871" s="49">
        <f>Tabla13[[#This Row],[Importe]]-Tabla13[[#This Row],[Pagado]]</f>
        <v>0</v>
      </c>
      <c r="I871" s="8" t="s">
        <v>10970</v>
      </c>
    </row>
    <row r="872" spans="1:9" x14ac:dyDescent="0.25">
      <c r="A872" s="14">
        <v>44235</v>
      </c>
      <c r="B872" s="8" t="s">
        <v>15754</v>
      </c>
      <c r="C872" s="12">
        <v>46553</v>
      </c>
      <c r="D872" s="13" t="s">
        <v>4049</v>
      </c>
      <c r="E872" s="48">
        <v>147.6</v>
      </c>
      <c r="F872" s="15">
        <v>44235</v>
      </c>
      <c r="G872" s="48">
        <v>147.6</v>
      </c>
      <c r="H872" s="49">
        <f>Tabla13[[#This Row],[Importe]]-Tabla13[[#This Row],[Pagado]]</f>
        <v>0</v>
      </c>
      <c r="I872" s="8" t="s">
        <v>10970</v>
      </c>
    </row>
    <row r="873" spans="1:9" x14ac:dyDescent="0.25">
      <c r="A873" s="14">
        <v>44235</v>
      </c>
      <c r="B873" s="8" t="s">
        <v>15755</v>
      </c>
      <c r="C873" s="12">
        <v>46554</v>
      </c>
      <c r="D873" s="13" t="s">
        <v>4057</v>
      </c>
      <c r="E873" s="48">
        <v>2827</v>
      </c>
      <c r="F873" s="15">
        <v>44235</v>
      </c>
      <c r="G873" s="48">
        <v>2827</v>
      </c>
      <c r="H873" s="49">
        <f>Tabla13[[#This Row],[Importe]]-Tabla13[[#This Row],[Pagado]]</f>
        <v>0</v>
      </c>
      <c r="I873" s="8" t="s">
        <v>10970</v>
      </c>
    </row>
    <row r="874" spans="1:9" x14ac:dyDescent="0.25">
      <c r="A874" s="14">
        <v>44235</v>
      </c>
      <c r="B874" s="8" t="s">
        <v>15756</v>
      </c>
      <c r="C874" s="12">
        <v>46555</v>
      </c>
      <c r="D874" s="13" t="s">
        <v>4057</v>
      </c>
      <c r="E874" s="48">
        <v>953.7</v>
      </c>
      <c r="F874" s="15">
        <v>44235</v>
      </c>
      <c r="G874" s="48">
        <v>953.7</v>
      </c>
      <c r="H874" s="49">
        <f>Tabla13[[#This Row],[Importe]]-Tabla13[[#This Row],[Pagado]]</f>
        <v>0</v>
      </c>
      <c r="I874" s="8" t="s">
        <v>10970</v>
      </c>
    </row>
    <row r="875" spans="1:9" x14ac:dyDescent="0.25">
      <c r="A875" s="14">
        <v>44235</v>
      </c>
      <c r="B875" s="8" t="s">
        <v>15757</v>
      </c>
      <c r="C875" s="12">
        <v>46556</v>
      </c>
      <c r="D875" s="13" t="s">
        <v>4062</v>
      </c>
      <c r="E875" s="48">
        <v>20458.099999999999</v>
      </c>
      <c r="F875" s="15">
        <v>44236</v>
      </c>
      <c r="G875" s="48">
        <v>20458.099999999999</v>
      </c>
      <c r="H875" s="49">
        <f>Tabla13[[#This Row],[Importe]]-Tabla13[[#This Row],[Pagado]]</f>
        <v>0</v>
      </c>
      <c r="I875" s="8" t="s">
        <v>10970</v>
      </c>
    </row>
    <row r="876" spans="1:9" x14ac:dyDescent="0.25">
      <c r="A876" s="14">
        <v>44235</v>
      </c>
      <c r="B876" s="8" t="s">
        <v>15758</v>
      </c>
      <c r="C876" s="12">
        <v>46557</v>
      </c>
      <c r="D876" s="13" t="s">
        <v>4043</v>
      </c>
      <c r="E876" s="48">
        <v>44249.1</v>
      </c>
      <c r="F876" s="15">
        <v>44238</v>
      </c>
      <c r="G876" s="48">
        <v>44249.1</v>
      </c>
      <c r="H876" s="49">
        <f>Tabla13[[#This Row],[Importe]]-Tabla13[[#This Row],[Pagado]]</f>
        <v>0</v>
      </c>
      <c r="I876" s="8" t="s">
        <v>10970</v>
      </c>
    </row>
    <row r="877" spans="1:9" x14ac:dyDescent="0.25">
      <c r="A877" s="14">
        <v>44235</v>
      </c>
      <c r="B877" s="8" t="s">
        <v>15759</v>
      </c>
      <c r="C877" s="12">
        <v>46558</v>
      </c>
      <c r="D877" s="13" t="s">
        <v>4091</v>
      </c>
      <c r="E877" s="48">
        <v>6883.2</v>
      </c>
      <c r="F877" s="15">
        <v>44235</v>
      </c>
      <c r="G877" s="48">
        <v>6883.2</v>
      </c>
      <c r="H877" s="49">
        <f>Tabla13[[#This Row],[Importe]]-Tabla13[[#This Row],[Pagado]]</f>
        <v>0</v>
      </c>
      <c r="I877" s="8" t="s">
        <v>10970</v>
      </c>
    </row>
    <row r="878" spans="1:9" x14ac:dyDescent="0.25">
      <c r="A878" s="14">
        <v>44235</v>
      </c>
      <c r="B878" s="8" t="s">
        <v>15760</v>
      </c>
      <c r="C878" s="12">
        <v>46559</v>
      </c>
      <c r="D878" s="13" t="s">
        <v>3998</v>
      </c>
      <c r="E878" s="48">
        <v>15120.84</v>
      </c>
      <c r="F878" s="15">
        <v>44235</v>
      </c>
      <c r="G878" s="48">
        <v>15120.84</v>
      </c>
      <c r="H878" s="49">
        <f>Tabla13[[#This Row],[Importe]]-Tabla13[[#This Row],[Pagado]]</f>
        <v>0</v>
      </c>
      <c r="I878" s="8" t="s">
        <v>10970</v>
      </c>
    </row>
    <row r="879" spans="1:9" x14ac:dyDescent="0.25">
      <c r="A879" s="14">
        <v>44235</v>
      </c>
      <c r="B879" s="8" t="s">
        <v>15761</v>
      </c>
      <c r="C879" s="12">
        <v>46560</v>
      </c>
      <c r="D879" s="13" t="s">
        <v>4064</v>
      </c>
      <c r="E879" s="48">
        <v>12164.2</v>
      </c>
      <c r="F879" s="15">
        <v>44238</v>
      </c>
      <c r="G879" s="48">
        <v>12164.2</v>
      </c>
      <c r="H879" s="49">
        <f>Tabla13[[#This Row],[Importe]]-Tabla13[[#This Row],[Pagado]]</f>
        <v>0</v>
      </c>
      <c r="I879" s="8" t="s">
        <v>10970</v>
      </c>
    </row>
    <row r="880" spans="1:9" x14ac:dyDescent="0.25">
      <c r="A880" s="14">
        <v>44235</v>
      </c>
      <c r="B880" s="8" t="s">
        <v>15762</v>
      </c>
      <c r="C880" s="12">
        <v>46561</v>
      </c>
      <c r="D880" s="13" t="s">
        <v>3964</v>
      </c>
      <c r="E880" s="48">
        <v>4171.2</v>
      </c>
      <c r="F880" s="15">
        <v>44236</v>
      </c>
      <c r="G880" s="48">
        <v>4171.2</v>
      </c>
      <c r="H880" s="49">
        <f>Tabla13[[#This Row],[Importe]]-Tabla13[[#This Row],[Pagado]]</f>
        <v>0</v>
      </c>
      <c r="I880" s="8" t="s">
        <v>10970</v>
      </c>
    </row>
    <row r="881" spans="1:9" x14ac:dyDescent="0.25">
      <c r="A881" s="14">
        <v>44235</v>
      </c>
      <c r="B881" s="8" t="s">
        <v>15763</v>
      </c>
      <c r="C881" s="12">
        <v>46562</v>
      </c>
      <c r="D881" s="13" t="s">
        <v>4129</v>
      </c>
      <c r="E881" s="48">
        <v>7066.4</v>
      </c>
      <c r="F881" s="15">
        <v>44236</v>
      </c>
      <c r="G881" s="48">
        <v>7066.4</v>
      </c>
      <c r="H881" s="49">
        <f>Tabla13[[#This Row],[Importe]]-Tabla13[[#This Row],[Pagado]]</f>
        <v>0</v>
      </c>
      <c r="I881" s="8" t="s">
        <v>10970</v>
      </c>
    </row>
    <row r="882" spans="1:9" x14ac:dyDescent="0.25">
      <c r="A882" s="14">
        <v>44235</v>
      </c>
      <c r="B882" s="8" t="s">
        <v>15764</v>
      </c>
      <c r="C882" s="12">
        <v>46563</v>
      </c>
      <c r="D882" s="13" t="s">
        <v>3959</v>
      </c>
      <c r="E882" s="48">
        <v>7106.4</v>
      </c>
      <c r="F882" s="15">
        <v>44235</v>
      </c>
      <c r="G882" s="48">
        <v>7106.4</v>
      </c>
      <c r="H882" s="49">
        <f>Tabla13[[#This Row],[Importe]]-Tabla13[[#This Row],[Pagado]]</f>
        <v>0</v>
      </c>
      <c r="I882" s="8" t="s">
        <v>10970</v>
      </c>
    </row>
    <row r="883" spans="1:9" x14ac:dyDescent="0.25">
      <c r="A883" s="14">
        <v>44235</v>
      </c>
      <c r="B883" s="8" t="s">
        <v>15765</v>
      </c>
      <c r="C883" s="12">
        <v>46564</v>
      </c>
      <c r="D883" s="13" t="s">
        <v>3974</v>
      </c>
      <c r="E883" s="48">
        <v>5170</v>
      </c>
      <c r="F883" s="15">
        <v>44236</v>
      </c>
      <c r="G883" s="48">
        <v>5170</v>
      </c>
      <c r="H883" s="49">
        <f>Tabla13[[#This Row],[Importe]]-Tabla13[[#This Row],[Pagado]]</f>
        <v>0</v>
      </c>
      <c r="I883" s="8" t="s">
        <v>10970</v>
      </c>
    </row>
    <row r="884" spans="1:9" x14ac:dyDescent="0.25">
      <c r="A884" s="14">
        <v>44235</v>
      </c>
      <c r="B884" s="8" t="s">
        <v>15766</v>
      </c>
      <c r="C884" s="12">
        <v>46565</v>
      </c>
      <c r="D884" s="13" t="s">
        <v>4176</v>
      </c>
      <c r="E884" s="48">
        <v>8898</v>
      </c>
      <c r="F884" s="15">
        <v>44236</v>
      </c>
      <c r="G884" s="48">
        <v>8898</v>
      </c>
      <c r="H884" s="49">
        <f>Tabla13[[#This Row],[Importe]]-Tabla13[[#This Row],[Pagado]]</f>
        <v>0</v>
      </c>
      <c r="I884" s="8" t="s">
        <v>10970</v>
      </c>
    </row>
    <row r="885" spans="1:9" x14ac:dyDescent="0.25">
      <c r="A885" s="14">
        <v>44235</v>
      </c>
      <c r="B885" s="8" t="s">
        <v>15767</v>
      </c>
      <c r="C885" s="12">
        <v>46566</v>
      </c>
      <c r="D885" s="13" t="s">
        <v>4065</v>
      </c>
      <c r="E885" s="48">
        <v>20866.599999999999</v>
      </c>
      <c r="F885" s="15">
        <v>44236</v>
      </c>
      <c r="G885" s="48">
        <v>20866.599999999999</v>
      </c>
      <c r="H885" s="49">
        <f>Tabla13[[#This Row],[Importe]]-Tabla13[[#This Row],[Pagado]]</f>
        <v>0</v>
      </c>
      <c r="I885" s="8" t="s">
        <v>10970</v>
      </c>
    </row>
    <row r="886" spans="1:9" x14ac:dyDescent="0.25">
      <c r="A886" s="14">
        <v>44235</v>
      </c>
      <c r="B886" s="8" t="s">
        <v>15768</v>
      </c>
      <c r="C886" s="12">
        <v>46567</v>
      </c>
      <c r="D886" s="13" t="s">
        <v>3964</v>
      </c>
      <c r="E886" s="48">
        <v>3139.1</v>
      </c>
      <c r="F886" s="15">
        <v>44236</v>
      </c>
      <c r="G886" s="48">
        <v>3139.1</v>
      </c>
      <c r="H886" s="49">
        <f>Tabla13[[#This Row],[Importe]]-Tabla13[[#This Row],[Pagado]]</f>
        <v>0</v>
      </c>
      <c r="I886" s="8" t="s">
        <v>10970</v>
      </c>
    </row>
    <row r="887" spans="1:9" x14ac:dyDescent="0.25">
      <c r="A887" s="14">
        <v>44235</v>
      </c>
      <c r="B887" s="8" t="s">
        <v>15769</v>
      </c>
      <c r="C887" s="12">
        <v>46568</v>
      </c>
      <c r="D887" s="13" t="s">
        <v>4039</v>
      </c>
      <c r="E887" s="48">
        <v>14567.5</v>
      </c>
      <c r="F887" s="15">
        <v>44238</v>
      </c>
      <c r="G887" s="48">
        <v>14567.5</v>
      </c>
      <c r="H887" s="49">
        <f>Tabla13[[#This Row],[Importe]]-Tabla13[[#This Row],[Pagado]]</f>
        <v>0</v>
      </c>
      <c r="I887" s="8" t="s">
        <v>10970</v>
      </c>
    </row>
    <row r="888" spans="1:9" x14ac:dyDescent="0.25">
      <c r="A888" s="14">
        <v>44235</v>
      </c>
      <c r="B888" s="8" t="s">
        <v>15770</v>
      </c>
      <c r="C888" s="12">
        <v>46569</v>
      </c>
      <c r="D888" s="13" t="s">
        <v>4038</v>
      </c>
      <c r="E888" s="48">
        <v>16858.400000000001</v>
      </c>
      <c r="F888" s="15">
        <v>44238</v>
      </c>
      <c r="G888" s="48">
        <v>16858.400000000001</v>
      </c>
      <c r="H888" s="49">
        <f>Tabla13[[#This Row],[Importe]]-Tabla13[[#This Row],[Pagado]]</f>
        <v>0</v>
      </c>
      <c r="I888" s="8" t="s">
        <v>10970</v>
      </c>
    </row>
    <row r="889" spans="1:9" x14ac:dyDescent="0.25">
      <c r="A889" s="14">
        <v>44235</v>
      </c>
      <c r="B889" s="8" t="s">
        <v>15771</v>
      </c>
      <c r="C889" s="12">
        <v>46570</v>
      </c>
      <c r="D889" s="13" t="s">
        <v>4085</v>
      </c>
      <c r="E889" s="48">
        <v>11057.5</v>
      </c>
      <c r="F889" s="15">
        <v>44236</v>
      </c>
      <c r="G889" s="48">
        <v>11057.5</v>
      </c>
      <c r="H889" s="49">
        <f>Tabla13[[#This Row],[Importe]]-Tabla13[[#This Row],[Pagado]]</f>
        <v>0</v>
      </c>
      <c r="I889" s="8" t="s">
        <v>10970</v>
      </c>
    </row>
    <row r="890" spans="1:9" x14ac:dyDescent="0.25">
      <c r="A890" s="14">
        <v>44235</v>
      </c>
      <c r="B890" s="8" t="s">
        <v>15772</v>
      </c>
      <c r="C890" s="12">
        <v>46571</v>
      </c>
      <c r="D890" s="13" t="s">
        <v>4045</v>
      </c>
      <c r="E890" s="48">
        <v>3825.3</v>
      </c>
      <c r="F890" s="15">
        <v>44236</v>
      </c>
      <c r="G890" s="48">
        <v>3825.3</v>
      </c>
      <c r="H890" s="49">
        <f>Tabla13[[#This Row],[Importe]]-Tabla13[[#This Row],[Pagado]]</f>
        <v>0</v>
      </c>
      <c r="I890" s="8" t="s">
        <v>10970</v>
      </c>
    </row>
    <row r="891" spans="1:9" x14ac:dyDescent="0.25">
      <c r="A891" s="14">
        <v>44235</v>
      </c>
      <c r="B891" s="8" t="s">
        <v>15773</v>
      </c>
      <c r="C891" s="12">
        <v>46572</v>
      </c>
      <c r="D891" s="13" t="s">
        <v>4046</v>
      </c>
      <c r="E891" s="48">
        <v>3363.4</v>
      </c>
      <c r="F891" s="15">
        <v>44236</v>
      </c>
      <c r="G891" s="48">
        <v>3363.4</v>
      </c>
      <c r="H891" s="49">
        <f>Tabla13[[#This Row],[Importe]]-Tabla13[[#This Row],[Pagado]]</f>
        <v>0</v>
      </c>
      <c r="I891" s="8" t="s">
        <v>10970</v>
      </c>
    </row>
    <row r="892" spans="1:9" x14ac:dyDescent="0.25">
      <c r="A892" s="14">
        <v>44235</v>
      </c>
      <c r="B892" s="8" t="s">
        <v>15774</v>
      </c>
      <c r="C892" s="12">
        <v>46573</v>
      </c>
      <c r="D892" s="13" t="s">
        <v>4007</v>
      </c>
      <c r="E892" s="48">
        <v>660</v>
      </c>
      <c r="F892" s="15">
        <v>44236</v>
      </c>
      <c r="G892" s="48">
        <v>660</v>
      </c>
      <c r="H892" s="49">
        <f>Tabla13[[#This Row],[Importe]]-Tabla13[[#This Row],[Pagado]]</f>
        <v>0</v>
      </c>
      <c r="I892" s="8" t="s">
        <v>10970</v>
      </c>
    </row>
    <row r="893" spans="1:9" x14ac:dyDescent="0.25">
      <c r="A893" s="14">
        <v>44235</v>
      </c>
      <c r="B893" s="8" t="s">
        <v>15775</v>
      </c>
      <c r="C893" s="12">
        <v>46574</v>
      </c>
      <c r="D893" s="17" t="s">
        <v>7662</v>
      </c>
      <c r="E893" s="48">
        <v>0</v>
      </c>
      <c r="F893" s="18" t="s">
        <v>7662</v>
      </c>
      <c r="G893" s="48">
        <v>0</v>
      </c>
      <c r="H893" s="49">
        <f>Tabla13[[#This Row],[Importe]]-Tabla13[[#This Row],[Pagado]]</f>
        <v>0</v>
      </c>
      <c r="I893" s="8" t="s">
        <v>7662</v>
      </c>
    </row>
    <row r="894" spans="1:9" x14ac:dyDescent="0.25">
      <c r="A894" s="14">
        <v>44235</v>
      </c>
      <c r="B894" s="8" t="s">
        <v>15776</v>
      </c>
      <c r="C894" s="12">
        <v>46575</v>
      </c>
      <c r="D894" s="13" t="s">
        <v>3991</v>
      </c>
      <c r="E894" s="48">
        <v>5009.5200000000004</v>
      </c>
      <c r="F894" s="15">
        <v>44235</v>
      </c>
      <c r="G894" s="48">
        <v>5009.5200000000004</v>
      </c>
      <c r="H894" s="49">
        <f>Tabla13[[#This Row],[Importe]]-Tabla13[[#This Row],[Pagado]]</f>
        <v>0</v>
      </c>
      <c r="I894" s="8" t="s">
        <v>10970</v>
      </c>
    </row>
    <row r="895" spans="1:9" x14ac:dyDescent="0.25">
      <c r="A895" s="14">
        <v>44235</v>
      </c>
      <c r="B895" s="8" t="s">
        <v>15777</v>
      </c>
      <c r="C895" s="12">
        <v>46576</v>
      </c>
      <c r="D895" s="13" t="s">
        <v>4083</v>
      </c>
      <c r="E895" s="48">
        <v>6169.6</v>
      </c>
      <c r="F895" s="15">
        <v>44236</v>
      </c>
      <c r="G895" s="48">
        <v>6169.6</v>
      </c>
      <c r="H895" s="49">
        <f>Tabla13[[#This Row],[Importe]]-Tabla13[[#This Row],[Pagado]]</f>
        <v>0</v>
      </c>
      <c r="I895" s="8" t="s">
        <v>10970</v>
      </c>
    </row>
    <row r="896" spans="1:9" x14ac:dyDescent="0.25">
      <c r="A896" s="14">
        <v>44235</v>
      </c>
      <c r="B896" s="8" t="s">
        <v>15778</v>
      </c>
      <c r="C896" s="12">
        <v>46577</v>
      </c>
      <c r="D896" s="13" t="s">
        <v>4009</v>
      </c>
      <c r="E896" s="48">
        <v>667.4</v>
      </c>
      <c r="F896" s="15">
        <v>44236</v>
      </c>
      <c r="G896" s="48">
        <v>667.4</v>
      </c>
      <c r="H896" s="49">
        <f>Tabla13[[#This Row],[Importe]]-Tabla13[[#This Row],[Pagado]]</f>
        <v>0</v>
      </c>
      <c r="I896" s="8" t="s">
        <v>10970</v>
      </c>
    </row>
    <row r="897" spans="1:9" x14ac:dyDescent="0.25">
      <c r="A897" s="14">
        <v>44235</v>
      </c>
      <c r="B897" s="8" t="s">
        <v>15779</v>
      </c>
      <c r="C897" s="12">
        <v>46578</v>
      </c>
      <c r="D897" s="13" t="s">
        <v>4100</v>
      </c>
      <c r="E897" s="48">
        <v>470</v>
      </c>
      <c r="F897" s="15">
        <v>44236</v>
      </c>
      <c r="G897" s="48">
        <v>470</v>
      </c>
      <c r="H897" s="49">
        <f>Tabla13[[#This Row],[Importe]]-Tabla13[[#This Row],[Pagado]]</f>
        <v>0</v>
      </c>
      <c r="I897" s="8" t="s">
        <v>10970</v>
      </c>
    </row>
    <row r="898" spans="1:9" x14ac:dyDescent="0.25">
      <c r="A898" s="14">
        <v>44235</v>
      </c>
      <c r="B898" s="8" t="s">
        <v>15780</v>
      </c>
      <c r="C898" s="12">
        <v>46579</v>
      </c>
      <c r="D898" s="13" t="s">
        <v>3991</v>
      </c>
      <c r="E898" s="48">
        <v>144</v>
      </c>
      <c r="F898" s="15">
        <v>44235</v>
      </c>
      <c r="G898" s="48">
        <v>144</v>
      </c>
      <c r="H898" s="49">
        <f>Tabla13[[#This Row],[Importe]]-Tabla13[[#This Row],[Pagado]]</f>
        <v>0</v>
      </c>
      <c r="I898" s="8" t="s">
        <v>10970</v>
      </c>
    </row>
    <row r="899" spans="1:9" x14ac:dyDescent="0.25">
      <c r="A899" s="14">
        <v>44235</v>
      </c>
      <c r="B899" s="8" t="s">
        <v>15781</v>
      </c>
      <c r="C899" s="12">
        <v>46580</v>
      </c>
      <c r="D899" s="17" t="s">
        <v>7662</v>
      </c>
      <c r="E899" s="48">
        <v>0</v>
      </c>
      <c r="F899" s="18" t="s">
        <v>7662</v>
      </c>
      <c r="G899" s="48">
        <v>0</v>
      </c>
      <c r="H899" s="49">
        <f>Tabla13[[#This Row],[Importe]]-Tabla13[[#This Row],[Pagado]]</f>
        <v>0</v>
      </c>
      <c r="I899" s="8" t="s">
        <v>7662</v>
      </c>
    </row>
    <row r="900" spans="1:9" x14ac:dyDescent="0.25">
      <c r="A900" s="14">
        <v>44235</v>
      </c>
      <c r="B900" s="8" t="s">
        <v>15782</v>
      </c>
      <c r="C900" s="12">
        <v>46581</v>
      </c>
      <c r="D900" s="13" t="s">
        <v>4040</v>
      </c>
      <c r="E900" s="48">
        <v>37986.1</v>
      </c>
      <c r="F900" s="15">
        <v>44238</v>
      </c>
      <c r="G900" s="48">
        <v>37986.1</v>
      </c>
      <c r="H900" s="49">
        <f>Tabla13[[#This Row],[Importe]]-Tabla13[[#This Row],[Pagado]]</f>
        <v>0</v>
      </c>
      <c r="I900" s="8" t="s">
        <v>10970</v>
      </c>
    </row>
    <row r="901" spans="1:9" x14ac:dyDescent="0.25">
      <c r="A901" s="14">
        <v>44235</v>
      </c>
      <c r="B901" s="8" t="s">
        <v>15783</v>
      </c>
      <c r="C901" s="12">
        <v>46582</v>
      </c>
      <c r="D901" s="13" t="s">
        <v>4004</v>
      </c>
      <c r="E901" s="48">
        <v>3717</v>
      </c>
      <c r="F901" s="15">
        <v>44236</v>
      </c>
      <c r="G901" s="48">
        <v>3717</v>
      </c>
      <c r="H901" s="49">
        <f>Tabla13[[#This Row],[Importe]]-Tabla13[[#This Row],[Pagado]]</f>
        <v>0</v>
      </c>
      <c r="I901" s="8" t="s">
        <v>10970</v>
      </c>
    </row>
    <row r="902" spans="1:9" x14ac:dyDescent="0.25">
      <c r="A902" s="14">
        <v>44235</v>
      </c>
      <c r="B902" s="8" t="s">
        <v>15784</v>
      </c>
      <c r="C902" s="12">
        <v>46583</v>
      </c>
      <c r="D902" s="13" t="s">
        <v>4118</v>
      </c>
      <c r="E902" s="48">
        <v>7922.4</v>
      </c>
      <c r="F902" s="15">
        <v>44243</v>
      </c>
      <c r="G902" s="48">
        <v>7922.4</v>
      </c>
      <c r="H902" s="49">
        <f>Tabla13[[#This Row],[Importe]]-Tabla13[[#This Row],[Pagado]]</f>
        <v>0</v>
      </c>
      <c r="I902" s="8" t="s">
        <v>10970</v>
      </c>
    </row>
    <row r="903" spans="1:9" x14ac:dyDescent="0.25">
      <c r="A903" s="14">
        <v>44235</v>
      </c>
      <c r="B903" s="8" t="s">
        <v>15785</v>
      </c>
      <c r="C903" s="12">
        <v>46584</v>
      </c>
      <c r="D903" s="13" t="s">
        <v>3964</v>
      </c>
      <c r="E903" s="48">
        <v>893</v>
      </c>
      <c r="F903" s="15">
        <v>44235</v>
      </c>
      <c r="G903" s="48">
        <v>893</v>
      </c>
      <c r="H903" s="49">
        <f>Tabla13[[#This Row],[Importe]]-Tabla13[[#This Row],[Pagado]]</f>
        <v>0</v>
      </c>
      <c r="I903" s="8" t="s">
        <v>10970</v>
      </c>
    </row>
    <row r="904" spans="1:9" x14ac:dyDescent="0.25">
      <c r="A904" s="14">
        <v>44235</v>
      </c>
      <c r="B904" s="8" t="s">
        <v>15786</v>
      </c>
      <c r="C904" s="12">
        <v>46585</v>
      </c>
      <c r="D904" s="13" t="s">
        <v>4121</v>
      </c>
      <c r="E904" s="48">
        <v>2462.4</v>
      </c>
      <c r="F904" s="15">
        <v>44235</v>
      </c>
      <c r="G904" s="48">
        <v>2462.4</v>
      </c>
      <c r="H904" s="49">
        <f>Tabla13[[#This Row],[Importe]]-Tabla13[[#This Row],[Pagado]]</f>
        <v>0</v>
      </c>
      <c r="I904" s="8" t="s">
        <v>10970</v>
      </c>
    </row>
    <row r="905" spans="1:9" x14ac:dyDescent="0.25">
      <c r="A905" s="14">
        <v>44235</v>
      </c>
      <c r="B905" s="8" t="s">
        <v>15787</v>
      </c>
      <c r="C905" s="12">
        <v>46586</v>
      </c>
      <c r="D905" s="13" t="s">
        <v>8503</v>
      </c>
      <c r="E905" s="48">
        <v>1880</v>
      </c>
      <c r="F905" s="15">
        <v>44235</v>
      </c>
      <c r="G905" s="48">
        <v>1880</v>
      </c>
      <c r="H905" s="49">
        <f>Tabla13[[#This Row],[Importe]]-Tabla13[[#This Row],[Pagado]]</f>
        <v>0</v>
      </c>
      <c r="I905" s="8" t="s">
        <v>10970</v>
      </c>
    </row>
    <row r="906" spans="1:9" x14ac:dyDescent="0.25">
      <c r="A906" s="14">
        <v>44235</v>
      </c>
      <c r="B906" s="8" t="s">
        <v>15788</v>
      </c>
      <c r="C906" s="12">
        <v>46587</v>
      </c>
      <c r="D906" s="13" t="s">
        <v>4012</v>
      </c>
      <c r="E906" s="48">
        <v>1186.8</v>
      </c>
      <c r="F906" s="15">
        <v>44235</v>
      </c>
      <c r="G906" s="48">
        <v>1186.8</v>
      </c>
      <c r="H906" s="49">
        <f>Tabla13[[#This Row],[Importe]]-Tabla13[[#This Row],[Pagado]]</f>
        <v>0</v>
      </c>
      <c r="I906" s="8" t="s">
        <v>10970</v>
      </c>
    </row>
    <row r="907" spans="1:9" x14ac:dyDescent="0.25">
      <c r="A907" s="14">
        <v>44235</v>
      </c>
      <c r="B907" s="8" t="s">
        <v>15789</v>
      </c>
      <c r="C907" s="12">
        <v>46588</v>
      </c>
      <c r="D907" s="13" t="s">
        <v>3943</v>
      </c>
      <c r="E907" s="48">
        <v>2982.4</v>
      </c>
      <c r="F907" s="15">
        <v>44235</v>
      </c>
      <c r="G907" s="48">
        <v>2982.4</v>
      </c>
      <c r="H907" s="49">
        <f>Tabla13[[#This Row],[Importe]]-Tabla13[[#This Row],[Pagado]]</f>
        <v>0</v>
      </c>
      <c r="I907" s="8" t="s">
        <v>10970</v>
      </c>
    </row>
    <row r="908" spans="1:9" x14ac:dyDescent="0.25">
      <c r="A908" s="14">
        <v>44235</v>
      </c>
      <c r="B908" s="8" t="s">
        <v>15790</v>
      </c>
      <c r="C908" s="12">
        <v>46589</v>
      </c>
      <c r="D908" s="13" t="s">
        <v>3951</v>
      </c>
      <c r="E908" s="48">
        <v>3683.4</v>
      </c>
      <c r="F908" s="15">
        <v>44235</v>
      </c>
      <c r="G908" s="48">
        <v>3683.4</v>
      </c>
      <c r="H908" s="49">
        <f>Tabla13[[#This Row],[Importe]]-Tabla13[[#This Row],[Pagado]]</f>
        <v>0</v>
      </c>
      <c r="I908" s="8" t="s">
        <v>10970</v>
      </c>
    </row>
    <row r="909" spans="1:9" x14ac:dyDescent="0.25">
      <c r="A909" s="14">
        <v>44235</v>
      </c>
      <c r="B909" s="8" t="s">
        <v>15791</v>
      </c>
      <c r="C909" s="12">
        <v>46590</v>
      </c>
      <c r="D909" s="13" t="s">
        <v>4059</v>
      </c>
      <c r="E909" s="48">
        <v>17838.8</v>
      </c>
      <c r="F909" s="15" t="s">
        <v>4219</v>
      </c>
      <c r="G909" s="48">
        <v>0</v>
      </c>
      <c r="H909" s="49">
        <f>Tabla13[[#This Row],[Importe]]-Tabla13[[#This Row],[Pagado]]</f>
        <v>17838.8</v>
      </c>
      <c r="I909" s="8" t="s">
        <v>12422</v>
      </c>
    </row>
    <row r="910" spans="1:9" x14ac:dyDescent="0.25">
      <c r="A910" s="14">
        <v>44235</v>
      </c>
      <c r="B910" s="8" t="s">
        <v>15792</v>
      </c>
      <c r="C910" s="12">
        <v>46591</v>
      </c>
      <c r="D910" s="13" t="s">
        <v>4189</v>
      </c>
      <c r="E910" s="48">
        <v>4885</v>
      </c>
      <c r="F910" s="15">
        <v>44235</v>
      </c>
      <c r="G910" s="48">
        <v>4885</v>
      </c>
      <c r="H910" s="49">
        <f>Tabla13[[#This Row],[Importe]]-Tabla13[[#This Row],[Pagado]]</f>
        <v>0</v>
      </c>
      <c r="I910" s="8" t="s">
        <v>10970</v>
      </c>
    </row>
    <row r="911" spans="1:9" x14ac:dyDescent="0.25">
      <c r="A911" s="14">
        <v>44235</v>
      </c>
      <c r="B911" s="8" t="s">
        <v>15793</v>
      </c>
      <c r="C911" s="12">
        <v>46592</v>
      </c>
      <c r="D911" s="13" t="s">
        <v>3964</v>
      </c>
      <c r="E911" s="48">
        <v>3894.8</v>
      </c>
      <c r="F911" s="15">
        <v>44235</v>
      </c>
      <c r="G911" s="48">
        <v>3894.8</v>
      </c>
      <c r="H911" s="49">
        <f>Tabla13[[#This Row],[Importe]]-Tabla13[[#This Row],[Pagado]]</f>
        <v>0</v>
      </c>
      <c r="I911" s="8" t="s">
        <v>10970</v>
      </c>
    </row>
    <row r="912" spans="1:9" x14ac:dyDescent="0.25">
      <c r="A912" s="14">
        <v>44235</v>
      </c>
      <c r="B912" s="8" t="s">
        <v>15794</v>
      </c>
      <c r="C912" s="12">
        <v>46593</v>
      </c>
      <c r="D912" s="13" t="s">
        <v>4030</v>
      </c>
      <c r="E912" s="48">
        <v>3726.9</v>
      </c>
      <c r="F912" s="15">
        <v>44235</v>
      </c>
      <c r="G912" s="48">
        <v>3726.9</v>
      </c>
      <c r="H912" s="49">
        <f>Tabla13[[#This Row],[Importe]]-Tabla13[[#This Row],[Pagado]]</f>
        <v>0</v>
      </c>
      <c r="I912" s="8" t="s">
        <v>10970</v>
      </c>
    </row>
    <row r="913" spans="1:9" x14ac:dyDescent="0.25">
      <c r="A913" s="14">
        <v>44235</v>
      </c>
      <c r="B913" s="8" t="s">
        <v>15795</v>
      </c>
      <c r="C913" s="12">
        <v>46594</v>
      </c>
      <c r="D913" s="13" t="s">
        <v>15796</v>
      </c>
      <c r="E913" s="48">
        <v>11610</v>
      </c>
      <c r="F913" s="15">
        <v>44235</v>
      </c>
      <c r="G913" s="48">
        <v>11610</v>
      </c>
      <c r="H913" s="49">
        <f>Tabla13[[#This Row],[Importe]]-Tabla13[[#This Row],[Pagado]]</f>
        <v>0</v>
      </c>
      <c r="I913" s="8" t="s">
        <v>10970</v>
      </c>
    </row>
    <row r="914" spans="1:9" x14ac:dyDescent="0.25">
      <c r="A914" s="14">
        <v>44235</v>
      </c>
      <c r="B914" s="8" t="s">
        <v>15797</v>
      </c>
      <c r="C914" s="12">
        <v>46595</v>
      </c>
      <c r="D914" s="13" t="s">
        <v>4103</v>
      </c>
      <c r="E914" s="48">
        <v>8250.6</v>
      </c>
      <c r="F914" s="15">
        <v>44235</v>
      </c>
      <c r="G914" s="48">
        <v>8250.6</v>
      </c>
      <c r="H914" s="49">
        <f>Tabla13[[#This Row],[Importe]]-Tabla13[[#This Row],[Pagado]]</f>
        <v>0</v>
      </c>
      <c r="I914" s="8" t="s">
        <v>10970</v>
      </c>
    </row>
    <row r="915" spans="1:9" x14ac:dyDescent="0.25">
      <c r="A915" s="14">
        <v>44235</v>
      </c>
      <c r="B915" s="8" t="s">
        <v>15798</v>
      </c>
      <c r="C915" s="12">
        <v>46596</v>
      </c>
      <c r="D915" s="13" t="s">
        <v>4109</v>
      </c>
      <c r="E915" s="48">
        <v>1376.3</v>
      </c>
      <c r="F915" s="15">
        <v>44235</v>
      </c>
      <c r="G915" s="48">
        <v>1376.3</v>
      </c>
      <c r="H915" s="49">
        <f>Tabla13[[#This Row],[Importe]]-Tabla13[[#This Row],[Pagado]]</f>
        <v>0</v>
      </c>
      <c r="I915" s="8" t="s">
        <v>10970</v>
      </c>
    </row>
    <row r="916" spans="1:9" x14ac:dyDescent="0.25">
      <c r="A916" s="14">
        <v>44235</v>
      </c>
      <c r="B916" s="8" t="s">
        <v>15799</v>
      </c>
      <c r="C916" s="12">
        <v>46597</v>
      </c>
      <c r="D916" s="13" t="s">
        <v>4072</v>
      </c>
      <c r="E916" s="48">
        <v>533.20000000000005</v>
      </c>
      <c r="F916" s="15">
        <v>44235</v>
      </c>
      <c r="G916" s="48">
        <v>533.20000000000005</v>
      </c>
      <c r="H916" s="49">
        <f>Tabla13[[#This Row],[Importe]]-Tabla13[[#This Row],[Pagado]]</f>
        <v>0</v>
      </c>
      <c r="I916" s="8" t="s">
        <v>10970</v>
      </c>
    </row>
    <row r="917" spans="1:9" x14ac:dyDescent="0.25">
      <c r="A917" s="14">
        <v>44235</v>
      </c>
      <c r="B917" s="8" t="s">
        <v>15800</v>
      </c>
      <c r="C917" s="12">
        <v>46598</v>
      </c>
      <c r="D917" s="13" t="s">
        <v>4203</v>
      </c>
      <c r="E917" s="48">
        <v>1413.6</v>
      </c>
      <c r="F917" s="15">
        <v>44235</v>
      </c>
      <c r="G917" s="48">
        <v>1413.6</v>
      </c>
      <c r="H917" s="49">
        <f>Tabla13[[#This Row],[Importe]]-Tabla13[[#This Row],[Pagado]]</f>
        <v>0</v>
      </c>
      <c r="I917" s="8" t="s">
        <v>10970</v>
      </c>
    </row>
    <row r="918" spans="1:9" x14ac:dyDescent="0.25">
      <c r="A918" s="14">
        <v>44235</v>
      </c>
      <c r="B918" s="8" t="s">
        <v>15801</v>
      </c>
      <c r="C918" s="12">
        <v>46599</v>
      </c>
      <c r="D918" s="13" t="s">
        <v>4072</v>
      </c>
      <c r="E918" s="48">
        <v>390</v>
      </c>
      <c r="F918" s="15">
        <v>44235</v>
      </c>
      <c r="G918" s="48">
        <v>390</v>
      </c>
      <c r="H918" s="49">
        <f>Tabla13[[#This Row],[Importe]]-Tabla13[[#This Row],[Pagado]]</f>
        <v>0</v>
      </c>
      <c r="I918" s="8" t="s">
        <v>10970</v>
      </c>
    </row>
    <row r="919" spans="1:9" x14ac:dyDescent="0.25">
      <c r="A919" s="14">
        <v>44235</v>
      </c>
      <c r="B919" s="8" t="s">
        <v>15802</v>
      </c>
      <c r="C919" s="12">
        <v>46600</v>
      </c>
      <c r="D919" s="13" t="s">
        <v>3955</v>
      </c>
      <c r="E919" s="48">
        <v>864.7</v>
      </c>
      <c r="F919" s="15">
        <v>44235</v>
      </c>
      <c r="G919" s="48">
        <v>864.7</v>
      </c>
      <c r="H919" s="49">
        <f>Tabla13[[#This Row],[Importe]]-Tabla13[[#This Row],[Pagado]]</f>
        <v>0</v>
      </c>
      <c r="I919" s="8" t="s">
        <v>10970</v>
      </c>
    </row>
    <row r="920" spans="1:9" x14ac:dyDescent="0.25">
      <c r="A920" s="14">
        <v>44235</v>
      </c>
      <c r="B920" s="8" t="s">
        <v>15803</v>
      </c>
      <c r="C920" s="12">
        <v>46601</v>
      </c>
      <c r="D920" s="13" t="s">
        <v>4015</v>
      </c>
      <c r="E920" s="48">
        <v>1666.2</v>
      </c>
      <c r="F920" s="15">
        <v>44235</v>
      </c>
      <c r="G920" s="48">
        <v>1666.2</v>
      </c>
      <c r="H920" s="49">
        <f>Tabla13[[#This Row],[Importe]]-Tabla13[[#This Row],[Pagado]]</f>
        <v>0</v>
      </c>
      <c r="I920" s="8" t="s">
        <v>10970</v>
      </c>
    </row>
    <row r="921" spans="1:9" x14ac:dyDescent="0.25">
      <c r="A921" s="14">
        <v>44235</v>
      </c>
      <c r="B921" s="8" t="s">
        <v>15804</v>
      </c>
      <c r="C921" s="12">
        <v>46602</v>
      </c>
      <c r="D921" s="13" t="s">
        <v>4170</v>
      </c>
      <c r="E921" s="48">
        <v>1549.6</v>
      </c>
      <c r="F921" s="15">
        <v>44235</v>
      </c>
      <c r="G921" s="48">
        <v>1549.6</v>
      </c>
      <c r="H921" s="49">
        <f>Tabla13[[#This Row],[Importe]]-Tabla13[[#This Row],[Pagado]]</f>
        <v>0</v>
      </c>
      <c r="I921" s="8" t="s">
        <v>10970</v>
      </c>
    </row>
    <row r="922" spans="1:9" x14ac:dyDescent="0.25">
      <c r="A922" s="14">
        <v>44235</v>
      </c>
      <c r="B922" s="8" t="s">
        <v>15805</v>
      </c>
      <c r="C922" s="12">
        <v>46603</v>
      </c>
      <c r="D922" s="13" t="s">
        <v>4035</v>
      </c>
      <c r="E922" s="48">
        <v>1567.7</v>
      </c>
      <c r="F922" s="15">
        <v>44235</v>
      </c>
      <c r="G922" s="48">
        <v>1567.7</v>
      </c>
      <c r="H922" s="49">
        <f>Tabla13[[#This Row],[Importe]]-Tabla13[[#This Row],[Pagado]]</f>
        <v>0</v>
      </c>
      <c r="I922" s="8" t="s">
        <v>10970</v>
      </c>
    </row>
    <row r="923" spans="1:9" x14ac:dyDescent="0.25">
      <c r="A923" s="14">
        <v>44235</v>
      </c>
      <c r="B923" s="8" t="s">
        <v>15806</v>
      </c>
      <c r="C923" s="12">
        <v>46604</v>
      </c>
      <c r="D923" s="13" t="s">
        <v>4194</v>
      </c>
      <c r="E923" s="48">
        <v>2405</v>
      </c>
      <c r="F923" s="15">
        <v>44235</v>
      </c>
      <c r="G923" s="48">
        <v>2405</v>
      </c>
      <c r="H923" s="49">
        <f>Tabla13[[#This Row],[Importe]]-Tabla13[[#This Row],[Pagado]]</f>
        <v>0</v>
      </c>
      <c r="I923" s="8" t="s">
        <v>10970</v>
      </c>
    </row>
    <row r="924" spans="1:9" x14ac:dyDescent="0.25">
      <c r="A924" s="14">
        <v>44235</v>
      </c>
      <c r="B924" s="8" t="s">
        <v>15807</v>
      </c>
      <c r="C924" s="12">
        <v>46605</v>
      </c>
      <c r="D924" s="13" t="s">
        <v>4118</v>
      </c>
      <c r="E924" s="48">
        <v>3227.7</v>
      </c>
      <c r="F924" s="15">
        <v>44243</v>
      </c>
      <c r="G924" s="48">
        <v>3227.7</v>
      </c>
      <c r="H924" s="49">
        <f>Tabla13[[#This Row],[Importe]]-Tabla13[[#This Row],[Pagado]]</f>
        <v>0</v>
      </c>
      <c r="I924" s="8" t="s">
        <v>10970</v>
      </c>
    </row>
    <row r="925" spans="1:9" x14ac:dyDescent="0.25">
      <c r="A925" s="14">
        <v>44235</v>
      </c>
      <c r="B925" s="8" t="s">
        <v>15808</v>
      </c>
      <c r="C925" s="12">
        <v>46606</v>
      </c>
      <c r="D925" s="13" t="s">
        <v>4073</v>
      </c>
      <c r="E925" s="48">
        <v>7250.4</v>
      </c>
      <c r="F925" s="15">
        <v>44235</v>
      </c>
      <c r="G925" s="48">
        <v>7250.4</v>
      </c>
      <c r="H925" s="49">
        <f>Tabla13[[#This Row],[Importe]]-Tabla13[[#This Row],[Pagado]]</f>
        <v>0</v>
      </c>
      <c r="I925" s="8" t="s">
        <v>10970</v>
      </c>
    </row>
    <row r="926" spans="1:9" x14ac:dyDescent="0.25">
      <c r="A926" s="14">
        <v>44235</v>
      </c>
      <c r="B926" s="8" t="s">
        <v>15809</v>
      </c>
      <c r="C926" s="12">
        <v>46607</v>
      </c>
      <c r="D926" s="13" t="s">
        <v>4022</v>
      </c>
      <c r="E926" s="48">
        <v>569.4</v>
      </c>
      <c r="F926" s="15">
        <v>44235</v>
      </c>
      <c r="G926" s="48">
        <v>569.4</v>
      </c>
      <c r="H926" s="49">
        <f>Tabla13[[#This Row],[Importe]]-Tabla13[[#This Row],[Pagado]]</f>
        <v>0</v>
      </c>
      <c r="I926" s="8" t="s">
        <v>10970</v>
      </c>
    </row>
    <row r="927" spans="1:9" x14ac:dyDescent="0.25">
      <c r="A927" s="14">
        <v>44236</v>
      </c>
      <c r="B927" s="8" t="s">
        <v>15810</v>
      </c>
      <c r="C927" s="12">
        <v>46608</v>
      </c>
      <c r="D927" s="13" t="s">
        <v>3936</v>
      </c>
      <c r="E927" s="48">
        <v>3284.6</v>
      </c>
      <c r="F927" s="15">
        <v>44237</v>
      </c>
      <c r="G927" s="48">
        <v>3284.6</v>
      </c>
      <c r="H927" s="49">
        <f>Tabla13[[#This Row],[Importe]]-Tabla13[[#This Row],[Pagado]]</f>
        <v>0</v>
      </c>
      <c r="I927" s="8" t="s">
        <v>10970</v>
      </c>
    </row>
    <row r="928" spans="1:9" ht="30" x14ac:dyDescent="0.25">
      <c r="A928" s="14">
        <v>44236</v>
      </c>
      <c r="B928" s="8" t="s">
        <v>15811</v>
      </c>
      <c r="C928" s="12">
        <v>46609</v>
      </c>
      <c r="D928" s="13" t="s">
        <v>3935</v>
      </c>
      <c r="E928" s="48">
        <v>62970.6</v>
      </c>
      <c r="F928" s="15" t="s">
        <v>15812</v>
      </c>
      <c r="G928" s="48">
        <f>32000+30970.6</f>
        <v>62970.6</v>
      </c>
      <c r="H928" s="49">
        <f>Tabla13[[#This Row],[Importe]]-Tabla13[[#This Row],[Pagado]]</f>
        <v>0</v>
      </c>
      <c r="I928" s="8" t="s">
        <v>10970</v>
      </c>
    </row>
    <row r="929" spans="1:9" x14ac:dyDescent="0.25">
      <c r="A929" s="14">
        <v>44236</v>
      </c>
      <c r="B929" s="8" t="s">
        <v>15813</v>
      </c>
      <c r="C929" s="12">
        <v>46610</v>
      </c>
      <c r="D929" s="13" t="s">
        <v>4037</v>
      </c>
      <c r="E929" s="48">
        <v>300</v>
      </c>
      <c r="F929" s="15">
        <v>44236</v>
      </c>
      <c r="G929" s="48">
        <v>300</v>
      </c>
      <c r="H929" s="49">
        <f>Tabla13[[#This Row],[Importe]]-Tabla13[[#This Row],[Pagado]]</f>
        <v>0</v>
      </c>
      <c r="I929" s="8" t="s">
        <v>10970</v>
      </c>
    </row>
    <row r="930" spans="1:9" x14ac:dyDescent="0.25">
      <c r="A930" s="14">
        <v>44236</v>
      </c>
      <c r="B930" s="8" t="s">
        <v>15814</v>
      </c>
      <c r="C930" s="12">
        <v>46611</v>
      </c>
      <c r="D930" s="13" t="s">
        <v>4056</v>
      </c>
      <c r="E930" s="48">
        <v>4056.6</v>
      </c>
      <c r="F930" s="15">
        <v>44236</v>
      </c>
      <c r="G930" s="48">
        <v>4056.6</v>
      </c>
      <c r="H930" s="49">
        <f>Tabla13[[#This Row],[Importe]]-Tabla13[[#This Row],[Pagado]]</f>
        <v>0</v>
      </c>
      <c r="I930" s="8" t="s">
        <v>10970</v>
      </c>
    </row>
    <row r="931" spans="1:9" x14ac:dyDescent="0.25">
      <c r="A931" s="14">
        <v>44236</v>
      </c>
      <c r="B931" s="8" t="s">
        <v>15815</v>
      </c>
      <c r="C931" s="12">
        <v>46612</v>
      </c>
      <c r="D931" s="13" t="s">
        <v>3974</v>
      </c>
      <c r="E931" s="48">
        <v>5640</v>
      </c>
      <c r="F931" s="15">
        <v>44236</v>
      </c>
      <c r="G931" s="48">
        <v>5640</v>
      </c>
      <c r="H931" s="49">
        <f>Tabla13[[#This Row],[Importe]]-Tabla13[[#This Row],[Pagado]]</f>
        <v>0</v>
      </c>
      <c r="I931" s="8" t="s">
        <v>10970</v>
      </c>
    </row>
    <row r="932" spans="1:9" x14ac:dyDescent="0.25">
      <c r="A932" s="14">
        <v>44236</v>
      </c>
      <c r="B932" s="8" t="s">
        <v>15816</v>
      </c>
      <c r="C932" s="12">
        <v>46613</v>
      </c>
      <c r="D932" s="13" t="s">
        <v>4035</v>
      </c>
      <c r="E932" s="48">
        <v>15069</v>
      </c>
      <c r="F932" s="15">
        <v>44236</v>
      </c>
      <c r="G932" s="48">
        <v>15069</v>
      </c>
      <c r="H932" s="49">
        <f>Tabla13[[#This Row],[Importe]]-Tabla13[[#This Row],[Pagado]]</f>
        <v>0</v>
      </c>
      <c r="I932" s="8" t="s">
        <v>10970</v>
      </c>
    </row>
    <row r="933" spans="1:9" x14ac:dyDescent="0.25">
      <c r="A933" s="14">
        <v>44236</v>
      </c>
      <c r="B933" s="8" t="s">
        <v>15817</v>
      </c>
      <c r="C933" s="12">
        <v>46614</v>
      </c>
      <c r="D933" s="13" t="s">
        <v>4013</v>
      </c>
      <c r="E933" s="48">
        <v>10748</v>
      </c>
      <c r="F933" s="15">
        <v>44236</v>
      </c>
      <c r="G933" s="48">
        <v>10748</v>
      </c>
      <c r="H933" s="49">
        <f>Tabla13[[#This Row],[Importe]]-Tabla13[[#This Row],[Pagado]]</f>
        <v>0</v>
      </c>
      <c r="I933" s="8" t="s">
        <v>10970</v>
      </c>
    </row>
    <row r="934" spans="1:9" x14ac:dyDescent="0.25">
      <c r="A934" s="14">
        <v>44236</v>
      </c>
      <c r="B934" s="8" t="s">
        <v>15818</v>
      </c>
      <c r="C934" s="12">
        <v>46615</v>
      </c>
      <c r="D934" s="13" t="s">
        <v>3963</v>
      </c>
      <c r="E934" s="48">
        <v>837.9</v>
      </c>
      <c r="F934" s="15">
        <v>44237</v>
      </c>
      <c r="G934" s="48">
        <v>837.9</v>
      </c>
      <c r="H934" s="49">
        <f>Tabla13[[#This Row],[Importe]]-Tabla13[[#This Row],[Pagado]]</f>
        <v>0</v>
      </c>
      <c r="I934" s="8" t="s">
        <v>10970</v>
      </c>
    </row>
    <row r="935" spans="1:9" x14ac:dyDescent="0.25">
      <c r="A935" s="14">
        <v>44236</v>
      </c>
      <c r="B935" s="8" t="s">
        <v>15819</v>
      </c>
      <c r="C935" s="12">
        <v>46616</v>
      </c>
      <c r="D935" s="13" t="s">
        <v>3973</v>
      </c>
      <c r="E935" s="48">
        <v>940</v>
      </c>
      <c r="F935" s="15">
        <v>44236</v>
      </c>
      <c r="G935" s="48">
        <v>940</v>
      </c>
      <c r="H935" s="49">
        <f>Tabla13[[#This Row],[Importe]]-Tabla13[[#This Row],[Pagado]]</f>
        <v>0</v>
      </c>
      <c r="I935" s="8" t="s">
        <v>10970</v>
      </c>
    </row>
    <row r="936" spans="1:9" x14ac:dyDescent="0.25">
      <c r="A936" s="14">
        <v>44236</v>
      </c>
      <c r="B936" s="8" t="s">
        <v>15820</v>
      </c>
      <c r="C936" s="12">
        <v>46617</v>
      </c>
      <c r="D936" s="13" t="s">
        <v>4102</v>
      </c>
      <c r="E936" s="48">
        <v>33984.5</v>
      </c>
      <c r="F936" s="15">
        <v>44236</v>
      </c>
      <c r="G936" s="48">
        <v>33984.5</v>
      </c>
      <c r="H936" s="49">
        <f>Tabla13[[#This Row],[Importe]]-Tabla13[[#This Row],[Pagado]]</f>
        <v>0</v>
      </c>
      <c r="I936" s="8" t="s">
        <v>10970</v>
      </c>
    </row>
    <row r="937" spans="1:9" x14ac:dyDescent="0.25">
      <c r="A937" s="14">
        <v>44236</v>
      </c>
      <c r="B937" s="8" t="s">
        <v>15821</v>
      </c>
      <c r="C937" s="12">
        <v>46618</v>
      </c>
      <c r="D937" s="13" t="s">
        <v>3975</v>
      </c>
      <c r="E937" s="48">
        <v>3676.5</v>
      </c>
      <c r="F937" s="15">
        <v>44236</v>
      </c>
      <c r="G937" s="48">
        <v>3676.5</v>
      </c>
      <c r="H937" s="49">
        <f>Tabla13[[#This Row],[Importe]]-Tabla13[[#This Row],[Pagado]]</f>
        <v>0</v>
      </c>
      <c r="I937" s="8" t="s">
        <v>10970</v>
      </c>
    </row>
    <row r="938" spans="1:9" x14ac:dyDescent="0.25">
      <c r="A938" s="14">
        <v>44236</v>
      </c>
      <c r="B938" s="8" t="s">
        <v>15822</v>
      </c>
      <c r="C938" s="12">
        <v>46619</v>
      </c>
      <c r="D938" s="13" t="s">
        <v>4102</v>
      </c>
      <c r="E938" s="48">
        <v>300</v>
      </c>
      <c r="F938" s="15">
        <v>44236</v>
      </c>
      <c r="G938" s="48">
        <v>300</v>
      </c>
      <c r="H938" s="49">
        <f>Tabla13[[#This Row],[Importe]]-Tabla13[[#This Row],[Pagado]]</f>
        <v>0</v>
      </c>
      <c r="I938" s="8" t="s">
        <v>10970</v>
      </c>
    </row>
    <row r="939" spans="1:9" x14ac:dyDescent="0.25">
      <c r="A939" s="14">
        <v>44236</v>
      </c>
      <c r="B939" s="8" t="s">
        <v>15823</v>
      </c>
      <c r="C939" s="12">
        <v>46620</v>
      </c>
      <c r="D939" s="13" t="s">
        <v>3946</v>
      </c>
      <c r="E939" s="48">
        <v>5669.6</v>
      </c>
      <c r="F939" s="15">
        <v>44238</v>
      </c>
      <c r="G939" s="48">
        <v>5669.6</v>
      </c>
      <c r="H939" s="49">
        <f>Tabla13[[#This Row],[Importe]]-Tabla13[[#This Row],[Pagado]]</f>
        <v>0</v>
      </c>
      <c r="I939" s="8" t="s">
        <v>10970</v>
      </c>
    </row>
    <row r="940" spans="1:9" x14ac:dyDescent="0.25">
      <c r="A940" s="14">
        <v>44236</v>
      </c>
      <c r="B940" s="8" t="s">
        <v>15824</v>
      </c>
      <c r="C940" s="12">
        <v>46621</v>
      </c>
      <c r="D940" s="13" t="s">
        <v>3947</v>
      </c>
      <c r="E940" s="48">
        <v>1922.8</v>
      </c>
      <c r="F940" s="15">
        <v>44238</v>
      </c>
      <c r="G940" s="48">
        <v>1922.8</v>
      </c>
      <c r="H940" s="49">
        <f>Tabla13[[#This Row],[Importe]]-Tabla13[[#This Row],[Pagado]]</f>
        <v>0</v>
      </c>
      <c r="I940" s="8" t="s">
        <v>10970</v>
      </c>
    </row>
    <row r="941" spans="1:9" x14ac:dyDescent="0.25">
      <c r="A941" s="14">
        <v>44236</v>
      </c>
      <c r="B941" s="8" t="s">
        <v>15825</v>
      </c>
      <c r="C941" s="12">
        <v>46622</v>
      </c>
      <c r="D941" s="13" t="s">
        <v>3950</v>
      </c>
      <c r="E941" s="48">
        <v>25890.799999999999</v>
      </c>
      <c r="F941" s="15">
        <v>44238</v>
      </c>
      <c r="G941" s="48">
        <v>25890.799999999999</v>
      </c>
      <c r="H941" s="49">
        <f>Tabla13[[#This Row],[Importe]]-Tabla13[[#This Row],[Pagado]]</f>
        <v>0</v>
      </c>
      <c r="I941" s="8" t="s">
        <v>10970</v>
      </c>
    </row>
    <row r="942" spans="1:9" ht="30" x14ac:dyDescent="0.25">
      <c r="A942" s="14">
        <v>44236</v>
      </c>
      <c r="B942" s="8" t="s">
        <v>15826</v>
      </c>
      <c r="C942" s="12">
        <v>46623</v>
      </c>
      <c r="D942" s="13" t="s">
        <v>3951</v>
      </c>
      <c r="E942" s="48">
        <v>3705.6</v>
      </c>
      <c r="F942" s="15" t="s">
        <v>15637</v>
      </c>
      <c r="G942" s="48">
        <f>3500+205.6</f>
        <v>3705.6</v>
      </c>
      <c r="H942" s="49">
        <f>Tabla13[[#This Row],[Importe]]-Tabla13[[#This Row],[Pagado]]</f>
        <v>0</v>
      </c>
      <c r="I942" s="8" t="s">
        <v>10970</v>
      </c>
    </row>
    <row r="943" spans="1:9" x14ac:dyDescent="0.25">
      <c r="A943" s="14">
        <v>44236</v>
      </c>
      <c r="B943" s="8" t="s">
        <v>15827</v>
      </c>
      <c r="C943" s="12">
        <v>46624</v>
      </c>
      <c r="D943" s="13" t="s">
        <v>3944</v>
      </c>
      <c r="E943" s="48">
        <v>3680.8</v>
      </c>
      <c r="F943" s="15">
        <v>44237</v>
      </c>
      <c r="G943" s="48">
        <v>3680.8</v>
      </c>
      <c r="H943" s="49">
        <f>Tabla13[[#This Row],[Importe]]-Tabla13[[#This Row],[Pagado]]</f>
        <v>0</v>
      </c>
      <c r="I943" s="8" t="s">
        <v>10970</v>
      </c>
    </row>
    <row r="944" spans="1:9" x14ac:dyDescent="0.25">
      <c r="A944" s="14">
        <v>44236</v>
      </c>
      <c r="B944" s="8" t="s">
        <v>15828</v>
      </c>
      <c r="C944" s="12">
        <v>46625</v>
      </c>
      <c r="D944" s="13" t="s">
        <v>3948</v>
      </c>
      <c r="E944" s="48">
        <v>6397.6</v>
      </c>
      <c r="F944" s="15">
        <v>44238</v>
      </c>
      <c r="G944" s="48">
        <v>6397.6</v>
      </c>
      <c r="H944" s="49">
        <f>Tabla13[[#This Row],[Importe]]-Tabla13[[#This Row],[Pagado]]</f>
        <v>0</v>
      </c>
      <c r="I944" s="8" t="s">
        <v>10970</v>
      </c>
    </row>
    <row r="945" spans="1:9" x14ac:dyDescent="0.25">
      <c r="A945" s="14">
        <v>44236</v>
      </c>
      <c r="B945" s="8" t="s">
        <v>15829</v>
      </c>
      <c r="C945" s="12">
        <v>46626</v>
      </c>
      <c r="D945" s="13" t="s">
        <v>3939</v>
      </c>
      <c r="E945" s="48">
        <v>3655</v>
      </c>
      <c r="F945" s="15">
        <v>44238</v>
      </c>
      <c r="G945" s="48">
        <v>3655</v>
      </c>
      <c r="H945" s="49">
        <f>Tabla13[[#This Row],[Importe]]-Tabla13[[#This Row],[Pagado]]</f>
        <v>0</v>
      </c>
      <c r="I945" s="8" t="s">
        <v>10970</v>
      </c>
    </row>
    <row r="946" spans="1:9" x14ac:dyDescent="0.25">
      <c r="A946" s="14">
        <v>44236</v>
      </c>
      <c r="B946" s="8" t="s">
        <v>15830</v>
      </c>
      <c r="C946" s="12">
        <v>46627</v>
      </c>
      <c r="D946" s="13" t="s">
        <v>3941</v>
      </c>
      <c r="E946" s="48">
        <v>3874.4</v>
      </c>
      <c r="F946" s="15">
        <v>44237</v>
      </c>
      <c r="G946" s="48">
        <v>3874.4</v>
      </c>
      <c r="H946" s="49">
        <f>Tabla13[[#This Row],[Importe]]-Tabla13[[#This Row],[Pagado]]</f>
        <v>0</v>
      </c>
      <c r="I946" s="8" t="s">
        <v>10970</v>
      </c>
    </row>
    <row r="947" spans="1:9" x14ac:dyDescent="0.25">
      <c r="A947" s="14">
        <v>44236</v>
      </c>
      <c r="B947" s="8" t="s">
        <v>15831</v>
      </c>
      <c r="C947" s="12">
        <v>46628</v>
      </c>
      <c r="D947" s="13" t="s">
        <v>8698</v>
      </c>
      <c r="E947" s="48">
        <v>3642.1</v>
      </c>
      <c r="F947" s="15">
        <v>44236</v>
      </c>
      <c r="G947" s="48">
        <v>3642.1</v>
      </c>
      <c r="H947" s="49">
        <f>Tabla13[[#This Row],[Importe]]-Tabla13[[#This Row],[Pagado]]</f>
        <v>0</v>
      </c>
      <c r="I947" s="8" t="s">
        <v>10970</v>
      </c>
    </row>
    <row r="948" spans="1:9" x14ac:dyDescent="0.25">
      <c r="A948" s="14">
        <v>44236</v>
      </c>
      <c r="B948" s="8" t="s">
        <v>15832</v>
      </c>
      <c r="C948" s="12">
        <v>46629</v>
      </c>
      <c r="D948" s="13" t="s">
        <v>3938</v>
      </c>
      <c r="E948" s="48">
        <v>3766.8</v>
      </c>
      <c r="F948" s="15">
        <v>44237</v>
      </c>
      <c r="G948" s="48">
        <v>3766.8</v>
      </c>
      <c r="H948" s="49">
        <f>Tabla13[[#This Row],[Importe]]-Tabla13[[#This Row],[Pagado]]</f>
        <v>0</v>
      </c>
      <c r="I948" s="8" t="s">
        <v>10970</v>
      </c>
    </row>
    <row r="949" spans="1:9" x14ac:dyDescent="0.25">
      <c r="A949" s="14">
        <v>44236</v>
      </c>
      <c r="B949" s="8" t="s">
        <v>15833</v>
      </c>
      <c r="C949" s="12">
        <v>46630</v>
      </c>
      <c r="D949" s="13" t="s">
        <v>3949</v>
      </c>
      <c r="E949" s="48">
        <v>17270</v>
      </c>
      <c r="F949" s="15">
        <v>44236</v>
      </c>
      <c r="G949" s="48">
        <v>17270</v>
      </c>
      <c r="H949" s="49">
        <f>Tabla13[[#This Row],[Importe]]-Tabla13[[#This Row],[Pagado]]</f>
        <v>0</v>
      </c>
      <c r="I949" s="8" t="s">
        <v>10970</v>
      </c>
    </row>
    <row r="950" spans="1:9" x14ac:dyDescent="0.25">
      <c r="A950" s="14">
        <v>44236</v>
      </c>
      <c r="B950" s="8" t="s">
        <v>15834</v>
      </c>
      <c r="C950" s="12">
        <v>46631</v>
      </c>
      <c r="D950" s="13" t="s">
        <v>3942</v>
      </c>
      <c r="E950" s="48">
        <v>3115.2</v>
      </c>
      <c r="F950" s="15">
        <v>44238</v>
      </c>
      <c r="G950" s="48">
        <v>3115.2</v>
      </c>
      <c r="H950" s="49">
        <f>Tabla13[[#This Row],[Importe]]-Tabla13[[#This Row],[Pagado]]</f>
        <v>0</v>
      </c>
      <c r="I950" s="8" t="s">
        <v>10970</v>
      </c>
    </row>
    <row r="951" spans="1:9" x14ac:dyDescent="0.25">
      <c r="A951" s="14">
        <v>44236</v>
      </c>
      <c r="B951" s="8" t="s">
        <v>15835</v>
      </c>
      <c r="C951" s="12">
        <v>46632</v>
      </c>
      <c r="D951" s="13" t="s">
        <v>8544</v>
      </c>
      <c r="E951" s="48">
        <v>6410.6</v>
      </c>
      <c r="F951" s="15">
        <v>44236</v>
      </c>
      <c r="G951" s="48">
        <v>6410.6</v>
      </c>
      <c r="H951" s="49">
        <f>Tabla13[[#This Row],[Importe]]-Tabla13[[#This Row],[Pagado]]</f>
        <v>0</v>
      </c>
      <c r="I951" s="8" t="s">
        <v>10970</v>
      </c>
    </row>
    <row r="952" spans="1:9" x14ac:dyDescent="0.25">
      <c r="A952" s="14">
        <v>44236</v>
      </c>
      <c r="B952" s="8" t="s">
        <v>15836</v>
      </c>
      <c r="C952" s="12">
        <v>46633</v>
      </c>
      <c r="D952" s="13" t="s">
        <v>4142</v>
      </c>
      <c r="E952" s="48">
        <v>12805.6</v>
      </c>
      <c r="F952" s="15">
        <v>44236</v>
      </c>
      <c r="G952" s="48">
        <v>12805.6</v>
      </c>
      <c r="H952" s="49">
        <f>Tabla13[[#This Row],[Importe]]-Tabla13[[#This Row],[Pagado]]</f>
        <v>0</v>
      </c>
      <c r="I952" s="8" t="s">
        <v>10970</v>
      </c>
    </row>
    <row r="953" spans="1:9" x14ac:dyDescent="0.25">
      <c r="A953" s="14">
        <v>44236</v>
      </c>
      <c r="B953" s="8" t="s">
        <v>15837</v>
      </c>
      <c r="C953" s="12">
        <v>46634</v>
      </c>
      <c r="D953" s="13" t="s">
        <v>4142</v>
      </c>
      <c r="E953" s="48">
        <v>4831.6000000000004</v>
      </c>
      <c r="F953" s="15">
        <v>44236</v>
      </c>
      <c r="G953" s="48">
        <v>4831.6000000000004</v>
      </c>
      <c r="H953" s="49">
        <f>Tabla13[[#This Row],[Importe]]-Tabla13[[#This Row],[Pagado]]</f>
        <v>0</v>
      </c>
      <c r="I953" s="8" t="s">
        <v>10970</v>
      </c>
    </row>
    <row r="954" spans="1:9" x14ac:dyDescent="0.25">
      <c r="A954" s="14">
        <v>44236</v>
      </c>
      <c r="B954" s="8" t="s">
        <v>15838</v>
      </c>
      <c r="C954" s="12">
        <v>46635</v>
      </c>
      <c r="D954" s="13" t="s">
        <v>4142</v>
      </c>
      <c r="E954" s="48">
        <v>3716.4</v>
      </c>
      <c r="F954" s="15">
        <v>44236</v>
      </c>
      <c r="G954" s="48">
        <v>3716.4</v>
      </c>
      <c r="H954" s="49">
        <f>Tabla13[[#This Row],[Importe]]-Tabla13[[#This Row],[Pagado]]</f>
        <v>0</v>
      </c>
      <c r="I954" s="8" t="s">
        <v>10970</v>
      </c>
    </row>
    <row r="955" spans="1:9" x14ac:dyDescent="0.25">
      <c r="A955" s="14">
        <v>44236</v>
      </c>
      <c r="B955" s="8" t="s">
        <v>15839</v>
      </c>
      <c r="C955" s="12">
        <v>46636</v>
      </c>
      <c r="D955" s="13" t="s">
        <v>3995</v>
      </c>
      <c r="E955" s="48">
        <v>48846</v>
      </c>
      <c r="F955" s="15">
        <v>44237</v>
      </c>
      <c r="G955" s="48">
        <v>48846</v>
      </c>
      <c r="H955" s="49">
        <f>Tabla13[[#This Row],[Importe]]-Tabla13[[#This Row],[Pagado]]</f>
        <v>0</v>
      </c>
      <c r="I955" s="8" t="s">
        <v>10970</v>
      </c>
    </row>
    <row r="956" spans="1:9" x14ac:dyDescent="0.25">
      <c r="A956" s="14">
        <v>44236</v>
      </c>
      <c r="B956" s="8" t="s">
        <v>15840</v>
      </c>
      <c r="C956" s="12">
        <v>46637</v>
      </c>
      <c r="D956" s="13" t="s">
        <v>3972</v>
      </c>
      <c r="E956" s="48">
        <v>4356.3</v>
      </c>
      <c r="F956" s="15">
        <v>44236</v>
      </c>
      <c r="G956" s="48">
        <v>4356.3</v>
      </c>
      <c r="H956" s="49">
        <f>Tabla13[[#This Row],[Importe]]-Tabla13[[#This Row],[Pagado]]</f>
        <v>0</v>
      </c>
      <c r="I956" s="8" t="s">
        <v>10970</v>
      </c>
    </row>
    <row r="957" spans="1:9" x14ac:dyDescent="0.25">
      <c r="A957" s="14">
        <v>44236</v>
      </c>
      <c r="B957" s="8" t="s">
        <v>15841</v>
      </c>
      <c r="C957" s="12">
        <v>46638</v>
      </c>
      <c r="D957" s="13" t="s">
        <v>3971</v>
      </c>
      <c r="E957" s="48">
        <v>1358.1</v>
      </c>
      <c r="F957" s="15">
        <v>44236</v>
      </c>
      <c r="G957" s="48">
        <v>1358.1</v>
      </c>
      <c r="H957" s="49">
        <f>Tabla13[[#This Row],[Importe]]-Tabla13[[#This Row],[Pagado]]</f>
        <v>0</v>
      </c>
      <c r="I957" s="8" t="s">
        <v>10970</v>
      </c>
    </row>
    <row r="958" spans="1:9" x14ac:dyDescent="0.25">
      <c r="A958" s="14">
        <v>44236</v>
      </c>
      <c r="B958" s="8" t="s">
        <v>15842</v>
      </c>
      <c r="C958" s="12">
        <v>46639</v>
      </c>
      <c r="D958" s="13" t="s">
        <v>3982</v>
      </c>
      <c r="E958" s="48">
        <v>842.8</v>
      </c>
      <c r="F958" s="15">
        <v>44236</v>
      </c>
      <c r="G958" s="48">
        <v>842.8</v>
      </c>
      <c r="H958" s="49">
        <f>Tabla13[[#This Row],[Importe]]-Tabla13[[#This Row],[Pagado]]</f>
        <v>0</v>
      </c>
      <c r="I958" s="8" t="s">
        <v>10970</v>
      </c>
    </row>
    <row r="959" spans="1:9" x14ac:dyDescent="0.25">
      <c r="A959" s="14">
        <v>44236</v>
      </c>
      <c r="B959" s="8" t="s">
        <v>15843</v>
      </c>
      <c r="C959" s="12">
        <v>46640</v>
      </c>
      <c r="D959" s="13" t="s">
        <v>4034</v>
      </c>
      <c r="E959" s="48">
        <v>1928.7</v>
      </c>
      <c r="F959" s="15">
        <v>44236</v>
      </c>
      <c r="G959" s="48">
        <v>1928.7</v>
      </c>
      <c r="H959" s="49">
        <f>Tabla13[[#This Row],[Importe]]-Tabla13[[#This Row],[Pagado]]</f>
        <v>0</v>
      </c>
      <c r="I959" s="8" t="s">
        <v>10970</v>
      </c>
    </row>
    <row r="960" spans="1:9" x14ac:dyDescent="0.25">
      <c r="A960" s="14">
        <v>44236</v>
      </c>
      <c r="B960" s="8" t="s">
        <v>15844</v>
      </c>
      <c r="C960" s="12">
        <v>46641</v>
      </c>
      <c r="D960" s="13" t="s">
        <v>4036</v>
      </c>
      <c r="E960" s="48">
        <v>2850.9</v>
      </c>
      <c r="F960" s="15">
        <v>44236</v>
      </c>
      <c r="G960" s="48">
        <v>2850.9</v>
      </c>
      <c r="H960" s="49">
        <f>Tabla13[[#This Row],[Importe]]-Tabla13[[#This Row],[Pagado]]</f>
        <v>0</v>
      </c>
      <c r="I960" s="8" t="s">
        <v>10970</v>
      </c>
    </row>
    <row r="961" spans="1:9" x14ac:dyDescent="0.25">
      <c r="A961" s="14">
        <v>44236</v>
      </c>
      <c r="B961" s="8" t="s">
        <v>15845</v>
      </c>
      <c r="C961" s="12">
        <v>46642</v>
      </c>
      <c r="D961" s="13" t="s">
        <v>3956</v>
      </c>
      <c r="E961" s="48">
        <v>1295</v>
      </c>
      <c r="F961" s="15">
        <v>44236</v>
      </c>
      <c r="G961" s="48">
        <v>1295</v>
      </c>
      <c r="H961" s="49">
        <f>Tabla13[[#This Row],[Importe]]-Tabla13[[#This Row],[Pagado]]</f>
        <v>0</v>
      </c>
      <c r="I961" s="8" t="s">
        <v>10970</v>
      </c>
    </row>
    <row r="962" spans="1:9" x14ac:dyDescent="0.25">
      <c r="A962" s="14">
        <v>44236</v>
      </c>
      <c r="B962" s="8" t="s">
        <v>15846</v>
      </c>
      <c r="C962" s="12">
        <v>46643</v>
      </c>
      <c r="D962" s="13" t="s">
        <v>3993</v>
      </c>
      <c r="E962" s="48">
        <v>3439.7</v>
      </c>
      <c r="F962" s="15">
        <v>44236</v>
      </c>
      <c r="G962" s="48">
        <v>3439.7</v>
      </c>
      <c r="H962" s="49">
        <f>Tabla13[[#This Row],[Importe]]-Tabla13[[#This Row],[Pagado]]</f>
        <v>0</v>
      </c>
      <c r="I962" s="8" t="s">
        <v>10970</v>
      </c>
    </row>
    <row r="963" spans="1:9" x14ac:dyDescent="0.25">
      <c r="A963" s="14">
        <v>44236</v>
      </c>
      <c r="B963" s="8" t="s">
        <v>15847</v>
      </c>
      <c r="C963" s="12">
        <v>46644</v>
      </c>
      <c r="D963" s="13" t="s">
        <v>3964</v>
      </c>
      <c r="E963" s="48">
        <v>270</v>
      </c>
      <c r="F963" s="15">
        <v>44236</v>
      </c>
      <c r="G963" s="48">
        <v>270</v>
      </c>
      <c r="H963" s="49">
        <f>Tabla13[[#This Row],[Importe]]-Tabla13[[#This Row],[Pagado]]</f>
        <v>0</v>
      </c>
      <c r="I963" s="8" t="s">
        <v>10970</v>
      </c>
    </row>
    <row r="964" spans="1:9" x14ac:dyDescent="0.25">
      <c r="A964" s="14">
        <v>44236</v>
      </c>
      <c r="B964" s="8" t="s">
        <v>15848</v>
      </c>
      <c r="C964" s="12">
        <v>46645</v>
      </c>
      <c r="D964" s="13" t="s">
        <v>3954</v>
      </c>
      <c r="E964" s="48">
        <v>6340</v>
      </c>
      <c r="F964" s="15">
        <v>44236</v>
      </c>
      <c r="G964" s="48">
        <v>6340</v>
      </c>
      <c r="H964" s="49">
        <f>Tabla13[[#This Row],[Importe]]-Tabla13[[#This Row],[Pagado]]</f>
        <v>0</v>
      </c>
      <c r="I964" s="8" t="s">
        <v>10970</v>
      </c>
    </row>
    <row r="965" spans="1:9" x14ac:dyDescent="0.25">
      <c r="A965" s="14">
        <v>44236</v>
      </c>
      <c r="B965" s="8" t="s">
        <v>15849</v>
      </c>
      <c r="C965" s="12">
        <v>46646</v>
      </c>
      <c r="D965" s="13" t="s">
        <v>4031</v>
      </c>
      <c r="E965" s="48">
        <v>1410</v>
      </c>
      <c r="F965" s="15">
        <v>44236</v>
      </c>
      <c r="G965" s="48">
        <v>1410</v>
      </c>
      <c r="H965" s="49">
        <f>Tabla13[[#This Row],[Importe]]-Tabla13[[#This Row],[Pagado]]</f>
        <v>0</v>
      </c>
      <c r="I965" s="8" t="s">
        <v>10970</v>
      </c>
    </row>
    <row r="966" spans="1:9" x14ac:dyDescent="0.25">
      <c r="A966" s="14">
        <v>44236</v>
      </c>
      <c r="B966" s="8" t="s">
        <v>15850</v>
      </c>
      <c r="C966" s="12">
        <v>46647</v>
      </c>
      <c r="D966" s="13" t="s">
        <v>4041</v>
      </c>
      <c r="E966" s="48">
        <v>2093</v>
      </c>
      <c r="F966" s="15">
        <v>44236</v>
      </c>
      <c r="G966" s="48">
        <v>2093</v>
      </c>
      <c r="H966" s="49">
        <f>Tabla13[[#This Row],[Importe]]-Tabla13[[#This Row],[Pagado]]</f>
        <v>0</v>
      </c>
      <c r="I966" s="8" t="s">
        <v>10970</v>
      </c>
    </row>
    <row r="967" spans="1:9" x14ac:dyDescent="0.25">
      <c r="A967" s="14">
        <v>44236</v>
      </c>
      <c r="B967" s="8" t="s">
        <v>15851</v>
      </c>
      <c r="C967" s="12">
        <v>46648</v>
      </c>
      <c r="D967" s="13" t="s">
        <v>3957</v>
      </c>
      <c r="E967" s="48">
        <v>1880</v>
      </c>
      <c r="F967" s="15">
        <v>44236</v>
      </c>
      <c r="G967" s="48">
        <v>1880</v>
      </c>
      <c r="H967" s="49">
        <f>Tabla13[[#This Row],[Importe]]-Tabla13[[#This Row],[Pagado]]</f>
        <v>0</v>
      </c>
      <c r="I967" s="8" t="s">
        <v>10970</v>
      </c>
    </row>
    <row r="968" spans="1:9" x14ac:dyDescent="0.25">
      <c r="A968" s="14">
        <v>44236</v>
      </c>
      <c r="B968" s="8" t="s">
        <v>15852</v>
      </c>
      <c r="C968" s="12">
        <v>46649</v>
      </c>
      <c r="D968" s="13" t="s">
        <v>3962</v>
      </c>
      <c r="E968" s="48">
        <v>7977</v>
      </c>
      <c r="F968" s="15">
        <v>44236</v>
      </c>
      <c r="G968" s="48">
        <v>7977</v>
      </c>
      <c r="H968" s="49">
        <f>Tabla13[[#This Row],[Importe]]-Tabla13[[#This Row],[Pagado]]</f>
        <v>0</v>
      </c>
      <c r="I968" s="8" t="s">
        <v>10970</v>
      </c>
    </row>
    <row r="969" spans="1:9" x14ac:dyDescent="0.25">
      <c r="A969" s="14">
        <v>44236</v>
      </c>
      <c r="B969" s="8" t="s">
        <v>15853</v>
      </c>
      <c r="C969" s="12">
        <v>46650</v>
      </c>
      <c r="D969" s="13" t="s">
        <v>3958</v>
      </c>
      <c r="E969" s="48">
        <v>3262</v>
      </c>
      <c r="F969" s="15">
        <v>44236</v>
      </c>
      <c r="G969" s="48">
        <v>3262</v>
      </c>
      <c r="H969" s="49">
        <f>Tabla13[[#This Row],[Importe]]-Tabla13[[#This Row],[Pagado]]</f>
        <v>0</v>
      </c>
      <c r="I969" s="8" t="s">
        <v>10970</v>
      </c>
    </row>
    <row r="970" spans="1:9" x14ac:dyDescent="0.25">
      <c r="A970" s="14">
        <v>44236</v>
      </c>
      <c r="B970" s="8" t="s">
        <v>15854</v>
      </c>
      <c r="C970" s="12">
        <v>46651</v>
      </c>
      <c r="D970" s="13" t="s">
        <v>3978</v>
      </c>
      <c r="E970" s="48">
        <v>7442.6</v>
      </c>
      <c r="F970" s="15">
        <v>44236</v>
      </c>
      <c r="G970" s="48">
        <v>7442.6</v>
      </c>
      <c r="H970" s="49">
        <f>Tabla13[[#This Row],[Importe]]-Tabla13[[#This Row],[Pagado]]</f>
        <v>0</v>
      </c>
      <c r="I970" s="8" t="s">
        <v>10970</v>
      </c>
    </row>
    <row r="971" spans="1:9" x14ac:dyDescent="0.25">
      <c r="A971" s="14">
        <v>44236</v>
      </c>
      <c r="B971" s="8" t="s">
        <v>15855</v>
      </c>
      <c r="C971" s="12">
        <v>46652</v>
      </c>
      <c r="D971" s="13" t="s">
        <v>15856</v>
      </c>
      <c r="E971" s="48">
        <v>33920.800000000003</v>
      </c>
      <c r="F971" s="15">
        <v>44236</v>
      </c>
      <c r="G971" s="48">
        <v>33920.800000000003</v>
      </c>
      <c r="H971" s="49">
        <f>Tabla13[[#This Row],[Importe]]-Tabla13[[#This Row],[Pagado]]</f>
        <v>0</v>
      </c>
      <c r="I971" s="8" t="s">
        <v>10970</v>
      </c>
    </row>
    <row r="972" spans="1:9" x14ac:dyDescent="0.25">
      <c r="A972" s="14">
        <v>44236</v>
      </c>
      <c r="B972" s="8" t="s">
        <v>15857</v>
      </c>
      <c r="C972" s="12">
        <v>46653</v>
      </c>
      <c r="D972" s="13" t="s">
        <v>3964</v>
      </c>
      <c r="E972" s="48">
        <v>1880</v>
      </c>
      <c r="F972" s="15">
        <v>44236</v>
      </c>
      <c r="G972" s="48">
        <v>1880</v>
      </c>
      <c r="H972" s="49">
        <f>Tabla13[[#This Row],[Importe]]-Tabla13[[#This Row],[Pagado]]</f>
        <v>0</v>
      </c>
      <c r="I972" s="8" t="s">
        <v>10970</v>
      </c>
    </row>
    <row r="973" spans="1:9" x14ac:dyDescent="0.25">
      <c r="A973" s="14">
        <v>44236</v>
      </c>
      <c r="B973" s="8" t="s">
        <v>15858</v>
      </c>
      <c r="C973" s="12">
        <v>46654</v>
      </c>
      <c r="D973" s="17" t="s">
        <v>7662</v>
      </c>
      <c r="E973" s="48">
        <v>0</v>
      </c>
      <c r="F973" s="18" t="s">
        <v>7662</v>
      </c>
      <c r="G973" s="48">
        <v>0</v>
      </c>
      <c r="H973" s="49">
        <f>Tabla13[[#This Row],[Importe]]-Tabla13[[#This Row],[Pagado]]</f>
        <v>0</v>
      </c>
      <c r="I973" s="8" t="s">
        <v>7662</v>
      </c>
    </row>
    <row r="974" spans="1:9" x14ac:dyDescent="0.25">
      <c r="A974" s="14">
        <v>44236</v>
      </c>
      <c r="B974" s="8" t="s">
        <v>15859</v>
      </c>
      <c r="C974" s="12">
        <v>46655</v>
      </c>
      <c r="D974" s="13" t="s">
        <v>3969</v>
      </c>
      <c r="E974" s="48">
        <v>8967.1</v>
      </c>
      <c r="F974" s="15">
        <v>44236</v>
      </c>
      <c r="G974" s="48">
        <v>8967.1</v>
      </c>
      <c r="H974" s="49">
        <f>Tabla13[[#This Row],[Importe]]-Tabla13[[#This Row],[Pagado]]</f>
        <v>0</v>
      </c>
      <c r="I974" s="8" t="s">
        <v>10970</v>
      </c>
    </row>
    <row r="975" spans="1:9" x14ac:dyDescent="0.25">
      <c r="A975" s="14">
        <v>44236</v>
      </c>
      <c r="B975" s="8" t="s">
        <v>15860</v>
      </c>
      <c r="C975" s="12">
        <v>46656</v>
      </c>
      <c r="D975" s="13" t="s">
        <v>3996</v>
      </c>
      <c r="E975" s="48">
        <v>14699.4</v>
      </c>
      <c r="F975" s="15">
        <v>44236</v>
      </c>
      <c r="G975" s="48">
        <v>14699.4</v>
      </c>
      <c r="H975" s="49">
        <f>Tabla13[[#This Row],[Importe]]-Tabla13[[#This Row],[Pagado]]</f>
        <v>0</v>
      </c>
      <c r="I975" s="8" t="s">
        <v>10970</v>
      </c>
    </row>
    <row r="976" spans="1:9" x14ac:dyDescent="0.25">
      <c r="A976" s="14">
        <v>44236</v>
      </c>
      <c r="B976" s="8" t="s">
        <v>15861</v>
      </c>
      <c r="C976" s="12">
        <v>46657</v>
      </c>
      <c r="D976" s="13" t="s">
        <v>3999</v>
      </c>
      <c r="E976" s="48">
        <v>4689</v>
      </c>
      <c r="F976" s="15">
        <v>44236</v>
      </c>
      <c r="G976" s="48">
        <v>4689</v>
      </c>
      <c r="H976" s="49">
        <f>Tabla13[[#This Row],[Importe]]-Tabla13[[#This Row],[Pagado]]</f>
        <v>0</v>
      </c>
      <c r="I976" s="8" t="s">
        <v>10970</v>
      </c>
    </row>
    <row r="977" spans="1:9" x14ac:dyDescent="0.25">
      <c r="A977" s="14">
        <v>44236</v>
      </c>
      <c r="B977" s="8" t="s">
        <v>15862</v>
      </c>
      <c r="C977" s="12">
        <v>46658</v>
      </c>
      <c r="D977" s="13" t="s">
        <v>4001</v>
      </c>
      <c r="E977" s="48">
        <v>4700</v>
      </c>
      <c r="F977" s="15">
        <v>44237</v>
      </c>
      <c r="G977" s="48">
        <v>4700</v>
      </c>
      <c r="H977" s="49">
        <f>Tabla13[[#This Row],[Importe]]-Tabla13[[#This Row],[Pagado]]</f>
        <v>0</v>
      </c>
      <c r="I977" s="8" t="s">
        <v>10970</v>
      </c>
    </row>
    <row r="978" spans="1:9" x14ac:dyDescent="0.25">
      <c r="A978" s="14">
        <v>44236</v>
      </c>
      <c r="B978" s="8" t="s">
        <v>15863</v>
      </c>
      <c r="C978" s="12">
        <v>46659</v>
      </c>
      <c r="D978" s="13" t="s">
        <v>4002</v>
      </c>
      <c r="E978" s="48">
        <v>1903.5</v>
      </c>
      <c r="F978" s="15">
        <v>44237</v>
      </c>
      <c r="G978" s="48">
        <v>1903.5</v>
      </c>
      <c r="H978" s="49">
        <f>Tabla13[[#This Row],[Importe]]-Tabla13[[#This Row],[Pagado]]</f>
        <v>0</v>
      </c>
      <c r="I978" s="8" t="s">
        <v>10970</v>
      </c>
    </row>
    <row r="979" spans="1:9" x14ac:dyDescent="0.25">
      <c r="A979" s="14">
        <v>44236</v>
      </c>
      <c r="B979" s="8" t="s">
        <v>15864</v>
      </c>
      <c r="C979" s="12">
        <v>46660</v>
      </c>
      <c r="D979" s="13" t="s">
        <v>4007</v>
      </c>
      <c r="E979" s="48">
        <v>1267.2</v>
      </c>
      <c r="F979" s="15">
        <v>44237</v>
      </c>
      <c r="G979" s="48">
        <v>1267.2</v>
      </c>
      <c r="H979" s="49">
        <f>Tabla13[[#This Row],[Importe]]-Tabla13[[#This Row],[Pagado]]</f>
        <v>0</v>
      </c>
      <c r="I979" s="8" t="s">
        <v>10970</v>
      </c>
    </row>
    <row r="980" spans="1:9" x14ac:dyDescent="0.25">
      <c r="A980" s="14">
        <v>44236</v>
      </c>
      <c r="B980" s="8" t="s">
        <v>15865</v>
      </c>
      <c r="C980" s="12">
        <v>46661</v>
      </c>
      <c r="D980" s="13" t="s">
        <v>4046</v>
      </c>
      <c r="E980" s="48">
        <v>1257.5999999999999</v>
      </c>
      <c r="F980" s="15">
        <v>44237</v>
      </c>
      <c r="G980" s="48">
        <v>1257.5999999999999</v>
      </c>
      <c r="H980" s="49">
        <f>Tabla13[[#This Row],[Importe]]-Tabla13[[#This Row],[Pagado]]</f>
        <v>0</v>
      </c>
      <c r="I980" s="8" t="s">
        <v>10970</v>
      </c>
    </row>
    <row r="981" spans="1:9" x14ac:dyDescent="0.25">
      <c r="A981" s="14">
        <v>44236</v>
      </c>
      <c r="B981" s="8" t="s">
        <v>15866</v>
      </c>
      <c r="C981" s="12">
        <v>46662</v>
      </c>
      <c r="D981" s="13" t="s">
        <v>3964</v>
      </c>
      <c r="E981" s="48">
        <v>7620</v>
      </c>
      <c r="F981" s="15">
        <v>44236</v>
      </c>
      <c r="G981" s="48">
        <v>7620</v>
      </c>
      <c r="H981" s="49">
        <f>Tabla13[[#This Row],[Importe]]-Tabla13[[#This Row],[Pagado]]</f>
        <v>0</v>
      </c>
      <c r="I981" s="8" t="s">
        <v>10970</v>
      </c>
    </row>
    <row r="982" spans="1:9" x14ac:dyDescent="0.25">
      <c r="A982" s="14">
        <v>44236</v>
      </c>
      <c r="B982" s="8" t="s">
        <v>15867</v>
      </c>
      <c r="C982" s="12">
        <v>46663</v>
      </c>
      <c r="D982" s="13" t="s">
        <v>4005</v>
      </c>
      <c r="E982" s="48">
        <v>5613</v>
      </c>
      <c r="F982" s="15">
        <v>44237</v>
      </c>
      <c r="G982" s="48">
        <v>5613</v>
      </c>
      <c r="H982" s="49">
        <f>Tabla13[[#This Row],[Importe]]-Tabla13[[#This Row],[Pagado]]</f>
        <v>0</v>
      </c>
      <c r="I982" s="8" t="s">
        <v>10970</v>
      </c>
    </row>
    <row r="983" spans="1:9" x14ac:dyDescent="0.25">
      <c r="A983" s="14">
        <v>44236</v>
      </c>
      <c r="B983" s="8" t="s">
        <v>15868</v>
      </c>
      <c r="C983" s="12">
        <v>46664</v>
      </c>
      <c r="D983" s="13" t="s">
        <v>4056</v>
      </c>
      <c r="E983" s="48">
        <v>1581</v>
      </c>
      <c r="F983" s="15">
        <v>44237</v>
      </c>
      <c r="G983" s="48">
        <v>1581</v>
      </c>
      <c r="H983" s="49">
        <f>Tabla13[[#This Row],[Importe]]-Tabla13[[#This Row],[Pagado]]</f>
        <v>0</v>
      </c>
      <c r="I983" s="8" t="s">
        <v>10970</v>
      </c>
    </row>
    <row r="984" spans="1:9" x14ac:dyDescent="0.25">
      <c r="A984" s="14">
        <v>44236</v>
      </c>
      <c r="B984" s="8" t="s">
        <v>15869</v>
      </c>
      <c r="C984" s="12">
        <v>46665</v>
      </c>
      <c r="D984" s="13" t="s">
        <v>4044</v>
      </c>
      <c r="E984" s="48">
        <v>6514.6</v>
      </c>
      <c r="F984" s="15">
        <v>44237</v>
      </c>
      <c r="G984" s="48">
        <v>6514.6</v>
      </c>
      <c r="H984" s="49">
        <f>Tabla13[[#This Row],[Importe]]-Tabla13[[#This Row],[Pagado]]</f>
        <v>0</v>
      </c>
      <c r="I984" s="8" t="s">
        <v>10970</v>
      </c>
    </row>
    <row r="985" spans="1:9" x14ac:dyDescent="0.25">
      <c r="A985" s="14">
        <v>44236</v>
      </c>
      <c r="B985" s="8" t="s">
        <v>15870</v>
      </c>
      <c r="C985" s="12">
        <v>46666</v>
      </c>
      <c r="D985" s="13" t="s">
        <v>4100</v>
      </c>
      <c r="E985" s="48">
        <v>709.7</v>
      </c>
      <c r="F985" s="15">
        <v>44237</v>
      </c>
      <c r="G985" s="48">
        <v>709.7</v>
      </c>
      <c r="H985" s="49">
        <f>Tabla13[[#This Row],[Importe]]-Tabla13[[#This Row],[Pagado]]</f>
        <v>0</v>
      </c>
      <c r="I985" s="8" t="s">
        <v>10970</v>
      </c>
    </row>
    <row r="986" spans="1:9" x14ac:dyDescent="0.25">
      <c r="A986" s="14">
        <v>44236</v>
      </c>
      <c r="B986" s="8" t="s">
        <v>15871</v>
      </c>
      <c r="C986" s="12">
        <v>46667</v>
      </c>
      <c r="D986" s="13" t="s">
        <v>4049</v>
      </c>
      <c r="E986" s="48">
        <v>1314.3</v>
      </c>
      <c r="F986" s="15">
        <v>44236</v>
      </c>
      <c r="G986" s="48">
        <v>1314.3</v>
      </c>
      <c r="H986" s="49">
        <f>Tabla13[[#This Row],[Importe]]-Tabla13[[#This Row],[Pagado]]</f>
        <v>0</v>
      </c>
      <c r="I986" s="8" t="s">
        <v>10970</v>
      </c>
    </row>
    <row r="987" spans="1:9" x14ac:dyDescent="0.25">
      <c r="A987" s="14">
        <v>44236</v>
      </c>
      <c r="B987" s="8" t="s">
        <v>15872</v>
      </c>
      <c r="C987" s="12">
        <v>46668</v>
      </c>
      <c r="D987" s="13" t="s">
        <v>3994</v>
      </c>
      <c r="E987" s="48">
        <v>2260.8000000000002</v>
      </c>
      <c r="F987" s="15">
        <v>44236</v>
      </c>
      <c r="G987" s="48">
        <v>2260.8000000000002</v>
      </c>
      <c r="H987" s="49">
        <f>Tabla13[[#This Row],[Importe]]-Tabla13[[#This Row],[Pagado]]</f>
        <v>0</v>
      </c>
      <c r="I987" s="8" t="s">
        <v>10970</v>
      </c>
    </row>
    <row r="988" spans="1:9" x14ac:dyDescent="0.25">
      <c r="A988" s="14">
        <v>44236</v>
      </c>
      <c r="B988" s="8" t="s">
        <v>15873</v>
      </c>
      <c r="C988" s="12">
        <v>46669</v>
      </c>
      <c r="D988" s="13" t="s">
        <v>3991</v>
      </c>
      <c r="E988" s="48">
        <v>4073.3</v>
      </c>
      <c r="F988" s="15">
        <v>44236</v>
      </c>
      <c r="G988" s="48">
        <v>4073.3</v>
      </c>
      <c r="H988" s="49">
        <f>Tabla13[[#This Row],[Importe]]-Tabla13[[#This Row],[Pagado]]</f>
        <v>0</v>
      </c>
      <c r="I988" s="8" t="s">
        <v>10970</v>
      </c>
    </row>
    <row r="989" spans="1:9" x14ac:dyDescent="0.25">
      <c r="A989" s="14">
        <v>44236</v>
      </c>
      <c r="B989" s="8" t="s">
        <v>15874</v>
      </c>
      <c r="C989" s="12">
        <v>46670</v>
      </c>
      <c r="D989" s="13" t="s">
        <v>4129</v>
      </c>
      <c r="E989" s="48">
        <v>17867.2</v>
      </c>
      <c r="F989" s="15">
        <v>44238</v>
      </c>
      <c r="G989" s="48">
        <v>17867.2</v>
      </c>
      <c r="H989" s="49">
        <f>Tabla13[[#This Row],[Importe]]-Tabla13[[#This Row],[Pagado]]</f>
        <v>0</v>
      </c>
      <c r="I989" s="8" t="s">
        <v>10970</v>
      </c>
    </row>
    <row r="990" spans="1:9" x14ac:dyDescent="0.25">
      <c r="A990" s="14">
        <v>44236</v>
      </c>
      <c r="B990" s="8" t="s">
        <v>15875</v>
      </c>
      <c r="C990" s="12">
        <v>46671</v>
      </c>
      <c r="D990" s="13" t="s">
        <v>4173</v>
      </c>
      <c r="E990" s="48">
        <v>22130</v>
      </c>
      <c r="F990" s="15">
        <v>44242</v>
      </c>
      <c r="G990" s="48">
        <v>22130</v>
      </c>
      <c r="H990" s="49">
        <f>Tabla13[[#This Row],[Importe]]-Tabla13[[#This Row],[Pagado]]</f>
        <v>0</v>
      </c>
      <c r="I990" s="8" t="s">
        <v>10970</v>
      </c>
    </row>
    <row r="991" spans="1:9" x14ac:dyDescent="0.25">
      <c r="A991" s="14">
        <v>44236</v>
      </c>
      <c r="B991" s="8" t="s">
        <v>15876</v>
      </c>
      <c r="C991" s="12">
        <v>46672</v>
      </c>
      <c r="D991" s="13" t="s">
        <v>3977</v>
      </c>
      <c r="E991" s="48">
        <v>2441</v>
      </c>
      <c r="F991" s="15">
        <v>44236</v>
      </c>
      <c r="G991" s="48">
        <v>2441</v>
      </c>
      <c r="H991" s="49">
        <f>Tabla13[[#This Row],[Importe]]-Tabla13[[#This Row],[Pagado]]</f>
        <v>0</v>
      </c>
      <c r="I991" s="8" t="s">
        <v>10970</v>
      </c>
    </row>
    <row r="992" spans="1:9" x14ac:dyDescent="0.25">
      <c r="A992" s="14">
        <v>44236</v>
      </c>
      <c r="B992" s="8" t="s">
        <v>15877</v>
      </c>
      <c r="C992" s="12">
        <v>46673</v>
      </c>
      <c r="D992" s="13" t="s">
        <v>3989</v>
      </c>
      <c r="E992" s="48">
        <v>722.8</v>
      </c>
      <c r="F992" s="15">
        <v>44236</v>
      </c>
      <c r="G992" s="48">
        <v>722.8</v>
      </c>
      <c r="H992" s="49">
        <f>Tabla13[[#This Row],[Importe]]-Tabla13[[#This Row],[Pagado]]</f>
        <v>0</v>
      </c>
      <c r="I992" s="8" t="s">
        <v>10970</v>
      </c>
    </row>
    <row r="993" spans="1:9" x14ac:dyDescent="0.25">
      <c r="A993" s="14">
        <v>44236</v>
      </c>
      <c r="B993" s="8" t="s">
        <v>15878</v>
      </c>
      <c r="C993" s="12">
        <v>46674</v>
      </c>
      <c r="D993" s="13" t="s">
        <v>3964</v>
      </c>
      <c r="E993" s="48">
        <v>3386.7</v>
      </c>
      <c r="F993" s="15">
        <v>44236</v>
      </c>
      <c r="G993" s="48">
        <v>3386.7</v>
      </c>
      <c r="H993" s="49">
        <f>Tabla13[[#This Row],[Importe]]-Tabla13[[#This Row],[Pagado]]</f>
        <v>0</v>
      </c>
      <c r="I993" s="8" t="s">
        <v>10970</v>
      </c>
    </row>
    <row r="994" spans="1:9" x14ac:dyDescent="0.25">
      <c r="A994" s="14">
        <v>44236</v>
      </c>
      <c r="B994" s="8" t="s">
        <v>15879</v>
      </c>
      <c r="C994" s="12">
        <v>46675</v>
      </c>
      <c r="D994" s="13" t="s">
        <v>4061</v>
      </c>
      <c r="E994" s="48">
        <v>4797.7</v>
      </c>
      <c r="F994" s="15">
        <v>44236</v>
      </c>
      <c r="G994" s="48">
        <v>4797.7</v>
      </c>
      <c r="H994" s="49">
        <f>Tabla13[[#This Row],[Importe]]-Tabla13[[#This Row],[Pagado]]</f>
        <v>0</v>
      </c>
      <c r="I994" s="8" t="s">
        <v>10970</v>
      </c>
    </row>
    <row r="995" spans="1:9" x14ac:dyDescent="0.25">
      <c r="A995" s="14">
        <v>44236</v>
      </c>
      <c r="B995" s="8" t="s">
        <v>15880</v>
      </c>
      <c r="C995" s="12">
        <v>46676</v>
      </c>
      <c r="D995" s="13" t="s">
        <v>3967</v>
      </c>
      <c r="E995" s="48">
        <v>5115.6000000000004</v>
      </c>
      <c r="F995" s="15">
        <v>44236</v>
      </c>
      <c r="G995" s="48">
        <v>5115.6000000000004</v>
      </c>
      <c r="H995" s="49">
        <f>Tabla13[[#This Row],[Importe]]-Tabla13[[#This Row],[Pagado]]</f>
        <v>0</v>
      </c>
      <c r="I995" s="8" t="s">
        <v>10970</v>
      </c>
    </row>
    <row r="996" spans="1:9" x14ac:dyDescent="0.25">
      <c r="A996" s="14">
        <v>44236</v>
      </c>
      <c r="B996" s="8" t="s">
        <v>15881</v>
      </c>
      <c r="C996" s="12">
        <v>46677</v>
      </c>
      <c r="D996" s="13" t="s">
        <v>3964</v>
      </c>
      <c r="E996" s="48">
        <v>1102</v>
      </c>
      <c r="F996" s="15">
        <v>44236</v>
      </c>
      <c r="G996" s="48">
        <v>1102</v>
      </c>
      <c r="H996" s="49">
        <f>Tabla13[[#This Row],[Importe]]-Tabla13[[#This Row],[Pagado]]</f>
        <v>0</v>
      </c>
      <c r="I996" s="8" t="s">
        <v>10970</v>
      </c>
    </row>
    <row r="997" spans="1:9" x14ac:dyDescent="0.25">
      <c r="A997" s="14">
        <v>44236</v>
      </c>
      <c r="B997" s="8" t="s">
        <v>15882</v>
      </c>
      <c r="C997" s="12">
        <v>46678</v>
      </c>
      <c r="D997" s="13" t="s">
        <v>4069</v>
      </c>
      <c r="E997" s="48">
        <v>25796.799999999999</v>
      </c>
      <c r="F997" s="15">
        <v>44236</v>
      </c>
      <c r="G997" s="48">
        <v>25796.799999999999</v>
      </c>
      <c r="H997" s="49">
        <f>Tabla13[[#This Row],[Importe]]-Tabla13[[#This Row],[Pagado]]</f>
        <v>0</v>
      </c>
      <c r="I997" s="8" t="s">
        <v>10970</v>
      </c>
    </row>
    <row r="998" spans="1:9" x14ac:dyDescent="0.25">
      <c r="A998" s="14">
        <v>44236</v>
      </c>
      <c r="B998" s="8" t="s">
        <v>15883</v>
      </c>
      <c r="C998" s="12">
        <v>46679</v>
      </c>
      <c r="D998" s="13" t="s">
        <v>4017</v>
      </c>
      <c r="E998" s="48">
        <v>149911.4</v>
      </c>
      <c r="F998" s="15">
        <v>44240</v>
      </c>
      <c r="G998" s="48">
        <v>149911.4</v>
      </c>
      <c r="H998" s="49">
        <f>Tabla13[[#This Row],[Importe]]-Tabla13[[#This Row],[Pagado]]</f>
        <v>0</v>
      </c>
      <c r="I998" s="8" t="s">
        <v>10970</v>
      </c>
    </row>
    <row r="999" spans="1:9" x14ac:dyDescent="0.25">
      <c r="A999" s="14">
        <v>44236</v>
      </c>
      <c r="B999" s="8" t="s">
        <v>15884</v>
      </c>
      <c r="C999" s="12">
        <v>46680</v>
      </c>
      <c r="D999" s="13" t="s">
        <v>4015</v>
      </c>
      <c r="E999" s="48">
        <v>1969.1</v>
      </c>
      <c r="F999" s="15">
        <v>44236</v>
      </c>
      <c r="G999" s="48">
        <v>1969.1</v>
      </c>
      <c r="H999" s="49">
        <f>Tabla13[[#This Row],[Importe]]-Tabla13[[#This Row],[Pagado]]</f>
        <v>0</v>
      </c>
      <c r="I999" s="8" t="s">
        <v>10970</v>
      </c>
    </row>
    <row r="1000" spans="1:9" x14ac:dyDescent="0.25">
      <c r="A1000" s="14">
        <v>44236</v>
      </c>
      <c r="B1000" s="8" t="s">
        <v>15885</v>
      </c>
      <c r="C1000" s="12">
        <v>46681</v>
      </c>
      <c r="D1000" s="13" t="s">
        <v>4121</v>
      </c>
      <c r="E1000" s="48">
        <v>1647.4</v>
      </c>
      <c r="F1000" s="15">
        <v>44236</v>
      </c>
      <c r="G1000" s="48">
        <v>1647.4</v>
      </c>
      <c r="H1000" s="49">
        <f>Tabla13[[#This Row],[Importe]]-Tabla13[[#This Row],[Pagado]]</f>
        <v>0</v>
      </c>
      <c r="I1000" s="8" t="s">
        <v>10970</v>
      </c>
    </row>
    <row r="1001" spans="1:9" x14ac:dyDescent="0.25">
      <c r="A1001" s="14">
        <v>44236</v>
      </c>
      <c r="B1001" s="8" t="s">
        <v>15886</v>
      </c>
      <c r="C1001" s="12">
        <v>46682</v>
      </c>
      <c r="D1001" s="13" t="s">
        <v>3964</v>
      </c>
      <c r="E1001" s="48">
        <v>543.4</v>
      </c>
      <c r="F1001" s="15">
        <v>44236</v>
      </c>
      <c r="G1001" s="48">
        <v>543.4</v>
      </c>
      <c r="H1001" s="49">
        <f>Tabla13[[#This Row],[Importe]]-Tabla13[[#This Row],[Pagado]]</f>
        <v>0</v>
      </c>
      <c r="I1001" s="8" t="s">
        <v>10970</v>
      </c>
    </row>
    <row r="1002" spans="1:9" ht="30" x14ac:dyDescent="0.25">
      <c r="A1002" s="14">
        <v>44236</v>
      </c>
      <c r="B1002" s="8" t="s">
        <v>15887</v>
      </c>
      <c r="C1002" s="12">
        <v>46683</v>
      </c>
      <c r="D1002" s="13" t="s">
        <v>4053</v>
      </c>
      <c r="E1002" s="48">
        <v>3307.2</v>
      </c>
      <c r="F1002" s="15" t="s">
        <v>15888</v>
      </c>
      <c r="G1002" s="48">
        <f>2000+1307.2</f>
        <v>3307.2</v>
      </c>
      <c r="H1002" s="49">
        <f>Tabla13[[#This Row],[Importe]]-Tabla13[[#This Row],[Pagado]]</f>
        <v>0</v>
      </c>
      <c r="I1002" s="8" t="s">
        <v>10970</v>
      </c>
    </row>
    <row r="1003" spans="1:9" x14ac:dyDescent="0.25">
      <c r="A1003" s="14">
        <v>44236</v>
      </c>
      <c r="B1003" s="8" t="s">
        <v>15889</v>
      </c>
      <c r="C1003" s="12">
        <v>46684</v>
      </c>
      <c r="D1003" s="13" t="s">
        <v>3965</v>
      </c>
      <c r="E1003" s="48">
        <v>705</v>
      </c>
      <c r="F1003" s="15">
        <v>44236</v>
      </c>
      <c r="G1003" s="48">
        <v>705</v>
      </c>
      <c r="H1003" s="49">
        <f>Tabla13[[#This Row],[Importe]]-Tabla13[[#This Row],[Pagado]]</f>
        <v>0</v>
      </c>
      <c r="I1003" s="8" t="s">
        <v>10970</v>
      </c>
    </row>
    <row r="1004" spans="1:9" x14ac:dyDescent="0.25">
      <c r="A1004" s="14">
        <v>44236</v>
      </c>
      <c r="B1004" s="8" t="s">
        <v>15890</v>
      </c>
      <c r="C1004" s="12">
        <v>46685</v>
      </c>
      <c r="D1004" s="13" t="s">
        <v>4053</v>
      </c>
      <c r="E1004" s="48">
        <v>208.8</v>
      </c>
      <c r="F1004" s="15">
        <v>44236</v>
      </c>
      <c r="G1004" s="48">
        <v>208.8</v>
      </c>
      <c r="H1004" s="49">
        <f>Tabla13[[#This Row],[Importe]]-Tabla13[[#This Row],[Pagado]]</f>
        <v>0</v>
      </c>
      <c r="I1004" s="8" t="s">
        <v>10970</v>
      </c>
    </row>
    <row r="1005" spans="1:9" x14ac:dyDescent="0.25">
      <c r="A1005" s="14">
        <v>44236</v>
      </c>
      <c r="B1005" s="8" t="s">
        <v>15891</v>
      </c>
      <c r="C1005" s="12">
        <v>46686</v>
      </c>
      <c r="D1005" s="13" t="s">
        <v>3964</v>
      </c>
      <c r="E1005" s="48">
        <v>564</v>
      </c>
      <c r="F1005" s="15">
        <v>44236</v>
      </c>
      <c r="G1005" s="48">
        <v>564</v>
      </c>
      <c r="H1005" s="49">
        <f>Tabla13[[#This Row],[Importe]]-Tabla13[[#This Row],[Pagado]]</f>
        <v>0</v>
      </c>
      <c r="I1005" s="8" t="s">
        <v>10970</v>
      </c>
    </row>
    <row r="1006" spans="1:9" x14ac:dyDescent="0.25">
      <c r="A1006" s="14">
        <v>44236</v>
      </c>
      <c r="B1006" s="8" t="s">
        <v>15892</v>
      </c>
      <c r="C1006" s="12">
        <v>46687</v>
      </c>
      <c r="D1006" s="13" t="s">
        <v>4042</v>
      </c>
      <c r="E1006" s="48">
        <v>24216</v>
      </c>
      <c r="F1006" s="15">
        <v>44236</v>
      </c>
      <c r="G1006" s="48">
        <v>24216</v>
      </c>
      <c r="H1006" s="49">
        <f>Tabla13[[#This Row],[Importe]]-Tabla13[[#This Row],[Pagado]]</f>
        <v>0</v>
      </c>
      <c r="I1006" s="8" t="s">
        <v>10970</v>
      </c>
    </row>
    <row r="1007" spans="1:9" x14ac:dyDescent="0.25">
      <c r="A1007" s="14">
        <v>44236</v>
      </c>
      <c r="B1007" s="8" t="s">
        <v>15893</v>
      </c>
      <c r="C1007" s="12">
        <v>46688</v>
      </c>
      <c r="D1007" s="13" t="s">
        <v>4109</v>
      </c>
      <c r="E1007" s="48">
        <v>1365</v>
      </c>
      <c r="F1007" s="15">
        <v>44236</v>
      </c>
      <c r="G1007" s="48">
        <v>1365</v>
      </c>
      <c r="H1007" s="49">
        <f>Tabla13[[#This Row],[Importe]]-Tabla13[[#This Row],[Pagado]]</f>
        <v>0</v>
      </c>
      <c r="I1007" s="8" t="s">
        <v>10970</v>
      </c>
    </row>
    <row r="1008" spans="1:9" x14ac:dyDescent="0.25">
      <c r="A1008" s="14">
        <v>44236</v>
      </c>
      <c r="B1008" s="8" t="s">
        <v>15894</v>
      </c>
      <c r="C1008" s="12">
        <v>46689</v>
      </c>
      <c r="D1008" s="17" t="s">
        <v>7662</v>
      </c>
      <c r="E1008" s="48">
        <v>0</v>
      </c>
      <c r="F1008" s="18" t="s">
        <v>7662</v>
      </c>
      <c r="G1008" s="48">
        <v>0</v>
      </c>
      <c r="H1008" s="49">
        <f>Tabla13[[#This Row],[Importe]]-Tabla13[[#This Row],[Pagado]]</f>
        <v>0</v>
      </c>
      <c r="I1008" s="8" t="s">
        <v>7662</v>
      </c>
    </row>
    <row r="1009" spans="1:9" x14ac:dyDescent="0.25">
      <c r="A1009" s="14">
        <v>44236</v>
      </c>
      <c r="B1009" s="8" t="s">
        <v>15895</v>
      </c>
      <c r="C1009" s="12">
        <v>46690</v>
      </c>
      <c r="D1009" s="13" t="s">
        <v>3987</v>
      </c>
      <c r="E1009" s="48">
        <v>5772.9</v>
      </c>
      <c r="F1009" s="15">
        <v>44237</v>
      </c>
      <c r="G1009" s="48">
        <v>5772.9</v>
      </c>
      <c r="H1009" s="49">
        <f>Tabla13[[#This Row],[Importe]]-Tabla13[[#This Row],[Pagado]]</f>
        <v>0</v>
      </c>
      <c r="I1009" s="8" t="s">
        <v>10970</v>
      </c>
    </row>
    <row r="1010" spans="1:9" x14ac:dyDescent="0.25">
      <c r="A1010" s="14">
        <v>44236</v>
      </c>
      <c r="B1010" s="8" t="s">
        <v>15896</v>
      </c>
      <c r="C1010" s="12">
        <v>46691</v>
      </c>
      <c r="D1010" s="13" t="s">
        <v>3981</v>
      </c>
      <c r="E1010" s="48">
        <v>2451</v>
      </c>
      <c r="F1010" s="15">
        <v>44237</v>
      </c>
      <c r="G1010" s="48">
        <v>2451</v>
      </c>
      <c r="H1010" s="49">
        <f>Tabla13[[#This Row],[Importe]]-Tabla13[[#This Row],[Pagado]]</f>
        <v>0</v>
      </c>
      <c r="I1010" s="8" t="s">
        <v>10970</v>
      </c>
    </row>
    <row r="1011" spans="1:9" x14ac:dyDescent="0.25">
      <c r="A1011" s="14">
        <v>44236</v>
      </c>
      <c r="B1011" s="8" t="s">
        <v>15897</v>
      </c>
      <c r="C1011" s="12">
        <v>46692</v>
      </c>
      <c r="D1011" s="13" t="s">
        <v>3985</v>
      </c>
      <c r="E1011" s="48">
        <v>3315</v>
      </c>
      <c r="F1011" s="15">
        <v>44237</v>
      </c>
      <c r="G1011" s="48">
        <v>3315</v>
      </c>
      <c r="H1011" s="49">
        <f>Tabla13[[#This Row],[Importe]]-Tabla13[[#This Row],[Pagado]]</f>
        <v>0</v>
      </c>
      <c r="I1011" s="8" t="s">
        <v>10970</v>
      </c>
    </row>
    <row r="1012" spans="1:9" x14ac:dyDescent="0.25">
      <c r="A1012" s="14">
        <v>44236</v>
      </c>
      <c r="B1012" s="8" t="s">
        <v>15898</v>
      </c>
      <c r="C1012" s="12">
        <v>46693</v>
      </c>
      <c r="D1012" s="17" t="s">
        <v>7662</v>
      </c>
      <c r="E1012" s="48">
        <v>0</v>
      </c>
      <c r="F1012" s="18" t="s">
        <v>7662</v>
      </c>
      <c r="G1012" s="48">
        <v>0</v>
      </c>
      <c r="H1012" s="49">
        <f>Tabla13[[#This Row],[Importe]]-Tabla13[[#This Row],[Pagado]]</f>
        <v>0</v>
      </c>
      <c r="I1012" s="8" t="s">
        <v>7662</v>
      </c>
    </row>
    <row r="1013" spans="1:9" x14ac:dyDescent="0.25">
      <c r="A1013" s="14">
        <v>44236</v>
      </c>
      <c r="B1013" s="8" t="s">
        <v>15899</v>
      </c>
      <c r="C1013" s="12">
        <v>46694</v>
      </c>
      <c r="D1013" s="13" t="s">
        <v>3983</v>
      </c>
      <c r="E1013" s="48">
        <v>8526.5</v>
      </c>
      <c r="F1013" s="15">
        <v>44237</v>
      </c>
      <c r="G1013" s="48">
        <v>8526.5</v>
      </c>
      <c r="H1013" s="49">
        <f>Tabla13[[#This Row],[Importe]]-Tabla13[[#This Row],[Pagado]]</f>
        <v>0</v>
      </c>
      <c r="I1013" s="8" t="s">
        <v>10970</v>
      </c>
    </row>
    <row r="1014" spans="1:9" x14ac:dyDescent="0.25">
      <c r="A1014" s="14">
        <v>44236</v>
      </c>
      <c r="B1014" s="8" t="s">
        <v>15900</v>
      </c>
      <c r="C1014" s="12">
        <v>46695</v>
      </c>
      <c r="D1014" s="13" t="s">
        <v>4071</v>
      </c>
      <c r="E1014" s="48">
        <v>10409.700000000001</v>
      </c>
      <c r="F1014" s="15">
        <v>44244</v>
      </c>
      <c r="G1014" s="48">
        <v>10409.700000000001</v>
      </c>
      <c r="H1014" s="49">
        <f>Tabla13[[#This Row],[Importe]]-Tabla13[[#This Row],[Pagado]]</f>
        <v>0</v>
      </c>
      <c r="I1014" s="8" t="s">
        <v>10970</v>
      </c>
    </row>
    <row r="1015" spans="1:9" x14ac:dyDescent="0.25">
      <c r="A1015" s="14">
        <v>44236</v>
      </c>
      <c r="B1015" s="8" t="s">
        <v>15901</v>
      </c>
      <c r="C1015" s="12">
        <v>46696</v>
      </c>
      <c r="D1015" s="13" t="s">
        <v>4016</v>
      </c>
      <c r="E1015" s="48">
        <v>4317.2</v>
      </c>
      <c r="F1015" s="15">
        <v>44237</v>
      </c>
      <c r="G1015" s="48">
        <v>4317.2</v>
      </c>
      <c r="H1015" s="49">
        <f>Tabla13[[#This Row],[Importe]]-Tabla13[[#This Row],[Pagado]]</f>
        <v>0</v>
      </c>
      <c r="I1015" s="8" t="s">
        <v>10970</v>
      </c>
    </row>
    <row r="1016" spans="1:9" x14ac:dyDescent="0.25">
      <c r="A1016" s="14">
        <v>44236</v>
      </c>
      <c r="B1016" s="8" t="s">
        <v>15902</v>
      </c>
      <c r="C1016" s="12">
        <v>46697</v>
      </c>
      <c r="D1016" s="13" t="s">
        <v>4011</v>
      </c>
      <c r="E1016" s="48">
        <v>5168</v>
      </c>
      <c r="F1016" s="15">
        <v>44237</v>
      </c>
      <c r="G1016" s="48">
        <v>5168</v>
      </c>
      <c r="H1016" s="49">
        <f>Tabla13[[#This Row],[Importe]]-Tabla13[[#This Row],[Pagado]]</f>
        <v>0</v>
      </c>
      <c r="I1016" s="8" t="s">
        <v>10970</v>
      </c>
    </row>
    <row r="1017" spans="1:9" x14ac:dyDescent="0.25">
      <c r="A1017" s="14">
        <v>44236</v>
      </c>
      <c r="B1017" s="8" t="s">
        <v>15903</v>
      </c>
      <c r="C1017" s="12">
        <v>46698</v>
      </c>
      <c r="D1017" s="13" t="s">
        <v>4018</v>
      </c>
      <c r="E1017" s="48">
        <v>38575.199999999997</v>
      </c>
      <c r="F1017" s="15">
        <v>44236</v>
      </c>
      <c r="G1017" s="48">
        <v>38575.199999999997</v>
      </c>
      <c r="H1017" s="49">
        <f>Tabla13[[#This Row],[Importe]]-Tabla13[[#This Row],[Pagado]]</f>
        <v>0</v>
      </c>
      <c r="I1017" s="8" t="s">
        <v>10970</v>
      </c>
    </row>
    <row r="1018" spans="1:9" x14ac:dyDescent="0.25">
      <c r="A1018" s="14">
        <v>44236</v>
      </c>
      <c r="B1018" s="8" t="s">
        <v>15904</v>
      </c>
      <c r="C1018" s="12">
        <v>46699</v>
      </c>
      <c r="D1018" s="13" t="s">
        <v>3964</v>
      </c>
      <c r="E1018" s="48">
        <v>726.8</v>
      </c>
      <c r="F1018" s="15">
        <v>44236</v>
      </c>
      <c r="G1018" s="48">
        <v>726.8</v>
      </c>
      <c r="H1018" s="49">
        <f>Tabla13[[#This Row],[Importe]]-Tabla13[[#This Row],[Pagado]]</f>
        <v>0</v>
      </c>
      <c r="I1018" s="8" t="s">
        <v>10970</v>
      </c>
    </row>
    <row r="1019" spans="1:9" x14ac:dyDescent="0.25">
      <c r="A1019" s="14">
        <v>44236</v>
      </c>
      <c r="B1019" s="8" t="s">
        <v>15905</v>
      </c>
      <c r="C1019" s="12">
        <v>46700</v>
      </c>
      <c r="D1019" s="13" t="s">
        <v>3964</v>
      </c>
      <c r="E1019" s="48">
        <v>921.2</v>
      </c>
      <c r="F1019" s="15">
        <v>44236</v>
      </c>
      <c r="G1019" s="48">
        <v>921.2</v>
      </c>
      <c r="H1019" s="49">
        <f>Tabla13[[#This Row],[Importe]]-Tabla13[[#This Row],[Pagado]]</f>
        <v>0</v>
      </c>
      <c r="I1019" s="8" t="s">
        <v>10970</v>
      </c>
    </row>
    <row r="1020" spans="1:9" x14ac:dyDescent="0.25">
      <c r="A1020" s="14">
        <v>44236</v>
      </c>
      <c r="B1020" s="8" t="s">
        <v>15906</v>
      </c>
      <c r="C1020" s="12">
        <v>46701</v>
      </c>
      <c r="D1020" s="13" t="s">
        <v>4024</v>
      </c>
      <c r="E1020" s="48">
        <v>38013.300000000003</v>
      </c>
      <c r="F1020" s="15">
        <v>44236</v>
      </c>
      <c r="G1020" s="48">
        <v>38013.300000000003</v>
      </c>
      <c r="H1020" s="49">
        <f>Tabla13[[#This Row],[Importe]]-Tabla13[[#This Row],[Pagado]]</f>
        <v>0</v>
      </c>
      <c r="I1020" s="8" t="s">
        <v>10970</v>
      </c>
    </row>
    <row r="1021" spans="1:9" x14ac:dyDescent="0.25">
      <c r="A1021" s="14">
        <v>44236</v>
      </c>
      <c r="B1021" s="8" t="s">
        <v>15907</v>
      </c>
      <c r="C1021" s="12">
        <v>46702</v>
      </c>
      <c r="D1021" s="13" t="s">
        <v>4023</v>
      </c>
      <c r="E1021" s="48">
        <v>3284.4</v>
      </c>
      <c r="F1021" s="15">
        <v>44236</v>
      </c>
      <c r="G1021" s="48">
        <v>3284.4</v>
      </c>
      <c r="H1021" s="49">
        <f>Tabla13[[#This Row],[Importe]]-Tabla13[[#This Row],[Pagado]]</f>
        <v>0</v>
      </c>
      <c r="I1021" s="8" t="s">
        <v>10970</v>
      </c>
    </row>
    <row r="1022" spans="1:9" x14ac:dyDescent="0.25">
      <c r="A1022" s="14">
        <v>44236</v>
      </c>
      <c r="B1022" s="8" t="s">
        <v>15908</v>
      </c>
      <c r="C1022" s="12">
        <v>46703</v>
      </c>
      <c r="D1022" s="13" t="s">
        <v>4212</v>
      </c>
      <c r="E1022" s="48">
        <v>4417.6000000000004</v>
      </c>
      <c r="F1022" s="15">
        <v>44237</v>
      </c>
      <c r="G1022" s="48">
        <v>4417.6000000000004</v>
      </c>
      <c r="H1022" s="49">
        <f>Tabla13[[#This Row],[Importe]]-Tabla13[[#This Row],[Pagado]]</f>
        <v>0</v>
      </c>
      <c r="I1022" s="8" t="s">
        <v>10970</v>
      </c>
    </row>
    <row r="1023" spans="1:9" x14ac:dyDescent="0.25">
      <c r="A1023" s="14">
        <v>44236</v>
      </c>
      <c r="B1023" s="8" t="s">
        <v>15909</v>
      </c>
      <c r="C1023" s="12">
        <v>46704</v>
      </c>
      <c r="D1023" s="13" t="s">
        <v>4072</v>
      </c>
      <c r="E1023" s="48">
        <v>736.8</v>
      </c>
      <c r="F1023" s="15">
        <v>44236</v>
      </c>
      <c r="G1023" s="48">
        <v>736.8</v>
      </c>
      <c r="H1023" s="49">
        <f>Tabla13[[#This Row],[Importe]]-Tabla13[[#This Row],[Pagado]]</f>
        <v>0</v>
      </c>
      <c r="I1023" s="8" t="s">
        <v>10970</v>
      </c>
    </row>
    <row r="1024" spans="1:9" x14ac:dyDescent="0.25">
      <c r="A1024" s="14">
        <v>44236</v>
      </c>
      <c r="B1024" s="8" t="s">
        <v>15910</v>
      </c>
      <c r="C1024" s="12">
        <v>46705</v>
      </c>
      <c r="D1024" s="13" t="s">
        <v>4073</v>
      </c>
      <c r="E1024" s="48">
        <v>7592.4</v>
      </c>
      <c r="F1024" s="15">
        <v>44236</v>
      </c>
      <c r="G1024" s="48">
        <v>7592.4</v>
      </c>
      <c r="H1024" s="49">
        <f>Tabla13[[#This Row],[Importe]]-Tabla13[[#This Row],[Pagado]]</f>
        <v>0</v>
      </c>
      <c r="I1024" s="8" t="s">
        <v>10970</v>
      </c>
    </row>
    <row r="1025" spans="1:9" x14ac:dyDescent="0.25">
      <c r="A1025" s="14">
        <v>44236</v>
      </c>
      <c r="B1025" s="8" t="s">
        <v>15911</v>
      </c>
      <c r="C1025" s="12">
        <v>46706</v>
      </c>
      <c r="D1025" s="13" t="s">
        <v>3952</v>
      </c>
      <c r="E1025" s="48">
        <v>4155</v>
      </c>
      <c r="F1025" s="15">
        <v>44236</v>
      </c>
      <c r="G1025" s="48">
        <v>4155</v>
      </c>
      <c r="H1025" s="49">
        <f>Tabla13[[#This Row],[Importe]]-Tabla13[[#This Row],[Pagado]]</f>
        <v>0</v>
      </c>
      <c r="I1025" s="8" t="s">
        <v>10970</v>
      </c>
    </row>
    <row r="1026" spans="1:9" x14ac:dyDescent="0.25">
      <c r="A1026" s="14">
        <v>44236</v>
      </c>
      <c r="B1026" s="8" t="s">
        <v>15912</v>
      </c>
      <c r="C1026" s="12">
        <v>46707</v>
      </c>
      <c r="D1026" s="13" t="s">
        <v>4097</v>
      </c>
      <c r="E1026" s="48">
        <v>2073.8000000000002</v>
      </c>
      <c r="F1026" s="15">
        <v>44236</v>
      </c>
      <c r="G1026" s="48">
        <v>2073.8000000000002</v>
      </c>
      <c r="H1026" s="49">
        <f>Tabla13[[#This Row],[Importe]]-Tabla13[[#This Row],[Pagado]]</f>
        <v>0</v>
      </c>
      <c r="I1026" s="8" t="s">
        <v>10970</v>
      </c>
    </row>
    <row r="1027" spans="1:9" x14ac:dyDescent="0.25">
      <c r="A1027" s="14">
        <v>44236</v>
      </c>
      <c r="B1027" s="8" t="s">
        <v>15913</v>
      </c>
      <c r="C1027" s="12">
        <v>46708</v>
      </c>
      <c r="D1027" s="13" t="s">
        <v>4022</v>
      </c>
      <c r="E1027" s="48">
        <v>1645.4</v>
      </c>
      <c r="F1027" s="15">
        <v>44236</v>
      </c>
      <c r="G1027" s="48">
        <v>1645.4</v>
      </c>
      <c r="H1027" s="49">
        <f>Tabla13[[#This Row],[Importe]]-Tabla13[[#This Row],[Pagado]]</f>
        <v>0</v>
      </c>
      <c r="I1027" s="8" t="s">
        <v>10970</v>
      </c>
    </row>
    <row r="1028" spans="1:9" x14ac:dyDescent="0.25">
      <c r="A1028" s="14">
        <v>44236</v>
      </c>
      <c r="B1028" s="8" t="s">
        <v>15914</v>
      </c>
      <c r="C1028" s="12">
        <v>46709</v>
      </c>
      <c r="D1028" s="13" t="s">
        <v>8503</v>
      </c>
      <c r="E1028" s="48">
        <v>2880</v>
      </c>
      <c r="F1028" s="15">
        <v>44237</v>
      </c>
      <c r="G1028" s="48">
        <v>2880</v>
      </c>
      <c r="H1028" s="49">
        <f>Tabla13[[#This Row],[Importe]]-Tabla13[[#This Row],[Pagado]]</f>
        <v>0</v>
      </c>
      <c r="I1028" s="8" t="s">
        <v>10970</v>
      </c>
    </row>
    <row r="1029" spans="1:9" x14ac:dyDescent="0.25">
      <c r="A1029" s="14">
        <v>44237</v>
      </c>
      <c r="B1029" s="8" t="s">
        <v>15915</v>
      </c>
      <c r="C1029" s="12">
        <v>46710</v>
      </c>
      <c r="D1029" s="13" t="s">
        <v>4028</v>
      </c>
      <c r="E1029" s="48">
        <v>3196.4</v>
      </c>
      <c r="F1029" s="15">
        <v>44237</v>
      </c>
      <c r="G1029" s="48">
        <v>3196.4</v>
      </c>
      <c r="H1029" s="49">
        <f>Tabla13[[#This Row],[Importe]]-Tabla13[[#This Row],[Pagado]]</f>
        <v>0</v>
      </c>
      <c r="I1029" s="8" t="s">
        <v>10970</v>
      </c>
    </row>
    <row r="1030" spans="1:9" x14ac:dyDescent="0.25">
      <c r="A1030" s="14">
        <v>44237</v>
      </c>
      <c r="B1030" s="8" t="s">
        <v>15916</v>
      </c>
      <c r="C1030" s="12">
        <v>46711</v>
      </c>
      <c r="D1030" s="13" t="s">
        <v>3936</v>
      </c>
      <c r="E1030" s="48">
        <v>6274.4</v>
      </c>
      <c r="F1030" s="15">
        <v>44239</v>
      </c>
      <c r="G1030" s="48">
        <v>6274.4</v>
      </c>
      <c r="H1030" s="49">
        <f>Tabla13[[#This Row],[Importe]]-Tabla13[[#This Row],[Pagado]]</f>
        <v>0</v>
      </c>
      <c r="I1030" s="8" t="s">
        <v>10970</v>
      </c>
    </row>
    <row r="1031" spans="1:9" ht="30" x14ac:dyDescent="0.25">
      <c r="A1031" s="14">
        <v>44237</v>
      </c>
      <c r="B1031" s="8" t="s">
        <v>15917</v>
      </c>
      <c r="C1031" s="12">
        <v>46712</v>
      </c>
      <c r="D1031" s="13" t="s">
        <v>3935</v>
      </c>
      <c r="E1031" s="48">
        <v>40295.199999999997</v>
      </c>
      <c r="F1031" s="15" t="s">
        <v>15918</v>
      </c>
      <c r="G1031" s="48">
        <f>28600+11695.2</f>
        <v>40295.199999999997</v>
      </c>
      <c r="H1031" s="49">
        <f>Tabla13[[#This Row],[Importe]]-Tabla13[[#This Row],[Pagado]]</f>
        <v>0</v>
      </c>
      <c r="I1031" s="8" t="s">
        <v>10970</v>
      </c>
    </row>
    <row r="1032" spans="1:9" x14ac:dyDescent="0.25">
      <c r="A1032" s="14">
        <v>44237</v>
      </c>
      <c r="B1032" s="8" t="s">
        <v>15919</v>
      </c>
      <c r="C1032" s="12">
        <v>46713</v>
      </c>
      <c r="D1032" s="13" t="s">
        <v>3956</v>
      </c>
      <c r="E1032" s="48">
        <v>1080</v>
      </c>
      <c r="F1032" s="15">
        <v>44237</v>
      </c>
      <c r="G1032" s="48">
        <v>1080</v>
      </c>
      <c r="H1032" s="49">
        <f>Tabla13[[#This Row],[Importe]]-Tabla13[[#This Row],[Pagado]]</f>
        <v>0</v>
      </c>
      <c r="I1032" s="8" t="s">
        <v>10970</v>
      </c>
    </row>
    <row r="1033" spans="1:9" x14ac:dyDescent="0.25">
      <c r="A1033" s="14">
        <v>44237</v>
      </c>
      <c r="B1033" s="8" t="s">
        <v>15920</v>
      </c>
      <c r="C1033" s="12">
        <v>46714</v>
      </c>
      <c r="D1033" s="13" t="s">
        <v>3954</v>
      </c>
      <c r="E1033" s="48">
        <v>7410</v>
      </c>
      <c r="F1033" s="15">
        <v>44237</v>
      </c>
      <c r="G1033" s="48">
        <v>7410</v>
      </c>
      <c r="H1033" s="49">
        <f>Tabla13[[#This Row],[Importe]]-Tabla13[[#This Row],[Pagado]]</f>
        <v>0</v>
      </c>
      <c r="I1033" s="8" t="s">
        <v>10970</v>
      </c>
    </row>
    <row r="1034" spans="1:9" x14ac:dyDescent="0.25">
      <c r="A1034" s="14">
        <v>44237</v>
      </c>
      <c r="B1034" s="8" t="s">
        <v>15921</v>
      </c>
      <c r="C1034" s="12">
        <v>46715</v>
      </c>
      <c r="D1034" s="13" t="s">
        <v>9503</v>
      </c>
      <c r="E1034" s="48">
        <v>3831.9</v>
      </c>
      <c r="F1034" s="15">
        <v>44237</v>
      </c>
      <c r="G1034" s="48">
        <v>3831.9</v>
      </c>
      <c r="H1034" s="49">
        <f>Tabla13[[#This Row],[Importe]]-Tabla13[[#This Row],[Pagado]]</f>
        <v>0</v>
      </c>
      <c r="I1034" s="8" t="s">
        <v>10970</v>
      </c>
    </row>
    <row r="1035" spans="1:9" x14ac:dyDescent="0.25">
      <c r="A1035" s="14">
        <v>44237</v>
      </c>
      <c r="B1035" s="8" t="s">
        <v>15922</v>
      </c>
      <c r="C1035" s="12">
        <v>46716</v>
      </c>
      <c r="D1035" s="13" t="s">
        <v>3971</v>
      </c>
      <c r="E1035" s="48">
        <v>4257.8</v>
      </c>
      <c r="F1035" s="15">
        <v>44237</v>
      </c>
      <c r="G1035" s="48">
        <v>4257.8</v>
      </c>
      <c r="H1035" s="49">
        <f>Tabla13[[#This Row],[Importe]]-Tabla13[[#This Row],[Pagado]]</f>
        <v>0</v>
      </c>
      <c r="I1035" s="8" t="s">
        <v>10970</v>
      </c>
    </row>
    <row r="1036" spans="1:9" x14ac:dyDescent="0.25">
      <c r="A1036" s="14">
        <v>44237</v>
      </c>
      <c r="B1036" s="8" t="s">
        <v>15923</v>
      </c>
      <c r="C1036" s="12">
        <v>46717</v>
      </c>
      <c r="D1036" s="13" t="s">
        <v>3963</v>
      </c>
      <c r="E1036" s="48">
        <v>3814.1</v>
      </c>
      <c r="F1036" s="15">
        <v>44237</v>
      </c>
      <c r="G1036" s="48">
        <v>3814.1</v>
      </c>
      <c r="H1036" s="49">
        <f>Tabla13[[#This Row],[Importe]]-Tabla13[[#This Row],[Pagado]]</f>
        <v>0</v>
      </c>
      <c r="I1036" s="8" t="s">
        <v>10970</v>
      </c>
    </row>
    <row r="1037" spans="1:9" x14ac:dyDescent="0.25">
      <c r="A1037" s="14">
        <v>44237</v>
      </c>
      <c r="B1037" s="8" t="s">
        <v>15924</v>
      </c>
      <c r="C1037" s="12">
        <v>46718</v>
      </c>
      <c r="D1037" s="13" t="s">
        <v>3967</v>
      </c>
      <c r="E1037" s="48">
        <v>4800</v>
      </c>
      <c r="F1037" s="15">
        <v>44237</v>
      </c>
      <c r="G1037" s="48">
        <v>4800</v>
      </c>
      <c r="H1037" s="49">
        <f>Tabla13[[#This Row],[Importe]]-Tabla13[[#This Row],[Pagado]]</f>
        <v>0</v>
      </c>
      <c r="I1037" s="8" t="s">
        <v>10970</v>
      </c>
    </row>
    <row r="1038" spans="1:9" x14ac:dyDescent="0.25">
      <c r="A1038" s="14">
        <v>44237</v>
      </c>
      <c r="B1038" s="8" t="s">
        <v>15925</v>
      </c>
      <c r="C1038" s="12">
        <v>46719</v>
      </c>
      <c r="D1038" s="13" t="s">
        <v>3972</v>
      </c>
      <c r="E1038" s="48">
        <v>3487.4</v>
      </c>
      <c r="F1038" s="15">
        <v>44237</v>
      </c>
      <c r="G1038" s="48">
        <v>3487.4</v>
      </c>
      <c r="H1038" s="49">
        <f>Tabla13[[#This Row],[Importe]]-Tabla13[[#This Row],[Pagado]]</f>
        <v>0</v>
      </c>
      <c r="I1038" s="8" t="s">
        <v>10970</v>
      </c>
    </row>
    <row r="1039" spans="1:9" x14ac:dyDescent="0.25">
      <c r="A1039" s="14">
        <v>44237</v>
      </c>
      <c r="B1039" s="8" t="s">
        <v>15926</v>
      </c>
      <c r="C1039" s="12">
        <v>46720</v>
      </c>
      <c r="D1039" s="13" t="s">
        <v>3982</v>
      </c>
      <c r="E1039" s="48">
        <v>3068.7</v>
      </c>
      <c r="F1039" s="15">
        <v>44237</v>
      </c>
      <c r="G1039" s="48">
        <v>3068.7</v>
      </c>
      <c r="H1039" s="49">
        <f>Tabla13[[#This Row],[Importe]]-Tabla13[[#This Row],[Pagado]]</f>
        <v>0</v>
      </c>
      <c r="I1039" s="8" t="s">
        <v>10970</v>
      </c>
    </row>
    <row r="1040" spans="1:9" x14ac:dyDescent="0.25">
      <c r="A1040" s="14">
        <v>44237</v>
      </c>
      <c r="B1040" s="8" t="s">
        <v>15927</v>
      </c>
      <c r="C1040" s="12">
        <v>46721</v>
      </c>
      <c r="D1040" s="13" t="s">
        <v>4030</v>
      </c>
      <c r="E1040" s="48">
        <v>2676.5</v>
      </c>
      <c r="F1040" s="15">
        <v>44237</v>
      </c>
      <c r="G1040" s="48">
        <v>2676.5</v>
      </c>
      <c r="H1040" s="49">
        <f>Tabla13[[#This Row],[Importe]]-Tabla13[[#This Row],[Pagado]]</f>
        <v>0</v>
      </c>
      <c r="I1040" s="8" t="s">
        <v>10970</v>
      </c>
    </row>
    <row r="1041" spans="1:9" x14ac:dyDescent="0.25">
      <c r="A1041" s="14">
        <v>44237</v>
      </c>
      <c r="B1041" s="8" t="s">
        <v>15928</v>
      </c>
      <c r="C1041" s="12">
        <v>46722</v>
      </c>
      <c r="D1041" s="13" t="s">
        <v>9503</v>
      </c>
      <c r="E1041" s="48">
        <v>622.4</v>
      </c>
      <c r="F1041" s="15">
        <v>44237</v>
      </c>
      <c r="G1041" s="48">
        <v>622.4</v>
      </c>
      <c r="H1041" s="49">
        <f>Tabla13[[#This Row],[Importe]]-Tabla13[[#This Row],[Pagado]]</f>
        <v>0</v>
      </c>
      <c r="I1041" s="8" t="s">
        <v>10970</v>
      </c>
    </row>
    <row r="1042" spans="1:9" x14ac:dyDescent="0.25">
      <c r="A1042" s="14">
        <v>44237</v>
      </c>
      <c r="B1042" s="8" t="s">
        <v>15929</v>
      </c>
      <c r="C1042" s="12">
        <v>46723</v>
      </c>
      <c r="D1042" s="13" t="s">
        <v>3949</v>
      </c>
      <c r="E1042" s="48">
        <v>14478</v>
      </c>
      <c r="F1042" s="15">
        <v>44238</v>
      </c>
      <c r="G1042" s="48">
        <v>14478</v>
      </c>
      <c r="H1042" s="49">
        <f>Tabla13[[#This Row],[Importe]]-Tabla13[[#This Row],[Pagado]]</f>
        <v>0</v>
      </c>
      <c r="I1042" s="8" t="s">
        <v>10970</v>
      </c>
    </row>
    <row r="1043" spans="1:9" x14ac:dyDescent="0.25">
      <c r="A1043" s="14">
        <v>44237</v>
      </c>
      <c r="B1043" s="8" t="s">
        <v>15930</v>
      </c>
      <c r="C1043" s="12">
        <v>46724</v>
      </c>
      <c r="D1043" s="13" t="s">
        <v>4017</v>
      </c>
      <c r="E1043" s="48">
        <v>2349.8000000000002</v>
      </c>
      <c r="F1043" s="15">
        <v>44240</v>
      </c>
      <c r="G1043" s="48">
        <v>2349.8000000000002</v>
      </c>
      <c r="H1043" s="49">
        <f>Tabla13[[#This Row],[Importe]]-Tabla13[[#This Row],[Pagado]]</f>
        <v>0</v>
      </c>
      <c r="I1043" s="8" t="s">
        <v>10970</v>
      </c>
    </row>
    <row r="1044" spans="1:9" x14ac:dyDescent="0.25">
      <c r="A1044" s="14">
        <v>44237</v>
      </c>
      <c r="B1044" s="8" t="s">
        <v>15931</v>
      </c>
      <c r="C1044" s="12">
        <v>46725</v>
      </c>
      <c r="D1044" s="13" t="s">
        <v>3950</v>
      </c>
      <c r="E1044" s="48">
        <v>34411.599999999999</v>
      </c>
      <c r="F1044" s="15">
        <v>44238</v>
      </c>
      <c r="G1044" s="48">
        <v>34411.599999999999</v>
      </c>
      <c r="H1044" s="49">
        <f>Tabla13[[#This Row],[Importe]]-Tabla13[[#This Row],[Pagado]]</f>
        <v>0</v>
      </c>
      <c r="I1044" s="8" t="s">
        <v>10970</v>
      </c>
    </row>
    <row r="1045" spans="1:9" x14ac:dyDescent="0.25">
      <c r="A1045" s="14">
        <v>44237</v>
      </c>
      <c r="B1045" s="8" t="s">
        <v>15932</v>
      </c>
      <c r="C1045" s="12">
        <v>46726</v>
      </c>
      <c r="D1045" s="13" t="s">
        <v>3942</v>
      </c>
      <c r="E1045" s="48">
        <v>3784</v>
      </c>
      <c r="F1045" s="15">
        <v>44242</v>
      </c>
      <c r="G1045" s="48">
        <v>3784</v>
      </c>
      <c r="H1045" s="49">
        <f>Tabla13[[#This Row],[Importe]]-Tabla13[[#This Row],[Pagado]]</f>
        <v>0</v>
      </c>
      <c r="I1045" s="8" t="s">
        <v>10970</v>
      </c>
    </row>
    <row r="1046" spans="1:9" x14ac:dyDescent="0.25">
      <c r="A1046" s="14">
        <v>44237</v>
      </c>
      <c r="B1046" s="8" t="s">
        <v>15933</v>
      </c>
      <c r="C1046" s="12">
        <v>46727</v>
      </c>
      <c r="D1046" s="13" t="s">
        <v>3945</v>
      </c>
      <c r="E1046" s="48">
        <v>4021.9</v>
      </c>
      <c r="F1046" s="15">
        <v>44237</v>
      </c>
      <c r="G1046" s="48">
        <v>4021.9</v>
      </c>
      <c r="H1046" s="49">
        <f>Tabla13[[#This Row],[Importe]]-Tabla13[[#This Row],[Pagado]]</f>
        <v>0</v>
      </c>
      <c r="I1046" s="8" t="s">
        <v>10970</v>
      </c>
    </row>
    <row r="1047" spans="1:9" x14ac:dyDescent="0.25">
      <c r="A1047" s="14">
        <v>44237</v>
      </c>
      <c r="B1047" s="8" t="s">
        <v>15934</v>
      </c>
      <c r="C1047" s="12">
        <v>46728</v>
      </c>
      <c r="D1047" s="13" t="s">
        <v>3941</v>
      </c>
      <c r="E1047" s="48">
        <v>3822.7</v>
      </c>
      <c r="F1047" s="15">
        <v>44238</v>
      </c>
      <c r="G1047" s="48">
        <v>3822.7</v>
      </c>
      <c r="H1047" s="49">
        <f>Tabla13[[#This Row],[Importe]]-Tabla13[[#This Row],[Pagado]]</f>
        <v>0</v>
      </c>
      <c r="I1047" s="8" t="s">
        <v>10970</v>
      </c>
    </row>
    <row r="1048" spans="1:9" x14ac:dyDescent="0.25">
      <c r="A1048" s="14">
        <v>44237</v>
      </c>
      <c r="B1048" s="8" t="s">
        <v>15935</v>
      </c>
      <c r="C1048" s="12">
        <v>46729</v>
      </c>
      <c r="D1048" s="13" t="s">
        <v>3938</v>
      </c>
      <c r="E1048" s="48">
        <v>4919.6000000000004</v>
      </c>
      <c r="F1048" s="15">
        <v>44239</v>
      </c>
      <c r="G1048" s="48">
        <v>4919.6000000000004</v>
      </c>
      <c r="H1048" s="49">
        <f>Tabla13[[#This Row],[Importe]]-Tabla13[[#This Row],[Pagado]]</f>
        <v>0</v>
      </c>
      <c r="I1048" s="8" t="s">
        <v>10970</v>
      </c>
    </row>
    <row r="1049" spans="1:9" x14ac:dyDescent="0.25">
      <c r="A1049" s="14">
        <v>44237</v>
      </c>
      <c r="B1049" s="8" t="s">
        <v>15936</v>
      </c>
      <c r="C1049" s="12">
        <v>46730</v>
      </c>
      <c r="D1049" s="13" t="s">
        <v>4082</v>
      </c>
      <c r="E1049" s="48">
        <v>3731.2</v>
      </c>
      <c r="F1049" s="15">
        <v>44239</v>
      </c>
      <c r="G1049" s="48">
        <v>3731.2</v>
      </c>
      <c r="H1049" s="49">
        <f>Tabla13[[#This Row],[Importe]]-Tabla13[[#This Row],[Pagado]]</f>
        <v>0</v>
      </c>
      <c r="I1049" s="8" t="s">
        <v>10970</v>
      </c>
    </row>
    <row r="1050" spans="1:9" x14ac:dyDescent="0.25">
      <c r="A1050" s="14">
        <v>44237</v>
      </c>
      <c r="B1050" s="8" t="s">
        <v>15937</v>
      </c>
      <c r="C1050" s="12">
        <v>46731</v>
      </c>
      <c r="D1050" s="13" t="s">
        <v>3940</v>
      </c>
      <c r="E1050" s="48">
        <v>3291.2</v>
      </c>
      <c r="F1050" s="15">
        <v>44239</v>
      </c>
      <c r="G1050" s="48">
        <v>3291.2</v>
      </c>
      <c r="H1050" s="49">
        <f>Tabla13[[#This Row],[Importe]]-Tabla13[[#This Row],[Pagado]]</f>
        <v>0</v>
      </c>
      <c r="I1050" s="8" t="s">
        <v>10970</v>
      </c>
    </row>
    <row r="1051" spans="1:9" x14ac:dyDescent="0.25">
      <c r="A1051" s="14">
        <v>44237</v>
      </c>
      <c r="B1051" s="8" t="s">
        <v>15938</v>
      </c>
      <c r="C1051" s="12">
        <v>46732</v>
      </c>
      <c r="D1051" s="13" t="s">
        <v>3940</v>
      </c>
      <c r="E1051" s="48">
        <v>6573.6</v>
      </c>
      <c r="F1051" s="15">
        <v>44238</v>
      </c>
      <c r="G1051" s="48">
        <v>6573.6</v>
      </c>
      <c r="H1051" s="49">
        <f>Tabla13[[#This Row],[Importe]]-Tabla13[[#This Row],[Pagado]]</f>
        <v>0</v>
      </c>
      <c r="I1051" s="8" t="s">
        <v>10970</v>
      </c>
    </row>
    <row r="1052" spans="1:9" x14ac:dyDescent="0.25">
      <c r="A1052" s="14">
        <v>44237</v>
      </c>
      <c r="B1052" s="8" t="s">
        <v>15939</v>
      </c>
      <c r="C1052" s="12">
        <v>46733</v>
      </c>
      <c r="D1052" s="13" t="s">
        <v>3970</v>
      </c>
      <c r="E1052" s="48">
        <v>1244.5999999999999</v>
      </c>
      <c r="F1052" s="15">
        <v>44237</v>
      </c>
      <c r="G1052" s="48">
        <v>1244.5999999999999</v>
      </c>
      <c r="H1052" s="49">
        <f>Tabla13[[#This Row],[Importe]]-Tabla13[[#This Row],[Pagado]]</f>
        <v>0</v>
      </c>
      <c r="I1052" s="8" t="s">
        <v>10970</v>
      </c>
    </row>
    <row r="1053" spans="1:9" x14ac:dyDescent="0.25">
      <c r="A1053" s="14">
        <v>44237</v>
      </c>
      <c r="B1053" s="8" t="s">
        <v>15940</v>
      </c>
      <c r="C1053" s="12">
        <v>46734</v>
      </c>
      <c r="D1053" s="13" t="s">
        <v>3978</v>
      </c>
      <c r="E1053" s="48">
        <v>3366</v>
      </c>
      <c r="F1053" s="15">
        <v>44240</v>
      </c>
      <c r="G1053" s="48">
        <v>3366</v>
      </c>
      <c r="H1053" s="49">
        <f>Tabla13[[#This Row],[Importe]]-Tabla13[[#This Row],[Pagado]]</f>
        <v>0</v>
      </c>
      <c r="I1053" s="8" t="s">
        <v>10970</v>
      </c>
    </row>
    <row r="1054" spans="1:9" x14ac:dyDescent="0.25">
      <c r="A1054" s="14">
        <v>44237</v>
      </c>
      <c r="B1054" s="8" t="s">
        <v>15941</v>
      </c>
      <c r="C1054" s="12">
        <v>46735</v>
      </c>
      <c r="D1054" s="13" t="s">
        <v>3994</v>
      </c>
      <c r="E1054" s="48">
        <v>2684</v>
      </c>
      <c r="F1054" s="15">
        <v>44237</v>
      </c>
      <c r="G1054" s="48">
        <v>2684</v>
      </c>
      <c r="H1054" s="49">
        <f>Tabla13[[#This Row],[Importe]]-Tabla13[[#This Row],[Pagado]]</f>
        <v>0</v>
      </c>
      <c r="I1054" s="8" t="s">
        <v>10970</v>
      </c>
    </row>
    <row r="1055" spans="1:9" x14ac:dyDescent="0.25">
      <c r="A1055" s="14">
        <v>44237</v>
      </c>
      <c r="B1055" s="8" t="s">
        <v>15942</v>
      </c>
      <c r="C1055" s="12">
        <v>46736</v>
      </c>
      <c r="D1055" s="13" t="s">
        <v>3994</v>
      </c>
      <c r="E1055" s="48">
        <v>127.6</v>
      </c>
      <c r="F1055" s="15">
        <v>44237</v>
      </c>
      <c r="G1055" s="48">
        <v>127.6</v>
      </c>
      <c r="H1055" s="49">
        <f>Tabla13[[#This Row],[Importe]]-Tabla13[[#This Row],[Pagado]]</f>
        <v>0</v>
      </c>
      <c r="I1055" s="8" t="s">
        <v>10970</v>
      </c>
    </row>
    <row r="1056" spans="1:9" x14ac:dyDescent="0.25">
      <c r="A1056" s="14">
        <v>44237</v>
      </c>
      <c r="B1056" s="8" t="s">
        <v>15943</v>
      </c>
      <c r="C1056" s="12">
        <v>46737</v>
      </c>
      <c r="D1056" s="13" t="s">
        <v>4040</v>
      </c>
      <c r="E1056" s="48">
        <v>34870.800000000003</v>
      </c>
      <c r="F1056" s="15">
        <v>44240</v>
      </c>
      <c r="G1056" s="48">
        <v>34870.800000000003</v>
      </c>
      <c r="H1056" s="49">
        <f>Tabla13[[#This Row],[Importe]]-Tabla13[[#This Row],[Pagado]]</f>
        <v>0</v>
      </c>
      <c r="I1056" s="8" t="s">
        <v>10970</v>
      </c>
    </row>
    <row r="1057" spans="1:9" x14ac:dyDescent="0.25">
      <c r="A1057" s="14">
        <v>44237</v>
      </c>
      <c r="B1057" s="8" t="s">
        <v>15944</v>
      </c>
      <c r="C1057" s="12">
        <v>46738</v>
      </c>
      <c r="D1057" s="13" t="s">
        <v>4041</v>
      </c>
      <c r="E1057" s="48">
        <v>582.6</v>
      </c>
      <c r="F1057" s="15">
        <v>44237</v>
      </c>
      <c r="G1057" s="48">
        <v>582.6</v>
      </c>
      <c r="H1057" s="49">
        <f>Tabla13[[#This Row],[Importe]]-Tabla13[[#This Row],[Pagado]]</f>
        <v>0</v>
      </c>
      <c r="I1057" s="8" t="s">
        <v>10970</v>
      </c>
    </row>
    <row r="1058" spans="1:9" x14ac:dyDescent="0.25">
      <c r="A1058" s="14">
        <v>44237</v>
      </c>
      <c r="B1058" s="8" t="s">
        <v>15945</v>
      </c>
      <c r="C1058" s="12">
        <v>46739</v>
      </c>
      <c r="D1058" s="13" t="s">
        <v>3959</v>
      </c>
      <c r="E1058" s="48">
        <v>25427.200000000001</v>
      </c>
      <c r="F1058" s="15">
        <v>44244</v>
      </c>
      <c r="G1058" s="48">
        <v>25427.200000000001</v>
      </c>
      <c r="H1058" s="49">
        <f>Tabla13[[#This Row],[Importe]]-Tabla13[[#This Row],[Pagado]]</f>
        <v>0</v>
      </c>
      <c r="I1058" s="8" t="s">
        <v>10970</v>
      </c>
    </row>
    <row r="1059" spans="1:9" x14ac:dyDescent="0.25">
      <c r="A1059" s="14">
        <v>44237</v>
      </c>
      <c r="B1059" s="8" t="s">
        <v>15946</v>
      </c>
      <c r="C1059" s="12">
        <v>46740</v>
      </c>
      <c r="D1059" s="13" t="s">
        <v>3958</v>
      </c>
      <c r="E1059" s="48">
        <v>3088.2</v>
      </c>
      <c r="F1059" s="15">
        <v>44237</v>
      </c>
      <c r="G1059" s="48">
        <v>3088.2</v>
      </c>
      <c r="H1059" s="49">
        <f>Tabla13[[#This Row],[Importe]]-Tabla13[[#This Row],[Pagado]]</f>
        <v>0</v>
      </c>
      <c r="I1059" s="8" t="s">
        <v>10970</v>
      </c>
    </row>
    <row r="1060" spans="1:9" x14ac:dyDescent="0.25">
      <c r="A1060" s="14">
        <v>44237</v>
      </c>
      <c r="B1060" s="8" t="s">
        <v>15947</v>
      </c>
      <c r="C1060" s="12">
        <v>46741</v>
      </c>
      <c r="D1060" s="13" t="s">
        <v>3993</v>
      </c>
      <c r="E1060" s="48">
        <v>4159.7</v>
      </c>
      <c r="F1060" s="15">
        <v>44237</v>
      </c>
      <c r="G1060" s="48">
        <v>4159.7</v>
      </c>
      <c r="H1060" s="49">
        <f>Tabla13[[#This Row],[Importe]]-Tabla13[[#This Row],[Pagado]]</f>
        <v>0</v>
      </c>
      <c r="I1060" s="8" t="s">
        <v>10970</v>
      </c>
    </row>
    <row r="1061" spans="1:9" x14ac:dyDescent="0.25">
      <c r="A1061" s="14">
        <v>44237</v>
      </c>
      <c r="B1061" s="8" t="s">
        <v>15948</v>
      </c>
      <c r="C1061" s="12">
        <v>46742</v>
      </c>
      <c r="D1061" s="13" t="s">
        <v>4078</v>
      </c>
      <c r="E1061" s="48">
        <v>2458.5</v>
      </c>
      <c r="F1061" s="15">
        <v>44237</v>
      </c>
      <c r="G1061" s="48">
        <v>2458.5</v>
      </c>
      <c r="H1061" s="49">
        <f>Tabla13[[#This Row],[Importe]]-Tabla13[[#This Row],[Pagado]]</f>
        <v>0</v>
      </c>
      <c r="I1061" s="8" t="s">
        <v>10970</v>
      </c>
    </row>
    <row r="1062" spans="1:9" x14ac:dyDescent="0.25">
      <c r="A1062" s="14">
        <v>44237</v>
      </c>
      <c r="B1062" s="8" t="s">
        <v>15949</v>
      </c>
      <c r="C1062" s="12">
        <v>46743</v>
      </c>
      <c r="D1062" s="13" t="s">
        <v>4036</v>
      </c>
      <c r="E1062" s="48">
        <v>2364</v>
      </c>
      <c r="F1062" s="15">
        <v>44237</v>
      </c>
      <c r="G1062" s="48">
        <v>2364</v>
      </c>
      <c r="H1062" s="49">
        <f>Tabla13[[#This Row],[Importe]]-Tabla13[[#This Row],[Pagado]]</f>
        <v>0</v>
      </c>
      <c r="I1062" s="8" t="s">
        <v>10970</v>
      </c>
    </row>
    <row r="1063" spans="1:9" x14ac:dyDescent="0.25">
      <c r="A1063" s="14">
        <v>44237</v>
      </c>
      <c r="B1063" s="8" t="s">
        <v>15950</v>
      </c>
      <c r="C1063" s="12">
        <v>46744</v>
      </c>
      <c r="D1063" s="17" t="s">
        <v>7662</v>
      </c>
      <c r="E1063" s="48">
        <v>0</v>
      </c>
      <c r="F1063" s="18" t="s">
        <v>7662</v>
      </c>
      <c r="G1063" s="48">
        <v>0</v>
      </c>
      <c r="H1063" s="49">
        <f>Tabla13[[#This Row],[Importe]]-Tabla13[[#This Row],[Pagado]]</f>
        <v>0</v>
      </c>
      <c r="I1063" s="8" t="s">
        <v>7662</v>
      </c>
    </row>
    <row r="1064" spans="1:9" x14ac:dyDescent="0.25">
      <c r="A1064" s="14">
        <v>44237</v>
      </c>
      <c r="B1064" s="8" t="s">
        <v>15951</v>
      </c>
      <c r="C1064" s="12">
        <v>46745</v>
      </c>
      <c r="D1064" s="13" t="s">
        <v>6758</v>
      </c>
      <c r="E1064" s="48">
        <v>1.96</v>
      </c>
      <c r="F1064" s="15">
        <v>44242</v>
      </c>
      <c r="G1064" s="48">
        <v>1.96</v>
      </c>
      <c r="H1064" s="49">
        <f>Tabla13[[#This Row],[Importe]]-Tabla13[[#This Row],[Pagado]]</f>
        <v>0</v>
      </c>
      <c r="I1064" s="8" t="s">
        <v>10970</v>
      </c>
    </row>
    <row r="1065" spans="1:9" x14ac:dyDescent="0.25">
      <c r="A1065" s="14">
        <v>44237</v>
      </c>
      <c r="B1065" s="8" t="s">
        <v>15952</v>
      </c>
      <c r="C1065" s="12">
        <v>46746</v>
      </c>
      <c r="D1065" s="13" t="s">
        <v>4118</v>
      </c>
      <c r="E1065" s="48">
        <v>4408</v>
      </c>
      <c r="F1065" s="15">
        <v>44243</v>
      </c>
      <c r="G1065" s="48">
        <v>4408</v>
      </c>
      <c r="H1065" s="49">
        <f>Tabla13[[#This Row],[Importe]]-Tabla13[[#This Row],[Pagado]]</f>
        <v>0</v>
      </c>
      <c r="I1065" s="8" t="s">
        <v>10970</v>
      </c>
    </row>
    <row r="1066" spans="1:9" x14ac:dyDescent="0.25">
      <c r="A1066" s="14">
        <v>44237</v>
      </c>
      <c r="B1066" s="8" t="s">
        <v>15953</v>
      </c>
      <c r="C1066" s="12">
        <v>46747</v>
      </c>
      <c r="D1066" s="13" t="s">
        <v>4060</v>
      </c>
      <c r="E1066" s="48">
        <v>0.82</v>
      </c>
      <c r="F1066" s="15">
        <v>44242</v>
      </c>
      <c r="G1066" s="48">
        <v>0.82</v>
      </c>
      <c r="H1066" s="49">
        <f>Tabla13[[#This Row],[Importe]]-Tabla13[[#This Row],[Pagado]]</f>
        <v>0</v>
      </c>
      <c r="I1066" s="8" t="s">
        <v>10970</v>
      </c>
    </row>
    <row r="1067" spans="1:9" x14ac:dyDescent="0.25">
      <c r="A1067" s="14">
        <v>44237</v>
      </c>
      <c r="B1067" s="8" t="s">
        <v>15954</v>
      </c>
      <c r="C1067" s="12">
        <v>46748</v>
      </c>
      <c r="D1067" s="13" t="s">
        <v>3969</v>
      </c>
      <c r="E1067" s="48">
        <v>8105</v>
      </c>
      <c r="F1067" s="15">
        <v>44237</v>
      </c>
      <c r="G1067" s="48">
        <v>8105</v>
      </c>
      <c r="H1067" s="49">
        <f>Tabla13[[#This Row],[Importe]]-Tabla13[[#This Row],[Pagado]]</f>
        <v>0</v>
      </c>
      <c r="I1067" s="8" t="s">
        <v>10970</v>
      </c>
    </row>
    <row r="1068" spans="1:9" x14ac:dyDescent="0.25">
      <c r="A1068" s="14">
        <v>44237</v>
      </c>
      <c r="B1068" s="8" t="s">
        <v>15955</v>
      </c>
      <c r="C1068" s="12">
        <v>46749</v>
      </c>
      <c r="D1068" s="13" t="s">
        <v>4017</v>
      </c>
      <c r="E1068" s="48">
        <v>6415.9</v>
      </c>
      <c r="F1068" s="15">
        <v>44240</v>
      </c>
      <c r="G1068" s="48">
        <v>6415.9</v>
      </c>
      <c r="H1068" s="49">
        <f>Tabla13[[#This Row],[Importe]]-Tabla13[[#This Row],[Pagado]]</f>
        <v>0</v>
      </c>
      <c r="I1068" s="8" t="s">
        <v>10970</v>
      </c>
    </row>
    <row r="1069" spans="1:9" x14ac:dyDescent="0.25">
      <c r="A1069" s="14">
        <v>44237</v>
      </c>
      <c r="B1069" s="8" t="s">
        <v>15956</v>
      </c>
      <c r="C1069" s="12">
        <v>46750</v>
      </c>
      <c r="D1069" s="13" t="s">
        <v>4043</v>
      </c>
      <c r="E1069" s="48">
        <v>57144.800000000003</v>
      </c>
      <c r="F1069" s="15">
        <v>44240</v>
      </c>
      <c r="G1069" s="48">
        <v>57144.800000000003</v>
      </c>
      <c r="H1069" s="49">
        <f>Tabla13[[#This Row],[Importe]]-Tabla13[[#This Row],[Pagado]]</f>
        <v>0</v>
      </c>
      <c r="I1069" s="8" t="s">
        <v>10970</v>
      </c>
    </row>
    <row r="1070" spans="1:9" x14ac:dyDescent="0.25">
      <c r="A1070" s="14">
        <v>44237</v>
      </c>
      <c r="B1070" s="8" t="s">
        <v>15957</v>
      </c>
      <c r="C1070" s="12">
        <v>46751</v>
      </c>
      <c r="D1070" s="13" t="s">
        <v>15796</v>
      </c>
      <c r="E1070" s="48">
        <v>1036.8</v>
      </c>
      <c r="F1070" s="15">
        <v>44237</v>
      </c>
      <c r="G1070" s="48">
        <v>1036.8</v>
      </c>
      <c r="H1070" s="49">
        <f>Tabla13[[#This Row],[Importe]]-Tabla13[[#This Row],[Pagado]]</f>
        <v>0</v>
      </c>
      <c r="I1070" s="8" t="s">
        <v>10970</v>
      </c>
    </row>
    <row r="1071" spans="1:9" x14ac:dyDescent="0.25">
      <c r="A1071" s="14">
        <v>44237</v>
      </c>
      <c r="B1071" s="8" t="s">
        <v>15958</v>
      </c>
      <c r="C1071" s="12">
        <v>46752</v>
      </c>
      <c r="D1071" s="13" t="s">
        <v>4019</v>
      </c>
      <c r="E1071" s="48">
        <v>3.76</v>
      </c>
      <c r="F1071" s="15">
        <v>44247</v>
      </c>
      <c r="G1071" s="48">
        <v>3.76</v>
      </c>
      <c r="H1071" s="49">
        <f>Tabla13[[#This Row],[Importe]]-Tabla13[[#This Row],[Pagado]]</f>
        <v>0</v>
      </c>
      <c r="I1071" s="8" t="s">
        <v>10970</v>
      </c>
    </row>
    <row r="1072" spans="1:9" x14ac:dyDescent="0.25">
      <c r="A1072" s="14">
        <v>44237</v>
      </c>
      <c r="B1072" s="8" t="s">
        <v>15959</v>
      </c>
      <c r="C1072" s="12">
        <v>46753</v>
      </c>
      <c r="D1072" s="13" t="s">
        <v>4125</v>
      </c>
      <c r="E1072" s="48">
        <v>4693</v>
      </c>
      <c r="F1072" s="15">
        <v>44237</v>
      </c>
      <c r="G1072" s="48">
        <v>4693</v>
      </c>
      <c r="H1072" s="49">
        <f>Tabla13[[#This Row],[Importe]]-Tabla13[[#This Row],[Pagado]]</f>
        <v>0</v>
      </c>
      <c r="I1072" s="8" t="s">
        <v>10970</v>
      </c>
    </row>
    <row r="1073" spans="1:9" x14ac:dyDescent="0.25">
      <c r="A1073" s="14">
        <v>44237</v>
      </c>
      <c r="B1073" s="8" t="s">
        <v>15960</v>
      </c>
      <c r="C1073" s="12">
        <v>46754</v>
      </c>
      <c r="D1073" s="13" t="s">
        <v>4039</v>
      </c>
      <c r="E1073" s="48">
        <v>15854.6</v>
      </c>
      <c r="F1073" s="15">
        <v>44240</v>
      </c>
      <c r="G1073" s="48">
        <v>15854.6</v>
      </c>
      <c r="H1073" s="49">
        <f>Tabla13[[#This Row],[Importe]]-Tabla13[[#This Row],[Pagado]]</f>
        <v>0</v>
      </c>
      <c r="I1073" s="8" t="s">
        <v>10970</v>
      </c>
    </row>
    <row r="1074" spans="1:9" x14ac:dyDescent="0.25">
      <c r="A1074" s="14">
        <v>44237</v>
      </c>
      <c r="B1074" s="8" t="s">
        <v>15961</v>
      </c>
      <c r="C1074" s="12">
        <v>46755</v>
      </c>
      <c r="D1074" s="13" t="s">
        <v>4171</v>
      </c>
      <c r="E1074" s="48">
        <v>2227.1999999999998</v>
      </c>
      <c r="F1074" s="15">
        <v>44237</v>
      </c>
      <c r="G1074" s="48">
        <v>2227.1999999999998</v>
      </c>
      <c r="H1074" s="49">
        <f>Tabla13[[#This Row],[Importe]]-Tabla13[[#This Row],[Pagado]]</f>
        <v>0</v>
      </c>
      <c r="I1074" s="8" t="s">
        <v>10970</v>
      </c>
    </row>
    <row r="1075" spans="1:9" x14ac:dyDescent="0.25">
      <c r="A1075" s="14">
        <v>44237</v>
      </c>
      <c r="B1075" s="8" t="s">
        <v>15962</v>
      </c>
      <c r="C1075" s="12">
        <v>46756</v>
      </c>
      <c r="D1075" s="13" t="s">
        <v>4085</v>
      </c>
      <c r="E1075" s="48">
        <v>21400.400000000001</v>
      </c>
      <c r="F1075" s="15">
        <v>44238</v>
      </c>
      <c r="G1075" s="48">
        <v>21400.400000000001</v>
      </c>
      <c r="H1075" s="49">
        <f>Tabla13[[#This Row],[Importe]]-Tabla13[[#This Row],[Pagado]]</f>
        <v>0</v>
      </c>
      <c r="I1075" s="8" t="s">
        <v>10970</v>
      </c>
    </row>
    <row r="1076" spans="1:9" x14ac:dyDescent="0.25">
      <c r="A1076" s="14">
        <v>44237</v>
      </c>
      <c r="B1076" s="8" t="s">
        <v>15963</v>
      </c>
      <c r="C1076" s="12">
        <v>46757</v>
      </c>
      <c r="D1076" s="13" t="s">
        <v>3977</v>
      </c>
      <c r="E1076" s="48">
        <v>4841.8</v>
      </c>
      <c r="F1076" s="15">
        <v>44237</v>
      </c>
      <c r="G1076" s="48">
        <v>4841.8</v>
      </c>
      <c r="H1076" s="49">
        <f>Tabla13[[#This Row],[Importe]]-Tabla13[[#This Row],[Pagado]]</f>
        <v>0</v>
      </c>
      <c r="I1076" s="8" t="s">
        <v>10970</v>
      </c>
    </row>
    <row r="1077" spans="1:9" x14ac:dyDescent="0.25">
      <c r="A1077" s="14">
        <v>44237</v>
      </c>
      <c r="B1077" s="8" t="s">
        <v>15964</v>
      </c>
      <c r="C1077" s="12">
        <v>46758</v>
      </c>
      <c r="D1077" s="13" t="s">
        <v>4046</v>
      </c>
      <c r="E1077" s="48">
        <v>3169.4</v>
      </c>
      <c r="F1077" s="15">
        <v>44238</v>
      </c>
      <c r="G1077" s="48">
        <v>3169.4</v>
      </c>
      <c r="H1077" s="49">
        <f>Tabla13[[#This Row],[Importe]]-Tabla13[[#This Row],[Pagado]]</f>
        <v>0</v>
      </c>
      <c r="I1077" s="8" t="s">
        <v>10970</v>
      </c>
    </row>
    <row r="1078" spans="1:9" x14ac:dyDescent="0.25">
      <c r="A1078" s="14">
        <v>44237</v>
      </c>
      <c r="B1078" s="8" t="s">
        <v>15965</v>
      </c>
      <c r="C1078" s="12">
        <v>46759</v>
      </c>
      <c r="D1078" s="13" t="s">
        <v>4007</v>
      </c>
      <c r="E1078" s="48">
        <v>1975.6</v>
      </c>
      <c r="F1078" s="15">
        <v>44238</v>
      </c>
      <c r="G1078" s="48">
        <v>1975.6</v>
      </c>
      <c r="H1078" s="49">
        <f>Tabla13[[#This Row],[Importe]]-Tabla13[[#This Row],[Pagado]]</f>
        <v>0</v>
      </c>
      <c r="I1078" s="8" t="s">
        <v>10970</v>
      </c>
    </row>
    <row r="1079" spans="1:9" x14ac:dyDescent="0.25">
      <c r="A1079" s="14">
        <v>44237</v>
      </c>
      <c r="B1079" s="8" t="s">
        <v>15966</v>
      </c>
      <c r="C1079" s="12">
        <v>46760</v>
      </c>
      <c r="D1079" s="13" t="s">
        <v>4009</v>
      </c>
      <c r="E1079" s="48">
        <v>345.6</v>
      </c>
      <c r="F1079" s="15">
        <v>44238</v>
      </c>
      <c r="G1079" s="48">
        <v>345.6</v>
      </c>
      <c r="H1079" s="49">
        <f>Tabla13[[#This Row],[Importe]]-Tabla13[[#This Row],[Pagado]]</f>
        <v>0</v>
      </c>
      <c r="I1079" s="8" t="s">
        <v>10970</v>
      </c>
    </row>
    <row r="1080" spans="1:9" x14ac:dyDescent="0.25">
      <c r="A1080" s="14">
        <v>44237</v>
      </c>
      <c r="B1080" s="8" t="s">
        <v>15967</v>
      </c>
      <c r="C1080" s="12">
        <v>46761</v>
      </c>
      <c r="D1080" s="13" t="s">
        <v>4111</v>
      </c>
      <c r="E1080" s="48">
        <v>1241.2</v>
      </c>
      <c r="F1080" s="15">
        <v>44238</v>
      </c>
      <c r="G1080" s="48">
        <v>1241.2</v>
      </c>
      <c r="H1080" s="49">
        <f>Tabla13[[#This Row],[Importe]]-Tabla13[[#This Row],[Pagado]]</f>
        <v>0</v>
      </c>
      <c r="I1080" s="8" t="s">
        <v>10970</v>
      </c>
    </row>
    <row r="1081" spans="1:9" x14ac:dyDescent="0.25">
      <c r="A1081" s="14">
        <v>44237</v>
      </c>
      <c r="B1081" s="8" t="s">
        <v>15968</v>
      </c>
      <c r="C1081" s="12">
        <v>46762</v>
      </c>
      <c r="D1081" s="13" t="s">
        <v>3973</v>
      </c>
      <c r="E1081" s="48">
        <v>1273.2</v>
      </c>
      <c r="F1081" s="15">
        <v>44238</v>
      </c>
      <c r="G1081" s="48">
        <v>1273.2</v>
      </c>
      <c r="H1081" s="49">
        <f>Tabla13[[#This Row],[Importe]]-Tabla13[[#This Row],[Pagado]]</f>
        <v>0</v>
      </c>
      <c r="I1081" s="8" t="s">
        <v>10970</v>
      </c>
    </row>
    <row r="1082" spans="1:9" x14ac:dyDescent="0.25">
      <c r="A1082" s="14">
        <v>44237</v>
      </c>
      <c r="B1082" s="8" t="s">
        <v>15969</v>
      </c>
      <c r="C1082" s="12">
        <v>46763</v>
      </c>
      <c r="D1082" s="13" t="s">
        <v>4005</v>
      </c>
      <c r="E1082" s="48">
        <v>223.2</v>
      </c>
      <c r="F1082" s="15">
        <v>44238</v>
      </c>
      <c r="G1082" s="48">
        <v>223.2</v>
      </c>
      <c r="H1082" s="49">
        <f>Tabla13[[#This Row],[Importe]]-Tabla13[[#This Row],[Pagado]]</f>
        <v>0</v>
      </c>
      <c r="I1082" s="8" t="s">
        <v>10970</v>
      </c>
    </row>
    <row r="1083" spans="1:9" x14ac:dyDescent="0.25">
      <c r="A1083" s="14">
        <v>44237</v>
      </c>
      <c r="B1083" s="8" t="s">
        <v>15970</v>
      </c>
      <c r="C1083" s="12">
        <v>46764</v>
      </c>
      <c r="D1083" s="13" t="s">
        <v>4001</v>
      </c>
      <c r="E1083" s="48">
        <v>2908.8</v>
      </c>
      <c r="F1083" s="15">
        <v>44238</v>
      </c>
      <c r="G1083" s="48">
        <v>2908.8</v>
      </c>
      <c r="H1083" s="49">
        <f>Tabla13[[#This Row],[Importe]]-Tabla13[[#This Row],[Pagado]]</f>
        <v>0</v>
      </c>
      <c r="I1083" s="8" t="s">
        <v>10970</v>
      </c>
    </row>
    <row r="1084" spans="1:9" x14ac:dyDescent="0.25">
      <c r="A1084" s="14">
        <v>44237</v>
      </c>
      <c r="B1084" s="8" t="s">
        <v>15971</v>
      </c>
      <c r="C1084" s="12">
        <v>46765</v>
      </c>
      <c r="D1084" s="13" t="s">
        <v>4100</v>
      </c>
      <c r="E1084" s="48">
        <v>480</v>
      </c>
      <c r="F1084" s="15">
        <v>44238</v>
      </c>
      <c r="G1084" s="48">
        <v>480</v>
      </c>
      <c r="H1084" s="49">
        <f>Tabla13[[#This Row],[Importe]]-Tabla13[[#This Row],[Pagado]]</f>
        <v>0</v>
      </c>
      <c r="I1084" s="8" t="s">
        <v>10970</v>
      </c>
    </row>
    <row r="1085" spans="1:9" x14ac:dyDescent="0.25">
      <c r="A1085" s="14">
        <v>44237</v>
      </c>
      <c r="B1085" s="8" t="s">
        <v>15972</v>
      </c>
      <c r="C1085" s="12">
        <v>46766</v>
      </c>
      <c r="D1085" s="13" t="s">
        <v>4010</v>
      </c>
      <c r="E1085" s="48">
        <v>1654.2</v>
      </c>
      <c r="F1085" s="15">
        <v>44238</v>
      </c>
      <c r="G1085" s="48">
        <v>1654.2</v>
      </c>
      <c r="H1085" s="49">
        <f>Tabla13[[#This Row],[Importe]]-Tabla13[[#This Row],[Pagado]]</f>
        <v>0</v>
      </c>
      <c r="I1085" s="8" t="s">
        <v>10970</v>
      </c>
    </row>
    <row r="1086" spans="1:9" x14ac:dyDescent="0.25">
      <c r="A1086" s="14">
        <v>44237</v>
      </c>
      <c r="B1086" s="8" t="s">
        <v>15973</v>
      </c>
      <c r="C1086" s="12">
        <v>46767</v>
      </c>
      <c r="D1086" s="13" t="s">
        <v>4049</v>
      </c>
      <c r="E1086" s="48">
        <v>1419.3</v>
      </c>
      <c r="F1086" s="15">
        <v>44237</v>
      </c>
      <c r="G1086" s="48">
        <v>1419.3</v>
      </c>
      <c r="H1086" s="49">
        <f>Tabla13[[#This Row],[Importe]]-Tabla13[[#This Row],[Pagado]]</f>
        <v>0</v>
      </c>
      <c r="I1086" s="8" t="s">
        <v>10970</v>
      </c>
    </row>
    <row r="1087" spans="1:9" x14ac:dyDescent="0.25">
      <c r="A1087" s="14">
        <v>44237</v>
      </c>
      <c r="B1087" s="8" t="s">
        <v>15974</v>
      </c>
      <c r="C1087" s="12">
        <v>46768</v>
      </c>
      <c r="D1087" s="13" t="s">
        <v>4045</v>
      </c>
      <c r="E1087" s="48">
        <v>3964.2</v>
      </c>
      <c r="F1087" s="15">
        <v>44238</v>
      </c>
      <c r="G1087" s="48">
        <v>3964.2</v>
      </c>
      <c r="H1087" s="49">
        <f>Tabla13[[#This Row],[Importe]]-Tabla13[[#This Row],[Pagado]]</f>
        <v>0</v>
      </c>
      <c r="I1087" s="8" t="s">
        <v>10970</v>
      </c>
    </row>
    <row r="1088" spans="1:9" x14ac:dyDescent="0.25">
      <c r="A1088" s="14">
        <v>44237</v>
      </c>
      <c r="B1088" s="8" t="s">
        <v>15975</v>
      </c>
      <c r="C1088" s="12">
        <v>46769</v>
      </c>
      <c r="D1088" s="13" t="s">
        <v>7758</v>
      </c>
      <c r="E1088" s="48">
        <v>2457</v>
      </c>
      <c r="F1088" s="15">
        <v>44237</v>
      </c>
      <c r="G1088" s="48">
        <v>2457</v>
      </c>
      <c r="H1088" s="49">
        <f>Tabla13[[#This Row],[Importe]]-Tabla13[[#This Row],[Pagado]]</f>
        <v>0</v>
      </c>
      <c r="I1088" s="8" t="s">
        <v>10970</v>
      </c>
    </row>
    <row r="1089" spans="1:9" x14ac:dyDescent="0.25">
      <c r="A1089" s="14">
        <v>44237</v>
      </c>
      <c r="B1089" s="8" t="s">
        <v>15976</v>
      </c>
      <c r="C1089" s="12">
        <v>46770</v>
      </c>
      <c r="D1089" s="13" t="s">
        <v>3962</v>
      </c>
      <c r="E1089" s="48">
        <v>6703</v>
      </c>
      <c r="F1089" s="15">
        <v>44237</v>
      </c>
      <c r="G1089" s="48">
        <v>6703</v>
      </c>
      <c r="H1089" s="49">
        <f>Tabla13[[#This Row],[Importe]]-Tabla13[[#This Row],[Pagado]]</f>
        <v>0</v>
      </c>
      <c r="I1089" s="8" t="s">
        <v>10970</v>
      </c>
    </row>
    <row r="1090" spans="1:9" x14ac:dyDescent="0.25">
      <c r="A1090" s="14">
        <v>44237</v>
      </c>
      <c r="B1090" s="8" t="s">
        <v>15977</v>
      </c>
      <c r="C1090" s="12">
        <v>46771</v>
      </c>
      <c r="D1090" s="13" t="s">
        <v>4048</v>
      </c>
      <c r="E1090" s="48">
        <v>21962.6</v>
      </c>
      <c r="F1090" s="15">
        <v>44237</v>
      </c>
      <c r="G1090" s="48">
        <v>21962.6</v>
      </c>
      <c r="H1090" s="49">
        <f>Tabla13[[#This Row],[Importe]]-Tabla13[[#This Row],[Pagado]]</f>
        <v>0</v>
      </c>
      <c r="I1090" s="8" t="s">
        <v>10970</v>
      </c>
    </row>
    <row r="1091" spans="1:9" x14ac:dyDescent="0.25">
      <c r="A1091" s="14">
        <v>44237</v>
      </c>
      <c r="B1091" s="8" t="s">
        <v>15978</v>
      </c>
      <c r="C1091" s="12">
        <v>46772</v>
      </c>
      <c r="D1091" s="17" t="s">
        <v>7662</v>
      </c>
      <c r="E1091" s="48">
        <v>0</v>
      </c>
      <c r="F1091" s="18" t="s">
        <v>7662</v>
      </c>
      <c r="G1091" s="48">
        <v>0</v>
      </c>
      <c r="H1091" s="49">
        <f>Tabla13[[#This Row],[Importe]]-Tabla13[[#This Row],[Pagado]]</f>
        <v>0</v>
      </c>
      <c r="I1091" s="8" t="s">
        <v>7662</v>
      </c>
    </row>
    <row r="1092" spans="1:9" x14ac:dyDescent="0.25">
      <c r="A1092" s="14">
        <v>44237</v>
      </c>
      <c r="B1092" s="8" t="s">
        <v>15979</v>
      </c>
      <c r="C1092" s="12">
        <v>46773</v>
      </c>
      <c r="D1092" s="13" t="s">
        <v>3968</v>
      </c>
      <c r="E1092" s="48">
        <v>2880</v>
      </c>
      <c r="F1092" s="15">
        <v>44239</v>
      </c>
      <c r="G1092" s="48">
        <v>2880</v>
      </c>
      <c r="H1092" s="49">
        <f>Tabla13[[#This Row],[Importe]]-Tabla13[[#This Row],[Pagado]]</f>
        <v>0</v>
      </c>
      <c r="I1092" s="8" t="s">
        <v>10970</v>
      </c>
    </row>
    <row r="1093" spans="1:9" x14ac:dyDescent="0.25">
      <c r="A1093" s="14">
        <v>44237</v>
      </c>
      <c r="B1093" s="8" t="s">
        <v>15980</v>
      </c>
      <c r="C1093" s="12">
        <v>46774</v>
      </c>
      <c r="D1093" s="13" t="s">
        <v>3980</v>
      </c>
      <c r="E1093" s="48">
        <v>5658</v>
      </c>
      <c r="F1093" s="15">
        <v>44238</v>
      </c>
      <c r="G1093" s="48">
        <v>5658</v>
      </c>
      <c r="H1093" s="49">
        <f>Tabla13[[#This Row],[Importe]]-Tabla13[[#This Row],[Pagado]]</f>
        <v>0</v>
      </c>
      <c r="I1093" s="8" t="s">
        <v>10970</v>
      </c>
    </row>
    <row r="1094" spans="1:9" x14ac:dyDescent="0.25">
      <c r="A1094" s="14">
        <v>44237</v>
      </c>
      <c r="B1094" s="8" t="s">
        <v>15981</v>
      </c>
      <c r="C1094" s="12">
        <v>46775</v>
      </c>
      <c r="D1094" s="13" t="s">
        <v>3991</v>
      </c>
      <c r="E1094" s="48">
        <v>5689</v>
      </c>
      <c r="F1094" s="15">
        <v>44237</v>
      </c>
      <c r="G1094" s="48">
        <v>5689</v>
      </c>
      <c r="H1094" s="49">
        <f>Tabla13[[#This Row],[Importe]]-Tabla13[[#This Row],[Pagado]]</f>
        <v>0</v>
      </c>
      <c r="I1094" s="8" t="s">
        <v>10970</v>
      </c>
    </row>
    <row r="1095" spans="1:9" x14ac:dyDescent="0.25">
      <c r="A1095" s="14">
        <v>44237</v>
      </c>
      <c r="B1095" s="8" t="s">
        <v>15982</v>
      </c>
      <c r="C1095" s="12">
        <v>46776</v>
      </c>
      <c r="D1095" s="13" t="s">
        <v>3985</v>
      </c>
      <c r="E1095" s="48">
        <v>4373.8999999999996</v>
      </c>
      <c r="F1095" s="15">
        <v>44238</v>
      </c>
      <c r="G1095" s="48">
        <v>4373.8999999999996</v>
      </c>
      <c r="H1095" s="49">
        <f>Tabla13[[#This Row],[Importe]]-Tabla13[[#This Row],[Pagado]]</f>
        <v>0</v>
      </c>
      <c r="I1095" s="8" t="s">
        <v>10970</v>
      </c>
    </row>
    <row r="1096" spans="1:9" x14ac:dyDescent="0.25">
      <c r="A1096" s="14">
        <v>44237</v>
      </c>
      <c r="B1096" s="8" t="s">
        <v>15983</v>
      </c>
      <c r="C1096" s="12">
        <v>46777</v>
      </c>
      <c r="D1096" s="13" t="s">
        <v>3985</v>
      </c>
      <c r="E1096" s="48">
        <v>223.2</v>
      </c>
      <c r="F1096" s="15">
        <v>44238</v>
      </c>
      <c r="G1096" s="48">
        <v>223.2</v>
      </c>
      <c r="H1096" s="49">
        <f>Tabla13[[#This Row],[Importe]]-Tabla13[[#This Row],[Pagado]]</f>
        <v>0</v>
      </c>
      <c r="I1096" s="8" t="s">
        <v>10970</v>
      </c>
    </row>
    <row r="1097" spans="1:9" x14ac:dyDescent="0.25">
      <c r="A1097" s="14">
        <v>44237</v>
      </c>
      <c r="B1097" s="8" t="s">
        <v>15984</v>
      </c>
      <c r="C1097" s="12">
        <v>46778</v>
      </c>
      <c r="D1097" s="13" t="s">
        <v>4143</v>
      </c>
      <c r="E1097" s="48">
        <v>17011.2</v>
      </c>
      <c r="F1097" s="15">
        <v>44238</v>
      </c>
      <c r="G1097" s="48">
        <v>17011.2</v>
      </c>
      <c r="H1097" s="49">
        <f>Tabla13[[#This Row],[Importe]]-Tabla13[[#This Row],[Pagado]]</f>
        <v>0</v>
      </c>
      <c r="I1097" s="8" t="s">
        <v>10970</v>
      </c>
    </row>
    <row r="1098" spans="1:9" x14ac:dyDescent="0.25">
      <c r="A1098" s="14">
        <v>44237</v>
      </c>
      <c r="B1098" s="8" t="s">
        <v>15985</v>
      </c>
      <c r="C1098" s="12">
        <v>46779</v>
      </c>
      <c r="D1098" s="13" t="s">
        <v>3987</v>
      </c>
      <c r="E1098" s="48">
        <v>1739.4</v>
      </c>
      <c r="F1098" s="15">
        <v>44238</v>
      </c>
      <c r="G1098" s="48">
        <v>1739.4</v>
      </c>
      <c r="H1098" s="49">
        <f>Tabla13[[#This Row],[Importe]]-Tabla13[[#This Row],[Pagado]]</f>
        <v>0</v>
      </c>
      <c r="I1098" s="8" t="s">
        <v>10970</v>
      </c>
    </row>
    <row r="1099" spans="1:9" x14ac:dyDescent="0.25">
      <c r="A1099" s="14">
        <v>44237</v>
      </c>
      <c r="B1099" s="8" t="s">
        <v>15986</v>
      </c>
      <c r="C1099" s="12">
        <v>46780</v>
      </c>
      <c r="D1099" s="13" t="s">
        <v>3991</v>
      </c>
      <c r="E1099" s="48">
        <v>158.4</v>
      </c>
      <c r="F1099" s="15">
        <v>44237</v>
      </c>
      <c r="G1099" s="48">
        <v>158.4</v>
      </c>
      <c r="H1099" s="49">
        <f>Tabla13[[#This Row],[Importe]]-Tabla13[[#This Row],[Pagado]]</f>
        <v>0</v>
      </c>
      <c r="I1099" s="8" t="s">
        <v>10970</v>
      </c>
    </row>
    <row r="1100" spans="1:9" x14ac:dyDescent="0.25">
      <c r="A1100" s="14">
        <v>44237</v>
      </c>
      <c r="B1100" s="8" t="s">
        <v>15987</v>
      </c>
      <c r="C1100" s="12">
        <v>46781</v>
      </c>
      <c r="D1100" s="13" t="s">
        <v>4120</v>
      </c>
      <c r="E1100" s="48">
        <v>8272.2000000000007</v>
      </c>
      <c r="F1100" s="15">
        <v>44238</v>
      </c>
      <c r="G1100" s="48">
        <v>8272.2000000000007</v>
      </c>
      <c r="H1100" s="49">
        <f>Tabla13[[#This Row],[Importe]]-Tabla13[[#This Row],[Pagado]]</f>
        <v>0</v>
      </c>
      <c r="I1100" s="8" t="s">
        <v>10970</v>
      </c>
    </row>
    <row r="1101" spans="1:9" x14ac:dyDescent="0.25">
      <c r="A1101" s="14">
        <v>44237</v>
      </c>
      <c r="B1101" s="8" t="s">
        <v>15988</v>
      </c>
      <c r="C1101" s="12">
        <v>46782</v>
      </c>
      <c r="D1101" s="13" t="s">
        <v>3988</v>
      </c>
      <c r="E1101" s="48">
        <v>5085.6000000000004</v>
      </c>
      <c r="F1101" s="15">
        <v>44238</v>
      </c>
      <c r="G1101" s="48">
        <v>5085.6000000000004</v>
      </c>
      <c r="H1101" s="49">
        <f>Tabla13[[#This Row],[Importe]]-Tabla13[[#This Row],[Pagado]]</f>
        <v>0</v>
      </c>
      <c r="I1101" s="8" t="s">
        <v>10970</v>
      </c>
    </row>
    <row r="1102" spans="1:9" x14ac:dyDescent="0.25">
      <c r="A1102" s="14">
        <v>44237</v>
      </c>
      <c r="B1102" s="8" t="s">
        <v>15989</v>
      </c>
      <c r="C1102" s="12">
        <v>46783</v>
      </c>
      <c r="D1102" s="13" t="s">
        <v>3986</v>
      </c>
      <c r="E1102" s="48">
        <v>3429.6</v>
      </c>
      <c r="F1102" s="15">
        <v>44238</v>
      </c>
      <c r="G1102" s="48">
        <v>3429.6</v>
      </c>
      <c r="H1102" s="49">
        <f>Tabla13[[#This Row],[Importe]]-Tabla13[[#This Row],[Pagado]]</f>
        <v>0</v>
      </c>
      <c r="I1102" s="8" t="s">
        <v>10970</v>
      </c>
    </row>
    <row r="1103" spans="1:9" x14ac:dyDescent="0.25">
      <c r="A1103" s="14">
        <v>44237</v>
      </c>
      <c r="B1103" s="8" t="s">
        <v>15990</v>
      </c>
      <c r="C1103" s="12">
        <v>46784</v>
      </c>
      <c r="D1103" s="13" t="s">
        <v>3975</v>
      </c>
      <c r="E1103" s="48">
        <v>5044.8</v>
      </c>
      <c r="F1103" s="15">
        <v>44238</v>
      </c>
      <c r="G1103" s="48">
        <v>5044.8</v>
      </c>
      <c r="H1103" s="49">
        <f>Tabla13[[#This Row],[Importe]]-Tabla13[[#This Row],[Pagado]]</f>
        <v>0</v>
      </c>
      <c r="I1103" s="8" t="s">
        <v>10970</v>
      </c>
    </row>
    <row r="1104" spans="1:9" x14ac:dyDescent="0.25">
      <c r="A1104" s="14">
        <v>44237</v>
      </c>
      <c r="B1104" s="8" t="s">
        <v>15991</v>
      </c>
      <c r="C1104" s="12">
        <v>46785</v>
      </c>
      <c r="D1104" s="13" t="s">
        <v>3975</v>
      </c>
      <c r="E1104" s="48">
        <v>2400</v>
      </c>
      <c r="F1104" s="15">
        <v>44238</v>
      </c>
      <c r="G1104" s="48">
        <v>2400</v>
      </c>
      <c r="H1104" s="49">
        <f>Tabla13[[#This Row],[Importe]]-Tabla13[[#This Row],[Pagado]]</f>
        <v>0</v>
      </c>
      <c r="I1104" s="8" t="s">
        <v>10970</v>
      </c>
    </row>
    <row r="1105" spans="1:9" x14ac:dyDescent="0.25">
      <c r="A1105" s="14">
        <v>44237</v>
      </c>
      <c r="B1105" s="8" t="s">
        <v>15992</v>
      </c>
      <c r="C1105" s="12">
        <v>46786</v>
      </c>
      <c r="D1105" s="13" t="s">
        <v>4199</v>
      </c>
      <c r="E1105" s="48">
        <v>2852.2</v>
      </c>
      <c r="F1105" s="15">
        <v>44237</v>
      </c>
      <c r="G1105" s="48">
        <v>2852.2</v>
      </c>
      <c r="H1105" s="49">
        <f>Tabla13[[#This Row],[Importe]]-Tabla13[[#This Row],[Pagado]]</f>
        <v>0</v>
      </c>
      <c r="I1105" s="8" t="s">
        <v>10970</v>
      </c>
    </row>
    <row r="1106" spans="1:9" x14ac:dyDescent="0.25">
      <c r="A1106" s="14">
        <v>44237</v>
      </c>
      <c r="B1106" s="8" t="s">
        <v>15993</v>
      </c>
      <c r="C1106" s="12">
        <v>46787</v>
      </c>
      <c r="D1106" s="13" t="s">
        <v>4068</v>
      </c>
      <c r="E1106" s="48">
        <v>3110.8</v>
      </c>
      <c r="F1106" s="15">
        <v>44245</v>
      </c>
      <c r="G1106" s="48">
        <v>3110.8</v>
      </c>
      <c r="H1106" s="49">
        <f>Tabla13[[#This Row],[Importe]]-Tabla13[[#This Row],[Pagado]]</f>
        <v>0</v>
      </c>
      <c r="I1106" s="8" t="s">
        <v>10970</v>
      </c>
    </row>
    <row r="1107" spans="1:9" x14ac:dyDescent="0.25">
      <c r="A1107" s="14">
        <v>44237</v>
      </c>
      <c r="B1107" s="8" t="s">
        <v>15994</v>
      </c>
      <c r="C1107" s="12">
        <v>46788</v>
      </c>
      <c r="D1107" s="13" t="s">
        <v>3935</v>
      </c>
      <c r="E1107" s="48">
        <v>13248.8</v>
      </c>
      <c r="F1107" s="15">
        <v>44238</v>
      </c>
      <c r="G1107" s="48">
        <v>13248.8</v>
      </c>
      <c r="H1107" s="49">
        <f>Tabla13[[#This Row],[Importe]]-Tabla13[[#This Row],[Pagado]]</f>
        <v>0</v>
      </c>
      <c r="I1107" s="8" t="s">
        <v>10970</v>
      </c>
    </row>
    <row r="1108" spans="1:9" x14ac:dyDescent="0.25">
      <c r="A1108" s="14">
        <v>44237</v>
      </c>
      <c r="B1108" s="8" t="s">
        <v>15995</v>
      </c>
      <c r="C1108" s="12">
        <v>46789</v>
      </c>
      <c r="D1108" s="13" t="s">
        <v>4064</v>
      </c>
      <c r="E1108" s="48">
        <v>27540</v>
      </c>
      <c r="F1108" s="15">
        <v>44240</v>
      </c>
      <c r="G1108" s="48">
        <v>27540</v>
      </c>
      <c r="H1108" s="49">
        <f>Tabla13[[#This Row],[Importe]]-Tabla13[[#This Row],[Pagado]]</f>
        <v>0</v>
      </c>
      <c r="I1108" s="8" t="s">
        <v>10970</v>
      </c>
    </row>
    <row r="1109" spans="1:9" x14ac:dyDescent="0.25">
      <c r="A1109" s="14">
        <v>44237</v>
      </c>
      <c r="B1109" s="8" t="s">
        <v>15996</v>
      </c>
      <c r="C1109" s="12">
        <v>46790</v>
      </c>
      <c r="D1109" s="13" t="s">
        <v>4065</v>
      </c>
      <c r="E1109" s="48">
        <v>10517.2</v>
      </c>
      <c r="F1109" s="15">
        <v>44238</v>
      </c>
      <c r="G1109" s="48">
        <v>10517.2</v>
      </c>
      <c r="H1109" s="49">
        <f>Tabla13[[#This Row],[Importe]]-Tabla13[[#This Row],[Pagado]]</f>
        <v>0</v>
      </c>
      <c r="I1109" s="8" t="s">
        <v>10970</v>
      </c>
    </row>
    <row r="1110" spans="1:9" x14ac:dyDescent="0.25">
      <c r="A1110" s="14">
        <v>44237</v>
      </c>
      <c r="B1110" s="8" t="s">
        <v>15997</v>
      </c>
      <c r="C1110" s="12">
        <v>46791</v>
      </c>
      <c r="D1110" s="13" t="s">
        <v>4121</v>
      </c>
      <c r="E1110" s="48">
        <v>1329.9</v>
      </c>
      <c r="F1110" s="15">
        <v>44237</v>
      </c>
      <c r="G1110" s="48">
        <v>1329.9</v>
      </c>
      <c r="H1110" s="49">
        <f>Tabla13[[#This Row],[Importe]]-Tabla13[[#This Row],[Pagado]]</f>
        <v>0</v>
      </c>
      <c r="I1110" s="8" t="s">
        <v>10970</v>
      </c>
    </row>
    <row r="1111" spans="1:9" x14ac:dyDescent="0.25">
      <c r="A1111" s="14">
        <v>44237</v>
      </c>
      <c r="B1111" s="8" t="s">
        <v>15998</v>
      </c>
      <c r="C1111" s="12">
        <v>46792</v>
      </c>
      <c r="D1111" s="13" t="s">
        <v>4121</v>
      </c>
      <c r="E1111" s="48">
        <v>3223</v>
      </c>
      <c r="F1111" s="15">
        <v>44237</v>
      </c>
      <c r="G1111" s="48">
        <v>3223</v>
      </c>
      <c r="H1111" s="49">
        <f>Tabla13[[#This Row],[Importe]]-Tabla13[[#This Row],[Pagado]]</f>
        <v>0</v>
      </c>
      <c r="I1111" s="8" t="s">
        <v>10970</v>
      </c>
    </row>
    <row r="1112" spans="1:9" x14ac:dyDescent="0.25">
      <c r="A1112" s="14">
        <v>44237</v>
      </c>
      <c r="B1112" s="8" t="s">
        <v>15999</v>
      </c>
      <c r="C1112" s="12">
        <v>46793</v>
      </c>
      <c r="D1112" s="13" t="s">
        <v>4121</v>
      </c>
      <c r="E1112" s="48">
        <v>564.20000000000005</v>
      </c>
      <c r="F1112" s="15">
        <v>44237</v>
      </c>
      <c r="G1112" s="48">
        <v>564.20000000000005</v>
      </c>
      <c r="H1112" s="49">
        <f>Tabla13[[#This Row],[Importe]]-Tabla13[[#This Row],[Pagado]]</f>
        <v>0</v>
      </c>
      <c r="I1112" s="8" t="s">
        <v>10970</v>
      </c>
    </row>
    <row r="1113" spans="1:9" x14ac:dyDescent="0.25">
      <c r="A1113" s="14">
        <v>44237</v>
      </c>
      <c r="B1113" s="8" t="s">
        <v>16000</v>
      </c>
      <c r="C1113" s="12">
        <v>46794</v>
      </c>
      <c r="D1113" s="13" t="s">
        <v>4121</v>
      </c>
      <c r="E1113" s="48">
        <v>132</v>
      </c>
      <c r="F1113" s="15">
        <v>44237</v>
      </c>
      <c r="G1113" s="48">
        <v>132</v>
      </c>
      <c r="H1113" s="49">
        <f>Tabla13[[#This Row],[Importe]]-Tabla13[[#This Row],[Pagado]]</f>
        <v>0</v>
      </c>
      <c r="I1113" s="8" t="s">
        <v>10970</v>
      </c>
    </row>
    <row r="1114" spans="1:9" x14ac:dyDescent="0.25">
      <c r="A1114" s="14">
        <v>44237</v>
      </c>
      <c r="B1114" s="8" t="s">
        <v>16001</v>
      </c>
      <c r="C1114" s="12">
        <v>46795</v>
      </c>
      <c r="D1114" s="13" t="s">
        <v>4176</v>
      </c>
      <c r="E1114" s="48">
        <v>6473</v>
      </c>
      <c r="F1114" s="15">
        <v>44238</v>
      </c>
      <c r="G1114" s="48">
        <v>6473</v>
      </c>
      <c r="H1114" s="49">
        <f>Tabla13[[#This Row],[Importe]]-Tabla13[[#This Row],[Pagado]]</f>
        <v>0</v>
      </c>
      <c r="I1114" s="8" t="s">
        <v>10970</v>
      </c>
    </row>
    <row r="1115" spans="1:9" x14ac:dyDescent="0.25">
      <c r="A1115" s="14">
        <v>44237</v>
      </c>
      <c r="B1115" s="8" t="s">
        <v>16002</v>
      </c>
      <c r="C1115" s="12">
        <v>46796</v>
      </c>
      <c r="D1115" s="13" t="s">
        <v>3964</v>
      </c>
      <c r="E1115" s="48">
        <v>2260.1999999999998</v>
      </c>
      <c r="F1115" s="15">
        <v>44237</v>
      </c>
      <c r="G1115" s="48">
        <v>2260.1999999999998</v>
      </c>
      <c r="H1115" s="49">
        <f>Tabla13[[#This Row],[Importe]]-Tabla13[[#This Row],[Pagado]]</f>
        <v>0</v>
      </c>
      <c r="I1115" s="8" t="s">
        <v>10970</v>
      </c>
    </row>
    <row r="1116" spans="1:9" x14ac:dyDescent="0.25">
      <c r="A1116" s="14">
        <v>44237</v>
      </c>
      <c r="B1116" s="8" t="s">
        <v>16003</v>
      </c>
      <c r="C1116" s="12">
        <v>46797</v>
      </c>
      <c r="D1116" s="13" t="s">
        <v>4003</v>
      </c>
      <c r="E1116" s="48">
        <v>30950.62</v>
      </c>
      <c r="F1116" s="15">
        <v>44244</v>
      </c>
      <c r="G1116" s="48">
        <v>30950.62</v>
      </c>
      <c r="H1116" s="49">
        <f>Tabla13[[#This Row],[Importe]]-Tabla13[[#This Row],[Pagado]]</f>
        <v>0</v>
      </c>
      <c r="I1116" s="8" t="s">
        <v>10970</v>
      </c>
    </row>
    <row r="1117" spans="1:9" x14ac:dyDescent="0.25">
      <c r="A1117" s="14">
        <v>44237</v>
      </c>
      <c r="B1117" s="8" t="s">
        <v>16004</v>
      </c>
      <c r="C1117" s="12">
        <v>46798</v>
      </c>
      <c r="D1117" s="13" t="s">
        <v>4061</v>
      </c>
      <c r="E1117" s="48">
        <v>4886.7</v>
      </c>
      <c r="F1117" s="15">
        <v>44237</v>
      </c>
      <c r="G1117" s="48">
        <v>4886.7</v>
      </c>
      <c r="H1117" s="49">
        <f>Tabla13[[#This Row],[Importe]]-Tabla13[[#This Row],[Pagado]]</f>
        <v>0</v>
      </c>
      <c r="I1117" s="8" t="s">
        <v>10970</v>
      </c>
    </row>
    <row r="1118" spans="1:9" x14ac:dyDescent="0.25">
      <c r="A1118" s="14">
        <v>44237</v>
      </c>
      <c r="B1118" s="8" t="s">
        <v>16005</v>
      </c>
      <c r="C1118" s="12">
        <v>46799</v>
      </c>
      <c r="D1118" s="13" t="s">
        <v>3964</v>
      </c>
      <c r="E1118" s="48">
        <v>14940</v>
      </c>
      <c r="F1118" s="15">
        <v>44238</v>
      </c>
      <c r="G1118" s="48">
        <v>14940</v>
      </c>
      <c r="H1118" s="49">
        <f>Tabla13[[#This Row],[Importe]]-Tabla13[[#This Row],[Pagado]]</f>
        <v>0</v>
      </c>
      <c r="I1118" s="8" t="s">
        <v>10970</v>
      </c>
    </row>
    <row r="1119" spans="1:9" ht="30" x14ac:dyDescent="0.25">
      <c r="A1119" s="14">
        <v>44237</v>
      </c>
      <c r="B1119" s="8" t="s">
        <v>16006</v>
      </c>
      <c r="C1119" s="12">
        <v>46800</v>
      </c>
      <c r="D1119" s="13" t="s">
        <v>3952</v>
      </c>
      <c r="E1119" s="48">
        <v>52509.8</v>
      </c>
      <c r="F1119" s="15" t="s">
        <v>16007</v>
      </c>
      <c r="G1119" s="48">
        <f>12509.8+40000</f>
        <v>52509.8</v>
      </c>
      <c r="H1119" s="49">
        <f>Tabla13[[#This Row],[Importe]]-Tabla13[[#This Row],[Pagado]]</f>
        <v>0</v>
      </c>
      <c r="I1119" s="8" t="s">
        <v>10970</v>
      </c>
    </row>
    <row r="1120" spans="1:9" ht="30" x14ac:dyDescent="0.25">
      <c r="A1120" s="14">
        <v>44237</v>
      </c>
      <c r="B1120" s="8" t="s">
        <v>16008</v>
      </c>
      <c r="C1120" s="12">
        <v>46801</v>
      </c>
      <c r="D1120" s="13" t="s">
        <v>3951</v>
      </c>
      <c r="E1120" s="48">
        <v>4945.4399999999996</v>
      </c>
      <c r="F1120" s="15" t="s">
        <v>15812</v>
      </c>
      <c r="G1120" s="48">
        <f>4700+245.44</f>
        <v>4945.4399999999996</v>
      </c>
      <c r="H1120" s="49">
        <f>Tabla13[[#This Row],[Importe]]-Tabla13[[#This Row],[Pagado]]</f>
        <v>0</v>
      </c>
      <c r="I1120" s="8" t="s">
        <v>10970</v>
      </c>
    </row>
    <row r="1121" spans="1:9" x14ac:dyDescent="0.25">
      <c r="A1121" s="14">
        <v>44237</v>
      </c>
      <c r="B1121" s="8" t="s">
        <v>16009</v>
      </c>
      <c r="C1121" s="12">
        <v>46802</v>
      </c>
      <c r="D1121" s="13" t="s">
        <v>4135</v>
      </c>
      <c r="E1121" s="48">
        <v>1518.4</v>
      </c>
      <c r="F1121" s="15">
        <v>44237</v>
      </c>
      <c r="G1121" s="48">
        <v>1518.4</v>
      </c>
      <c r="H1121" s="49">
        <f>Tabla13[[#This Row],[Importe]]-Tabla13[[#This Row],[Pagado]]</f>
        <v>0</v>
      </c>
      <c r="I1121" s="8" t="s">
        <v>10970</v>
      </c>
    </row>
    <row r="1122" spans="1:9" ht="30" x14ac:dyDescent="0.25">
      <c r="A1122" s="14">
        <v>44237</v>
      </c>
      <c r="B1122" s="8" t="s">
        <v>16010</v>
      </c>
      <c r="C1122" s="12">
        <v>46803</v>
      </c>
      <c r="D1122" s="13" t="s">
        <v>4020</v>
      </c>
      <c r="E1122" s="48">
        <v>5032.7</v>
      </c>
      <c r="F1122" s="15" t="s">
        <v>16011</v>
      </c>
      <c r="G1122" s="48">
        <f>637.2+4395.5</f>
        <v>5032.7</v>
      </c>
      <c r="H1122" s="49">
        <f>Tabla13[[#This Row],[Importe]]-Tabla13[[#This Row],[Pagado]]</f>
        <v>0</v>
      </c>
      <c r="I1122" s="8" t="s">
        <v>10970</v>
      </c>
    </row>
    <row r="1123" spans="1:9" x14ac:dyDescent="0.25">
      <c r="A1123" s="14">
        <v>44237</v>
      </c>
      <c r="B1123" s="8" t="s">
        <v>16012</v>
      </c>
      <c r="C1123" s="12">
        <v>46804</v>
      </c>
      <c r="D1123" s="13" t="s">
        <v>4105</v>
      </c>
      <c r="E1123" s="48">
        <v>49127.4</v>
      </c>
      <c r="F1123" s="15">
        <v>44238</v>
      </c>
      <c r="G1123" s="48">
        <v>49127.4</v>
      </c>
      <c r="H1123" s="49">
        <f>Tabla13[[#This Row],[Importe]]-Tabla13[[#This Row],[Pagado]]</f>
        <v>0</v>
      </c>
      <c r="I1123" s="8" t="s">
        <v>10970</v>
      </c>
    </row>
    <row r="1124" spans="1:9" x14ac:dyDescent="0.25">
      <c r="A1124" s="14">
        <v>44237</v>
      </c>
      <c r="B1124" s="8" t="s">
        <v>16013</v>
      </c>
      <c r="C1124" s="12">
        <v>46805</v>
      </c>
      <c r="D1124" s="13" t="s">
        <v>3964</v>
      </c>
      <c r="E1124" s="48">
        <v>19079.8</v>
      </c>
      <c r="F1124" s="15">
        <v>44237</v>
      </c>
      <c r="G1124" s="48">
        <v>19079.8</v>
      </c>
      <c r="H1124" s="49">
        <f>Tabla13[[#This Row],[Importe]]-Tabla13[[#This Row],[Pagado]]</f>
        <v>0</v>
      </c>
      <c r="I1124" s="8" t="s">
        <v>10970</v>
      </c>
    </row>
    <row r="1125" spans="1:9" x14ac:dyDescent="0.25">
      <c r="A1125" s="14">
        <v>44237</v>
      </c>
      <c r="B1125" s="8" t="s">
        <v>16014</v>
      </c>
      <c r="C1125" s="12">
        <v>46806</v>
      </c>
      <c r="D1125" s="13" t="s">
        <v>4096</v>
      </c>
      <c r="E1125" s="48">
        <v>850.2</v>
      </c>
      <c r="F1125" s="15">
        <v>44237</v>
      </c>
      <c r="G1125" s="48">
        <v>850.2</v>
      </c>
      <c r="H1125" s="49">
        <f>Tabla13[[#This Row],[Importe]]-Tabla13[[#This Row],[Pagado]]</f>
        <v>0</v>
      </c>
      <c r="I1125" s="8" t="s">
        <v>10970</v>
      </c>
    </row>
    <row r="1126" spans="1:9" x14ac:dyDescent="0.25">
      <c r="A1126" s="14">
        <v>44237</v>
      </c>
      <c r="B1126" s="8" t="s">
        <v>16015</v>
      </c>
      <c r="C1126" s="12">
        <v>46807</v>
      </c>
      <c r="D1126" s="13" t="s">
        <v>3978</v>
      </c>
      <c r="E1126" s="48">
        <v>3782</v>
      </c>
      <c r="F1126" s="15">
        <v>44238</v>
      </c>
      <c r="G1126" s="48">
        <v>3782</v>
      </c>
      <c r="H1126" s="49">
        <f>Tabla13[[#This Row],[Importe]]-Tabla13[[#This Row],[Pagado]]</f>
        <v>0</v>
      </c>
      <c r="I1126" s="8" t="s">
        <v>10970</v>
      </c>
    </row>
    <row r="1127" spans="1:9" x14ac:dyDescent="0.25">
      <c r="A1127" s="14">
        <v>44237</v>
      </c>
      <c r="B1127" s="8" t="s">
        <v>16016</v>
      </c>
      <c r="C1127" s="12">
        <v>46808</v>
      </c>
      <c r="D1127" s="13" t="s">
        <v>4164</v>
      </c>
      <c r="E1127" s="48">
        <v>15347.4</v>
      </c>
      <c r="F1127" s="15">
        <v>44237</v>
      </c>
      <c r="G1127" s="48">
        <v>15347.4</v>
      </c>
      <c r="H1127" s="49">
        <f>Tabla13[[#This Row],[Importe]]-Tabla13[[#This Row],[Pagado]]</f>
        <v>0</v>
      </c>
      <c r="I1127" s="8" t="s">
        <v>10970</v>
      </c>
    </row>
    <row r="1128" spans="1:9" x14ac:dyDescent="0.25">
      <c r="A1128" s="14">
        <v>44237</v>
      </c>
      <c r="B1128" s="8" t="s">
        <v>16017</v>
      </c>
      <c r="C1128" s="12">
        <v>46809</v>
      </c>
      <c r="D1128" s="13" t="s">
        <v>3994</v>
      </c>
      <c r="E1128" s="48">
        <v>942.4</v>
      </c>
      <c r="F1128" s="15">
        <v>44237</v>
      </c>
      <c r="G1128" s="48">
        <v>942.4</v>
      </c>
      <c r="H1128" s="49">
        <f>Tabla13[[#This Row],[Importe]]-Tabla13[[#This Row],[Pagado]]</f>
        <v>0</v>
      </c>
      <c r="I1128" s="8" t="s">
        <v>10970</v>
      </c>
    </row>
    <row r="1129" spans="1:9" x14ac:dyDescent="0.25">
      <c r="A1129" s="14">
        <v>44237</v>
      </c>
      <c r="B1129" s="8" t="s">
        <v>16018</v>
      </c>
      <c r="C1129" s="12">
        <v>46810</v>
      </c>
      <c r="D1129" s="13" t="s">
        <v>4074</v>
      </c>
      <c r="E1129" s="48">
        <v>4294.3999999999996</v>
      </c>
      <c r="F1129" s="15">
        <v>44237</v>
      </c>
      <c r="G1129" s="48">
        <v>4294.3999999999996</v>
      </c>
      <c r="H1129" s="49">
        <f>Tabla13[[#This Row],[Importe]]-Tabla13[[#This Row],[Pagado]]</f>
        <v>0</v>
      </c>
      <c r="I1129" s="8" t="s">
        <v>10970</v>
      </c>
    </row>
    <row r="1130" spans="1:9" x14ac:dyDescent="0.25">
      <c r="A1130" s="14">
        <v>44237</v>
      </c>
      <c r="B1130" s="8" t="s">
        <v>16019</v>
      </c>
      <c r="C1130" s="12">
        <v>46811</v>
      </c>
      <c r="D1130" s="13" t="s">
        <v>4072</v>
      </c>
      <c r="E1130" s="48">
        <v>570.4</v>
      </c>
      <c r="F1130" s="15">
        <v>44237</v>
      </c>
      <c r="G1130" s="48">
        <v>570.4</v>
      </c>
      <c r="H1130" s="49">
        <f>Tabla13[[#This Row],[Importe]]-Tabla13[[#This Row],[Pagado]]</f>
        <v>0</v>
      </c>
      <c r="I1130" s="8" t="s">
        <v>10970</v>
      </c>
    </row>
    <row r="1131" spans="1:9" x14ac:dyDescent="0.25">
      <c r="A1131" s="14">
        <v>44237</v>
      </c>
      <c r="B1131" s="8" t="s">
        <v>16020</v>
      </c>
      <c r="C1131" s="12">
        <v>46812</v>
      </c>
      <c r="D1131" s="13" t="s">
        <v>4073</v>
      </c>
      <c r="E1131" s="48">
        <v>8067.4</v>
      </c>
      <c r="F1131" s="15">
        <v>44237</v>
      </c>
      <c r="G1131" s="48">
        <v>8067.4</v>
      </c>
      <c r="H1131" s="49">
        <f>Tabla13[[#This Row],[Importe]]-Tabla13[[#This Row],[Pagado]]</f>
        <v>0</v>
      </c>
      <c r="I1131" s="8" t="s">
        <v>10970</v>
      </c>
    </row>
    <row r="1132" spans="1:9" x14ac:dyDescent="0.25">
      <c r="A1132" s="14">
        <v>44237</v>
      </c>
      <c r="B1132" s="8" t="s">
        <v>16021</v>
      </c>
      <c r="C1132" s="12">
        <v>46813</v>
      </c>
      <c r="D1132" s="13" t="s">
        <v>4042</v>
      </c>
      <c r="E1132" s="48">
        <v>19776.400000000001</v>
      </c>
      <c r="F1132" s="15">
        <v>44271</v>
      </c>
      <c r="G1132" s="48">
        <v>19776.400000000001</v>
      </c>
      <c r="H1132" s="49">
        <f>Tabla13[[#This Row],[Importe]]-Tabla13[[#This Row],[Pagado]]</f>
        <v>0</v>
      </c>
      <c r="I1132" s="8" t="s">
        <v>12422</v>
      </c>
    </row>
    <row r="1133" spans="1:9" x14ac:dyDescent="0.25">
      <c r="A1133" s="14">
        <v>44237</v>
      </c>
      <c r="B1133" s="8" t="s">
        <v>16022</v>
      </c>
      <c r="C1133" s="12">
        <v>46814</v>
      </c>
      <c r="D1133" s="13" t="s">
        <v>4049</v>
      </c>
      <c r="E1133" s="48">
        <v>405.6</v>
      </c>
      <c r="F1133" s="15">
        <v>44237</v>
      </c>
      <c r="G1133" s="48">
        <v>405.6</v>
      </c>
      <c r="H1133" s="49">
        <f>Tabla13[[#This Row],[Importe]]-Tabla13[[#This Row],[Pagado]]</f>
        <v>0</v>
      </c>
      <c r="I1133" s="8" t="s">
        <v>10970</v>
      </c>
    </row>
    <row r="1134" spans="1:9" x14ac:dyDescent="0.25">
      <c r="A1134" s="14">
        <v>44238</v>
      </c>
      <c r="B1134" s="8" t="s">
        <v>16023</v>
      </c>
      <c r="C1134" s="12">
        <v>46815</v>
      </c>
      <c r="D1134" s="13" t="s">
        <v>3936</v>
      </c>
      <c r="E1134" s="48">
        <v>3630</v>
      </c>
      <c r="F1134" s="15">
        <v>44240</v>
      </c>
      <c r="G1134" s="48">
        <v>3630</v>
      </c>
      <c r="H1134" s="49">
        <f>Tabla13[[#This Row],[Importe]]-Tabla13[[#This Row],[Pagado]]</f>
        <v>0</v>
      </c>
      <c r="I1134" s="8" t="s">
        <v>10970</v>
      </c>
    </row>
    <row r="1135" spans="1:9" ht="30" x14ac:dyDescent="0.25">
      <c r="A1135" s="14">
        <v>44238</v>
      </c>
      <c r="B1135" s="8" t="s">
        <v>16024</v>
      </c>
      <c r="C1135" s="12">
        <v>46816</v>
      </c>
      <c r="D1135" s="13" t="s">
        <v>3935</v>
      </c>
      <c r="E1135" s="48">
        <v>61804.6</v>
      </c>
      <c r="F1135" s="15" t="s">
        <v>16025</v>
      </c>
      <c r="G1135" s="48">
        <f>42800+19004.6</f>
        <v>61804.6</v>
      </c>
      <c r="H1135" s="49">
        <f>Tabla13[[#This Row],[Importe]]-Tabla13[[#This Row],[Pagado]]</f>
        <v>0</v>
      </c>
      <c r="I1135" s="8" t="s">
        <v>10970</v>
      </c>
    </row>
    <row r="1136" spans="1:9" x14ac:dyDescent="0.25">
      <c r="A1136" s="14">
        <v>44238</v>
      </c>
      <c r="B1136" s="8" t="s">
        <v>16026</v>
      </c>
      <c r="C1136" s="12">
        <v>46817</v>
      </c>
      <c r="D1136" s="13" t="s">
        <v>3935</v>
      </c>
      <c r="E1136" s="48">
        <v>1075.2</v>
      </c>
      <c r="F1136" s="15">
        <v>44241</v>
      </c>
      <c r="G1136" s="48">
        <v>1075.2</v>
      </c>
      <c r="H1136" s="49">
        <f>Tabla13[[#This Row],[Importe]]-Tabla13[[#This Row],[Pagado]]</f>
        <v>0</v>
      </c>
      <c r="I1136" s="8" t="s">
        <v>10970</v>
      </c>
    </row>
    <row r="1137" spans="1:9" x14ac:dyDescent="0.25">
      <c r="A1137" s="14">
        <v>44238</v>
      </c>
      <c r="B1137" s="8" t="s">
        <v>16027</v>
      </c>
      <c r="C1137" s="12">
        <v>46818</v>
      </c>
      <c r="D1137" s="13" t="s">
        <v>4031</v>
      </c>
      <c r="E1137" s="48">
        <v>1920</v>
      </c>
      <c r="F1137" s="15">
        <v>44238</v>
      </c>
      <c r="G1137" s="48">
        <v>1920</v>
      </c>
      <c r="H1137" s="49">
        <f>Tabla13[[#This Row],[Importe]]-Tabla13[[#This Row],[Pagado]]</f>
        <v>0</v>
      </c>
      <c r="I1137" s="8" t="s">
        <v>10970</v>
      </c>
    </row>
    <row r="1138" spans="1:9" x14ac:dyDescent="0.25">
      <c r="A1138" s="14">
        <v>44238</v>
      </c>
      <c r="B1138" s="8" t="s">
        <v>16028</v>
      </c>
      <c r="C1138" s="12">
        <v>46819</v>
      </c>
      <c r="D1138" s="13" t="s">
        <v>3954</v>
      </c>
      <c r="E1138" s="48">
        <v>4900.5</v>
      </c>
      <c r="F1138" s="15">
        <v>44238</v>
      </c>
      <c r="G1138" s="48">
        <v>4900.5</v>
      </c>
      <c r="H1138" s="49">
        <f>Tabla13[[#This Row],[Importe]]-Tabla13[[#This Row],[Pagado]]</f>
        <v>0</v>
      </c>
      <c r="I1138" s="8" t="s">
        <v>10970</v>
      </c>
    </row>
    <row r="1139" spans="1:9" x14ac:dyDescent="0.25">
      <c r="A1139" s="14">
        <v>44238</v>
      </c>
      <c r="B1139" s="8" t="s">
        <v>16029</v>
      </c>
      <c r="C1139" s="12">
        <v>46820</v>
      </c>
      <c r="D1139" s="13" t="s">
        <v>3949</v>
      </c>
      <c r="E1139" s="48">
        <v>22947</v>
      </c>
      <c r="F1139" s="15">
        <v>44240</v>
      </c>
      <c r="G1139" s="48">
        <v>22947</v>
      </c>
      <c r="H1139" s="49">
        <f>Tabla13[[#This Row],[Importe]]-Tabla13[[#This Row],[Pagado]]</f>
        <v>0</v>
      </c>
      <c r="I1139" s="8" t="s">
        <v>10970</v>
      </c>
    </row>
    <row r="1140" spans="1:9" x14ac:dyDescent="0.25">
      <c r="A1140" s="14">
        <v>44238</v>
      </c>
      <c r="B1140" s="8" t="s">
        <v>16030</v>
      </c>
      <c r="C1140" s="12">
        <v>46821</v>
      </c>
      <c r="D1140" s="13" t="s">
        <v>10277</v>
      </c>
      <c r="E1140" s="48">
        <v>1946.1</v>
      </c>
      <c r="F1140" s="15">
        <v>44238</v>
      </c>
      <c r="G1140" s="48">
        <v>1946.1</v>
      </c>
      <c r="H1140" s="49">
        <f>Tabla13[[#This Row],[Importe]]-Tabla13[[#This Row],[Pagado]]</f>
        <v>0</v>
      </c>
      <c r="I1140" s="8" t="s">
        <v>10970</v>
      </c>
    </row>
    <row r="1141" spans="1:9" ht="30" x14ac:dyDescent="0.25">
      <c r="A1141" s="14">
        <v>44238</v>
      </c>
      <c r="B1141" s="8" t="s">
        <v>16031</v>
      </c>
      <c r="C1141" s="12">
        <v>46822</v>
      </c>
      <c r="D1141" s="13" t="s">
        <v>3951</v>
      </c>
      <c r="E1141" s="48">
        <v>4079.9</v>
      </c>
      <c r="F1141" s="15" t="s">
        <v>16032</v>
      </c>
      <c r="G1141" s="48">
        <f>2300+1779.9</f>
        <v>4079.9</v>
      </c>
      <c r="H1141" s="49">
        <f>Tabla13[[#This Row],[Importe]]-Tabla13[[#This Row],[Pagado]]</f>
        <v>0</v>
      </c>
      <c r="I1141" s="8" t="s">
        <v>10970</v>
      </c>
    </row>
    <row r="1142" spans="1:9" x14ac:dyDescent="0.25">
      <c r="A1142" s="14">
        <v>44238</v>
      </c>
      <c r="B1142" s="8" t="s">
        <v>16033</v>
      </c>
      <c r="C1142" s="12">
        <v>46823</v>
      </c>
      <c r="D1142" s="13" t="s">
        <v>3941</v>
      </c>
      <c r="E1142" s="48">
        <v>546</v>
      </c>
      <c r="F1142" s="15">
        <v>44239</v>
      </c>
      <c r="G1142" s="48">
        <v>546</v>
      </c>
      <c r="H1142" s="49">
        <f>Tabla13[[#This Row],[Importe]]-Tabla13[[#This Row],[Pagado]]</f>
        <v>0</v>
      </c>
      <c r="I1142" s="8" t="s">
        <v>10970</v>
      </c>
    </row>
    <row r="1143" spans="1:9" x14ac:dyDescent="0.25">
      <c r="A1143" s="14">
        <v>44238</v>
      </c>
      <c r="B1143" s="8" t="s">
        <v>16034</v>
      </c>
      <c r="C1143" s="12">
        <v>46824</v>
      </c>
      <c r="D1143" s="13" t="s">
        <v>3973</v>
      </c>
      <c r="E1143" s="48">
        <v>1278</v>
      </c>
      <c r="F1143" s="15">
        <v>44238</v>
      </c>
      <c r="G1143" s="48">
        <v>1278</v>
      </c>
      <c r="H1143" s="49">
        <f>Tabla13[[#This Row],[Importe]]-Tabla13[[#This Row],[Pagado]]</f>
        <v>0</v>
      </c>
      <c r="I1143" s="8" t="s">
        <v>10970</v>
      </c>
    </row>
    <row r="1144" spans="1:9" x14ac:dyDescent="0.25">
      <c r="A1144" s="14">
        <v>44238</v>
      </c>
      <c r="B1144" s="8" t="s">
        <v>16035</v>
      </c>
      <c r="C1144" s="12">
        <v>46825</v>
      </c>
      <c r="D1144" s="13" t="s">
        <v>3947</v>
      </c>
      <c r="E1144" s="48">
        <v>2232.6999999999998</v>
      </c>
      <c r="F1144" s="15">
        <v>44239</v>
      </c>
      <c r="G1144" s="48">
        <v>2232.6999999999998</v>
      </c>
      <c r="H1144" s="49">
        <f>Tabla13[[#This Row],[Importe]]-Tabla13[[#This Row],[Pagado]]</f>
        <v>0</v>
      </c>
      <c r="I1144" s="8" t="s">
        <v>10970</v>
      </c>
    </row>
    <row r="1145" spans="1:9" x14ac:dyDescent="0.25">
      <c r="A1145" s="14">
        <v>44238</v>
      </c>
      <c r="B1145" s="8" t="s">
        <v>16036</v>
      </c>
      <c r="C1145" s="12">
        <v>46826</v>
      </c>
      <c r="D1145" s="13" t="s">
        <v>3944</v>
      </c>
      <c r="E1145" s="48">
        <v>3859</v>
      </c>
      <c r="F1145" s="15">
        <v>44240</v>
      </c>
      <c r="G1145" s="48">
        <v>3859</v>
      </c>
      <c r="H1145" s="49">
        <f>Tabla13[[#This Row],[Importe]]-Tabla13[[#This Row],[Pagado]]</f>
        <v>0</v>
      </c>
      <c r="I1145" s="8" t="s">
        <v>10970</v>
      </c>
    </row>
    <row r="1146" spans="1:9" x14ac:dyDescent="0.25">
      <c r="A1146" s="14">
        <v>44238</v>
      </c>
      <c r="B1146" s="8" t="s">
        <v>16037</v>
      </c>
      <c r="C1146" s="12">
        <v>46827</v>
      </c>
      <c r="D1146" s="13" t="s">
        <v>3946</v>
      </c>
      <c r="E1146" s="48">
        <v>5287.8</v>
      </c>
      <c r="F1146" s="15">
        <v>44240</v>
      </c>
      <c r="G1146" s="48">
        <v>5287.8</v>
      </c>
      <c r="H1146" s="49">
        <f>Tabla13[[#This Row],[Importe]]-Tabla13[[#This Row],[Pagado]]</f>
        <v>0</v>
      </c>
      <c r="I1146" s="8" t="s">
        <v>10970</v>
      </c>
    </row>
    <row r="1147" spans="1:9" x14ac:dyDescent="0.25">
      <c r="A1147" s="14">
        <v>44238</v>
      </c>
      <c r="B1147" s="8" t="s">
        <v>16038</v>
      </c>
      <c r="C1147" s="12">
        <v>46828</v>
      </c>
      <c r="D1147" s="13" t="s">
        <v>3938</v>
      </c>
      <c r="E1147" s="48">
        <v>3474.4</v>
      </c>
      <c r="F1147" s="15">
        <v>44239</v>
      </c>
      <c r="G1147" s="48">
        <v>3474.4</v>
      </c>
      <c r="H1147" s="49">
        <f>Tabla13[[#This Row],[Importe]]-Tabla13[[#This Row],[Pagado]]</f>
        <v>0</v>
      </c>
      <c r="I1147" s="8" t="s">
        <v>10970</v>
      </c>
    </row>
    <row r="1148" spans="1:9" x14ac:dyDescent="0.25">
      <c r="A1148" s="14">
        <v>44238</v>
      </c>
      <c r="B1148" s="8" t="s">
        <v>16039</v>
      </c>
      <c r="C1148" s="12">
        <v>46829</v>
      </c>
      <c r="D1148" s="13" t="s">
        <v>3939</v>
      </c>
      <c r="E1148" s="48">
        <v>3680.8</v>
      </c>
      <c r="F1148" s="15">
        <v>44240</v>
      </c>
      <c r="G1148" s="48">
        <v>3680.8</v>
      </c>
      <c r="H1148" s="49">
        <f>Tabla13[[#This Row],[Importe]]-Tabla13[[#This Row],[Pagado]]</f>
        <v>0</v>
      </c>
      <c r="I1148" s="8" t="s">
        <v>10970</v>
      </c>
    </row>
    <row r="1149" spans="1:9" x14ac:dyDescent="0.25">
      <c r="A1149" s="14">
        <v>44238</v>
      </c>
      <c r="B1149" s="8" t="s">
        <v>16040</v>
      </c>
      <c r="C1149" s="12">
        <v>46830</v>
      </c>
      <c r="D1149" s="13" t="s">
        <v>3950</v>
      </c>
      <c r="E1149" s="48">
        <v>32498.400000000001</v>
      </c>
      <c r="F1149" s="15">
        <v>44240</v>
      </c>
      <c r="G1149" s="48">
        <v>32498.400000000001</v>
      </c>
      <c r="H1149" s="49">
        <f>Tabla13[[#This Row],[Importe]]-Tabla13[[#This Row],[Pagado]]</f>
        <v>0</v>
      </c>
      <c r="I1149" s="8" t="s">
        <v>10970</v>
      </c>
    </row>
    <row r="1150" spans="1:9" x14ac:dyDescent="0.25">
      <c r="A1150" s="14">
        <v>44238</v>
      </c>
      <c r="B1150" s="8" t="s">
        <v>16041</v>
      </c>
      <c r="C1150" s="12">
        <v>46831</v>
      </c>
      <c r="D1150" s="13" t="s">
        <v>4006</v>
      </c>
      <c r="E1150" s="48">
        <v>8932.5</v>
      </c>
      <c r="F1150" s="15">
        <v>44238</v>
      </c>
      <c r="G1150" s="48">
        <v>8932.5</v>
      </c>
      <c r="H1150" s="49">
        <f>Tabla13[[#This Row],[Importe]]-Tabla13[[#This Row],[Pagado]]</f>
        <v>0</v>
      </c>
      <c r="I1150" s="8" t="s">
        <v>10970</v>
      </c>
    </row>
    <row r="1151" spans="1:9" x14ac:dyDescent="0.25">
      <c r="A1151" s="14">
        <v>44238</v>
      </c>
      <c r="B1151" s="8" t="s">
        <v>16042</v>
      </c>
      <c r="C1151" s="12">
        <v>46832</v>
      </c>
      <c r="D1151" s="13" t="s">
        <v>3948</v>
      </c>
      <c r="E1151" s="48">
        <v>6586.8</v>
      </c>
      <c r="F1151" s="15">
        <v>44242</v>
      </c>
      <c r="G1151" s="48">
        <v>6586.8</v>
      </c>
      <c r="H1151" s="49">
        <f>Tabla13[[#This Row],[Importe]]-Tabla13[[#This Row],[Pagado]]</f>
        <v>0</v>
      </c>
      <c r="I1151" s="8" t="s">
        <v>10970</v>
      </c>
    </row>
    <row r="1152" spans="1:9" x14ac:dyDescent="0.25">
      <c r="A1152" s="14">
        <v>44238</v>
      </c>
      <c r="B1152" s="8" t="s">
        <v>16043</v>
      </c>
      <c r="C1152" s="12">
        <v>46833</v>
      </c>
      <c r="D1152" s="13" t="s">
        <v>3942</v>
      </c>
      <c r="E1152" s="48">
        <v>3225.2</v>
      </c>
      <c r="F1152" s="15">
        <v>44242</v>
      </c>
      <c r="G1152" s="48">
        <v>3225.2</v>
      </c>
      <c r="H1152" s="49">
        <f>Tabla13[[#This Row],[Importe]]-Tabla13[[#This Row],[Pagado]]</f>
        <v>0</v>
      </c>
      <c r="I1152" s="8" t="s">
        <v>10970</v>
      </c>
    </row>
    <row r="1153" spans="1:9" x14ac:dyDescent="0.25">
      <c r="A1153" s="14">
        <v>44238</v>
      </c>
      <c r="B1153" s="8" t="s">
        <v>16044</v>
      </c>
      <c r="C1153" s="12">
        <v>46834</v>
      </c>
      <c r="D1153" s="13" t="s">
        <v>3963</v>
      </c>
      <c r="E1153" s="48">
        <v>940</v>
      </c>
      <c r="F1153" s="15">
        <v>44238</v>
      </c>
      <c r="G1153" s="48">
        <v>940</v>
      </c>
      <c r="H1153" s="49">
        <f>Tabla13[[#This Row],[Importe]]-Tabla13[[#This Row],[Pagado]]</f>
        <v>0</v>
      </c>
      <c r="I1153" s="8" t="s">
        <v>10970</v>
      </c>
    </row>
    <row r="1154" spans="1:9" x14ac:dyDescent="0.25">
      <c r="A1154" s="14">
        <v>44238</v>
      </c>
      <c r="B1154" s="8" t="s">
        <v>16045</v>
      </c>
      <c r="C1154" s="12">
        <v>46835</v>
      </c>
      <c r="D1154" s="13" t="s">
        <v>3997</v>
      </c>
      <c r="E1154" s="48">
        <v>1654.6</v>
      </c>
      <c r="F1154" s="15">
        <v>44238</v>
      </c>
      <c r="G1154" s="48">
        <v>1654.6</v>
      </c>
      <c r="H1154" s="49">
        <f>Tabla13[[#This Row],[Importe]]-Tabla13[[#This Row],[Pagado]]</f>
        <v>0</v>
      </c>
      <c r="I1154" s="8" t="s">
        <v>10970</v>
      </c>
    </row>
    <row r="1155" spans="1:9" x14ac:dyDescent="0.25">
      <c r="A1155" s="14">
        <v>44238</v>
      </c>
      <c r="B1155" s="8" t="s">
        <v>16046</v>
      </c>
      <c r="C1155" s="12">
        <v>46836</v>
      </c>
      <c r="D1155" s="13" t="s">
        <v>4093</v>
      </c>
      <c r="E1155" s="48">
        <v>6179.9</v>
      </c>
      <c r="F1155" s="15">
        <v>44238</v>
      </c>
      <c r="G1155" s="48">
        <v>6179.9</v>
      </c>
      <c r="H1155" s="49">
        <f>Tabla13[[#This Row],[Importe]]-Tabla13[[#This Row],[Pagado]]</f>
        <v>0</v>
      </c>
      <c r="I1155" s="8" t="s">
        <v>10970</v>
      </c>
    </row>
    <row r="1156" spans="1:9" x14ac:dyDescent="0.25">
      <c r="A1156" s="14">
        <v>44238</v>
      </c>
      <c r="B1156" s="8" t="s">
        <v>16047</v>
      </c>
      <c r="C1156" s="12">
        <v>46837</v>
      </c>
      <c r="D1156" s="13" t="s">
        <v>3994</v>
      </c>
      <c r="E1156" s="48">
        <v>1616.6</v>
      </c>
      <c r="F1156" s="15">
        <v>44238</v>
      </c>
      <c r="G1156" s="48">
        <v>1616.6</v>
      </c>
      <c r="H1156" s="49">
        <f>Tabla13[[#This Row],[Importe]]-Tabla13[[#This Row],[Pagado]]</f>
        <v>0</v>
      </c>
      <c r="I1156" s="8" t="s">
        <v>10970</v>
      </c>
    </row>
    <row r="1157" spans="1:9" x14ac:dyDescent="0.25">
      <c r="A1157" s="14">
        <v>44238</v>
      </c>
      <c r="B1157" s="8" t="s">
        <v>16048</v>
      </c>
      <c r="C1157" s="12">
        <v>46838</v>
      </c>
      <c r="D1157" s="13" t="s">
        <v>3964</v>
      </c>
      <c r="E1157" s="48">
        <v>3292.2</v>
      </c>
      <c r="F1157" s="15">
        <v>44238</v>
      </c>
      <c r="G1157" s="48">
        <v>3292.2</v>
      </c>
      <c r="H1157" s="49">
        <f>Tabla13[[#This Row],[Importe]]-Tabla13[[#This Row],[Pagado]]</f>
        <v>0</v>
      </c>
      <c r="I1157" s="8" t="s">
        <v>10970</v>
      </c>
    </row>
    <row r="1158" spans="1:9" x14ac:dyDescent="0.25">
      <c r="A1158" s="14">
        <v>44238</v>
      </c>
      <c r="B1158" s="8" t="s">
        <v>16049</v>
      </c>
      <c r="C1158" s="12">
        <v>46839</v>
      </c>
      <c r="D1158" s="13" t="s">
        <v>3960</v>
      </c>
      <c r="E1158" s="48">
        <v>13325.8</v>
      </c>
      <c r="F1158" s="15">
        <v>44238</v>
      </c>
      <c r="G1158" s="48">
        <v>13325.8</v>
      </c>
      <c r="H1158" s="49">
        <f>Tabla13[[#This Row],[Importe]]-Tabla13[[#This Row],[Pagado]]</f>
        <v>0</v>
      </c>
      <c r="I1158" s="8" t="s">
        <v>10970</v>
      </c>
    </row>
    <row r="1159" spans="1:9" x14ac:dyDescent="0.25">
      <c r="A1159" s="14">
        <v>44238</v>
      </c>
      <c r="B1159" s="8" t="s">
        <v>16050</v>
      </c>
      <c r="C1159" s="12">
        <v>46840</v>
      </c>
      <c r="D1159" s="13" t="s">
        <v>4084</v>
      </c>
      <c r="E1159" s="48">
        <v>3367.8</v>
      </c>
      <c r="F1159" s="15">
        <v>44238</v>
      </c>
      <c r="G1159" s="48">
        <v>3367.8</v>
      </c>
      <c r="H1159" s="49">
        <f>Tabla13[[#This Row],[Importe]]-Tabla13[[#This Row],[Pagado]]</f>
        <v>0</v>
      </c>
      <c r="I1159" s="8" t="s">
        <v>10970</v>
      </c>
    </row>
    <row r="1160" spans="1:9" x14ac:dyDescent="0.25">
      <c r="A1160" s="14">
        <v>44238</v>
      </c>
      <c r="B1160" s="8" t="s">
        <v>16051</v>
      </c>
      <c r="C1160" s="12">
        <v>46841</v>
      </c>
      <c r="D1160" s="13" t="s">
        <v>3978</v>
      </c>
      <c r="E1160" s="48">
        <v>3914</v>
      </c>
      <c r="F1160" s="15">
        <v>44238</v>
      </c>
      <c r="G1160" s="48">
        <v>3914</v>
      </c>
      <c r="H1160" s="49">
        <f>Tabla13[[#This Row],[Importe]]-Tabla13[[#This Row],[Pagado]]</f>
        <v>0</v>
      </c>
      <c r="I1160" s="8" t="s">
        <v>10970</v>
      </c>
    </row>
    <row r="1161" spans="1:9" x14ac:dyDescent="0.25">
      <c r="A1161" s="14">
        <v>44238</v>
      </c>
      <c r="B1161" s="8" t="s">
        <v>16052</v>
      </c>
      <c r="C1161" s="12">
        <v>46842</v>
      </c>
      <c r="D1161" s="13" t="s">
        <v>4036</v>
      </c>
      <c r="E1161" s="48">
        <v>2072</v>
      </c>
      <c r="F1161" s="15">
        <v>44238</v>
      </c>
      <c r="G1161" s="48">
        <v>2072</v>
      </c>
      <c r="H1161" s="49">
        <f>Tabla13[[#This Row],[Importe]]-Tabla13[[#This Row],[Pagado]]</f>
        <v>0</v>
      </c>
      <c r="I1161" s="8" t="s">
        <v>10970</v>
      </c>
    </row>
    <row r="1162" spans="1:9" x14ac:dyDescent="0.25">
      <c r="A1162" s="14">
        <v>44238</v>
      </c>
      <c r="B1162" s="8" t="s">
        <v>16053</v>
      </c>
      <c r="C1162" s="12">
        <v>46843</v>
      </c>
      <c r="D1162" s="13" t="s">
        <v>4156</v>
      </c>
      <c r="E1162" s="48">
        <v>3788.4</v>
      </c>
      <c r="F1162" s="15">
        <v>44238</v>
      </c>
      <c r="G1162" s="48">
        <v>3788.4</v>
      </c>
      <c r="H1162" s="49">
        <f>Tabla13[[#This Row],[Importe]]-Tabla13[[#This Row],[Pagado]]</f>
        <v>0</v>
      </c>
      <c r="I1162" s="8" t="s">
        <v>10970</v>
      </c>
    </row>
    <row r="1163" spans="1:9" x14ac:dyDescent="0.25">
      <c r="A1163" s="14">
        <v>44238</v>
      </c>
      <c r="B1163" s="8" t="s">
        <v>16054</v>
      </c>
      <c r="C1163" s="12">
        <v>46844</v>
      </c>
      <c r="D1163" s="13" t="s">
        <v>4041</v>
      </c>
      <c r="E1163" s="48">
        <v>223</v>
      </c>
      <c r="F1163" s="15">
        <v>44238</v>
      </c>
      <c r="G1163" s="48">
        <v>223</v>
      </c>
      <c r="H1163" s="49">
        <f>Tabla13[[#This Row],[Importe]]-Tabla13[[#This Row],[Pagado]]</f>
        <v>0</v>
      </c>
      <c r="I1163" s="8" t="s">
        <v>10970</v>
      </c>
    </row>
    <row r="1164" spans="1:9" x14ac:dyDescent="0.25">
      <c r="A1164" s="14">
        <v>44238</v>
      </c>
      <c r="B1164" s="8" t="s">
        <v>16055</v>
      </c>
      <c r="C1164" s="12">
        <v>46845</v>
      </c>
      <c r="D1164" s="13" t="s">
        <v>3971</v>
      </c>
      <c r="E1164" s="48">
        <v>4448.2</v>
      </c>
      <c r="F1164" s="15">
        <v>44238</v>
      </c>
      <c r="G1164" s="48">
        <v>4448.2</v>
      </c>
      <c r="H1164" s="49">
        <f>Tabla13[[#This Row],[Importe]]-Tabla13[[#This Row],[Pagado]]</f>
        <v>0</v>
      </c>
      <c r="I1164" s="8" t="s">
        <v>10970</v>
      </c>
    </row>
    <row r="1165" spans="1:9" x14ac:dyDescent="0.25">
      <c r="A1165" s="14">
        <v>44238</v>
      </c>
      <c r="B1165" s="8" t="s">
        <v>16056</v>
      </c>
      <c r="C1165" s="12">
        <v>46846</v>
      </c>
      <c r="D1165" s="13" t="s">
        <v>4030</v>
      </c>
      <c r="E1165" s="48">
        <v>1244</v>
      </c>
      <c r="F1165" s="15">
        <v>44238</v>
      </c>
      <c r="G1165" s="48">
        <v>1244</v>
      </c>
      <c r="H1165" s="49">
        <f>Tabla13[[#This Row],[Importe]]-Tabla13[[#This Row],[Pagado]]</f>
        <v>0</v>
      </c>
      <c r="I1165" s="8" t="s">
        <v>10970</v>
      </c>
    </row>
    <row r="1166" spans="1:9" x14ac:dyDescent="0.25">
      <c r="A1166" s="14">
        <v>44238</v>
      </c>
      <c r="B1166" s="8" t="s">
        <v>16057</v>
      </c>
      <c r="C1166" s="12">
        <v>46847</v>
      </c>
      <c r="D1166" s="13" t="s">
        <v>3972</v>
      </c>
      <c r="E1166" s="48">
        <v>905</v>
      </c>
      <c r="F1166" s="15">
        <v>44238</v>
      </c>
      <c r="G1166" s="48">
        <v>905</v>
      </c>
      <c r="H1166" s="49">
        <f>Tabla13[[#This Row],[Importe]]-Tabla13[[#This Row],[Pagado]]</f>
        <v>0</v>
      </c>
      <c r="I1166" s="8" t="s">
        <v>10970</v>
      </c>
    </row>
    <row r="1167" spans="1:9" x14ac:dyDescent="0.25">
      <c r="A1167" s="14">
        <v>44238</v>
      </c>
      <c r="B1167" s="8" t="s">
        <v>16058</v>
      </c>
      <c r="C1167" s="12">
        <v>46848</v>
      </c>
      <c r="D1167" s="13" t="s">
        <v>3982</v>
      </c>
      <c r="E1167" s="48">
        <v>785</v>
      </c>
      <c r="F1167" s="15">
        <v>44238</v>
      </c>
      <c r="G1167" s="48">
        <v>785</v>
      </c>
      <c r="H1167" s="49">
        <f>Tabla13[[#This Row],[Importe]]-Tabla13[[#This Row],[Pagado]]</f>
        <v>0</v>
      </c>
      <c r="I1167" s="8" t="s">
        <v>10970</v>
      </c>
    </row>
    <row r="1168" spans="1:9" x14ac:dyDescent="0.25">
      <c r="A1168" s="14">
        <v>44238</v>
      </c>
      <c r="B1168" s="8" t="s">
        <v>16059</v>
      </c>
      <c r="C1168" s="12">
        <v>46849</v>
      </c>
      <c r="D1168" s="13" t="s">
        <v>3956</v>
      </c>
      <c r="E1168" s="48">
        <v>1800</v>
      </c>
      <c r="F1168" s="15">
        <v>44238</v>
      </c>
      <c r="G1168" s="48">
        <v>1800</v>
      </c>
      <c r="H1168" s="49">
        <f>Tabla13[[#This Row],[Importe]]-Tabla13[[#This Row],[Pagado]]</f>
        <v>0</v>
      </c>
      <c r="I1168" s="8" t="s">
        <v>10970</v>
      </c>
    </row>
    <row r="1169" spans="1:9" x14ac:dyDescent="0.25">
      <c r="A1169" s="14">
        <v>44238</v>
      </c>
      <c r="B1169" s="8" t="s">
        <v>16060</v>
      </c>
      <c r="C1169" s="12">
        <v>46850</v>
      </c>
      <c r="D1169" s="13" t="s">
        <v>4129</v>
      </c>
      <c r="E1169" s="48">
        <v>23406.6</v>
      </c>
      <c r="F1169" s="15">
        <v>44239</v>
      </c>
      <c r="G1169" s="48">
        <v>23406.6</v>
      </c>
      <c r="H1169" s="49">
        <f>Tabla13[[#This Row],[Importe]]-Tabla13[[#This Row],[Pagado]]</f>
        <v>0</v>
      </c>
      <c r="I1169" s="8" t="s">
        <v>10970</v>
      </c>
    </row>
    <row r="1170" spans="1:9" x14ac:dyDescent="0.25">
      <c r="A1170" s="14">
        <v>44238</v>
      </c>
      <c r="B1170" s="8" t="s">
        <v>16061</v>
      </c>
      <c r="C1170" s="12">
        <v>46851</v>
      </c>
      <c r="D1170" s="13" t="s">
        <v>4134</v>
      </c>
      <c r="E1170" s="48">
        <v>1691.2</v>
      </c>
      <c r="F1170" s="15">
        <v>44238</v>
      </c>
      <c r="G1170" s="48">
        <v>1691.2</v>
      </c>
      <c r="H1170" s="49">
        <f>Tabla13[[#This Row],[Importe]]-Tabla13[[#This Row],[Pagado]]</f>
        <v>0</v>
      </c>
      <c r="I1170" s="8" t="s">
        <v>10970</v>
      </c>
    </row>
    <row r="1171" spans="1:9" x14ac:dyDescent="0.25">
      <c r="A1171" s="14">
        <v>44238</v>
      </c>
      <c r="B1171" s="8" t="s">
        <v>16062</v>
      </c>
      <c r="C1171" s="12">
        <v>46852</v>
      </c>
      <c r="D1171" s="13" t="s">
        <v>3976</v>
      </c>
      <c r="E1171" s="48">
        <v>1635.2</v>
      </c>
      <c r="F1171" s="15">
        <v>44238</v>
      </c>
      <c r="G1171" s="48">
        <v>1635.2</v>
      </c>
      <c r="H1171" s="49">
        <f>Tabla13[[#This Row],[Importe]]-Tabla13[[#This Row],[Pagado]]</f>
        <v>0</v>
      </c>
      <c r="I1171" s="8" t="s">
        <v>10970</v>
      </c>
    </row>
    <row r="1172" spans="1:9" x14ac:dyDescent="0.25">
      <c r="A1172" s="14">
        <v>44238</v>
      </c>
      <c r="B1172" s="8" t="s">
        <v>16063</v>
      </c>
      <c r="C1172" s="12">
        <v>46853</v>
      </c>
      <c r="D1172" s="13" t="s">
        <v>3977</v>
      </c>
      <c r="E1172" s="48">
        <v>1966.4</v>
      </c>
      <c r="F1172" s="15">
        <v>44238</v>
      </c>
      <c r="G1172" s="48">
        <v>1966.4</v>
      </c>
      <c r="H1172" s="49">
        <f>Tabla13[[#This Row],[Importe]]-Tabla13[[#This Row],[Pagado]]</f>
        <v>0</v>
      </c>
      <c r="I1172" s="8" t="s">
        <v>10970</v>
      </c>
    </row>
    <row r="1173" spans="1:9" x14ac:dyDescent="0.25">
      <c r="A1173" s="14">
        <v>44238</v>
      </c>
      <c r="B1173" s="8" t="s">
        <v>16064</v>
      </c>
      <c r="C1173" s="12">
        <v>46854</v>
      </c>
      <c r="D1173" s="13" t="s">
        <v>4210</v>
      </c>
      <c r="E1173" s="48">
        <v>5367.7</v>
      </c>
      <c r="F1173" s="15">
        <v>44238</v>
      </c>
      <c r="G1173" s="48">
        <v>5367.7</v>
      </c>
      <c r="H1173" s="49">
        <f>Tabla13[[#This Row],[Importe]]-Tabla13[[#This Row],[Pagado]]</f>
        <v>0</v>
      </c>
      <c r="I1173" s="8" t="s">
        <v>10970</v>
      </c>
    </row>
    <row r="1174" spans="1:9" x14ac:dyDescent="0.25">
      <c r="A1174" s="14">
        <v>44238</v>
      </c>
      <c r="B1174" s="8" t="s">
        <v>16065</v>
      </c>
      <c r="C1174" s="12">
        <v>46855</v>
      </c>
      <c r="D1174" s="13" t="s">
        <v>3964</v>
      </c>
      <c r="E1174" s="48">
        <v>2400</v>
      </c>
      <c r="F1174" s="15">
        <v>44238</v>
      </c>
      <c r="G1174" s="48">
        <v>2400</v>
      </c>
      <c r="H1174" s="49">
        <f>Tabla13[[#This Row],[Importe]]-Tabla13[[#This Row],[Pagado]]</f>
        <v>0</v>
      </c>
      <c r="I1174" s="8" t="s">
        <v>10970</v>
      </c>
    </row>
    <row r="1175" spans="1:9" x14ac:dyDescent="0.25">
      <c r="A1175" s="14">
        <v>44238</v>
      </c>
      <c r="B1175" s="8" t="s">
        <v>16066</v>
      </c>
      <c r="C1175" s="12">
        <v>46856</v>
      </c>
      <c r="D1175" s="13" t="s">
        <v>4112</v>
      </c>
      <c r="E1175" s="48">
        <v>11229.4</v>
      </c>
      <c r="F1175" s="15">
        <v>44238</v>
      </c>
      <c r="G1175" s="48">
        <v>11229.4</v>
      </c>
      <c r="H1175" s="49">
        <f>Tabla13[[#This Row],[Importe]]-Tabla13[[#This Row],[Pagado]]</f>
        <v>0</v>
      </c>
      <c r="I1175" s="8" t="s">
        <v>10970</v>
      </c>
    </row>
    <row r="1176" spans="1:9" x14ac:dyDescent="0.25">
      <c r="A1176" s="14">
        <v>44238</v>
      </c>
      <c r="B1176" s="8" t="s">
        <v>16067</v>
      </c>
      <c r="C1176" s="12">
        <v>46857</v>
      </c>
      <c r="D1176" s="13" t="s">
        <v>3969</v>
      </c>
      <c r="E1176" s="48">
        <v>5110.5</v>
      </c>
      <c r="F1176" s="15">
        <v>44238</v>
      </c>
      <c r="G1176" s="48">
        <v>5110.5</v>
      </c>
      <c r="H1176" s="49">
        <f>Tabla13[[#This Row],[Importe]]-Tabla13[[#This Row],[Pagado]]</f>
        <v>0</v>
      </c>
      <c r="I1176" s="8" t="s">
        <v>10970</v>
      </c>
    </row>
    <row r="1177" spans="1:9" x14ac:dyDescent="0.25">
      <c r="A1177" s="14">
        <v>44238</v>
      </c>
      <c r="B1177" s="8" t="s">
        <v>16068</v>
      </c>
      <c r="C1177" s="12">
        <v>46858</v>
      </c>
      <c r="D1177" s="13" t="s">
        <v>3991</v>
      </c>
      <c r="E1177" s="48">
        <v>3971</v>
      </c>
      <c r="F1177" s="15">
        <v>44238</v>
      </c>
      <c r="G1177" s="48">
        <v>3971</v>
      </c>
      <c r="H1177" s="49">
        <f>Tabla13[[#This Row],[Importe]]-Tabla13[[#This Row],[Pagado]]</f>
        <v>0</v>
      </c>
      <c r="I1177" s="8" t="s">
        <v>10970</v>
      </c>
    </row>
    <row r="1178" spans="1:9" x14ac:dyDescent="0.25">
      <c r="A1178" s="14">
        <v>44238</v>
      </c>
      <c r="B1178" s="8" t="s">
        <v>16069</v>
      </c>
      <c r="C1178" s="12">
        <v>46859</v>
      </c>
      <c r="D1178" s="13" t="s">
        <v>4049</v>
      </c>
      <c r="E1178" s="48">
        <v>1148</v>
      </c>
      <c r="F1178" s="15">
        <v>44238</v>
      </c>
      <c r="G1178" s="48">
        <v>1148</v>
      </c>
      <c r="H1178" s="49">
        <f>Tabla13[[#This Row],[Importe]]-Tabla13[[#This Row],[Pagado]]</f>
        <v>0</v>
      </c>
      <c r="I1178" s="8" t="s">
        <v>10970</v>
      </c>
    </row>
    <row r="1179" spans="1:9" x14ac:dyDescent="0.25">
      <c r="A1179" s="14">
        <v>44238</v>
      </c>
      <c r="B1179" s="8" t="s">
        <v>16070</v>
      </c>
      <c r="C1179" s="12">
        <v>46860</v>
      </c>
      <c r="D1179" s="13" t="s">
        <v>3980</v>
      </c>
      <c r="E1179" s="48">
        <v>4636.7</v>
      </c>
      <c r="F1179" s="15">
        <v>44238</v>
      </c>
      <c r="G1179" s="48">
        <v>4636.7</v>
      </c>
      <c r="H1179" s="49">
        <f>Tabla13[[#This Row],[Importe]]-Tabla13[[#This Row],[Pagado]]</f>
        <v>0</v>
      </c>
      <c r="I1179" s="8" t="s">
        <v>10970</v>
      </c>
    </row>
    <row r="1180" spans="1:9" x14ac:dyDescent="0.25">
      <c r="A1180" s="14">
        <v>44238</v>
      </c>
      <c r="B1180" s="8" t="s">
        <v>16071</v>
      </c>
      <c r="C1180" s="12">
        <v>46861</v>
      </c>
      <c r="D1180" s="13" t="s">
        <v>4059</v>
      </c>
      <c r="E1180" s="48">
        <v>1060.8</v>
      </c>
      <c r="F1180" s="15">
        <v>44238</v>
      </c>
      <c r="G1180" s="48">
        <v>1060.8</v>
      </c>
      <c r="H1180" s="49">
        <f>Tabla13[[#This Row],[Importe]]-Tabla13[[#This Row],[Pagado]]</f>
        <v>0</v>
      </c>
      <c r="I1180" s="8" t="s">
        <v>10970</v>
      </c>
    </row>
    <row r="1181" spans="1:9" x14ac:dyDescent="0.25">
      <c r="A1181" s="14">
        <v>44238</v>
      </c>
      <c r="B1181" s="8" t="s">
        <v>16072</v>
      </c>
      <c r="C1181" s="12">
        <v>46862</v>
      </c>
      <c r="D1181" s="13" t="s">
        <v>3989</v>
      </c>
      <c r="E1181" s="48">
        <v>1409.4</v>
      </c>
      <c r="F1181" s="15">
        <v>44238</v>
      </c>
      <c r="G1181" s="48">
        <v>1409.4</v>
      </c>
      <c r="H1181" s="49">
        <f>Tabla13[[#This Row],[Importe]]-Tabla13[[#This Row],[Pagado]]</f>
        <v>0</v>
      </c>
      <c r="I1181" s="8" t="s">
        <v>10970</v>
      </c>
    </row>
    <row r="1182" spans="1:9" x14ac:dyDescent="0.25">
      <c r="A1182" s="14">
        <v>44238</v>
      </c>
      <c r="B1182" s="8" t="s">
        <v>16073</v>
      </c>
      <c r="C1182" s="12">
        <v>46863</v>
      </c>
      <c r="D1182" s="13" t="s">
        <v>8177</v>
      </c>
      <c r="E1182" s="48">
        <v>8193.1</v>
      </c>
      <c r="F1182" s="15">
        <v>44238</v>
      </c>
      <c r="G1182" s="48">
        <v>8193.1</v>
      </c>
      <c r="H1182" s="49">
        <f>Tabla13[[#This Row],[Importe]]-Tabla13[[#This Row],[Pagado]]</f>
        <v>0</v>
      </c>
      <c r="I1182" s="8" t="s">
        <v>10970</v>
      </c>
    </row>
    <row r="1183" spans="1:9" x14ac:dyDescent="0.25">
      <c r="A1183" s="14">
        <v>44238</v>
      </c>
      <c r="B1183" s="8" t="s">
        <v>16074</v>
      </c>
      <c r="C1183" s="12">
        <v>46864</v>
      </c>
      <c r="D1183" s="13" t="s">
        <v>7758</v>
      </c>
      <c r="E1183" s="48">
        <v>2574</v>
      </c>
      <c r="F1183" s="15">
        <v>44238</v>
      </c>
      <c r="G1183" s="48">
        <v>2574</v>
      </c>
      <c r="H1183" s="49">
        <f>Tabla13[[#This Row],[Importe]]-Tabla13[[#This Row],[Pagado]]</f>
        <v>0</v>
      </c>
      <c r="I1183" s="8" t="s">
        <v>10970</v>
      </c>
    </row>
    <row r="1184" spans="1:9" x14ac:dyDescent="0.25">
      <c r="A1184" s="14">
        <v>44238</v>
      </c>
      <c r="B1184" s="8" t="s">
        <v>16075</v>
      </c>
      <c r="C1184" s="12">
        <v>46865</v>
      </c>
      <c r="D1184" s="13" t="s">
        <v>3965</v>
      </c>
      <c r="E1184" s="48">
        <v>960</v>
      </c>
      <c r="F1184" s="15">
        <v>44238</v>
      </c>
      <c r="G1184" s="48">
        <v>960</v>
      </c>
      <c r="H1184" s="49">
        <f>Tabla13[[#This Row],[Importe]]-Tabla13[[#This Row],[Pagado]]</f>
        <v>0</v>
      </c>
      <c r="I1184" s="8" t="s">
        <v>10970</v>
      </c>
    </row>
    <row r="1185" spans="1:9" x14ac:dyDescent="0.25">
      <c r="A1185" s="14">
        <v>44238</v>
      </c>
      <c r="B1185" s="8" t="s">
        <v>16076</v>
      </c>
      <c r="C1185" s="12">
        <v>46866</v>
      </c>
      <c r="D1185" s="13" t="s">
        <v>3987</v>
      </c>
      <c r="E1185" s="48">
        <v>3470.1</v>
      </c>
      <c r="F1185" s="15">
        <v>44238</v>
      </c>
      <c r="G1185" s="48">
        <v>3470.1</v>
      </c>
      <c r="H1185" s="49">
        <f>Tabla13[[#This Row],[Importe]]-Tabla13[[#This Row],[Pagado]]</f>
        <v>0</v>
      </c>
      <c r="I1185" s="8" t="s">
        <v>10970</v>
      </c>
    </row>
    <row r="1186" spans="1:9" x14ac:dyDescent="0.25">
      <c r="A1186" s="14">
        <v>44238</v>
      </c>
      <c r="B1186" s="8" t="s">
        <v>16077</v>
      </c>
      <c r="C1186" s="12">
        <v>46867</v>
      </c>
      <c r="D1186" s="13" t="s">
        <v>3975</v>
      </c>
      <c r="E1186" s="48">
        <v>1924.8</v>
      </c>
      <c r="F1186" s="15">
        <v>44238</v>
      </c>
      <c r="G1186" s="48">
        <v>1924.8</v>
      </c>
      <c r="H1186" s="49">
        <f>Tabla13[[#This Row],[Importe]]-Tabla13[[#This Row],[Pagado]]</f>
        <v>0</v>
      </c>
      <c r="I1186" s="8" t="s">
        <v>10970</v>
      </c>
    </row>
    <row r="1187" spans="1:9" x14ac:dyDescent="0.25">
      <c r="A1187" s="14">
        <v>44238</v>
      </c>
      <c r="B1187" s="8" t="s">
        <v>16078</v>
      </c>
      <c r="C1187" s="12">
        <v>46868</v>
      </c>
      <c r="D1187" s="13" t="s">
        <v>3985</v>
      </c>
      <c r="E1187" s="48">
        <v>2224</v>
      </c>
      <c r="F1187" s="15">
        <v>44238</v>
      </c>
      <c r="G1187" s="48">
        <v>2224</v>
      </c>
      <c r="H1187" s="49">
        <f>Tabla13[[#This Row],[Importe]]-Tabla13[[#This Row],[Pagado]]</f>
        <v>0</v>
      </c>
      <c r="I1187" s="8" t="s">
        <v>10970</v>
      </c>
    </row>
    <row r="1188" spans="1:9" x14ac:dyDescent="0.25">
      <c r="A1188" s="14">
        <v>44238</v>
      </c>
      <c r="B1188" s="8" t="s">
        <v>16079</v>
      </c>
      <c r="C1188" s="12">
        <v>46869</v>
      </c>
      <c r="D1188" s="13" t="s">
        <v>4125</v>
      </c>
      <c r="E1188" s="48">
        <v>1500</v>
      </c>
      <c r="F1188" s="15">
        <v>44238</v>
      </c>
      <c r="G1188" s="48">
        <v>1500</v>
      </c>
      <c r="H1188" s="49">
        <f>Tabla13[[#This Row],[Importe]]-Tabla13[[#This Row],[Pagado]]</f>
        <v>0</v>
      </c>
      <c r="I1188" s="8" t="s">
        <v>10970</v>
      </c>
    </row>
    <row r="1189" spans="1:9" x14ac:dyDescent="0.25">
      <c r="A1189" s="14">
        <v>44238</v>
      </c>
      <c r="B1189" s="8" t="s">
        <v>16080</v>
      </c>
      <c r="C1189" s="12">
        <v>46870</v>
      </c>
      <c r="D1189" s="13" t="s">
        <v>3966</v>
      </c>
      <c r="E1189" s="48">
        <v>918.8</v>
      </c>
      <c r="F1189" s="15">
        <v>44238</v>
      </c>
      <c r="G1189" s="48">
        <v>918.8</v>
      </c>
      <c r="H1189" s="49">
        <f>Tabla13[[#This Row],[Importe]]-Tabla13[[#This Row],[Pagado]]</f>
        <v>0</v>
      </c>
      <c r="I1189" s="8" t="s">
        <v>10970</v>
      </c>
    </row>
    <row r="1190" spans="1:9" x14ac:dyDescent="0.25">
      <c r="A1190" s="14">
        <v>44238</v>
      </c>
      <c r="B1190" s="8" t="s">
        <v>16081</v>
      </c>
      <c r="C1190" s="12">
        <v>46871</v>
      </c>
      <c r="D1190" s="13" t="s">
        <v>3987</v>
      </c>
      <c r="E1190" s="48">
        <v>936</v>
      </c>
      <c r="F1190" s="15">
        <v>44238</v>
      </c>
      <c r="G1190" s="48">
        <v>936</v>
      </c>
      <c r="H1190" s="49">
        <f>Tabla13[[#This Row],[Importe]]-Tabla13[[#This Row],[Pagado]]</f>
        <v>0</v>
      </c>
      <c r="I1190" s="8" t="s">
        <v>10970</v>
      </c>
    </row>
    <row r="1191" spans="1:9" x14ac:dyDescent="0.25">
      <c r="A1191" s="14">
        <v>44238</v>
      </c>
      <c r="B1191" s="8" t="s">
        <v>16082</v>
      </c>
      <c r="C1191" s="12">
        <v>46872</v>
      </c>
      <c r="D1191" s="13" t="s">
        <v>4091</v>
      </c>
      <c r="E1191" s="48">
        <v>8430.7999999999993</v>
      </c>
      <c r="F1191" s="15">
        <v>44238</v>
      </c>
      <c r="G1191" s="48">
        <v>8430.7999999999993</v>
      </c>
      <c r="H1191" s="49">
        <f>Tabla13[[#This Row],[Importe]]-Tabla13[[#This Row],[Pagado]]</f>
        <v>0</v>
      </c>
      <c r="I1191" s="8" t="s">
        <v>10970</v>
      </c>
    </row>
    <row r="1192" spans="1:9" x14ac:dyDescent="0.25">
      <c r="A1192" s="14">
        <v>44238</v>
      </c>
      <c r="B1192" s="8" t="s">
        <v>16083</v>
      </c>
      <c r="C1192" s="12">
        <v>46873</v>
      </c>
      <c r="D1192" s="13" t="s">
        <v>4038</v>
      </c>
      <c r="E1192" s="48">
        <v>16824.48</v>
      </c>
      <c r="F1192" s="15">
        <v>44240</v>
      </c>
      <c r="G1192" s="48">
        <v>16824.48</v>
      </c>
      <c r="H1192" s="49">
        <f>Tabla13[[#This Row],[Importe]]-Tabla13[[#This Row],[Pagado]]</f>
        <v>0</v>
      </c>
      <c r="I1192" s="8" t="s">
        <v>10970</v>
      </c>
    </row>
    <row r="1193" spans="1:9" x14ac:dyDescent="0.25">
      <c r="A1193" s="14">
        <v>44238</v>
      </c>
      <c r="B1193" s="8" t="s">
        <v>16084</v>
      </c>
      <c r="C1193" s="12">
        <v>46874</v>
      </c>
      <c r="D1193" s="13" t="s">
        <v>3958</v>
      </c>
      <c r="E1193" s="48">
        <v>1740.4</v>
      </c>
      <c r="F1193" s="15">
        <v>44238</v>
      </c>
      <c r="G1193" s="48">
        <v>1740.4</v>
      </c>
      <c r="H1193" s="49">
        <f>Tabla13[[#This Row],[Importe]]-Tabla13[[#This Row],[Pagado]]</f>
        <v>0</v>
      </c>
      <c r="I1193" s="8" t="s">
        <v>10970</v>
      </c>
    </row>
    <row r="1194" spans="1:9" x14ac:dyDescent="0.25">
      <c r="A1194" s="14">
        <v>44238</v>
      </c>
      <c r="B1194" s="8" t="s">
        <v>16085</v>
      </c>
      <c r="C1194" s="12">
        <v>46875</v>
      </c>
      <c r="D1194" s="13" t="s">
        <v>4088</v>
      </c>
      <c r="E1194" s="48">
        <v>3360</v>
      </c>
      <c r="F1194" s="15">
        <v>44238</v>
      </c>
      <c r="G1194" s="48">
        <v>3360</v>
      </c>
      <c r="H1194" s="49">
        <f>Tabla13[[#This Row],[Importe]]-Tabla13[[#This Row],[Pagado]]</f>
        <v>0</v>
      </c>
      <c r="I1194" s="8" t="s">
        <v>10970</v>
      </c>
    </row>
    <row r="1195" spans="1:9" x14ac:dyDescent="0.25">
      <c r="A1195" s="14">
        <v>44238</v>
      </c>
      <c r="B1195" s="8" t="s">
        <v>16086</v>
      </c>
      <c r="C1195" s="12">
        <v>46876</v>
      </c>
      <c r="D1195" s="13" t="s">
        <v>4067</v>
      </c>
      <c r="E1195" s="48">
        <v>1440</v>
      </c>
      <c r="F1195" s="15">
        <v>44238</v>
      </c>
      <c r="G1195" s="48">
        <v>1440</v>
      </c>
      <c r="H1195" s="49">
        <f>Tabla13[[#This Row],[Importe]]-Tabla13[[#This Row],[Pagado]]</f>
        <v>0</v>
      </c>
      <c r="I1195" s="8" t="s">
        <v>10970</v>
      </c>
    </row>
    <row r="1196" spans="1:9" x14ac:dyDescent="0.25">
      <c r="A1196" s="14">
        <v>44238</v>
      </c>
      <c r="B1196" s="8" t="s">
        <v>16087</v>
      </c>
      <c r="C1196" s="12">
        <v>46877</v>
      </c>
      <c r="D1196" s="13" t="s">
        <v>4087</v>
      </c>
      <c r="E1196" s="48">
        <v>2788.8</v>
      </c>
      <c r="F1196" s="15">
        <v>44238</v>
      </c>
      <c r="G1196" s="48">
        <v>2788.8</v>
      </c>
      <c r="H1196" s="49">
        <f>Tabla13[[#This Row],[Importe]]-Tabla13[[#This Row],[Pagado]]</f>
        <v>0</v>
      </c>
      <c r="I1196" s="8" t="s">
        <v>10970</v>
      </c>
    </row>
    <row r="1197" spans="1:9" x14ac:dyDescent="0.25">
      <c r="A1197" s="14">
        <v>44238</v>
      </c>
      <c r="B1197" s="8" t="s">
        <v>16088</v>
      </c>
      <c r="C1197" s="12">
        <v>46878</v>
      </c>
      <c r="D1197" s="13" t="s">
        <v>4083</v>
      </c>
      <c r="E1197" s="48">
        <v>3945.5</v>
      </c>
      <c r="F1197" s="15">
        <v>44238</v>
      </c>
      <c r="G1197" s="48">
        <v>3945.5</v>
      </c>
      <c r="H1197" s="49">
        <f>Tabla13[[#This Row],[Importe]]-Tabla13[[#This Row],[Pagado]]</f>
        <v>0</v>
      </c>
      <c r="I1197" s="8" t="s">
        <v>10970</v>
      </c>
    </row>
    <row r="1198" spans="1:9" x14ac:dyDescent="0.25">
      <c r="A1198" s="14">
        <v>44238</v>
      </c>
      <c r="B1198" s="8" t="s">
        <v>16089</v>
      </c>
      <c r="C1198" s="12">
        <v>46879</v>
      </c>
      <c r="D1198" s="13" t="s">
        <v>4085</v>
      </c>
      <c r="E1198" s="48">
        <v>16086</v>
      </c>
      <c r="F1198" s="15">
        <v>44238</v>
      </c>
      <c r="G1198" s="48">
        <v>16086</v>
      </c>
      <c r="H1198" s="49">
        <f>Tabla13[[#This Row],[Importe]]-Tabla13[[#This Row],[Pagado]]</f>
        <v>0</v>
      </c>
      <c r="I1198" s="8" t="s">
        <v>10970</v>
      </c>
    </row>
    <row r="1199" spans="1:9" x14ac:dyDescent="0.25">
      <c r="A1199" s="14">
        <v>44238</v>
      </c>
      <c r="B1199" s="8" t="s">
        <v>16090</v>
      </c>
      <c r="C1199" s="12">
        <v>46880</v>
      </c>
      <c r="D1199" s="13" t="s">
        <v>4044</v>
      </c>
      <c r="E1199" s="48">
        <v>6006.4</v>
      </c>
      <c r="F1199" s="15">
        <v>44238</v>
      </c>
      <c r="G1199" s="48">
        <v>6006.4</v>
      </c>
      <c r="H1199" s="49">
        <f>Tabla13[[#This Row],[Importe]]-Tabla13[[#This Row],[Pagado]]</f>
        <v>0</v>
      </c>
      <c r="I1199" s="8" t="s">
        <v>10970</v>
      </c>
    </row>
    <row r="1200" spans="1:9" x14ac:dyDescent="0.25">
      <c r="A1200" s="14">
        <v>44238</v>
      </c>
      <c r="B1200" s="8" t="s">
        <v>16091</v>
      </c>
      <c r="C1200" s="12">
        <v>46881</v>
      </c>
      <c r="D1200" s="13" t="s">
        <v>3947</v>
      </c>
      <c r="E1200" s="48">
        <v>4809.6000000000004</v>
      </c>
      <c r="F1200" s="15">
        <v>44238</v>
      </c>
      <c r="G1200" s="48">
        <v>4809.6000000000004</v>
      </c>
      <c r="H1200" s="49">
        <f>Tabla13[[#This Row],[Importe]]-Tabla13[[#This Row],[Pagado]]</f>
        <v>0</v>
      </c>
      <c r="I1200" s="8" t="s">
        <v>10970</v>
      </c>
    </row>
    <row r="1201" spans="1:9" x14ac:dyDescent="0.25">
      <c r="A1201" s="14">
        <v>44238</v>
      </c>
      <c r="B1201" s="8" t="s">
        <v>16092</v>
      </c>
      <c r="C1201" s="12">
        <v>46882</v>
      </c>
      <c r="D1201" s="13" t="s">
        <v>4079</v>
      </c>
      <c r="E1201" s="48">
        <v>2877</v>
      </c>
      <c r="F1201" s="15">
        <v>44238</v>
      </c>
      <c r="G1201" s="48">
        <v>2877</v>
      </c>
      <c r="H1201" s="49">
        <f>Tabla13[[#This Row],[Importe]]-Tabla13[[#This Row],[Pagado]]</f>
        <v>0</v>
      </c>
      <c r="I1201" s="8" t="s">
        <v>10970</v>
      </c>
    </row>
    <row r="1202" spans="1:9" x14ac:dyDescent="0.25">
      <c r="A1202" s="14">
        <v>44238</v>
      </c>
      <c r="B1202" s="8" t="s">
        <v>16093</v>
      </c>
      <c r="C1202" s="12">
        <v>46883</v>
      </c>
      <c r="D1202" s="13" t="s">
        <v>4007</v>
      </c>
      <c r="E1202" s="48">
        <v>393.6</v>
      </c>
      <c r="F1202" s="15">
        <v>44238</v>
      </c>
      <c r="G1202" s="48">
        <v>393.6</v>
      </c>
      <c r="H1202" s="49">
        <f>Tabla13[[#This Row],[Importe]]-Tabla13[[#This Row],[Pagado]]</f>
        <v>0</v>
      </c>
      <c r="I1202" s="8" t="s">
        <v>10970</v>
      </c>
    </row>
    <row r="1203" spans="1:9" x14ac:dyDescent="0.25">
      <c r="A1203" s="14">
        <v>44238</v>
      </c>
      <c r="B1203" s="8" t="s">
        <v>16094</v>
      </c>
      <c r="C1203" s="12">
        <v>46884</v>
      </c>
      <c r="D1203" s="13" t="s">
        <v>4005</v>
      </c>
      <c r="E1203" s="48">
        <v>1012.5</v>
      </c>
      <c r="F1203" s="15">
        <v>44238</v>
      </c>
      <c r="G1203" s="48">
        <v>1012.5</v>
      </c>
      <c r="H1203" s="49">
        <f>Tabla13[[#This Row],[Importe]]-Tabla13[[#This Row],[Pagado]]</f>
        <v>0</v>
      </c>
      <c r="I1203" s="8" t="s">
        <v>10970</v>
      </c>
    </row>
    <row r="1204" spans="1:9" x14ac:dyDescent="0.25">
      <c r="A1204" s="14">
        <v>44238</v>
      </c>
      <c r="B1204" s="8" t="s">
        <v>16095</v>
      </c>
      <c r="C1204" s="12">
        <v>46885</v>
      </c>
      <c r="D1204" s="13" t="s">
        <v>3964</v>
      </c>
      <c r="E1204" s="48">
        <v>480</v>
      </c>
      <c r="F1204" s="15">
        <v>44238</v>
      </c>
      <c r="G1204" s="48">
        <v>480</v>
      </c>
      <c r="H1204" s="49">
        <f>Tabla13[[#This Row],[Importe]]-Tabla13[[#This Row],[Pagado]]</f>
        <v>0</v>
      </c>
      <c r="I1204" s="8" t="s">
        <v>10970</v>
      </c>
    </row>
    <row r="1205" spans="1:9" x14ac:dyDescent="0.25">
      <c r="A1205" s="14">
        <v>44238</v>
      </c>
      <c r="B1205" s="8" t="s">
        <v>16096</v>
      </c>
      <c r="C1205" s="12">
        <v>46886</v>
      </c>
      <c r="D1205" s="13" t="s">
        <v>4010</v>
      </c>
      <c r="E1205" s="48">
        <v>2173.9</v>
      </c>
      <c r="F1205" s="15">
        <v>44238</v>
      </c>
      <c r="G1205" s="48">
        <v>2173.9</v>
      </c>
      <c r="H1205" s="49">
        <f>Tabla13[[#This Row],[Importe]]-Tabla13[[#This Row],[Pagado]]</f>
        <v>0</v>
      </c>
      <c r="I1205" s="8" t="s">
        <v>10970</v>
      </c>
    </row>
    <row r="1206" spans="1:9" x14ac:dyDescent="0.25">
      <c r="A1206" s="14">
        <v>44238</v>
      </c>
      <c r="B1206" s="8" t="s">
        <v>16097</v>
      </c>
      <c r="C1206" s="12">
        <v>46887</v>
      </c>
      <c r="D1206" s="13" t="s">
        <v>3935</v>
      </c>
      <c r="E1206" s="48">
        <v>7139.6</v>
      </c>
      <c r="F1206" s="15">
        <v>44239</v>
      </c>
      <c r="G1206" s="48">
        <v>7139.6</v>
      </c>
      <c r="H1206" s="49">
        <f>Tabla13[[#This Row],[Importe]]-Tabla13[[#This Row],[Pagado]]</f>
        <v>0</v>
      </c>
      <c r="I1206" s="8" t="s">
        <v>10970</v>
      </c>
    </row>
    <row r="1207" spans="1:9" x14ac:dyDescent="0.25">
      <c r="A1207" s="14">
        <v>44238</v>
      </c>
      <c r="B1207" s="8" t="s">
        <v>16098</v>
      </c>
      <c r="C1207" s="12">
        <v>46888</v>
      </c>
      <c r="D1207" s="17" t="s">
        <v>7662</v>
      </c>
      <c r="E1207" s="48">
        <v>0</v>
      </c>
      <c r="F1207" s="18" t="s">
        <v>7662</v>
      </c>
      <c r="G1207" s="48">
        <v>0</v>
      </c>
      <c r="H1207" s="49">
        <f>Tabla13[[#This Row],[Importe]]-Tabla13[[#This Row],[Pagado]]</f>
        <v>0</v>
      </c>
      <c r="I1207" s="8" t="s">
        <v>7662</v>
      </c>
    </row>
    <row r="1208" spans="1:9" ht="30" x14ac:dyDescent="0.25">
      <c r="A1208" s="14">
        <v>44238</v>
      </c>
      <c r="B1208" s="8" t="s">
        <v>16099</v>
      </c>
      <c r="C1208" s="12">
        <v>46889</v>
      </c>
      <c r="D1208" s="13" t="s">
        <v>4053</v>
      </c>
      <c r="E1208" s="48">
        <v>4138.2</v>
      </c>
      <c r="F1208" s="15" t="s">
        <v>15918</v>
      </c>
      <c r="G1208" s="48">
        <f>2138+2000.2</f>
        <v>4138.2</v>
      </c>
      <c r="H1208" s="49">
        <f>Tabla13[[#This Row],[Importe]]-Tabla13[[#This Row],[Pagado]]</f>
        <v>0</v>
      </c>
      <c r="I1208" s="8" t="s">
        <v>10970</v>
      </c>
    </row>
    <row r="1209" spans="1:9" x14ac:dyDescent="0.25">
      <c r="A1209" s="14">
        <v>44238</v>
      </c>
      <c r="B1209" s="8" t="s">
        <v>16100</v>
      </c>
      <c r="C1209" s="12">
        <v>46890</v>
      </c>
      <c r="D1209" s="13" t="s">
        <v>3962</v>
      </c>
      <c r="E1209" s="48">
        <v>6567</v>
      </c>
      <c r="F1209" s="15">
        <v>44238</v>
      </c>
      <c r="G1209" s="48">
        <v>6567</v>
      </c>
      <c r="H1209" s="49">
        <f>Tabla13[[#This Row],[Importe]]-Tabla13[[#This Row],[Pagado]]</f>
        <v>0</v>
      </c>
      <c r="I1209" s="8" t="s">
        <v>10970</v>
      </c>
    </row>
    <row r="1210" spans="1:9" x14ac:dyDescent="0.25">
      <c r="A1210" s="14">
        <v>44238</v>
      </c>
      <c r="B1210" s="8" t="s">
        <v>16101</v>
      </c>
      <c r="C1210" s="12">
        <v>46891</v>
      </c>
      <c r="D1210" s="13" t="s">
        <v>4109</v>
      </c>
      <c r="E1210" s="48">
        <v>1140</v>
      </c>
      <c r="F1210" s="15">
        <v>44238</v>
      </c>
      <c r="G1210" s="48">
        <v>1140</v>
      </c>
      <c r="H1210" s="49">
        <f>Tabla13[[#This Row],[Importe]]-Tabla13[[#This Row],[Pagado]]</f>
        <v>0</v>
      </c>
      <c r="I1210" s="8" t="s">
        <v>10970</v>
      </c>
    </row>
    <row r="1211" spans="1:9" x14ac:dyDescent="0.25">
      <c r="A1211" s="14">
        <v>44238</v>
      </c>
      <c r="B1211" s="8" t="s">
        <v>16102</v>
      </c>
      <c r="C1211" s="12">
        <v>46892</v>
      </c>
      <c r="D1211" s="13" t="s">
        <v>3964</v>
      </c>
      <c r="E1211" s="48">
        <v>405</v>
      </c>
      <c r="F1211" s="15">
        <v>44238</v>
      </c>
      <c r="G1211" s="48">
        <v>405</v>
      </c>
      <c r="H1211" s="49">
        <f>Tabla13[[#This Row],[Importe]]-Tabla13[[#This Row],[Pagado]]</f>
        <v>0</v>
      </c>
      <c r="I1211" s="8" t="s">
        <v>10970</v>
      </c>
    </row>
    <row r="1212" spans="1:9" x14ac:dyDescent="0.25">
      <c r="A1212" s="14">
        <v>44238</v>
      </c>
      <c r="B1212" s="8" t="s">
        <v>16103</v>
      </c>
      <c r="C1212" s="12">
        <v>46893</v>
      </c>
      <c r="D1212" s="13" t="s">
        <v>4020</v>
      </c>
      <c r="E1212" s="48">
        <v>19462.8</v>
      </c>
      <c r="F1212" s="15">
        <v>44242</v>
      </c>
      <c r="G1212" s="48">
        <v>19462.8</v>
      </c>
      <c r="H1212" s="49">
        <f>Tabla13[[#This Row],[Importe]]-Tabla13[[#This Row],[Pagado]]</f>
        <v>0</v>
      </c>
      <c r="I1212" s="8" t="s">
        <v>10970</v>
      </c>
    </row>
    <row r="1213" spans="1:9" x14ac:dyDescent="0.25">
      <c r="A1213" s="14">
        <v>44238</v>
      </c>
      <c r="B1213" s="8" t="s">
        <v>16104</v>
      </c>
      <c r="C1213" s="12">
        <v>46894</v>
      </c>
      <c r="D1213" s="13" t="s">
        <v>4104</v>
      </c>
      <c r="E1213" s="48">
        <v>3805.4</v>
      </c>
      <c r="F1213" s="15">
        <v>44238</v>
      </c>
      <c r="G1213" s="48">
        <v>3805.4</v>
      </c>
      <c r="H1213" s="49">
        <f>Tabla13[[#This Row],[Importe]]-Tabla13[[#This Row],[Pagado]]</f>
        <v>0</v>
      </c>
      <c r="I1213" s="8" t="s">
        <v>10970</v>
      </c>
    </row>
    <row r="1214" spans="1:9" x14ac:dyDescent="0.25">
      <c r="A1214" s="14">
        <v>44238</v>
      </c>
      <c r="B1214" s="8" t="s">
        <v>16105</v>
      </c>
      <c r="C1214" s="12">
        <v>46895</v>
      </c>
      <c r="D1214" s="13" t="s">
        <v>3964</v>
      </c>
      <c r="E1214" s="48">
        <v>63</v>
      </c>
      <c r="F1214" s="15">
        <v>44238</v>
      </c>
      <c r="G1214" s="48">
        <v>63</v>
      </c>
      <c r="H1214" s="49">
        <f>Tabla13[[#This Row],[Importe]]-Tabla13[[#This Row],[Pagado]]</f>
        <v>0</v>
      </c>
      <c r="I1214" s="8" t="s">
        <v>10970</v>
      </c>
    </row>
    <row r="1215" spans="1:9" x14ac:dyDescent="0.25">
      <c r="A1215" s="14">
        <v>44238</v>
      </c>
      <c r="B1215" s="8" t="s">
        <v>16106</v>
      </c>
      <c r="C1215" s="12">
        <v>46896</v>
      </c>
      <c r="D1215" s="13" t="s">
        <v>4048</v>
      </c>
      <c r="E1215" s="48">
        <v>25530</v>
      </c>
      <c r="F1215" s="15">
        <v>44238</v>
      </c>
      <c r="G1215" s="48">
        <v>25530</v>
      </c>
      <c r="H1215" s="49">
        <f>Tabla13[[#This Row],[Importe]]-Tabla13[[#This Row],[Pagado]]</f>
        <v>0</v>
      </c>
      <c r="I1215" s="8" t="s">
        <v>10970</v>
      </c>
    </row>
    <row r="1216" spans="1:9" x14ac:dyDescent="0.25">
      <c r="A1216" s="14">
        <v>44238</v>
      </c>
      <c r="B1216" s="8" t="s">
        <v>16107</v>
      </c>
      <c r="C1216" s="12">
        <v>46897</v>
      </c>
      <c r="D1216" s="13" t="s">
        <v>3964</v>
      </c>
      <c r="E1216" s="48">
        <v>292.10000000000002</v>
      </c>
      <c r="F1216" s="15">
        <v>44238</v>
      </c>
      <c r="G1216" s="48">
        <v>292.10000000000002</v>
      </c>
      <c r="H1216" s="49">
        <f>Tabla13[[#This Row],[Importe]]-Tabla13[[#This Row],[Pagado]]</f>
        <v>0</v>
      </c>
      <c r="I1216" s="8" t="s">
        <v>10970</v>
      </c>
    </row>
    <row r="1217" spans="1:9" x14ac:dyDescent="0.25">
      <c r="A1217" s="14">
        <v>44238</v>
      </c>
      <c r="B1217" s="8" t="s">
        <v>16108</v>
      </c>
      <c r="C1217" s="12">
        <v>46898</v>
      </c>
      <c r="D1217" s="13" t="s">
        <v>3964</v>
      </c>
      <c r="E1217" s="48">
        <v>402.4</v>
      </c>
      <c r="F1217" s="15">
        <v>44238</v>
      </c>
      <c r="G1217" s="48">
        <v>402.4</v>
      </c>
      <c r="H1217" s="49">
        <f>Tabla13[[#This Row],[Importe]]-Tabla13[[#This Row],[Pagado]]</f>
        <v>0</v>
      </c>
      <c r="I1217" s="8" t="s">
        <v>10970</v>
      </c>
    </row>
    <row r="1218" spans="1:9" x14ac:dyDescent="0.25">
      <c r="A1218" s="14">
        <v>44238</v>
      </c>
      <c r="B1218" s="8" t="s">
        <v>16109</v>
      </c>
      <c r="C1218" s="12">
        <v>46899</v>
      </c>
      <c r="D1218" s="13" t="s">
        <v>3979</v>
      </c>
      <c r="E1218" s="48">
        <v>12457.8</v>
      </c>
      <c r="F1218" s="15">
        <v>44238</v>
      </c>
      <c r="G1218" s="48">
        <v>12457.8</v>
      </c>
      <c r="H1218" s="49">
        <f>Tabla13[[#This Row],[Importe]]-Tabla13[[#This Row],[Pagado]]</f>
        <v>0</v>
      </c>
      <c r="I1218" s="8" t="s">
        <v>10970</v>
      </c>
    </row>
    <row r="1219" spans="1:9" x14ac:dyDescent="0.25">
      <c r="A1219" s="14">
        <v>44238</v>
      </c>
      <c r="B1219" s="8" t="s">
        <v>16110</v>
      </c>
      <c r="C1219" s="12">
        <v>46900</v>
      </c>
      <c r="D1219" s="13" t="s">
        <v>4026</v>
      </c>
      <c r="E1219" s="48">
        <v>505</v>
      </c>
      <c r="F1219" s="15">
        <v>44238</v>
      </c>
      <c r="G1219" s="48">
        <v>505</v>
      </c>
      <c r="H1219" s="49">
        <f>Tabla13[[#This Row],[Importe]]-Tabla13[[#This Row],[Pagado]]</f>
        <v>0</v>
      </c>
      <c r="I1219" s="8" t="s">
        <v>10970</v>
      </c>
    </row>
    <row r="1220" spans="1:9" x14ac:dyDescent="0.25">
      <c r="A1220" s="14">
        <v>44238</v>
      </c>
      <c r="B1220" s="8" t="s">
        <v>16111</v>
      </c>
      <c r="C1220" s="12">
        <v>46901</v>
      </c>
      <c r="D1220" s="13" t="s">
        <v>4097</v>
      </c>
      <c r="E1220" s="48">
        <v>5704.8</v>
      </c>
      <c r="F1220" s="15">
        <v>44238</v>
      </c>
      <c r="G1220" s="48">
        <v>5704.8</v>
      </c>
      <c r="H1220" s="49">
        <f>Tabla13[[#This Row],[Importe]]-Tabla13[[#This Row],[Pagado]]</f>
        <v>0</v>
      </c>
      <c r="I1220" s="8" t="s">
        <v>10970</v>
      </c>
    </row>
    <row r="1221" spans="1:9" x14ac:dyDescent="0.25">
      <c r="A1221" s="14">
        <v>44238</v>
      </c>
      <c r="B1221" s="8" t="s">
        <v>16112</v>
      </c>
      <c r="C1221" s="12">
        <v>46902</v>
      </c>
      <c r="D1221" s="13" t="s">
        <v>3964</v>
      </c>
      <c r="E1221" s="48">
        <v>530.4</v>
      </c>
      <c r="F1221" s="15">
        <v>44238</v>
      </c>
      <c r="G1221" s="48">
        <v>530.4</v>
      </c>
      <c r="H1221" s="49">
        <f>Tabla13[[#This Row],[Importe]]-Tabla13[[#This Row],[Pagado]]</f>
        <v>0</v>
      </c>
      <c r="I1221" s="8" t="s">
        <v>10970</v>
      </c>
    </row>
    <row r="1222" spans="1:9" x14ac:dyDescent="0.25">
      <c r="A1222" s="14">
        <v>44238</v>
      </c>
      <c r="B1222" s="8" t="s">
        <v>16113</v>
      </c>
      <c r="C1222" s="12">
        <v>46903</v>
      </c>
      <c r="D1222" s="17" t="s">
        <v>7662</v>
      </c>
      <c r="E1222" s="48">
        <v>0</v>
      </c>
      <c r="F1222" s="18" t="s">
        <v>7662</v>
      </c>
      <c r="G1222" s="48">
        <v>0</v>
      </c>
      <c r="H1222" s="49">
        <f>Tabla13[[#This Row],[Importe]]-Tabla13[[#This Row],[Pagado]]</f>
        <v>0</v>
      </c>
      <c r="I1222" s="8" t="s">
        <v>7662</v>
      </c>
    </row>
    <row r="1223" spans="1:9" x14ac:dyDescent="0.25">
      <c r="A1223" s="14">
        <v>44238</v>
      </c>
      <c r="B1223" s="8" t="s">
        <v>16114</v>
      </c>
      <c r="C1223" s="12">
        <v>46904</v>
      </c>
      <c r="D1223" s="13" t="s">
        <v>4097</v>
      </c>
      <c r="E1223" s="48">
        <v>1400</v>
      </c>
      <c r="F1223" s="15">
        <v>44238</v>
      </c>
      <c r="G1223" s="48">
        <v>1400</v>
      </c>
      <c r="H1223" s="49">
        <f>Tabla13[[#This Row],[Importe]]-Tabla13[[#This Row],[Pagado]]</f>
        <v>0</v>
      </c>
      <c r="I1223" s="8" t="s">
        <v>10970</v>
      </c>
    </row>
    <row r="1224" spans="1:9" x14ac:dyDescent="0.25">
      <c r="A1224" s="14">
        <v>44238</v>
      </c>
      <c r="B1224" s="8" t="s">
        <v>16115</v>
      </c>
      <c r="C1224" s="12">
        <v>46905</v>
      </c>
      <c r="D1224" s="13" t="s">
        <v>4121</v>
      </c>
      <c r="E1224" s="48">
        <v>2889.9</v>
      </c>
      <c r="F1224" s="15">
        <v>44238</v>
      </c>
      <c r="G1224" s="48">
        <v>2889.9</v>
      </c>
      <c r="H1224" s="49">
        <f>Tabla13[[#This Row],[Importe]]-Tabla13[[#This Row],[Pagado]]</f>
        <v>0</v>
      </c>
      <c r="I1224" s="8" t="s">
        <v>10970</v>
      </c>
    </row>
    <row r="1225" spans="1:9" x14ac:dyDescent="0.25">
      <c r="A1225" s="14">
        <v>44238</v>
      </c>
      <c r="B1225" s="8" t="s">
        <v>16116</v>
      </c>
      <c r="C1225" s="12">
        <v>46906</v>
      </c>
      <c r="D1225" s="13" t="s">
        <v>4022</v>
      </c>
      <c r="E1225" s="48">
        <v>1356.8</v>
      </c>
      <c r="F1225" s="15">
        <v>44238</v>
      </c>
      <c r="G1225" s="48">
        <v>1356.8</v>
      </c>
      <c r="H1225" s="49">
        <f>Tabla13[[#This Row],[Importe]]-Tabla13[[#This Row],[Pagado]]</f>
        <v>0</v>
      </c>
      <c r="I1225" s="8" t="s">
        <v>10970</v>
      </c>
    </row>
    <row r="1226" spans="1:9" x14ac:dyDescent="0.25">
      <c r="A1226" s="14">
        <v>44238</v>
      </c>
      <c r="B1226" s="8" t="s">
        <v>16117</v>
      </c>
      <c r="C1226" s="12">
        <v>46907</v>
      </c>
      <c r="D1226" s="13" t="s">
        <v>4017</v>
      </c>
      <c r="E1226" s="48">
        <v>130332.1</v>
      </c>
      <c r="F1226" s="15">
        <v>44240</v>
      </c>
      <c r="G1226" s="48">
        <v>130332.1</v>
      </c>
      <c r="H1226" s="49">
        <f>Tabla13[[#This Row],[Importe]]-Tabla13[[#This Row],[Pagado]]</f>
        <v>0</v>
      </c>
      <c r="I1226" s="8" t="s">
        <v>10970</v>
      </c>
    </row>
    <row r="1227" spans="1:9" x14ac:dyDescent="0.25">
      <c r="A1227" s="14">
        <v>44238</v>
      </c>
      <c r="B1227" s="8" t="s">
        <v>16118</v>
      </c>
      <c r="C1227" s="12">
        <v>46908</v>
      </c>
      <c r="D1227" s="13" t="s">
        <v>4033</v>
      </c>
      <c r="E1227" s="48">
        <v>2395</v>
      </c>
      <c r="F1227" s="15">
        <v>44240</v>
      </c>
      <c r="G1227" s="48">
        <v>2395</v>
      </c>
      <c r="H1227" s="49">
        <f>Tabla13[[#This Row],[Importe]]-Tabla13[[#This Row],[Pagado]]</f>
        <v>0</v>
      </c>
      <c r="I1227" s="8" t="s">
        <v>10970</v>
      </c>
    </row>
    <row r="1228" spans="1:9" x14ac:dyDescent="0.25">
      <c r="A1228" s="14">
        <v>44238</v>
      </c>
      <c r="B1228" s="8" t="s">
        <v>16119</v>
      </c>
      <c r="C1228" s="12">
        <v>46909</v>
      </c>
      <c r="D1228" s="13" t="s">
        <v>3964</v>
      </c>
      <c r="E1228" s="48">
        <v>897.6</v>
      </c>
      <c r="F1228" s="15">
        <v>44238</v>
      </c>
      <c r="G1228" s="48">
        <v>897.6</v>
      </c>
      <c r="H1228" s="49">
        <f>Tabla13[[#This Row],[Importe]]-Tabla13[[#This Row],[Pagado]]</f>
        <v>0</v>
      </c>
      <c r="I1228" s="8" t="s">
        <v>10970</v>
      </c>
    </row>
    <row r="1229" spans="1:9" x14ac:dyDescent="0.25">
      <c r="A1229" s="14">
        <v>44238</v>
      </c>
      <c r="B1229" s="8" t="s">
        <v>16120</v>
      </c>
      <c r="C1229" s="12">
        <v>46910</v>
      </c>
      <c r="D1229" s="13" t="s">
        <v>4077</v>
      </c>
      <c r="E1229" s="48">
        <v>589</v>
      </c>
      <c r="F1229" s="15">
        <v>44238</v>
      </c>
      <c r="G1229" s="48">
        <v>589</v>
      </c>
      <c r="H1229" s="49">
        <f>Tabla13[[#This Row],[Importe]]-Tabla13[[#This Row],[Pagado]]</f>
        <v>0</v>
      </c>
      <c r="I1229" s="8" t="s">
        <v>10970</v>
      </c>
    </row>
    <row r="1230" spans="1:9" x14ac:dyDescent="0.25">
      <c r="A1230" s="14">
        <v>44238</v>
      </c>
      <c r="B1230" s="8" t="s">
        <v>16121</v>
      </c>
      <c r="C1230" s="12">
        <v>46911</v>
      </c>
      <c r="D1230" s="13" t="s">
        <v>4025</v>
      </c>
      <c r="E1230" s="48">
        <v>2790</v>
      </c>
      <c r="F1230" s="15">
        <v>44238</v>
      </c>
      <c r="G1230" s="48">
        <v>2790</v>
      </c>
      <c r="H1230" s="49">
        <f>Tabla13[[#This Row],[Importe]]-Tabla13[[#This Row],[Pagado]]</f>
        <v>0</v>
      </c>
      <c r="I1230" s="8" t="s">
        <v>10970</v>
      </c>
    </row>
    <row r="1231" spans="1:9" x14ac:dyDescent="0.25">
      <c r="A1231" s="14">
        <v>44238</v>
      </c>
      <c r="B1231" s="8" t="s">
        <v>16122</v>
      </c>
      <c r="C1231" s="12">
        <v>46912</v>
      </c>
      <c r="D1231" s="13" t="s">
        <v>8503</v>
      </c>
      <c r="E1231" s="48">
        <v>3360</v>
      </c>
      <c r="F1231" s="15">
        <v>44238</v>
      </c>
      <c r="G1231" s="48">
        <v>3360</v>
      </c>
      <c r="H1231" s="49">
        <f>Tabla13[[#This Row],[Importe]]-Tabla13[[#This Row],[Pagado]]</f>
        <v>0</v>
      </c>
      <c r="I1231" s="8" t="s">
        <v>10970</v>
      </c>
    </row>
    <row r="1232" spans="1:9" x14ac:dyDescent="0.25">
      <c r="A1232" s="14">
        <v>44238</v>
      </c>
      <c r="B1232" s="8" t="s">
        <v>16123</v>
      </c>
      <c r="C1232" s="12">
        <v>46913</v>
      </c>
      <c r="D1232" s="13" t="s">
        <v>8503</v>
      </c>
      <c r="E1232" s="48">
        <v>1440</v>
      </c>
      <c r="F1232" s="15">
        <v>44238</v>
      </c>
      <c r="G1232" s="48">
        <v>1440</v>
      </c>
      <c r="H1232" s="49">
        <f>Tabla13[[#This Row],[Importe]]-Tabla13[[#This Row],[Pagado]]</f>
        <v>0</v>
      </c>
      <c r="I1232" s="8" t="s">
        <v>10970</v>
      </c>
    </row>
    <row r="1233" spans="1:9" x14ac:dyDescent="0.25">
      <c r="A1233" s="14">
        <v>44238</v>
      </c>
      <c r="B1233" s="8" t="s">
        <v>16124</v>
      </c>
      <c r="C1233" s="12">
        <v>46914</v>
      </c>
      <c r="D1233" s="13" t="s">
        <v>4096</v>
      </c>
      <c r="E1233" s="48">
        <v>1397.2</v>
      </c>
      <c r="F1233" s="15">
        <v>44238</v>
      </c>
      <c r="G1233" s="48">
        <v>1397.2</v>
      </c>
      <c r="H1233" s="49">
        <f>Tabla13[[#This Row],[Importe]]-Tabla13[[#This Row],[Pagado]]</f>
        <v>0</v>
      </c>
      <c r="I1233" s="8" t="s">
        <v>10970</v>
      </c>
    </row>
    <row r="1234" spans="1:9" x14ac:dyDescent="0.25">
      <c r="A1234" s="14">
        <v>44238</v>
      </c>
      <c r="B1234" s="8" t="s">
        <v>16125</v>
      </c>
      <c r="C1234" s="12">
        <v>46915</v>
      </c>
      <c r="D1234" s="13" t="s">
        <v>4012</v>
      </c>
      <c r="E1234" s="48">
        <v>34351.4</v>
      </c>
      <c r="F1234" s="15">
        <v>44238</v>
      </c>
      <c r="G1234" s="48">
        <v>34351.4</v>
      </c>
      <c r="H1234" s="49">
        <f>Tabla13[[#This Row],[Importe]]-Tabla13[[#This Row],[Pagado]]</f>
        <v>0</v>
      </c>
      <c r="I1234" s="8" t="s">
        <v>10970</v>
      </c>
    </row>
    <row r="1235" spans="1:9" x14ac:dyDescent="0.25">
      <c r="A1235" s="14">
        <v>44238</v>
      </c>
      <c r="B1235" s="8" t="s">
        <v>16126</v>
      </c>
      <c r="C1235" s="12">
        <v>46916</v>
      </c>
      <c r="D1235" s="17" t="s">
        <v>7662</v>
      </c>
      <c r="E1235" s="48">
        <v>0</v>
      </c>
      <c r="F1235" s="18" t="s">
        <v>7662</v>
      </c>
      <c r="G1235" s="48">
        <v>0</v>
      </c>
      <c r="H1235" s="49">
        <f>Tabla13[[#This Row],[Importe]]-Tabla13[[#This Row],[Pagado]]</f>
        <v>0</v>
      </c>
      <c r="I1235" s="8" t="s">
        <v>7662</v>
      </c>
    </row>
    <row r="1236" spans="1:9" x14ac:dyDescent="0.25">
      <c r="A1236" s="14">
        <v>44238</v>
      </c>
      <c r="B1236" s="8" t="s">
        <v>16127</v>
      </c>
      <c r="C1236" s="12">
        <v>46917</v>
      </c>
      <c r="D1236" s="13" t="s">
        <v>4049</v>
      </c>
      <c r="E1236" s="48">
        <v>532</v>
      </c>
      <c r="F1236" s="15">
        <v>44238</v>
      </c>
      <c r="G1236" s="48">
        <v>532</v>
      </c>
      <c r="H1236" s="49">
        <f>Tabla13[[#This Row],[Importe]]-Tabla13[[#This Row],[Pagado]]</f>
        <v>0</v>
      </c>
      <c r="I1236" s="8" t="s">
        <v>10970</v>
      </c>
    </row>
    <row r="1237" spans="1:9" x14ac:dyDescent="0.25">
      <c r="A1237" s="14">
        <v>44238</v>
      </c>
      <c r="B1237" s="8" t="s">
        <v>16128</v>
      </c>
      <c r="C1237" s="12">
        <v>46918</v>
      </c>
      <c r="D1237" s="13" t="s">
        <v>4021</v>
      </c>
      <c r="E1237" s="48">
        <v>31251.200000000001</v>
      </c>
      <c r="F1237" s="15">
        <v>44238</v>
      </c>
      <c r="G1237" s="48">
        <v>31251.200000000001</v>
      </c>
      <c r="H1237" s="49">
        <f>Tabla13[[#This Row],[Importe]]-Tabla13[[#This Row],[Pagado]]</f>
        <v>0</v>
      </c>
      <c r="I1237" s="8" t="s">
        <v>10970</v>
      </c>
    </row>
    <row r="1238" spans="1:9" x14ac:dyDescent="0.25">
      <c r="A1238" s="14">
        <v>44238</v>
      </c>
      <c r="B1238" s="8" t="s">
        <v>16129</v>
      </c>
      <c r="C1238" s="12">
        <v>46919</v>
      </c>
      <c r="D1238" s="13" t="s">
        <v>4129</v>
      </c>
      <c r="E1238" s="48">
        <v>1300.2</v>
      </c>
      <c r="F1238" s="15">
        <v>44238</v>
      </c>
      <c r="G1238" s="48">
        <v>1300.2</v>
      </c>
      <c r="H1238" s="49">
        <f>Tabla13[[#This Row],[Importe]]-Tabla13[[#This Row],[Pagado]]</f>
        <v>0</v>
      </c>
      <c r="I1238" s="8" t="s">
        <v>10970</v>
      </c>
    </row>
    <row r="1239" spans="1:9" x14ac:dyDescent="0.25">
      <c r="A1239" s="14">
        <v>44238</v>
      </c>
      <c r="B1239" s="8" t="s">
        <v>16130</v>
      </c>
      <c r="C1239" s="12">
        <v>46920</v>
      </c>
      <c r="D1239" s="13" t="s">
        <v>4108</v>
      </c>
      <c r="E1239" s="48">
        <v>27618.400000000001</v>
      </c>
      <c r="F1239" s="15">
        <v>44238</v>
      </c>
      <c r="G1239" s="48">
        <v>27618.400000000001</v>
      </c>
      <c r="H1239" s="49">
        <f>Tabla13[[#This Row],[Importe]]-Tabla13[[#This Row],[Pagado]]</f>
        <v>0</v>
      </c>
      <c r="I1239" s="8" t="s">
        <v>10970</v>
      </c>
    </row>
    <row r="1240" spans="1:9" x14ac:dyDescent="0.25">
      <c r="A1240" s="14">
        <v>44238</v>
      </c>
      <c r="B1240" s="8" t="s">
        <v>16131</v>
      </c>
      <c r="C1240" s="12">
        <v>46921</v>
      </c>
      <c r="D1240" s="13" t="s">
        <v>4169</v>
      </c>
      <c r="E1240" s="48">
        <v>1565.96</v>
      </c>
      <c r="F1240" s="15">
        <v>44277</v>
      </c>
      <c r="G1240" s="48">
        <v>1565.96</v>
      </c>
      <c r="H1240" s="49">
        <f>Tabla13[[#This Row],[Importe]]-Tabla13[[#This Row],[Pagado]]</f>
        <v>0</v>
      </c>
      <c r="I1240" s="8" t="s">
        <v>12422</v>
      </c>
    </row>
    <row r="1241" spans="1:9" x14ac:dyDescent="0.25">
      <c r="A1241" s="14">
        <v>44238</v>
      </c>
      <c r="B1241" s="8" t="s">
        <v>16132</v>
      </c>
      <c r="C1241" s="12">
        <v>46922</v>
      </c>
      <c r="D1241" s="13" t="s">
        <v>3952</v>
      </c>
      <c r="E1241" s="48">
        <v>1674</v>
      </c>
      <c r="F1241" s="15">
        <v>44238</v>
      </c>
      <c r="G1241" s="48">
        <v>1674</v>
      </c>
      <c r="H1241" s="49">
        <f>Tabla13[[#This Row],[Importe]]-Tabla13[[#This Row],[Pagado]]</f>
        <v>0</v>
      </c>
      <c r="I1241" s="8" t="s">
        <v>10970</v>
      </c>
    </row>
    <row r="1242" spans="1:9" x14ac:dyDescent="0.25">
      <c r="A1242" s="14">
        <v>44238</v>
      </c>
      <c r="B1242" s="8" t="s">
        <v>16133</v>
      </c>
      <c r="C1242" s="12">
        <v>46923</v>
      </c>
      <c r="D1242" s="13" t="s">
        <v>4194</v>
      </c>
      <c r="E1242" s="48">
        <v>4337.6000000000004</v>
      </c>
      <c r="F1242" s="15">
        <v>44238</v>
      </c>
      <c r="G1242" s="48">
        <v>4337.6000000000004</v>
      </c>
      <c r="H1242" s="49">
        <f>Tabla13[[#This Row],[Importe]]-Tabla13[[#This Row],[Pagado]]</f>
        <v>0</v>
      </c>
      <c r="I1242" s="8" t="s">
        <v>10970</v>
      </c>
    </row>
    <row r="1243" spans="1:9" x14ac:dyDescent="0.25">
      <c r="A1243" s="14">
        <v>44238</v>
      </c>
      <c r="B1243" s="8" t="s">
        <v>16134</v>
      </c>
      <c r="C1243" s="12">
        <v>46924</v>
      </c>
      <c r="D1243" s="13" t="s">
        <v>3964</v>
      </c>
      <c r="E1243" s="48">
        <v>16</v>
      </c>
      <c r="F1243" s="15">
        <v>44238</v>
      </c>
      <c r="G1243" s="48">
        <v>16</v>
      </c>
      <c r="H1243" s="49">
        <f>Tabla13[[#This Row],[Importe]]-Tabla13[[#This Row],[Pagado]]</f>
        <v>0</v>
      </c>
      <c r="I1243" s="8" t="s">
        <v>10970</v>
      </c>
    </row>
    <row r="1244" spans="1:9" x14ac:dyDescent="0.25">
      <c r="A1244" s="14">
        <v>44238</v>
      </c>
      <c r="B1244" s="8" t="s">
        <v>16135</v>
      </c>
      <c r="C1244" s="12">
        <v>46925</v>
      </c>
      <c r="D1244" s="13" t="s">
        <v>3964</v>
      </c>
      <c r="E1244" s="48">
        <v>82.8</v>
      </c>
      <c r="F1244" s="15">
        <v>44238</v>
      </c>
      <c r="G1244" s="48">
        <v>82.8</v>
      </c>
      <c r="H1244" s="49">
        <f>Tabla13[[#This Row],[Importe]]-Tabla13[[#This Row],[Pagado]]</f>
        <v>0</v>
      </c>
      <c r="I1244" s="8" t="s">
        <v>10970</v>
      </c>
    </row>
    <row r="1245" spans="1:9" x14ac:dyDescent="0.25">
      <c r="A1245" s="14">
        <v>44238</v>
      </c>
      <c r="B1245" s="8" t="s">
        <v>16136</v>
      </c>
      <c r="C1245" s="12">
        <v>46926</v>
      </c>
      <c r="D1245" s="13" t="s">
        <v>3964</v>
      </c>
      <c r="E1245" s="48">
        <v>1030.2</v>
      </c>
      <c r="F1245" s="15">
        <v>44239</v>
      </c>
      <c r="G1245" s="48">
        <v>1030.2</v>
      </c>
      <c r="H1245" s="49">
        <f>Tabla13[[#This Row],[Importe]]-Tabla13[[#This Row],[Pagado]]</f>
        <v>0</v>
      </c>
      <c r="I1245" s="8" t="s">
        <v>10970</v>
      </c>
    </row>
    <row r="1246" spans="1:9" x14ac:dyDescent="0.25">
      <c r="A1246" s="14">
        <v>44238</v>
      </c>
      <c r="B1246" s="8" t="s">
        <v>16137</v>
      </c>
      <c r="C1246" s="12">
        <v>46927</v>
      </c>
      <c r="D1246" s="13" t="s">
        <v>4078</v>
      </c>
      <c r="E1246" s="48">
        <v>395</v>
      </c>
      <c r="F1246" s="15">
        <v>44238</v>
      </c>
      <c r="G1246" s="48">
        <v>395</v>
      </c>
      <c r="H1246" s="49">
        <f>Tabla13[[#This Row],[Importe]]-Tabla13[[#This Row],[Pagado]]</f>
        <v>0</v>
      </c>
      <c r="I1246" s="8" t="s">
        <v>10970</v>
      </c>
    </row>
    <row r="1247" spans="1:9" x14ac:dyDescent="0.25">
      <c r="A1247" s="14">
        <v>44238</v>
      </c>
      <c r="B1247" s="8" t="s">
        <v>16138</v>
      </c>
      <c r="C1247" s="12">
        <v>46928</v>
      </c>
      <c r="D1247" s="13" t="s">
        <v>4157</v>
      </c>
      <c r="E1247" s="48">
        <v>17781.8</v>
      </c>
      <c r="F1247" s="15">
        <v>44239</v>
      </c>
      <c r="G1247" s="48">
        <v>17781.8</v>
      </c>
      <c r="H1247" s="49">
        <f>Tabla13[[#This Row],[Importe]]-Tabla13[[#This Row],[Pagado]]</f>
        <v>0</v>
      </c>
      <c r="I1247" s="8" t="s">
        <v>10970</v>
      </c>
    </row>
    <row r="1248" spans="1:9" x14ac:dyDescent="0.25">
      <c r="A1248" s="14">
        <v>44238</v>
      </c>
      <c r="B1248" s="8" t="s">
        <v>16139</v>
      </c>
      <c r="C1248" s="12">
        <v>46929</v>
      </c>
      <c r="D1248" s="13" t="s">
        <v>4001</v>
      </c>
      <c r="E1248" s="48">
        <v>3920</v>
      </c>
      <c r="F1248" s="15">
        <v>44239</v>
      </c>
      <c r="G1248" s="48">
        <v>3920</v>
      </c>
      <c r="H1248" s="49">
        <f>Tabla13[[#This Row],[Importe]]-Tabla13[[#This Row],[Pagado]]</f>
        <v>0</v>
      </c>
      <c r="I1248" s="8" t="s">
        <v>10970</v>
      </c>
    </row>
    <row r="1249" spans="1:9" x14ac:dyDescent="0.25">
      <c r="A1249" s="14">
        <v>44239</v>
      </c>
      <c r="B1249" s="8" t="s">
        <v>16140</v>
      </c>
      <c r="C1249" s="12">
        <v>46930</v>
      </c>
      <c r="D1249" s="13" t="s">
        <v>3936</v>
      </c>
      <c r="E1249" s="48">
        <v>6538.4</v>
      </c>
      <c r="F1249" s="15">
        <v>44240</v>
      </c>
      <c r="G1249" s="48">
        <v>6538.4</v>
      </c>
      <c r="H1249" s="49">
        <f>Tabla13[[#This Row],[Importe]]-Tabla13[[#This Row],[Pagado]]</f>
        <v>0</v>
      </c>
      <c r="I1249" s="8" t="s">
        <v>10970</v>
      </c>
    </row>
    <row r="1250" spans="1:9" x14ac:dyDescent="0.25">
      <c r="A1250" s="14">
        <v>44239</v>
      </c>
      <c r="B1250" s="8" t="s">
        <v>16141</v>
      </c>
      <c r="C1250" s="12">
        <v>46931</v>
      </c>
      <c r="D1250" s="13" t="s">
        <v>4028</v>
      </c>
      <c r="E1250" s="48">
        <v>754.8</v>
      </c>
      <c r="F1250" s="15">
        <v>44239</v>
      </c>
      <c r="G1250" s="48">
        <v>754.8</v>
      </c>
      <c r="H1250" s="49">
        <f>Tabla13[[#This Row],[Importe]]-Tabla13[[#This Row],[Pagado]]</f>
        <v>0</v>
      </c>
      <c r="I1250" s="8" t="s">
        <v>10970</v>
      </c>
    </row>
    <row r="1251" spans="1:9" x14ac:dyDescent="0.25">
      <c r="A1251" s="14">
        <v>44239</v>
      </c>
      <c r="B1251" s="8" t="s">
        <v>16142</v>
      </c>
      <c r="C1251" s="12">
        <v>46932</v>
      </c>
      <c r="D1251" s="13" t="s">
        <v>4035</v>
      </c>
      <c r="E1251" s="48">
        <v>7344</v>
      </c>
      <c r="F1251" s="15">
        <v>44239</v>
      </c>
      <c r="G1251" s="48">
        <v>7344</v>
      </c>
      <c r="H1251" s="49">
        <f>Tabla13[[#This Row],[Importe]]-Tabla13[[#This Row],[Pagado]]</f>
        <v>0</v>
      </c>
      <c r="I1251" s="8" t="s">
        <v>10970</v>
      </c>
    </row>
    <row r="1252" spans="1:9" x14ac:dyDescent="0.25">
      <c r="A1252" s="14">
        <v>44239</v>
      </c>
      <c r="B1252" s="8" t="s">
        <v>16143</v>
      </c>
      <c r="C1252" s="12">
        <v>46933</v>
      </c>
      <c r="D1252" s="13" t="s">
        <v>3935</v>
      </c>
      <c r="E1252" s="48">
        <v>74241.2</v>
      </c>
      <c r="F1252" s="15">
        <v>44240</v>
      </c>
      <c r="G1252" s="48">
        <v>74241.2</v>
      </c>
      <c r="H1252" s="49">
        <f>Tabla13[[#This Row],[Importe]]-Tabla13[[#This Row],[Pagado]]</f>
        <v>0</v>
      </c>
      <c r="I1252" s="8" t="s">
        <v>10970</v>
      </c>
    </row>
    <row r="1253" spans="1:9" x14ac:dyDescent="0.25">
      <c r="A1253" s="14">
        <v>44239</v>
      </c>
      <c r="B1253" s="8" t="s">
        <v>16144</v>
      </c>
      <c r="C1253" s="12">
        <v>46934</v>
      </c>
      <c r="D1253" s="13" t="s">
        <v>3935</v>
      </c>
      <c r="E1253" s="48">
        <v>1579.6</v>
      </c>
      <c r="F1253" s="15">
        <v>44240</v>
      </c>
      <c r="G1253" s="48">
        <v>1579.6</v>
      </c>
      <c r="H1253" s="49">
        <f>Tabla13[[#This Row],[Importe]]-Tabla13[[#This Row],[Pagado]]</f>
        <v>0</v>
      </c>
      <c r="I1253" s="8" t="s">
        <v>10970</v>
      </c>
    </row>
    <row r="1254" spans="1:9" x14ac:dyDescent="0.25">
      <c r="A1254" s="14">
        <v>44239</v>
      </c>
      <c r="B1254" s="8" t="s">
        <v>16145</v>
      </c>
      <c r="C1254" s="12">
        <v>46935</v>
      </c>
      <c r="D1254" s="13" t="s">
        <v>3963</v>
      </c>
      <c r="E1254" s="48">
        <v>1280.0999999999999</v>
      </c>
      <c r="F1254" s="15">
        <v>44239</v>
      </c>
      <c r="G1254" s="48">
        <v>1280.0999999999999</v>
      </c>
      <c r="H1254" s="49">
        <f>Tabla13[[#This Row],[Importe]]-Tabla13[[#This Row],[Pagado]]</f>
        <v>0</v>
      </c>
      <c r="I1254" s="8" t="s">
        <v>10970</v>
      </c>
    </row>
    <row r="1255" spans="1:9" x14ac:dyDescent="0.25">
      <c r="A1255" s="14">
        <v>44239</v>
      </c>
      <c r="B1255" s="8" t="s">
        <v>16146</v>
      </c>
      <c r="C1255" s="12">
        <v>46936</v>
      </c>
      <c r="D1255" s="13" t="s">
        <v>3964</v>
      </c>
      <c r="E1255" s="48">
        <v>901.8</v>
      </c>
      <c r="F1255" s="15">
        <v>44239</v>
      </c>
      <c r="G1255" s="48">
        <v>901.8</v>
      </c>
      <c r="H1255" s="49">
        <f>Tabla13[[#This Row],[Importe]]-Tabla13[[#This Row],[Pagado]]</f>
        <v>0</v>
      </c>
      <c r="I1255" s="8" t="s">
        <v>10970</v>
      </c>
    </row>
    <row r="1256" spans="1:9" ht="30" x14ac:dyDescent="0.25">
      <c r="A1256" s="14">
        <v>44239</v>
      </c>
      <c r="B1256" s="8" t="s">
        <v>16147</v>
      </c>
      <c r="C1256" s="12">
        <v>46937</v>
      </c>
      <c r="D1256" s="13" t="s">
        <v>3951</v>
      </c>
      <c r="E1256" s="48">
        <v>5792.8</v>
      </c>
      <c r="F1256" s="15" t="s">
        <v>16025</v>
      </c>
      <c r="G1256" s="48">
        <f>2100+3692.8</f>
        <v>5792.8</v>
      </c>
      <c r="H1256" s="49">
        <f>Tabla13[[#This Row],[Importe]]-Tabla13[[#This Row],[Pagado]]</f>
        <v>0</v>
      </c>
      <c r="I1256" s="8" t="s">
        <v>10970</v>
      </c>
    </row>
    <row r="1257" spans="1:9" x14ac:dyDescent="0.25">
      <c r="A1257" s="14">
        <v>44239</v>
      </c>
      <c r="B1257" s="8" t="s">
        <v>16148</v>
      </c>
      <c r="C1257" s="12">
        <v>46938</v>
      </c>
      <c r="D1257" s="13" t="s">
        <v>3949</v>
      </c>
      <c r="E1257" s="48">
        <v>22215.599999999999</v>
      </c>
      <c r="F1257" s="15">
        <v>44241</v>
      </c>
      <c r="G1257" s="48">
        <v>22215.599999999999</v>
      </c>
      <c r="H1257" s="49">
        <f>Tabla13[[#This Row],[Importe]]-Tabla13[[#This Row],[Pagado]]</f>
        <v>0</v>
      </c>
      <c r="I1257" s="8" t="s">
        <v>10970</v>
      </c>
    </row>
    <row r="1258" spans="1:9" ht="30" x14ac:dyDescent="0.25">
      <c r="A1258" s="14">
        <v>44239</v>
      </c>
      <c r="B1258" s="8" t="s">
        <v>16149</v>
      </c>
      <c r="C1258" s="12">
        <v>46939</v>
      </c>
      <c r="D1258" s="13" t="s">
        <v>3950</v>
      </c>
      <c r="E1258" s="48">
        <v>37098.800000000003</v>
      </c>
      <c r="F1258" s="15" t="s">
        <v>16150</v>
      </c>
      <c r="G1258" s="48">
        <f>30000+7098.8</f>
        <v>37098.800000000003</v>
      </c>
      <c r="H1258" s="49">
        <f>Tabla13[[#This Row],[Importe]]-Tabla13[[#This Row],[Pagado]]</f>
        <v>0</v>
      </c>
      <c r="I1258" s="8" t="s">
        <v>10970</v>
      </c>
    </row>
    <row r="1259" spans="1:9" x14ac:dyDescent="0.25">
      <c r="A1259" s="14">
        <v>44239</v>
      </c>
      <c r="B1259" s="8" t="s">
        <v>16151</v>
      </c>
      <c r="C1259" s="12">
        <v>46940</v>
      </c>
      <c r="D1259" s="13" t="s">
        <v>3945</v>
      </c>
      <c r="E1259" s="48">
        <v>4874</v>
      </c>
      <c r="F1259" s="15">
        <v>44240</v>
      </c>
      <c r="G1259" s="48">
        <v>4874</v>
      </c>
      <c r="H1259" s="49">
        <f>Tabla13[[#This Row],[Importe]]-Tabla13[[#This Row],[Pagado]]</f>
        <v>0</v>
      </c>
      <c r="I1259" s="8" t="s">
        <v>10970</v>
      </c>
    </row>
    <row r="1260" spans="1:9" x14ac:dyDescent="0.25">
      <c r="A1260" s="14">
        <v>44239</v>
      </c>
      <c r="B1260" s="8" t="s">
        <v>16152</v>
      </c>
      <c r="C1260" s="12">
        <v>46941</v>
      </c>
      <c r="D1260" s="13" t="s">
        <v>4037</v>
      </c>
      <c r="E1260" s="48">
        <v>1769.4</v>
      </c>
      <c r="F1260" s="15">
        <v>44239</v>
      </c>
      <c r="G1260" s="48">
        <v>1769.4</v>
      </c>
      <c r="H1260" s="49">
        <f>Tabla13[[#This Row],[Importe]]-Tabla13[[#This Row],[Pagado]]</f>
        <v>0</v>
      </c>
      <c r="I1260" s="8" t="s">
        <v>10970</v>
      </c>
    </row>
    <row r="1261" spans="1:9" x14ac:dyDescent="0.25">
      <c r="A1261" s="14">
        <v>44239</v>
      </c>
      <c r="B1261" s="8" t="s">
        <v>16153</v>
      </c>
      <c r="C1261" s="12">
        <v>46942</v>
      </c>
      <c r="D1261" s="13" t="s">
        <v>4029</v>
      </c>
      <c r="E1261" s="48">
        <v>3431.4</v>
      </c>
      <c r="F1261" s="15">
        <v>44240</v>
      </c>
      <c r="G1261" s="48">
        <v>3431.4</v>
      </c>
      <c r="H1261" s="49">
        <f>Tabla13[[#This Row],[Importe]]-Tabla13[[#This Row],[Pagado]]</f>
        <v>0</v>
      </c>
      <c r="I1261" s="8" t="s">
        <v>10970</v>
      </c>
    </row>
    <row r="1262" spans="1:9" x14ac:dyDescent="0.25">
      <c r="A1262" s="14">
        <v>44239</v>
      </c>
      <c r="B1262" s="8" t="s">
        <v>16154</v>
      </c>
      <c r="C1262" s="12">
        <v>46943</v>
      </c>
      <c r="D1262" s="13" t="s">
        <v>3938</v>
      </c>
      <c r="E1262" s="48">
        <v>8612.7999999999993</v>
      </c>
      <c r="F1262" s="15">
        <v>44240</v>
      </c>
      <c r="G1262" s="48">
        <v>8612.7999999999993</v>
      </c>
      <c r="H1262" s="49">
        <f>Tabla13[[#This Row],[Importe]]-Tabla13[[#This Row],[Pagado]]</f>
        <v>0</v>
      </c>
      <c r="I1262" s="8" t="s">
        <v>10970</v>
      </c>
    </row>
    <row r="1263" spans="1:9" x14ac:dyDescent="0.25">
      <c r="A1263" s="14">
        <v>44239</v>
      </c>
      <c r="B1263" s="8" t="s">
        <v>16155</v>
      </c>
      <c r="C1263" s="12">
        <v>46944</v>
      </c>
      <c r="D1263" s="13" t="s">
        <v>3941</v>
      </c>
      <c r="E1263" s="48">
        <v>7850</v>
      </c>
      <c r="F1263" s="15">
        <v>44240</v>
      </c>
      <c r="G1263" s="48">
        <v>7850</v>
      </c>
      <c r="H1263" s="49">
        <f>Tabla13[[#This Row],[Importe]]-Tabla13[[#This Row],[Pagado]]</f>
        <v>0</v>
      </c>
      <c r="I1263" s="8" t="s">
        <v>10970</v>
      </c>
    </row>
    <row r="1264" spans="1:9" x14ac:dyDescent="0.25">
      <c r="A1264" s="14">
        <v>44239</v>
      </c>
      <c r="B1264" s="8" t="s">
        <v>16156</v>
      </c>
      <c r="C1264" s="12">
        <v>46945</v>
      </c>
      <c r="D1264" s="13" t="s">
        <v>3947</v>
      </c>
      <c r="E1264" s="48">
        <v>3296</v>
      </c>
      <c r="F1264" s="15">
        <v>44240</v>
      </c>
      <c r="G1264" s="48">
        <v>3296</v>
      </c>
      <c r="H1264" s="49">
        <f>Tabla13[[#This Row],[Importe]]-Tabla13[[#This Row],[Pagado]]</f>
        <v>0</v>
      </c>
      <c r="I1264" s="8" t="s">
        <v>10970</v>
      </c>
    </row>
    <row r="1265" spans="1:9" x14ac:dyDescent="0.25">
      <c r="A1265" s="14">
        <v>44239</v>
      </c>
      <c r="B1265" s="8" t="s">
        <v>16157</v>
      </c>
      <c r="C1265" s="12">
        <v>46946</v>
      </c>
      <c r="D1265" s="13" t="s">
        <v>3940</v>
      </c>
      <c r="E1265" s="48">
        <v>3445.2</v>
      </c>
      <c r="F1265" s="15">
        <v>44240</v>
      </c>
      <c r="G1265" s="48">
        <v>3445.2</v>
      </c>
      <c r="H1265" s="49">
        <f>Tabla13[[#This Row],[Importe]]-Tabla13[[#This Row],[Pagado]]</f>
        <v>0</v>
      </c>
      <c r="I1265" s="8" t="s">
        <v>10970</v>
      </c>
    </row>
    <row r="1266" spans="1:9" x14ac:dyDescent="0.25">
      <c r="A1266" s="14">
        <v>44239</v>
      </c>
      <c r="B1266" s="8" t="s">
        <v>16158</v>
      </c>
      <c r="C1266" s="12">
        <v>46947</v>
      </c>
      <c r="D1266" s="13" t="s">
        <v>3948</v>
      </c>
      <c r="E1266" s="48">
        <v>10049.6</v>
      </c>
      <c r="F1266" s="15">
        <v>44242</v>
      </c>
      <c r="G1266" s="48">
        <v>10049.6</v>
      </c>
      <c r="H1266" s="49">
        <f>Tabla13[[#This Row],[Importe]]-Tabla13[[#This Row],[Pagado]]</f>
        <v>0</v>
      </c>
      <c r="I1266" s="8" t="s">
        <v>10970</v>
      </c>
    </row>
    <row r="1267" spans="1:9" x14ac:dyDescent="0.25">
      <c r="A1267" s="14">
        <v>44239</v>
      </c>
      <c r="B1267" s="8" t="s">
        <v>16159</v>
      </c>
      <c r="C1267" s="12">
        <v>46948</v>
      </c>
      <c r="D1267" s="13" t="s">
        <v>3942</v>
      </c>
      <c r="E1267" s="48">
        <v>3462.8</v>
      </c>
      <c r="F1267" s="15">
        <v>44242</v>
      </c>
      <c r="G1267" s="48">
        <v>3462.8</v>
      </c>
      <c r="H1267" s="49">
        <f>Tabla13[[#This Row],[Importe]]-Tabla13[[#This Row],[Pagado]]</f>
        <v>0</v>
      </c>
      <c r="I1267" s="8" t="s">
        <v>10970</v>
      </c>
    </row>
    <row r="1268" spans="1:9" x14ac:dyDescent="0.25">
      <c r="A1268" s="14">
        <v>44239</v>
      </c>
      <c r="B1268" s="8" t="s">
        <v>16160</v>
      </c>
      <c r="C1268" s="12">
        <v>46949</v>
      </c>
      <c r="D1268" s="13" t="s">
        <v>4126</v>
      </c>
      <c r="E1268" s="48">
        <v>598.5</v>
      </c>
      <c r="F1268" s="15">
        <v>44239</v>
      </c>
      <c r="G1268" s="48">
        <v>598.5</v>
      </c>
      <c r="H1268" s="49">
        <f>Tabla13[[#This Row],[Importe]]-Tabla13[[#This Row],[Pagado]]</f>
        <v>0</v>
      </c>
      <c r="I1268" s="8" t="s">
        <v>10970</v>
      </c>
    </row>
    <row r="1269" spans="1:9" x14ac:dyDescent="0.25">
      <c r="A1269" s="14">
        <v>44239</v>
      </c>
      <c r="B1269" s="8" t="s">
        <v>16161</v>
      </c>
      <c r="C1269" s="12">
        <v>46950</v>
      </c>
      <c r="D1269" s="13" t="s">
        <v>3939</v>
      </c>
      <c r="E1269" s="48">
        <v>3814.1</v>
      </c>
      <c r="F1269" s="15">
        <v>44240</v>
      </c>
      <c r="G1269" s="48">
        <v>3814.1</v>
      </c>
      <c r="H1269" s="49">
        <f>Tabla13[[#This Row],[Importe]]-Tabla13[[#This Row],[Pagado]]</f>
        <v>0</v>
      </c>
      <c r="I1269" s="8" t="s">
        <v>10970</v>
      </c>
    </row>
    <row r="1270" spans="1:9" x14ac:dyDescent="0.25">
      <c r="A1270" s="14">
        <v>44239</v>
      </c>
      <c r="B1270" s="8" t="s">
        <v>16162</v>
      </c>
      <c r="C1270" s="12">
        <v>46951</v>
      </c>
      <c r="D1270" s="13" t="s">
        <v>8544</v>
      </c>
      <c r="E1270" s="48">
        <v>2181</v>
      </c>
      <c r="F1270" s="15">
        <v>44239</v>
      </c>
      <c r="G1270" s="48">
        <v>2181</v>
      </c>
      <c r="H1270" s="49">
        <f>Tabla13[[#This Row],[Importe]]-Tabla13[[#This Row],[Pagado]]</f>
        <v>0</v>
      </c>
      <c r="I1270" s="8" t="s">
        <v>10970</v>
      </c>
    </row>
    <row r="1271" spans="1:9" x14ac:dyDescent="0.25">
      <c r="A1271" s="14">
        <v>44239</v>
      </c>
      <c r="B1271" s="8" t="s">
        <v>16163</v>
      </c>
      <c r="C1271" s="12">
        <v>46952</v>
      </c>
      <c r="D1271" s="13" t="s">
        <v>4042</v>
      </c>
      <c r="E1271" s="48">
        <v>27329</v>
      </c>
      <c r="F1271" s="15">
        <v>44239</v>
      </c>
      <c r="G1271" s="48">
        <v>27329</v>
      </c>
      <c r="H1271" s="49">
        <f>Tabla13[[#This Row],[Importe]]-Tabla13[[#This Row],[Pagado]]</f>
        <v>0</v>
      </c>
      <c r="I1271" s="8" t="s">
        <v>10970</v>
      </c>
    </row>
    <row r="1272" spans="1:9" x14ac:dyDescent="0.25">
      <c r="A1272" s="14">
        <v>44239</v>
      </c>
      <c r="B1272" s="8" t="s">
        <v>16164</v>
      </c>
      <c r="C1272" s="12">
        <v>46953</v>
      </c>
      <c r="D1272" s="13" t="s">
        <v>3997</v>
      </c>
      <c r="E1272" s="48">
        <v>2107.4</v>
      </c>
      <c r="F1272" s="15">
        <v>44239</v>
      </c>
      <c r="G1272" s="48">
        <v>2107.4</v>
      </c>
      <c r="H1272" s="49">
        <f>Tabla13[[#This Row],[Importe]]-Tabla13[[#This Row],[Pagado]]</f>
        <v>0</v>
      </c>
      <c r="I1272" s="8" t="s">
        <v>10970</v>
      </c>
    </row>
    <row r="1273" spans="1:9" x14ac:dyDescent="0.25">
      <c r="A1273" s="14">
        <v>44239</v>
      </c>
      <c r="B1273" s="8" t="s">
        <v>16165</v>
      </c>
      <c r="C1273" s="12">
        <v>46954</v>
      </c>
      <c r="D1273" s="13" t="s">
        <v>4129</v>
      </c>
      <c r="E1273" s="48">
        <v>12002.8</v>
      </c>
      <c r="F1273" s="15">
        <v>44240</v>
      </c>
      <c r="G1273" s="48">
        <v>12002.8</v>
      </c>
      <c r="H1273" s="49">
        <f>Tabla13[[#This Row],[Importe]]-Tabla13[[#This Row],[Pagado]]</f>
        <v>0</v>
      </c>
      <c r="I1273" s="8" t="s">
        <v>10970</v>
      </c>
    </row>
    <row r="1274" spans="1:9" x14ac:dyDescent="0.25">
      <c r="A1274" s="14">
        <v>44239</v>
      </c>
      <c r="B1274" s="8" t="s">
        <v>16166</v>
      </c>
      <c r="C1274" s="12">
        <v>46955</v>
      </c>
      <c r="D1274" s="13" t="s">
        <v>3971</v>
      </c>
      <c r="E1274" s="48">
        <v>4789.5</v>
      </c>
      <c r="F1274" s="15">
        <v>44239</v>
      </c>
      <c r="G1274" s="48">
        <v>4789.5</v>
      </c>
      <c r="H1274" s="49">
        <f>Tabla13[[#This Row],[Importe]]-Tabla13[[#This Row],[Pagado]]</f>
        <v>0</v>
      </c>
      <c r="I1274" s="8" t="s">
        <v>10970</v>
      </c>
    </row>
    <row r="1275" spans="1:9" x14ac:dyDescent="0.25">
      <c r="A1275" s="14">
        <v>44239</v>
      </c>
      <c r="B1275" s="8" t="s">
        <v>16167</v>
      </c>
      <c r="C1275" s="12">
        <v>46956</v>
      </c>
      <c r="D1275" s="13" t="s">
        <v>3972</v>
      </c>
      <c r="E1275" s="48">
        <v>3988</v>
      </c>
      <c r="F1275" s="15">
        <v>44239</v>
      </c>
      <c r="G1275" s="48">
        <v>3988</v>
      </c>
      <c r="H1275" s="49">
        <f>Tabla13[[#This Row],[Importe]]-Tabla13[[#This Row],[Pagado]]</f>
        <v>0</v>
      </c>
      <c r="I1275" s="8" t="s">
        <v>10970</v>
      </c>
    </row>
    <row r="1276" spans="1:9" x14ac:dyDescent="0.25">
      <c r="A1276" s="14">
        <v>44239</v>
      </c>
      <c r="B1276" s="8" t="s">
        <v>16168</v>
      </c>
      <c r="C1276" s="12">
        <v>46957</v>
      </c>
      <c r="D1276" s="13" t="s">
        <v>3982</v>
      </c>
      <c r="E1276" s="48">
        <v>3575.4</v>
      </c>
      <c r="F1276" s="15">
        <v>44239</v>
      </c>
      <c r="G1276" s="48">
        <v>3575.4</v>
      </c>
      <c r="H1276" s="49">
        <f>Tabla13[[#This Row],[Importe]]-Tabla13[[#This Row],[Pagado]]</f>
        <v>0</v>
      </c>
      <c r="I1276" s="8" t="s">
        <v>10970</v>
      </c>
    </row>
    <row r="1277" spans="1:9" x14ac:dyDescent="0.25">
      <c r="A1277" s="14">
        <v>44239</v>
      </c>
      <c r="B1277" s="8" t="s">
        <v>16169</v>
      </c>
      <c r="C1277" s="12">
        <v>46958</v>
      </c>
      <c r="D1277" s="13" t="s">
        <v>4036</v>
      </c>
      <c r="E1277" s="48">
        <v>2731.2</v>
      </c>
      <c r="F1277" s="15">
        <v>44239</v>
      </c>
      <c r="G1277" s="48">
        <v>2731.2</v>
      </c>
      <c r="H1277" s="49">
        <f>Tabla13[[#This Row],[Importe]]-Tabla13[[#This Row],[Pagado]]</f>
        <v>0</v>
      </c>
      <c r="I1277" s="8" t="s">
        <v>10970</v>
      </c>
    </row>
    <row r="1278" spans="1:9" x14ac:dyDescent="0.25">
      <c r="A1278" s="14">
        <v>44239</v>
      </c>
      <c r="B1278" s="8" t="s">
        <v>16170</v>
      </c>
      <c r="C1278" s="12">
        <v>46959</v>
      </c>
      <c r="D1278" s="13" t="s">
        <v>4030</v>
      </c>
      <c r="E1278" s="48">
        <v>3203.7</v>
      </c>
      <c r="F1278" s="15">
        <v>44239</v>
      </c>
      <c r="G1278" s="48">
        <v>3203.7</v>
      </c>
      <c r="H1278" s="49">
        <f>Tabla13[[#This Row],[Importe]]-Tabla13[[#This Row],[Pagado]]</f>
        <v>0</v>
      </c>
      <c r="I1278" s="8" t="s">
        <v>10970</v>
      </c>
    </row>
    <row r="1279" spans="1:9" x14ac:dyDescent="0.25">
      <c r="A1279" s="14">
        <v>44239</v>
      </c>
      <c r="B1279" s="8" t="s">
        <v>16171</v>
      </c>
      <c r="C1279" s="12">
        <v>46960</v>
      </c>
      <c r="D1279" s="13" t="s">
        <v>8138</v>
      </c>
      <c r="E1279" s="48">
        <v>1635.9</v>
      </c>
      <c r="F1279" s="15">
        <v>44239</v>
      </c>
      <c r="G1279" s="48">
        <v>1635.9</v>
      </c>
      <c r="H1279" s="49">
        <f>Tabla13[[#This Row],[Importe]]-Tabla13[[#This Row],[Pagado]]</f>
        <v>0</v>
      </c>
      <c r="I1279" s="8" t="s">
        <v>10970</v>
      </c>
    </row>
    <row r="1280" spans="1:9" x14ac:dyDescent="0.25">
      <c r="A1280" s="14">
        <v>44239</v>
      </c>
      <c r="B1280" s="8" t="s">
        <v>16172</v>
      </c>
      <c r="C1280" s="12">
        <v>46961</v>
      </c>
      <c r="D1280" s="13" t="s">
        <v>3976</v>
      </c>
      <c r="E1280" s="48">
        <v>262.5</v>
      </c>
      <c r="F1280" s="15">
        <v>44239</v>
      </c>
      <c r="G1280" s="48">
        <v>262.5</v>
      </c>
      <c r="H1280" s="49">
        <f>Tabla13[[#This Row],[Importe]]-Tabla13[[#This Row],[Pagado]]</f>
        <v>0</v>
      </c>
      <c r="I1280" s="8" t="s">
        <v>10970</v>
      </c>
    </row>
    <row r="1281" spans="1:9" x14ac:dyDescent="0.25">
      <c r="A1281" s="14">
        <v>44239</v>
      </c>
      <c r="B1281" s="8" t="s">
        <v>16173</v>
      </c>
      <c r="C1281" s="12">
        <v>46962</v>
      </c>
      <c r="D1281" s="13" t="s">
        <v>4004</v>
      </c>
      <c r="E1281" s="48">
        <v>2758.8</v>
      </c>
      <c r="F1281" s="15">
        <v>44240</v>
      </c>
      <c r="G1281" s="48">
        <v>2758.8</v>
      </c>
      <c r="H1281" s="49">
        <f>Tabla13[[#This Row],[Importe]]-Tabla13[[#This Row],[Pagado]]</f>
        <v>0</v>
      </c>
      <c r="I1281" s="8" t="s">
        <v>10970</v>
      </c>
    </row>
    <row r="1282" spans="1:9" x14ac:dyDescent="0.25">
      <c r="A1282" s="14">
        <v>44239</v>
      </c>
      <c r="B1282" s="8" t="s">
        <v>16174</v>
      </c>
      <c r="C1282" s="12">
        <v>46963</v>
      </c>
      <c r="D1282" s="13" t="s">
        <v>3973</v>
      </c>
      <c r="E1282" s="48">
        <v>2205</v>
      </c>
      <c r="F1282" s="15">
        <v>44240</v>
      </c>
      <c r="G1282" s="48">
        <v>2205</v>
      </c>
      <c r="H1282" s="49">
        <f>Tabla13[[#This Row],[Importe]]-Tabla13[[#This Row],[Pagado]]</f>
        <v>0</v>
      </c>
      <c r="I1282" s="8" t="s">
        <v>10970</v>
      </c>
    </row>
    <row r="1283" spans="1:9" x14ac:dyDescent="0.25">
      <c r="A1283" s="14">
        <v>44239</v>
      </c>
      <c r="B1283" s="8" t="s">
        <v>16175</v>
      </c>
      <c r="C1283" s="12">
        <v>46964</v>
      </c>
      <c r="D1283" s="13" t="s">
        <v>4009</v>
      </c>
      <c r="E1283" s="48">
        <v>1016.9</v>
      </c>
      <c r="F1283" s="15">
        <v>44240</v>
      </c>
      <c r="G1283" s="48">
        <v>1016.9</v>
      </c>
      <c r="H1283" s="49">
        <f>Tabla13[[#This Row],[Importe]]-Tabla13[[#This Row],[Pagado]]</f>
        <v>0</v>
      </c>
      <c r="I1283" s="8" t="s">
        <v>10970</v>
      </c>
    </row>
    <row r="1284" spans="1:9" x14ac:dyDescent="0.25">
      <c r="A1284" s="14">
        <v>44239</v>
      </c>
      <c r="B1284" s="8" t="s">
        <v>16176</v>
      </c>
      <c r="C1284" s="12">
        <v>46965</v>
      </c>
      <c r="D1284" s="13" t="s">
        <v>4041</v>
      </c>
      <c r="E1284" s="48">
        <v>687.6</v>
      </c>
      <c r="F1284" s="15">
        <v>44239</v>
      </c>
      <c r="G1284" s="48">
        <v>687.6</v>
      </c>
      <c r="H1284" s="49">
        <f>Tabla13[[#This Row],[Importe]]-Tabla13[[#This Row],[Pagado]]</f>
        <v>0</v>
      </c>
      <c r="I1284" s="8" t="s">
        <v>10970</v>
      </c>
    </row>
    <row r="1285" spans="1:9" x14ac:dyDescent="0.25">
      <c r="A1285" s="14">
        <v>44239</v>
      </c>
      <c r="B1285" s="8" t="s">
        <v>16177</v>
      </c>
      <c r="C1285" s="12">
        <v>46966</v>
      </c>
      <c r="D1285" s="13" t="s">
        <v>3964</v>
      </c>
      <c r="E1285" s="48">
        <v>290</v>
      </c>
      <c r="F1285" s="15">
        <v>44239</v>
      </c>
      <c r="G1285" s="48">
        <v>290</v>
      </c>
      <c r="H1285" s="49">
        <f>Tabla13[[#This Row],[Importe]]-Tabla13[[#This Row],[Pagado]]</f>
        <v>0</v>
      </c>
      <c r="I1285" s="8" t="s">
        <v>10970</v>
      </c>
    </row>
    <row r="1286" spans="1:9" x14ac:dyDescent="0.25">
      <c r="A1286" s="14">
        <v>44239</v>
      </c>
      <c r="B1286" s="8" t="s">
        <v>16178</v>
      </c>
      <c r="C1286" s="12">
        <v>46967</v>
      </c>
      <c r="D1286" s="13" t="s">
        <v>3974</v>
      </c>
      <c r="E1286" s="48">
        <v>4900</v>
      </c>
      <c r="F1286" s="15">
        <v>44240</v>
      </c>
      <c r="G1286" s="48">
        <v>4900</v>
      </c>
      <c r="H1286" s="49">
        <f>Tabla13[[#This Row],[Importe]]-Tabla13[[#This Row],[Pagado]]</f>
        <v>0</v>
      </c>
      <c r="I1286" s="8" t="s">
        <v>10970</v>
      </c>
    </row>
    <row r="1287" spans="1:9" x14ac:dyDescent="0.25">
      <c r="A1287" s="14">
        <v>44239</v>
      </c>
      <c r="B1287" s="8" t="s">
        <v>16179</v>
      </c>
      <c r="C1287" s="12">
        <v>46968</v>
      </c>
      <c r="D1287" s="13" t="s">
        <v>3995</v>
      </c>
      <c r="E1287" s="48">
        <v>45011.5</v>
      </c>
      <c r="F1287" s="15">
        <v>44240</v>
      </c>
      <c r="G1287" s="48">
        <v>45011.5</v>
      </c>
      <c r="H1287" s="49">
        <f>Tabla13[[#This Row],[Importe]]-Tabla13[[#This Row],[Pagado]]</f>
        <v>0</v>
      </c>
      <c r="I1287" s="8" t="s">
        <v>10970</v>
      </c>
    </row>
    <row r="1288" spans="1:9" x14ac:dyDescent="0.25">
      <c r="A1288" s="14">
        <v>44239</v>
      </c>
      <c r="B1288" s="8" t="s">
        <v>16180</v>
      </c>
      <c r="C1288" s="12">
        <v>46969</v>
      </c>
      <c r="D1288" s="13" t="s">
        <v>4082</v>
      </c>
      <c r="E1288" s="48">
        <v>1889.4</v>
      </c>
      <c r="F1288" s="15">
        <v>44240</v>
      </c>
      <c r="G1288" s="48">
        <v>1889.4</v>
      </c>
      <c r="H1288" s="49">
        <f>Tabla13[[#This Row],[Importe]]-Tabla13[[#This Row],[Pagado]]</f>
        <v>0</v>
      </c>
      <c r="I1288" s="8" t="s">
        <v>10970</v>
      </c>
    </row>
    <row r="1289" spans="1:9" x14ac:dyDescent="0.25">
      <c r="A1289" s="14">
        <v>44239</v>
      </c>
      <c r="B1289" s="8" t="s">
        <v>16181</v>
      </c>
      <c r="C1289" s="12">
        <v>46970</v>
      </c>
      <c r="D1289" s="13" t="s">
        <v>3995</v>
      </c>
      <c r="E1289" s="48">
        <v>1291.2</v>
      </c>
      <c r="F1289" s="15">
        <v>44240</v>
      </c>
      <c r="G1289" s="48">
        <v>1291.2</v>
      </c>
      <c r="H1289" s="49">
        <f>Tabla13[[#This Row],[Importe]]-Tabla13[[#This Row],[Pagado]]</f>
        <v>0</v>
      </c>
      <c r="I1289" s="8" t="s">
        <v>10970</v>
      </c>
    </row>
    <row r="1290" spans="1:9" x14ac:dyDescent="0.25">
      <c r="A1290" s="14">
        <v>44239</v>
      </c>
      <c r="B1290" s="8" t="s">
        <v>16182</v>
      </c>
      <c r="C1290" s="12">
        <v>46971</v>
      </c>
      <c r="D1290" s="13" t="s">
        <v>4046</v>
      </c>
      <c r="E1290" s="48">
        <v>375</v>
      </c>
      <c r="F1290" s="15">
        <v>44240</v>
      </c>
      <c r="G1290" s="48">
        <v>375</v>
      </c>
      <c r="H1290" s="49">
        <f>Tabla13[[#This Row],[Importe]]-Tabla13[[#This Row],[Pagado]]</f>
        <v>0</v>
      </c>
      <c r="I1290" s="8" t="s">
        <v>10970</v>
      </c>
    </row>
    <row r="1291" spans="1:9" x14ac:dyDescent="0.25">
      <c r="A1291" s="14">
        <v>44239</v>
      </c>
      <c r="B1291" s="8" t="s">
        <v>16183</v>
      </c>
      <c r="C1291" s="12">
        <v>46972</v>
      </c>
      <c r="D1291" s="13" t="s">
        <v>4045</v>
      </c>
      <c r="E1291" s="48">
        <v>3812.6</v>
      </c>
      <c r="F1291" s="15">
        <v>44240</v>
      </c>
      <c r="G1291" s="48">
        <v>3812.6</v>
      </c>
      <c r="H1291" s="49">
        <f>Tabla13[[#This Row],[Importe]]-Tabla13[[#This Row],[Pagado]]</f>
        <v>0</v>
      </c>
      <c r="I1291" s="8" t="s">
        <v>10970</v>
      </c>
    </row>
    <row r="1292" spans="1:9" x14ac:dyDescent="0.25">
      <c r="A1292" s="14">
        <v>44239</v>
      </c>
      <c r="B1292" s="8" t="s">
        <v>16184</v>
      </c>
      <c r="C1292" s="12">
        <v>46973</v>
      </c>
      <c r="D1292" s="13" t="s">
        <v>4083</v>
      </c>
      <c r="E1292" s="48">
        <v>6271.1</v>
      </c>
      <c r="F1292" s="15">
        <v>44240</v>
      </c>
      <c r="G1292" s="48">
        <v>6271.1</v>
      </c>
      <c r="H1292" s="49">
        <f>Tabla13[[#This Row],[Importe]]-Tabla13[[#This Row],[Pagado]]</f>
        <v>0</v>
      </c>
      <c r="I1292" s="8" t="s">
        <v>10970</v>
      </c>
    </row>
    <row r="1293" spans="1:9" x14ac:dyDescent="0.25">
      <c r="A1293" s="14">
        <v>44239</v>
      </c>
      <c r="B1293" s="8" t="s">
        <v>16185</v>
      </c>
      <c r="C1293" s="12">
        <v>46974</v>
      </c>
      <c r="D1293" s="13" t="s">
        <v>3996</v>
      </c>
      <c r="E1293" s="48">
        <v>13146.1</v>
      </c>
      <c r="F1293" s="15">
        <v>44239</v>
      </c>
      <c r="G1293" s="48">
        <v>13146.1</v>
      </c>
      <c r="H1293" s="49">
        <f>Tabla13[[#This Row],[Importe]]-Tabla13[[#This Row],[Pagado]]</f>
        <v>0</v>
      </c>
      <c r="I1293" s="8" t="s">
        <v>10970</v>
      </c>
    </row>
    <row r="1294" spans="1:9" x14ac:dyDescent="0.25">
      <c r="A1294" s="14">
        <v>44239</v>
      </c>
      <c r="B1294" s="8" t="s">
        <v>16186</v>
      </c>
      <c r="C1294" s="12">
        <v>46975</v>
      </c>
      <c r="D1294" s="13" t="s">
        <v>3980</v>
      </c>
      <c r="E1294" s="48">
        <v>3143.3</v>
      </c>
      <c r="F1294" s="15">
        <v>44240</v>
      </c>
      <c r="G1294" s="48">
        <v>3143.3</v>
      </c>
      <c r="H1294" s="49">
        <f>Tabla13[[#This Row],[Importe]]-Tabla13[[#This Row],[Pagado]]</f>
        <v>0</v>
      </c>
      <c r="I1294" s="8" t="s">
        <v>10970</v>
      </c>
    </row>
    <row r="1295" spans="1:9" x14ac:dyDescent="0.25">
      <c r="A1295" s="14">
        <v>44239</v>
      </c>
      <c r="B1295" s="8" t="s">
        <v>16187</v>
      </c>
      <c r="C1295" s="12">
        <v>46976</v>
      </c>
      <c r="D1295" s="13" t="s">
        <v>4000</v>
      </c>
      <c r="E1295" s="48">
        <v>1029</v>
      </c>
      <c r="F1295" s="15">
        <v>44240</v>
      </c>
      <c r="G1295" s="48">
        <v>1029</v>
      </c>
      <c r="H1295" s="49">
        <f>Tabla13[[#This Row],[Importe]]-Tabla13[[#This Row],[Pagado]]</f>
        <v>0</v>
      </c>
      <c r="I1295" s="8" t="s">
        <v>10970</v>
      </c>
    </row>
    <row r="1296" spans="1:9" x14ac:dyDescent="0.25">
      <c r="A1296" s="14">
        <v>44239</v>
      </c>
      <c r="B1296" s="8" t="s">
        <v>16188</v>
      </c>
      <c r="C1296" s="12">
        <v>46977</v>
      </c>
      <c r="D1296" s="13" t="s">
        <v>3987</v>
      </c>
      <c r="E1296" s="48">
        <v>1824</v>
      </c>
      <c r="F1296" s="15">
        <v>44240</v>
      </c>
      <c r="G1296" s="48">
        <v>1824</v>
      </c>
      <c r="H1296" s="49">
        <f>Tabla13[[#This Row],[Importe]]-Tabla13[[#This Row],[Pagado]]</f>
        <v>0</v>
      </c>
      <c r="I1296" s="8" t="s">
        <v>10970</v>
      </c>
    </row>
    <row r="1297" spans="1:9" x14ac:dyDescent="0.25">
      <c r="A1297" s="14">
        <v>44239</v>
      </c>
      <c r="B1297" s="8" t="s">
        <v>16189</v>
      </c>
      <c r="C1297" s="12">
        <v>46978</v>
      </c>
      <c r="D1297" s="13" t="s">
        <v>4084</v>
      </c>
      <c r="E1297" s="48">
        <v>2347.1</v>
      </c>
      <c r="F1297" s="15">
        <v>44239</v>
      </c>
      <c r="G1297" s="48">
        <v>2347.1</v>
      </c>
      <c r="H1297" s="49">
        <f>Tabla13[[#This Row],[Importe]]-Tabla13[[#This Row],[Pagado]]</f>
        <v>0</v>
      </c>
      <c r="I1297" s="8" t="s">
        <v>10970</v>
      </c>
    </row>
    <row r="1298" spans="1:9" x14ac:dyDescent="0.25">
      <c r="A1298" s="14">
        <v>44239</v>
      </c>
      <c r="B1298" s="8" t="s">
        <v>16190</v>
      </c>
      <c r="C1298" s="12">
        <v>46979</v>
      </c>
      <c r="D1298" s="13" t="s">
        <v>3988</v>
      </c>
      <c r="E1298" s="48">
        <v>4936</v>
      </c>
      <c r="F1298" s="15">
        <v>44240</v>
      </c>
      <c r="G1298" s="48">
        <v>4936</v>
      </c>
      <c r="H1298" s="49">
        <f>Tabla13[[#This Row],[Importe]]-Tabla13[[#This Row],[Pagado]]</f>
        <v>0</v>
      </c>
      <c r="I1298" s="8" t="s">
        <v>10970</v>
      </c>
    </row>
    <row r="1299" spans="1:9" x14ac:dyDescent="0.25">
      <c r="A1299" s="14">
        <v>44239</v>
      </c>
      <c r="B1299" s="8" t="s">
        <v>16191</v>
      </c>
      <c r="C1299" s="12">
        <v>46980</v>
      </c>
      <c r="D1299" s="13" t="s">
        <v>4001</v>
      </c>
      <c r="E1299" s="48">
        <v>5880</v>
      </c>
      <c r="F1299" s="15">
        <v>44240</v>
      </c>
      <c r="G1299" s="48">
        <v>5880</v>
      </c>
      <c r="H1299" s="49">
        <f>Tabla13[[#This Row],[Importe]]-Tabla13[[#This Row],[Pagado]]</f>
        <v>0</v>
      </c>
      <c r="I1299" s="8" t="s">
        <v>10970</v>
      </c>
    </row>
    <row r="1300" spans="1:9" x14ac:dyDescent="0.25">
      <c r="A1300" s="14">
        <v>44239</v>
      </c>
      <c r="B1300" s="8" t="s">
        <v>16192</v>
      </c>
      <c r="C1300" s="12">
        <v>46981</v>
      </c>
      <c r="D1300" s="13" t="s">
        <v>4100</v>
      </c>
      <c r="E1300" s="48">
        <v>735</v>
      </c>
      <c r="F1300" s="15">
        <v>44240</v>
      </c>
      <c r="G1300" s="48">
        <v>735</v>
      </c>
      <c r="H1300" s="49">
        <f>Tabla13[[#This Row],[Importe]]-Tabla13[[#This Row],[Pagado]]</f>
        <v>0</v>
      </c>
      <c r="I1300" s="8" t="s">
        <v>10970</v>
      </c>
    </row>
    <row r="1301" spans="1:9" x14ac:dyDescent="0.25">
      <c r="A1301" s="14">
        <v>44239</v>
      </c>
      <c r="B1301" s="8" t="s">
        <v>16193</v>
      </c>
      <c r="C1301" s="12">
        <v>46982</v>
      </c>
      <c r="D1301" s="13" t="s">
        <v>4057</v>
      </c>
      <c r="E1301" s="48">
        <v>375</v>
      </c>
      <c r="F1301" s="15">
        <v>44239</v>
      </c>
      <c r="G1301" s="48">
        <v>375</v>
      </c>
      <c r="H1301" s="49">
        <f>Tabla13[[#This Row],[Importe]]-Tabla13[[#This Row],[Pagado]]</f>
        <v>0</v>
      </c>
      <c r="I1301" s="8" t="s">
        <v>10970</v>
      </c>
    </row>
    <row r="1302" spans="1:9" x14ac:dyDescent="0.25">
      <c r="A1302" s="14">
        <v>44239</v>
      </c>
      <c r="B1302" s="8" t="s">
        <v>16194</v>
      </c>
      <c r="C1302" s="12">
        <v>46983</v>
      </c>
      <c r="D1302" s="13" t="s">
        <v>4057</v>
      </c>
      <c r="E1302" s="48">
        <v>2978.6</v>
      </c>
      <c r="F1302" s="15">
        <v>44239</v>
      </c>
      <c r="G1302" s="48">
        <v>2978.6</v>
      </c>
      <c r="H1302" s="49">
        <f>Tabla13[[#This Row],[Importe]]-Tabla13[[#This Row],[Pagado]]</f>
        <v>0</v>
      </c>
      <c r="I1302" s="8" t="s">
        <v>10970</v>
      </c>
    </row>
    <row r="1303" spans="1:9" x14ac:dyDescent="0.25">
      <c r="A1303" s="14">
        <v>44239</v>
      </c>
      <c r="B1303" s="8" t="s">
        <v>16195</v>
      </c>
      <c r="C1303" s="12">
        <v>46984</v>
      </c>
      <c r="D1303" s="13" t="s">
        <v>3983</v>
      </c>
      <c r="E1303" s="48">
        <v>2410.8000000000002</v>
      </c>
      <c r="F1303" s="15">
        <v>44240</v>
      </c>
      <c r="G1303" s="48">
        <v>2410.8000000000002</v>
      </c>
      <c r="H1303" s="49">
        <f>Tabla13[[#This Row],[Importe]]-Tabla13[[#This Row],[Pagado]]</f>
        <v>0</v>
      </c>
      <c r="I1303" s="8" t="s">
        <v>10970</v>
      </c>
    </row>
    <row r="1304" spans="1:9" x14ac:dyDescent="0.25">
      <c r="A1304" s="14">
        <v>44239</v>
      </c>
      <c r="B1304" s="8" t="s">
        <v>16196</v>
      </c>
      <c r="C1304" s="12">
        <v>46985</v>
      </c>
      <c r="D1304" s="13" t="s">
        <v>4010</v>
      </c>
      <c r="E1304" s="48">
        <v>1775.5</v>
      </c>
      <c r="F1304" s="15">
        <v>44240</v>
      </c>
      <c r="G1304" s="48">
        <v>1775.5</v>
      </c>
      <c r="H1304" s="49">
        <f>Tabla13[[#This Row],[Importe]]-Tabla13[[#This Row],[Pagado]]</f>
        <v>0</v>
      </c>
      <c r="I1304" s="8" t="s">
        <v>10970</v>
      </c>
    </row>
    <row r="1305" spans="1:9" x14ac:dyDescent="0.25">
      <c r="A1305" s="14">
        <v>44239</v>
      </c>
      <c r="B1305" s="8" t="s">
        <v>16197</v>
      </c>
      <c r="C1305" s="12">
        <v>46986</v>
      </c>
      <c r="D1305" s="13" t="s">
        <v>3986</v>
      </c>
      <c r="E1305" s="48">
        <v>2012</v>
      </c>
      <c r="F1305" s="15">
        <v>44240</v>
      </c>
      <c r="G1305" s="48">
        <v>2012</v>
      </c>
      <c r="H1305" s="49">
        <f>Tabla13[[#This Row],[Importe]]-Tabla13[[#This Row],[Pagado]]</f>
        <v>0</v>
      </c>
      <c r="I1305" s="8" t="s">
        <v>10970</v>
      </c>
    </row>
    <row r="1306" spans="1:9" x14ac:dyDescent="0.25">
      <c r="A1306" s="14">
        <v>44239</v>
      </c>
      <c r="B1306" s="8" t="s">
        <v>16198</v>
      </c>
      <c r="C1306" s="12">
        <v>46987</v>
      </c>
      <c r="D1306" s="13" t="s">
        <v>3964</v>
      </c>
      <c r="E1306" s="48">
        <v>2450</v>
      </c>
      <c r="F1306" s="15">
        <v>44239</v>
      </c>
      <c r="G1306" s="48">
        <v>2450</v>
      </c>
      <c r="H1306" s="49">
        <f>Tabla13[[#This Row],[Importe]]-Tabla13[[#This Row],[Pagado]]</f>
        <v>0</v>
      </c>
      <c r="I1306" s="8" t="s">
        <v>10970</v>
      </c>
    </row>
    <row r="1307" spans="1:9" x14ac:dyDescent="0.25">
      <c r="A1307" s="14">
        <v>44239</v>
      </c>
      <c r="B1307" s="8" t="s">
        <v>16199</v>
      </c>
      <c r="C1307" s="12">
        <v>46988</v>
      </c>
      <c r="D1307" s="13" t="s">
        <v>3985</v>
      </c>
      <c r="E1307" s="48">
        <v>2102.8000000000002</v>
      </c>
      <c r="F1307" s="15">
        <v>44240</v>
      </c>
      <c r="G1307" s="48">
        <v>2102.8000000000002</v>
      </c>
      <c r="H1307" s="49">
        <f>Tabla13[[#This Row],[Importe]]-Tabla13[[#This Row],[Pagado]]</f>
        <v>0</v>
      </c>
      <c r="I1307" s="8" t="s">
        <v>10970</v>
      </c>
    </row>
    <row r="1308" spans="1:9" x14ac:dyDescent="0.25">
      <c r="A1308" s="14">
        <v>44239</v>
      </c>
      <c r="B1308" s="8" t="s">
        <v>16200</v>
      </c>
      <c r="C1308" s="12">
        <v>46989</v>
      </c>
      <c r="D1308" s="13" t="s">
        <v>3969</v>
      </c>
      <c r="E1308" s="48">
        <v>10327</v>
      </c>
      <c r="F1308" s="15">
        <v>44239</v>
      </c>
      <c r="G1308" s="48">
        <v>10327</v>
      </c>
      <c r="H1308" s="49">
        <f>Tabla13[[#This Row],[Importe]]-Tabla13[[#This Row],[Pagado]]</f>
        <v>0</v>
      </c>
      <c r="I1308" s="8" t="s">
        <v>10970</v>
      </c>
    </row>
    <row r="1309" spans="1:9" x14ac:dyDescent="0.25">
      <c r="A1309" s="14">
        <v>44239</v>
      </c>
      <c r="B1309" s="8" t="s">
        <v>16201</v>
      </c>
      <c r="C1309" s="12">
        <v>46990</v>
      </c>
      <c r="D1309" s="13" t="s">
        <v>7758</v>
      </c>
      <c r="E1309" s="48">
        <v>4400</v>
      </c>
      <c r="F1309" s="15">
        <v>44239</v>
      </c>
      <c r="G1309" s="48">
        <v>4400</v>
      </c>
      <c r="H1309" s="49">
        <f>Tabla13[[#This Row],[Importe]]-Tabla13[[#This Row],[Pagado]]</f>
        <v>0</v>
      </c>
      <c r="I1309" s="8" t="s">
        <v>10970</v>
      </c>
    </row>
    <row r="1310" spans="1:9" x14ac:dyDescent="0.25">
      <c r="A1310" s="14">
        <v>44239</v>
      </c>
      <c r="B1310" s="8" t="s">
        <v>16202</v>
      </c>
      <c r="C1310" s="12">
        <v>46991</v>
      </c>
      <c r="D1310" s="13" t="s">
        <v>3988</v>
      </c>
      <c r="E1310" s="48">
        <v>261</v>
      </c>
      <c r="F1310" s="15">
        <v>44240</v>
      </c>
      <c r="G1310" s="48">
        <v>261</v>
      </c>
      <c r="H1310" s="49">
        <f>Tabla13[[#This Row],[Importe]]-Tabla13[[#This Row],[Pagado]]</f>
        <v>0</v>
      </c>
      <c r="I1310" s="8" t="s">
        <v>10970</v>
      </c>
    </row>
    <row r="1311" spans="1:9" x14ac:dyDescent="0.25">
      <c r="A1311" s="14">
        <v>44239</v>
      </c>
      <c r="B1311" s="8" t="s">
        <v>16203</v>
      </c>
      <c r="C1311" s="12">
        <v>46992</v>
      </c>
      <c r="D1311" s="13" t="s">
        <v>4116</v>
      </c>
      <c r="E1311" s="48">
        <v>6918.8</v>
      </c>
      <c r="F1311" s="15">
        <v>44240</v>
      </c>
      <c r="G1311" s="48">
        <v>6918.8</v>
      </c>
      <c r="H1311" s="49">
        <f>Tabla13[[#This Row],[Importe]]-Tabla13[[#This Row],[Pagado]]</f>
        <v>0</v>
      </c>
      <c r="I1311" s="8" t="s">
        <v>10970</v>
      </c>
    </row>
    <row r="1312" spans="1:9" x14ac:dyDescent="0.25">
      <c r="A1312" s="14">
        <v>44239</v>
      </c>
      <c r="B1312" s="8" t="s">
        <v>16204</v>
      </c>
      <c r="C1312" s="12">
        <v>46993</v>
      </c>
      <c r="D1312" s="13" t="s">
        <v>3975</v>
      </c>
      <c r="E1312" s="48">
        <v>7418.6</v>
      </c>
      <c r="F1312" s="15">
        <v>44240</v>
      </c>
      <c r="G1312" s="48">
        <v>7418.6</v>
      </c>
      <c r="H1312" s="49">
        <f>Tabla13[[#This Row],[Importe]]-Tabla13[[#This Row],[Pagado]]</f>
        <v>0</v>
      </c>
      <c r="I1312" s="8" t="s">
        <v>10970</v>
      </c>
    </row>
    <row r="1313" spans="1:9" x14ac:dyDescent="0.25">
      <c r="A1313" s="14">
        <v>44239</v>
      </c>
      <c r="B1313" s="8" t="s">
        <v>16205</v>
      </c>
      <c r="C1313" s="12">
        <v>46994</v>
      </c>
      <c r="D1313" s="13" t="s">
        <v>3964</v>
      </c>
      <c r="E1313" s="48">
        <v>496.1</v>
      </c>
      <c r="F1313" s="15">
        <v>44239</v>
      </c>
      <c r="G1313" s="48">
        <v>496.1</v>
      </c>
      <c r="H1313" s="49">
        <f>Tabla13[[#This Row],[Importe]]-Tabla13[[#This Row],[Pagado]]</f>
        <v>0</v>
      </c>
      <c r="I1313" s="8" t="s">
        <v>10970</v>
      </c>
    </row>
    <row r="1314" spans="1:9" x14ac:dyDescent="0.25">
      <c r="A1314" s="14">
        <v>44239</v>
      </c>
      <c r="B1314" s="8" t="s">
        <v>16206</v>
      </c>
      <c r="C1314" s="12">
        <v>46995</v>
      </c>
      <c r="D1314" s="13" t="s">
        <v>4011</v>
      </c>
      <c r="E1314" s="48">
        <v>255</v>
      </c>
      <c r="F1314" s="15">
        <v>44240</v>
      </c>
      <c r="G1314" s="48">
        <v>255</v>
      </c>
      <c r="H1314" s="49">
        <f>Tabla13[[#This Row],[Importe]]-Tabla13[[#This Row],[Pagado]]</f>
        <v>0</v>
      </c>
      <c r="I1314" s="8" t="s">
        <v>10970</v>
      </c>
    </row>
    <row r="1315" spans="1:9" x14ac:dyDescent="0.25">
      <c r="A1315" s="14">
        <v>44239</v>
      </c>
      <c r="B1315" s="8" t="s">
        <v>16207</v>
      </c>
      <c r="C1315" s="12">
        <v>46996</v>
      </c>
      <c r="D1315" s="13" t="s">
        <v>3962</v>
      </c>
      <c r="E1315" s="48">
        <v>7976</v>
      </c>
      <c r="F1315" s="15">
        <v>44239</v>
      </c>
      <c r="G1315" s="48">
        <v>7976</v>
      </c>
      <c r="H1315" s="49">
        <f>Tabla13[[#This Row],[Importe]]-Tabla13[[#This Row],[Pagado]]</f>
        <v>0</v>
      </c>
      <c r="I1315" s="8" t="s">
        <v>10970</v>
      </c>
    </row>
    <row r="1316" spans="1:9" x14ac:dyDescent="0.25">
      <c r="A1316" s="14">
        <v>44239</v>
      </c>
      <c r="B1316" s="8" t="s">
        <v>16208</v>
      </c>
      <c r="C1316" s="12">
        <v>46997</v>
      </c>
      <c r="D1316" s="13" t="s">
        <v>4014</v>
      </c>
      <c r="E1316" s="48">
        <v>1837.5</v>
      </c>
      <c r="F1316" s="15">
        <v>44240</v>
      </c>
      <c r="G1316" s="48">
        <v>1837.5</v>
      </c>
      <c r="H1316" s="49">
        <f>Tabla13[[#This Row],[Importe]]-Tabla13[[#This Row],[Pagado]]</f>
        <v>0</v>
      </c>
      <c r="I1316" s="8" t="s">
        <v>10970</v>
      </c>
    </row>
    <row r="1317" spans="1:9" x14ac:dyDescent="0.25">
      <c r="A1317" s="14">
        <v>44239</v>
      </c>
      <c r="B1317" s="8" t="s">
        <v>16209</v>
      </c>
      <c r="C1317" s="12">
        <v>46998</v>
      </c>
      <c r="D1317" s="13" t="s">
        <v>3964</v>
      </c>
      <c r="E1317" s="48">
        <v>324.8</v>
      </c>
      <c r="F1317" s="15">
        <v>44239</v>
      </c>
      <c r="G1317" s="48">
        <v>324.8</v>
      </c>
      <c r="H1317" s="49">
        <f>Tabla13[[#This Row],[Importe]]-Tabla13[[#This Row],[Pagado]]</f>
        <v>0</v>
      </c>
      <c r="I1317" s="8" t="s">
        <v>10970</v>
      </c>
    </row>
    <row r="1318" spans="1:9" x14ac:dyDescent="0.25">
      <c r="A1318" s="14">
        <v>44239</v>
      </c>
      <c r="B1318" s="8" t="s">
        <v>16210</v>
      </c>
      <c r="C1318" s="12">
        <v>46999</v>
      </c>
      <c r="D1318" s="13" t="s">
        <v>4113</v>
      </c>
      <c r="E1318" s="48">
        <v>1549.9</v>
      </c>
      <c r="F1318" s="15">
        <v>44239</v>
      </c>
      <c r="G1318" s="48">
        <v>1549.9</v>
      </c>
      <c r="H1318" s="49">
        <f>Tabla13[[#This Row],[Importe]]-Tabla13[[#This Row],[Pagado]]</f>
        <v>0</v>
      </c>
      <c r="I1318" s="8" t="s">
        <v>10970</v>
      </c>
    </row>
    <row r="1319" spans="1:9" x14ac:dyDescent="0.25">
      <c r="A1319" s="14">
        <v>44239</v>
      </c>
      <c r="B1319" s="8" t="s">
        <v>16211</v>
      </c>
      <c r="C1319" s="12">
        <v>47000</v>
      </c>
      <c r="D1319" s="13" t="s">
        <v>3999</v>
      </c>
      <c r="E1319" s="48">
        <v>5043.2</v>
      </c>
      <c r="F1319" s="15">
        <v>44239</v>
      </c>
      <c r="G1319" s="48">
        <v>5043.2</v>
      </c>
      <c r="H1319" s="49">
        <f>Tabla13[[#This Row],[Importe]]-Tabla13[[#This Row],[Pagado]]</f>
        <v>0</v>
      </c>
      <c r="I1319" s="8" t="s">
        <v>10970</v>
      </c>
    </row>
    <row r="1320" spans="1:9" x14ac:dyDescent="0.25">
      <c r="A1320" s="14">
        <v>44239</v>
      </c>
      <c r="B1320" s="8" t="s">
        <v>16212</v>
      </c>
      <c r="C1320" s="12">
        <v>47001</v>
      </c>
      <c r="D1320" s="13" t="s">
        <v>3977</v>
      </c>
      <c r="E1320" s="48">
        <v>4430</v>
      </c>
      <c r="F1320" s="15">
        <v>44239</v>
      </c>
      <c r="G1320" s="48">
        <v>4430</v>
      </c>
      <c r="H1320" s="49">
        <f>Tabla13[[#This Row],[Importe]]-Tabla13[[#This Row],[Pagado]]</f>
        <v>0</v>
      </c>
      <c r="I1320" s="8" t="s">
        <v>10970</v>
      </c>
    </row>
    <row r="1321" spans="1:9" x14ac:dyDescent="0.25">
      <c r="A1321" s="14">
        <v>44239</v>
      </c>
      <c r="B1321" s="8" t="s">
        <v>16213</v>
      </c>
      <c r="C1321" s="12">
        <v>47002</v>
      </c>
      <c r="D1321" s="13" t="s">
        <v>4049</v>
      </c>
      <c r="E1321" s="48">
        <v>2122.4</v>
      </c>
      <c r="F1321" s="15">
        <v>44239</v>
      </c>
      <c r="G1321" s="48">
        <v>2122.4</v>
      </c>
      <c r="H1321" s="49">
        <f>Tabla13[[#This Row],[Importe]]-Tabla13[[#This Row],[Pagado]]</f>
        <v>0</v>
      </c>
      <c r="I1321" s="8" t="s">
        <v>10970</v>
      </c>
    </row>
    <row r="1322" spans="1:9" x14ac:dyDescent="0.25">
      <c r="A1322" s="14">
        <v>44239</v>
      </c>
      <c r="B1322" s="8" t="s">
        <v>16214</v>
      </c>
      <c r="C1322" s="12">
        <v>47003</v>
      </c>
      <c r="D1322" s="13" t="s">
        <v>3967</v>
      </c>
      <c r="E1322" s="48">
        <v>10353.700000000001</v>
      </c>
      <c r="F1322" s="15">
        <v>44240</v>
      </c>
      <c r="G1322" s="48">
        <v>10353.700000000001</v>
      </c>
      <c r="H1322" s="49">
        <f>Tabla13[[#This Row],[Importe]]-Tabla13[[#This Row],[Pagado]]</f>
        <v>0</v>
      </c>
      <c r="I1322" s="8" t="s">
        <v>10970</v>
      </c>
    </row>
    <row r="1323" spans="1:9" x14ac:dyDescent="0.25">
      <c r="A1323" s="14">
        <v>44239</v>
      </c>
      <c r="B1323" s="8" t="s">
        <v>16215</v>
      </c>
      <c r="C1323" s="12">
        <v>47004</v>
      </c>
      <c r="D1323" s="13" t="s">
        <v>3989</v>
      </c>
      <c r="E1323" s="48">
        <v>1357.2</v>
      </c>
      <c r="F1323" s="15">
        <v>44239</v>
      </c>
      <c r="G1323" s="48">
        <v>1357.2</v>
      </c>
      <c r="H1323" s="49">
        <f>Tabla13[[#This Row],[Importe]]-Tabla13[[#This Row],[Pagado]]</f>
        <v>0</v>
      </c>
      <c r="I1323" s="8" t="s">
        <v>10970</v>
      </c>
    </row>
    <row r="1324" spans="1:9" x14ac:dyDescent="0.25">
      <c r="A1324" s="14">
        <v>44239</v>
      </c>
      <c r="B1324" s="8" t="s">
        <v>16216</v>
      </c>
      <c r="C1324" s="12">
        <v>47005</v>
      </c>
      <c r="D1324" s="13" t="s">
        <v>3965</v>
      </c>
      <c r="E1324" s="48">
        <v>980</v>
      </c>
      <c r="F1324" s="15">
        <v>44240</v>
      </c>
      <c r="G1324" s="48">
        <v>980</v>
      </c>
      <c r="H1324" s="49">
        <f>Tabla13[[#This Row],[Importe]]-Tabla13[[#This Row],[Pagado]]</f>
        <v>0</v>
      </c>
      <c r="I1324" s="8" t="s">
        <v>10970</v>
      </c>
    </row>
    <row r="1325" spans="1:9" x14ac:dyDescent="0.25">
      <c r="A1325" s="14">
        <v>44239</v>
      </c>
      <c r="B1325" s="8" t="s">
        <v>16217</v>
      </c>
      <c r="C1325" s="12">
        <v>47006</v>
      </c>
      <c r="D1325" s="13" t="s">
        <v>3943</v>
      </c>
      <c r="E1325" s="48">
        <v>2074.6</v>
      </c>
      <c r="F1325" s="15">
        <v>44239</v>
      </c>
      <c r="G1325" s="48">
        <v>2074.6</v>
      </c>
      <c r="H1325" s="49">
        <f>Tabla13[[#This Row],[Importe]]-Tabla13[[#This Row],[Pagado]]</f>
        <v>0</v>
      </c>
      <c r="I1325" s="8" t="s">
        <v>10970</v>
      </c>
    </row>
    <row r="1326" spans="1:9" x14ac:dyDescent="0.25">
      <c r="A1326" s="14">
        <v>44239</v>
      </c>
      <c r="B1326" s="8" t="s">
        <v>16218</v>
      </c>
      <c r="C1326" s="12">
        <v>47007</v>
      </c>
      <c r="D1326" s="13" t="s">
        <v>3943</v>
      </c>
      <c r="E1326" s="48">
        <v>897.6</v>
      </c>
      <c r="F1326" s="15">
        <v>44239</v>
      </c>
      <c r="G1326" s="48">
        <v>897.6</v>
      </c>
      <c r="H1326" s="49">
        <f>Tabla13[[#This Row],[Importe]]-Tabla13[[#This Row],[Pagado]]</f>
        <v>0</v>
      </c>
      <c r="I1326" s="8" t="s">
        <v>10970</v>
      </c>
    </row>
    <row r="1327" spans="1:9" x14ac:dyDescent="0.25">
      <c r="A1327" s="14">
        <v>44239</v>
      </c>
      <c r="B1327" s="8" t="s">
        <v>16219</v>
      </c>
      <c r="C1327" s="12">
        <v>47008</v>
      </c>
      <c r="D1327" s="17" t="s">
        <v>7662</v>
      </c>
      <c r="E1327" s="48">
        <v>0</v>
      </c>
      <c r="F1327" s="18" t="s">
        <v>7662</v>
      </c>
      <c r="G1327" s="48">
        <v>0</v>
      </c>
      <c r="H1327" s="49">
        <f>Tabla13[[#This Row],[Importe]]-Tabla13[[#This Row],[Pagado]]</f>
        <v>0</v>
      </c>
      <c r="I1327" s="8" t="s">
        <v>7662</v>
      </c>
    </row>
    <row r="1328" spans="1:9" x14ac:dyDescent="0.25">
      <c r="A1328" s="14">
        <v>44239</v>
      </c>
      <c r="B1328" s="8" t="s">
        <v>16220</v>
      </c>
      <c r="C1328" s="12">
        <v>47009</v>
      </c>
      <c r="D1328" s="13" t="s">
        <v>4129</v>
      </c>
      <c r="E1328" s="48">
        <v>8144.2</v>
      </c>
      <c r="F1328" s="15">
        <v>44240</v>
      </c>
      <c r="G1328" s="48">
        <v>8144.2</v>
      </c>
      <c r="H1328" s="49">
        <f>Tabla13[[#This Row],[Importe]]-Tabla13[[#This Row],[Pagado]]</f>
        <v>0</v>
      </c>
      <c r="I1328" s="8" t="s">
        <v>10970</v>
      </c>
    </row>
    <row r="1329" spans="1:9" x14ac:dyDescent="0.25">
      <c r="A1329" s="14">
        <v>44239</v>
      </c>
      <c r="B1329" s="8" t="s">
        <v>16221</v>
      </c>
      <c r="C1329" s="12">
        <v>47010</v>
      </c>
      <c r="D1329" s="13" t="s">
        <v>3991</v>
      </c>
      <c r="E1329" s="48">
        <v>6446</v>
      </c>
      <c r="F1329" s="15">
        <v>44239</v>
      </c>
      <c r="G1329" s="48">
        <v>6446</v>
      </c>
      <c r="H1329" s="49">
        <f>Tabla13[[#This Row],[Importe]]-Tabla13[[#This Row],[Pagado]]</f>
        <v>0</v>
      </c>
      <c r="I1329" s="8" t="s">
        <v>10970</v>
      </c>
    </row>
    <row r="1330" spans="1:9" x14ac:dyDescent="0.25">
      <c r="A1330" s="14">
        <v>44239</v>
      </c>
      <c r="B1330" s="8" t="s">
        <v>16222</v>
      </c>
      <c r="C1330" s="12">
        <v>47011</v>
      </c>
      <c r="D1330" s="13" t="s">
        <v>4186</v>
      </c>
      <c r="E1330" s="48">
        <v>4155</v>
      </c>
      <c r="F1330" s="15">
        <v>44239</v>
      </c>
      <c r="G1330" s="48">
        <v>4155</v>
      </c>
      <c r="H1330" s="49">
        <f>Tabla13[[#This Row],[Importe]]-Tabla13[[#This Row],[Pagado]]</f>
        <v>0</v>
      </c>
      <c r="I1330" s="8" t="s">
        <v>10970</v>
      </c>
    </row>
    <row r="1331" spans="1:9" x14ac:dyDescent="0.25">
      <c r="A1331" s="14">
        <v>44239</v>
      </c>
      <c r="B1331" s="8" t="s">
        <v>16223</v>
      </c>
      <c r="C1331" s="12">
        <v>47012</v>
      </c>
      <c r="D1331" s="13" t="s">
        <v>4040</v>
      </c>
      <c r="E1331" s="48">
        <v>45190.2</v>
      </c>
      <c r="F1331" s="15">
        <v>44243</v>
      </c>
      <c r="G1331" s="48">
        <v>45190.2</v>
      </c>
      <c r="H1331" s="49">
        <f>Tabla13[[#This Row],[Importe]]-Tabla13[[#This Row],[Pagado]]</f>
        <v>0</v>
      </c>
      <c r="I1331" s="8" t="s">
        <v>10970</v>
      </c>
    </row>
    <row r="1332" spans="1:9" ht="30" x14ac:dyDescent="0.25">
      <c r="A1332" s="14">
        <v>44239</v>
      </c>
      <c r="B1332" s="8" t="s">
        <v>16224</v>
      </c>
      <c r="C1332" s="12">
        <v>47013</v>
      </c>
      <c r="D1332" s="13" t="s">
        <v>4103</v>
      </c>
      <c r="E1332" s="48">
        <v>14065.3</v>
      </c>
      <c r="F1332" s="15" t="s">
        <v>18146</v>
      </c>
      <c r="G1332" s="48">
        <f>1300+12765.3</f>
        <v>14065.3</v>
      </c>
      <c r="H1332" s="49">
        <f>Tabla13[[#This Row],[Importe]]-Tabla13[[#This Row],[Pagado]]</f>
        <v>0</v>
      </c>
      <c r="I1332" s="8" t="s">
        <v>16225</v>
      </c>
    </row>
    <row r="1333" spans="1:9" x14ac:dyDescent="0.25">
      <c r="A1333" s="14">
        <v>44239</v>
      </c>
      <c r="B1333" s="8" t="s">
        <v>16226</v>
      </c>
      <c r="C1333" s="12">
        <v>47014</v>
      </c>
      <c r="D1333" s="13" t="s">
        <v>4118</v>
      </c>
      <c r="E1333" s="48">
        <v>13923.1</v>
      </c>
      <c r="F1333" s="15">
        <v>44251</v>
      </c>
      <c r="G1333" s="48">
        <v>13923.1</v>
      </c>
      <c r="H1333" s="49">
        <f>Tabla13[[#This Row],[Importe]]-Tabla13[[#This Row],[Pagado]]</f>
        <v>0</v>
      </c>
      <c r="I1333" s="8" t="s">
        <v>10970</v>
      </c>
    </row>
    <row r="1334" spans="1:9" x14ac:dyDescent="0.25">
      <c r="A1334" s="14">
        <v>44239</v>
      </c>
      <c r="B1334" s="8" t="s">
        <v>16227</v>
      </c>
      <c r="C1334" s="12">
        <v>47015</v>
      </c>
      <c r="D1334" s="13" t="s">
        <v>3959</v>
      </c>
      <c r="E1334" s="48">
        <v>7384.3</v>
      </c>
      <c r="F1334" s="15">
        <v>44244</v>
      </c>
      <c r="G1334" s="48">
        <v>7384.3</v>
      </c>
      <c r="H1334" s="49">
        <f>Tabla13[[#This Row],[Importe]]-Tabla13[[#This Row],[Pagado]]</f>
        <v>0</v>
      </c>
      <c r="I1334" s="8" t="s">
        <v>10970</v>
      </c>
    </row>
    <row r="1335" spans="1:9" x14ac:dyDescent="0.25">
      <c r="A1335" s="14">
        <v>44239</v>
      </c>
      <c r="B1335" s="8" t="s">
        <v>16228</v>
      </c>
      <c r="C1335" s="12">
        <v>47016</v>
      </c>
      <c r="D1335" s="13" t="s">
        <v>3964</v>
      </c>
      <c r="E1335" s="48">
        <v>26440</v>
      </c>
      <c r="F1335" s="15">
        <v>44243</v>
      </c>
      <c r="G1335" s="48">
        <v>26440</v>
      </c>
      <c r="H1335" s="49">
        <f>Tabla13[[#This Row],[Importe]]-Tabla13[[#This Row],[Pagado]]</f>
        <v>0</v>
      </c>
      <c r="I1335" s="8" t="s">
        <v>10970</v>
      </c>
    </row>
    <row r="1336" spans="1:9" x14ac:dyDescent="0.25">
      <c r="A1336" s="14">
        <v>44239</v>
      </c>
      <c r="B1336" s="8" t="s">
        <v>16229</v>
      </c>
      <c r="C1336" s="12">
        <v>47017</v>
      </c>
      <c r="D1336" s="13" t="s">
        <v>4036</v>
      </c>
      <c r="E1336" s="48">
        <v>3185</v>
      </c>
      <c r="F1336" s="15">
        <v>44239</v>
      </c>
      <c r="G1336" s="48">
        <v>3185</v>
      </c>
      <c r="H1336" s="49">
        <f>Tabla13[[#This Row],[Importe]]-Tabla13[[#This Row],[Pagado]]</f>
        <v>0</v>
      </c>
      <c r="I1336" s="8" t="s">
        <v>10970</v>
      </c>
    </row>
    <row r="1337" spans="1:9" x14ac:dyDescent="0.25">
      <c r="A1337" s="14">
        <v>44239</v>
      </c>
      <c r="B1337" s="8" t="s">
        <v>16230</v>
      </c>
      <c r="C1337" s="12">
        <v>47018</v>
      </c>
      <c r="D1337" s="13" t="s">
        <v>3964</v>
      </c>
      <c r="E1337" s="48">
        <v>588</v>
      </c>
      <c r="F1337" s="15">
        <v>44239</v>
      </c>
      <c r="G1337" s="48">
        <v>588</v>
      </c>
      <c r="H1337" s="49">
        <f>Tabla13[[#This Row],[Importe]]-Tabla13[[#This Row],[Pagado]]</f>
        <v>0</v>
      </c>
      <c r="I1337" s="8" t="s">
        <v>10970</v>
      </c>
    </row>
    <row r="1338" spans="1:9" x14ac:dyDescent="0.25">
      <c r="A1338" s="14">
        <v>44239</v>
      </c>
      <c r="B1338" s="8" t="s">
        <v>16231</v>
      </c>
      <c r="C1338" s="12">
        <v>47019</v>
      </c>
      <c r="D1338" s="13" t="s">
        <v>4036</v>
      </c>
      <c r="E1338" s="48">
        <v>259.2</v>
      </c>
      <c r="F1338" s="15">
        <v>44239</v>
      </c>
      <c r="G1338" s="48">
        <v>259.2</v>
      </c>
      <c r="H1338" s="49">
        <f>Tabla13[[#This Row],[Importe]]-Tabla13[[#This Row],[Pagado]]</f>
        <v>0</v>
      </c>
      <c r="I1338" s="8" t="s">
        <v>10970</v>
      </c>
    </row>
    <row r="1339" spans="1:9" x14ac:dyDescent="0.25">
      <c r="A1339" s="14">
        <v>44239</v>
      </c>
      <c r="B1339" s="8" t="s">
        <v>16232</v>
      </c>
      <c r="C1339" s="12">
        <v>47020</v>
      </c>
      <c r="D1339" s="13" t="s">
        <v>4109</v>
      </c>
      <c r="E1339" s="48">
        <v>7360.7</v>
      </c>
      <c r="F1339" s="15">
        <v>44239</v>
      </c>
      <c r="G1339" s="48">
        <v>7360.7</v>
      </c>
      <c r="H1339" s="49">
        <f>Tabla13[[#This Row],[Importe]]-Tabla13[[#This Row],[Pagado]]</f>
        <v>0</v>
      </c>
      <c r="I1339" s="8" t="s">
        <v>10970</v>
      </c>
    </row>
    <row r="1340" spans="1:9" x14ac:dyDescent="0.25">
      <c r="A1340" s="14">
        <v>44239</v>
      </c>
      <c r="B1340" s="8" t="s">
        <v>16233</v>
      </c>
      <c r="C1340" s="12">
        <v>47021</v>
      </c>
      <c r="D1340" s="13" t="s">
        <v>4109</v>
      </c>
      <c r="E1340" s="48">
        <v>1565.2</v>
      </c>
      <c r="F1340" s="15">
        <v>44239</v>
      </c>
      <c r="G1340" s="48">
        <v>1565.2</v>
      </c>
      <c r="H1340" s="49">
        <f>Tabla13[[#This Row],[Importe]]-Tabla13[[#This Row],[Pagado]]</f>
        <v>0</v>
      </c>
      <c r="I1340" s="8" t="s">
        <v>10970</v>
      </c>
    </row>
    <row r="1341" spans="1:9" x14ac:dyDescent="0.25">
      <c r="A1341" s="14">
        <v>44239</v>
      </c>
      <c r="B1341" s="8" t="s">
        <v>16234</v>
      </c>
      <c r="C1341" s="12">
        <v>47022</v>
      </c>
      <c r="D1341" s="17" t="s">
        <v>7662</v>
      </c>
      <c r="E1341" s="48">
        <v>0</v>
      </c>
      <c r="F1341" s="18" t="s">
        <v>7662</v>
      </c>
      <c r="G1341" s="48">
        <v>0</v>
      </c>
      <c r="H1341" s="49">
        <f>Tabla13[[#This Row],[Importe]]-Tabla13[[#This Row],[Pagado]]</f>
        <v>0</v>
      </c>
      <c r="I1341" s="8" t="s">
        <v>7662</v>
      </c>
    </row>
    <row r="1342" spans="1:9" x14ac:dyDescent="0.25">
      <c r="A1342" s="14">
        <v>44239</v>
      </c>
      <c r="B1342" s="8" t="s">
        <v>16235</v>
      </c>
      <c r="C1342" s="12">
        <v>47023</v>
      </c>
      <c r="D1342" s="13" t="s">
        <v>4051</v>
      </c>
      <c r="E1342" s="48">
        <v>2123.6</v>
      </c>
      <c r="F1342" s="15">
        <v>44239</v>
      </c>
      <c r="G1342" s="48">
        <v>2123.6</v>
      </c>
      <c r="H1342" s="49">
        <f>Tabla13[[#This Row],[Importe]]-Tabla13[[#This Row],[Pagado]]</f>
        <v>0</v>
      </c>
      <c r="I1342" s="8" t="s">
        <v>10970</v>
      </c>
    </row>
    <row r="1343" spans="1:9" x14ac:dyDescent="0.25">
      <c r="A1343" s="14">
        <v>44239</v>
      </c>
      <c r="B1343" s="8" t="s">
        <v>16236</v>
      </c>
      <c r="C1343" s="12">
        <v>47024</v>
      </c>
      <c r="D1343" s="13" t="s">
        <v>4047</v>
      </c>
      <c r="E1343" s="48">
        <v>2823.6</v>
      </c>
      <c r="F1343" s="15">
        <v>44239</v>
      </c>
      <c r="G1343" s="48">
        <v>2823.6</v>
      </c>
      <c r="H1343" s="49">
        <f>Tabla13[[#This Row],[Importe]]-Tabla13[[#This Row],[Pagado]]</f>
        <v>0</v>
      </c>
      <c r="I1343" s="8" t="s">
        <v>10970</v>
      </c>
    </row>
    <row r="1344" spans="1:9" x14ac:dyDescent="0.25">
      <c r="A1344" s="14">
        <v>44239</v>
      </c>
      <c r="B1344" s="8" t="s">
        <v>16237</v>
      </c>
      <c r="C1344" s="12">
        <v>47025</v>
      </c>
      <c r="D1344" s="13" t="s">
        <v>4039</v>
      </c>
      <c r="E1344" s="48">
        <v>24770.720000000001</v>
      </c>
      <c r="F1344" s="15">
        <v>44246</v>
      </c>
      <c r="G1344" s="48">
        <v>24770.720000000001</v>
      </c>
      <c r="H1344" s="49">
        <f>Tabla13[[#This Row],[Importe]]-Tabla13[[#This Row],[Pagado]]</f>
        <v>0</v>
      </c>
      <c r="I1344" s="8" t="s">
        <v>10970</v>
      </c>
    </row>
    <row r="1345" spans="1:9" x14ac:dyDescent="0.25">
      <c r="A1345" s="14">
        <v>44239</v>
      </c>
      <c r="B1345" s="8" t="s">
        <v>16238</v>
      </c>
      <c r="C1345" s="12">
        <v>47026</v>
      </c>
      <c r="D1345" s="13" t="s">
        <v>4043</v>
      </c>
      <c r="E1345" s="48">
        <v>82295.179999999993</v>
      </c>
      <c r="F1345" s="15">
        <v>44246</v>
      </c>
      <c r="G1345" s="48">
        <v>82295.179999999993</v>
      </c>
      <c r="H1345" s="49">
        <f>Tabla13[[#This Row],[Importe]]-Tabla13[[#This Row],[Pagado]]</f>
        <v>0</v>
      </c>
      <c r="I1345" s="8" t="s">
        <v>10970</v>
      </c>
    </row>
    <row r="1346" spans="1:9" x14ac:dyDescent="0.25">
      <c r="A1346" s="14">
        <v>44239</v>
      </c>
      <c r="B1346" s="8" t="s">
        <v>16239</v>
      </c>
      <c r="C1346" s="12">
        <v>47027</v>
      </c>
      <c r="D1346" s="13" t="s">
        <v>3950</v>
      </c>
      <c r="E1346" s="48">
        <v>2965.6</v>
      </c>
      <c r="F1346" s="15">
        <v>44240</v>
      </c>
      <c r="G1346" s="48">
        <v>2965.6</v>
      </c>
      <c r="H1346" s="49">
        <f>Tabla13[[#This Row],[Importe]]-Tabla13[[#This Row],[Pagado]]</f>
        <v>0</v>
      </c>
      <c r="I1346" s="8" t="s">
        <v>10970</v>
      </c>
    </row>
    <row r="1347" spans="1:9" x14ac:dyDescent="0.25">
      <c r="A1347" s="14">
        <v>44239</v>
      </c>
      <c r="B1347" s="8" t="s">
        <v>16240</v>
      </c>
      <c r="C1347" s="12">
        <v>47028</v>
      </c>
      <c r="D1347" s="13" t="s">
        <v>3991</v>
      </c>
      <c r="E1347" s="48">
        <v>310.2</v>
      </c>
      <c r="F1347" s="15">
        <v>44239</v>
      </c>
      <c r="G1347" s="48">
        <v>310.2</v>
      </c>
      <c r="H1347" s="49">
        <f>Tabla13[[#This Row],[Importe]]-Tabla13[[#This Row],[Pagado]]</f>
        <v>0</v>
      </c>
      <c r="I1347" s="8" t="s">
        <v>10970</v>
      </c>
    </row>
    <row r="1348" spans="1:9" x14ac:dyDescent="0.25">
      <c r="A1348" s="14">
        <v>44239</v>
      </c>
      <c r="B1348" s="8" t="s">
        <v>16241</v>
      </c>
      <c r="C1348" s="12">
        <v>47029</v>
      </c>
      <c r="D1348" s="13" t="s">
        <v>3964</v>
      </c>
      <c r="E1348" s="48">
        <v>26504</v>
      </c>
      <c r="F1348" s="15">
        <v>44243</v>
      </c>
      <c r="G1348" s="48">
        <v>26504</v>
      </c>
      <c r="H1348" s="49">
        <f>Tabla13[[#This Row],[Importe]]-Tabla13[[#This Row],[Pagado]]</f>
        <v>0</v>
      </c>
      <c r="I1348" s="8" t="s">
        <v>10970</v>
      </c>
    </row>
    <row r="1349" spans="1:9" x14ac:dyDescent="0.25">
      <c r="A1349" s="14">
        <v>44239</v>
      </c>
      <c r="B1349" s="8" t="s">
        <v>16242</v>
      </c>
      <c r="C1349" s="12">
        <v>47030</v>
      </c>
      <c r="D1349" s="13" t="s">
        <v>3956</v>
      </c>
      <c r="E1349" s="48">
        <v>2119</v>
      </c>
      <c r="F1349" s="15">
        <v>44240</v>
      </c>
      <c r="G1349" s="48">
        <v>2119</v>
      </c>
      <c r="H1349" s="49">
        <f>Tabla13[[#This Row],[Importe]]-Tabla13[[#This Row],[Pagado]]</f>
        <v>0</v>
      </c>
      <c r="I1349" s="8" t="s">
        <v>10970</v>
      </c>
    </row>
    <row r="1350" spans="1:9" x14ac:dyDescent="0.25">
      <c r="A1350" s="14">
        <v>44239</v>
      </c>
      <c r="B1350" s="8" t="s">
        <v>16243</v>
      </c>
      <c r="C1350" s="12">
        <v>47031</v>
      </c>
      <c r="D1350" s="13" t="s">
        <v>4031</v>
      </c>
      <c r="E1350" s="48">
        <v>2719.5</v>
      </c>
      <c r="F1350" s="15">
        <v>44240</v>
      </c>
      <c r="G1350" s="48">
        <v>2719.5</v>
      </c>
      <c r="H1350" s="49">
        <f>Tabla13[[#This Row],[Importe]]-Tabla13[[#This Row],[Pagado]]</f>
        <v>0</v>
      </c>
      <c r="I1350" s="8" t="s">
        <v>10970</v>
      </c>
    </row>
    <row r="1351" spans="1:9" x14ac:dyDescent="0.25">
      <c r="A1351" s="14">
        <v>44239</v>
      </c>
      <c r="B1351" s="8" t="s">
        <v>16244</v>
      </c>
      <c r="C1351" s="12">
        <v>47032</v>
      </c>
      <c r="D1351" s="13" t="s">
        <v>3957</v>
      </c>
      <c r="E1351" s="48">
        <v>2234.4</v>
      </c>
      <c r="F1351" s="15">
        <v>44240</v>
      </c>
      <c r="G1351" s="48">
        <v>2234.4</v>
      </c>
      <c r="H1351" s="49">
        <f>Tabla13[[#This Row],[Importe]]-Tabla13[[#This Row],[Pagado]]</f>
        <v>0</v>
      </c>
      <c r="I1351" s="8" t="s">
        <v>10970</v>
      </c>
    </row>
    <row r="1352" spans="1:9" x14ac:dyDescent="0.25">
      <c r="A1352" s="14">
        <v>44239</v>
      </c>
      <c r="B1352" s="8" t="s">
        <v>16245</v>
      </c>
      <c r="C1352" s="12">
        <v>47033</v>
      </c>
      <c r="D1352" s="13" t="s">
        <v>4015</v>
      </c>
      <c r="E1352" s="48">
        <v>3729</v>
      </c>
      <c r="F1352" s="15">
        <v>44239</v>
      </c>
      <c r="G1352" s="48">
        <v>3729</v>
      </c>
      <c r="H1352" s="49">
        <f>Tabla13[[#This Row],[Importe]]-Tabla13[[#This Row],[Pagado]]</f>
        <v>0</v>
      </c>
      <c r="I1352" s="8" t="s">
        <v>10970</v>
      </c>
    </row>
    <row r="1353" spans="1:9" x14ac:dyDescent="0.25">
      <c r="A1353" s="14">
        <v>44239</v>
      </c>
      <c r="B1353" s="8" t="s">
        <v>16246</v>
      </c>
      <c r="C1353" s="12">
        <v>47034</v>
      </c>
      <c r="D1353" s="13" t="s">
        <v>4156</v>
      </c>
      <c r="E1353" s="48">
        <v>850.5</v>
      </c>
      <c r="F1353" s="15">
        <v>44240</v>
      </c>
      <c r="G1353" s="48">
        <v>850.5</v>
      </c>
      <c r="H1353" s="49">
        <f>Tabla13[[#This Row],[Importe]]-Tabla13[[#This Row],[Pagado]]</f>
        <v>0</v>
      </c>
      <c r="I1353" s="8" t="s">
        <v>10970</v>
      </c>
    </row>
    <row r="1354" spans="1:9" x14ac:dyDescent="0.25">
      <c r="A1354" s="14">
        <v>44239</v>
      </c>
      <c r="B1354" s="8" t="s">
        <v>16247</v>
      </c>
      <c r="C1354" s="12">
        <v>47035</v>
      </c>
      <c r="D1354" s="13" t="s">
        <v>3970</v>
      </c>
      <c r="E1354" s="48">
        <v>851.7</v>
      </c>
      <c r="F1354" s="15">
        <v>44240</v>
      </c>
      <c r="G1354" s="48">
        <v>851.7</v>
      </c>
      <c r="H1354" s="49">
        <f>Tabla13[[#This Row],[Importe]]-Tabla13[[#This Row],[Pagado]]</f>
        <v>0</v>
      </c>
      <c r="I1354" s="8" t="s">
        <v>10970</v>
      </c>
    </row>
    <row r="1355" spans="1:9" x14ac:dyDescent="0.25">
      <c r="A1355" s="14">
        <v>44239</v>
      </c>
      <c r="B1355" s="8" t="s">
        <v>16248</v>
      </c>
      <c r="C1355" s="12">
        <v>47036</v>
      </c>
      <c r="D1355" s="13" t="s">
        <v>3978</v>
      </c>
      <c r="E1355" s="48">
        <v>3768.6</v>
      </c>
      <c r="F1355" s="15">
        <v>44240</v>
      </c>
      <c r="G1355" s="48">
        <v>3768.6</v>
      </c>
      <c r="H1355" s="49">
        <f>Tabla13[[#This Row],[Importe]]-Tabla13[[#This Row],[Pagado]]</f>
        <v>0</v>
      </c>
      <c r="I1355" s="8" t="s">
        <v>10970</v>
      </c>
    </row>
    <row r="1356" spans="1:9" x14ac:dyDescent="0.25">
      <c r="A1356" s="14">
        <v>44239</v>
      </c>
      <c r="B1356" s="8" t="s">
        <v>16249</v>
      </c>
      <c r="C1356" s="12">
        <v>47037</v>
      </c>
      <c r="D1356" s="13" t="s">
        <v>4033</v>
      </c>
      <c r="E1356" s="48">
        <v>3718.5</v>
      </c>
      <c r="F1356" s="15">
        <v>44240</v>
      </c>
      <c r="G1356" s="48">
        <v>3718.5</v>
      </c>
      <c r="H1356" s="49">
        <f>Tabla13[[#This Row],[Importe]]-Tabla13[[#This Row],[Pagado]]</f>
        <v>0</v>
      </c>
      <c r="I1356" s="8" t="s">
        <v>10970</v>
      </c>
    </row>
    <row r="1357" spans="1:9" x14ac:dyDescent="0.25">
      <c r="A1357" s="14">
        <v>44239</v>
      </c>
      <c r="B1357" s="8" t="s">
        <v>16250</v>
      </c>
      <c r="C1357" s="12">
        <v>47038</v>
      </c>
      <c r="D1357" s="13" t="s">
        <v>3961</v>
      </c>
      <c r="E1357" s="48">
        <v>4406.3999999999996</v>
      </c>
      <c r="F1357" s="15">
        <v>44240</v>
      </c>
      <c r="G1357" s="48">
        <v>4406.3999999999996</v>
      </c>
      <c r="H1357" s="49">
        <f>Tabla13[[#This Row],[Importe]]-Tabla13[[#This Row],[Pagado]]</f>
        <v>0</v>
      </c>
      <c r="I1357" s="8" t="s">
        <v>10970</v>
      </c>
    </row>
    <row r="1358" spans="1:9" x14ac:dyDescent="0.25">
      <c r="A1358" s="14">
        <v>44239</v>
      </c>
      <c r="B1358" s="8" t="s">
        <v>16251</v>
      </c>
      <c r="C1358" s="12">
        <v>47039</v>
      </c>
      <c r="D1358" s="13" t="s">
        <v>3964</v>
      </c>
      <c r="E1358" s="48">
        <v>1212.5999999999999</v>
      </c>
      <c r="F1358" s="15">
        <v>44239</v>
      </c>
      <c r="G1358" s="48">
        <v>1212.5999999999999</v>
      </c>
      <c r="H1358" s="49">
        <f>Tabla13[[#This Row],[Importe]]-Tabla13[[#This Row],[Pagado]]</f>
        <v>0</v>
      </c>
      <c r="I1358" s="8" t="s">
        <v>10970</v>
      </c>
    </row>
    <row r="1359" spans="1:9" x14ac:dyDescent="0.25">
      <c r="A1359" s="14">
        <v>44239</v>
      </c>
      <c r="B1359" s="8" t="s">
        <v>16252</v>
      </c>
      <c r="C1359" s="12">
        <v>47040</v>
      </c>
      <c r="D1359" s="13" t="s">
        <v>3964</v>
      </c>
      <c r="E1359" s="48">
        <v>4045.6</v>
      </c>
      <c r="F1359" s="15">
        <v>44239</v>
      </c>
      <c r="G1359" s="48">
        <v>4045.6</v>
      </c>
      <c r="H1359" s="49">
        <f>Tabla13[[#This Row],[Importe]]-Tabla13[[#This Row],[Pagado]]</f>
        <v>0</v>
      </c>
      <c r="I1359" s="8" t="s">
        <v>10970</v>
      </c>
    </row>
    <row r="1360" spans="1:9" x14ac:dyDescent="0.25">
      <c r="A1360" s="14">
        <v>44239</v>
      </c>
      <c r="B1360" s="8" t="s">
        <v>16253</v>
      </c>
      <c r="C1360" s="12">
        <v>47041</v>
      </c>
      <c r="D1360" s="13" t="s">
        <v>3964</v>
      </c>
      <c r="E1360" s="48">
        <v>290.7</v>
      </c>
      <c r="F1360" s="15">
        <v>44239</v>
      </c>
      <c r="G1360" s="48">
        <v>290.7</v>
      </c>
      <c r="H1360" s="49">
        <f>Tabla13[[#This Row],[Importe]]-Tabla13[[#This Row],[Pagado]]</f>
        <v>0</v>
      </c>
      <c r="I1360" s="8" t="s">
        <v>10970</v>
      </c>
    </row>
    <row r="1361" spans="1:9" x14ac:dyDescent="0.25">
      <c r="A1361" s="14">
        <v>44239</v>
      </c>
      <c r="B1361" s="8" t="s">
        <v>16254</v>
      </c>
      <c r="C1361" s="12">
        <v>47042</v>
      </c>
      <c r="D1361" s="13" t="s">
        <v>3964</v>
      </c>
      <c r="E1361" s="48">
        <v>600</v>
      </c>
      <c r="F1361" s="15">
        <v>44239</v>
      </c>
      <c r="G1361" s="48">
        <v>600</v>
      </c>
      <c r="H1361" s="49">
        <f>Tabla13[[#This Row],[Importe]]-Tabla13[[#This Row],[Pagado]]</f>
        <v>0</v>
      </c>
      <c r="I1361" s="8" t="s">
        <v>10970</v>
      </c>
    </row>
    <row r="1362" spans="1:9" x14ac:dyDescent="0.25">
      <c r="A1362" s="14">
        <v>44239</v>
      </c>
      <c r="B1362" s="8" t="s">
        <v>16255</v>
      </c>
      <c r="C1362" s="12">
        <v>47043</v>
      </c>
      <c r="D1362" s="13" t="s">
        <v>4063</v>
      </c>
      <c r="E1362" s="48">
        <v>54064</v>
      </c>
      <c r="F1362" s="15">
        <v>44243</v>
      </c>
      <c r="G1362" s="48">
        <v>54064</v>
      </c>
      <c r="H1362" s="49">
        <f>Tabla13[[#This Row],[Importe]]-Tabla13[[#This Row],[Pagado]]</f>
        <v>0</v>
      </c>
      <c r="I1362" s="8" t="s">
        <v>10970</v>
      </c>
    </row>
    <row r="1363" spans="1:9" x14ac:dyDescent="0.25">
      <c r="A1363" s="14">
        <v>44239</v>
      </c>
      <c r="B1363" s="8" t="s">
        <v>16256</v>
      </c>
      <c r="C1363" s="12">
        <v>47044</v>
      </c>
      <c r="D1363" s="13" t="s">
        <v>4038</v>
      </c>
      <c r="E1363" s="48">
        <v>31837.3</v>
      </c>
      <c r="F1363" s="15">
        <v>44246</v>
      </c>
      <c r="G1363" s="48">
        <v>31837.3</v>
      </c>
      <c r="H1363" s="49">
        <f>Tabla13[[#This Row],[Importe]]-Tabla13[[#This Row],[Pagado]]</f>
        <v>0</v>
      </c>
      <c r="I1363" s="8" t="s">
        <v>10970</v>
      </c>
    </row>
    <row r="1364" spans="1:9" x14ac:dyDescent="0.25">
      <c r="A1364" s="14">
        <v>44239</v>
      </c>
      <c r="B1364" s="8" t="s">
        <v>16257</v>
      </c>
      <c r="C1364" s="12">
        <v>47045</v>
      </c>
      <c r="D1364" s="13" t="s">
        <v>4129</v>
      </c>
      <c r="E1364" s="48">
        <v>3764.8</v>
      </c>
      <c r="F1364" s="15">
        <v>44239</v>
      </c>
      <c r="G1364" s="48">
        <v>3764.8</v>
      </c>
      <c r="H1364" s="49">
        <f>Tabla13[[#This Row],[Importe]]-Tabla13[[#This Row],[Pagado]]</f>
        <v>0</v>
      </c>
      <c r="I1364" s="8" t="s">
        <v>10970</v>
      </c>
    </row>
    <row r="1365" spans="1:9" x14ac:dyDescent="0.25">
      <c r="A1365" s="14">
        <v>44239</v>
      </c>
      <c r="B1365" s="8" t="s">
        <v>16258</v>
      </c>
      <c r="C1365" s="12">
        <v>47046</v>
      </c>
      <c r="D1365" s="13" t="s">
        <v>3951</v>
      </c>
      <c r="E1365" s="48">
        <v>1731.6</v>
      </c>
      <c r="F1365" s="15">
        <v>44239</v>
      </c>
      <c r="G1365" s="48">
        <v>1731.6</v>
      </c>
      <c r="H1365" s="49">
        <f>Tabla13[[#This Row],[Importe]]-Tabla13[[#This Row],[Pagado]]</f>
        <v>0</v>
      </c>
      <c r="I1365" s="8" t="s">
        <v>10970</v>
      </c>
    </row>
    <row r="1366" spans="1:9" x14ac:dyDescent="0.25">
      <c r="A1366" s="14">
        <v>44239</v>
      </c>
      <c r="B1366" s="8" t="s">
        <v>16259</v>
      </c>
      <c r="C1366" s="12">
        <v>47047</v>
      </c>
      <c r="D1366" s="13" t="s">
        <v>4117</v>
      </c>
      <c r="E1366" s="48">
        <v>10754</v>
      </c>
      <c r="F1366" s="15">
        <v>44239</v>
      </c>
      <c r="G1366" s="48">
        <v>10754</v>
      </c>
      <c r="H1366" s="49">
        <f>Tabla13[[#This Row],[Importe]]-Tabla13[[#This Row],[Pagado]]</f>
        <v>0</v>
      </c>
      <c r="I1366" s="8" t="s">
        <v>10970</v>
      </c>
    </row>
    <row r="1367" spans="1:9" x14ac:dyDescent="0.25">
      <c r="A1367" s="14">
        <v>44239</v>
      </c>
      <c r="B1367" s="8" t="s">
        <v>16260</v>
      </c>
      <c r="C1367" s="12">
        <v>47048</v>
      </c>
      <c r="D1367" s="13" t="s">
        <v>4064</v>
      </c>
      <c r="E1367" s="48">
        <v>33610.400000000001</v>
      </c>
      <c r="F1367" s="15">
        <v>44246</v>
      </c>
      <c r="G1367" s="48">
        <v>33610.400000000001</v>
      </c>
      <c r="H1367" s="49">
        <f>Tabla13[[#This Row],[Importe]]-Tabla13[[#This Row],[Pagado]]</f>
        <v>0</v>
      </c>
      <c r="I1367" s="8" t="s">
        <v>10970</v>
      </c>
    </row>
    <row r="1368" spans="1:9" x14ac:dyDescent="0.25">
      <c r="A1368" s="14">
        <v>44239</v>
      </c>
      <c r="B1368" s="8" t="s">
        <v>16261</v>
      </c>
      <c r="C1368" s="12">
        <v>47049</v>
      </c>
      <c r="D1368" s="13" t="s">
        <v>4066</v>
      </c>
      <c r="E1368" s="48">
        <v>2718.5</v>
      </c>
      <c r="F1368" s="15">
        <v>44239</v>
      </c>
      <c r="G1368" s="48">
        <v>2718.5</v>
      </c>
      <c r="H1368" s="49">
        <f>Tabla13[[#This Row],[Importe]]-Tabla13[[#This Row],[Pagado]]</f>
        <v>0</v>
      </c>
      <c r="I1368" s="8" t="s">
        <v>10970</v>
      </c>
    </row>
    <row r="1369" spans="1:9" x14ac:dyDescent="0.25">
      <c r="A1369" s="14">
        <v>44239</v>
      </c>
      <c r="B1369" s="8" t="s">
        <v>16262</v>
      </c>
      <c r="C1369" s="12">
        <v>47050</v>
      </c>
      <c r="D1369" s="17" t="s">
        <v>7662</v>
      </c>
      <c r="E1369" s="48">
        <v>0</v>
      </c>
      <c r="F1369" s="18" t="s">
        <v>7662</v>
      </c>
      <c r="G1369" s="48">
        <v>0</v>
      </c>
      <c r="H1369" s="49">
        <f>Tabla13[[#This Row],[Importe]]-Tabla13[[#This Row],[Pagado]]</f>
        <v>0</v>
      </c>
      <c r="I1369" s="8" t="s">
        <v>7662</v>
      </c>
    </row>
    <row r="1370" spans="1:9" x14ac:dyDescent="0.25">
      <c r="A1370" s="14">
        <v>44239</v>
      </c>
      <c r="B1370" s="8" t="s">
        <v>16263</v>
      </c>
      <c r="C1370" s="12">
        <v>47051</v>
      </c>
      <c r="D1370" s="13" t="s">
        <v>4062</v>
      </c>
      <c r="E1370" s="48">
        <v>37713</v>
      </c>
      <c r="F1370" s="15">
        <v>44240</v>
      </c>
      <c r="G1370" s="48">
        <v>37713</v>
      </c>
      <c r="H1370" s="49">
        <f>Tabla13[[#This Row],[Importe]]-Tabla13[[#This Row],[Pagado]]</f>
        <v>0</v>
      </c>
      <c r="I1370" s="8" t="s">
        <v>10970</v>
      </c>
    </row>
    <row r="1371" spans="1:9" x14ac:dyDescent="0.25">
      <c r="A1371" s="14">
        <v>44239</v>
      </c>
      <c r="B1371" s="8" t="s">
        <v>16264</v>
      </c>
      <c r="C1371" s="12">
        <v>47052</v>
      </c>
      <c r="D1371" s="13" t="s">
        <v>4176</v>
      </c>
      <c r="E1371" s="48">
        <v>11797.6</v>
      </c>
      <c r="F1371" s="15">
        <v>44240</v>
      </c>
      <c r="G1371" s="48">
        <v>11797.6</v>
      </c>
      <c r="H1371" s="49">
        <f>Tabla13[[#This Row],[Importe]]-Tabla13[[#This Row],[Pagado]]</f>
        <v>0</v>
      </c>
      <c r="I1371" s="8" t="s">
        <v>10970</v>
      </c>
    </row>
    <row r="1372" spans="1:9" x14ac:dyDescent="0.25">
      <c r="A1372" s="14">
        <v>44239</v>
      </c>
      <c r="B1372" s="8" t="s">
        <v>16265</v>
      </c>
      <c r="C1372" s="12">
        <v>47053</v>
      </c>
      <c r="D1372" s="13" t="s">
        <v>4119</v>
      </c>
      <c r="E1372" s="48">
        <v>3525.6</v>
      </c>
      <c r="F1372" s="15">
        <v>44239</v>
      </c>
      <c r="G1372" s="48">
        <v>3525.6</v>
      </c>
      <c r="H1372" s="49">
        <f>Tabla13[[#This Row],[Importe]]-Tabla13[[#This Row],[Pagado]]</f>
        <v>0</v>
      </c>
      <c r="I1372" s="8" t="s">
        <v>10970</v>
      </c>
    </row>
    <row r="1373" spans="1:9" x14ac:dyDescent="0.25">
      <c r="A1373" s="14">
        <v>44239</v>
      </c>
      <c r="B1373" s="8" t="s">
        <v>16266</v>
      </c>
      <c r="C1373" s="12">
        <v>47054</v>
      </c>
      <c r="D1373" s="13" t="s">
        <v>4065</v>
      </c>
      <c r="E1373" s="48">
        <v>12230</v>
      </c>
      <c r="F1373" s="15">
        <v>44240</v>
      </c>
      <c r="G1373" s="48">
        <v>12230</v>
      </c>
      <c r="H1373" s="49">
        <f>Tabla13[[#This Row],[Importe]]-Tabla13[[#This Row],[Pagado]]</f>
        <v>0</v>
      </c>
      <c r="I1373" s="8" t="s">
        <v>10970</v>
      </c>
    </row>
    <row r="1374" spans="1:9" x14ac:dyDescent="0.25">
      <c r="A1374" s="14">
        <v>44239</v>
      </c>
      <c r="B1374" s="8" t="s">
        <v>16267</v>
      </c>
      <c r="C1374" s="12">
        <v>47055</v>
      </c>
      <c r="D1374" s="13" t="s">
        <v>3964</v>
      </c>
      <c r="E1374" s="48">
        <v>16282</v>
      </c>
      <c r="F1374" s="15">
        <v>44246</v>
      </c>
      <c r="G1374" s="48">
        <v>16282</v>
      </c>
      <c r="H1374" s="49">
        <f>Tabla13[[#This Row],[Importe]]-Tabla13[[#This Row],[Pagado]]</f>
        <v>0</v>
      </c>
      <c r="I1374" s="8" t="s">
        <v>10970</v>
      </c>
    </row>
    <row r="1375" spans="1:9" x14ac:dyDescent="0.25">
      <c r="A1375" s="14">
        <v>44239</v>
      </c>
      <c r="B1375" s="8" t="s">
        <v>16268</v>
      </c>
      <c r="C1375" s="12">
        <v>47056</v>
      </c>
      <c r="D1375" s="13" t="s">
        <v>4490</v>
      </c>
      <c r="E1375" s="48">
        <v>13670.8</v>
      </c>
      <c r="F1375" s="15">
        <v>44239</v>
      </c>
      <c r="G1375" s="48">
        <v>13670.8</v>
      </c>
      <c r="H1375" s="49">
        <f>Tabla13[[#This Row],[Importe]]-Tabla13[[#This Row],[Pagado]]</f>
        <v>0</v>
      </c>
      <c r="I1375" s="8" t="s">
        <v>10970</v>
      </c>
    </row>
    <row r="1376" spans="1:9" x14ac:dyDescent="0.25">
      <c r="A1376" s="14">
        <v>44239</v>
      </c>
      <c r="B1376" s="8" t="s">
        <v>16269</v>
      </c>
      <c r="C1376" s="12">
        <v>47057</v>
      </c>
      <c r="D1376" s="13" t="s">
        <v>4048</v>
      </c>
      <c r="E1376" s="48">
        <v>28027.5</v>
      </c>
      <c r="F1376" s="15">
        <v>44240</v>
      </c>
      <c r="G1376" s="48">
        <v>28027.5</v>
      </c>
      <c r="H1376" s="49">
        <f>Tabla13[[#This Row],[Importe]]-Tabla13[[#This Row],[Pagado]]</f>
        <v>0</v>
      </c>
      <c r="I1376" s="8" t="s">
        <v>10970</v>
      </c>
    </row>
    <row r="1377" spans="1:9" x14ac:dyDescent="0.25">
      <c r="A1377" s="14">
        <v>44239</v>
      </c>
      <c r="B1377" s="8" t="s">
        <v>16270</v>
      </c>
      <c r="C1377" s="12">
        <v>47058</v>
      </c>
      <c r="D1377" s="13" t="s">
        <v>4016</v>
      </c>
      <c r="E1377" s="48">
        <v>5412.6</v>
      </c>
      <c r="F1377" s="15">
        <v>44240</v>
      </c>
      <c r="G1377" s="48">
        <v>5412.6</v>
      </c>
      <c r="H1377" s="49">
        <f>Tabla13[[#This Row],[Importe]]-Tabla13[[#This Row],[Pagado]]</f>
        <v>0</v>
      </c>
      <c r="I1377" s="8" t="s">
        <v>10970</v>
      </c>
    </row>
    <row r="1378" spans="1:9" x14ac:dyDescent="0.25">
      <c r="A1378" s="14">
        <v>44239</v>
      </c>
      <c r="B1378" s="8" t="s">
        <v>16271</v>
      </c>
      <c r="C1378" s="12">
        <v>47059</v>
      </c>
      <c r="D1378" s="13" t="s">
        <v>4121</v>
      </c>
      <c r="E1378" s="48">
        <v>4065</v>
      </c>
      <c r="F1378" s="15">
        <v>44239</v>
      </c>
      <c r="G1378" s="48">
        <v>4065</v>
      </c>
      <c r="H1378" s="49">
        <f>Tabla13[[#This Row],[Importe]]-Tabla13[[#This Row],[Pagado]]</f>
        <v>0</v>
      </c>
      <c r="I1378" s="8" t="s">
        <v>10970</v>
      </c>
    </row>
    <row r="1379" spans="1:9" x14ac:dyDescent="0.25">
      <c r="A1379" s="14">
        <v>44239</v>
      </c>
      <c r="B1379" s="8" t="s">
        <v>16272</v>
      </c>
      <c r="C1379" s="12">
        <v>47060</v>
      </c>
      <c r="D1379" s="13" t="s">
        <v>4166</v>
      </c>
      <c r="E1379" s="48">
        <v>2260.4</v>
      </c>
      <c r="F1379" s="15">
        <v>44239</v>
      </c>
      <c r="G1379" s="48">
        <v>2260.4</v>
      </c>
      <c r="H1379" s="49">
        <f>Tabla13[[#This Row],[Importe]]-Tabla13[[#This Row],[Pagado]]</f>
        <v>0</v>
      </c>
      <c r="I1379" s="8" t="s">
        <v>10970</v>
      </c>
    </row>
    <row r="1380" spans="1:9" x14ac:dyDescent="0.25">
      <c r="A1380" s="14">
        <v>44239</v>
      </c>
      <c r="B1380" s="8" t="s">
        <v>16273</v>
      </c>
      <c r="C1380" s="12">
        <v>47061</v>
      </c>
      <c r="D1380" s="13" t="s">
        <v>10869</v>
      </c>
      <c r="E1380" s="48">
        <v>2372</v>
      </c>
      <c r="F1380" s="15">
        <v>44239</v>
      </c>
      <c r="G1380" s="48">
        <v>2372</v>
      </c>
      <c r="H1380" s="49">
        <f>Tabla13[[#This Row],[Importe]]-Tabla13[[#This Row],[Pagado]]</f>
        <v>0</v>
      </c>
      <c r="I1380" s="8" t="s">
        <v>10970</v>
      </c>
    </row>
    <row r="1381" spans="1:9" x14ac:dyDescent="0.25">
      <c r="A1381" s="14">
        <v>44239</v>
      </c>
      <c r="B1381" s="8" t="s">
        <v>16274</v>
      </c>
      <c r="C1381" s="12">
        <v>47062</v>
      </c>
      <c r="D1381" s="13" t="s">
        <v>4059</v>
      </c>
      <c r="E1381" s="48">
        <v>2272.1999999999998</v>
      </c>
      <c r="F1381" s="15">
        <v>44239</v>
      </c>
      <c r="G1381" s="48">
        <v>2272.1999999999998</v>
      </c>
      <c r="H1381" s="49">
        <f>Tabla13[[#This Row],[Importe]]-Tabla13[[#This Row],[Pagado]]</f>
        <v>0</v>
      </c>
      <c r="I1381" s="8" t="s">
        <v>10970</v>
      </c>
    </row>
    <row r="1382" spans="1:9" x14ac:dyDescent="0.25">
      <c r="A1382" s="14">
        <v>44239</v>
      </c>
      <c r="B1382" s="8" t="s">
        <v>16275</v>
      </c>
      <c r="C1382" s="12">
        <v>47063</v>
      </c>
      <c r="D1382" s="13" t="s">
        <v>4101</v>
      </c>
      <c r="E1382" s="48">
        <v>3913.2</v>
      </c>
      <c r="F1382" s="15">
        <v>44239</v>
      </c>
      <c r="G1382" s="48">
        <v>3913.2</v>
      </c>
      <c r="H1382" s="49">
        <f>Tabla13[[#This Row],[Importe]]-Tabla13[[#This Row],[Pagado]]</f>
        <v>0</v>
      </c>
      <c r="I1382" s="8" t="s">
        <v>10970</v>
      </c>
    </row>
    <row r="1383" spans="1:9" x14ac:dyDescent="0.25">
      <c r="A1383" s="14">
        <v>44239</v>
      </c>
      <c r="B1383" s="8" t="s">
        <v>16276</v>
      </c>
      <c r="C1383" s="12">
        <v>47064</v>
      </c>
      <c r="D1383" s="13" t="s">
        <v>4104</v>
      </c>
      <c r="E1383" s="48">
        <v>3753.6</v>
      </c>
      <c r="F1383" s="15">
        <v>44239</v>
      </c>
      <c r="G1383" s="48">
        <v>3753.6</v>
      </c>
      <c r="H1383" s="49">
        <f>Tabla13[[#This Row],[Importe]]-Tabla13[[#This Row],[Pagado]]</f>
        <v>0</v>
      </c>
      <c r="I1383" s="8" t="s">
        <v>10970</v>
      </c>
    </row>
    <row r="1384" spans="1:9" x14ac:dyDescent="0.25">
      <c r="A1384" s="14">
        <v>44239</v>
      </c>
      <c r="B1384" s="8" t="s">
        <v>16277</v>
      </c>
      <c r="C1384" s="12">
        <v>47065</v>
      </c>
      <c r="D1384" s="13" t="s">
        <v>4102</v>
      </c>
      <c r="E1384" s="48">
        <v>6511.2</v>
      </c>
      <c r="F1384" s="15">
        <v>44239</v>
      </c>
      <c r="G1384" s="48">
        <v>6511.2</v>
      </c>
      <c r="H1384" s="49">
        <f>Tabla13[[#This Row],[Importe]]-Tabla13[[#This Row],[Pagado]]</f>
        <v>0</v>
      </c>
      <c r="I1384" s="8" t="s">
        <v>10970</v>
      </c>
    </row>
    <row r="1385" spans="1:9" x14ac:dyDescent="0.25">
      <c r="A1385" s="14">
        <v>44239</v>
      </c>
      <c r="B1385" s="8" t="s">
        <v>16278</v>
      </c>
      <c r="C1385" s="12">
        <v>47066</v>
      </c>
      <c r="D1385" s="13" t="s">
        <v>4020</v>
      </c>
      <c r="E1385" s="48">
        <v>4963.7</v>
      </c>
      <c r="F1385" s="15">
        <v>44242</v>
      </c>
      <c r="G1385" s="48">
        <v>4963.7</v>
      </c>
      <c r="H1385" s="49">
        <f>Tabla13[[#This Row],[Importe]]-Tabla13[[#This Row],[Pagado]]</f>
        <v>0</v>
      </c>
      <c r="I1385" s="8" t="s">
        <v>10970</v>
      </c>
    </row>
    <row r="1386" spans="1:9" x14ac:dyDescent="0.25">
      <c r="A1386" s="14">
        <v>44239</v>
      </c>
      <c r="B1386" s="8" t="s">
        <v>16279</v>
      </c>
      <c r="C1386" s="12">
        <v>47067</v>
      </c>
      <c r="D1386" s="13" t="s">
        <v>4123</v>
      </c>
      <c r="E1386" s="48">
        <v>4826.6000000000004</v>
      </c>
      <c r="F1386" s="15">
        <v>44239</v>
      </c>
      <c r="G1386" s="48">
        <v>4826.6000000000004</v>
      </c>
      <c r="H1386" s="49">
        <f>Tabla13[[#This Row],[Importe]]-Tabla13[[#This Row],[Pagado]]</f>
        <v>0</v>
      </c>
      <c r="I1386" s="8" t="s">
        <v>10970</v>
      </c>
    </row>
    <row r="1387" spans="1:9" x14ac:dyDescent="0.25">
      <c r="A1387" s="14">
        <v>44239</v>
      </c>
      <c r="B1387" s="8" t="s">
        <v>16280</v>
      </c>
      <c r="C1387" s="12">
        <v>47068</v>
      </c>
      <c r="D1387" s="13" t="s">
        <v>4054</v>
      </c>
      <c r="E1387" s="48">
        <v>34971.300000000003</v>
      </c>
      <c r="F1387" s="15">
        <v>44240</v>
      </c>
      <c r="G1387" s="48">
        <v>34971.300000000003</v>
      </c>
      <c r="H1387" s="49">
        <f>Tabla13[[#This Row],[Importe]]-Tabla13[[#This Row],[Pagado]]</f>
        <v>0</v>
      </c>
      <c r="I1387" s="8" t="s">
        <v>10970</v>
      </c>
    </row>
    <row r="1388" spans="1:9" x14ac:dyDescent="0.25">
      <c r="A1388" s="14">
        <v>44239</v>
      </c>
      <c r="B1388" s="8" t="s">
        <v>16281</v>
      </c>
      <c r="C1388" s="12">
        <v>47069</v>
      </c>
      <c r="D1388" s="13" t="s">
        <v>3955</v>
      </c>
      <c r="E1388" s="48">
        <v>615.6</v>
      </c>
      <c r="F1388" s="15">
        <v>44239</v>
      </c>
      <c r="G1388" s="48">
        <v>615.6</v>
      </c>
      <c r="H1388" s="49">
        <f>Tabla13[[#This Row],[Importe]]-Tabla13[[#This Row],[Pagado]]</f>
        <v>0</v>
      </c>
      <c r="I1388" s="8" t="s">
        <v>10970</v>
      </c>
    </row>
    <row r="1389" spans="1:9" x14ac:dyDescent="0.25">
      <c r="A1389" s="14">
        <v>44239</v>
      </c>
      <c r="B1389" s="8" t="s">
        <v>16282</v>
      </c>
      <c r="C1389" s="12">
        <v>47070</v>
      </c>
      <c r="D1389" s="13" t="s">
        <v>3964</v>
      </c>
      <c r="E1389" s="48">
        <v>456</v>
      </c>
      <c r="F1389" s="15">
        <v>44239</v>
      </c>
      <c r="G1389" s="48">
        <v>456</v>
      </c>
      <c r="H1389" s="49">
        <f>Tabla13[[#This Row],[Importe]]-Tabla13[[#This Row],[Pagado]]</f>
        <v>0</v>
      </c>
      <c r="I1389" s="8" t="s">
        <v>10970</v>
      </c>
    </row>
    <row r="1390" spans="1:9" x14ac:dyDescent="0.25">
      <c r="A1390" s="14">
        <v>44239</v>
      </c>
      <c r="B1390" s="8" t="s">
        <v>16283</v>
      </c>
      <c r="C1390" s="12">
        <v>47071</v>
      </c>
      <c r="D1390" s="13" t="s">
        <v>4072</v>
      </c>
      <c r="E1390" s="48">
        <v>456</v>
      </c>
      <c r="F1390" s="15">
        <v>44239</v>
      </c>
      <c r="G1390" s="48">
        <v>456</v>
      </c>
      <c r="H1390" s="49">
        <f>Tabla13[[#This Row],[Importe]]-Tabla13[[#This Row],[Pagado]]</f>
        <v>0</v>
      </c>
      <c r="I1390" s="8" t="s">
        <v>10970</v>
      </c>
    </row>
    <row r="1391" spans="1:9" x14ac:dyDescent="0.25">
      <c r="A1391" s="14">
        <v>44239</v>
      </c>
      <c r="B1391" s="8" t="s">
        <v>16284</v>
      </c>
      <c r="C1391" s="12">
        <v>47072</v>
      </c>
      <c r="D1391" s="13" t="s">
        <v>3999</v>
      </c>
      <c r="E1391" s="48">
        <v>4965.7</v>
      </c>
      <c r="F1391" s="15">
        <v>44239</v>
      </c>
      <c r="G1391" s="48">
        <v>4965.7</v>
      </c>
      <c r="H1391" s="49">
        <f>Tabla13[[#This Row],[Importe]]-Tabla13[[#This Row],[Pagado]]</f>
        <v>0</v>
      </c>
      <c r="I1391" s="8" t="s">
        <v>10970</v>
      </c>
    </row>
    <row r="1392" spans="1:9" x14ac:dyDescent="0.25">
      <c r="A1392" s="14">
        <v>44239</v>
      </c>
      <c r="B1392" s="8" t="s">
        <v>16285</v>
      </c>
      <c r="C1392" s="12">
        <v>47073</v>
      </c>
      <c r="D1392" s="13" t="s">
        <v>4073</v>
      </c>
      <c r="E1392" s="48">
        <v>8036.8</v>
      </c>
      <c r="F1392" s="15">
        <v>44239</v>
      </c>
      <c r="G1392" s="48">
        <v>8036.8</v>
      </c>
      <c r="H1392" s="49">
        <f>Tabla13[[#This Row],[Importe]]-Tabla13[[#This Row],[Pagado]]</f>
        <v>0</v>
      </c>
      <c r="I1392" s="8" t="s">
        <v>10970</v>
      </c>
    </row>
    <row r="1393" spans="1:9" x14ac:dyDescent="0.25">
      <c r="A1393" s="14">
        <v>44239</v>
      </c>
      <c r="B1393" s="8" t="s">
        <v>16286</v>
      </c>
      <c r="C1393" s="12">
        <v>47074</v>
      </c>
      <c r="D1393" s="13" t="s">
        <v>4022</v>
      </c>
      <c r="E1393" s="48">
        <v>789.7</v>
      </c>
      <c r="F1393" s="15">
        <v>44239</v>
      </c>
      <c r="G1393" s="48">
        <v>789.7</v>
      </c>
      <c r="H1393" s="49">
        <f>Tabla13[[#This Row],[Importe]]-Tabla13[[#This Row],[Pagado]]</f>
        <v>0</v>
      </c>
      <c r="I1393" s="8" t="s">
        <v>10970</v>
      </c>
    </row>
    <row r="1394" spans="1:9" x14ac:dyDescent="0.25">
      <c r="A1394" s="14">
        <v>44239</v>
      </c>
      <c r="B1394" s="8" t="s">
        <v>16287</v>
      </c>
      <c r="C1394" s="12">
        <v>47075</v>
      </c>
      <c r="D1394" s="13" t="s">
        <v>3964</v>
      </c>
      <c r="E1394" s="48">
        <v>99</v>
      </c>
      <c r="F1394" s="15">
        <v>44239</v>
      </c>
      <c r="G1394" s="48">
        <v>99</v>
      </c>
      <c r="H1394" s="49">
        <f>Tabla13[[#This Row],[Importe]]-Tabla13[[#This Row],[Pagado]]</f>
        <v>0</v>
      </c>
      <c r="I1394" s="8" t="s">
        <v>10970</v>
      </c>
    </row>
    <row r="1395" spans="1:9" ht="30" x14ac:dyDescent="0.25">
      <c r="A1395" s="14">
        <v>44239</v>
      </c>
      <c r="B1395" s="8" t="s">
        <v>16288</v>
      </c>
      <c r="C1395" s="12">
        <v>47076</v>
      </c>
      <c r="D1395" s="13" t="s">
        <v>4053</v>
      </c>
      <c r="E1395" s="48">
        <v>4542.8</v>
      </c>
      <c r="F1395" s="15" t="s">
        <v>16289</v>
      </c>
      <c r="G1395" s="48">
        <f>3500+1042.8</f>
        <v>4542.8</v>
      </c>
      <c r="H1395" s="49">
        <f>Tabla13[[#This Row],[Importe]]-Tabla13[[#This Row],[Pagado]]</f>
        <v>0</v>
      </c>
      <c r="I1395" s="8" t="s">
        <v>10970</v>
      </c>
    </row>
    <row r="1396" spans="1:9" x14ac:dyDescent="0.25">
      <c r="A1396" s="14">
        <v>44239</v>
      </c>
      <c r="B1396" s="8" t="s">
        <v>16290</v>
      </c>
      <c r="C1396" s="12">
        <v>47077</v>
      </c>
      <c r="D1396" s="13" t="s">
        <v>3962</v>
      </c>
      <c r="E1396" s="48">
        <v>10795.8</v>
      </c>
      <c r="F1396" s="15">
        <v>44239</v>
      </c>
      <c r="G1396" s="48">
        <v>10795.8</v>
      </c>
      <c r="H1396" s="49">
        <f>Tabla13[[#This Row],[Importe]]-Tabla13[[#This Row],[Pagado]]</f>
        <v>0</v>
      </c>
      <c r="I1396" s="8" t="s">
        <v>10970</v>
      </c>
    </row>
    <row r="1397" spans="1:9" x14ac:dyDescent="0.25">
      <c r="A1397" s="14">
        <v>44239</v>
      </c>
      <c r="B1397" s="8" t="s">
        <v>16291</v>
      </c>
      <c r="C1397" s="12">
        <v>47078</v>
      </c>
      <c r="D1397" s="13" t="s">
        <v>4169</v>
      </c>
      <c r="E1397" s="48">
        <v>165</v>
      </c>
      <c r="F1397" s="15">
        <v>44240</v>
      </c>
      <c r="G1397" s="48">
        <v>165</v>
      </c>
      <c r="H1397" s="49">
        <f>Tabla13[[#This Row],[Importe]]-Tabla13[[#This Row],[Pagado]]</f>
        <v>0</v>
      </c>
      <c r="I1397" s="8" t="s">
        <v>10970</v>
      </c>
    </row>
    <row r="1398" spans="1:9" x14ac:dyDescent="0.25">
      <c r="A1398" s="14">
        <v>44239</v>
      </c>
      <c r="B1398" s="8" t="s">
        <v>16292</v>
      </c>
      <c r="C1398" s="12">
        <v>47079</v>
      </c>
      <c r="D1398" s="13" t="s">
        <v>4169</v>
      </c>
      <c r="E1398" s="48">
        <v>178.2</v>
      </c>
      <c r="F1398" s="15">
        <v>44240</v>
      </c>
      <c r="G1398" s="48">
        <v>178.2</v>
      </c>
      <c r="H1398" s="49">
        <f>Tabla13[[#This Row],[Importe]]-Tabla13[[#This Row],[Pagado]]</f>
        <v>0</v>
      </c>
      <c r="I1398" s="8" t="s">
        <v>10970</v>
      </c>
    </row>
    <row r="1399" spans="1:9" ht="30" x14ac:dyDescent="0.25">
      <c r="A1399" s="14">
        <v>44240</v>
      </c>
      <c r="B1399" s="8" t="s">
        <v>16293</v>
      </c>
      <c r="C1399" s="12">
        <v>47080</v>
      </c>
      <c r="D1399" s="13" t="s">
        <v>3935</v>
      </c>
      <c r="E1399" s="48">
        <v>68268.2</v>
      </c>
      <c r="F1399" s="15" t="s">
        <v>16294</v>
      </c>
      <c r="G1399" s="48">
        <f>27709.8+40558.4</f>
        <v>68268.2</v>
      </c>
      <c r="H1399" s="49">
        <f>Tabla13[[#This Row],[Importe]]-Tabla13[[#This Row],[Pagado]]</f>
        <v>0</v>
      </c>
      <c r="I1399" s="8" t="s">
        <v>10970</v>
      </c>
    </row>
    <row r="1400" spans="1:9" ht="30" x14ac:dyDescent="0.25">
      <c r="A1400" s="14">
        <v>44240</v>
      </c>
      <c r="B1400" s="8" t="s">
        <v>16295</v>
      </c>
      <c r="C1400" s="12">
        <v>47081</v>
      </c>
      <c r="D1400" s="13" t="s">
        <v>3936</v>
      </c>
      <c r="E1400" s="48">
        <v>9627.2000000000007</v>
      </c>
      <c r="F1400" s="15" t="s">
        <v>16296</v>
      </c>
      <c r="G1400" s="48">
        <f>5000+4627.2</f>
        <v>9627.2000000000007</v>
      </c>
      <c r="H1400" s="49">
        <f>Tabla13[[#This Row],[Importe]]-Tabla13[[#This Row],[Pagado]]</f>
        <v>0</v>
      </c>
      <c r="I1400" s="8" t="s">
        <v>10970</v>
      </c>
    </row>
    <row r="1401" spans="1:9" x14ac:dyDescent="0.25">
      <c r="A1401" s="14">
        <v>44240</v>
      </c>
      <c r="B1401" s="8" t="s">
        <v>16297</v>
      </c>
      <c r="C1401" s="12">
        <v>47082</v>
      </c>
      <c r="D1401" s="13" t="s">
        <v>3955</v>
      </c>
      <c r="E1401" s="48">
        <v>5130</v>
      </c>
      <c r="F1401" s="15">
        <v>44240</v>
      </c>
      <c r="G1401" s="48">
        <v>5130</v>
      </c>
      <c r="H1401" s="49">
        <f>Tabla13[[#This Row],[Importe]]-Tabla13[[#This Row],[Pagado]]</f>
        <v>0</v>
      </c>
      <c r="I1401" s="8" t="s">
        <v>10970</v>
      </c>
    </row>
    <row r="1402" spans="1:9" x14ac:dyDescent="0.25">
      <c r="A1402" s="14">
        <v>44240</v>
      </c>
      <c r="B1402" s="8" t="s">
        <v>16298</v>
      </c>
      <c r="C1402" s="12">
        <v>47083</v>
      </c>
      <c r="D1402" s="13" t="s">
        <v>4082</v>
      </c>
      <c r="E1402" s="48">
        <v>6573.6</v>
      </c>
      <c r="F1402" s="15">
        <v>44242</v>
      </c>
      <c r="G1402" s="48">
        <v>6573.6</v>
      </c>
      <c r="H1402" s="49">
        <f>Tabla13[[#This Row],[Importe]]-Tabla13[[#This Row],[Pagado]]</f>
        <v>0</v>
      </c>
      <c r="I1402" s="8" t="s">
        <v>10970</v>
      </c>
    </row>
    <row r="1403" spans="1:9" x14ac:dyDescent="0.25">
      <c r="A1403" s="14">
        <v>44240</v>
      </c>
      <c r="B1403" s="8" t="s">
        <v>16299</v>
      </c>
      <c r="C1403" s="12">
        <v>47084</v>
      </c>
      <c r="D1403" s="13" t="s">
        <v>8698</v>
      </c>
      <c r="E1403" s="48">
        <v>3500.2</v>
      </c>
      <c r="F1403" s="15">
        <v>44240</v>
      </c>
      <c r="G1403" s="48">
        <v>3500.2</v>
      </c>
      <c r="H1403" s="49">
        <f>Tabla13[[#This Row],[Importe]]-Tabla13[[#This Row],[Pagado]]</f>
        <v>0</v>
      </c>
      <c r="I1403" s="8" t="s">
        <v>10970</v>
      </c>
    </row>
    <row r="1404" spans="1:9" x14ac:dyDescent="0.25">
      <c r="A1404" s="14">
        <v>44240</v>
      </c>
      <c r="B1404" s="8" t="s">
        <v>16300</v>
      </c>
      <c r="C1404" s="12">
        <v>47085</v>
      </c>
      <c r="D1404" s="13" t="s">
        <v>3939</v>
      </c>
      <c r="E1404" s="48">
        <v>10345.799999999999</v>
      </c>
      <c r="F1404" s="15">
        <v>44242</v>
      </c>
      <c r="G1404" s="48">
        <v>10345.799999999999</v>
      </c>
      <c r="H1404" s="49">
        <f>Tabla13[[#This Row],[Importe]]-Tabla13[[#This Row],[Pagado]]</f>
        <v>0</v>
      </c>
      <c r="I1404" s="8" t="s">
        <v>10970</v>
      </c>
    </row>
    <row r="1405" spans="1:9" x14ac:dyDescent="0.25">
      <c r="A1405" s="14">
        <v>44240</v>
      </c>
      <c r="B1405" s="8" t="s">
        <v>16301</v>
      </c>
      <c r="C1405" s="12">
        <v>47086</v>
      </c>
      <c r="D1405" s="13" t="s">
        <v>3941</v>
      </c>
      <c r="E1405" s="48">
        <v>8782.9</v>
      </c>
      <c r="F1405" s="15">
        <v>44242</v>
      </c>
      <c r="G1405" s="48">
        <v>8782.9</v>
      </c>
      <c r="H1405" s="49">
        <f>Tabla13[[#This Row],[Importe]]-Tabla13[[#This Row],[Pagado]]</f>
        <v>0</v>
      </c>
      <c r="I1405" s="8" t="s">
        <v>10970</v>
      </c>
    </row>
    <row r="1406" spans="1:9" x14ac:dyDescent="0.25">
      <c r="A1406" s="14">
        <v>44240</v>
      </c>
      <c r="B1406" s="8" t="s">
        <v>16302</v>
      </c>
      <c r="C1406" s="12">
        <v>47087</v>
      </c>
      <c r="D1406" s="13" t="s">
        <v>3942</v>
      </c>
      <c r="E1406" s="48">
        <v>6412.4</v>
      </c>
      <c r="F1406" s="15">
        <v>44242</v>
      </c>
      <c r="G1406" s="48">
        <v>6412.4</v>
      </c>
      <c r="H1406" s="49">
        <f>Tabla13[[#This Row],[Importe]]-Tabla13[[#This Row],[Pagado]]</f>
        <v>0</v>
      </c>
      <c r="I1406" s="8" t="s">
        <v>10970</v>
      </c>
    </row>
    <row r="1407" spans="1:9" x14ac:dyDescent="0.25">
      <c r="A1407" s="14">
        <v>44240</v>
      </c>
      <c r="B1407" s="8" t="s">
        <v>16303</v>
      </c>
      <c r="C1407" s="12">
        <v>47088</v>
      </c>
      <c r="D1407" s="13" t="s">
        <v>4183</v>
      </c>
      <c r="E1407" s="48">
        <v>4109.6000000000004</v>
      </c>
      <c r="F1407" s="15">
        <v>44240</v>
      </c>
      <c r="G1407" s="48">
        <v>4109.6000000000004</v>
      </c>
      <c r="H1407" s="49">
        <f>Tabla13[[#This Row],[Importe]]-Tabla13[[#This Row],[Pagado]]</f>
        <v>0</v>
      </c>
      <c r="I1407" s="8" t="s">
        <v>10970</v>
      </c>
    </row>
    <row r="1408" spans="1:9" x14ac:dyDescent="0.25">
      <c r="A1408" s="14">
        <v>44240</v>
      </c>
      <c r="B1408" s="8" t="s">
        <v>16304</v>
      </c>
      <c r="C1408" s="12">
        <v>47089</v>
      </c>
      <c r="D1408" s="13" t="s">
        <v>3948</v>
      </c>
      <c r="E1408" s="48">
        <v>24215.200000000001</v>
      </c>
      <c r="F1408" s="15">
        <v>44242</v>
      </c>
      <c r="G1408" s="48">
        <v>24215.200000000001</v>
      </c>
      <c r="H1408" s="49">
        <f>Tabla13[[#This Row],[Importe]]-Tabla13[[#This Row],[Pagado]]</f>
        <v>0</v>
      </c>
      <c r="I1408" s="8" t="s">
        <v>10970</v>
      </c>
    </row>
    <row r="1409" spans="1:9" x14ac:dyDescent="0.25">
      <c r="A1409" s="14">
        <v>44240</v>
      </c>
      <c r="B1409" s="8" t="s">
        <v>16305</v>
      </c>
      <c r="C1409" s="12">
        <v>47090</v>
      </c>
      <c r="D1409" s="13" t="s">
        <v>9503</v>
      </c>
      <c r="E1409" s="48">
        <v>4190.8999999999996</v>
      </c>
      <c r="F1409" s="15">
        <v>44240</v>
      </c>
      <c r="G1409" s="48">
        <v>4190.8999999999996</v>
      </c>
      <c r="H1409" s="49">
        <f>Tabla13[[#This Row],[Importe]]-Tabla13[[#This Row],[Pagado]]</f>
        <v>0</v>
      </c>
      <c r="I1409" s="8" t="s">
        <v>10970</v>
      </c>
    </row>
    <row r="1410" spans="1:9" x14ac:dyDescent="0.25">
      <c r="A1410" s="14">
        <v>44240</v>
      </c>
      <c r="B1410" s="8" t="s">
        <v>16306</v>
      </c>
      <c r="C1410" s="12">
        <v>47091</v>
      </c>
      <c r="D1410" s="13" t="s">
        <v>3941</v>
      </c>
      <c r="E1410" s="48">
        <v>262.5</v>
      </c>
      <c r="F1410" s="15">
        <v>44242</v>
      </c>
      <c r="G1410" s="48">
        <v>262.5</v>
      </c>
      <c r="H1410" s="49">
        <f>Tabla13[[#This Row],[Importe]]-Tabla13[[#This Row],[Pagado]]</f>
        <v>0</v>
      </c>
      <c r="I1410" s="8" t="s">
        <v>10970</v>
      </c>
    </row>
    <row r="1411" spans="1:9" ht="30" x14ac:dyDescent="0.25">
      <c r="A1411" s="14">
        <v>44240</v>
      </c>
      <c r="B1411" s="8" t="s">
        <v>16307</v>
      </c>
      <c r="C1411" s="12">
        <v>47092</v>
      </c>
      <c r="D1411" s="13" t="s">
        <v>3950</v>
      </c>
      <c r="E1411" s="48">
        <v>51672.4</v>
      </c>
      <c r="F1411" s="15" t="s">
        <v>16308</v>
      </c>
      <c r="G1411" s="48">
        <f>50000+1672.4</f>
        <v>51672.4</v>
      </c>
      <c r="H1411" s="49">
        <f>Tabla13[[#This Row],[Importe]]-Tabla13[[#This Row],[Pagado]]</f>
        <v>0</v>
      </c>
      <c r="I1411" s="8" t="s">
        <v>10970</v>
      </c>
    </row>
    <row r="1412" spans="1:9" x14ac:dyDescent="0.25">
      <c r="A1412" s="14">
        <v>44240</v>
      </c>
      <c r="B1412" s="8" t="s">
        <v>16309</v>
      </c>
      <c r="C1412" s="12">
        <v>47093</v>
      </c>
      <c r="D1412" s="13" t="s">
        <v>3944</v>
      </c>
      <c r="E1412" s="48">
        <v>12429.24</v>
      </c>
      <c r="F1412" s="15">
        <v>44242</v>
      </c>
      <c r="G1412" s="48">
        <v>12429.24</v>
      </c>
      <c r="H1412" s="49">
        <f>Tabla13[[#This Row],[Importe]]-Tabla13[[#This Row],[Pagado]]</f>
        <v>0</v>
      </c>
      <c r="I1412" s="8" t="s">
        <v>10970</v>
      </c>
    </row>
    <row r="1413" spans="1:9" x14ac:dyDescent="0.25">
      <c r="A1413" s="14">
        <v>44240</v>
      </c>
      <c r="B1413" s="8" t="s">
        <v>16310</v>
      </c>
      <c r="C1413" s="12">
        <v>47094</v>
      </c>
      <c r="D1413" s="13" t="s">
        <v>4029</v>
      </c>
      <c r="E1413" s="48">
        <v>3508.8</v>
      </c>
      <c r="F1413" s="15">
        <v>44240</v>
      </c>
      <c r="G1413" s="48">
        <v>3508.8</v>
      </c>
      <c r="H1413" s="49">
        <f>Tabla13[[#This Row],[Importe]]-Tabla13[[#This Row],[Pagado]]</f>
        <v>0</v>
      </c>
      <c r="I1413" s="8" t="s">
        <v>10970</v>
      </c>
    </row>
    <row r="1414" spans="1:9" x14ac:dyDescent="0.25">
      <c r="A1414" s="14">
        <v>44240</v>
      </c>
      <c r="B1414" s="8" t="s">
        <v>16311</v>
      </c>
      <c r="C1414" s="12">
        <v>47095</v>
      </c>
      <c r="D1414" s="13" t="s">
        <v>3940</v>
      </c>
      <c r="E1414" s="48">
        <v>3432</v>
      </c>
      <c r="F1414" s="15">
        <v>44242</v>
      </c>
      <c r="G1414" s="48">
        <v>3432</v>
      </c>
      <c r="H1414" s="49">
        <f>Tabla13[[#This Row],[Importe]]-Tabla13[[#This Row],[Pagado]]</f>
        <v>0</v>
      </c>
      <c r="I1414" s="8" t="s">
        <v>10970</v>
      </c>
    </row>
    <row r="1415" spans="1:9" x14ac:dyDescent="0.25">
      <c r="A1415" s="14">
        <v>44240</v>
      </c>
      <c r="B1415" s="8" t="s">
        <v>16312</v>
      </c>
      <c r="C1415" s="12">
        <v>47096</v>
      </c>
      <c r="D1415" s="13" t="s">
        <v>3938</v>
      </c>
      <c r="E1415" s="48">
        <v>12750.5</v>
      </c>
      <c r="F1415" s="15">
        <v>44242</v>
      </c>
      <c r="G1415" s="48">
        <v>12750.5</v>
      </c>
      <c r="H1415" s="49">
        <f>Tabla13[[#This Row],[Importe]]-Tabla13[[#This Row],[Pagado]]</f>
        <v>0</v>
      </c>
      <c r="I1415" s="8" t="s">
        <v>10970</v>
      </c>
    </row>
    <row r="1416" spans="1:9" x14ac:dyDescent="0.25">
      <c r="A1416" s="14">
        <v>44240</v>
      </c>
      <c r="B1416" s="8" t="s">
        <v>16313</v>
      </c>
      <c r="C1416" s="12">
        <v>47097</v>
      </c>
      <c r="D1416" s="13" t="s">
        <v>3949</v>
      </c>
      <c r="E1416" s="48">
        <v>60834</v>
      </c>
      <c r="F1416" s="15">
        <v>44242</v>
      </c>
      <c r="G1416" s="48">
        <v>60834</v>
      </c>
      <c r="H1416" s="49">
        <f>Tabla13[[#This Row],[Importe]]-Tabla13[[#This Row],[Pagado]]</f>
        <v>0</v>
      </c>
      <c r="I1416" s="8" t="s">
        <v>10970</v>
      </c>
    </row>
    <row r="1417" spans="1:9" x14ac:dyDescent="0.25">
      <c r="A1417" s="14">
        <v>44240</v>
      </c>
      <c r="B1417" s="8" t="s">
        <v>16314</v>
      </c>
      <c r="C1417" s="12">
        <v>47098</v>
      </c>
      <c r="D1417" s="13" t="s">
        <v>4080</v>
      </c>
      <c r="E1417" s="48">
        <v>745.5</v>
      </c>
      <c r="F1417" s="15">
        <v>44242</v>
      </c>
      <c r="G1417" s="48">
        <v>745.5</v>
      </c>
      <c r="H1417" s="49">
        <f>Tabla13[[#This Row],[Importe]]-Tabla13[[#This Row],[Pagado]]</f>
        <v>0</v>
      </c>
      <c r="I1417" s="8" t="s">
        <v>10970</v>
      </c>
    </row>
    <row r="1418" spans="1:9" x14ac:dyDescent="0.25">
      <c r="A1418" s="14">
        <v>44240</v>
      </c>
      <c r="B1418" s="8" t="s">
        <v>16315</v>
      </c>
      <c r="C1418" s="12">
        <v>47099</v>
      </c>
      <c r="D1418" s="13" t="s">
        <v>3945</v>
      </c>
      <c r="E1418" s="48">
        <v>12096.7</v>
      </c>
      <c r="F1418" s="15">
        <v>44242</v>
      </c>
      <c r="G1418" s="48">
        <v>12096.7</v>
      </c>
      <c r="H1418" s="49">
        <f>Tabla13[[#This Row],[Importe]]-Tabla13[[#This Row],[Pagado]]</f>
        <v>0</v>
      </c>
      <c r="I1418" s="8" t="s">
        <v>10970</v>
      </c>
    </row>
    <row r="1419" spans="1:9" x14ac:dyDescent="0.25">
      <c r="A1419" s="14">
        <v>44240</v>
      </c>
      <c r="B1419" s="8" t="s">
        <v>16316</v>
      </c>
      <c r="C1419" s="12">
        <v>47100</v>
      </c>
      <c r="D1419" s="13" t="s">
        <v>3964</v>
      </c>
      <c r="E1419" s="48">
        <v>965.5</v>
      </c>
      <c r="F1419" s="15">
        <v>44240</v>
      </c>
      <c r="G1419" s="48">
        <v>965.5</v>
      </c>
      <c r="H1419" s="49">
        <f>Tabla13[[#This Row],[Importe]]-Tabla13[[#This Row],[Pagado]]</f>
        <v>0</v>
      </c>
      <c r="I1419" s="8" t="s">
        <v>10970</v>
      </c>
    </row>
    <row r="1420" spans="1:9" x14ac:dyDescent="0.25">
      <c r="A1420" s="14">
        <v>44240</v>
      </c>
      <c r="B1420" s="8" t="s">
        <v>16317</v>
      </c>
      <c r="C1420" s="12">
        <v>47101</v>
      </c>
      <c r="D1420" s="13" t="s">
        <v>3946</v>
      </c>
      <c r="E1420" s="48">
        <v>6459.8</v>
      </c>
      <c r="F1420" s="15">
        <v>44242</v>
      </c>
      <c r="G1420" s="48">
        <v>6459.8</v>
      </c>
      <c r="H1420" s="49">
        <f>Tabla13[[#This Row],[Importe]]-Tabla13[[#This Row],[Pagado]]</f>
        <v>0</v>
      </c>
      <c r="I1420" s="8" t="s">
        <v>10970</v>
      </c>
    </row>
    <row r="1421" spans="1:9" x14ac:dyDescent="0.25">
      <c r="A1421" s="14">
        <v>44240</v>
      </c>
      <c r="B1421" s="8" t="s">
        <v>16318</v>
      </c>
      <c r="C1421" s="12">
        <v>47102</v>
      </c>
      <c r="D1421" s="13" t="s">
        <v>4129</v>
      </c>
      <c r="E1421" s="48">
        <v>19885.2</v>
      </c>
      <c r="F1421" s="15">
        <v>44241</v>
      </c>
      <c r="G1421" s="48">
        <v>19885.2</v>
      </c>
      <c r="H1421" s="49">
        <f>Tabla13[[#This Row],[Importe]]-Tabla13[[#This Row],[Pagado]]</f>
        <v>0</v>
      </c>
      <c r="I1421" s="8" t="s">
        <v>10970</v>
      </c>
    </row>
    <row r="1422" spans="1:9" x14ac:dyDescent="0.25">
      <c r="A1422" s="14">
        <v>44240</v>
      </c>
      <c r="B1422" s="8" t="s">
        <v>16319</v>
      </c>
      <c r="C1422" s="12">
        <v>47103</v>
      </c>
      <c r="D1422" s="13" t="s">
        <v>3946</v>
      </c>
      <c r="E1422" s="48">
        <v>315</v>
      </c>
      <c r="F1422" s="15">
        <v>44240</v>
      </c>
      <c r="G1422" s="48">
        <v>315</v>
      </c>
      <c r="H1422" s="49">
        <f>Tabla13[[#This Row],[Importe]]-Tabla13[[#This Row],[Pagado]]</f>
        <v>0</v>
      </c>
      <c r="I1422" s="8" t="s">
        <v>10970</v>
      </c>
    </row>
    <row r="1423" spans="1:9" x14ac:dyDescent="0.25">
      <c r="A1423" s="14">
        <v>44240</v>
      </c>
      <c r="B1423" s="8" t="s">
        <v>16320</v>
      </c>
      <c r="C1423" s="12">
        <v>47104</v>
      </c>
      <c r="D1423" s="13" t="s">
        <v>3947</v>
      </c>
      <c r="E1423" s="48">
        <v>6419.8</v>
      </c>
      <c r="F1423" s="15">
        <v>44242</v>
      </c>
      <c r="G1423" s="48">
        <v>6419.8</v>
      </c>
      <c r="H1423" s="49">
        <f>Tabla13[[#This Row],[Importe]]-Tabla13[[#This Row],[Pagado]]</f>
        <v>0</v>
      </c>
      <c r="I1423" s="8" t="s">
        <v>10970</v>
      </c>
    </row>
    <row r="1424" spans="1:9" ht="30" x14ac:dyDescent="0.25">
      <c r="A1424" s="14">
        <v>44240</v>
      </c>
      <c r="B1424" s="8" t="s">
        <v>16321</v>
      </c>
      <c r="C1424" s="12">
        <v>47105</v>
      </c>
      <c r="D1424" s="13" t="s">
        <v>3951</v>
      </c>
      <c r="E1424" s="48">
        <v>5724.2</v>
      </c>
      <c r="F1424" s="15" t="s">
        <v>16322</v>
      </c>
      <c r="G1424" s="48">
        <f>2200+3524.2</f>
        <v>5724.2</v>
      </c>
      <c r="H1424" s="49">
        <f>Tabla13[[#This Row],[Importe]]-Tabla13[[#This Row],[Pagado]]</f>
        <v>0</v>
      </c>
      <c r="I1424" s="8" t="s">
        <v>10970</v>
      </c>
    </row>
    <row r="1425" spans="1:9" x14ac:dyDescent="0.25">
      <c r="A1425" s="14">
        <v>44240</v>
      </c>
      <c r="B1425" s="8" t="s">
        <v>16323</v>
      </c>
      <c r="C1425" s="12">
        <v>47106</v>
      </c>
      <c r="D1425" s="13" t="s">
        <v>3950</v>
      </c>
      <c r="E1425" s="48">
        <v>229.6</v>
      </c>
      <c r="F1425" s="15">
        <v>44243</v>
      </c>
      <c r="G1425" s="48">
        <v>229.6</v>
      </c>
      <c r="H1425" s="49">
        <f>Tabla13[[#This Row],[Importe]]-Tabla13[[#This Row],[Pagado]]</f>
        <v>0</v>
      </c>
      <c r="I1425" s="8" t="s">
        <v>10970</v>
      </c>
    </row>
    <row r="1426" spans="1:9" x14ac:dyDescent="0.25">
      <c r="A1426" s="14">
        <v>44240</v>
      </c>
      <c r="B1426" s="8" t="s">
        <v>16324</v>
      </c>
      <c r="C1426" s="12">
        <v>47107</v>
      </c>
      <c r="D1426" s="13" t="s">
        <v>3975</v>
      </c>
      <c r="E1426" s="48">
        <v>7500</v>
      </c>
      <c r="F1426" s="15">
        <v>44240</v>
      </c>
      <c r="G1426" s="48">
        <v>7500</v>
      </c>
      <c r="H1426" s="49">
        <f>Tabla13[[#This Row],[Importe]]-Tabla13[[#This Row],[Pagado]]</f>
        <v>0</v>
      </c>
      <c r="I1426" s="8" t="s">
        <v>10970</v>
      </c>
    </row>
    <row r="1427" spans="1:9" x14ac:dyDescent="0.25">
      <c r="A1427" s="14">
        <v>44240</v>
      </c>
      <c r="B1427" s="8" t="s">
        <v>16325</v>
      </c>
      <c r="C1427" s="12">
        <v>47108</v>
      </c>
      <c r="D1427" s="13" t="s">
        <v>3967</v>
      </c>
      <c r="E1427" s="48">
        <v>10040</v>
      </c>
      <c r="F1427" s="15">
        <v>44240</v>
      </c>
      <c r="G1427" s="48">
        <v>10040</v>
      </c>
      <c r="H1427" s="49">
        <f>Tabla13[[#This Row],[Importe]]-Tabla13[[#This Row],[Pagado]]</f>
        <v>0</v>
      </c>
      <c r="I1427" s="8" t="s">
        <v>10970</v>
      </c>
    </row>
    <row r="1428" spans="1:9" x14ac:dyDescent="0.25">
      <c r="A1428" s="14">
        <v>44240</v>
      </c>
      <c r="B1428" s="8" t="s">
        <v>16326</v>
      </c>
      <c r="C1428" s="12">
        <v>47109</v>
      </c>
      <c r="D1428" s="13" t="s">
        <v>4067</v>
      </c>
      <c r="E1428" s="48">
        <v>4000</v>
      </c>
      <c r="F1428" s="15">
        <v>44240</v>
      </c>
      <c r="G1428" s="48">
        <v>4000</v>
      </c>
      <c r="H1428" s="49">
        <f>Tabla13[[#This Row],[Importe]]-Tabla13[[#This Row],[Pagado]]</f>
        <v>0</v>
      </c>
      <c r="I1428" s="8" t="s">
        <v>10970</v>
      </c>
    </row>
    <row r="1429" spans="1:9" x14ac:dyDescent="0.25">
      <c r="A1429" s="14">
        <v>44240</v>
      </c>
      <c r="B1429" s="8" t="s">
        <v>16327</v>
      </c>
      <c r="C1429" s="12">
        <v>47110</v>
      </c>
      <c r="D1429" s="13" t="s">
        <v>3964</v>
      </c>
      <c r="E1429" s="48">
        <v>2000.2</v>
      </c>
      <c r="F1429" s="15">
        <v>44240</v>
      </c>
      <c r="G1429" s="48">
        <v>2000.2</v>
      </c>
      <c r="H1429" s="49">
        <f>Tabla13[[#This Row],[Importe]]-Tabla13[[#This Row],[Pagado]]</f>
        <v>0</v>
      </c>
      <c r="I1429" s="8" t="s">
        <v>10970</v>
      </c>
    </row>
    <row r="1430" spans="1:9" x14ac:dyDescent="0.25">
      <c r="A1430" s="14">
        <v>44240</v>
      </c>
      <c r="B1430" s="8" t="s">
        <v>16328</v>
      </c>
      <c r="C1430" s="12">
        <v>47111</v>
      </c>
      <c r="D1430" s="13" t="s">
        <v>3962</v>
      </c>
      <c r="E1430" s="48">
        <v>3912.9</v>
      </c>
      <c r="F1430" s="15">
        <v>44240</v>
      </c>
      <c r="G1430" s="48">
        <v>3912.9</v>
      </c>
      <c r="H1430" s="49">
        <f>Tabla13[[#This Row],[Importe]]-Tabla13[[#This Row],[Pagado]]</f>
        <v>0</v>
      </c>
      <c r="I1430" s="8" t="s">
        <v>10970</v>
      </c>
    </row>
    <row r="1431" spans="1:9" x14ac:dyDescent="0.25">
      <c r="A1431" s="14">
        <v>44240</v>
      </c>
      <c r="B1431" s="8" t="s">
        <v>16329</v>
      </c>
      <c r="C1431" s="12">
        <v>47112</v>
      </c>
      <c r="D1431" s="13" t="s">
        <v>3958</v>
      </c>
      <c r="E1431" s="48">
        <v>3508.6</v>
      </c>
      <c r="F1431" s="15">
        <v>44240</v>
      </c>
      <c r="G1431" s="48">
        <v>3508.6</v>
      </c>
      <c r="H1431" s="49">
        <f>Tabla13[[#This Row],[Importe]]-Tabla13[[#This Row],[Pagado]]</f>
        <v>0</v>
      </c>
      <c r="I1431" s="8" t="s">
        <v>10970</v>
      </c>
    </row>
    <row r="1432" spans="1:9" x14ac:dyDescent="0.25">
      <c r="A1432" s="14">
        <v>44240</v>
      </c>
      <c r="B1432" s="8" t="s">
        <v>16330</v>
      </c>
      <c r="C1432" s="12">
        <v>47113</v>
      </c>
      <c r="D1432" s="13" t="s">
        <v>3982</v>
      </c>
      <c r="E1432" s="48">
        <v>463.2</v>
      </c>
      <c r="F1432" s="15">
        <v>44240</v>
      </c>
      <c r="G1432" s="48">
        <v>463.2</v>
      </c>
      <c r="H1432" s="49">
        <f>Tabla13[[#This Row],[Importe]]-Tabla13[[#This Row],[Pagado]]</f>
        <v>0</v>
      </c>
      <c r="I1432" s="8" t="s">
        <v>10970</v>
      </c>
    </row>
    <row r="1433" spans="1:9" x14ac:dyDescent="0.25">
      <c r="A1433" s="14">
        <v>44240</v>
      </c>
      <c r="B1433" s="8" t="s">
        <v>16331</v>
      </c>
      <c r="C1433" s="12">
        <v>47114</v>
      </c>
      <c r="D1433" s="13" t="s">
        <v>4030</v>
      </c>
      <c r="E1433" s="48">
        <v>878.8</v>
      </c>
      <c r="F1433" s="15">
        <v>44240</v>
      </c>
      <c r="G1433" s="48">
        <v>878.8</v>
      </c>
      <c r="H1433" s="49">
        <f>Tabla13[[#This Row],[Importe]]-Tabla13[[#This Row],[Pagado]]</f>
        <v>0</v>
      </c>
      <c r="I1433" s="8" t="s">
        <v>10970</v>
      </c>
    </row>
    <row r="1434" spans="1:9" x14ac:dyDescent="0.25">
      <c r="A1434" s="14">
        <v>44240</v>
      </c>
      <c r="B1434" s="8" t="s">
        <v>16332</v>
      </c>
      <c r="C1434" s="12">
        <v>47115</v>
      </c>
      <c r="D1434" s="13" t="s">
        <v>3972</v>
      </c>
      <c r="E1434" s="48">
        <v>4027.7</v>
      </c>
      <c r="F1434" s="15">
        <v>44240</v>
      </c>
      <c r="G1434" s="48">
        <v>4027.7</v>
      </c>
      <c r="H1434" s="49">
        <f>Tabla13[[#This Row],[Importe]]-Tabla13[[#This Row],[Pagado]]</f>
        <v>0</v>
      </c>
      <c r="I1434" s="8" t="s">
        <v>10970</v>
      </c>
    </row>
    <row r="1435" spans="1:9" x14ac:dyDescent="0.25">
      <c r="A1435" s="14">
        <v>44240</v>
      </c>
      <c r="B1435" s="8" t="s">
        <v>16333</v>
      </c>
      <c r="C1435" s="12">
        <v>47116</v>
      </c>
      <c r="D1435" s="13" t="s">
        <v>4041</v>
      </c>
      <c r="E1435" s="48">
        <v>3136</v>
      </c>
      <c r="F1435" s="15">
        <v>44240</v>
      </c>
      <c r="G1435" s="48">
        <v>3136</v>
      </c>
      <c r="H1435" s="49">
        <f>Tabla13[[#This Row],[Importe]]-Tabla13[[#This Row],[Pagado]]</f>
        <v>0</v>
      </c>
      <c r="I1435" s="8" t="s">
        <v>10970</v>
      </c>
    </row>
    <row r="1436" spans="1:9" x14ac:dyDescent="0.25">
      <c r="A1436" s="14">
        <v>44240</v>
      </c>
      <c r="B1436" s="8" t="s">
        <v>16334</v>
      </c>
      <c r="C1436" s="12">
        <v>47117</v>
      </c>
      <c r="D1436" s="13" t="s">
        <v>3971</v>
      </c>
      <c r="E1436" s="48">
        <v>3860.3</v>
      </c>
      <c r="F1436" s="15">
        <v>44240</v>
      </c>
      <c r="G1436" s="48">
        <v>3860.3</v>
      </c>
      <c r="H1436" s="49">
        <f>Tabla13[[#This Row],[Importe]]-Tabla13[[#This Row],[Pagado]]</f>
        <v>0</v>
      </c>
      <c r="I1436" s="8" t="s">
        <v>10970</v>
      </c>
    </row>
    <row r="1437" spans="1:9" x14ac:dyDescent="0.25">
      <c r="A1437" s="14">
        <v>44240</v>
      </c>
      <c r="B1437" s="8" t="s">
        <v>16335</v>
      </c>
      <c r="C1437" s="12">
        <v>47118</v>
      </c>
      <c r="D1437" s="13" t="s">
        <v>3971</v>
      </c>
      <c r="E1437" s="48">
        <v>1657.6</v>
      </c>
      <c r="F1437" s="15">
        <v>44240</v>
      </c>
      <c r="G1437" s="48">
        <v>1657.6</v>
      </c>
      <c r="H1437" s="49">
        <f>Tabla13[[#This Row],[Importe]]-Tabla13[[#This Row],[Pagado]]</f>
        <v>0</v>
      </c>
      <c r="I1437" s="8" t="s">
        <v>10970</v>
      </c>
    </row>
    <row r="1438" spans="1:9" x14ac:dyDescent="0.25">
      <c r="A1438" s="14">
        <v>44240</v>
      </c>
      <c r="B1438" s="8" t="s">
        <v>16336</v>
      </c>
      <c r="C1438" s="12">
        <v>47119</v>
      </c>
      <c r="D1438" s="13" t="s">
        <v>4036</v>
      </c>
      <c r="E1438" s="48">
        <v>2725.8</v>
      </c>
      <c r="F1438" s="15">
        <v>44240</v>
      </c>
      <c r="G1438" s="48">
        <v>2725.8</v>
      </c>
      <c r="H1438" s="49">
        <f>Tabla13[[#This Row],[Importe]]-Tabla13[[#This Row],[Pagado]]</f>
        <v>0</v>
      </c>
      <c r="I1438" s="8" t="s">
        <v>10970</v>
      </c>
    </row>
    <row r="1439" spans="1:9" x14ac:dyDescent="0.25">
      <c r="A1439" s="14">
        <v>44240</v>
      </c>
      <c r="B1439" s="8" t="s">
        <v>16337</v>
      </c>
      <c r="C1439" s="12">
        <v>47120</v>
      </c>
      <c r="D1439" s="13" t="s">
        <v>8544</v>
      </c>
      <c r="E1439" s="48">
        <v>1845</v>
      </c>
      <c r="F1439" s="15">
        <v>44240</v>
      </c>
      <c r="G1439" s="48">
        <v>1845</v>
      </c>
      <c r="H1439" s="49">
        <f>Tabla13[[#This Row],[Importe]]-Tabla13[[#This Row],[Pagado]]</f>
        <v>0</v>
      </c>
      <c r="I1439" s="8" t="s">
        <v>10970</v>
      </c>
    </row>
    <row r="1440" spans="1:9" x14ac:dyDescent="0.25">
      <c r="A1440" s="14">
        <v>44240</v>
      </c>
      <c r="B1440" s="8" t="s">
        <v>16338</v>
      </c>
      <c r="C1440" s="12">
        <v>47121</v>
      </c>
      <c r="D1440" s="13" t="s">
        <v>3970</v>
      </c>
      <c r="E1440" s="48">
        <v>1857.6</v>
      </c>
      <c r="F1440" s="15">
        <v>44240</v>
      </c>
      <c r="G1440" s="48">
        <v>1857.6</v>
      </c>
      <c r="H1440" s="49">
        <f>Tabla13[[#This Row],[Importe]]-Tabla13[[#This Row],[Pagado]]</f>
        <v>0</v>
      </c>
      <c r="I1440" s="8" t="s">
        <v>10970</v>
      </c>
    </row>
    <row r="1441" spans="1:9" x14ac:dyDescent="0.25">
      <c r="A1441" s="14">
        <v>44240</v>
      </c>
      <c r="B1441" s="8" t="s">
        <v>16339</v>
      </c>
      <c r="C1441" s="12">
        <v>47122</v>
      </c>
      <c r="D1441" s="13" t="s">
        <v>3994</v>
      </c>
      <c r="E1441" s="48">
        <v>3203.1</v>
      </c>
      <c r="F1441" s="15">
        <v>44240</v>
      </c>
      <c r="G1441" s="48">
        <v>3203.1</v>
      </c>
      <c r="H1441" s="49">
        <f>Tabla13[[#This Row],[Importe]]-Tabla13[[#This Row],[Pagado]]</f>
        <v>0</v>
      </c>
      <c r="I1441" s="8" t="s">
        <v>10970</v>
      </c>
    </row>
    <row r="1442" spans="1:9" x14ac:dyDescent="0.25">
      <c r="A1442" s="14">
        <v>44240</v>
      </c>
      <c r="B1442" s="8" t="s">
        <v>16340</v>
      </c>
      <c r="C1442" s="12">
        <v>47123</v>
      </c>
      <c r="D1442" s="13" t="s">
        <v>4049</v>
      </c>
      <c r="E1442" s="48">
        <v>2615.1999999999998</v>
      </c>
      <c r="F1442" s="15">
        <v>44240</v>
      </c>
      <c r="G1442" s="48">
        <v>2615.1999999999998</v>
      </c>
      <c r="H1442" s="49">
        <f>Tabla13[[#This Row],[Importe]]-Tabla13[[#This Row],[Pagado]]</f>
        <v>0</v>
      </c>
      <c r="I1442" s="8" t="s">
        <v>10970</v>
      </c>
    </row>
    <row r="1443" spans="1:9" x14ac:dyDescent="0.25">
      <c r="A1443" s="14">
        <v>44240</v>
      </c>
      <c r="B1443" s="8" t="s">
        <v>16341</v>
      </c>
      <c r="C1443" s="12">
        <v>47124</v>
      </c>
      <c r="D1443" s="13" t="s">
        <v>3969</v>
      </c>
      <c r="E1443" s="48">
        <v>12653.3</v>
      </c>
      <c r="F1443" s="15">
        <v>44240</v>
      </c>
      <c r="G1443" s="48">
        <v>12653.3</v>
      </c>
      <c r="H1443" s="49">
        <f>Tabla13[[#This Row],[Importe]]-Tabla13[[#This Row],[Pagado]]</f>
        <v>0</v>
      </c>
      <c r="I1443" s="8" t="s">
        <v>10970</v>
      </c>
    </row>
    <row r="1444" spans="1:9" x14ac:dyDescent="0.25">
      <c r="A1444" s="14">
        <v>44240</v>
      </c>
      <c r="B1444" s="8" t="s">
        <v>16342</v>
      </c>
      <c r="C1444" s="12">
        <v>47125</v>
      </c>
      <c r="D1444" s="13" t="s">
        <v>3964</v>
      </c>
      <c r="E1444" s="48">
        <v>708</v>
      </c>
      <c r="F1444" s="15">
        <v>44240</v>
      </c>
      <c r="G1444" s="48">
        <v>708</v>
      </c>
      <c r="H1444" s="49">
        <f>Tabla13[[#This Row],[Importe]]-Tabla13[[#This Row],[Pagado]]</f>
        <v>0</v>
      </c>
      <c r="I1444" s="8" t="s">
        <v>10970</v>
      </c>
    </row>
    <row r="1445" spans="1:9" x14ac:dyDescent="0.25">
      <c r="A1445" s="14">
        <v>44240</v>
      </c>
      <c r="B1445" s="8" t="s">
        <v>16343</v>
      </c>
      <c r="C1445" s="12">
        <v>47126</v>
      </c>
      <c r="D1445" s="13" t="s">
        <v>3964</v>
      </c>
      <c r="E1445" s="48">
        <v>1411.7</v>
      </c>
      <c r="F1445" s="15">
        <v>44240</v>
      </c>
      <c r="G1445" s="48">
        <v>1411.7</v>
      </c>
      <c r="H1445" s="49">
        <f>Tabla13[[#This Row],[Importe]]-Tabla13[[#This Row],[Pagado]]</f>
        <v>0</v>
      </c>
      <c r="I1445" s="8" t="s">
        <v>10970</v>
      </c>
    </row>
    <row r="1446" spans="1:9" x14ac:dyDescent="0.25">
      <c r="A1446" s="14">
        <v>44240</v>
      </c>
      <c r="B1446" s="8" t="s">
        <v>16344</v>
      </c>
      <c r="C1446" s="12">
        <v>47127</v>
      </c>
      <c r="D1446" s="13" t="s">
        <v>4017</v>
      </c>
      <c r="E1446" s="48">
        <v>37237.589999999997</v>
      </c>
      <c r="F1446" s="15">
        <v>44247</v>
      </c>
      <c r="G1446" s="48">
        <v>37237.589999999997</v>
      </c>
      <c r="H1446" s="49">
        <f>Tabla13[[#This Row],[Importe]]-Tabla13[[#This Row],[Pagado]]</f>
        <v>0</v>
      </c>
      <c r="I1446" s="8" t="s">
        <v>10970</v>
      </c>
    </row>
    <row r="1447" spans="1:9" x14ac:dyDescent="0.25">
      <c r="A1447" s="14">
        <v>44240</v>
      </c>
      <c r="B1447" s="8" t="s">
        <v>16345</v>
      </c>
      <c r="C1447" s="12">
        <v>47128</v>
      </c>
      <c r="D1447" s="13" t="s">
        <v>4042</v>
      </c>
      <c r="E1447" s="48">
        <v>49327.8</v>
      </c>
      <c r="F1447" s="15">
        <v>44240</v>
      </c>
      <c r="G1447" s="48">
        <v>49327.8</v>
      </c>
      <c r="H1447" s="49">
        <f>Tabla13[[#This Row],[Importe]]-Tabla13[[#This Row],[Pagado]]</f>
        <v>0</v>
      </c>
      <c r="I1447" s="8" t="s">
        <v>10970</v>
      </c>
    </row>
    <row r="1448" spans="1:9" x14ac:dyDescent="0.25">
      <c r="A1448" s="14">
        <v>44240</v>
      </c>
      <c r="B1448" s="8" t="s">
        <v>16346</v>
      </c>
      <c r="C1448" s="12">
        <v>47129</v>
      </c>
      <c r="D1448" s="13" t="s">
        <v>3966</v>
      </c>
      <c r="E1448" s="48">
        <v>2846.2</v>
      </c>
      <c r="F1448" s="15">
        <v>44240</v>
      </c>
      <c r="G1448" s="48">
        <v>2846.2</v>
      </c>
      <c r="H1448" s="49">
        <f>Tabla13[[#This Row],[Importe]]-Tabla13[[#This Row],[Pagado]]</f>
        <v>0</v>
      </c>
      <c r="I1448" s="8" t="s">
        <v>10970</v>
      </c>
    </row>
    <row r="1449" spans="1:9" x14ac:dyDescent="0.25">
      <c r="A1449" s="14">
        <v>44240</v>
      </c>
      <c r="B1449" s="8" t="s">
        <v>16347</v>
      </c>
      <c r="C1449" s="12">
        <v>47130</v>
      </c>
      <c r="D1449" s="13" t="s">
        <v>4120</v>
      </c>
      <c r="E1449" s="48">
        <v>7850.4</v>
      </c>
      <c r="F1449" s="15">
        <v>44240</v>
      </c>
      <c r="G1449" s="48">
        <v>7850.4</v>
      </c>
      <c r="H1449" s="49">
        <f>Tabla13[[#This Row],[Importe]]-Tabla13[[#This Row],[Pagado]]</f>
        <v>0</v>
      </c>
      <c r="I1449" s="8" t="s">
        <v>10970</v>
      </c>
    </row>
    <row r="1450" spans="1:9" x14ac:dyDescent="0.25">
      <c r="A1450" s="14">
        <v>44240</v>
      </c>
      <c r="B1450" s="8" t="s">
        <v>16348</v>
      </c>
      <c r="C1450" s="12">
        <v>47131</v>
      </c>
      <c r="D1450" s="13" t="s">
        <v>4016</v>
      </c>
      <c r="E1450" s="48">
        <v>5348.2</v>
      </c>
      <c r="F1450" s="15">
        <v>44240</v>
      </c>
      <c r="G1450" s="48">
        <v>5348.2</v>
      </c>
      <c r="H1450" s="49">
        <f>Tabla13[[#This Row],[Importe]]-Tabla13[[#This Row],[Pagado]]</f>
        <v>0</v>
      </c>
      <c r="I1450" s="8" t="s">
        <v>10970</v>
      </c>
    </row>
    <row r="1451" spans="1:9" x14ac:dyDescent="0.25">
      <c r="A1451" s="14">
        <v>44240</v>
      </c>
      <c r="B1451" s="8" t="s">
        <v>16349</v>
      </c>
      <c r="C1451" s="12">
        <v>47132</v>
      </c>
      <c r="D1451" s="13" t="s">
        <v>3960</v>
      </c>
      <c r="E1451" s="48">
        <v>18388.5</v>
      </c>
      <c r="F1451" s="15">
        <v>44240</v>
      </c>
      <c r="G1451" s="48">
        <v>18388.5</v>
      </c>
      <c r="H1451" s="49">
        <f>Tabla13[[#This Row],[Importe]]-Tabla13[[#This Row],[Pagado]]</f>
        <v>0</v>
      </c>
      <c r="I1451" s="8" t="s">
        <v>10970</v>
      </c>
    </row>
    <row r="1452" spans="1:9" x14ac:dyDescent="0.25">
      <c r="A1452" s="14">
        <v>44240</v>
      </c>
      <c r="B1452" s="8" t="s">
        <v>16350</v>
      </c>
      <c r="C1452" s="12">
        <v>47133</v>
      </c>
      <c r="D1452" s="17" t="s">
        <v>7662</v>
      </c>
      <c r="E1452" s="48">
        <v>0</v>
      </c>
      <c r="F1452" s="18" t="s">
        <v>7662</v>
      </c>
      <c r="G1452" s="48">
        <v>0</v>
      </c>
      <c r="H1452" s="49">
        <f>Tabla13[[#This Row],[Importe]]-Tabla13[[#This Row],[Pagado]]</f>
        <v>0</v>
      </c>
      <c r="I1452" s="8" t="s">
        <v>7662</v>
      </c>
    </row>
    <row r="1453" spans="1:9" x14ac:dyDescent="0.25">
      <c r="A1453" s="14">
        <v>44240</v>
      </c>
      <c r="B1453" s="8" t="s">
        <v>16351</v>
      </c>
      <c r="C1453" s="12">
        <v>47134</v>
      </c>
      <c r="D1453" s="13" t="s">
        <v>3977</v>
      </c>
      <c r="E1453" s="48">
        <v>11152</v>
      </c>
      <c r="F1453" s="15">
        <v>44240</v>
      </c>
      <c r="G1453" s="48">
        <v>11152</v>
      </c>
      <c r="H1453" s="49">
        <f>Tabla13[[#This Row],[Importe]]-Tabla13[[#This Row],[Pagado]]</f>
        <v>0</v>
      </c>
      <c r="I1453" s="8" t="s">
        <v>10970</v>
      </c>
    </row>
    <row r="1454" spans="1:9" x14ac:dyDescent="0.25">
      <c r="A1454" s="14">
        <v>44240</v>
      </c>
      <c r="B1454" s="8" t="s">
        <v>16352</v>
      </c>
      <c r="C1454" s="12">
        <v>47135</v>
      </c>
      <c r="D1454" s="13" t="s">
        <v>5021</v>
      </c>
      <c r="E1454" s="48">
        <v>65.5</v>
      </c>
      <c r="F1454" s="15">
        <v>44240</v>
      </c>
      <c r="G1454" s="48">
        <v>65.5</v>
      </c>
      <c r="H1454" s="49">
        <f>Tabla13[[#This Row],[Importe]]-Tabla13[[#This Row],[Pagado]]</f>
        <v>0</v>
      </c>
      <c r="I1454" s="8" t="s">
        <v>10970</v>
      </c>
    </row>
    <row r="1455" spans="1:9" x14ac:dyDescent="0.25">
      <c r="A1455" s="14">
        <v>44240</v>
      </c>
      <c r="B1455" s="8" t="s">
        <v>16353</v>
      </c>
      <c r="C1455" s="12">
        <v>47136</v>
      </c>
      <c r="D1455" s="13" t="s">
        <v>3980</v>
      </c>
      <c r="E1455" s="48">
        <v>13426.7</v>
      </c>
      <c r="F1455" s="15">
        <v>44240</v>
      </c>
      <c r="G1455" s="48">
        <v>13426.7</v>
      </c>
      <c r="H1455" s="49">
        <f>Tabla13[[#This Row],[Importe]]-Tabla13[[#This Row],[Pagado]]</f>
        <v>0</v>
      </c>
      <c r="I1455" s="8" t="s">
        <v>10970</v>
      </c>
    </row>
    <row r="1456" spans="1:9" x14ac:dyDescent="0.25">
      <c r="A1456" s="14">
        <v>44240</v>
      </c>
      <c r="B1456" s="8" t="s">
        <v>16354</v>
      </c>
      <c r="C1456" s="12">
        <v>47137</v>
      </c>
      <c r="D1456" s="13" t="s">
        <v>3985</v>
      </c>
      <c r="E1456" s="48">
        <v>3855.7</v>
      </c>
      <c r="F1456" s="15">
        <v>44240</v>
      </c>
      <c r="G1456" s="48">
        <v>3855.7</v>
      </c>
      <c r="H1456" s="49">
        <f>Tabla13[[#This Row],[Importe]]-Tabla13[[#This Row],[Pagado]]</f>
        <v>0</v>
      </c>
      <c r="I1456" s="8" t="s">
        <v>10970</v>
      </c>
    </row>
    <row r="1457" spans="1:9" x14ac:dyDescent="0.25">
      <c r="A1457" s="14">
        <v>44240</v>
      </c>
      <c r="B1457" s="8" t="s">
        <v>16355</v>
      </c>
      <c r="C1457" s="12">
        <v>47138</v>
      </c>
      <c r="D1457" s="13" t="s">
        <v>3983</v>
      </c>
      <c r="E1457" s="48">
        <v>12300.6</v>
      </c>
      <c r="F1457" s="15">
        <v>44240</v>
      </c>
      <c r="G1457" s="48">
        <v>12300.6</v>
      </c>
      <c r="H1457" s="49">
        <f>Tabla13[[#This Row],[Importe]]-Tabla13[[#This Row],[Pagado]]</f>
        <v>0</v>
      </c>
      <c r="I1457" s="8" t="s">
        <v>10970</v>
      </c>
    </row>
    <row r="1458" spans="1:9" x14ac:dyDescent="0.25">
      <c r="A1458" s="14">
        <v>44240</v>
      </c>
      <c r="B1458" s="8" t="s">
        <v>16356</v>
      </c>
      <c r="C1458" s="12">
        <v>47139</v>
      </c>
      <c r="D1458" s="13" t="s">
        <v>4113</v>
      </c>
      <c r="E1458" s="48">
        <v>3927.4</v>
      </c>
      <c r="F1458" s="15">
        <v>44240</v>
      </c>
      <c r="G1458" s="48">
        <v>3927.4</v>
      </c>
      <c r="H1458" s="49">
        <f>Tabla13[[#This Row],[Importe]]-Tabla13[[#This Row],[Pagado]]</f>
        <v>0</v>
      </c>
      <c r="I1458" s="8" t="s">
        <v>10970</v>
      </c>
    </row>
    <row r="1459" spans="1:9" x14ac:dyDescent="0.25">
      <c r="A1459" s="14">
        <v>44240</v>
      </c>
      <c r="B1459" s="8" t="s">
        <v>16357</v>
      </c>
      <c r="C1459" s="12">
        <v>47140</v>
      </c>
      <c r="D1459" s="13" t="s">
        <v>4048</v>
      </c>
      <c r="E1459" s="48">
        <v>41720.400000000001</v>
      </c>
      <c r="F1459" s="15">
        <v>44240</v>
      </c>
      <c r="G1459" s="48">
        <v>41720.400000000001</v>
      </c>
      <c r="H1459" s="49">
        <f>Tabla13[[#This Row],[Importe]]-Tabla13[[#This Row],[Pagado]]</f>
        <v>0</v>
      </c>
      <c r="I1459" s="8" t="s">
        <v>10970</v>
      </c>
    </row>
    <row r="1460" spans="1:9" x14ac:dyDescent="0.25">
      <c r="A1460" s="14">
        <v>44240</v>
      </c>
      <c r="B1460" s="8" t="s">
        <v>16358</v>
      </c>
      <c r="C1460" s="12">
        <v>47141</v>
      </c>
      <c r="D1460" s="13" t="s">
        <v>3991</v>
      </c>
      <c r="E1460" s="48">
        <v>2607</v>
      </c>
      <c r="F1460" s="15">
        <v>44240</v>
      </c>
      <c r="G1460" s="48">
        <v>2607</v>
      </c>
      <c r="H1460" s="49">
        <f>Tabla13[[#This Row],[Importe]]-Tabla13[[#This Row],[Pagado]]</f>
        <v>0</v>
      </c>
      <c r="I1460" s="8" t="s">
        <v>10970</v>
      </c>
    </row>
    <row r="1461" spans="1:9" x14ac:dyDescent="0.25">
      <c r="A1461" s="14">
        <v>44240</v>
      </c>
      <c r="B1461" s="8" t="s">
        <v>16359</v>
      </c>
      <c r="C1461" s="12">
        <v>47142</v>
      </c>
      <c r="D1461" s="13" t="s">
        <v>4119</v>
      </c>
      <c r="E1461" s="48">
        <v>1397.2</v>
      </c>
      <c r="F1461" s="15">
        <v>44240</v>
      </c>
      <c r="G1461" s="48">
        <v>1397.2</v>
      </c>
      <c r="H1461" s="49">
        <f>Tabla13[[#This Row],[Importe]]-Tabla13[[#This Row],[Pagado]]</f>
        <v>0</v>
      </c>
      <c r="I1461" s="8" t="s">
        <v>10970</v>
      </c>
    </row>
    <row r="1462" spans="1:9" x14ac:dyDescent="0.25">
      <c r="A1462" s="14">
        <v>44240</v>
      </c>
      <c r="B1462" s="8" t="s">
        <v>16360</v>
      </c>
      <c r="C1462" s="12">
        <v>47143</v>
      </c>
      <c r="D1462" s="13" t="s">
        <v>4059</v>
      </c>
      <c r="E1462" s="48">
        <v>8403.2000000000007</v>
      </c>
      <c r="F1462" s="15">
        <v>44240</v>
      </c>
      <c r="G1462" s="48">
        <v>8403.2000000000007</v>
      </c>
      <c r="H1462" s="49">
        <f>Tabla13[[#This Row],[Importe]]-Tabla13[[#This Row],[Pagado]]</f>
        <v>0</v>
      </c>
      <c r="I1462" s="8" t="s">
        <v>10970</v>
      </c>
    </row>
    <row r="1463" spans="1:9" x14ac:dyDescent="0.25">
      <c r="A1463" s="14">
        <v>44240</v>
      </c>
      <c r="B1463" s="8" t="s">
        <v>16361</v>
      </c>
      <c r="C1463" s="12">
        <v>47144</v>
      </c>
      <c r="D1463" s="13" t="s">
        <v>3989</v>
      </c>
      <c r="E1463" s="48">
        <v>1045.3</v>
      </c>
      <c r="F1463" s="15">
        <v>44240</v>
      </c>
      <c r="G1463" s="48">
        <v>1045.3</v>
      </c>
      <c r="H1463" s="49">
        <f>Tabla13[[#This Row],[Importe]]-Tabla13[[#This Row],[Pagado]]</f>
        <v>0</v>
      </c>
      <c r="I1463" s="8" t="s">
        <v>10970</v>
      </c>
    </row>
    <row r="1464" spans="1:9" x14ac:dyDescent="0.25">
      <c r="A1464" s="14">
        <v>44240</v>
      </c>
      <c r="B1464" s="8" t="s">
        <v>16362</v>
      </c>
      <c r="C1464" s="12">
        <v>47145</v>
      </c>
      <c r="D1464" s="13" t="s">
        <v>4147</v>
      </c>
      <c r="E1464" s="48">
        <v>3256.2</v>
      </c>
      <c r="F1464" s="15">
        <v>44240</v>
      </c>
      <c r="G1464" s="48">
        <v>3256.2</v>
      </c>
      <c r="H1464" s="49">
        <f>Tabla13[[#This Row],[Importe]]-Tabla13[[#This Row],[Pagado]]</f>
        <v>0</v>
      </c>
      <c r="I1464" s="8" t="s">
        <v>10970</v>
      </c>
    </row>
    <row r="1465" spans="1:9" x14ac:dyDescent="0.25">
      <c r="A1465" s="14">
        <v>44240</v>
      </c>
      <c r="B1465" s="8" t="s">
        <v>16363</v>
      </c>
      <c r="C1465" s="12">
        <v>47146</v>
      </c>
      <c r="D1465" s="13" t="s">
        <v>4001</v>
      </c>
      <c r="E1465" s="48">
        <v>7010</v>
      </c>
      <c r="F1465" s="15">
        <v>44242</v>
      </c>
      <c r="G1465" s="48">
        <v>7010</v>
      </c>
      <c r="H1465" s="49">
        <f>Tabla13[[#This Row],[Importe]]-Tabla13[[#This Row],[Pagado]]</f>
        <v>0</v>
      </c>
      <c r="I1465" s="8" t="s">
        <v>10970</v>
      </c>
    </row>
    <row r="1466" spans="1:9" x14ac:dyDescent="0.25">
      <c r="A1466" s="14">
        <v>44240</v>
      </c>
      <c r="B1466" s="8" t="s">
        <v>16364</v>
      </c>
      <c r="C1466" s="12">
        <v>47147</v>
      </c>
      <c r="D1466" s="13" t="s">
        <v>4000</v>
      </c>
      <c r="E1466" s="48">
        <v>1000</v>
      </c>
      <c r="F1466" s="15">
        <v>44242</v>
      </c>
      <c r="G1466" s="48">
        <v>1000</v>
      </c>
      <c r="H1466" s="49">
        <f>Tabla13[[#This Row],[Importe]]-Tabla13[[#This Row],[Pagado]]</f>
        <v>0</v>
      </c>
      <c r="I1466" s="8" t="s">
        <v>10970</v>
      </c>
    </row>
    <row r="1467" spans="1:9" x14ac:dyDescent="0.25">
      <c r="A1467" s="14">
        <v>44240</v>
      </c>
      <c r="B1467" s="8" t="s">
        <v>16365</v>
      </c>
      <c r="C1467" s="12">
        <v>47148</v>
      </c>
      <c r="D1467" s="13" t="s">
        <v>4100</v>
      </c>
      <c r="E1467" s="48">
        <v>1000</v>
      </c>
      <c r="F1467" s="15">
        <v>44242</v>
      </c>
      <c r="G1467" s="48">
        <v>1000</v>
      </c>
      <c r="H1467" s="49">
        <f>Tabla13[[#This Row],[Importe]]-Tabla13[[#This Row],[Pagado]]</f>
        <v>0</v>
      </c>
      <c r="I1467" s="8" t="s">
        <v>10970</v>
      </c>
    </row>
    <row r="1468" spans="1:9" x14ac:dyDescent="0.25">
      <c r="A1468" s="14">
        <v>44240</v>
      </c>
      <c r="B1468" s="8" t="s">
        <v>16366</v>
      </c>
      <c r="C1468" s="12">
        <v>47149</v>
      </c>
      <c r="D1468" s="13" t="s">
        <v>4005</v>
      </c>
      <c r="E1468" s="48">
        <v>1786.1</v>
      </c>
      <c r="F1468" s="15">
        <v>44242</v>
      </c>
      <c r="G1468" s="48">
        <v>1786.1</v>
      </c>
      <c r="H1468" s="49">
        <f>Tabla13[[#This Row],[Importe]]-Tabla13[[#This Row],[Pagado]]</f>
        <v>0</v>
      </c>
      <c r="I1468" s="8" t="s">
        <v>10970</v>
      </c>
    </row>
    <row r="1469" spans="1:9" x14ac:dyDescent="0.25">
      <c r="A1469" s="14">
        <v>44240</v>
      </c>
      <c r="B1469" s="8" t="s">
        <v>16367</v>
      </c>
      <c r="C1469" s="12">
        <v>47150</v>
      </c>
      <c r="D1469" s="13" t="s">
        <v>4085</v>
      </c>
      <c r="E1469" s="48">
        <v>4783.8</v>
      </c>
      <c r="F1469" s="15">
        <v>44242</v>
      </c>
      <c r="G1469" s="48">
        <v>4783.8</v>
      </c>
      <c r="H1469" s="49">
        <f>Tabla13[[#This Row],[Importe]]-Tabla13[[#This Row],[Pagado]]</f>
        <v>0</v>
      </c>
      <c r="I1469" s="8" t="s">
        <v>10970</v>
      </c>
    </row>
    <row r="1470" spans="1:9" x14ac:dyDescent="0.25">
      <c r="A1470" s="14">
        <v>44240</v>
      </c>
      <c r="B1470" s="8" t="s">
        <v>16368</v>
      </c>
      <c r="C1470" s="12">
        <v>47151</v>
      </c>
      <c r="D1470" s="13" t="s">
        <v>4009</v>
      </c>
      <c r="E1470" s="48">
        <v>1105</v>
      </c>
      <c r="F1470" s="15">
        <v>44242</v>
      </c>
      <c r="G1470" s="48">
        <v>1105</v>
      </c>
      <c r="H1470" s="49">
        <f>Tabla13[[#This Row],[Importe]]-Tabla13[[#This Row],[Pagado]]</f>
        <v>0</v>
      </c>
      <c r="I1470" s="8" t="s">
        <v>10970</v>
      </c>
    </row>
    <row r="1471" spans="1:9" x14ac:dyDescent="0.25">
      <c r="A1471" s="14">
        <v>44240</v>
      </c>
      <c r="B1471" s="8" t="s">
        <v>16369</v>
      </c>
      <c r="C1471" s="12">
        <v>47152</v>
      </c>
      <c r="D1471" s="13" t="s">
        <v>4083</v>
      </c>
      <c r="E1471" s="48">
        <v>6704.8</v>
      </c>
      <c r="F1471" s="15">
        <v>44242</v>
      </c>
      <c r="G1471" s="48">
        <v>6704.8</v>
      </c>
      <c r="H1471" s="49">
        <f>Tabla13[[#This Row],[Importe]]-Tabla13[[#This Row],[Pagado]]</f>
        <v>0</v>
      </c>
      <c r="I1471" s="8" t="s">
        <v>10970</v>
      </c>
    </row>
    <row r="1472" spans="1:9" x14ac:dyDescent="0.25">
      <c r="A1472" s="14">
        <v>44240</v>
      </c>
      <c r="B1472" s="8" t="s">
        <v>16370</v>
      </c>
      <c r="C1472" s="12">
        <v>47153</v>
      </c>
      <c r="D1472" s="13" t="s">
        <v>4044</v>
      </c>
      <c r="E1472" s="48">
        <v>10952.6</v>
      </c>
      <c r="F1472" s="15">
        <v>44242</v>
      </c>
      <c r="G1472" s="48">
        <v>10952.6</v>
      </c>
      <c r="H1472" s="49">
        <f>Tabla13[[#This Row],[Importe]]-Tabla13[[#This Row],[Pagado]]</f>
        <v>0</v>
      </c>
      <c r="I1472" s="8" t="s">
        <v>10970</v>
      </c>
    </row>
    <row r="1473" spans="1:9" x14ac:dyDescent="0.25">
      <c r="A1473" s="14">
        <v>44240</v>
      </c>
      <c r="B1473" s="8" t="s">
        <v>16371</v>
      </c>
      <c r="C1473" s="12">
        <v>47154</v>
      </c>
      <c r="D1473" s="13" t="s">
        <v>4046</v>
      </c>
      <c r="E1473" s="48">
        <v>3789.5</v>
      </c>
      <c r="F1473" s="15">
        <v>44242</v>
      </c>
      <c r="G1473" s="48">
        <v>3789.5</v>
      </c>
      <c r="H1473" s="49">
        <f>Tabla13[[#This Row],[Importe]]-Tabla13[[#This Row],[Pagado]]</f>
        <v>0</v>
      </c>
      <c r="I1473" s="8" t="s">
        <v>10970</v>
      </c>
    </row>
    <row r="1474" spans="1:9" x14ac:dyDescent="0.25">
      <c r="A1474" s="14">
        <v>44240</v>
      </c>
      <c r="B1474" s="8" t="s">
        <v>16372</v>
      </c>
      <c r="C1474" s="12">
        <v>47155</v>
      </c>
      <c r="D1474" s="13" t="s">
        <v>4010</v>
      </c>
      <c r="E1474" s="48">
        <v>2100</v>
      </c>
      <c r="F1474" s="15">
        <v>44242</v>
      </c>
      <c r="G1474" s="48">
        <v>2100</v>
      </c>
      <c r="H1474" s="49">
        <f>Tabla13[[#This Row],[Importe]]-Tabla13[[#This Row],[Pagado]]</f>
        <v>0</v>
      </c>
      <c r="I1474" s="8" t="s">
        <v>10970</v>
      </c>
    </row>
    <row r="1475" spans="1:9" x14ac:dyDescent="0.25">
      <c r="A1475" s="14">
        <v>44240</v>
      </c>
      <c r="B1475" s="8" t="s">
        <v>16373</v>
      </c>
      <c r="C1475" s="12">
        <v>47156</v>
      </c>
      <c r="D1475" s="13" t="s">
        <v>4125</v>
      </c>
      <c r="E1475" s="48">
        <v>7010</v>
      </c>
      <c r="F1475" s="15">
        <v>44242</v>
      </c>
      <c r="G1475" s="48">
        <v>7010</v>
      </c>
      <c r="H1475" s="49">
        <f>Tabla13[[#This Row],[Importe]]-Tabla13[[#This Row],[Pagado]]</f>
        <v>0</v>
      </c>
      <c r="I1475" s="8" t="s">
        <v>10970</v>
      </c>
    </row>
    <row r="1476" spans="1:9" x14ac:dyDescent="0.25">
      <c r="A1476" s="14">
        <v>44240</v>
      </c>
      <c r="B1476" s="8" t="s">
        <v>16374</v>
      </c>
      <c r="C1476" s="12">
        <v>47157</v>
      </c>
      <c r="D1476" s="13" t="s">
        <v>4011</v>
      </c>
      <c r="E1476" s="48">
        <v>5198.8</v>
      </c>
      <c r="F1476" s="15">
        <v>44242</v>
      </c>
      <c r="G1476" s="48">
        <v>5198.8</v>
      </c>
      <c r="H1476" s="49">
        <f>Tabla13[[#This Row],[Importe]]-Tabla13[[#This Row],[Pagado]]</f>
        <v>0</v>
      </c>
      <c r="I1476" s="8" t="s">
        <v>10970</v>
      </c>
    </row>
    <row r="1477" spans="1:9" x14ac:dyDescent="0.25">
      <c r="A1477" s="14">
        <v>44240</v>
      </c>
      <c r="B1477" s="8" t="s">
        <v>16375</v>
      </c>
      <c r="C1477" s="12">
        <v>47158</v>
      </c>
      <c r="D1477" s="13" t="s">
        <v>4088</v>
      </c>
      <c r="E1477" s="48">
        <v>1500</v>
      </c>
      <c r="F1477" s="15">
        <v>44240</v>
      </c>
      <c r="G1477" s="48">
        <v>1500</v>
      </c>
      <c r="H1477" s="49">
        <f>Tabla13[[#This Row],[Importe]]-Tabla13[[#This Row],[Pagado]]</f>
        <v>0</v>
      </c>
      <c r="I1477" s="8" t="s">
        <v>10970</v>
      </c>
    </row>
    <row r="1478" spans="1:9" x14ac:dyDescent="0.25">
      <c r="A1478" s="14">
        <v>44240</v>
      </c>
      <c r="B1478" s="8" t="s">
        <v>16376</v>
      </c>
      <c r="C1478" s="12">
        <v>47159</v>
      </c>
      <c r="D1478" s="13" t="s">
        <v>3968</v>
      </c>
      <c r="E1478" s="48">
        <v>5000</v>
      </c>
      <c r="F1478" s="15">
        <v>44242</v>
      </c>
      <c r="G1478" s="48">
        <v>5000</v>
      </c>
      <c r="H1478" s="49">
        <f>Tabla13[[#This Row],[Importe]]-Tabla13[[#This Row],[Pagado]]</f>
        <v>0</v>
      </c>
      <c r="I1478" s="8" t="s">
        <v>10970</v>
      </c>
    </row>
    <row r="1479" spans="1:9" x14ac:dyDescent="0.25">
      <c r="A1479" s="14">
        <v>44240</v>
      </c>
      <c r="B1479" s="8" t="s">
        <v>16377</v>
      </c>
      <c r="C1479" s="12">
        <v>47160</v>
      </c>
      <c r="D1479" s="13" t="s">
        <v>3958</v>
      </c>
      <c r="E1479" s="48">
        <v>1016.4</v>
      </c>
      <c r="F1479" s="15">
        <v>44240</v>
      </c>
      <c r="G1479" s="48">
        <v>1016.4</v>
      </c>
      <c r="H1479" s="49">
        <f>Tabla13[[#This Row],[Importe]]-Tabla13[[#This Row],[Pagado]]</f>
        <v>0</v>
      </c>
      <c r="I1479" s="8" t="s">
        <v>10970</v>
      </c>
    </row>
    <row r="1480" spans="1:9" x14ac:dyDescent="0.25">
      <c r="A1480" s="14">
        <v>44240</v>
      </c>
      <c r="B1480" s="8" t="s">
        <v>16378</v>
      </c>
      <c r="C1480" s="12">
        <v>47161</v>
      </c>
      <c r="D1480" s="13" t="s">
        <v>3964</v>
      </c>
      <c r="E1480" s="48">
        <v>1000</v>
      </c>
      <c r="F1480" s="15">
        <v>44240</v>
      </c>
      <c r="G1480" s="48">
        <v>1000</v>
      </c>
      <c r="H1480" s="49">
        <f>Tabla13[[#This Row],[Importe]]-Tabla13[[#This Row],[Pagado]]</f>
        <v>0</v>
      </c>
      <c r="I1480" s="8" t="s">
        <v>10970</v>
      </c>
    </row>
    <row r="1481" spans="1:9" x14ac:dyDescent="0.25">
      <c r="A1481" s="14">
        <v>44240</v>
      </c>
      <c r="B1481" s="8" t="s">
        <v>16379</v>
      </c>
      <c r="C1481" s="12">
        <v>47162</v>
      </c>
      <c r="D1481" s="13" t="s">
        <v>3965</v>
      </c>
      <c r="E1481" s="48">
        <v>1500</v>
      </c>
      <c r="F1481" s="15">
        <v>44242</v>
      </c>
      <c r="G1481" s="48">
        <v>1500</v>
      </c>
      <c r="H1481" s="49">
        <f>Tabla13[[#This Row],[Importe]]-Tabla13[[#This Row],[Pagado]]</f>
        <v>0</v>
      </c>
      <c r="I1481" s="8" t="s">
        <v>10970</v>
      </c>
    </row>
    <row r="1482" spans="1:9" x14ac:dyDescent="0.25">
      <c r="A1482" s="14">
        <v>44240</v>
      </c>
      <c r="B1482" s="8" t="s">
        <v>16380</v>
      </c>
      <c r="C1482" s="12">
        <v>47163</v>
      </c>
      <c r="D1482" s="13" t="s">
        <v>4017</v>
      </c>
      <c r="E1482" s="48">
        <v>158845.38</v>
      </c>
      <c r="F1482" s="15">
        <v>44247</v>
      </c>
      <c r="G1482" s="48">
        <v>158845.38</v>
      </c>
      <c r="H1482" s="49">
        <f>Tabla13[[#This Row],[Importe]]-Tabla13[[#This Row],[Pagado]]</f>
        <v>0</v>
      </c>
      <c r="I1482" s="8" t="s">
        <v>10970</v>
      </c>
    </row>
    <row r="1483" spans="1:9" x14ac:dyDescent="0.25">
      <c r="A1483" s="14">
        <v>44240</v>
      </c>
      <c r="B1483" s="8" t="s">
        <v>16381</v>
      </c>
      <c r="C1483" s="12">
        <v>47164</v>
      </c>
      <c r="D1483" s="13" t="s">
        <v>3956</v>
      </c>
      <c r="E1483" s="48">
        <v>3370</v>
      </c>
      <c r="F1483" s="15">
        <v>44242</v>
      </c>
      <c r="G1483" s="48">
        <v>3370</v>
      </c>
      <c r="H1483" s="49">
        <f>Tabla13[[#This Row],[Importe]]-Tabla13[[#This Row],[Pagado]]</f>
        <v>0</v>
      </c>
      <c r="I1483" s="8" t="s">
        <v>10970</v>
      </c>
    </row>
    <row r="1484" spans="1:9" x14ac:dyDescent="0.25">
      <c r="A1484" s="14">
        <v>44240</v>
      </c>
      <c r="B1484" s="8" t="s">
        <v>16382</v>
      </c>
      <c r="C1484" s="12">
        <v>47165</v>
      </c>
      <c r="D1484" s="13" t="s">
        <v>4017</v>
      </c>
      <c r="E1484" s="48">
        <v>6020</v>
      </c>
      <c r="F1484" s="15">
        <v>44247</v>
      </c>
      <c r="G1484" s="48">
        <v>6020</v>
      </c>
      <c r="H1484" s="49">
        <f>Tabla13[[#This Row],[Importe]]-Tabla13[[#This Row],[Pagado]]</f>
        <v>0</v>
      </c>
      <c r="I1484" s="8" t="s">
        <v>10970</v>
      </c>
    </row>
    <row r="1485" spans="1:9" x14ac:dyDescent="0.25">
      <c r="A1485" s="14">
        <v>44240</v>
      </c>
      <c r="B1485" s="8" t="s">
        <v>16383</v>
      </c>
      <c r="C1485" s="12">
        <v>47166</v>
      </c>
      <c r="D1485" s="13" t="s">
        <v>3978</v>
      </c>
      <c r="E1485" s="48">
        <v>16222</v>
      </c>
      <c r="F1485" s="15">
        <v>44242</v>
      </c>
      <c r="G1485" s="48">
        <v>16222</v>
      </c>
      <c r="H1485" s="49">
        <f>Tabla13[[#This Row],[Importe]]-Tabla13[[#This Row],[Pagado]]</f>
        <v>0</v>
      </c>
      <c r="I1485" s="8" t="s">
        <v>10970</v>
      </c>
    </row>
    <row r="1486" spans="1:9" x14ac:dyDescent="0.25">
      <c r="A1486" s="14">
        <v>44240</v>
      </c>
      <c r="B1486" s="8" t="s">
        <v>16384</v>
      </c>
      <c r="C1486" s="12">
        <v>47167</v>
      </c>
      <c r="D1486" s="13" t="s">
        <v>3964</v>
      </c>
      <c r="E1486" s="48">
        <v>800</v>
      </c>
      <c r="F1486" s="15">
        <v>44240</v>
      </c>
      <c r="G1486" s="48">
        <v>800</v>
      </c>
      <c r="H1486" s="49">
        <f>Tabla13[[#This Row],[Importe]]-Tabla13[[#This Row],[Pagado]]</f>
        <v>0</v>
      </c>
      <c r="I1486" s="8" t="s">
        <v>10970</v>
      </c>
    </row>
    <row r="1487" spans="1:9" x14ac:dyDescent="0.25">
      <c r="A1487" s="14">
        <v>44240</v>
      </c>
      <c r="B1487" s="8" t="s">
        <v>16385</v>
      </c>
      <c r="C1487" s="12">
        <v>47168</v>
      </c>
      <c r="D1487" s="13" t="s">
        <v>15796</v>
      </c>
      <c r="E1487" s="48">
        <v>3600</v>
      </c>
      <c r="F1487" s="15">
        <v>44242</v>
      </c>
      <c r="G1487" s="48">
        <v>3600</v>
      </c>
      <c r="H1487" s="49">
        <f>Tabla13[[#This Row],[Importe]]-Tabla13[[#This Row],[Pagado]]</f>
        <v>0</v>
      </c>
      <c r="I1487" s="8" t="s">
        <v>10970</v>
      </c>
    </row>
    <row r="1488" spans="1:9" x14ac:dyDescent="0.25">
      <c r="A1488" s="14">
        <v>44240</v>
      </c>
      <c r="B1488" s="8" t="s">
        <v>16386</v>
      </c>
      <c r="C1488" s="12">
        <v>47169</v>
      </c>
      <c r="D1488" s="13" t="s">
        <v>4099</v>
      </c>
      <c r="E1488" s="48">
        <v>1512.9</v>
      </c>
      <c r="F1488" s="15">
        <v>44240</v>
      </c>
      <c r="G1488" s="48">
        <v>1512.9</v>
      </c>
      <c r="H1488" s="49">
        <f>Tabla13[[#This Row],[Importe]]-Tabla13[[#This Row],[Pagado]]</f>
        <v>0</v>
      </c>
      <c r="I1488" s="8" t="s">
        <v>10970</v>
      </c>
    </row>
    <row r="1489" spans="1:9" x14ac:dyDescent="0.25">
      <c r="A1489" s="14">
        <v>44240</v>
      </c>
      <c r="B1489" s="8" t="s">
        <v>16387</v>
      </c>
      <c r="C1489" s="12">
        <v>47170</v>
      </c>
      <c r="D1489" s="13" t="s">
        <v>4109</v>
      </c>
      <c r="E1489" s="48">
        <v>1740</v>
      </c>
      <c r="F1489" s="15">
        <v>44240</v>
      </c>
      <c r="G1489" s="48">
        <v>1740</v>
      </c>
      <c r="H1489" s="49">
        <f>Tabla13[[#This Row],[Importe]]-Tabla13[[#This Row],[Pagado]]</f>
        <v>0</v>
      </c>
      <c r="I1489" s="8" t="s">
        <v>10970</v>
      </c>
    </row>
    <row r="1490" spans="1:9" x14ac:dyDescent="0.25">
      <c r="A1490" s="14">
        <v>44240</v>
      </c>
      <c r="B1490" s="8" t="s">
        <v>16388</v>
      </c>
      <c r="C1490" s="12">
        <v>47171</v>
      </c>
      <c r="D1490" s="13" t="s">
        <v>4031</v>
      </c>
      <c r="E1490" s="48">
        <v>4505</v>
      </c>
      <c r="F1490" s="15">
        <v>44242</v>
      </c>
      <c r="G1490" s="48">
        <v>4505</v>
      </c>
      <c r="H1490" s="49">
        <f>Tabla13[[#This Row],[Importe]]-Tabla13[[#This Row],[Pagado]]</f>
        <v>0</v>
      </c>
      <c r="I1490" s="8" t="s">
        <v>10970</v>
      </c>
    </row>
    <row r="1491" spans="1:9" x14ac:dyDescent="0.25">
      <c r="A1491" s="14">
        <v>44240</v>
      </c>
      <c r="B1491" s="8" t="s">
        <v>16389</v>
      </c>
      <c r="C1491" s="12">
        <v>47172</v>
      </c>
      <c r="D1491" s="13" t="s">
        <v>3957</v>
      </c>
      <c r="E1491" s="48">
        <v>4250</v>
      </c>
      <c r="F1491" s="15">
        <v>44242</v>
      </c>
      <c r="G1491" s="48">
        <v>4250</v>
      </c>
      <c r="H1491" s="49">
        <f>Tabla13[[#This Row],[Importe]]-Tabla13[[#This Row],[Pagado]]</f>
        <v>0</v>
      </c>
      <c r="I1491" s="8" t="s">
        <v>10970</v>
      </c>
    </row>
    <row r="1492" spans="1:9" x14ac:dyDescent="0.25">
      <c r="A1492" s="14">
        <v>44240</v>
      </c>
      <c r="B1492" s="8" t="s">
        <v>16390</v>
      </c>
      <c r="C1492" s="12">
        <v>47173</v>
      </c>
      <c r="D1492" s="13" t="s">
        <v>3935</v>
      </c>
      <c r="E1492" s="48">
        <v>6353.6</v>
      </c>
      <c r="F1492" s="15">
        <v>44241</v>
      </c>
      <c r="G1492" s="48">
        <v>6353.6</v>
      </c>
      <c r="H1492" s="49">
        <f>Tabla13[[#This Row],[Importe]]-Tabla13[[#This Row],[Pagado]]</f>
        <v>0</v>
      </c>
      <c r="I1492" s="8" t="s">
        <v>10970</v>
      </c>
    </row>
    <row r="1493" spans="1:9" x14ac:dyDescent="0.25">
      <c r="A1493" s="14">
        <v>44240</v>
      </c>
      <c r="B1493" s="8" t="s">
        <v>16391</v>
      </c>
      <c r="C1493" s="12">
        <v>47174</v>
      </c>
      <c r="D1493" s="17" t="s">
        <v>7662</v>
      </c>
      <c r="E1493" s="48">
        <v>0</v>
      </c>
      <c r="F1493" s="18" t="s">
        <v>7662</v>
      </c>
      <c r="G1493" s="48">
        <v>0</v>
      </c>
      <c r="H1493" s="49">
        <f>Tabla13[[#This Row],[Importe]]-Tabla13[[#This Row],[Pagado]]</f>
        <v>0</v>
      </c>
      <c r="I1493" s="8" t="s">
        <v>7662</v>
      </c>
    </row>
    <row r="1494" spans="1:9" x14ac:dyDescent="0.25">
      <c r="A1494" s="14">
        <v>44240</v>
      </c>
      <c r="B1494" s="8" t="s">
        <v>16392</v>
      </c>
      <c r="C1494" s="12">
        <v>47175</v>
      </c>
      <c r="D1494" s="13" t="s">
        <v>4121</v>
      </c>
      <c r="E1494" s="48">
        <v>3837.6</v>
      </c>
      <c r="F1494" s="15">
        <v>44240</v>
      </c>
      <c r="G1494" s="48">
        <v>3837.6</v>
      </c>
      <c r="H1494" s="49">
        <f>Tabla13[[#This Row],[Importe]]-Tabla13[[#This Row],[Pagado]]</f>
        <v>0</v>
      </c>
      <c r="I1494" s="8" t="s">
        <v>10970</v>
      </c>
    </row>
    <row r="1495" spans="1:9" x14ac:dyDescent="0.25">
      <c r="A1495" s="14">
        <v>44240</v>
      </c>
      <c r="B1495" s="8" t="s">
        <v>16393</v>
      </c>
      <c r="C1495" s="12">
        <v>47176</v>
      </c>
      <c r="D1495" s="13" t="s">
        <v>10869</v>
      </c>
      <c r="E1495" s="48">
        <v>3192</v>
      </c>
      <c r="F1495" s="15">
        <v>44240</v>
      </c>
      <c r="G1495" s="48">
        <v>3192</v>
      </c>
      <c r="H1495" s="49">
        <f>Tabla13[[#This Row],[Importe]]-Tabla13[[#This Row],[Pagado]]</f>
        <v>0</v>
      </c>
      <c r="I1495" s="8" t="s">
        <v>10970</v>
      </c>
    </row>
    <row r="1496" spans="1:9" x14ac:dyDescent="0.25">
      <c r="A1496" s="14">
        <v>44240</v>
      </c>
      <c r="B1496" s="8" t="s">
        <v>16394</v>
      </c>
      <c r="C1496" s="12">
        <v>47177</v>
      </c>
      <c r="D1496" s="13" t="s">
        <v>3964</v>
      </c>
      <c r="E1496" s="48">
        <v>156</v>
      </c>
      <c r="F1496" s="15">
        <v>44240</v>
      </c>
      <c r="G1496" s="48">
        <v>156</v>
      </c>
      <c r="H1496" s="49">
        <f>Tabla13[[#This Row],[Importe]]-Tabla13[[#This Row],[Pagado]]</f>
        <v>0</v>
      </c>
      <c r="I1496" s="8" t="s">
        <v>10970</v>
      </c>
    </row>
    <row r="1497" spans="1:9" x14ac:dyDescent="0.25">
      <c r="A1497" s="14">
        <v>44240</v>
      </c>
      <c r="B1497" s="8" t="s">
        <v>16395</v>
      </c>
      <c r="C1497" s="12">
        <v>47178</v>
      </c>
      <c r="D1497" s="13" t="s">
        <v>4024</v>
      </c>
      <c r="E1497" s="48">
        <v>29271.4</v>
      </c>
      <c r="F1497" s="15">
        <v>44240</v>
      </c>
      <c r="G1497" s="48">
        <v>29271.4</v>
      </c>
      <c r="H1497" s="49">
        <f>Tabla13[[#This Row],[Importe]]-Tabla13[[#This Row],[Pagado]]</f>
        <v>0</v>
      </c>
      <c r="I1497" s="8" t="s">
        <v>10970</v>
      </c>
    </row>
    <row r="1498" spans="1:9" x14ac:dyDescent="0.25">
      <c r="A1498" s="14">
        <v>44240</v>
      </c>
      <c r="B1498" s="8" t="s">
        <v>16396</v>
      </c>
      <c r="C1498" s="12">
        <v>47179</v>
      </c>
      <c r="D1498" s="13" t="s">
        <v>4150</v>
      </c>
      <c r="E1498" s="48">
        <v>6080</v>
      </c>
      <c r="F1498" s="15">
        <v>44258</v>
      </c>
      <c r="G1498" s="48">
        <v>6080</v>
      </c>
      <c r="H1498" s="49">
        <f>Tabla13[[#This Row],[Importe]]-Tabla13[[#This Row],[Pagado]]</f>
        <v>0</v>
      </c>
      <c r="I1498" s="8" t="s">
        <v>10970</v>
      </c>
    </row>
    <row r="1499" spans="1:9" x14ac:dyDescent="0.25">
      <c r="A1499" s="14">
        <v>44240</v>
      </c>
      <c r="B1499" s="8" t="s">
        <v>16397</v>
      </c>
      <c r="C1499" s="12">
        <v>47180</v>
      </c>
      <c r="D1499" s="13" t="s">
        <v>3935</v>
      </c>
      <c r="E1499" s="48">
        <v>3656.4</v>
      </c>
      <c r="F1499" s="15">
        <v>44241</v>
      </c>
      <c r="G1499" s="48">
        <v>3656.4</v>
      </c>
      <c r="H1499" s="49">
        <f>Tabla13[[#This Row],[Importe]]-Tabla13[[#This Row],[Pagado]]</f>
        <v>0</v>
      </c>
      <c r="I1499" s="8" t="s">
        <v>10970</v>
      </c>
    </row>
    <row r="1500" spans="1:9" x14ac:dyDescent="0.25">
      <c r="A1500" s="14">
        <v>44240</v>
      </c>
      <c r="B1500" s="8" t="s">
        <v>16398</v>
      </c>
      <c r="C1500" s="12">
        <v>47181</v>
      </c>
      <c r="D1500" s="13" t="s">
        <v>3950</v>
      </c>
      <c r="E1500" s="48">
        <v>53482</v>
      </c>
      <c r="F1500" s="15">
        <v>44243</v>
      </c>
      <c r="G1500" s="48">
        <v>53482</v>
      </c>
      <c r="H1500" s="49">
        <f>Tabla13[[#This Row],[Importe]]-Tabla13[[#This Row],[Pagado]]</f>
        <v>0</v>
      </c>
      <c r="I1500" s="8" t="s">
        <v>10970</v>
      </c>
    </row>
    <row r="1501" spans="1:9" x14ac:dyDescent="0.25">
      <c r="A1501" s="14">
        <v>44240</v>
      </c>
      <c r="B1501" s="8" t="s">
        <v>16399</v>
      </c>
      <c r="C1501" s="12">
        <v>47182</v>
      </c>
      <c r="D1501" s="13" t="s">
        <v>4211</v>
      </c>
      <c r="E1501" s="48">
        <v>37811.199999999997</v>
      </c>
      <c r="F1501" s="15">
        <v>44240</v>
      </c>
      <c r="G1501" s="48">
        <v>37811.199999999997</v>
      </c>
      <c r="H1501" s="49">
        <f>Tabla13[[#This Row],[Importe]]-Tabla13[[#This Row],[Pagado]]</f>
        <v>0</v>
      </c>
      <c r="I1501" s="8" t="s">
        <v>10970</v>
      </c>
    </row>
    <row r="1502" spans="1:9" x14ac:dyDescent="0.25">
      <c r="A1502" s="14">
        <v>44240</v>
      </c>
      <c r="B1502" s="8" t="s">
        <v>16400</v>
      </c>
      <c r="C1502" s="12">
        <v>47183</v>
      </c>
      <c r="D1502" s="13" t="s">
        <v>4037</v>
      </c>
      <c r="E1502" s="48">
        <v>1195.0999999999999</v>
      </c>
      <c r="F1502" s="15">
        <v>44240</v>
      </c>
      <c r="G1502" s="48">
        <v>1195.0999999999999</v>
      </c>
      <c r="H1502" s="49">
        <f>Tabla13[[#This Row],[Importe]]-Tabla13[[#This Row],[Pagado]]</f>
        <v>0</v>
      </c>
      <c r="I1502" s="8" t="s">
        <v>10970</v>
      </c>
    </row>
    <row r="1503" spans="1:9" x14ac:dyDescent="0.25">
      <c r="A1503" s="14">
        <v>44240</v>
      </c>
      <c r="B1503" s="8" t="s">
        <v>16401</v>
      </c>
      <c r="C1503" s="12">
        <v>47184</v>
      </c>
      <c r="D1503" s="13" t="s">
        <v>3964</v>
      </c>
      <c r="E1503" s="48">
        <v>250</v>
      </c>
      <c r="F1503" s="15">
        <v>44240</v>
      </c>
      <c r="G1503" s="48">
        <v>250</v>
      </c>
      <c r="H1503" s="49">
        <f>Tabla13[[#This Row],[Importe]]-Tabla13[[#This Row],[Pagado]]</f>
        <v>0</v>
      </c>
      <c r="I1503" s="8" t="s">
        <v>10970</v>
      </c>
    </row>
    <row r="1504" spans="1:9" x14ac:dyDescent="0.25">
      <c r="A1504" s="14">
        <v>44240</v>
      </c>
      <c r="B1504" s="8" t="s">
        <v>16402</v>
      </c>
      <c r="C1504" s="12">
        <v>47185</v>
      </c>
      <c r="D1504" s="13" t="s">
        <v>4066</v>
      </c>
      <c r="E1504" s="48">
        <v>4410</v>
      </c>
      <c r="F1504" s="15">
        <v>44240</v>
      </c>
      <c r="G1504" s="48">
        <v>4410</v>
      </c>
      <c r="H1504" s="49">
        <f>Tabla13[[#This Row],[Importe]]-Tabla13[[#This Row],[Pagado]]</f>
        <v>0</v>
      </c>
      <c r="I1504" s="8" t="s">
        <v>10970</v>
      </c>
    </row>
    <row r="1505" spans="1:9" x14ac:dyDescent="0.25">
      <c r="A1505" s="14">
        <v>44240</v>
      </c>
      <c r="B1505" s="8" t="s">
        <v>16403</v>
      </c>
      <c r="C1505" s="12">
        <v>47186</v>
      </c>
      <c r="D1505" s="13" t="s">
        <v>4008</v>
      </c>
      <c r="E1505" s="48">
        <v>35760</v>
      </c>
      <c r="F1505" s="15">
        <v>44242</v>
      </c>
      <c r="G1505" s="48">
        <v>35760</v>
      </c>
      <c r="H1505" s="49">
        <f>Tabla13[[#This Row],[Importe]]-Tabla13[[#This Row],[Pagado]]</f>
        <v>0</v>
      </c>
      <c r="I1505" s="8" t="s">
        <v>10970</v>
      </c>
    </row>
    <row r="1506" spans="1:9" x14ac:dyDescent="0.25">
      <c r="A1506" s="14">
        <v>44240</v>
      </c>
      <c r="B1506" s="8" t="s">
        <v>16404</v>
      </c>
      <c r="C1506" s="12">
        <v>47187</v>
      </c>
      <c r="D1506" s="13" t="s">
        <v>4069</v>
      </c>
      <c r="E1506" s="48">
        <v>21794</v>
      </c>
      <c r="F1506" s="15">
        <v>44247</v>
      </c>
      <c r="G1506" s="48">
        <v>21794</v>
      </c>
      <c r="H1506" s="49">
        <f>Tabla13[[#This Row],[Importe]]-Tabla13[[#This Row],[Pagado]]</f>
        <v>0</v>
      </c>
      <c r="I1506" s="8" t="s">
        <v>10970</v>
      </c>
    </row>
    <row r="1507" spans="1:9" x14ac:dyDescent="0.25">
      <c r="A1507" s="14">
        <v>44240</v>
      </c>
      <c r="B1507" s="8" t="s">
        <v>16405</v>
      </c>
      <c r="C1507" s="12">
        <v>47188</v>
      </c>
      <c r="D1507" s="13" t="s">
        <v>3964</v>
      </c>
      <c r="E1507" s="48">
        <v>110</v>
      </c>
      <c r="F1507" s="15">
        <v>44240</v>
      </c>
      <c r="G1507" s="48">
        <v>110</v>
      </c>
      <c r="H1507" s="49">
        <f>Tabla13[[#This Row],[Importe]]-Tabla13[[#This Row],[Pagado]]</f>
        <v>0</v>
      </c>
      <c r="I1507" s="8" t="s">
        <v>10970</v>
      </c>
    </row>
    <row r="1508" spans="1:9" x14ac:dyDescent="0.25">
      <c r="A1508" s="14">
        <v>44240</v>
      </c>
      <c r="B1508" s="8" t="s">
        <v>16406</v>
      </c>
      <c r="C1508" s="12">
        <v>47189</v>
      </c>
      <c r="D1508" s="13" t="s">
        <v>4054</v>
      </c>
      <c r="E1508" s="48">
        <v>61900</v>
      </c>
      <c r="F1508" s="15">
        <v>44242</v>
      </c>
      <c r="G1508" s="48">
        <v>61900</v>
      </c>
      <c r="H1508" s="49">
        <f>Tabla13[[#This Row],[Importe]]-Tabla13[[#This Row],[Pagado]]</f>
        <v>0</v>
      </c>
      <c r="I1508" s="8" t="s">
        <v>10970</v>
      </c>
    </row>
    <row r="1509" spans="1:9" x14ac:dyDescent="0.25">
      <c r="A1509" s="14">
        <v>44240</v>
      </c>
      <c r="B1509" s="8" t="s">
        <v>16407</v>
      </c>
      <c r="C1509" s="12">
        <v>47190</v>
      </c>
      <c r="D1509" s="13" t="s">
        <v>3964</v>
      </c>
      <c r="E1509" s="48">
        <v>143</v>
      </c>
      <c r="F1509" s="15">
        <v>44240</v>
      </c>
      <c r="G1509" s="48">
        <v>143</v>
      </c>
      <c r="H1509" s="49">
        <f>Tabla13[[#This Row],[Importe]]-Tabla13[[#This Row],[Pagado]]</f>
        <v>0</v>
      </c>
      <c r="I1509" s="8" t="s">
        <v>10970</v>
      </c>
    </row>
    <row r="1510" spans="1:9" x14ac:dyDescent="0.25">
      <c r="A1510" s="14">
        <v>44240</v>
      </c>
      <c r="B1510" s="8" t="s">
        <v>16408</v>
      </c>
      <c r="C1510" s="12">
        <v>47191</v>
      </c>
      <c r="D1510" s="13" t="s">
        <v>4023</v>
      </c>
      <c r="E1510" s="48">
        <v>4720.8999999999996</v>
      </c>
      <c r="F1510" s="15">
        <v>44240</v>
      </c>
      <c r="G1510" s="48">
        <v>4720.8999999999996</v>
      </c>
      <c r="H1510" s="49">
        <f>Tabla13[[#This Row],[Importe]]-Tabla13[[#This Row],[Pagado]]</f>
        <v>0</v>
      </c>
      <c r="I1510" s="8" t="s">
        <v>10970</v>
      </c>
    </row>
    <row r="1511" spans="1:9" x14ac:dyDescent="0.25">
      <c r="A1511" s="14">
        <v>44240</v>
      </c>
      <c r="B1511" s="8" t="s">
        <v>16409</v>
      </c>
      <c r="C1511" s="12">
        <v>47192</v>
      </c>
      <c r="D1511" s="13" t="s">
        <v>3962</v>
      </c>
      <c r="E1511" s="48">
        <v>4740</v>
      </c>
      <c r="F1511" s="15">
        <v>44240</v>
      </c>
      <c r="G1511" s="48">
        <v>4740</v>
      </c>
      <c r="H1511" s="49">
        <f>Tabla13[[#This Row],[Importe]]-Tabla13[[#This Row],[Pagado]]</f>
        <v>0</v>
      </c>
      <c r="I1511" s="8" t="s">
        <v>10970</v>
      </c>
    </row>
    <row r="1512" spans="1:9" x14ac:dyDescent="0.25">
      <c r="A1512" s="14">
        <v>44240</v>
      </c>
      <c r="B1512" s="8" t="s">
        <v>16410</v>
      </c>
      <c r="C1512" s="12">
        <v>47193</v>
      </c>
      <c r="D1512" s="13" t="s">
        <v>3967</v>
      </c>
      <c r="E1512" s="48">
        <v>1294.8</v>
      </c>
      <c r="F1512" s="15">
        <v>44240</v>
      </c>
      <c r="G1512" s="48">
        <v>1294.8</v>
      </c>
      <c r="H1512" s="49">
        <f>Tabla13[[#This Row],[Importe]]-Tabla13[[#This Row],[Pagado]]</f>
        <v>0</v>
      </c>
      <c r="I1512" s="8" t="s">
        <v>10970</v>
      </c>
    </row>
    <row r="1513" spans="1:9" x14ac:dyDescent="0.25">
      <c r="A1513" s="14">
        <v>44240</v>
      </c>
      <c r="B1513" s="8" t="s">
        <v>16411</v>
      </c>
      <c r="C1513" s="12">
        <v>47194</v>
      </c>
      <c r="D1513" s="13" t="s">
        <v>3964</v>
      </c>
      <c r="E1513" s="48">
        <v>954.4</v>
      </c>
      <c r="F1513" s="15">
        <v>44240</v>
      </c>
      <c r="G1513" s="48">
        <v>954.4</v>
      </c>
      <c r="H1513" s="49">
        <f>Tabla13[[#This Row],[Importe]]-Tabla13[[#This Row],[Pagado]]</f>
        <v>0</v>
      </c>
      <c r="I1513" s="8" t="s">
        <v>10970</v>
      </c>
    </row>
    <row r="1514" spans="1:9" x14ac:dyDescent="0.25">
      <c r="A1514" s="14">
        <v>44240</v>
      </c>
      <c r="B1514" s="8" t="s">
        <v>16412</v>
      </c>
      <c r="C1514" s="12">
        <v>47195</v>
      </c>
      <c r="D1514" s="13" t="s">
        <v>4154</v>
      </c>
      <c r="E1514" s="48">
        <v>4636.8</v>
      </c>
      <c r="F1514" s="15">
        <v>44240</v>
      </c>
      <c r="G1514" s="48">
        <v>4636.8</v>
      </c>
      <c r="H1514" s="49">
        <f>Tabla13[[#This Row],[Importe]]-Tabla13[[#This Row],[Pagado]]</f>
        <v>0</v>
      </c>
      <c r="I1514" s="8" t="s">
        <v>10970</v>
      </c>
    </row>
    <row r="1515" spans="1:9" x14ac:dyDescent="0.25">
      <c r="A1515" s="14">
        <v>44240</v>
      </c>
      <c r="B1515" s="8" t="s">
        <v>16413</v>
      </c>
      <c r="C1515" s="12">
        <v>47196</v>
      </c>
      <c r="D1515" s="13" t="s">
        <v>4150</v>
      </c>
      <c r="E1515" s="48">
        <v>32978</v>
      </c>
      <c r="F1515" s="15">
        <v>44286</v>
      </c>
      <c r="G1515" s="48">
        <v>32978</v>
      </c>
      <c r="H1515" s="49">
        <f>Tabla13[[#This Row],[Importe]]-Tabla13[[#This Row],[Pagado]]</f>
        <v>0</v>
      </c>
      <c r="I1515" s="8" t="s">
        <v>12422</v>
      </c>
    </row>
    <row r="1516" spans="1:9" x14ac:dyDescent="0.25">
      <c r="A1516" s="14">
        <v>44240</v>
      </c>
      <c r="B1516" s="8" t="s">
        <v>16414</v>
      </c>
      <c r="C1516" s="12">
        <v>47197</v>
      </c>
      <c r="D1516" s="17" t="s">
        <v>7662</v>
      </c>
      <c r="E1516" s="48">
        <v>0</v>
      </c>
      <c r="F1516" s="18" t="s">
        <v>7662</v>
      </c>
      <c r="G1516" s="48">
        <v>0</v>
      </c>
      <c r="H1516" s="49">
        <f>Tabla13[[#This Row],[Importe]]-Tabla13[[#This Row],[Pagado]]</f>
        <v>0</v>
      </c>
      <c r="I1516" s="8" t="s">
        <v>7662</v>
      </c>
    </row>
    <row r="1517" spans="1:9" x14ac:dyDescent="0.25">
      <c r="A1517" s="14">
        <v>44240</v>
      </c>
      <c r="B1517" s="8" t="s">
        <v>16415</v>
      </c>
      <c r="C1517" s="12">
        <v>47198</v>
      </c>
      <c r="D1517" s="13" t="s">
        <v>7038</v>
      </c>
      <c r="E1517" s="48">
        <v>441</v>
      </c>
      <c r="F1517" s="15">
        <v>44240</v>
      </c>
      <c r="G1517" s="48">
        <v>441</v>
      </c>
      <c r="H1517" s="49">
        <f>Tabla13[[#This Row],[Importe]]-Tabla13[[#This Row],[Pagado]]</f>
        <v>0</v>
      </c>
      <c r="I1517" s="8" t="s">
        <v>10970</v>
      </c>
    </row>
    <row r="1518" spans="1:9" x14ac:dyDescent="0.25">
      <c r="A1518" s="14">
        <v>44240</v>
      </c>
      <c r="B1518" s="8" t="s">
        <v>16416</v>
      </c>
      <c r="C1518" s="12">
        <v>47199</v>
      </c>
      <c r="D1518" s="13" t="s">
        <v>3964</v>
      </c>
      <c r="E1518" s="48">
        <v>1027.5999999999999</v>
      </c>
      <c r="F1518" s="15">
        <v>44240</v>
      </c>
      <c r="G1518" s="48">
        <v>1027.5999999999999</v>
      </c>
      <c r="H1518" s="49">
        <f>Tabla13[[#This Row],[Importe]]-Tabla13[[#This Row],[Pagado]]</f>
        <v>0</v>
      </c>
      <c r="I1518" s="8" t="s">
        <v>10970</v>
      </c>
    </row>
    <row r="1519" spans="1:9" x14ac:dyDescent="0.25">
      <c r="A1519" s="14">
        <v>44240</v>
      </c>
      <c r="B1519" s="8" t="s">
        <v>16417</v>
      </c>
      <c r="C1519" s="12">
        <v>47200</v>
      </c>
      <c r="D1519" s="13" t="s">
        <v>3964</v>
      </c>
      <c r="E1519" s="48">
        <v>6400.8</v>
      </c>
      <c r="F1519" s="15">
        <v>44240</v>
      </c>
      <c r="G1519" s="48">
        <v>6400.8</v>
      </c>
      <c r="H1519" s="49">
        <f>Tabla13[[#This Row],[Importe]]-Tabla13[[#This Row],[Pagado]]</f>
        <v>0</v>
      </c>
      <c r="I1519" s="8" t="s">
        <v>10970</v>
      </c>
    </row>
    <row r="1520" spans="1:9" x14ac:dyDescent="0.25">
      <c r="A1520" s="14">
        <v>44240</v>
      </c>
      <c r="B1520" s="8" t="s">
        <v>16418</v>
      </c>
      <c r="C1520" s="12">
        <v>47201</v>
      </c>
      <c r="D1520" s="13" t="s">
        <v>3964</v>
      </c>
      <c r="E1520" s="48">
        <v>41</v>
      </c>
      <c r="F1520" s="15">
        <v>44240</v>
      </c>
      <c r="G1520" s="48">
        <v>41</v>
      </c>
      <c r="H1520" s="49">
        <f>Tabla13[[#This Row],[Importe]]-Tabla13[[#This Row],[Pagado]]</f>
        <v>0</v>
      </c>
      <c r="I1520" s="8" t="s">
        <v>10970</v>
      </c>
    </row>
    <row r="1521" spans="1:9" x14ac:dyDescent="0.25">
      <c r="A1521" s="14">
        <v>44240</v>
      </c>
      <c r="B1521" s="8" t="s">
        <v>16419</v>
      </c>
      <c r="C1521" s="12">
        <v>47202</v>
      </c>
      <c r="D1521" s="13" t="s">
        <v>4166</v>
      </c>
      <c r="E1521" s="48">
        <v>1833.8</v>
      </c>
      <c r="F1521" s="15">
        <v>44240</v>
      </c>
      <c r="G1521" s="48">
        <v>1833.8</v>
      </c>
      <c r="H1521" s="49">
        <f>Tabla13[[#This Row],[Importe]]-Tabla13[[#This Row],[Pagado]]</f>
        <v>0</v>
      </c>
      <c r="I1521" s="8" t="s">
        <v>10970</v>
      </c>
    </row>
    <row r="1522" spans="1:9" x14ac:dyDescent="0.25">
      <c r="A1522" s="14">
        <v>44240</v>
      </c>
      <c r="B1522" s="8" t="s">
        <v>16420</v>
      </c>
      <c r="C1522" s="12">
        <v>47203</v>
      </c>
      <c r="D1522" s="13" t="s">
        <v>3955</v>
      </c>
      <c r="E1522" s="48">
        <v>932.4</v>
      </c>
      <c r="F1522" s="15">
        <v>44240</v>
      </c>
      <c r="G1522" s="48">
        <v>932.4</v>
      </c>
      <c r="H1522" s="49">
        <f>Tabla13[[#This Row],[Importe]]-Tabla13[[#This Row],[Pagado]]</f>
        <v>0</v>
      </c>
      <c r="I1522" s="8" t="s">
        <v>10970</v>
      </c>
    </row>
    <row r="1523" spans="1:9" x14ac:dyDescent="0.25">
      <c r="A1523" s="14">
        <v>44240</v>
      </c>
      <c r="B1523" s="8" t="s">
        <v>16421</v>
      </c>
      <c r="C1523" s="12">
        <v>47204</v>
      </c>
      <c r="D1523" s="13" t="s">
        <v>4047</v>
      </c>
      <c r="E1523" s="48">
        <v>3192</v>
      </c>
      <c r="F1523" s="15">
        <v>44240</v>
      </c>
      <c r="G1523" s="48">
        <v>3192</v>
      </c>
      <c r="H1523" s="49">
        <f>Tabla13[[#This Row],[Importe]]-Tabla13[[#This Row],[Pagado]]</f>
        <v>0</v>
      </c>
      <c r="I1523" s="8" t="s">
        <v>10970</v>
      </c>
    </row>
    <row r="1524" spans="1:9" x14ac:dyDescent="0.25">
      <c r="A1524" s="14">
        <v>44240</v>
      </c>
      <c r="B1524" s="8" t="s">
        <v>16422</v>
      </c>
      <c r="C1524" s="12">
        <v>47205</v>
      </c>
      <c r="D1524" s="13" t="s">
        <v>3964</v>
      </c>
      <c r="E1524" s="48">
        <v>85.5</v>
      </c>
      <c r="F1524" s="15">
        <v>44240</v>
      </c>
      <c r="G1524" s="48">
        <v>85.5</v>
      </c>
      <c r="H1524" s="49">
        <f>Tabla13[[#This Row],[Importe]]-Tabla13[[#This Row],[Pagado]]</f>
        <v>0</v>
      </c>
      <c r="I1524" s="8" t="s">
        <v>10970</v>
      </c>
    </row>
    <row r="1525" spans="1:9" x14ac:dyDescent="0.25">
      <c r="A1525" s="14">
        <v>44240</v>
      </c>
      <c r="B1525" s="8" t="s">
        <v>16423</v>
      </c>
      <c r="C1525" s="12">
        <v>47206</v>
      </c>
      <c r="D1525" s="13" t="s">
        <v>3964</v>
      </c>
      <c r="E1525" s="48">
        <v>94.5</v>
      </c>
      <c r="F1525" s="15">
        <v>44240</v>
      </c>
      <c r="G1525" s="48">
        <v>94.5</v>
      </c>
      <c r="H1525" s="49">
        <f>Tabla13[[#This Row],[Importe]]-Tabla13[[#This Row],[Pagado]]</f>
        <v>0</v>
      </c>
      <c r="I1525" s="8" t="s">
        <v>10970</v>
      </c>
    </row>
    <row r="1526" spans="1:9" x14ac:dyDescent="0.25">
      <c r="A1526" s="14">
        <v>44241</v>
      </c>
      <c r="B1526" s="8" t="s">
        <v>16424</v>
      </c>
      <c r="C1526" s="12">
        <v>47207</v>
      </c>
      <c r="D1526" s="13" t="s">
        <v>4028</v>
      </c>
      <c r="E1526" s="48">
        <v>4185</v>
      </c>
      <c r="F1526" s="15">
        <v>44241</v>
      </c>
      <c r="G1526" s="48">
        <v>4185</v>
      </c>
      <c r="H1526" s="49">
        <f>Tabla13[[#This Row],[Importe]]-Tabla13[[#This Row],[Pagado]]</f>
        <v>0</v>
      </c>
      <c r="I1526" s="8" t="s">
        <v>10970</v>
      </c>
    </row>
    <row r="1527" spans="1:9" x14ac:dyDescent="0.25">
      <c r="A1527" s="14">
        <v>44241</v>
      </c>
      <c r="B1527" s="8" t="s">
        <v>16425</v>
      </c>
      <c r="C1527" s="12">
        <v>47208</v>
      </c>
      <c r="D1527" s="13" t="s">
        <v>3951</v>
      </c>
      <c r="E1527" s="48">
        <v>6061.5</v>
      </c>
      <c r="F1527" s="15">
        <v>44241</v>
      </c>
      <c r="G1527" s="48">
        <v>6061.5</v>
      </c>
      <c r="H1527" s="49">
        <f>Tabla13[[#This Row],[Importe]]-Tabla13[[#This Row],[Pagado]]</f>
        <v>0</v>
      </c>
      <c r="I1527" s="8" t="s">
        <v>10970</v>
      </c>
    </row>
    <row r="1528" spans="1:9" ht="45" x14ac:dyDescent="0.25">
      <c r="A1528" s="14">
        <v>44241</v>
      </c>
      <c r="B1528" s="8" t="s">
        <v>16426</v>
      </c>
      <c r="C1528" s="12">
        <v>47209</v>
      </c>
      <c r="D1528" s="13" t="s">
        <v>3935</v>
      </c>
      <c r="E1528" s="48">
        <v>62585.599999999999</v>
      </c>
      <c r="F1528" s="15" t="s">
        <v>16427</v>
      </c>
      <c r="G1528" s="48">
        <f>46500+7500+8585.6</f>
        <v>62585.599999999999</v>
      </c>
      <c r="H1528" s="49">
        <f>Tabla13[[#This Row],[Importe]]-Tabla13[[#This Row],[Pagado]]</f>
        <v>0</v>
      </c>
      <c r="I1528" s="8" t="s">
        <v>10970</v>
      </c>
    </row>
    <row r="1529" spans="1:9" x14ac:dyDescent="0.25">
      <c r="A1529" s="14">
        <v>44241</v>
      </c>
      <c r="B1529" s="8" t="s">
        <v>16428</v>
      </c>
      <c r="C1529" s="12">
        <v>47210</v>
      </c>
      <c r="D1529" s="13" t="s">
        <v>9503</v>
      </c>
      <c r="E1529" s="48">
        <v>4388.3999999999996</v>
      </c>
      <c r="F1529" s="15">
        <v>44241</v>
      </c>
      <c r="G1529" s="48">
        <v>4388.3999999999996</v>
      </c>
      <c r="H1529" s="49">
        <f>Tabla13[[#This Row],[Importe]]-Tabla13[[#This Row],[Pagado]]</f>
        <v>0</v>
      </c>
      <c r="I1529" s="8" t="s">
        <v>10970</v>
      </c>
    </row>
    <row r="1530" spans="1:9" x14ac:dyDescent="0.25">
      <c r="A1530" s="14">
        <v>44241</v>
      </c>
      <c r="B1530" s="8" t="s">
        <v>16429</v>
      </c>
      <c r="C1530" s="12">
        <v>47211</v>
      </c>
      <c r="D1530" s="13" t="s">
        <v>4037</v>
      </c>
      <c r="E1530" s="48">
        <v>6625.6</v>
      </c>
      <c r="F1530" s="15">
        <v>44241</v>
      </c>
      <c r="G1530" s="48">
        <v>6625.6</v>
      </c>
      <c r="H1530" s="49">
        <f>Tabla13[[#This Row],[Importe]]-Tabla13[[#This Row],[Pagado]]</f>
        <v>0</v>
      </c>
      <c r="I1530" s="8" t="s">
        <v>10970</v>
      </c>
    </row>
    <row r="1531" spans="1:9" x14ac:dyDescent="0.25">
      <c r="A1531" s="14">
        <v>44241</v>
      </c>
      <c r="B1531" s="8" t="s">
        <v>16430</v>
      </c>
      <c r="C1531" s="12">
        <v>47212</v>
      </c>
      <c r="D1531" s="13" t="s">
        <v>4173</v>
      </c>
      <c r="E1531" s="48">
        <v>18175</v>
      </c>
      <c r="F1531" s="15">
        <v>44242</v>
      </c>
      <c r="G1531" s="48">
        <v>18175</v>
      </c>
      <c r="H1531" s="49">
        <f>Tabla13[[#This Row],[Importe]]-Tabla13[[#This Row],[Pagado]]</f>
        <v>0</v>
      </c>
      <c r="I1531" s="8" t="s">
        <v>10970</v>
      </c>
    </row>
    <row r="1532" spans="1:9" x14ac:dyDescent="0.25">
      <c r="A1532" s="14">
        <v>44241</v>
      </c>
      <c r="B1532" s="8" t="s">
        <v>16431</v>
      </c>
      <c r="C1532" s="12">
        <v>47213</v>
      </c>
      <c r="D1532" s="13" t="s">
        <v>3977</v>
      </c>
      <c r="E1532" s="48">
        <v>1394.8</v>
      </c>
      <c r="F1532" s="15">
        <v>44241</v>
      </c>
      <c r="G1532" s="48">
        <v>1394.8</v>
      </c>
      <c r="H1532" s="49">
        <f>Tabla13[[#This Row],[Importe]]-Tabla13[[#This Row],[Pagado]]</f>
        <v>0</v>
      </c>
      <c r="I1532" s="8" t="s">
        <v>10970</v>
      </c>
    </row>
    <row r="1533" spans="1:9" x14ac:dyDescent="0.25">
      <c r="A1533" s="14">
        <v>44241</v>
      </c>
      <c r="B1533" s="8" t="s">
        <v>16432</v>
      </c>
      <c r="C1533" s="12">
        <v>47214</v>
      </c>
      <c r="D1533" s="13" t="s">
        <v>3958</v>
      </c>
      <c r="E1533" s="48">
        <v>8423.7999999999993</v>
      </c>
      <c r="F1533" s="15">
        <v>44241</v>
      </c>
      <c r="G1533" s="48">
        <v>8423.7999999999993</v>
      </c>
      <c r="H1533" s="49">
        <f>Tabla13[[#This Row],[Importe]]-Tabla13[[#This Row],[Pagado]]</f>
        <v>0</v>
      </c>
      <c r="I1533" s="8" t="s">
        <v>10970</v>
      </c>
    </row>
    <row r="1534" spans="1:9" x14ac:dyDescent="0.25">
      <c r="A1534" s="14">
        <v>44241</v>
      </c>
      <c r="B1534" s="8" t="s">
        <v>16433</v>
      </c>
      <c r="C1534" s="12">
        <v>47215</v>
      </c>
      <c r="D1534" s="13" t="s">
        <v>3958</v>
      </c>
      <c r="E1534" s="48">
        <v>213.2</v>
      </c>
      <c r="F1534" s="15">
        <v>44241</v>
      </c>
      <c r="G1534" s="48">
        <v>213.2</v>
      </c>
      <c r="H1534" s="49">
        <f>Tabla13[[#This Row],[Importe]]-Tabla13[[#This Row],[Pagado]]</f>
        <v>0</v>
      </c>
      <c r="I1534" s="8" t="s">
        <v>10970</v>
      </c>
    </row>
    <row r="1535" spans="1:9" x14ac:dyDescent="0.25">
      <c r="A1535" s="14">
        <v>44241</v>
      </c>
      <c r="B1535" s="8" t="s">
        <v>16434</v>
      </c>
      <c r="C1535" s="12">
        <v>47216</v>
      </c>
      <c r="D1535" s="13" t="s">
        <v>3964</v>
      </c>
      <c r="E1535" s="48">
        <v>576.29999999999995</v>
      </c>
      <c r="F1535" s="15">
        <v>44241</v>
      </c>
      <c r="G1535" s="48">
        <v>576.29999999999995</v>
      </c>
      <c r="H1535" s="49">
        <f>Tabla13[[#This Row],[Importe]]-Tabla13[[#This Row],[Pagado]]</f>
        <v>0</v>
      </c>
      <c r="I1535" s="8" t="s">
        <v>10970</v>
      </c>
    </row>
    <row r="1536" spans="1:9" x14ac:dyDescent="0.25">
      <c r="A1536" s="14">
        <v>44241</v>
      </c>
      <c r="B1536" s="8" t="s">
        <v>16435</v>
      </c>
      <c r="C1536" s="12">
        <v>47217</v>
      </c>
      <c r="D1536" s="13" t="s">
        <v>3962</v>
      </c>
      <c r="E1536" s="48">
        <v>10373</v>
      </c>
      <c r="F1536" s="15">
        <v>44241</v>
      </c>
      <c r="G1536" s="48">
        <v>10373</v>
      </c>
      <c r="H1536" s="49">
        <f>Tabla13[[#This Row],[Importe]]-Tabla13[[#This Row],[Pagado]]</f>
        <v>0</v>
      </c>
      <c r="I1536" s="8" t="s">
        <v>10970</v>
      </c>
    </row>
    <row r="1537" spans="1:9" x14ac:dyDescent="0.25">
      <c r="A1537" s="14">
        <v>44241</v>
      </c>
      <c r="B1537" s="8" t="s">
        <v>16436</v>
      </c>
      <c r="C1537" s="12">
        <v>47218</v>
      </c>
      <c r="D1537" s="13" t="s">
        <v>4185</v>
      </c>
      <c r="E1537" s="48">
        <v>1321.3</v>
      </c>
      <c r="F1537" s="15">
        <v>44241</v>
      </c>
      <c r="G1537" s="48">
        <v>1321.3</v>
      </c>
      <c r="H1537" s="49">
        <f>Tabla13[[#This Row],[Importe]]-Tabla13[[#This Row],[Pagado]]</f>
        <v>0</v>
      </c>
      <c r="I1537" s="8" t="s">
        <v>10970</v>
      </c>
    </row>
    <row r="1538" spans="1:9" ht="30" x14ac:dyDescent="0.25">
      <c r="A1538" s="14">
        <v>44241</v>
      </c>
      <c r="B1538" s="8" t="s">
        <v>16437</v>
      </c>
      <c r="C1538" s="12">
        <v>47219</v>
      </c>
      <c r="D1538" s="13" t="s">
        <v>3950</v>
      </c>
      <c r="E1538" s="48">
        <v>2974.2</v>
      </c>
      <c r="F1538" s="15" t="s">
        <v>16438</v>
      </c>
      <c r="G1538" s="48">
        <f>2000+974.2</f>
        <v>2974.2</v>
      </c>
      <c r="H1538" s="49">
        <f>Tabla13[[#This Row],[Importe]]-Tabla13[[#This Row],[Pagado]]</f>
        <v>0</v>
      </c>
      <c r="I1538" s="8" t="s">
        <v>10970</v>
      </c>
    </row>
    <row r="1539" spans="1:9" x14ac:dyDescent="0.25">
      <c r="A1539" s="14">
        <v>44241</v>
      </c>
      <c r="B1539" s="8" t="s">
        <v>16439</v>
      </c>
      <c r="C1539" s="12">
        <v>47220</v>
      </c>
      <c r="D1539" s="13" t="s">
        <v>3993</v>
      </c>
      <c r="E1539" s="48">
        <v>4169.7</v>
      </c>
      <c r="F1539" s="15">
        <v>44241</v>
      </c>
      <c r="G1539" s="48">
        <v>4169.7</v>
      </c>
      <c r="H1539" s="49">
        <f>Tabla13[[#This Row],[Importe]]-Tabla13[[#This Row],[Pagado]]</f>
        <v>0</v>
      </c>
      <c r="I1539" s="8" t="s">
        <v>10970</v>
      </c>
    </row>
    <row r="1540" spans="1:9" x14ac:dyDescent="0.25">
      <c r="A1540" s="14">
        <v>44241</v>
      </c>
      <c r="B1540" s="8" t="s">
        <v>16440</v>
      </c>
      <c r="C1540" s="12">
        <v>47221</v>
      </c>
      <c r="D1540" s="13" t="s">
        <v>4132</v>
      </c>
      <c r="E1540" s="48">
        <v>2868.2</v>
      </c>
      <c r="F1540" s="15">
        <v>44241</v>
      </c>
      <c r="G1540" s="48">
        <v>2868.2</v>
      </c>
      <c r="H1540" s="49">
        <f>Tabla13[[#This Row],[Importe]]-Tabla13[[#This Row],[Pagado]]</f>
        <v>0</v>
      </c>
      <c r="I1540" s="8" t="s">
        <v>10970</v>
      </c>
    </row>
    <row r="1541" spans="1:9" x14ac:dyDescent="0.25">
      <c r="A1541" s="14">
        <v>44241</v>
      </c>
      <c r="B1541" s="8" t="s">
        <v>16441</v>
      </c>
      <c r="C1541" s="12">
        <v>47222</v>
      </c>
      <c r="D1541" s="13" t="s">
        <v>4092</v>
      </c>
      <c r="E1541" s="48">
        <v>3172.2</v>
      </c>
      <c r="F1541" s="15">
        <v>44241</v>
      </c>
      <c r="G1541" s="48">
        <v>3172.2</v>
      </c>
      <c r="H1541" s="49">
        <f>Tabla13[[#This Row],[Importe]]-Tabla13[[#This Row],[Pagado]]</f>
        <v>0</v>
      </c>
      <c r="I1541" s="8" t="s">
        <v>10970</v>
      </c>
    </row>
    <row r="1542" spans="1:9" x14ac:dyDescent="0.25">
      <c r="A1542" s="14">
        <v>44241</v>
      </c>
      <c r="B1542" s="8" t="s">
        <v>16442</v>
      </c>
      <c r="C1542" s="12">
        <v>47223</v>
      </c>
      <c r="D1542" s="13" t="s">
        <v>3994</v>
      </c>
      <c r="E1542" s="48">
        <v>1025.2</v>
      </c>
      <c r="F1542" s="15">
        <v>44241</v>
      </c>
      <c r="G1542" s="48">
        <v>1025.2</v>
      </c>
      <c r="H1542" s="49">
        <f>Tabla13[[#This Row],[Importe]]-Tabla13[[#This Row],[Pagado]]</f>
        <v>0</v>
      </c>
      <c r="I1542" s="8" t="s">
        <v>10970</v>
      </c>
    </row>
    <row r="1543" spans="1:9" x14ac:dyDescent="0.25">
      <c r="A1543" s="14">
        <v>44241</v>
      </c>
      <c r="B1543" s="8" t="s">
        <v>16443</v>
      </c>
      <c r="C1543" s="12">
        <v>47224</v>
      </c>
      <c r="D1543" s="13" t="s">
        <v>3964</v>
      </c>
      <c r="E1543" s="48">
        <v>510.16</v>
      </c>
      <c r="F1543" s="15">
        <v>44241</v>
      </c>
      <c r="G1543" s="48">
        <v>510.16</v>
      </c>
      <c r="H1543" s="49">
        <f>Tabla13[[#This Row],[Importe]]-Tabla13[[#This Row],[Pagado]]</f>
        <v>0</v>
      </c>
      <c r="I1543" s="8" t="s">
        <v>10970</v>
      </c>
    </row>
    <row r="1544" spans="1:9" x14ac:dyDescent="0.25">
      <c r="A1544" s="14">
        <v>44241</v>
      </c>
      <c r="B1544" s="8" t="s">
        <v>16444</v>
      </c>
      <c r="C1544" s="12">
        <v>47225</v>
      </c>
      <c r="D1544" s="13" t="s">
        <v>3938</v>
      </c>
      <c r="E1544" s="48">
        <v>5595.1</v>
      </c>
      <c r="F1544" s="15">
        <v>44241</v>
      </c>
      <c r="G1544" s="48">
        <v>5595.1</v>
      </c>
      <c r="H1544" s="49">
        <f>Tabla13[[#This Row],[Importe]]-Tabla13[[#This Row],[Pagado]]</f>
        <v>0</v>
      </c>
      <c r="I1544" s="8" t="s">
        <v>10970</v>
      </c>
    </row>
    <row r="1545" spans="1:9" x14ac:dyDescent="0.25">
      <c r="A1545" s="14">
        <v>44241</v>
      </c>
      <c r="B1545" s="8" t="s">
        <v>16445</v>
      </c>
      <c r="C1545" s="12">
        <v>47226</v>
      </c>
      <c r="D1545" s="17" t="s">
        <v>7662</v>
      </c>
      <c r="E1545" s="48">
        <v>0</v>
      </c>
      <c r="F1545" s="18" t="s">
        <v>7662</v>
      </c>
      <c r="G1545" s="48">
        <v>0</v>
      </c>
      <c r="H1545" s="49">
        <f>Tabla13[[#This Row],[Importe]]-Tabla13[[#This Row],[Pagado]]</f>
        <v>0</v>
      </c>
      <c r="I1545" s="8" t="s">
        <v>7662</v>
      </c>
    </row>
    <row r="1546" spans="1:9" x14ac:dyDescent="0.25">
      <c r="A1546" s="14">
        <v>44241</v>
      </c>
      <c r="B1546" s="8" t="s">
        <v>16446</v>
      </c>
      <c r="C1546" s="12">
        <v>47227</v>
      </c>
      <c r="D1546" s="13" t="s">
        <v>3995</v>
      </c>
      <c r="E1546" s="48">
        <v>46015.9</v>
      </c>
      <c r="F1546" s="15">
        <v>44241</v>
      </c>
      <c r="G1546" s="48">
        <v>46015.9</v>
      </c>
      <c r="H1546" s="49">
        <f>Tabla13[[#This Row],[Importe]]-Tabla13[[#This Row],[Pagado]]</f>
        <v>0</v>
      </c>
      <c r="I1546" s="8" t="s">
        <v>10970</v>
      </c>
    </row>
    <row r="1547" spans="1:9" x14ac:dyDescent="0.25">
      <c r="A1547" s="14">
        <v>44241</v>
      </c>
      <c r="B1547" s="8" t="s">
        <v>16447</v>
      </c>
      <c r="C1547" s="12">
        <v>47228</v>
      </c>
      <c r="D1547" s="13" t="s">
        <v>4017</v>
      </c>
      <c r="E1547" s="48">
        <v>1135.2</v>
      </c>
      <c r="F1547" s="15">
        <v>44247</v>
      </c>
      <c r="G1547" s="48">
        <v>1135.2</v>
      </c>
      <c r="H1547" s="49">
        <f>Tabla13[[#This Row],[Importe]]-Tabla13[[#This Row],[Pagado]]</f>
        <v>0</v>
      </c>
      <c r="I1547" s="8" t="s">
        <v>10970</v>
      </c>
    </row>
    <row r="1548" spans="1:9" x14ac:dyDescent="0.25">
      <c r="A1548" s="14">
        <v>44241</v>
      </c>
      <c r="B1548" s="8" t="s">
        <v>16448</v>
      </c>
      <c r="C1548" s="12">
        <v>47229</v>
      </c>
      <c r="D1548" s="13" t="s">
        <v>3964</v>
      </c>
      <c r="E1548" s="48">
        <v>1750</v>
      </c>
      <c r="F1548" s="15">
        <v>44241</v>
      </c>
      <c r="G1548" s="48">
        <v>1750</v>
      </c>
      <c r="H1548" s="49">
        <f>Tabla13[[#This Row],[Importe]]-Tabla13[[#This Row],[Pagado]]</f>
        <v>0</v>
      </c>
      <c r="I1548" s="8" t="s">
        <v>10970</v>
      </c>
    </row>
    <row r="1549" spans="1:9" x14ac:dyDescent="0.25">
      <c r="A1549" s="14">
        <v>44241</v>
      </c>
      <c r="B1549" s="8" t="s">
        <v>16449</v>
      </c>
      <c r="C1549" s="12">
        <v>47230</v>
      </c>
      <c r="D1549" s="13" t="s">
        <v>4067</v>
      </c>
      <c r="E1549" s="48">
        <v>5500</v>
      </c>
      <c r="F1549" s="15">
        <v>44241</v>
      </c>
      <c r="G1549" s="48">
        <v>5500</v>
      </c>
      <c r="H1549" s="49">
        <f>Tabla13[[#This Row],[Importe]]-Tabla13[[#This Row],[Pagado]]</f>
        <v>0</v>
      </c>
      <c r="I1549" s="8" t="s">
        <v>10970</v>
      </c>
    </row>
    <row r="1550" spans="1:9" x14ac:dyDescent="0.25">
      <c r="A1550" s="14">
        <v>44241</v>
      </c>
      <c r="B1550" s="8" t="s">
        <v>16450</v>
      </c>
      <c r="C1550" s="12">
        <v>47231</v>
      </c>
      <c r="D1550" s="13" t="s">
        <v>3969</v>
      </c>
      <c r="E1550" s="48">
        <v>7875.1</v>
      </c>
      <c r="F1550" s="15">
        <v>44241</v>
      </c>
      <c r="G1550" s="48">
        <v>7875.1</v>
      </c>
      <c r="H1550" s="49">
        <f>Tabla13[[#This Row],[Importe]]-Tabla13[[#This Row],[Pagado]]</f>
        <v>0</v>
      </c>
      <c r="I1550" s="8" t="s">
        <v>10970</v>
      </c>
    </row>
    <row r="1551" spans="1:9" x14ac:dyDescent="0.25">
      <c r="A1551" s="14">
        <v>44241</v>
      </c>
      <c r="B1551" s="8" t="s">
        <v>16451</v>
      </c>
      <c r="C1551" s="12">
        <v>47232</v>
      </c>
      <c r="D1551" s="13" t="s">
        <v>4036</v>
      </c>
      <c r="E1551" s="48">
        <v>2377.1999999999998</v>
      </c>
      <c r="F1551" s="15">
        <v>44241</v>
      </c>
      <c r="G1551" s="48">
        <v>2377.1999999999998</v>
      </c>
      <c r="H1551" s="49">
        <f>Tabla13[[#This Row],[Importe]]-Tabla13[[#This Row],[Pagado]]</f>
        <v>0</v>
      </c>
      <c r="I1551" s="8" t="s">
        <v>10970</v>
      </c>
    </row>
    <row r="1552" spans="1:9" x14ac:dyDescent="0.25">
      <c r="A1552" s="14">
        <v>44241</v>
      </c>
      <c r="B1552" s="8" t="s">
        <v>16452</v>
      </c>
      <c r="C1552" s="12">
        <v>47233</v>
      </c>
      <c r="D1552" s="13" t="s">
        <v>3996</v>
      </c>
      <c r="E1552" s="48">
        <v>13191</v>
      </c>
      <c r="F1552" s="15">
        <v>44241</v>
      </c>
      <c r="G1552" s="48">
        <v>13191</v>
      </c>
      <c r="H1552" s="49">
        <f>Tabla13[[#This Row],[Importe]]-Tabla13[[#This Row],[Pagado]]</f>
        <v>0</v>
      </c>
      <c r="I1552" s="8" t="s">
        <v>10970</v>
      </c>
    </row>
    <row r="1553" spans="1:9" x14ac:dyDescent="0.25">
      <c r="A1553" s="14">
        <v>44241</v>
      </c>
      <c r="B1553" s="8" t="s">
        <v>16453</v>
      </c>
      <c r="C1553" s="12">
        <v>47234</v>
      </c>
      <c r="D1553" s="13" t="s">
        <v>4210</v>
      </c>
      <c r="E1553" s="48">
        <v>5252.3</v>
      </c>
      <c r="F1553" s="15">
        <v>44241</v>
      </c>
      <c r="G1553" s="48">
        <v>5252.3</v>
      </c>
      <c r="H1553" s="49">
        <f>Tabla13[[#This Row],[Importe]]-Tabla13[[#This Row],[Pagado]]</f>
        <v>0</v>
      </c>
      <c r="I1553" s="8" t="s">
        <v>10970</v>
      </c>
    </row>
    <row r="1554" spans="1:9" x14ac:dyDescent="0.25">
      <c r="A1554" s="14">
        <v>44241</v>
      </c>
      <c r="B1554" s="8" t="s">
        <v>16454</v>
      </c>
      <c r="C1554" s="12">
        <v>47235</v>
      </c>
      <c r="D1554" s="13" t="s">
        <v>4113</v>
      </c>
      <c r="E1554" s="48">
        <v>1454.6</v>
      </c>
      <c r="F1554" s="15">
        <v>44241</v>
      </c>
      <c r="G1554" s="48">
        <v>1454.6</v>
      </c>
      <c r="H1554" s="49">
        <f>Tabla13[[#This Row],[Importe]]-Tabla13[[#This Row],[Pagado]]</f>
        <v>0</v>
      </c>
      <c r="I1554" s="8" t="s">
        <v>10970</v>
      </c>
    </row>
    <row r="1555" spans="1:9" x14ac:dyDescent="0.25">
      <c r="A1555" s="14">
        <v>44241</v>
      </c>
      <c r="B1555" s="8" t="s">
        <v>16455</v>
      </c>
      <c r="C1555" s="12">
        <v>47236</v>
      </c>
      <c r="D1555" s="13" t="s">
        <v>4049</v>
      </c>
      <c r="E1555" s="48">
        <v>2693.6</v>
      </c>
      <c r="F1555" s="15">
        <v>44241</v>
      </c>
      <c r="G1555" s="48">
        <v>2693.6</v>
      </c>
      <c r="H1555" s="49">
        <f>Tabla13[[#This Row],[Importe]]-Tabla13[[#This Row],[Pagado]]</f>
        <v>0</v>
      </c>
      <c r="I1555" s="8" t="s">
        <v>10970</v>
      </c>
    </row>
    <row r="1556" spans="1:9" x14ac:dyDescent="0.25">
      <c r="A1556" s="14">
        <v>44241</v>
      </c>
      <c r="B1556" s="8" t="s">
        <v>16456</v>
      </c>
      <c r="C1556" s="12">
        <v>47237</v>
      </c>
      <c r="D1556" s="13" t="s">
        <v>4049</v>
      </c>
      <c r="E1556" s="48">
        <v>604.79999999999995</v>
      </c>
      <c r="F1556" s="15">
        <v>44241</v>
      </c>
      <c r="G1556" s="48">
        <v>604.79999999999995</v>
      </c>
      <c r="H1556" s="49">
        <f>Tabla13[[#This Row],[Importe]]-Tabla13[[#This Row],[Pagado]]</f>
        <v>0</v>
      </c>
      <c r="I1556" s="8" t="s">
        <v>10970</v>
      </c>
    </row>
    <row r="1557" spans="1:9" x14ac:dyDescent="0.25">
      <c r="A1557" s="14">
        <v>44241</v>
      </c>
      <c r="B1557" s="8" t="s">
        <v>16457</v>
      </c>
      <c r="C1557" s="12">
        <v>47238</v>
      </c>
      <c r="D1557" s="13" t="s">
        <v>4129</v>
      </c>
      <c r="E1557" s="48">
        <v>25172.400000000001</v>
      </c>
      <c r="F1557" s="15">
        <v>44242</v>
      </c>
      <c r="G1557" s="48">
        <v>25172.400000000001</v>
      </c>
      <c r="H1557" s="49">
        <f>Tabla13[[#This Row],[Importe]]-Tabla13[[#This Row],[Pagado]]</f>
        <v>0</v>
      </c>
      <c r="I1557" s="8" t="s">
        <v>10970</v>
      </c>
    </row>
    <row r="1558" spans="1:9" x14ac:dyDescent="0.25">
      <c r="A1558" s="14">
        <v>44241</v>
      </c>
      <c r="B1558" s="8" t="s">
        <v>16458</v>
      </c>
      <c r="C1558" s="12">
        <v>47239</v>
      </c>
      <c r="D1558" s="13" t="s">
        <v>3964</v>
      </c>
      <c r="E1558" s="48">
        <v>197.6</v>
      </c>
      <c r="F1558" s="15">
        <v>44241</v>
      </c>
      <c r="G1558" s="48">
        <v>197.6</v>
      </c>
      <c r="H1558" s="49">
        <f>Tabla13[[#This Row],[Importe]]-Tabla13[[#This Row],[Pagado]]</f>
        <v>0</v>
      </c>
      <c r="I1558" s="8" t="s">
        <v>10970</v>
      </c>
    </row>
    <row r="1559" spans="1:9" x14ac:dyDescent="0.25">
      <c r="A1559" s="14">
        <v>44241</v>
      </c>
      <c r="B1559" s="8" t="s">
        <v>16459</v>
      </c>
      <c r="C1559" s="12">
        <v>47240</v>
      </c>
      <c r="D1559" s="13" t="s">
        <v>8503</v>
      </c>
      <c r="E1559" s="48">
        <v>5000</v>
      </c>
      <c r="F1559" s="15">
        <v>44241</v>
      </c>
      <c r="G1559" s="48">
        <v>5000</v>
      </c>
      <c r="H1559" s="49">
        <f>Tabla13[[#This Row],[Importe]]-Tabla13[[#This Row],[Pagado]]</f>
        <v>0</v>
      </c>
      <c r="I1559" s="8" t="s">
        <v>10970</v>
      </c>
    </row>
    <row r="1560" spans="1:9" x14ac:dyDescent="0.25">
      <c r="A1560" s="14">
        <v>44241</v>
      </c>
      <c r="B1560" s="8" t="s">
        <v>16460</v>
      </c>
      <c r="C1560" s="12">
        <v>47241</v>
      </c>
      <c r="D1560" s="13" t="s">
        <v>3954</v>
      </c>
      <c r="E1560" s="48">
        <v>3049.4</v>
      </c>
      <c r="F1560" s="15">
        <v>44241</v>
      </c>
      <c r="G1560" s="48">
        <v>3049.4</v>
      </c>
      <c r="H1560" s="49">
        <f>Tabla13[[#This Row],[Importe]]-Tabla13[[#This Row],[Pagado]]</f>
        <v>0</v>
      </c>
      <c r="I1560" s="8" t="s">
        <v>10970</v>
      </c>
    </row>
    <row r="1561" spans="1:9" x14ac:dyDescent="0.25">
      <c r="A1561" s="14">
        <v>44241</v>
      </c>
      <c r="B1561" s="8" t="s">
        <v>16461</v>
      </c>
      <c r="C1561" s="12">
        <v>47242</v>
      </c>
      <c r="D1561" s="13" t="s">
        <v>3989</v>
      </c>
      <c r="E1561" s="48">
        <v>438.6</v>
      </c>
      <c r="F1561" s="15">
        <v>44241</v>
      </c>
      <c r="G1561" s="48">
        <v>438.6</v>
      </c>
      <c r="H1561" s="49">
        <f>Tabla13[[#This Row],[Importe]]-Tabla13[[#This Row],[Pagado]]</f>
        <v>0</v>
      </c>
      <c r="I1561" s="8" t="s">
        <v>10970</v>
      </c>
    </row>
    <row r="1562" spans="1:9" x14ac:dyDescent="0.25">
      <c r="A1562" s="14">
        <v>44241</v>
      </c>
      <c r="B1562" s="8" t="s">
        <v>16462</v>
      </c>
      <c r="C1562" s="12">
        <v>47243</v>
      </c>
      <c r="D1562" s="13" t="s">
        <v>4049</v>
      </c>
      <c r="E1562" s="48">
        <v>599.6</v>
      </c>
      <c r="F1562" s="15">
        <v>44241</v>
      </c>
      <c r="G1562" s="48">
        <v>599.6</v>
      </c>
      <c r="H1562" s="49">
        <f>Tabla13[[#This Row],[Importe]]-Tabla13[[#This Row],[Pagado]]</f>
        <v>0</v>
      </c>
      <c r="I1562" s="8" t="s">
        <v>10970</v>
      </c>
    </row>
    <row r="1563" spans="1:9" x14ac:dyDescent="0.25">
      <c r="A1563" s="14">
        <v>44241</v>
      </c>
      <c r="B1563" s="8" t="s">
        <v>16463</v>
      </c>
      <c r="C1563" s="12">
        <v>47244</v>
      </c>
      <c r="D1563" s="13" t="s">
        <v>4121</v>
      </c>
      <c r="E1563" s="48">
        <v>5655.7</v>
      </c>
      <c r="F1563" s="15">
        <v>44241</v>
      </c>
      <c r="G1563" s="48">
        <v>5655.7</v>
      </c>
      <c r="H1563" s="49">
        <f>Tabla13[[#This Row],[Importe]]-Tabla13[[#This Row],[Pagado]]</f>
        <v>0</v>
      </c>
      <c r="I1563" s="8" t="s">
        <v>10970</v>
      </c>
    </row>
    <row r="1564" spans="1:9" x14ac:dyDescent="0.25">
      <c r="A1564" s="14">
        <v>44241</v>
      </c>
      <c r="B1564" s="8" t="s">
        <v>16464</v>
      </c>
      <c r="C1564" s="12">
        <v>47245</v>
      </c>
      <c r="D1564" s="13" t="s">
        <v>4022</v>
      </c>
      <c r="E1564" s="48">
        <v>3175.2</v>
      </c>
      <c r="F1564" s="15">
        <v>44241</v>
      </c>
      <c r="G1564" s="48">
        <v>3175.2</v>
      </c>
      <c r="H1564" s="49">
        <f>Tabla13[[#This Row],[Importe]]-Tabla13[[#This Row],[Pagado]]</f>
        <v>0</v>
      </c>
      <c r="I1564" s="8" t="s">
        <v>10970</v>
      </c>
    </row>
    <row r="1565" spans="1:9" x14ac:dyDescent="0.25">
      <c r="A1565" s="14">
        <v>44241</v>
      </c>
      <c r="B1565" s="8" t="s">
        <v>16465</v>
      </c>
      <c r="C1565" s="12">
        <v>47246</v>
      </c>
      <c r="D1565" s="13" t="s">
        <v>3964</v>
      </c>
      <c r="E1565" s="48">
        <v>500</v>
      </c>
      <c r="F1565" s="15">
        <v>44241</v>
      </c>
      <c r="G1565" s="48">
        <v>500</v>
      </c>
      <c r="H1565" s="49">
        <f>Tabla13[[#This Row],[Importe]]-Tabla13[[#This Row],[Pagado]]</f>
        <v>0</v>
      </c>
      <c r="I1565" s="8" t="s">
        <v>10970</v>
      </c>
    </row>
    <row r="1566" spans="1:9" x14ac:dyDescent="0.25">
      <c r="A1566" s="14">
        <v>44241</v>
      </c>
      <c r="B1566" s="8" t="s">
        <v>16466</v>
      </c>
      <c r="C1566" s="12">
        <v>47247</v>
      </c>
      <c r="D1566" s="13" t="s">
        <v>4133</v>
      </c>
      <c r="E1566" s="48">
        <v>750</v>
      </c>
      <c r="F1566" s="15">
        <v>44241</v>
      </c>
      <c r="G1566" s="48">
        <v>750</v>
      </c>
      <c r="H1566" s="49">
        <f>Tabla13[[#This Row],[Importe]]-Tabla13[[#This Row],[Pagado]]</f>
        <v>0</v>
      </c>
      <c r="I1566" s="8" t="s">
        <v>10970</v>
      </c>
    </row>
    <row r="1567" spans="1:9" x14ac:dyDescent="0.25">
      <c r="A1567" s="14">
        <v>44241</v>
      </c>
      <c r="B1567" s="8" t="s">
        <v>16467</v>
      </c>
      <c r="C1567" s="12">
        <v>47248</v>
      </c>
      <c r="D1567" s="13" t="s">
        <v>3935</v>
      </c>
      <c r="E1567" s="48">
        <v>15906</v>
      </c>
      <c r="F1567" s="15">
        <v>44242</v>
      </c>
      <c r="G1567" s="48">
        <v>15906</v>
      </c>
      <c r="H1567" s="49">
        <f>Tabla13[[#This Row],[Importe]]-Tabla13[[#This Row],[Pagado]]</f>
        <v>0</v>
      </c>
      <c r="I1567" s="8" t="s">
        <v>10970</v>
      </c>
    </row>
    <row r="1568" spans="1:9" x14ac:dyDescent="0.25">
      <c r="A1568" s="14">
        <v>44241</v>
      </c>
      <c r="B1568" s="8" t="s">
        <v>16468</v>
      </c>
      <c r="C1568" s="12">
        <v>47249</v>
      </c>
      <c r="D1568" s="13" t="s">
        <v>4109</v>
      </c>
      <c r="E1568" s="48">
        <v>1990</v>
      </c>
      <c r="F1568" s="15">
        <v>44241</v>
      </c>
      <c r="G1568" s="48">
        <v>1990</v>
      </c>
      <c r="H1568" s="49">
        <f>Tabla13[[#This Row],[Importe]]-Tabla13[[#This Row],[Pagado]]</f>
        <v>0</v>
      </c>
      <c r="I1568" s="8" t="s">
        <v>10970</v>
      </c>
    </row>
    <row r="1569" spans="1:9" x14ac:dyDescent="0.25">
      <c r="A1569" s="14">
        <v>44241</v>
      </c>
      <c r="B1569" s="8" t="s">
        <v>16469</v>
      </c>
      <c r="C1569" s="12">
        <v>47250</v>
      </c>
      <c r="D1569" s="13" t="s">
        <v>4066</v>
      </c>
      <c r="E1569" s="48">
        <v>3410</v>
      </c>
      <c r="F1569" s="15">
        <v>44241</v>
      </c>
      <c r="G1569" s="48">
        <v>3410</v>
      </c>
      <c r="H1569" s="49">
        <f>Tabla13[[#This Row],[Importe]]-Tabla13[[#This Row],[Pagado]]</f>
        <v>0</v>
      </c>
      <c r="I1569" s="8" t="s">
        <v>10970</v>
      </c>
    </row>
    <row r="1570" spans="1:9" x14ac:dyDescent="0.25">
      <c r="A1570" s="14">
        <v>44241</v>
      </c>
      <c r="B1570" s="8" t="s">
        <v>16470</v>
      </c>
      <c r="C1570" s="12">
        <v>47251</v>
      </c>
      <c r="D1570" s="13" t="s">
        <v>3935</v>
      </c>
      <c r="E1570" s="48">
        <v>143</v>
      </c>
      <c r="F1570" s="15">
        <v>44242</v>
      </c>
      <c r="G1570" s="48">
        <v>143</v>
      </c>
      <c r="H1570" s="49">
        <f>Tabla13[[#This Row],[Importe]]-Tabla13[[#This Row],[Pagado]]</f>
        <v>0</v>
      </c>
      <c r="I1570" s="8" t="s">
        <v>10970</v>
      </c>
    </row>
    <row r="1571" spans="1:9" x14ac:dyDescent="0.25">
      <c r="A1571" s="14">
        <v>44241</v>
      </c>
      <c r="B1571" s="8" t="s">
        <v>16471</v>
      </c>
      <c r="C1571" s="12">
        <v>47252</v>
      </c>
      <c r="D1571" s="13" t="s">
        <v>4099</v>
      </c>
      <c r="E1571" s="48">
        <v>3339.7</v>
      </c>
      <c r="F1571" s="15">
        <v>44241</v>
      </c>
      <c r="G1571" s="48">
        <v>3339.7</v>
      </c>
      <c r="H1571" s="49">
        <f>Tabla13[[#This Row],[Importe]]-Tabla13[[#This Row],[Pagado]]</f>
        <v>0</v>
      </c>
      <c r="I1571" s="8" t="s">
        <v>10970</v>
      </c>
    </row>
    <row r="1572" spans="1:9" x14ac:dyDescent="0.25">
      <c r="A1572" s="14">
        <v>44241</v>
      </c>
      <c r="B1572" s="8" t="s">
        <v>16472</v>
      </c>
      <c r="C1572" s="12">
        <v>47253</v>
      </c>
      <c r="D1572" s="13" t="s">
        <v>3994</v>
      </c>
      <c r="E1572" s="48">
        <v>1782.9</v>
      </c>
      <c r="F1572" s="15">
        <v>44241</v>
      </c>
      <c r="G1572" s="48">
        <v>1782.9</v>
      </c>
      <c r="H1572" s="49">
        <f>Tabla13[[#This Row],[Importe]]-Tabla13[[#This Row],[Pagado]]</f>
        <v>0</v>
      </c>
      <c r="I1572" s="8" t="s">
        <v>10970</v>
      </c>
    </row>
    <row r="1573" spans="1:9" x14ac:dyDescent="0.25">
      <c r="A1573" s="14">
        <v>44241</v>
      </c>
      <c r="B1573" s="8" t="s">
        <v>16473</v>
      </c>
      <c r="C1573" s="12">
        <v>47254</v>
      </c>
      <c r="D1573" s="13" t="s">
        <v>4049</v>
      </c>
      <c r="E1573" s="48">
        <v>508.2</v>
      </c>
      <c r="F1573" s="15">
        <v>44241</v>
      </c>
      <c r="G1573" s="48">
        <v>508.2</v>
      </c>
      <c r="H1573" s="49">
        <f>Tabla13[[#This Row],[Importe]]-Tabla13[[#This Row],[Pagado]]</f>
        <v>0</v>
      </c>
      <c r="I1573" s="8" t="s">
        <v>10970</v>
      </c>
    </row>
    <row r="1574" spans="1:9" x14ac:dyDescent="0.25">
      <c r="A1574" s="14">
        <v>44241</v>
      </c>
      <c r="B1574" s="8" t="s">
        <v>16474</v>
      </c>
      <c r="C1574" s="12">
        <v>47255</v>
      </c>
      <c r="D1574" s="13" t="s">
        <v>3958</v>
      </c>
      <c r="E1574" s="48">
        <v>2872.8</v>
      </c>
      <c r="F1574" s="15">
        <v>44241</v>
      </c>
      <c r="G1574" s="48">
        <v>2872.8</v>
      </c>
      <c r="H1574" s="49">
        <f>Tabla13[[#This Row],[Importe]]-Tabla13[[#This Row],[Pagado]]</f>
        <v>0</v>
      </c>
      <c r="I1574" s="8" t="s">
        <v>10970</v>
      </c>
    </row>
    <row r="1575" spans="1:9" x14ac:dyDescent="0.25">
      <c r="A1575" s="14">
        <v>44241</v>
      </c>
      <c r="B1575" s="8" t="s">
        <v>16475</v>
      </c>
      <c r="C1575" s="12">
        <v>47256</v>
      </c>
      <c r="D1575" s="13" t="s">
        <v>4061</v>
      </c>
      <c r="E1575" s="48">
        <v>9643.2000000000007</v>
      </c>
      <c r="F1575" s="15">
        <v>44241</v>
      </c>
      <c r="G1575" s="48">
        <v>9643.2000000000007</v>
      </c>
      <c r="H1575" s="49">
        <f>Tabla13[[#This Row],[Importe]]-Tabla13[[#This Row],[Pagado]]</f>
        <v>0</v>
      </c>
      <c r="I1575" s="8" t="s">
        <v>10970</v>
      </c>
    </row>
    <row r="1576" spans="1:9" x14ac:dyDescent="0.25">
      <c r="A1576" s="14">
        <v>44241</v>
      </c>
      <c r="B1576" s="8" t="s">
        <v>16476</v>
      </c>
      <c r="C1576" s="12">
        <v>47257</v>
      </c>
      <c r="D1576" s="13" t="s">
        <v>3978</v>
      </c>
      <c r="E1576" s="48">
        <v>3868.4</v>
      </c>
      <c r="F1576" s="15">
        <v>44241</v>
      </c>
      <c r="G1576" s="48">
        <v>3868.4</v>
      </c>
      <c r="H1576" s="49">
        <f>Tabla13[[#This Row],[Importe]]-Tabla13[[#This Row],[Pagado]]</f>
        <v>0</v>
      </c>
      <c r="I1576" s="8" t="s">
        <v>10970</v>
      </c>
    </row>
    <row r="1577" spans="1:9" x14ac:dyDescent="0.25">
      <c r="A1577" s="14">
        <v>44241</v>
      </c>
      <c r="B1577" s="8" t="s">
        <v>16477</v>
      </c>
      <c r="C1577" s="12">
        <v>47258</v>
      </c>
      <c r="D1577" s="13" t="s">
        <v>4159</v>
      </c>
      <c r="E1577" s="48">
        <v>13600.5</v>
      </c>
      <c r="F1577" s="15">
        <v>44241</v>
      </c>
      <c r="G1577" s="48">
        <v>13600.5</v>
      </c>
      <c r="H1577" s="49">
        <f>Tabla13[[#This Row],[Importe]]-Tabla13[[#This Row],[Pagado]]</f>
        <v>0</v>
      </c>
      <c r="I1577" s="8" t="s">
        <v>10970</v>
      </c>
    </row>
    <row r="1578" spans="1:9" x14ac:dyDescent="0.25">
      <c r="A1578" s="14">
        <v>44241</v>
      </c>
      <c r="B1578" s="8" t="s">
        <v>16478</v>
      </c>
      <c r="C1578" s="12">
        <v>47259</v>
      </c>
      <c r="D1578" s="13" t="s">
        <v>8544</v>
      </c>
      <c r="E1578" s="48">
        <v>4805.2</v>
      </c>
      <c r="F1578" s="15">
        <v>44241</v>
      </c>
      <c r="G1578" s="48">
        <v>4805.2</v>
      </c>
      <c r="H1578" s="49">
        <f>Tabla13[[#This Row],[Importe]]-Tabla13[[#This Row],[Pagado]]</f>
        <v>0</v>
      </c>
      <c r="I1578" s="8" t="s">
        <v>10970</v>
      </c>
    </row>
    <row r="1579" spans="1:9" x14ac:dyDescent="0.25">
      <c r="A1579" s="14">
        <v>44241</v>
      </c>
      <c r="B1579" s="8" t="s">
        <v>16479</v>
      </c>
      <c r="C1579" s="12">
        <v>47260</v>
      </c>
      <c r="D1579" s="13" t="s">
        <v>4073</v>
      </c>
      <c r="E1579" s="48">
        <v>6471.4</v>
      </c>
      <c r="F1579" s="15">
        <v>44241</v>
      </c>
      <c r="G1579" s="48">
        <v>6471.4</v>
      </c>
      <c r="H1579" s="49">
        <f>Tabla13[[#This Row],[Importe]]-Tabla13[[#This Row],[Pagado]]</f>
        <v>0</v>
      </c>
      <c r="I1579" s="8" t="s">
        <v>10970</v>
      </c>
    </row>
    <row r="1580" spans="1:9" x14ac:dyDescent="0.25">
      <c r="A1580" s="14">
        <v>44241</v>
      </c>
      <c r="B1580" s="8" t="s">
        <v>16480</v>
      </c>
      <c r="C1580" s="12">
        <v>47261</v>
      </c>
      <c r="D1580" s="13" t="s">
        <v>3964</v>
      </c>
      <c r="E1580" s="48">
        <v>100</v>
      </c>
      <c r="F1580" s="15">
        <v>44241</v>
      </c>
      <c r="G1580" s="48">
        <v>100</v>
      </c>
      <c r="H1580" s="49">
        <f>Tabla13[[#This Row],[Importe]]-Tabla13[[#This Row],[Pagado]]</f>
        <v>0</v>
      </c>
      <c r="I1580" s="8" t="s">
        <v>10970</v>
      </c>
    </row>
    <row r="1581" spans="1:9" x14ac:dyDescent="0.25">
      <c r="A1581" s="14">
        <v>44241</v>
      </c>
      <c r="B1581" s="8" t="s">
        <v>16481</v>
      </c>
      <c r="C1581" s="12">
        <v>47262</v>
      </c>
      <c r="D1581" s="13" t="s">
        <v>4047</v>
      </c>
      <c r="E1581" s="48">
        <v>936</v>
      </c>
      <c r="F1581" s="15">
        <v>44241</v>
      </c>
      <c r="G1581" s="48">
        <v>936</v>
      </c>
      <c r="H1581" s="49">
        <f>Tabla13[[#This Row],[Importe]]-Tabla13[[#This Row],[Pagado]]</f>
        <v>0</v>
      </c>
      <c r="I1581" s="8" t="s">
        <v>10970</v>
      </c>
    </row>
    <row r="1582" spans="1:9" x14ac:dyDescent="0.25">
      <c r="A1582" s="14">
        <v>44241</v>
      </c>
      <c r="B1582" s="8" t="s">
        <v>16482</v>
      </c>
      <c r="C1582" s="12">
        <v>47263</v>
      </c>
      <c r="D1582" s="13" t="s">
        <v>3964</v>
      </c>
      <c r="E1582" s="48">
        <v>990</v>
      </c>
      <c r="F1582" s="15">
        <v>44241</v>
      </c>
      <c r="G1582" s="48">
        <v>990</v>
      </c>
      <c r="H1582" s="49">
        <f>Tabla13[[#This Row],[Importe]]-Tabla13[[#This Row],[Pagado]]</f>
        <v>0</v>
      </c>
      <c r="I1582" s="8" t="s">
        <v>10970</v>
      </c>
    </row>
    <row r="1583" spans="1:9" x14ac:dyDescent="0.25">
      <c r="A1583" s="14">
        <v>44241</v>
      </c>
      <c r="B1583" s="8" t="s">
        <v>16483</v>
      </c>
      <c r="C1583" s="12">
        <v>47264</v>
      </c>
      <c r="D1583" s="13" t="s">
        <v>4049</v>
      </c>
      <c r="E1583" s="48">
        <v>775.8</v>
      </c>
      <c r="F1583" s="15">
        <v>44241</v>
      </c>
      <c r="G1583" s="48">
        <v>775.8</v>
      </c>
      <c r="H1583" s="49">
        <f>Tabla13[[#This Row],[Importe]]-Tabla13[[#This Row],[Pagado]]</f>
        <v>0</v>
      </c>
      <c r="I1583" s="8" t="s">
        <v>10970</v>
      </c>
    </row>
    <row r="1584" spans="1:9" x14ac:dyDescent="0.25">
      <c r="A1584" s="14">
        <v>44242</v>
      </c>
      <c r="B1584" s="8" t="s">
        <v>16484</v>
      </c>
      <c r="C1584" s="12">
        <v>47265</v>
      </c>
      <c r="D1584" s="13" t="s">
        <v>3935</v>
      </c>
      <c r="E1584" s="48">
        <v>74883.600000000006</v>
      </c>
      <c r="F1584" s="15">
        <v>44243</v>
      </c>
      <c r="G1584" s="48">
        <v>74883.600000000006</v>
      </c>
      <c r="H1584" s="49">
        <f>Tabla13[[#This Row],[Importe]]-Tabla13[[#This Row],[Pagado]]</f>
        <v>0</v>
      </c>
      <c r="I1584" s="8" t="s">
        <v>10970</v>
      </c>
    </row>
    <row r="1585" spans="1:9" x14ac:dyDescent="0.25">
      <c r="A1585" s="14">
        <v>44242</v>
      </c>
      <c r="B1585" s="8" t="s">
        <v>16485</v>
      </c>
      <c r="C1585" s="12">
        <v>47266</v>
      </c>
      <c r="D1585" s="13" t="s">
        <v>3963</v>
      </c>
      <c r="E1585" s="48">
        <v>4323.7</v>
      </c>
      <c r="F1585" s="15">
        <v>44242</v>
      </c>
      <c r="G1585" s="48">
        <v>4323.7</v>
      </c>
      <c r="H1585" s="49">
        <f>Tabla13[[#This Row],[Importe]]-Tabla13[[#This Row],[Pagado]]</f>
        <v>0</v>
      </c>
      <c r="I1585" s="8" t="s">
        <v>10970</v>
      </c>
    </row>
    <row r="1586" spans="1:9" x14ac:dyDescent="0.25">
      <c r="A1586" s="14">
        <v>44242</v>
      </c>
      <c r="B1586" s="8" t="s">
        <v>16486</v>
      </c>
      <c r="C1586" s="12">
        <v>47267</v>
      </c>
      <c r="D1586" s="13" t="s">
        <v>3954</v>
      </c>
      <c r="E1586" s="48">
        <v>6262.6</v>
      </c>
      <c r="F1586" s="15">
        <v>44242</v>
      </c>
      <c r="G1586" s="48">
        <v>6262.6</v>
      </c>
      <c r="H1586" s="49">
        <f>Tabla13[[#This Row],[Importe]]-Tabla13[[#This Row],[Pagado]]</f>
        <v>0</v>
      </c>
      <c r="I1586" s="8" t="s">
        <v>10970</v>
      </c>
    </row>
    <row r="1587" spans="1:9" x14ac:dyDescent="0.25">
      <c r="A1587" s="14">
        <v>44242</v>
      </c>
      <c r="B1587" s="8" t="s">
        <v>16487</v>
      </c>
      <c r="C1587" s="12">
        <v>47268</v>
      </c>
      <c r="D1587" s="13" t="s">
        <v>4031</v>
      </c>
      <c r="E1587" s="48">
        <v>2080</v>
      </c>
      <c r="F1587" s="15">
        <v>44242</v>
      </c>
      <c r="G1587" s="48">
        <v>2080</v>
      </c>
      <c r="H1587" s="49">
        <f>Tabla13[[#This Row],[Importe]]-Tabla13[[#This Row],[Pagado]]</f>
        <v>0</v>
      </c>
      <c r="I1587" s="8" t="s">
        <v>10970</v>
      </c>
    </row>
    <row r="1588" spans="1:9" x14ac:dyDescent="0.25">
      <c r="A1588" s="14">
        <v>44242</v>
      </c>
      <c r="B1588" s="8" t="s">
        <v>16488</v>
      </c>
      <c r="C1588" s="12">
        <v>47269</v>
      </c>
      <c r="D1588" s="13" t="s">
        <v>3952</v>
      </c>
      <c r="E1588" s="48">
        <v>15977.5</v>
      </c>
      <c r="F1588" s="15">
        <v>44242</v>
      </c>
      <c r="G1588" s="48">
        <v>15977.5</v>
      </c>
      <c r="H1588" s="49">
        <f>Tabla13[[#This Row],[Importe]]-Tabla13[[#This Row],[Pagado]]</f>
        <v>0</v>
      </c>
      <c r="I1588" s="8" t="s">
        <v>10970</v>
      </c>
    </row>
    <row r="1589" spans="1:9" x14ac:dyDescent="0.25">
      <c r="A1589" s="14">
        <v>44242</v>
      </c>
      <c r="B1589" s="8" t="s">
        <v>16489</v>
      </c>
      <c r="C1589" s="12">
        <v>47270</v>
      </c>
      <c r="D1589" s="13" t="s">
        <v>4037</v>
      </c>
      <c r="E1589" s="48">
        <v>12074.8</v>
      </c>
      <c r="F1589" s="15">
        <v>44250</v>
      </c>
      <c r="G1589" s="48">
        <v>12074.8</v>
      </c>
      <c r="H1589" s="49">
        <f>Tabla13[[#This Row],[Importe]]-Tabla13[[#This Row],[Pagado]]</f>
        <v>0</v>
      </c>
      <c r="I1589" s="8" t="s">
        <v>10970</v>
      </c>
    </row>
    <row r="1590" spans="1:9" x14ac:dyDescent="0.25">
      <c r="A1590" s="14">
        <v>44242</v>
      </c>
      <c r="B1590" s="8" t="s">
        <v>16490</v>
      </c>
      <c r="C1590" s="12">
        <v>47271</v>
      </c>
      <c r="D1590" s="13" t="s">
        <v>3941</v>
      </c>
      <c r="E1590" s="48">
        <v>8844.7999999999993</v>
      </c>
      <c r="F1590" s="15">
        <v>44245</v>
      </c>
      <c r="G1590" s="48">
        <v>8844.7999999999993</v>
      </c>
      <c r="H1590" s="49">
        <f>Tabla13[[#This Row],[Importe]]-Tabla13[[#This Row],[Pagado]]</f>
        <v>0</v>
      </c>
      <c r="I1590" s="8" t="s">
        <v>10970</v>
      </c>
    </row>
    <row r="1591" spans="1:9" x14ac:dyDescent="0.25">
      <c r="A1591" s="14">
        <v>44242</v>
      </c>
      <c r="B1591" s="8" t="s">
        <v>16491</v>
      </c>
      <c r="C1591" s="12">
        <v>47272</v>
      </c>
      <c r="D1591" s="13" t="s">
        <v>3938</v>
      </c>
      <c r="E1591" s="48">
        <v>4501.3999999999996</v>
      </c>
      <c r="F1591" s="15">
        <v>44243</v>
      </c>
      <c r="G1591" s="48">
        <v>4501.3999999999996</v>
      </c>
      <c r="H1591" s="49">
        <f>Tabla13[[#This Row],[Importe]]-Tabla13[[#This Row],[Pagado]]</f>
        <v>0</v>
      </c>
      <c r="I1591" s="8" t="s">
        <v>10970</v>
      </c>
    </row>
    <row r="1592" spans="1:9" x14ac:dyDescent="0.25">
      <c r="A1592" s="14">
        <v>44242</v>
      </c>
      <c r="B1592" s="8" t="s">
        <v>16492</v>
      </c>
      <c r="C1592" s="12">
        <v>47273</v>
      </c>
      <c r="D1592" s="13" t="s">
        <v>3950</v>
      </c>
      <c r="E1592" s="48">
        <v>53656.800000000003</v>
      </c>
      <c r="F1592" s="15">
        <v>44243</v>
      </c>
      <c r="G1592" s="48">
        <v>53656.800000000003</v>
      </c>
      <c r="H1592" s="49">
        <f>Tabla13[[#This Row],[Importe]]-Tabla13[[#This Row],[Pagado]]</f>
        <v>0</v>
      </c>
      <c r="I1592" s="8" t="s">
        <v>10970</v>
      </c>
    </row>
    <row r="1593" spans="1:9" x14ac:dyDescent="0.25">
      <c r="A1593" s="14">
        <v>44242</v>
      </c>
      <c r="B1593" s="8" t="s">
        <v>16493</v>
      </c>
      <c r="C1593" s="12">
        <v>47274</v>
      </c>
      <c r="D1593" s="13" t="s">
        <v>8333</v>
      </c>
      <c r="E1593" s="48">
        <v>7275.4</v>
      </c>
      <c r="F1593" s="15">
        <v>44247</v>
      </c>
      <c r="G1593" s="48">
        <v>7275.4</v>
      </c>
      <c r="H1593" s="49">
        <f>Tabla13[[#This Row],[Importe]]-Tabla13[[#This Row],[Pagado]]</f>
        <v>0</v>
      </c>
      <c r="I1593" s="8" t="s">
        <v>10970</v>
      </c>
    </row>
    <row r="1594" spans="1:9" x14ac:dyDescent="0.25">
      <c r="A1594" s="14">
        <v>44242</v>
      </c>
      <c r="B1594" s="8" t="s">
        <v>16494</v>
      </c>
      <c r="C1594" s="12">
        <v>47275</v>
      </c>
      <c r="D1594" s="13" t="s">
        <v>3945</v>
      </c>
      <c r="E1594" s="48">
        <v>4643.8</v>
      </c>
      <c r="F1594" s="15">
        <v>44243</v>
      </c>
      <c r="G1594" s="48">
        <v>4643.8</v>
      </c>
      <c r="H1594" s="49">
        <f>Tabla13[[#This Row],[Importe]]-Tabla13[[#This Row],[Pagado]]</f>
        <v>0</v>
      </c>
      <c r="I1594" s="8" t="s">
        <v>10970</v>
      </c>
    </row>
    <row r="1595" spans="1:9" x14ac:dyDescent="0.25">
      <c r="A1595" s="14">
        <v>44242</v>
      </c>
      <c r="B1595" s="8" t="s">
        <v>16495</v>
      </c>
      <c r="C1595" s="12">
        <v>47276</v>
      </c>
      <c r="D1595" s="13" t="s">
        <v>3947</v>
      </c>
      <c r="E1595" s="48">
        <v>2547.4</v>
      </c>
      <c r="F1595" s="15">
        <v>44243</v>
      </c>
      <c r="G1595" s="48">
        <v>2547.4</v>
      </c>
      <c r="H1595" s="49">
        <f>Tabla13[[#This Row],[Importe]]-Tabla13[[#This Row],[Pagado]]</f>
        <v>0</v>
      </c>
      <c r="I1595" s="8" t="s">
        <v>10970</v>
      </c>
    </row>
    <row r="1596" spans="1:9" x14ac:dyDescent="0.25">
      <c r="A1596" s="14">
        <v>44242</v>
      </c>
      <c r="B1596" s="8" t="s">
        <v>16496</v>
      </c>
      <c r="C1596" s="12">
        <v>47277</v>
      </c>
      <c r="D1596" s="13" t="s">
        <v>3944</v>
      </c>
      <c r="E1596" s="48">
        <v>4423.8999999999996</v>
      </c>
      <c r="F1596" s="15">
        <v>44243</v>
      </c>
      <c r="G1596" s="48">
        <v>4423.8999999999996</v>
      </c>
      <c r="H1596" s="49">
        <f>Tabla13[[#This Row],[Importe]]-Tabla13[[#This Row],[Pagado]]</f>
        <v>0</v>
      </c>
      <c r="I1596" s="8" t="s">
        <v>10970</v>
      </c>
    </row>
    <row r="1597" spans="1:9" x14ac:dyDescent="0.25">
      <c r="A1597" s="14">
        <v>44242</v>
      </c>
      <c r="B1597" s="8" t="s">
        <v>16497</v>
      </c>
      <c r="C1597" s="12">
        <v>47278</v>
      </c>
      <c r="D1597" s="13" t="s">
        <v>4080</v>
      </c>
      <c r="E1597" s="48">
        <v>4241</v>
      </c>
      <c r="F1597" s="15">
        <v>44243</v>
      </c>
      <c r="G1597" s="48">
        <v>4241</v>
      </c>
      <c r="H1597" s="49">
        <f>Tabla13[[#This Row],[Importe]]-Tabla13[[#This Row],[Pagado]]</f>
        <v>0</v>
      </c>
      <c r="I1597" s="8" t="s">
        <v>10970</v>
      </c>
    </row>
    <row r="1598" spans="1:9" x14ac:dyDescent="0.25">
      <c r="A1598" s="14">
        <v>44242</v>
      </c>
      <c r="B1598" s="8" t="s">
        <v>16498</v>
      </c>
      <c r="C1598" s="12">
        <v>47279</v>
      </c>
      <c r="D1598" s="13" t="s">
        <v>3946</v>
      </c>
      <c r="E1598" s="48">
        <v>3296.4</v>
      </c>
      <c r="F1598" s="15">
        <v>44243</v>
      </c>
      <c r="G1598" s="48">
        <v>3296.4</v>
      </c>
      <c r="H1598" s="49">
        <f>Tabla13[[#This Row],[Importe]]-Tabla13[[#This Row],[Pagado]]</f>
        <v>0</v>
      </c>
      <c r="I1598" s="8" t="s">
        <v>10970</v>
      </c>
    </row>
    <row r="1599" spans="1:9" x14ac:dyDescent="0.25">
      <c r="A1599" s="14">
        <v>44242</v>
      </c>
      <c r="B1599" s="8" t="s">
        <v>16499</v>
      </c>
      <c r="C1599" s="12">
        <v>47280</v>
      </c>
      <c r="D1599" s="13" t="s">
        <v>3959</v>
      </c>
      <c r="E1599" s="48">
        <v>7910</v>
      </c>
      <c r="F1599" s="15">
        <v>44242</v>
      </c>
      <c r="G1599" s="48">
        <v>7910</v>
      </c>
      <c r="H1599" s="49">
        <f>Tabla13[[#This Row],[Importe]]-Tabla13[[#This Row],[Pagado]]</f>
        <v>0</v>
      </c>
      <c r="I1599" s="8" t="s">
        <v>10970</v>
      </c>
    </row>
    <row r="1600" spans="1:9" x14ac:dyDescent="0.25">
      <c r="A1600" s="14">
        <v>44242</v>
      </c>
      <c r="B1600" s="8" t="s">
        <v>16500</v>
      </c>
      <c r="C1600" s="12">
        <v>47281</v>
      </c>
      <c r="D1600" s="13" t="s">
        <v>3994</v>
      </c>
      <c r="E1600" s="48">
        <v>2952.1</v>
      </c>
      <c r="F1600" s="15">
        <v>44242</v>
      </c>
      <c r="G1600" s="48">
        <v>2952.1</v>
      </c>
      <c r="H1600" s="49">
        <f>Tabla13[[#This Row],[Importe]]-Tabla13[[#This Row],[Pagado]]</f>
        <v>0</v>
      </c>
      <c r="I1600" s="8" t="s">
        <v>10970</v>
      </c>
    </row>
    <row r="1601" spans="1:9" x14ac:dyDescent="0.25">
      <c r="A1601" s="14">
        <v>44242</v>
      </c>
      <c r="B1601" s="8" t="s">
        <v>16501</v>
      </c>
      <c r="C1601" s="12">
        <v>47282</v>
      </c>
      <c r="D1601" s="13" t="s">
        <v>3949</v>
      </c>
      <c r="E1601" s="48">
        <v>37650.800000000003</v>
      </c>
      <c r="F1601" s="15">
        <v>44244</v>
      </c>
      <c r="G1601" s="48">
        <v>37650.800000000003</v>
      </c>
      <c r="H1601" s="49">
        <f>Tabla13[[#This Row],[Importe]]-Tabla13[[#This Row],[Pagado]]</f>
        <v>0</v>
      </c>
      <c r="I1601" s="8" t="s">
        <v>10970</v>
      </c>
    </row>
    <row r="1602" spans="1:9" x14ac:dyDescent="0.25">
      <c r="A1602" s="14">
        <v>44242</v>
      </c>
      <c r="B1602" s="8" t="s">
        <v>16502</v>
      </c>
      <c r="C1602" s="12">
        <v>47283</v>
      </c>
      <c r="D1602" s="13" t="s">
        <v>4129</v>
      </c>
      <c r="E1602" s="48">
        <v>25962.6</v>
      </c>
      <c r="F1602" s="15">
        <v>44243</v>
      </c>
      <c r="G1602" s="48">
        <v>25962.6</v>
      </c>
      <c r="H1602" s="49">
        <f>Tabla13[[#This Row],[Importe]]-Tabla13[[#This Row],[Pagado]]</f>
        <v>0</v>
      </c>
      <c r="I1602" s="8" t="s">
        <v>10970</v>
      </c>
    </row>
    <row r="1603" spans="1:9" x14ac:dyDescent="0.25">
      <c r="A1603" s="14">
        <v>44242</v>
      </c>
      <c r="B1603" s="8" t="s">
        <v>16503</v>
      </c>
      <c r="C1603" s="12">
        <v>47284</v>
      </c>
      <c r="D1603" s="13" t="s">
        <v>4041</v>
      </c>
      <c r="E1603" s="48">
        <v>2954.4</v>
      </c>
      <c r="F1603" s="15">
        <v>44242</v>
      </c>
      <c r="G1603" s="48">
        <v>2954.4</v>
      </c>
      <c r="H1603" s="49">
        <f>Tabla13[[#This Row],[Importe]]-Tabla13[[#This Row],[Pagado]]</f>
        <v>0</v>
      </c>
      <c r="I1603" s="8" t="s">
        <v>10970</v>
      </c>
    </row>
    <row r="1604" spans="1:9" x14ac:dyDescent="0.25">
      <c r="A1604" s="14">
        <v>44242</v>
      </c>
      <c r="B1604" s="8" t="s">
        <v>16504</v>
      </c>
      <c r="C1604" s="12">
        <v>47285</v>
      </c>
      <c r="D1604" s="13" t="s">
        <v>3942</v>
      </c>
      <c r="E1604" s="48">
        <v>7458</v>
      </c>
      <c r="F1604" s="15">
        <v>44247</v>
      </c>
      <c r="G1604" s="48">
        <v>7458</v>
      </c>
      <c r="H1604" s="49">
        <f>Tabla13[[#This Row],[Importe]]-Tabla13[[#This Row],[Pagado]]</f>
        <v>0</v>
      </c>
      <c r="I1604" s="8" t="s">
        <v>10970</v>
      </c>
    </row>
    <row r="1605" spans="1:9" x14ac:dyDescent="0.25">
      <c r="A1605" s="14">
        <v>44242</v>
      </c>
      <c r="B1605" s="8" t="s">
        <v>16505</v>
      </c>
      <c r="C1605" s="12">
        <v>47286</v>
      </c>
      <c r="D1605" s="13" t="s">
        <v>4093</v>
      </c>
      <c r="E1605" s="48">
        <v>5146.3</v>
      </c>
      <c r="F1605" s="15">
        <v>44242</v>
      </c>
      <c r="G1605" s="48">
        <v>5146.3</v>
      </c>
      <c r="H1605" s="49">
        <f>Tabla13[[#This Row],[Importe]]-Tabla13[[#This Row],[Pagado]]</f>
        <v>0</v>
      </c>
      <c r="I1605" s="8" t="s">
        <v>10970</v>
      </c>
    </row>
    <row r="1606" spans="1:9" x14ac:dyDescent="0.25">
      <c r="A1606" s="14">
        <v>44242</v>
      </c>
      <c r="B1606" s="8" t="s">
        <v>16506</v>
      </c>
      <c r="C1606" s="12">
        <v>47287</v>
      </c>
      <c r="D1606" s="13" t="s">
        <v>3960</v>
      </c>
      <c r="E1606" s="48">
        <v>16362</v>
      </c>
      <c r="F1606" s="15">
        <v>44242</v>
      </c>
      <c r="G1606" s="48">
        <v>16362</v>
      </c>
      <c r="H1606" s="49">
        <f>Tabla13[[#This Row],[Importe]]-Tabla13[[#This Row],[Pagado]]</f>
        <v>0</v>
      </c>
      <c r="I1606" s="8" t="s">
        <v>10970</v>
      </c>
    </row>
    <row r="1607" spans="1:9" x14ac:dyDescent="0.25">
      <c r="A1607" s="14">
        <v>44242</v>
      </c>
      <c r="B1607" s="8" t="s">
        <v>16507</v>
      </c>
      <c r="C1607" s="12">
        <v>47288</v>
      </c>
      <c r="D1607" s="13" t="s">
        <v>3939</v>
      </c>
      <c r="E1607" s="48">
        <v>3689.4</v>
      </c>
      <c r="F1607" s="15">
        <v>44243</v>
      </c>
      <c r="G1607" s="48">
        <v>3689.4</v>
      </c>
      <c r="H1607" s="49">
        <f>Tabla13[[#This Row],[Importe]]-Tabla13[[#This Row],[Pagado]]</f>
        <v>0</v>
      </c>
      <c r="I1607" s="8" t="s">
        <v>10970</v>
      </c>
    </row>
    <row r="1608" spans="1:9" x14ac:dyDescent="0.25">
      <c r="A1608" s="14">
        <v>44242</v>
      </c>
      <c r="B1608" s="8" t="s">
        <v>16508</v>
      </c>
      <c r="C1608" s="12">
        <v>47289</v>
      </c>
      <c r="D1608" s="13" t="s">
        <v>4029</v>
      </c>
      <c r="E1608" s="48">
        <v>3895.8</v>
      </c>
      <c r="F1608" s="15">
        <v>44242</v>
      </c>
      <c r="G1608" s="48">
        <v>3895.8</v>
      </c>
      <c r="H1608" s="49">
        <f>Tabla13[[#This Row],[Importe]]-Tabla13[[#This Row],[Pagado]]</f>
        <v>0</v>
      </c>
      <c r="I1608" s="8" t="s">
        <v>10970</v>
      </c>
    </row>
    <row r="1609" spans="1:9" x14ac:dyDescent="0.25">
      <c r="A1609" s="14">
        <v>44242</v>
      </c>
      <c r="B1609" s="8" t="s">
        <v>16509</v>
      </c>
      <c r="C1609" s="12">
        <v>47290</v>
      </c>
      <c r="D1609" s="13" t="s">
        <v>8698</v>
      </c>
      <c r="E1609" s="48">
        <v>3741</v>
      </c>
      <c r="F1609" s="15">
        <v>44242</v>
      </c>
      <c r="G1609" s="48">
        <v>3741</v>
      </c>
      <c r="H1609" s="49">
        <f>Tabla13[[#This Row],[Importe]]-Tabla13[[#This Row],[Pagado]]</f>
        <v>0</v>
      </c>
      <c r="I1609" s="8" t="s">
        <v>10970</v>
      </c>
    </row>
    <row r="1610" spans="1:9" x14ac:dyDescent="0.25">
      <c r="A1610" s="14">
        <v>44242</v>
      </c>
      <c r="B1610" s="8" t="s">
        <v>16510</v>
      </c>
      <c r="C1610" s="12">
        <v>47291</v>
      </c>
      <c r="D1610" s="13" t="s">
        <v>3971</v>
      </c>
      <c r="E1610" s="48">
        <v>3953.9</v>
      </c>
      <c r="F1610" s="15">
        <v>44242</v>
      </c>
      <c r="G1610" s="48">
        <v>3953.9</v>
      </c>
      <c r="H1610" s="49">
        <f>Tabla13[[#This Row],[Importe]]-Tabla13[[#This Row],[Pagado]]</f>
        <v>0</v>
      </c>
      <c r="I1610" s="8" t="s">
        <v>10970</v>
      </c>
    </row>
    <row r="1611" spans="1:9" x14ac:dyDescent="0.25">
      <c r="A1611" s="14">
        <v>44242</v>
      </c>
      <c r="B1611" s="8" t="s">
        <v>16511</v>
      </c>
      <c r="C1611" s="12">
        <v>47292</v>
      </c>
      <c r="D1611" s="13" t="s">
        <v>3940</v>
      </c>
      <c r="E1611" s="48">
        <v>3924</v>
      </c>
      <c r="F1611" s="15">
        <v>44243</v>
      </c>
      <c r="G1611" s="48">
        <v>3924</v>
      </c>
      <c r="H1611" s="49">
        <f>Tabla13[[#This Row],[Importe]]-Tabla13[[#This Row],[Pagado]]</f>
        <v>0</v>
      </c>
      <c r="I1611" s="8" t="s">
        <v>10970</v>
      </c>
    </row>
    <row r="1612" spans="1:9" x14ac:dyDescent="0.25">
      <c r="A1612" s="14">
        <v>44242</v>
      </c>
      <c r="B1612" s="8" t="s">
        <v>16512</v>
      </c>
      <c r="C1612" s="12">
        <v>47293</v>
      </c>
      <c r="D1612" s="13" t="s">
        <v>3972</v>
      </c>
      <c r="E1612" s="48">
        <v>2141.1999999999998</v>
      </c>
      <c r="F1612" s="15">
        <v>44242</v>
      </c>
      <c r="G1612" s="48">
        <v>2141.1999999999998</v>
      </c>
      <c r="H1612" s="49">
        <f>Tabla13[[#This Row],[Importe]]-Tabla13[[#This Row],[Pagado]]</f>
        <v>0</v>
      </c>
      <c r="I1612" s="8" t="s">
        <v>10970</v>
      </c>
    </row>
    <row r="1613" spans="1:9" x14ac:dyDescent="0.25">
      <c r="A1613" s="14">
        <v>44242</v>
      </c>
      <c r="B1613" s="8" t="s">
        <v>16513</v>
      </c>
      <c r="C1613" s="12">
        <v>47294</v>
      </c>
      <c r="D1613" s="13" t="s">
        <v>3982</v>
      </c>
      <c r="E1613" s="48">
        <v>3489.5</v>
      </c>
      <c r="F1613" s="15">
        <v>44242</v>
      </c>
      <c r="G1613" s="48">
        <v>3489.5</v>
      </c>
      <c r="H1613" s="49">
        <f>Tabla13[[#This Row],[Importe]]-Tabla13[[#This Row],[Pagado]]</f>
        <v>0</v>
      </c>
      <c r="I1613" s="8" t="s">
        <v>10970</v>
      </c>
    </row>
    <row r="1614" spans="1:9" x14ac:dyDescent="0.25">
      <c r="A1614" s="14">
        <v>44242</v>
      </c>
      <c r="B1614" s="8" t="s">
        <v>16514</v>
      </c>
      <c r="C1614" s="12">
        <v>47295</v>
      </c>
      <c r="D1614" s="13" t="s">
        <v>4030</v>
      </c>
      <c r="E1614" s="48">
        <v>3385.8</v>
      </c>
      <c r="F1614" s="15">
        <v>44242</v>
      </c>
      <c r="G1614" s="48">
        <v>3385.8</v>
      </c>
      <c r="H1614" s="49">
        <f>Tabla13[[#This Row],[Importe]]-Tabla13[[#This Row],[Pagado]]</f>
        <v>0</v>
      </c>
      <c r="I1614" s="8" t="s">
        <v>10970</v>
      </c>
    </row>
    <row r="1615" spans="1:9" x14ac:dyDescent="0.25">
      <c r="A1615" s="14">
        <v>44242</v>
      </c>
      <c r="B1615" s="8" t="s">
        <v>16515</v>
      </c>
      <c r="C1615" s="12">
        <v>47296</v>
      </c>
      <c r="D1615" s="13" t="s">
        <v>3976</v>
      </c>
      <c r="E1615" s="48">
        <v>1607.2</v>
      </c>
      <c r="F1615" s="15">
        <v>44242</v>
      </c>
      <c r="G1615" s="48">
        <v>1607.2</v>
      </c>
      <c r="H1615" s="49">
        <f>Tabla13[[#This Row],[Importe]]-Tabla13[[#This Row],[Pagado]]</f>
        <v>0</v>
      </c>
      <c r="I1615" s="8" t="s">
        <v>10970</v>
      </c>
    </row>
    <row r="1616" spans="1:9" x14ac:dyDescent="0.25">
      <c r="A1616" s="14">
        <v>44242</v>
      </c>
      <c r="B1616" s="8" t="s">
        <v>16516</v>
      </c>
      <c r="C1616" s="12">
        <v>47297</v>
      </c>
      <c r="D1616" s="13" t="s">
        <v>4043</v>
      </c>
      <c r="E1616" s="48">
        <v>46510</v>
      </c>
      <c r="F1616" s="15">
        <v>44246</v>
      </c>
      <c r="G1616" s="48">
        <v>46510</v>
      </c>
      <c r="H1616" s="49">
        <f>Tabla13[[#This Row],[Importe]]-Tabla13[[#This Row],[Pagado]]</f>
        <v>0</v>
      </c>
      <c r="I1616" s="8" t="s">
        <v>10970</v>
      </c>
    </row>
    <row r="1617" spans="1:9" x14ac:dyDescent="0.25">
      <c r="A1617" s="14">
        <v>44242</v>
      </c>
      <c r="B1617" s="8" t="s">
        <v>16517</v>
      </c>
      <c r="C1617" s="12">
        <v>47298</v>
      </c>
      <c r="D1617" s="13" t="s">
        <v>3958</v>
      </c>
      <c r="E1617" s="48">
        <v>4118.1000000000004</v>
      </c>
      <c r="F1617" s="15">
        <v>44242</v>
      </c>
      <c r="G1617" s="48">
        <v>4118.1000000000004</v>
      </c>
      <c r="H1617" s="49">
        <f>Tabla13[[#This Row],[Importe]]-Tabla13[[#This Row],[Pagado]]</f>
        <v>0</v>
      </c>
      <c r="I1617" s="8" t="s">
        <v>10970</v>
      </c>
    </row>
    <row r="1618" spans="1:9" x14ac:dyDescent="0.25">
      <c r="A1618" s="14">
        <v>44242</v>
      </c>
      <c r="B1618" s="8" t="s">
        <v>16518</v>
      </c>
      <c r="C1618" s="12">
        <v>47299</v>
      </c>
      <c r="D1618" s="13" t="s">
        <v>4078</v>
      </c>
      <c r="E1618" s="48">
        <v>2618</v>
      </c>
      <c r="F1618" s="15">
        <v>44242</v>
      </c>
      <c r="G1618" s="48">
        <v>2618</v>
      </c>
      <c r="H1618" s="49">
        <f>Tabla13[[#This Row],[Importe]]-Tabla13[[#This Row],[Pagado]]</f>
        <v>0</v>
      </c>
      <c r="I1618" s="8" t="s">
        <v>10970</v>
      </c>
    </row>
    <row r="1619" spans="1:9" x14ac:dyDescent="0.25">
      <c r="A1619" s="14">
        <v>44242</v>
      </c>
      <c r="B1619" s="8" t="s">
        <v>16519</v>
      </c>
      <c r="C1619" s="12">
        <v>47300</v>
      </c>
      <c r="D1619" s="13" t="s">
        <v>4059</v>
      </c>
      <c r="E1619" s="48">
        <v>2034.7</v>
      </c>
      <c r="F1619" s="15">
        <v>44242</v>
      </c>
      <c r="G1619" s="48">
        <v>2034.7</v>
      </c>
      <c r="H1619" s="49">
        <f>Tabla13[[#This Row],[Importe]]-Tabla13[[#This Row],[Pagado]]</f>
        <v>0</v>
      </c>
      <c r="I1619" s="8" t="s">
        <v>10970</v>
      </c>
    </row>
    <row r="1620" spans="1:9" x14ac:dyDescent="0.25">
      <c r="A1620" s="14">
        <v>44242</v>
      </c>
      <c r="B1620" s="8" t="s">
        <v>16520</v>
      </c>
      <c r="C1620" s="12">
        <v>47301</v>
      </c>
      <c r="D1620" s="13" t="s">
        <v>3962</v>
      </c>
      <c r="E1620" s="48">
        <v>6559.6</v>
      </c>
      <c r="F1620" s="15">
        <v>44242</v>
      </c>
      <c r="G1620" s="48">
        <v>6559.6</v>
      </c>
      <c r="H1620" s="49">
        <f>Tabla13[[#This Row],[Importe]]-Tabla13[[#This Row],[Pagado]]</f>
        <v>0</v>
      </c>
      <c r="I1620" s="8" t="s">
        <v>10970</v>
      </c>
    </row>
    <row r="1621" spans="1:9" x14ac:dyDescent="0.25">
      <c r="A1621" s="14">
        <v>44242</v>
      </c>
      <c r="B1621" s="8" t="s">
        <v>16521</v>
      </c>
      <c r="C1621" s="12">
        <v>47302</v>
      </c>
      <c r="D1621" s="13" t="s">
        <v>3964</v>
      </c>
      <c r="E1621" s="48">
        <v>487.2</v>
      </c>
      <c r="F1621" s="15">
        <v>44242</v>
      </c>
      <c r="G1621" s="48">
        <v>487.2</v>
      </c>
      <c r="H1621" s="49">
        <f>Tabla13[[#This Row],[Importe]]-Tabla13[[#This Row],[Pagado]]</f>
        <v>0</v>
      </c>
      <c r="I1621" s="8" t="s">
        <v>10970</v>
      </c>
    </row>
    <row r="1622" spans="1:9" x14ac:dyDescent="0.25">
      <c r="A1622" s="14">
        <v>44242</v>
      </c>
      <c r="B1622" s="8" t="s">
        <v>16522</v>
      </c>
      <c r="C1622" s="12">
        <v>47303</v>
      </c>
      <c r="D1622" s="13" t="s">
        <v>4002</v>
      </c>
      <c r="E1622" s="48">
        <v>2085.1999999999998</v>
      </c>
      <c r="F1622" s="15">
        <v>44243</v>
      </c>
      <c r="G1622" s="48">
        <v>2085.1999999999998</v>
      </c>
      <c r="H1622" s="49">
        <f>Tabla13[[#This Row],[Importe]]-Tabla13[[#This Row],[Pagado]]</f>
        <v>0</v>
      </c>
      <c r="I1622" s="8" t="s">
        <v>10970</v>
      </c>
    </row>
    <row r="1623" spans="1:9" x14ac:dyDescent="0.25">
      <c r="A1623" s="14">
        <v>44242</v>
      </c>
      <c r="B1623" s="8" t="s">
        <v>16523</v>
      </c>
      <c r="C1623" s="12">
        <v>47304</v>
      </c>
      <c r="D1623" s="13" t="s">
        <v>3964</v>
      </c>
      <c r="E1623" s="48">
        <v>156</v>
      </c>
      <c r="F1623" s="15">
        <v>44242</v>
      </c>
      <c r="G1623" s="48">
        <v>156</v>
      </c>
      <c r="H1623" s="49">
        <f>Tabla13[[#This Row],[Importe]]-Tabla13[[#This Row],[Pagado]]</f>
        <v>0</v>
      </c>
      <c r="I1623" s="8" t="s">
        <v>10970</v>
      </c>
    </row>
    <row r="1624" spans="1:9" x14ac:dyDescent="0.25">
      <c r="A1624" s="14">
        <v>44242</v>
      </c>
      <c r="B1624" s="8" t="s">
        <v>16524</v>
      </c>
      <c r="C1624" s="12">
        <v>47305</v>
      </c>
      <c r="D1624" s="13" t="s">
        <v>4100</v>
      </c>
      <c r="E1624" s="48">
        <v>525.20000000000005</v>
      </c>
      <c r="F1624" s="15">
        <v>44243</v>
      </c>
      <c r="G1624" s="48">
        <v>525.20000000000005</v>
      </c>
      <c r="H1624" s="49">
        <f>Tabla13[[#This Row],[Importe]]-Tabla13[[#This Row],[Pagado]]</f>
        <v>0</v>
      </c>
      <c r="I1624" s="8" t="s">
        <v>10970</v>
      </c>
    </row>
    <row r="1625" spans="1:9" x14ac:dyDescent="0.25">
      <c r="A1625" s="14">
        <v>44242</v>
      </c>
      <c r="B1625" s="8" t="s">
        <v>16525</v>
      </c>
      <c r="C1625" s="12">
        <v>47306</v>
      </c>
      <c r="D1625" s="13" t="s">
        <v>4001</v>
      </c>
      <c r="E1625" s="48">
        <v>4191.2</v>
      </c>
      <c r="F1625" s="15">
        <v>44243</v>
      </c>
      <c r="G1625" s="48">
        <v>4191.2</v>
      </c>
      <c r="H1625" s="49">
        <f>Tabla13[[#This Row],[Importe]]-Tabla13[[#This Row],[Pagado]]</f>
        <v>0</v>
      </c>
      <c r="I1625" s="8" t="s">
        <v>10970</v>
      </c>
    </row>
    <row r="1626" spans="1:9" x14ac:dyDescent="0.25">
      <c r="A1626" s="14">
        <v>44242</v>
      </c>
      <c r="B1626" s="8" t="s">
        <v>16526</v>
      </c>
      <c r="C1626" s="12">
        <v>47307</v>
      </c>
      <c r="D1626" s="13" t="s">
        <v>3988</v>
      </c>
      <c r="E1626" s="48">
        <v>9704.4</v>
      </c>
      <c r="F1626" s="15">
        <v>44242</v>
      </c>
      <c r="G1626" s="48">
        <v>9704.4</v>
      </c>
      <c r="H1626" s="49">
        <f>Tabla13[[#This Row],[Importe]]-Tabla13[[#This Row],[Pagado]]</f>
        <v>0</v>
      </c>
      <c r="I1626" s="8" t="s">
        <v>10970</v>
      </c>
    </row>
    <row r="1627" spans="1:9" x14ac:dyDescent="0.25">
      <c r="A1627" s="14">
        <v>44242</v>
      </c>
      <c r="B1627" s="8" t="s">
        <v>16527</v>
      </c>
      <c r="C1627" s="12">
        <v>47308</v>
      </c>
      <c r="D1627" s="13" t="s">
        <v>6720</v>
      </c>
      <c r="E1627" s="48">
        <v>3680.1</v>
      </c>
      <c r="F1627" s="15">
        <v>44242</v>
      </c>
      <c r="G1627" s="48">
        <v>3680.1</v>
      </c>
      <c r="H1627" s="49">
        <f>Tabla13[[#This Row],[Importe]]-Tabla13[[#This Row],[Pagado]]</f>
        <v>0</v>
      </c>
      <c r="I1627" s="8" t="s">
        <v>10970</v>
      </c>
    </row>
    <row r="1628" spans="1:9" x14ac:dyDescent="0.25">
      <c r="A1628" s="14">
        <v>44242</v>
      </c>
      <c r="B1628" s="8" t="s">
        <v>16528</v>
      </c>
      <c r="C1628" s="12">
        <v>47309</v>
      </c>
      <c r="D1628" s="13" t="s">
        <v>4036</v>
      </c>
      <c r="E1628" s="48">
        <v>2803.6</v>
      </c>
      <c r="F1628" s="15">
        <v>44242</v>
      </c>
      <c r="G1628" s="48">
        <v>2803.6</v>
      </c>
      <c r="H1628" s="49">
        <f>Tabla13[[#This Row],[Importe]]-Tabla13[[#This Row],[Pagado]]</f>
        <v>0</v>
      </c>
      <c r="I1628" s="8" t="s">
        <v>10970</v>
      </c>
    </row>
    <row r="1629" spans="1:9" x14ac:dyDescent="0.25">
      <c r="A1629" s="14">
        <v>44242</v>
      </c>
      <c r="B1629" s="8" t="s">
        <v>16529</v>
      </c>
      <c r="C1629" s="12">
        <v>47310</v>
      </c>
      <c r="D1629" s="13" t="s">
        <v>3993</v>
      </c>
      <c r="E1629" s="48">
        <v>3885</v>
      </c>
      <c r="F1629" s="15">
        <v>44242</v>
      </c>
      <c r="G1629" s="48">
        <v>3885</v>
      </c>
      <c r="H1629" s="49">
        <f>Tabla13[[#This Row],[Importe]]-Tabla13[[#This Row],[Pagado]]</f>
        <v>0</v>
      </c>
      <c r="I1629" s="8" t="s">
        <v>10970</v>
      </c>
    </row>
    <row r="1630" spans="1:9" x14ac:dyDescent="0.25">
      <c r="A1630" s="14">
        <v>44242</v>
      </c>
      <c r="B1630" s="8" t="s">
        <v>16530</v>
      </c>
      <c r="C1630" s="12">
        <v>47311</v>
      </c>
      <c r="D1630" s="13" t="s">
        <v>4085</v>
      </c>
      <c r="E1630" s="48">
        <v>13079.8</v>
      </c>
      <c r="F1630" s="15">
        <v>44243</v>
      </c>
      <c r="G1630" s="48">
        <v>13079.8</v>
      </c>
      <c r="H1630" s="49">
        <f>Tabla13[[#This Row],[Importe]]-Tabla13[[#This Row],[Pagado]]</f>
        <v>0</v>
      </c>
      <c r="I1630" s="8" t="s">
        <v>10970</v>
      </c>
    </row>
    <row r="1631" spans="1:9" x14ac:dyDescent="0.25">
      <c r="A1631" s="14">
        <v>44242</v>
      </c>
      <c r="B1631" s="8" t="s">
        <v>16531</v>
      </c>
      <c r="C1631" s="12">
        <v>47312</v>
      </c>
      <c r="D1631" s="13" t="s">
        <v>4045</v>
      </c>
      <c r="E1631" s="48">
        <v>2930.9</v>
      </c>
      <c r="F1631" s="15">
        <v>44243</v>
      </c>
      <c r="G1631" s="48">
        <v>2930.9</v>
      </c>
      <c r="H1631" s="49">
        <f>Tabla13[[#This Row],[Importe]]-Tabla13[[#This Row],[Pagado]]</f>
        <v>0</v>
      </c>
      <c r="I1631" s="8" t="s">
        <v>10970</v>
      </c>
    </row>
    <row r="1632" spans="1:9" x14ac:dyDescent="0.25">
      <c r="A1632" s="14">
        <v>44242</v>
      </c>
      <c r="B1632" s="8" t="s">
        <v>16532</v>
      </c>
      <c r="C1632" s="12">
        <v>47313</v>
      </c>
      <c r="D1632" s="13" t="s">
        <v>4052</v>
      </c>
      <c r="E1632" s="48">
        <v>6551.8</v>
      </c>
      <c r="F1632" s="15">
        <v>44242</v>
      </c>
      <c r="G1632" s="48">
        <v>6551.8</v>
      </c>
      <c r="H1632" s="49">
        <f>Tabla13[[#This Row],[Importe]]-Tabla13[[#This Row],[Pagado]]</f>
        <v>0</v>
      </c>
      <c r="I1632" s="8" t="s">
        <v>10970</v>
      </c>
    </row>
    <row r="1633" spans="1:9" x14ac:dyDescent="0.25">
      <c r="A1633" s="14">
        <v>44242</v>
      </c>
      <c r="B1633" s="8" t="s">
        <v>16533</v>
      </c>
      <c r="C1633" s="12">
        <v>47314</v>
      </c>
      <c r="D1633" s="13" t="s">
        <v>4006</v>
      </c>
      <c r="E1633" s="48">
        <v>4736.3</v>
      </c>
      <c r="F1633" s="15">
        <v>44243</v>
      </c>
      <c r="G1633" s="48">
        <v>4736.3</v>
      </c>
      <c r="H1633" s="49">
        <f>Tabla13[[#This Row],[Importe]]-Tabla13[[#This Row],[Pagado]]</f>
        <v>0</v>
      </c>
      <c r="I1633" s="8" t="s">
        <v>10970</v>
      </c>
    </row>
    <row r="1634" spans="1:9" x14ac:dyDescent="0.25">
      <c r="A1634" s="14">
        <v>44242</v>
      </c>
      <c r="B1634" s="8" t="s">
        <v>16534</v>
      </c>
      <c r="C1634" s="12">
        <v>47315</v>
      </c>
      <c r="D1634" s="13" t="s">
        <v>3983</v>
      </c>
      <c r="E1634" s="48">
        <v>2528.1</v>
      </c>
      <c r="F1634" s="15">
        <v>44242</v>
      </c>
      <c r="G1634" s="48">
        <v>2528.1</v>
      </c>
      <c r="H1634" s="49">
        <f>Tabla13[[#This Row],[Importe]]-Tabla13[[#This Row],[Pagado]]</f>
        <v>0</v>
      </c>
      <c r="I1634" s="8" t="s">
        <v>10970</v>
      </c>
    </row>
    <row r="1635" spans="1:9" x14ac:dyDescent="0.25">
      <c r="A1635" s="14">
        <v>44242</v>
      </c>
      <c r="B1635" s="8" t="s">
        <v>16535</v>
      </c>
      <c r="C1635" s="12">
        <v>47316</v>
      </c>
      <c r="D1635" s="13" t="s">
        <v>3987</v>
      </c>
      <c r="E1635" s="48">
        <v>4211.3</v>
      </c>
      <c r="F1635" s="15">
        <v>44242</v>
      </c>
      <c r="G1635" s="48">
        <v>4211.3</v>
      </c>
      <c r="H1635" s="49">
        <f>Tabla13[[#This Row],[Importe]]-Tabla13[[#This Row],[Pagado]]</f>
        <v>0</v>
      </c>
      <c r="I1635" s="8" t="s">
        <v>10970</v>
      </c>
    </row>
    <row r="1636" spans="1:9" x14ac:dyDescent="0.25">
      <c r="A1636" s="14">
        <v>44242</v>
      </c>
      <c r="B1636" s="8" t="s">
        <v>16536</v>
      </c>
      <c r="C1636" s="12">
        <v>47317</v>
      </c>
      <c r="D1636" s="13" t="s">
        <v>3985</v>
      </c>
      <c r="E1636" s="48">
        <v>1778.7</v>
      </c>
      <c r="F1636" s="15">
        <v>44242</v>
      </c>
      <c r="G1636" s="48">
        <v>1778.7</v>
      </c>
      <c r="H1636" s="49">
        <f>Tabla13[[#This Row],[Importe]]-Tabla13[[#This Row],[Pagado]]</f>
        <v>0</v>
      </c>
      <c r="I1636" s="8" t="s">
        <v>10970</v>
      </c>
    </row>
    <row r="1637" spans="1:9" x14ac:dyDescent="0.25">
      <c r="A1637" s="14">
        <v>44242</v>
      </c>
      <c r="B1637" s="8" t="s">
        <v>16537</v>
      </c>
      <c r="C1637" s="12">
        <v>47318</v>
      </c>
      <c r="D1637" s="17" t="s">
        <v>7662</v>
      </c>
      <c r="E1637" s="48">
        <v>0</v>
      </c>
      <c r="F1637" s="18" t="s">
        <v>7662</v>
      </c>
      <c r="G1637" s="48">
        <v>0</v>
      </c>
      <c r="H1637" s="49">
        <f>Tabla13[[#This Row],[Importe]]-Tabla13[[#This Row],[Pagado]]</f>
        <v>0</v>
      </c>
      <c r="I1637" s="8" t="s">
        <v>7662</v>
      </c>
    </row>
    <row r="1638" spans="1:9" x14ac:dyDescent="0.25">
      <c r="A1638" s="14">
        <v>44242</v>
      </c>
      <c r="B1638" s="8" t="s">
        <v>16538</v>
      </c>
      <c r="C1638" s="12">
        <v>47319</v>
      </c>
      <c r="D1638" s="13" t="s">
        <v>3969</v>
      </c>
      <c r="E1638" s="48">
        <v>9307.9</v>
      </c>
      <c r="F1638" s="15">
        <v>44242</v>
      </c>
      <c r="G1638" s="48">
        <v>9307.9</v>
      </c>
      <c r="H1638" s="49">
        <f>Tabla13[[#This Row],[Importe]]-Tabla13[[#This Row],[Pagado]]</f>
        <v>0</v>
      </c>
      <c r="I1638" s="8" t="s">
        <v>10970</v>
      </c>
    </row>
    <row r="1639" spans="1:9" x14ac:dyDescent="0.25">
      <c r="A1639" s="14">
        <v>44242</v>
      </c>
      <c r="B1639" s="8" t="s">
        <v>16539</v>
      </c>
      <c r="C1639" s="12">
        <v>47320</v>
      </c>
      <c r="D1639" s="13" t="s">
        <v>4116</v>
      </c>
      <c r="E1639" s="48">
        <v>3474</v>
      </c>
      <c r="F1639" s="15">
        <v>44242</v>
      </c>
      <c r="G1639" s="48">
        <v>3474</v>
      </c>
      <c r="H1639" s="49">
        <f>Tabla13[[#This Row],[Importe]]-Tabla13[[#This Row],[Pagado]]</f>
        <v>0</v>
      </c>
      <c r="I1639" s="8" t="s">
        <v>10970</v>
      </c>
    </row>
    <row r="1640" spans="1:9" x14ac:dyDescent="0.25">
      <c r="A1640" s="14">
        <v>44242</v>
      </c>
      <c r="B1640" s="8" t="s">
        <v>16540</v>
      </c>
      <c r="C1640" s="12">
        <v>47321</v>
      </c>
      <c r="D1640" s="13" t="s">
        <v>4007</v>
      </c>
      <c r="E1640" s="48">
        <v>433.2</v>
      </c>
      <c r="F1640" s="15">
        <v>44243</v>
      </c>
      <c r="G1640" s="48">
        <v>433.2</v>
      </c>
      <c r="H1640" s="49">
        <f>Tabla13[[#This Row],[Importe]]-Tabla13[[#This Row],[Pagado]]</f>
        <v>0</v>
      </c>
      <c r="I1640" s="8" t="s">
        <v>10970</v>
      </c>
    </row>
    <row r="1641" spans="1:9" x14ac:dyDescent="0.25">
      <c r="A1641" s="14">
        <v>44242</v>
      </c>
      <c r="B1641" s="8" t="s">
        <v>16541</v>
      </c>
      <c r="C1641" s="12">
        <v>47322</v>
      </c>
      <c r="D1641" s="13" t="s">
        <v>4043</v>
      </c>
      <c r="E1641" s="48">
        <v>11985.6</v>
      </c>
      <c r="F1641" s="15">
        <v>44246</v>
      </c>
      <c r="G1641" s="48">
        <v>11985.6</v>
      </c>
      <c r="H1641" s="49">
        <f>Tabla13[[#This Row],[Importe]]-Tabla13[[#This Row],[Pagado]]</f>
        <v>0</v>
      </c>
      <c r="I1641" s="8" t="s">
        <v>10970</v>
      </c>
    </row>
    <row r="1642" spans="1:9" x14ac:dyDescent="0.25">
      <c r="A1642" s="14">
        <v>44242</v>
      </c>
      <c r="B1642" s="8" t="s">
        <v>16542</v>
      </c>
      <c r="C1642" s="12">
        <v>47323</v>
      </c>
      <c r="D1642" s="13" t="s">
        <v>4046</v>
      </c>
      <c r="E1642" s="48">
        <v>838.8</v>
      </c>
      <c r="F1642" s="15">
        <v>44243</v>
      </c>
      <c r="G1642" s="48">
        <v>838.8</v>
      </c>
      <c r="H1642" s="49">
        <f>Tabla13[[#This Row],[Importe]]-Tabla13[[#This Row],[Pagado]]</f>
        <v>0</v>
      </c>
      <c r="I1642" s="8" t="s">
        <v>10970</v>
      </c>
    </row>
    <row r="1643" spans="1:9" x14ac:dyDescent="0.25">
      <c r="A1643" s="14">
        <v>44242</v>
      </c>
      <c r="B1643" s="8" t="s">
        <v>16543</v>
      </c>
      <c r="C1643" s="12">
        <v>47324</v>
      </c>
      <c r="D1643" s="13" t="s">
        <v>4215</v>
      </c>
      <c r="E1643" s="48">
        <v>408</v>
      </c>
      <c r="F1643" s="15">
        <v>44243</v>
      </c>
      <c r="G1643" s="48">
        <v>408</v>
      </c>
      <c r="H1643" s="49">
        <f>Tabla13[[#This Row],[Importe]]-Tabla13[[#This Row],[Pagado]]</f>
        <v>0</v>
      </c>
      <c r="I1643" s="8" t="s">
        <v>10970</v>
      </c>
    </row>
    <row r="1644" spans="1:9" x14ac:dyDescent="0.25">
      <c r="A1644" s="14">
        <v>44242</v>
      </c>
      <c r="B1644" s="8" t="s">
        <v>16544</v>
      </c>
      <c r="C1644" s="12">
        <v>47325</v>
      </c>
      <c r="D1644" s="13" t="s">
        <v>3974</v>
      </c>
      <c r="E1644" s="48">
        <v>5720</v>
      </c>
      <c r="F1644" s="15">
        <v>44243</v>
      </c>
      <c r="G1644" s="48">
        <v>5720</v>
      </c>
      <c r="H1644" s="49">
        <f>Tabla13[[#This Row],[Importe]]-Tabla13[[#This Row],[Pagado]]</f>
        <v>0</v>
      </c>
      <c r="I1644" s="8" t="s">
        <v>10970</v>
      </c>
    </row>
    <row r="1645" spans="1:9" x14ac:dyDescent="0.25">
      <c r="A1645" s="14">
        <v>44242</v>
      </c>
      <c r="B1645" s="8" t="s">
        <v>16545</v>
      </c>
      <c r="C1645" s="12">
        <v>47326</v>
      </c>
      <c r="D1645" s="13" t="s">
        <v>3986</v>
      </c>
      <c r="E1645" s="48">
        <v>2469.3000000000002</v>
      </c>
      <c r="F1645" s="15">
        <v>44242</v>
      </c>
      <c r="G1645" s="48">
        <v>2469.3000000000002</v>
      </c>
      <c r="H1645" s="49">
        <f>Tabla13[[#This Row],[Importe]]-Tabla13[[#This Row],[Pagado]]</f>
        <v>0</v>
      </c>
      <c r="I1645" s="8" t="s">
        <v>10970</v>
      </c>
    </row>
    <row r="1646" spans="1:9" x14ac:dyDescent="0.25">
      <c r="A1646" s="14">
        <v>44242</v>
      </c>
      <c r="B1646" s="8" t="s">
        <v>16546</v>
      </c>
      <c r="C1646" s="12">
        <v>47327</v>
      </c>
      <c r="D1646" s="13" t="s">
        <v>4009</v>
      </c>
      <c r="E1646" s="48">
        <v>520</v>
      </c>
      <c r="F1646" s="15">
        <v>44243</v>
      </c>
      <c r="G1646" s="48">
        <v>520</v>
      </c>
      <c r="H1646" s="49">
        <f>Tabla13[[#This Row],[Importe]]-Tabla13[[#This Row],[Pagado]]</f>
        <v>0</v>
      </c>
      <c r="I1646" s="8" t="s">
        <v>10970</v>
      </c>
    </row>
    <row r="1647" spans="1:9" x14ac:dyDescent="0.25">
      <c r="A1647" s="14">
        <v>44242</v>
      </c>
      <c r="B1647" s="8" t="s">
        <v>16547</v>
      </c>
      <c r="C1647" s="12">
        <v>47328</v>
      </c>
      <c r="D1647" s="13" t="s">
        <v>3986</v>
      </c>
      <c r="E1647" s="48">
        <v>2648.8</v>
      </c>
      <c r="F1647" s="15">
        <v>44242</v>
      </c>
      <c r="G1647" s="48">
        <v>2648.8</v>
      </c>
      <c r="H1647" s="49">
        <f>Tabla13[[#This Row],[Importe]]-Tabla13[[#This Row],[Pagado]]</f>
        <v>0</v>
      </c>
      <c r="I1647" s="8" t="s">
        <v>10970</v>
      </c>
    </row>
    <row r="1648" spans="1:9" x14ac:dyDescent="0.25">
      <c r="A1648" s="14">
        <v>44242</v>
      </c>
      <c r="B1648" s="8" t="s">
        <v>16548</v>
      </c>
      <c r="C1648" s="12">
        <v>47329</v>
      </c>
      <c r="D1648" s="13" t="s">
        <v>3964</v>
      </c>
      <c r="E1648" s="48">
        <v>4684.8</v>
      </c>
      <c r="F1648" s="15">
        <v>44243</v>
      </c>
      <c r="G1648" s="48">
        <v>4684.8</v>
      </c>
      <c r="H1648" s="49">
        <f>Tabla13[[#This Row],[Importe]]-Tabla13[[#This Row],[Pagado]]</f>
        <v>0</v>
      </c>
      <c r="I1648" s="8" t="s">
        <v>10970</v>
      </c>
    </row>
    <row r="1649" spans="1:9" x14ac:dyDescent="0.25">
      <c r="A1649" s="14">
        <v>44242</v>
      </c>
      <c r="B1649" s="8" t="s">
        <v>16549</v>
      </c>
      <c r="C1649" s="12">
        <v>47330</v>
      </c>
      <c r="D1649" s="13" t="s">
        <v>3975</v>
      </c>
      <c r="E1649" s="48">
        <v>7190</v>
      </c>
      <c r="F1649" s="15">
        <v>44242</v>
      </c>
      <c r="G1649" s="48">
        <v>7190</v>
      </c>
      <c r="H1649" s="49">
        <f>Tabla13[[#This Row],[Importe]]-Tabla13[[#This Row],[Pagado]]</f>
        <v>0</v>
      </c>
      <c r="I1649" s="8" t="s">
        <v>10970</v>
      </c>
    </row>
    <row r="1650" spans="1:9" x14ac:dyDescent="0.25">
      <c r="A1650" s="14">
        <v>44242</v>
      </c>
      <c r="B1650" s="8" t="s">
        <v>16550</v>
      </c>
      <c r="C1650" s="12">
        <v>47331</v>
      </c>
      <c r="D1650" s="13" t="s">
        <v>4049</v>
      </c>
      <c r="E1650" s="48">
        <v>2542.4</v>
      </c>
      <c r="F1650" s="15">
        <v>44242</v>
      </c>
      <c r="G1650" s="48">
        <v>2542.4</v>
      </c>
      <c r="H1650" s="49">
        <f>Tabla13[[#This Row],[Importe]]-Tabla13[[#This Row],[Pagado]]</f>
        <v>0</v>
      </c>
      <c r="I1650" s="8" t="s">
        <v>10970</v>
      </c>
    </row>
    <row r="1651" spans="1:9" x14ac:dyDescent="0.25">
      <c r="A1651" s="14">
        <v>44242</v>
      </c>
      <c r="B1651" s="8" t="s">
        <v>16551</v>
      </c>
      <c r="C1651" s="12">
        <v>47332</v>
      </c>
      <c r="D1651" s="13" t="s">
        <v>3975</v>
      </c>
      <c r="E1651" s="48">
        <v>6157.6</v>
      </c>
      <c r="F1651" s="15">
        <v>44242</v>
      </c>
      <c r="G1651" s="48">
        <v>6157.6</v>
      </c>
      <c r="H1651" s="49">
        <f>Tabla13[[#This Row],[Importe]]-Tabla13[[#This Row],[Pagado]]</f>
        <v>0</v>
      </c>
      <c r="I1651" s="8" t="s">
        <v>10970</v>
      </c>
    </row>
    <row r="1652" spans="1:9" x14ac:dyDescent="0.25">
      <c r="A1652" s="14">
        <v>44242</v>
      </c>
      <c r="B1652" s="8" t="s">
        <v>16552</v>
      </c>
      <c r="C1652" s="12">
        <v>47333</v>
      </c>
      <c r="D1652" s="13" t="s">
        <v>4076</v>
      </c>
      <c r="E1652" s="48">
        <v>2322.8000000000002</v>
      </c>
      <c r="F1652" s="15">
        <v>44242</v>
      </c>
      <c r="G1652" s="48">
        <v>2322.8000000000002</v>
      </c>
      <c r="H1652" s="49">
        <f>Tabla13[[#This Row],[Importe]]-Tabla13[[#This Row],[Pagado]]</f>
        <v>0</v>
      </c>
      <c r="I1652" s="8" t="s">
        <v>10970</v>
      </c>
    </row>
    <row r="1653" spans="1:9" x14ac:dyDescent="0.25">
      <c r="A1653" s="14">
        <v>44242</v>
      </c>
      <c r="B1653" s="8" t="s">
        <v>16553</v>
      </c>
      <c r="C1653" s="12">
        <v>47334</v>
      </c>
      <c r="D1653" s="13" t="s">
        <v>7758</v>
      </c>
      <c r="E1653" s="48">
        <v>4880.3999999999996</v>
      </c>
      <c r="F1653" s="15">
        <v>44242</v>
      </c>
      <c r="G1653" s="48">
        <v>4880.3999999999996</v>
      </c>
      <c r="H1653" s="49">
        <f>Tabla13[[#This Row],[Importe]]-Tabla13[[#This Row],[Pagado]]</f>
        <v>0</v>
      </c>
      <c r="I1653" s="8" t="s">
        <v>10970</v>
      </c>
    </row>
    <row r="1654" spans="1:9" x14ac:dyDescent="0.25">
      <c r="A1654" s="14">
        <v>44242</v>
      </c>
      <c r="B1654" s="8" t="s">
        <v>16554</v>
      </c>
      <c r="C1654" s="12">
        <v>47335</v>
      </c>
      <c r="D1654" s="17" t="s">
        <v>7662</v>
      </c>
      <c r="E1654" s="48">
        <v>0</v>
      </c>
      <c r="F1654" s="18" t="s">
        <v>7662</v>
      </c>
      <c r="G1654" s="48">
        <v>0</v>
      </c>
      <c r="H1654" s="49">
        <f>Tabla13[[#This Row],[Importe]]-Tabla13[[#This Row],[Pagado]]</f>
        <v>0</v>
      </c>
      <c r="I1654" s="8" t="s">
        <v>7662</v>
      </c>
    </row>
    <row r="1655" spans="1:9" x14ac:dyDescent="0.25">
      <c r="A1655" s="14">
        <v>44242</v>
      </c>
      <c r="B1655" s="8" t="s">
        <v>16555</v>
      </c>
      <c r="C1655" s="12">
        <v>47336</v>
      </c>
      <c r="D1655" s="13" t="s">
        <v>3968</v>
      </c>
      <c r="E1655" s="48">
        <v>3120</v>
      </c>
      <c r="F1655" s="15">
        <v>44244</v>
      </c>
      <c r="G1655" s="48">
        <v>3120</v>
      </c>
      <c r="H1655" s="49">
        <f>Tabla13[[#This Row],[Importe]]-Tabla13[[#This Row],[Pagado]]</f>
        <v>0</v>
      </c>
      <c r="I1655" s="8" t="s">
        <v>10970</v>
      </c>
    </row>
    <row r="1656" spans="1:9" x14ac:dyDescent="0.25">
      <c r="A1656" s="14">
        <v>44242</v>
      </c>
      <c r="B1656" s="8" t="s">
        <v>16556</v>
      </c>
      <c r="C1656" s="12">
        <v>47337</v>
      </c>
      <c r="D1656" s="13" t="s">
        <v>3964</v>
      </c>
      <c r="E1656" s="48">
        <v>2846.1</v>
      </c>
      <c r="F1656" s="15">
        <v>44242</v>
      </c>
      <c r="G1656" s="48">
        <v>2846.1</v>
      </c>
      <c r="H1656" s="49">
        <f>Tabla13[[#This Row],[Importe]]-Tabla13[[#This Row],[Pagado]]</f>
        <v>0</v>
      </c>
      <c r="I1656" s="8" t="s">
        <v>10970</v>
      </c>
    </row>
    <row r="1657" spans="1:9" x14ac:dyDescent="0.25">
      <c r="A1657" s="14">
        <v>44242</v>
      </c>
      <c r="B1657" s="8" t="s">
        <v>16557</v>
      </c>
      <c r="C1657" s="12">
        <v>47338</v>
      </c>
      <c r="D1657" s="13" t="s">
        <v>3989</v>
      </c>
      <c r="E1657" s="48">
        <v>554.4</v>
      </c>
      <c r="F1657" s="15">
        <v>44242</v>
      </c>
      <c r="G1657" s="48">
        <v>554.4</v>
      </c>
      <c r="H1657" s="49">
        <f>Tabla13[[#This Row],[Importe]]-Tabla13[[#This Row],[Pagado]]</f>
        <v>0</v>
      </c>
      <c r="I1657" s="8" t="s">
        <v>10970</v>
      </c>
    </row>
    <row r="1658" spans="1:9" x14ac:dyDescent="0.25">
      <c r="A1658" s="14">
        <v>44242</v>
      </c>
      <c r="B1658" s="8" t="s">
        <v>16558</v>
      </c>
      <c r="C1658" s="12">
        <v>47339</v>
      </c>
      <c r="D1658" s="13" t="s">
        <v>4105</v>
      </c>
      <c r="E1658" s="48">
        <v>48890.400000000001</v>
      </c>
      <c r="F1658" s="15">
        <v>44242</v>
      </c>
      <c r="G1658" s="48">
        <v>48890.400000000001</v>
      </c>
      <c r="H1658" s="49">
        <f>Tabla13[[#This Row],[Importe]]-Tabla13[[#This Row],[Pagado]]</f>
        <v>0</v>
      </c>
      <c r="I1658" s="8" t="s">
        <v>10970</v>
      </c>
    </row>
    <row r="1659" spans="1:9" x14ac:dyDescent="0.25">
      <c r="A1659" s="14">
        <v>44242</v>
      </c>
      <c r="B1659" s="8" t="s">
        <v>16559</v>
      </c>
      <c r="C1659" s="12">
        <v>47340</v>
      </c>
      <c r="D1659" s="13" t="s">
        <v>4091</v>
      </c>
      <c r="E1659" s="48">
        <v>8110.4</v>
      </c>
      <c r="F1659" s="15">
        <v>44242</v>
      </c>
      <c r="G1659" s="48">
        <v>8110.4</v>
      </c>
      <c r="H1659" s="49">
        <f>Tabla13[[#This Row],[Importe]]-Tabla13[[#This Row],[Pagado]]</f>
        <v>0</v>
      </c>
      <c r="I1659" s="8" t="s">
        <v>10970</v>
      </c>
    </row>
    <row r="1660" spans="1:9" x14ac:dyDescent="0.25">
      <c r="A1660" s="14">
        <v>44242</v>
      </c>
      <c r="B1660" s="8" t="s">
        <v>16560</v>
      </c>
      <c r="C1660" s="12">
        <v>47341</v>
      </c>
      <c r="D1660" s="13" t="s">
        <v>4118</v>
      </c>
      <c r="E1660" s="48">
        <v>9365.1</v>
      </c>
      <c r="F1660" s="15">
        <v>44251</v>
      </c>
      <c r="G1660" s="48">
        <v>9365.1</v>
      </c>
      <c r="H1660" s="49">
        <f>Tabla13[[#This Row],[Importe]]-Tabla13[[#This Row],[Pagado]]</f>
        <v>0</v>
      </c>
      <c r="I1660" s="8" t="s">
        <v>10970</v>
      </c>
    </row>
    <row r="1661" spans="1:9" x14ac:dyDescent="0.25">
      <c r="A1661" s="14">
        <v>44242</v>
      </c>
      <c r="B1661" s="8" t="s">
        <v>16561</v>
      </c>
      <c r="C1661" s="12">
        <v>47342</v>
      </c>
      <c r="D1661" s="13" t="s">
        <v>3991</v>
      </c>
      <c r="E1661" s="48">
        <v>6446</v>
      </c>
      <c r="F1661" s="15">
        <v>44242</v>
      </c>
      <c r="G1661" s="48">
        <v>6446</v>
      </c>
      <c r="H1661" s="49">
        <f>Tabla13[[#This Row],[Importe]]-Tabla13[[#This Row],[Pagado]]</f>
        <v>0</v>
      </c>
      <c r="I1661" s="8" t="s">
        <v>10970</v>
      </c>
    </row>
    <row r="1662" spans="1:9" x14ac:dyDescent="0.25">
      <c r="A1662" s="14">
        <v>44242</v>
      </c>
      <c r="B1662" s="8" t="s">
        <v>16562</v>
      </c>
      <c r="C1662" s="12">
        <v>47343</v>
      </c>
      <c r="D1662" s="13" t="s">
        <v>3977</v>
      </c>
      <c r="E1662" s="48">
        <v>3665</v>
      </c>
      <c r="F1662" s="15">
        <v>44242</v>
      </c>
      <c r="G1662" s="48">
        <v>3665</v>
      </c>
      <c r="H1662" s="49">
        <f>Tabla13[[#This Row],[Importe]]-Tabla13[[#This Row],[Pagado]]</f>
        <v>0</v>
      </c>
      <c r="I1662" s="8" t="s">
        <v>10970</v>
      </c>
    </row>
    <row r="1663" spans="1:9" x14ac:dyDescent="0.25">
      <c r="A1663" s="14">
        <v>44242</v>
      </c>
      <c r="B1663" s="8" t="s">
        <v>16563</v>
      </c>
      <c r="C1663" s="12">
        <v>47344</v>
      </c>
      <c r="D1663" s="13" t="s">
        <v>4057</v>
      </c>
      <c r="E1663" s="48">
        <v>4422.3999999999996</v>
      </c>
      <c r="F1663" s="15">
        <v>44242</v>
      </c>
      <c r="G1663" s="48">
        <v>4422.3999999999996</v>
      </c>
      <c r="H1663" s="49">
        <f>Tabla13[[#This Row],[Importe]]-Tabla13[[#This Row],[Pagado]]</f>
        <v>0</v>
      </c>
      <c r="I1663" s="8" t="s">
        <v>10970</v>
      </c>
    </row>
    <row r="1664" spans="1:9" ht="30" x14ac:dyDescent="0.25">
      <c r="A1664" s="14">
        <v>44242</v>
      </c>
      <c r="B1664" s="8" t="s">
        <v>16564</v>
      </c>
      <c r="C1664" s="12">
        <v>47345</v>
      </c>
      <c r="D1664" s="13" t="s">
        <v>4053</v>
      </c>
      <c r="E1664" s="48">
        <v>3015.7</v>
      </c>
      <c r="F1664" s="15" t="s">
        <v>16565</v>
      </c>
      <c r="G1664" s="48">
        <f>2000+1015.7</f>
        <v>3015.7</v>
      </c>
      <c r="H1664" s="49">
        <f>Tabla13[[#This Row],[Importe]]-Tabla13[[#This Row],[Pagado]]</f>
        <v>0</v>
      </c>
      <c r="I1664" s="8" t="s">
        <v>10970</v>
      </c>
    </row>
    <row r="1665" spans="1:9" x14ac:dyDescent="0.25">
      <c r="A1665" s="14">
        <v>44242</v>
      </c>
      <c r="B1665" s="8" t="s">
        <v>16566</v>
      </c>
      <c r="C1665" s="12">
        <v>47346</v>
      </c>
      <c r="D1665" s="13" t="s">
        <v>4040</v>
      </c>
      <c r="E1665" s="48">
        <v>35445.1</v>
      </c>
      <c r="F1665" s="15">
        <v>44246</v>
      </c>
      <c r="G1665" s="48">
        <v>35445.1</v>
      </c>
      <c r="H1665" s="49">
        <f>Tabla13[[#This Row],[Importe]]-Tabla13[[#This Row],[Pagado]]</f>
        <v>0</v>
      </c>
      <c r="I1665" s="8" t="s">
        <v>10970</v>
      </c>
    </row>
    <row r="1666" spans="1:9" x14ac:dyDescent="0.25">
      <c r="A1666" s="14">
        <v>44242</v>
      </c>
      <c r="B1666" s="8" t="s">
        <v>16567</v>
      </c>
      <c r="C1666" s="12">
        <v>47347</v>
      </c>
      <c r="D1666" s="13" t="s">
        <v>4038</v>
      </c>
      <c r="E1666" s="48">
        <v>20880.2</v>
      </c>
      <c r="F1666" s="15">
        <v>44246</v>
      </c>
      <c r="G1666" s="48">
        <v>20880.2</v>
      </c>
      <c r="H1666" s="49">
        <f>Tabla13[[#This Row],[Importe]]-Tabla13[[#This Row],[Pagado]]</f>
        <v>0</v>
      </c>
      <c r="I1666" s="8" t="s">
        <v>10970</v>
      </c>
    </row>
    <row r="1667" spans="1:9" x14ac:dyDescent="0.25">
      <c r="A1667" s="14">
        <v>44242</v>
      </c>
      <c r="B1667" s="8" t="s">
        <v>16568</v>
      </c>
      <c r="C1667" s="12">
        <v>47348</v>
      </c>
      <c r="D1667" s="13" t="s">
        <v>4039</v>
      </c>
      <c r="E1667" s="48">
        <v>18302</v>
      </c>
      <c r="F1667" s="15">
        <v>44246</v>
      </c>
      <c r="G1667" s="48">
        <v>18302</v>
      </c>
      <c r="H1667" s="49">
        <f>Tabla13[[#This Row],[Importe]]-Tabla13[[#This Row],[Pagado]]</f>
        <v>0</v>
      </c>
      <c r="I1667" s="8" t="s">
        <v>10970</v>
      </c>
    </row>
    <row r="1668" spans="1:9" x14ac:dyDescent="0.25">
      <c r="A1668" s="14">
        <v>44242</v>
      </c>
      <c r="B1668" s="8" t="s">
        <v>16569</v>
      </c>
      <c r="C1668" s="12">
        <v>47349</v>
      </c>
      <c r="D1668" s="13" t="s">
        <v>4131</v>
      </c>
      <c r="E1668" s="48">
        <v>20900</v>
      </c>
      <c r="F1668" s="15">
        <v>44242</v>
      </c>
      <c r="G1668" s="48">
        <v>20900</v>
      </c>
      <c r="H1668" s="49">
        <f>Tabla13[[#This Row],[Importe]]-Tabla13[[#This Row],[Pagado]]</f>
        <v>0</v>
      </c>
      <c r="I1668" s="8" t="s">
        <v>10970</v>
      </c>
    </row>
    <row r="1669" spans="1:9" x14ac:dyDescent="0.25">
      <c r="A1669" s="14">
        <v>44242</v>
      </c>
      <c r="B1669" s="8" t="s">
        <v>16570</v>
      </c>
      <c r="C1669" s="12">
        <v>47350</v>
      </c>
      <c r="D1669" s="13" t="s">
        <v>4109</v>
      </c>
      <c r="E1669" s="48">
        <v>4086</v>
      </c>
      <c r="F1669" s="15">
        <v>44242</v>
      </c>
      <c r="G1669" s="48">
        <v>4086</v>
      </c>
      <c r="H1669" s="49">
        <f>Tabla13[[#This Row],[Importe]]-Tabla13[[#This Row],[Pagado]]</f>
        <v>0</v>
      </c>
      <c r="I1669" s="8" t="s">
        <v>10970</v>
      </c>
    </row>
    <row r="1670" spans="1:9" x14ac:dyDescent="0.25">
      <c r="A1670" s="14">
        <v>44242</v>
      </c>
      <c r="B1670" s="8" t="s">
        <v>16571</v>
      </c>
      <c r="C1670" s="12">
        <v>47351</v>
      </c>
      <c r="D1670" s="13" t="s">
        <v>4121</v>
      </c>
      <c r="E1670" s="48">
        <v>5680.6</v>
      </c>
      <c r="F1670" s="15">
        <v>44242</v>
      </c>
      <c r="G1670" s="48">
        <v>5680.6</v>
      </c>
      <c r="H1670" s="49">
        <f>Tabla13[[#This Row],[Importe]]-Tabla13[[#This Row],[Pagado]]</f>
        <v>0</v>
      </c>
      <c r="I1670" s="8" t="s">
        <v>10970</v>
      </c>
    </row>
    <row r="1671" spans="1:9" x14ac:dyDescent="0.25">
      <c r="A1671" s="14">
        <v>44242</v>
      </c>
      <c r="B1671" s="8" t="s">
        <v>16572</v>
      </c>
      <c r="C1671" s="12">
        <v>47352</v>
      </c>
      <c r="D1671" s="13" t="s">
        <v>4003</v>
      </c>
      <c r="E1671" s="48">
        <v>26924.33</v>
      </c>
      <c r="F1671" s="15">
        <v>44249</v>
      </c>
      <c r="G1671" s="48">
        <v>26924.33</v>
      </c>
      <c r="H1671" s="49">
        <f>Tabla13[[#This Row],[Importe]]-Tabla13[[#This Row],[Pagado]]</f>
        <v>0</v>
      </c>
      <c r="I1671" s="8" t="s">
        <v>10970</v>
      </c>
    </row>
    <row r="1672" spans="1:9" x14ac:dyDescent="0.25">
      <c r="A1672" s="14">
        <v>44242</v>
      </c>
      <c r="B1672" s="8" t="s">
        <v>16573</v>
      </c>
      <c r="C1672" s="12">
        <v>47353</v>
      </c>
      <c r="D1672" s="13" t="s">
        <v>3978</v>
      </c>
      <c r="E1672" s="48">
        <v>3700.4</v>
      </c>
      <c r="F1672" s="15">
        <v>44243</v>
      </c>
      <c r="G1672" s="48">
        <v>3700.4</v>
      </c>
      <c r="H1672" s="49">
        <f>Tabla13[[#This Row],[Importe]]-Tabla13[[#This Row],[Pagado]]</f>
        <v>0</v>
      </c>
      <c r="I1672" s="8" t="s">
        <v>10970</v>
      </c>
    </row>
    <row r="1673" spans="1:9" x14ac:dyDescent="0.25">
      <c r="A1673" s="14">
        <v>44242</v>
      </c>
      <c r="B1673" s="8" t="s">
        <v>16574</v>
      </c>
      <c r="C1673" s="12">
        <v>47354</v>
      </c>
      <c r="D1673" s="13" t="s">
        <v>15796</v>
      </c>
      <c r="E1673" s="48">
        <v>9302.4</v>
      </c>
      <c r="F1673" s="15">
        <v>44243</v>
      </c>
      <c r="G1673" s="48">
        <v>9302.4</v>
      </c>
      <c r="H1673" s="49">
        <f>Tabla13[[#This Row],[Importe]]-Tabla13[[#This Row],[Pagado]]</f>
        <v>0</v>
      </c>
      <c r="I1673" s="8" t="s">
        <v>10970</v>
      </c>
    </row>
    <row r="1674" spans="1:9" x14ac:dyDescent="0.25">
      <c r="A1674" s="14">
        <v>44242</v>
      </c>
      <c r="B1674" s="8" t="s">
        <v>16575</v>
      </c>
      <c r="C1674" s="12">
        <v>47355</v>
      </c>
      <c r="D1674" s="13" t="s">
        <v>3964</v>
      </c>
      <c r="E1674" s="48">
        <v>2502.5</v>
      </c>
      <c r="F1674" s="15">
        <v>44242</v>
      </c>
      <c r="G1674" s="48">
        <v>2502.5</v>
      </c>
      <c r="H1674" s="49">
        <f>Tabla13[[#This Row],[Importe]]-Tabla13[[#This Row],[Pagado]]</f>
        <v>0</v>
      </c>
      <c r="I1674" s="8" t="s">
        <v>10970</v>
      </c>
    </row>
    <row r="1675" spans="1:9" x14ac:dyDescent="0.25">
      <c r="A1675" s="14">
        <v>44242</v>
      </c>
      <c r="B1675" s="8" t="s">
        <v>16576</v>
      </c>
      <c r="C1675" s="12">
        <v>47356</v>
      </c>
      <c r="D1675" s="13" t="s">
        <v>3956</v>
      </c>
      <c r="E1675" s="48">
        <v>1945.2</v>
      </c>
      <c r="F1675" s="15">
        <v>44243</v>
      </c>
      <c r="G1675" s="48">
        <v>1945.2</v>
      </c>
      <c r="H1675" s="49">
        <f>Tabla13[[#This Row],[Importe]]-Tabla13[[#This Row],[Pagado]]</f>
        <v>0</v>
      </c>
      <c r="I1675" s="8" t="s">
        <v>10970</v>
      </c>
    </row>
    <row r="1676" spans="1:9" x14ac:dyDescent="0.25">
      <c r="A1676" s="14">
        <v>44242</v>
      </c>
      <c r="B1676" s="8" t="s">
        <v>16577</v>
      </c>
      <c r="C1676" s="12">
        <v>47357</v>
      </c>
      <c r="D1676" s="13" t="s">
        <v>3970</v>
      </c>
      <c r="E1676" s="48">
        <v>968.8</v>
      </c>
      <c r="F1676" s="15">
        <v>44243</v>
      </c>
      <c r="G1676" s="48">
        <v>968.8</v>
      </c>
      <c r="H1676" s="49">
        <f>Tabla13[[#This Row],[Importe]]-Tabla13[[#This Row],[Pagado]]</f>
        <v>0</v>
      </c>
      <c r="I1676" s="8" t="s">
        <v>10970</v>
      </c>
    </row>
    <row r="1677" spans="1:9" x14ac:dyDescent="0.25">
      <c r="A1677" s="14">
        <v>44242</v>
      </c>
      <c r="B1677" s="8" t="s">
        <v>16578</v>
      </c>
      <c r="C1677" s="12">
        <v>47358</v>
      </c>
      <c r="D1677" s="13" t="s">
        <v>4134</v>
      </c>
      <c r="E1677" s="48">
        <v>399</v>
      </c>
      <c r="F1677" s="15">
        <v>44243</v>
      </c>
      <c r="G1677" s="48">
        <v>399</v>
      </c>
      <c r="H1677" s="49">
        <f>Tabla13[[#This Row],[Importe]]-Tabla13[[#This Row],[Pagado]]</f>
        <v>0</v>
      </c>
      <c r="I1677" s="8" t="s">
        <v>10970</v>
      </c>
    </row>
    <row r="1678" spans="1:9" x14ac:dyDescent="0.25">
      <c r="A1678" s="14">
        <v>44242</v>
      </c>
      <c r="B1678" s="8" t="s">
        <v>16579</v>
      </c>
      <c r="C1678" s="12">
        <v>47359</v>
      </c>
      <c r="D1678" s="13" t="s">
        <v>4109</v>
      </c>
      <c r="E1678" s="48">
        <v>1440</v>
      </c>
      <c r="F1678" s="15">
        <v>44242</v>
      </c>
      <c r="G1678" s="48">
        <v>1440</v>
      </c>
      <c r="H1678" s="49">
        <f>Tabla13[[#This Row],[Importe]]-Tabla13[[#This Row],[Pagado]]</f>
        <v>0</v>
      </c>
      <c r="I1678" s="8" t="s">
        <v>10970</v>
      </c>
    </row>
    <row r="1679" spans="1:9" x14ac:dyDescent="0.25">
      <c r="A1679" s="14">
        <v>44242</v>
      </c>
      <c r="B1679" s="8" t="s">
        <v>16580</v>
      </c>
      <c r="C1679" s="12">
        <v>47360</v>
      </c>
      <c r="D1679" s="13" t="s">
        <v>4065</v>
      </c>
      <c r="E1679" s="48">
        <v>12763.6</v>
      </c>
      <c r="F1679" s="15">
        <v>44244</v>
      </c>
      <c r="G1679" s="48">
        <v>12763.6</v>
      </c>
      <c r="H1679" s="49">
        <f>Tabla13[[#This Row],[Importe]]-Tabla13[[#This Row],[Pagado]]</f>
        <v>0</v>
      </c>
      <c r="I1679" s="8" t="s">
        <v>10970</v>
      </c>
    </row>
    <row r="1680" spans="1:9" x14ac:dyDescent="0.25">
      <c r="A1680" s="14">
        <v>44242</v>
      </c>
      <c r="B1680" s="8" t="s">
        <v>16581</v>
      </c>
      <c r="C1680" s="12">
        <v>47361</v>
      </c>
      <c r="D1680" s="13" t="s">
        <v>6753</v>
      </c>
      <c r="E1680" s="48">
        <v>4018.8</v>
      </c>
      <c r="F1680" s="15">
        <v>44242</v>
      </c>
      <c r="G1680" s="48">
        <v>4018.8</v>
      </c>
      <c r="H1680" s="49">
        <f>Tabla13[[#This Row],[Importe]]-Tabla13[[#This Row],[Pagado]]</f>
        <v>0</v>
      </c>
      <c r="I1680" s="8" t="s">
        <v>10970</v>
      </c>
    </row>
    <row r="1681" spans="1:9" x14ac:dyDescent="0.25">
      <c r="A1681" s="14">
        <v>44242</v>
      </c>
      <c r="B1681" s="8" t="s">
        <v>16582</v>
      </c>
      <c r="C1681" s="12">
        <v>47362</v>
      </c>
      <c r="D1681" s="13" t="s">
        <v>3964</v>
      </c>
      <c r="E1681" s="48">
        <v>7644.8</v>
      </c>
      <c r="F1681" s="15">
        <v>44244</v>
      </c>
      <c r="G1681" s="48">
        <v>7644.8</v>
      </c>
      <c r="H1681" s="49">
        <f>Tabla13[[#This Row],[Importe]]-Tabla13[[#This Row],[Pagado]]</f>
        <v>0</v>
      </c>
      <c r="I1681" s="8" t="s">
        <v>10970</v>
      </c>
    </row>
    <row r="1682" spans="1:9" x14ac:dyDescent="0.25">
      <c r="A1682" s="14">
        <v>44242</v>
      </c>
      <c r="B1682" s="8" t="s">
        <v>16583</v>
      </c>
      <c r="C1682" s="12">
        <v>47363</v>
      </c>
      <c r="D1682" s="13" t="s">
        <v>3964</v>
      </c>
      <c r="E1682" s="48">
        <v>640</v>
      </c>
      <c r="F1682" s="15">
        <v>44242</v>
      </c>
      <c r="G1682" s="48">
        <v>640</v>
      </c>
      <c r="H1682" s="49">
        <f>Tabla13[[#This Row],[Importe]]-Tabla13[[#This Row],[Pagado]]</f>
        <v>0</v>
      </c>
      <c r="I1682" s="8" t="s">
        <v>10970</v>
      </c>
    </row>
    <row r="1683" spans="1:9" x14ac:dyDescent="0.25">
      <c r="A1683" s="14">
        <v>44242</v>
      </c>
      <c r="B1683" s="8" t="s">
        <v>16584</v>
      </c>
      <c r="C1683" s="12">
        <v>47364</v>
      </c>
      <c r="D1683" s="13" t="s">
        <v>4133</v>
      </c>
      <c r="E1683" s="48">
        <v>624</v>
      </c>
      <c r="F1683" s="15">
        <v>44242</v>
      </c>
      <c r="G1683" s="48">
        <v>624</v>
      </c>
      <c r="H1683" s="49">
        <f>Tabla13[[#This Row],[Importe]]-Tabla13[[#This Row],[Pagado]]</f>
        <v>0</v>
      </c>
      <c r="I1683" s="8" t="s">
        <v>10970</v>
      </c>
    </row>
    <row r="1684" spans="1:9" x14ac:dyDescent="0.25">
      <c r="A1684" s="14">
        <v>44242</v>
      </c>
      <c r="B1684" s="8" t="s">
        <v>16585</v>
      </c>
      <c r="C1684" s="12">
        <v>47365</v>
      </c>
      <c r="D1684" s="13" t="s">
        <v>4176</v>
      </c>
      <c r="E1684" s="48">
        <v>9896</v>
      </c>
      <c r="F1684" s="15">
        <v>44244</v>
      </c>
      <c r="G1684" s="48">
        <v>9896</v>
      </c>
      <c r="H1684" s="49">
        <f>Tabla13[[#This Row],[Importe]]-Tabla13[[#This Row],[Pagado]]</f>
        <v>0</v>
      </c>
      <c r="I1684" s="8" t="s">
        <v>10970</v>
      </c>
    </row>
    <row r="1685" spans="1:9" x14ac:dyDescent="0.25">
      <c r="A1685" s="14">
        <v>44242</v>
      </c>
      <c r="B1685" s="8" t="s">
        <v>16586</v>
      </c>
      <c r="C1685" s="12">
        <v>47366</v>
      </c>
      <c r="D1685" s="13" t="s">
        <v>4059</v>
      </c>
      <c r="E1685" s="48">
        <v>2522</v>
      </c>
      <c r="F1685" s="15">
        <v>44242</v>
      </c>
      <c r="G1685" s="48">
        <v>2522</v>
      </c>
      <c r="H1685" s="49">
        <f>Tabla13[[#This Row],[Importe]]-Tabla13[[#This Row],[Pagado]]</f>
        <v>0</v>
      </c>
      <c r="I1685" s="8" t="s">
        <v>10970</v>
      </c>
    </row>
    <row r="1686" spans="1:9" x14ac:dyDescent="0.25">
      <c r="A1686" s="14">
        <v>44242</v>
      </c>
      <c r="B1686" s="8" t="s">
        <v>16587</v>
      </c>
      <c r="C1686" s="12">
        <v>47367</v>
      </c>
      <c r="D1686" s="17" t="s">
        <v>7662</v>
      </c>
      <c r="E1686" s="48">
        <v>0</v>
      </c>
      <c r="F1686" s="18" t="s">
        <v>7662</v>
      </c>
      <c r="G1686" s="48">
        <v>0</v>
      </c>
      <c r="H1686" s="49">
        <f>Tabla13[[#This Row],[Importe]]-Tabla13[[#This Row],[Pagado]]</f>
        <v>0</v>
      </c>
      <c r="I1686" s="8" t="s">
        <v>7662</v>
      </c>
    </row>
    <row r="1687" spans="1:9" x14ac:dyDescent="0.25">
      <c r="A1687" s="14">
        <v>44242</v>
      </c>
      <c r="B1687" s="8" t="s">
        <v>16588</v>
      </c>
      <c r="C1687" s="12">
        <v>47368</v>
      </c>
      <c r="D1687" s="13" t="s">
        <v>4136</v>
      </c>
      <c r="E1687" s="48">
        <v>7159</v>
      </c>
      <c r="F1687" s="15">
        <v>44243</v>
      </c>
      <c r="G1687" s="48">
        <v>7159</v>
      </c>
      <c r="H1687" s="49">
        <f>Tabla13[[#This Row],[Importe]]-Tabla13[[#This Row],[Pagado]]</f>
        <v>0</v>
      </c>
      <c r="I1687" s="8" t="s">
        <v>10970</v>
      </c>
    </row>
    <row r="1688" spans="1:9" x14ac:dyDescent="0.25">
      <c r="A1688" s="14">
        <v>44242</v>
      </c>
      <c r="B1688" s="8" t="s">
        <v>16589</v>
      </c>
      <c r="C1688" s="12">
        <v>47369</v>
      </c>
      <c r="D1688" s="13" t="s">
        <v>3951</v>
      </c>
      <c r="E1688" s="48">
        <v>1533</v>
      </c>
      <c r="F1688" s="15">
        <v>44242</v>
      </c>
      <c r="G1688" s="48">
        <v>1533</v>
      </c>
      <c r="H1688" s="49">
        <f>Tabla13[[#This Row],[Importe]]-Tabla13[[#This Row],[Pagado]]</f>
        <v>0</v>
      </c>
      <c r="I1688" s="8" t="s">
        <v>10970</v>
      </c>
    </row>
    <row r="1689" spans="1:9" x14ac:dyDescent="0.25">
      <c r="A1689" s="14">
        <v>44242</v>
      </c>
      <c r="B1689" s="8" t="s">
        <v>16590</v>
      </c>
      <c r="C1689" s="12">
        <v>47370</v>
      </c>
      <c r="D1689" s="17" t="s">
        <v>7662</v>
      </c>
      <c r="E1689" s="48">
        <v>0</v>
      </c>
      <c r="F1689" s="18" t="s">
        <v>7662</v>
      </c>
      <c r="G1689" s="48">
        <v>0</v>
      </c>
      <c r="H1689" s="49">
        <f>Tabla13[[#This Row],[Importe]]-Tabla13[[#This Row],[Pagado]]</f>
        <v>0</v>
      </c>
      <c r="I1689" s="8" t="s">
        <v>7662</v>
      </c>
    </row>
    <row r="1690" spans="1:9" x14ac:dyDescent="0.25">
      <c r="A1690" s="14">
        <v>44242</v>
      </c>
      <c r="B1690" s="8" t="s">
        <v>16591</v>
      </c>
      <c r="C1690" s="12">
        <v>47371</v>
      </c>
      <c r="D1690" s="13" t="s">
        <v>4049</v>
      </c>
      <c r="E1690" s="48">
        <v>17992.2</v>
      </c>
      <c r="F1690" s="15">
        <v>44243</v>
      </c>
      <c r="G1690" s="48">
        <v>17992.2</v>
      </c>
      <c r="H1690" s="49">
        <f>Tabla13[[#This Row],[Importe]]-Tabla13[[#This Row],[Pagado]]</f>
        <v>0</v>
      </c>
      <c r="I1690" s="8" t="s">
        <v>10970</v>
      </c>
    </row>
    <row r="1691" spans="1:9" x14ac:dyDescent="0.25">
      <c r="A1691" s="14">
        <v>44242</v>
      </c>
      <c r="B1691" s="8" t="s">
        <v>16592</v>
      </c>
      <c r="C1691" s="12">
        <v>47372</v>
      </c>
      <c r="D1691" s="13" t="s">
        <v>4490</v>
      </c>
      <c r="E1691" s="48">
        <v>9904.4</v>
      </c>
      <c r="F1691" s="15">
        <v>44242</v>
      </c>
      <c r="G1691" s="48">
        <v>9904.4</v>
      </c>
      <c r="H1691" s="49">
        <f>Tabla13[[#This Row],[Importe]]-Tabla13[[#This Row],[Pagado]]</f>
        <v>0</v>
      </c>
      <c r="I1691" s="8" t="s">
        <v>10970</v>
      </c>
    </row>
    <row r="1692" spans="1:9" x14ac:dyDescent="0.25">
      <c r="A1692" s="14">
        <v>44242</v>
      </c>
      <c r="B1692" s="8" t="s">
        <v>16593</v>
      </c>
      <c r="C1692" s="12">
        <v>47373</v>
      </c>
      <c r="D1692" s="13" t="s">
        <v>3958</v>
      </c>
      <c r="E1692" s="48">
        <v>546.1</v>
      </c>
      <c r="F1692" s="15">
        <v>44242</v>
      </c>
      <c r="G1692" s="48">
        <v>546.1</v>
      </c>
      <c r="H1692" s="49">
        <f>Tabla13[[#This Row],[Importe]]-Tabla13[[#This Row],[Pagado]]</f>
        <v>0</v>
      </c>
      <c r="I1692" s="8" t="s">
        <v>10970</v>
      </c>
    </row>
    <row r="1693" spans="1:9" x14ac:dyDescent="0.25">
      <c r="A1693" s="14">
        <v>44242</v>
      </c>
      <c r="B1693" s="8" t="s">
        <v>16594</v>
      </c>
      <c r="C1693" s="12">
        <v>47374</v>
      </c>
      <c r="D1693" s="13" t="s">
        <v>4122</v>
      </c>
      <c r="E1693" s="48">
        <v>7.78</v>
      </c>
      <c r="F1693" s="15">
        <v>44263</v>
      </c>
      <c r="G1693" s="48">
        <v>7.78</v>
      </c>
      <c r="H1693" s="49">
        <f>Tabla13[[#This Row],[Importe]]-Tabla13[[#This Row],[Pagado]]</f>
        <v>0</v>
      </c>
      <c r="I1693" s="8" t="s">
        <v>10970</v>
      </c>
    </row>
    <row r="1694" spans="1:9" x14ac:dyDescent="0.25">
      <c r="A1694" s="14">
        <v>44242</v>
      </c>
      <c r="B1694" s="8" t="s">
        <v>16595</v>
      </c>
      <c r="C1694" s="12">
        <v>47375</v>
      </c>
      <c r="D1694" s="13" t="s">
        <v>4019</v>
      </c>
      <c r="E1694" s="48">
        <v>6.4</v>
      </c>
      <c r="F1694" s="15">
        <v>44249</v>
      </c>
      <c r="G1694" s="48">
        <v>6.4</v>
      </c>
      <c r="H1694" s="49">
        <f>Tabla13[[#This Row],[Importe]]-Tabla13[[#This Row],[Pagado]]</f>
        <v>0</v>
      </c>
      <c r="I1694" s="8" t="s">
        <v>10970</v>
      </c>
    </row>
    <row r="1695" spans="1:9" x14ac:dyDescent="0.25">
      <c r="A1695" s="14">
        <v>44242</v>
      </c>
      <c r="B1695" s="8" t="s">
        <v>16596</v>
      </c>
      <c r="C1695" s="12">
        <v>47376</v>
      </c>
      <c r="D1695" s="13" t="s">
        <v>4019</v>
      </c>
      <c r="E1695" s="48">
        <v>2.5299999999999998</v>
      </c>
      <c r="F1695" s="15">
        <v>44246</v>
      </c>
      <c r="G1695" s="48">
        <v>2.5299999999999998</v>
      </c>
      <c r="H1695" s="49">
        <f>Tabla13[[#This Row],[Importe]]-Tabla13[[#This Row],[Pagado]]</f>
        <v>0</v>
      </c>
      <c r="I1695" s="8" t="s">
        <v>10970</v>
      </c>
    </row>
    <row r="1696" spans="1:9" x14ac:dyDescent="0.25">
      <c r="A1696" s="14">
        <v>44242</v>
      </c>
      <c r="B1696" s="8" t="s">
        <v>16597</v>
      </c>
      <c r="C1696" s="12">
        <v>47377</v>
      </c>
      <c r="D1696" s="13" t="s">
        <v>3964</v>
      </c>
      <c r="E1696" s="48">
        <v>126</v>
      </c>
      <c r="F1696" s="15">
        <v>44242</v>
      </c>
      <c r="G1696" s="48">
        <v>126</v>
      </c>
      <c r="H1696" s="49">
        <f>Tabla13[[#This Row],[Importe]]-Tabla13[[#This Row],[Pagado]]</f>
        <v>0</v>
      </c>
      <c r="I1696" s="8" t="s">
        <v>10970</v>
      </c>
    </row>
    <row r="1697" spans="1:9" x14ac:dyDescent="0.25">
      <c r="A1697" s="14">
        <v>44242</v>
      </c>
      <c r="B1697" s="8" t="s">
        <v>16598</v>
      </c>
      <c r="C1697" s="12">
        <v>47378</v>
      </c>
      <c r="D1697" s="13" t="s">
        <v>3964</v>
      </c>
      <c r="E1697" s="48">
        <v>70.5</v>
      </c>
      <c r="F1697" s="15">
        <v>44242</v>
      </c>
      <c r="G1697" s="48">
        <v>70.5</v>
      </c>
      <c r="H1697" s="49">
        <f>Tabla13[[#This Row],[Importe]]-Tabla13[[#This Row],[Pagado]]</f>
        <v>0</v>
      </c>
      <c r="I1697" s="8" t="s">
        <v>10970</v>
      </c>
    </row>
    <row r="1698" spans="1:9" x14ac:dyDescent="0.25">
      <c r="A1698" s="14">
        <v>44242</v>
      </c>
      <c r="B1698" s="8" t="s">
        <v>16599</v>
      </c>
      <c r="C1698" s="12">
        <v>47379</v>
      </c>
      <c r="D1698" s="13" t="s">
        <v>3994</v>
      </c>
      <c r="E1698" s="48">
        <v>1354.71</v>
      </c>
      <c r="F1698" s="15">
        <v>44242</v>
      </c>
      <c r="G1698" s="48">
        <v>1354.71</v>
      </c>
      <c r="H1698" s="49">
        <f>Tabla13[[#This Row],[Importe]]-Tabla13[[#This Row],[Pagado]]</f>
        <v>0</v>
      </c>
      <c r="I1698" s="8" t="s">
        <v>10970</v>
      </c>
    </row>
    <row r="1699" spans="1:9" x14ac:dyDescent="0.25">
      <c r="A1699" s="14">
        <v>44242</v>
      </c>
      <c r="B1699" s="8" t="s">
        <v>16600</v>
      </c>
      <c r="C1699" s="12">
        <v>47380</v>
      </c>
      <c r="D1699" s="13" t="s">
        <v>3994</v>
      </c>
      <c r="E1699" s="48">
        <v>70</v>
      </c>
      <c r="F1699" s="15">
        <v>44242</v>
      </c>
      <c r="G1699" s="48">
        <v>70</v>
      </c>
      <c r="H1699" s="49">
        <f>Tabla13[[#This Row],[Importe]]-Tabla13[[#This Row],[Pagado]]</f>
        <v>0</v>
      </c>
      <c r="I1699" s="8" t="s">
        <v>10970</v>
      </c>
    </row>
    <row r="1700" spans="1:9" x14ac:dyDescent="0.25">
      <c r="A1700" s="14">
        <v>44242</v>
      </c>
      <c r="B1700" s="8" t="s">
        <v>16601</v>
      </c>
      <c r="C1700" s="12">
        <v>47381</v>
      </c>
      <c r="D1700" s="13" t="s">
        <v>4136</v>
      </c>
      <c r="E1700" s="48">
        <v>400</v>
      </c>
      <c r="F1700" s="15">
        <v>44243</v>
      </c>
      <c r="G1700" s="48">
        <v>400</v>
      </c>
      <c r="H1700" s="49">
        <f>Tabla13[[#This Row],[Importe]]-Tabla13[[#This Row],[Pagado]]</f>
        <v>0</v>
      </c>
      <c r="I1700" s="8" t="s">
        <v>10970</v>
      </c>
    </row>
    <row r="1701" spans="1:9" x14ac:dyDescent="0.25">
      <c r="A1701" s="14">
        <v>44242</v>
      </c>
      <c r="B1701" s="8" t="s">
        <v>16602</v>
      </c>
      <c r="C1701" s="12">
        <v>47382</v>
      </c>
      <c r="D1701" s="13" t="s">
        <v>3964</v>
      </c>
      <c r="E1701" s="48">
        <v>3114.8</v>
      </c>
      <c r="F1701" s="15">
        <v>44242</v>
      </c>
      <c r="G1701" s="48">
        <v>3114.8</v>
      </c>
      <c r="H1701" s="49">
        <f>Tabla13[[#This Row],[Importe]]-Tabla13[[#This Row],[Pagado]]</f>
        <v>0</v>
      </c>
      <c r="I1701" s="8" t="s">
        <v>10970</v>
      </c>
    </row>
    <row r="1702" spans="1:9" x14ac:dyDescent="0.25">
      <c r="A1702" s="14">
        <v>44242</v>
      </c>
      <c r="B1702" s="8" t="s">
        <v>16603</v>
      </c>
      <c r="C1702" s="12">
        <v>47383</v>
      </c>
      <c r="D1702" s="13" t="s">
        <v>4194</v>
      </c>
      <c r="E1702" s="48">
        <v>2500.1999999999998</v>
      </c>
      <c r="F1702" s="15">
        <v>44242</v>
      </c>
      <c r="G1702" s="48">
        <v>2500.1999999999998</v>
      </c>
      <c r="H1702" s="49">
        <f>Tabla13[[#This Row],[Importe]]-Tabla13[[#This Row],[Pagado]]</f>
        <v>0</v>
      </c>
      <c r="I1702" s="8" t="s">
        <v>10970</v>
      </c>
    </row>
    <row r="1703" spans="1:9" x14ac:dyDescent="0.25">
      <c r="A1703" s="14">
        <v>44242</v>
      </c>
      <c r="B1703" s="8" t="s">
        <v>16604</v>
      </c>
      <c r="C1703" s="12">
        <v>47384</v>
      </c>
      <c r="D1703" s="13" t="s">
        <v>4073</v>
      </c>
      <c r="E1703" s="48">
        <v>7729.2</v>
      </c>
      <c r="F1703" s="15">
        <v>44242</v>
      </c>
      <c r="G1703" s="48">
        <v>7729.2</v>
      </c>
      <c r="H1703" s="49">
        <f>Tabla13[[#This Row],[Importe]]-Tabla13[[#This Row],[Pagado]]</f>
        <v>0</v>
      </c>
      <c r="I1703" s="8" t="s">
        <v>10970</v>
      </c>
    </row>
    <row r="1704" spans="1:9" x14ac:dyDescent="0.25">
      <c r="A1704" s="14">
        <v>44242</v>
      </c>
      <c r="B1704" s="8" t="s">
        <v>16605</v>
      </c>
      <c r="C1704" s="12">
        <v>47385</v>
      </c>
      <c r="D1704" s="13" t="s">
        <v>4073</v>
      </c>
      <c r="E1704" s="48">
        <v>300</v>
      </c>
      <c r="F1704" s="15">
        <v>44242</v>
      </c>
      <c r="G1704" s="48">
        <v>300</v>
      </c>
      <c r="H1704" s="49">
        <f>Tabla13[[#This Row],[Importe]]-Tabla13[[#This Row],[Pagado]]</f>
        <v>0</v>
      </c>
      <c r="I1704" s="8" t="s">
        <v>10970</v>
      </c>
    </row>
    <row r="1705" spans="1:9" x14ac:dyDescent="0.25">
      <c r="A1705" s="14">
        <v>44242</v>
      </c>
      <c r="B1705" s="8" t="s">
        <v>16606</v>
      </c>
      <c r="C1705" s="12">
        <v>47386</v>
      </c>
      <c r="D1705" s="13" t="s">
        <v>10241</v>
      </c>
      <c r="E1705" s="48">
        <v>1539.2</v>
      </c>
      <c r="F1705" s="15">
        <v>44242</v>
      </c>
      <c r="G1705" s="48">
        <v>1539.2</v>
      </c>
      <c r="H1705" s="49">
        <f>Tabla13[[#This Row],[Importe]]-Tabla13[[#This Row],[Pagado]]</f>
        <v>0</v>
      </c>
      <c r="I1705" s="8" t="s">
        <v>10970</v>
      </c>
    </row>
    <row r="1706" spans="1:9" x14ac:dyDescent="0.25">
      <c r="A1706" s="14">
        <v>44242</v>
      </c>
      <c r="B1706" s="8" t="s">
        <v>16607</v>
      </c>
      <c r="C1706" s="12">
        <v>47387</v>
      </c>
      <c r="D1706" s="13" t="s">
        <v>3980</v>
      </c>
      <c r="E1706" s="48">
        <v>6652</v>
      </c>
      <c r="F1706" s="15">
        <v>44242</v>
      </c>
      <c r="G1706" s="48">
        <v>6652</v>
      </c>
      <c r="H1706" s="49">
        <f>Tabla13[[#This Row],[Importe]]-Tabla13[[#This Row],[Pagado]]</f>
        <v>0</v>
      </c>
      <c r="I1706" s="8" t="s">
        <v>10970</v>
      </c>
    </row>
    <row r="1707" spans="1:9" x14ac:dyDescent="0.25">
      <c r="A1707" s="14">
        <v>44242</v>
      </c>
      <c r="B1707" s="8" t="s">
        <v>16608</v>
      </c>
      <c r="C1707" s="12">
        <v>47388</v>
      </c>
      <c r="D1707" s="13" t="s">
        <v>8503</v>
      </c>
      <c r="E1707" s="48">
        <v>2080</v>
      </c>
      <c r="F1707" s="15">
        <v>44242</v>
      </c>
      <c r="G1707" s="48">
        <v>2080</v>
      </c>
      <c r="H1707" s="49">
        <f>Tabla13[[#This Row],[Importe]]-Tabla13[[#This Row],[Pagado]]</f>
        <v>0</v>
      </c>
      <c r="I1707" s="8" t="s">
        <v>10970</v>
      </c>
    </row>
    <row r="1708" spans="1:9" x14ac:dyDescent="0.25">
      <c r="A1708" s="14">
        <v>44242</v>
      </c>
      <c r="B1708" s="8" t="s">
        <v>16609</v>
      </c>
      <c r="C1708" s="12">
        <v>47389</v>
      </c>
      <c r="D1708" s="13" t="s">
        <v>3964</v>
      </c>
      <c r="E1708" s="48">
        <v>285</v>
      </c>
      <c r="F1708" s="15">
        <v>44242</v>
      </c>
      <c r="G1708" s="48">
        <v>285</v>
      </c>
      <c r="H1708" s="49">
        <f>Tabla13[[#This Row],[Importe]]-Tabla13[[#This Row],[Pagado]]</f>
        <v>0</v>
      </c>
      <c r="I1708" s="8" t="s">
        <v>10970</v>
      </c>
    </row>
    <row r="1709" spans="1:9" x14ac:dyDescent="0.25">
      <c r="A1709" s="14">
        <v>44242</v>
      </c>
      <c r="B1709" s="8" t="s">
        <v>16610</v>
      </c>
      <c r="C1709" s="12">
        <v>47390</v>
      </c>
      <c r="D1709" s="13" t="s">
        <v>3964</v>
      </c>
      <c r="E1709" s="48">
        <v>359.7</v>
      </c>
      <c r="F1709" s="15">
        <v>44242</v>
      </c>
      <c r="G1709" s="48">
        <v>359.7</v>
      </c>
      <c r="H1709" s="49">
        <f>Tabla13[[#This Row],[Importe]]-Tabla13[[#This Row],[Pagado]]</f>
        <v>0</v>
      </c>
      <c r="I1709" s="8" t="s">
        <v>10970</v>
      </c>
    </row>
    <row r="1710" spans="1:9" x14ac:dyDescent="0.25">
      <c r="A1710" s="14">
        <v>44242</v>
      </c>
      <c r="B1710" s="8" t="s">
        <v>16611</v>
      </c>
      <c r="C1710" s="12">
        <v>47391</v>
      </c>
      <c r="D1710" s="13" t="s">
        <v>4130</v>
      </c>
      <c r="E1710" s="48">
        <v>48580.2</v>
      </c>
      <c r="F1710" s="15">
        <v>44245</v>
      </c>
      <c r="G1710" s="48">
        <v>48580.2</v>
      </c>
      <c r="H1710" s="49">
        <f>Tabla13[[#This Row],[Importe]]-Tabla13[[#This Row],[Pagado]]</f>
        <v>0</v>
      </c>
      <c r="I1710" s="8" t="s">
        <v>10970</v>
      </c>
    </row>
    <row r="1711" spans="1:9" x14ac:dyDescent="0.25">
      <c r="A1711" s="14">
        <v>44242</v>
      </c>
      <c r="B1711" s="8" t="s">
        <v>16612</v>
      </c>
      <c r="C1711" s="12">
        <v>47392</v>
      </c>
      <c r="D1711" s="13" t="s">
        <v>3964</v>
      </c>
      <c r="E1711" s="48">
        <v>249.7</v>
      </c>
      <c r="F1711" s="15">
        <v>44242</v>
      </c>
      <c r="G1711" s="48">
        <v>249.7</v>
      </c>
      <c r="H1711" s="49">
        <f>Tabla13[[#This Row],[Importe]]-Tabla13[[#This Row],[Pagado]]</f>
        <v>0</v>
      </c>
      <c r="I1711" s="8" t="s">
        <v>10970</v>
      </c>
    </row>
    <row r="1712" spans="1:9" x14ac:dyDescent="0.25">
      <c r="A1712" s="14">
        <v>44242</v>
      </c>
      <c r="B1712" s="8" t="s">
        <v>16613</v>
      </c>
      <c r="C1712" s="12">
        <v>47393</v>
      </c>
      <c r="D1712" s="13" t="s">
        <v>4077</v>
      </c>
      <c r="E1712" s="48">
        <v>363.4</v>
      </c>
      <c r="F1712" s="15">
        <v>44242</v>
      </c>
      <c r="G1712" s="48">
        <v>363.4</v>
      </c>
      <c r="H1712" s="49">
        <f>Tabla13[[#This Row],[Importe]]-Tabla13[[#This Row],[Pagado]]</f>
        <v>0</v>
      </c>
      <c r="I1712" s="8" t="s">
        <v>10970</v>
      </c>
    </row>
    <row r="1713" spans="1:9" x14ac:dyDescent="0.25">
      <c r="A1713" s="14">
        <v>44242</v>
      </c>
      <c r="B1713" s="8" t="s">
        <v>16614</v>
      </c>
      <c r="C1713" s="12">
        <v>47394</v>
      </c>
      <c r="D1713" s="13" t="s">
        <v>4130</v>
      </c>
      <c r="E1713" s="48">
        <v>41331.599999999999</v>
      </c>
      <c r="F1713" s="15">
        <v>44245</v>
      </c>
      <c r="G1713" s="48">
        <v>41331.599999999999</v>
      </c>
      <c r="H1713" s="49">
        <f>Tabla13[[#This Row],[Importe]]-Tabla13[[#This Row],[Pagado]]</f>
        <v>0</v>
      </c>
      <c r="I1713" s="8" t="s">
        <v>10970</v>
      </c>
    </row>
    <row r="1714" spans="1:9" ht="45" x14ac:dyDescent="0.25">
      <c r="A1714" s="14">
        <v>44242</v>
      </c>
      <c r="B1714" s="8" t="s">
        <v>16615</v>
      </c>
      <c r="C1714" s="12">
        <v>47395</v>
      </c>
      <c r="D1714" s="13" t="s">
        <v>3998</v>
      </c>
      <c r="E1714" s="48">
        <v>20708.400000000001</v>
      </c>
      <c r="F1714" s="15" t="s">
        <v>18141</v>
      </c>
      <c r="G1714" s="48">
        <f>2034.9+3803+14870.5</f>
        <v>20708.400000000001</v>
      </c>
      <c r="H1714" s="49">
        <f>Tabla13[[#This Row],[Importe]]-Tabla13[[#This Row],[Pagado]]</f>
        <v>0</v>
      </c>
      <c r="I1714" s="8" t="s">
        <v>16225</v>
      </c>
    </row>
    <row r="1715" spans="1:9" x14ac:dyDescent="0.25">
      <c r="A1715" s="14">
        <v>44242</v>
      </c>
      <c r="B1715" s="8" t="s">
        <v>16616</v>
      </c>
      <c r="C1715" s="12">
        <v>47396</v>
      </c>
      <c r="D1715" s="13" t="s">
        <v>4042</v>
      </c>
      <c r="E1715" s="48">
        <v>12031</v>
      </c>
      <c r="F1715" s="15">
        <v>44243</v>
      </c>
      <c r="G1715" s="48">
        <v>12031</v>
      </c>
      <c r="H1715" s="49">
        <f>Tabla13[[#This Row],[Importe]]-Tabla13[[#This Row],[Pagado]]</f>
        <v>0</v>
      </c>
      <c r="I1715" s="8" t="s">
        <v>10970</v>
      </c>
    </row>
    <row r="1716" spans="1:9" x14ac:dyDescent="0.25">
      <c r="A1716" s="14">
        <v>44242</v>
      </c>
      <c r="B1716" s="8" t="s">
        <v>16617</v>
      </c>
      <c r="C1716" s="12">
        <v>47397</v>
      </c>
      <c r="D1716" s="13" t="s">
        <v>4163</v>
      </c>
      <c r="E1716" s="48">
        <v>629.70000000000005</v>
      </c>
      <c r="F1716" s="15">
        <v>44243</v>
      </c>
      <c r="G1716" s="48">
        <v>629.70000000000005</v>
      </c>
      <c r="H1716" s="49">
        <f>Tabla13[[#This Row],[Importe]]-Tabla13[[#This Row],[Pagado]]</f>
        <v>0</v>
      </c>
      <c r="I1716" s="8" t="s">
        <v>10970</v>
      </c>
    </row>
    <row r="1717" spans="1:9" x14ac:dyDescent="0.25">
      <c r="A1717" s="14">
        <v>44243</v>
      </c>
      <c r="B1717" s="8" t="s">
        <v>16618</v>
      </c>
      <c r="C1717" s="12">
        <v>47398</v>
      </c>
      <c r="D1717" s="13" t="s">
        <v>4184</v>
      </c>
      <c r="E1717" s="48">
        <v>10026.5</v>
      </c>
      <c r="F1717" s="15">
        <v>44243</v>
      </c>
      <c r="G1717" s="48">
        <v>10026.5</v>
      </c>
      <c r="H1717" s="49">
        <f>Tabla13[[#This Row],[Importe]]-Tabla13[[#This Row],[Pagado]]</f>
        <v>0</v>
      </c>
      <c r="I1717" s="8" t="s">
        <v>10970</v>
      </c>
    </row>
    <row r="1718" spans="1:9" x14ac:dyDescent="0.25">
      <c r="A1718" s="14">
        <v>44243</v>
      </c>
      <c r="B1718" s="8" t="s">
        <v>16619</v>
      </c>
      <c r="C1718" s="12">
        <v>47399</v>
      </c>
      <c r="D1718" s="13" t="s">
        <v>4035</v>
      </c>
      <c r="E1718" s="48">
        <v>15199.8</v>
      </c>
      <c r="F1718" s="15">
        <v>44243</v>
      </c>
      <c r="G1718" s="48">
        <v>15199.8</v>
      </c>
      <c r="H1718" s="49">
        <f>Tabla13[[#This Row],[Importe]]-Tabla13[[#This Row],[Pagado]]</f>
        <v>0</v>
      </c>
      <c r="I1718" s="8" t="s">
        <v>10970</v>
      </c>
    </row>
    <row r="1719" spans="1:9" x14ac:dyDescent="0.25">
      <c r="A1719" s="14">
        <v>44243</v>
      </c>
      <c r="B1719" s="8" t="s">
        <v>16620</v>
      </c>
      <c r="C1719" s="12">
        <v>47400</v>
      </c>
      <c r="D1719" s="13" t="s">
        <v>3936</v>
      </c>
      <c r="E1719" s="48">
        <v>3889.6</v>
      </c>
      <c r="F1719" s="15">
        <v>44243</v>
      </c>
      <c r="G1719" s="48">
        <v>3889.6</v>
      </c>
      <c r="H1719" s="49">
        <f>Tabla13[[#This Row],[Importe]]-Tabla13[[#This Row],[Pagado]]</f>
        <v>0</v>
      </c>
      <c r="I1719" s="8" t="s">
        <v>10970</v>
      </c>
    </row>
    <row r="1720" spans="1:9" x14ac:dyDescent="0.25">
      <c r="A1720" s="14">
        <v>44243</v>
      </c>
      <c r="B1720" s="8" t="s">
        <v>16621</v>
      </c>
      <c r="C1720" s="12">
        <v>47401</v>
      </c>
      <c r="D1720" s="13" t="s">
        <v>3935</v>
      </c>
      <c r="E1720" s="48">
        <v>64266.400000000001</v>
      </c>
      <c r="F1720" s="15">
        <v>44245</v>
      </c>
      <c r="G1720" s="48">
        <v>64266.400000000001</v>
      </c>
      <c r="H1720" s="49">
        <f>Tabla13[[#This Row],[Importe]]-Tabla13[[#This Row],[Pagado]]</f>
        <v>0</v>
      </c>
      <c r="I1720" s="8" t="s">
        <v>10970</v>
      </c>
    </row>
    <row r="1721" spans="1:9" x14ac:dyDescent="0.25">
      <c r="A1721" s="14">
        <v>44243</v>
      </c>
      <c r="B1721" s="8" t="s">
        <v>16622</v>
      </c>
      <c r="C1721" s="12">
        <v>47402</v>
      </c>
      <c r="D1721" s="13" t="s">
        <v>3963</v>
      </c>
      <c r="E1721" s="48">
        <v>1224.3</v>
      </c>
      <c r="F1721" s="15">
        <v>44244</v>
      </c>
      <c r="G1721" s="48">
        <v>1224.3</v>
      </c>
      <c r="H1721" s="49">
        <f>Tabla13[[#This Row],[Importe]]-Tabla13[[#This Row],[Pagado]]</f>
        <v>0</v>
      </c>
      <c r="I1721" s="8" t="s">
        <v>10970</v>
      </c>
    </row>
    <row r="1722" spans="1:9" x14ac:dyDescent="0.25">
      <c r="A1722" s="14">
        <v>44243</v>
      </c>
      <c r="B1722" s="8" t="s">
        <v>16623</v>
      </c>
      <c r="C1722" s="12">
        <v>47403</v>
      </c>
      <c r="D1722" s="13" t="s">
        <v>4037</v>
      </c>
      <c r="E1722" s="48">
        <v>2059.1</v>
      </c>
      <c r="F1722" s="15">
        <v>44243</v>
      </c>
      <c r="G1722" s="48">
        <v>2059.1</v>
      </c>
      <c r="H1722" s="49">
        <f>Tabla13[[#This Row],[Importe]]-Tabla13[[#This Row],[Pagado]]</f>
        <v>0</v>
      </c>
      <c r="I1722" s="8" t="s">
        <v>10970</v>
      </c>
    </row>
    <row r="1723" spans="1:9" x14ac:dyDescent="0.25">
      <c r="A1723" s="14">
        <v>44243</v>
      </c>
      <c r="B1723" s="8" t="s">
        <v>16624</v>
      </c>
      <c r="C1723" s="12">
        <v>47404</v>
      </c>
      <c r="D1723" s="13" t="s">
        <v>3954</v>
      </c>
      <c r="E1723" s="48">
        <v>8430</v>
      </c>
      <c r="F1723" s="15">
        <v>44243</v>
      </c>
      <c r="G1723" s="48">
        <v>8430</v>
      </c>
      <c r="H1723" s="49">
        <f>Tabla13[[#This Row],[Importe]]-Tabla13[[#This Row],[Pagado]]</f>
        <v>0</v>
      </c>
      <c r="I1723" s="8" t="s">
        <v>10970</v>
      </c>
    </row>
    <row r="1724" spans="1:9" x14ac:dyDescent="0.25">
      <c r="A1724" s="14">
        <v>44243</v>
      </c>
      <c r="B1724" s="8" t="s">
        <v>16625</v>
      </c>
      <c r="C1724" s="12">
        <v>47405</v>
      </c>
      <c r="D1724" s="13" t="s">
        <v>4031</v>
      </c>
      <c r="E1724" s="48">
        <v>1300</v>
      </c>
      <c r="F1724" s="15">
        <v>44243</v>
      </c>
      <c r="G1724" s="48">
        <v>1300</v>
      </c>
      <c r="H1724" s="49">
        <f>Tabla13[[#This Row],[Importe]]-Tabla13[[#This Row],[Pagado]]</f>
        <v>0</v>
      </c>
      <c r="I1724" s="8" t="s">
        <v>10970</v>
      </c>
    </row>
    <row r="1725" spans="1:9" x14ac:dyDescent="0.25">
      <c r="A1725" s="14">
        <v>44243</v>
      </c>
      <c r="B1725" s="8" t="s">
        <v>16626</v>
      </c>
      <c r="C1725" s="12">
        <v>47406</v>
      </c>
      <c r="D1725" s="13" t="s">
        <v>3946</v>
      </c>
      <c r="E1725" s="48">
        <v>1948.8</v>
      </c>
      <c r="F1725" s="15">
        <v>44245</v>
      </c>
      <c r="G1725" s="48">
        <v>1948.8</v>
      </c>
      <c r="H1725" s="49">
        <f>Tabla13[[#This Row],[Importe]]-Tabla13[[#This Row],[Pagado]]</f>
        <v>0</v>
      </c>
      <c r="I1725" s="8" t="s">
        <v>10970</v>
      </c>
    </row>
    <row r="1726" spans="1:9" x14ac:dyDescent="0.25">
      <c r="A1726" s="14">
        <v>44243</v>
      </c>
      <c r="B1726" s="8" t="s">
        <v>16627</v>
      </c>
      <c r="C1726" s="12">
        <v>47407</v>
      </c>
      <c r="D1726" s="13" t="s">
        <v>3938</v>
      </c>
      <c r="E1726" s="48">
        <v>1706.6</v>
      </c>
      <c r="F1726" s="15">
        <v>44245</v>
      </c>
      <c r="G1726" s="48">
        <v>1706.6</v>
      </c>
      <c r="H1726" s="49">
        <f>Tabla13[[#This Row],[Importe]]-Tabla13[[#This Row],[Pagado]]</f>
        <v>0</v>
      </c>
      <c r="I1726" s="8" t="s">
        <v>10970</v>
      </c>
    </row>
    <row r="1727" spans="1:9" ht="30" x14ac:dyDescent="0.25">
      <c r="A1727" s="14">
        <v>44243</v>
      </c>
      <c r="B1727" s="8" t="s">
        <v>16628</v>
      </c>
      <c r="C1727" s="12">
        <v>47408</v>
      </c>
      <c r="D1727" s="13" t="s">
        <v>3951</v>
      </c>
      <c r="E1727" s="48">
        <v>4089.2</v>
      </c>
      <c r="F1727" s="15" t="s">
        <v>16629</v>
      </c>
      <c r="G1727" s="48">
        <f>3000+1089.2</f>
        <v>4089.2</v>
      </c>
      <c r="H1727" s="49">
        <f>Tabla13[[#This Row],[Importe]]-Tabla13[[#This Row],[Pagado]]</f>
        <v>0</v>
      </c>
      <c r="I1727" s="8" t="s">
        <v>10970</v>
      </c>
    </row>
    <row r="1728" spans="1:9" x14ac:dyDescent="0.25">
      <c r="A1728" s="14">
        <v>44243</v>
      </c>
      <c r="B1728" s="8" t="s">
        <v>16630</v>
      </c>
      <c r="C1728" s="12">
        <v>47409</v>
      </c>
      <c r="D1728" s="13" t="s">
        <v>3944</v>
      </c>
      <c r="E1728" s="48">
        <v>8650.7999999999993</v>
      </c>
      <c r="F1728" s="15">
        <v>44245</v>
      </c>
      <c r="G1728" s="48">
        <v>8650.7999999999993</v>
      </c>
      <c r="H1728" s="49">
        <f>Tabla13[[#This Row],[Importe]]-Tabla13[[#This Row],[Pagado]]</f>
        <v>0</v>
      </c>
      <c r="I1728" s="8" t="s">
        <v>10970</v>
      </c>
    </row>
    <row r="1729" spans="1:9" x14ac:dyDescent="0.25">
      <c r="A1729" s="14">
        <v>44243</v>
      </c>
      <c r="B1729" s="8" t="s">
        <v>16631</v>
      </c>
      <c r="C1729" s="12">
        <v>47410</v>
      </c>
      <c r="D1729" s="13" t="s">
        <v>3945</v>
      </c>
      <c r="E1729" s="48">
        <v>4358.3999999999996</v>
      </c>
      <c r="F1729" s="15">
        <v>44244</v>
      </c>
      <c r="G1729" s="48">
        <v>4358.3999999999996</v>
      </c>
      <c r="H1729" s="49">
        <f>Tabla13[[#This Row],[Importe]]-Tabla13[[#This Row],[Pagado]]</f>
        <v>0</v>
      </c>
      <c r="I1729" s="8" t="s">
        <v>10970</v>
      </c>
    </row>
    <row r="1730" spans="1:9" x14ac:dyDescent="0.25">
      <c r="A1730" s="14">
        <v>44243</v>
      </c>
      <c r="B1730" s="8" t="s">
        <v>16632</v>
      </c>
      <c r="C1730" s="12">
        <v>47411</v>
      </c>
      <c r="D1730" s="13" t="s">
        <v>3994</v>
      </c>
      <c r="E1730" s="48">
        <v>4059.4</v>
      </c>
      <c r="F1730" s="15">
        <v>44243</v>
      </c>
      <c r="G1730" s="48">
        <v>4059.4</v>
      </c>
      <c r="H1730" s="49">
        <f>Tabla13[[#This Row],[Importe]]-Tabla13[[#This Row],[Pagado]]</f>
        <v>0</v>
      </c>
      <c r="I1730" s="8" t="s">
        <v>10970</v>
      </c>
    </row>
    <row r="1731" spans="1:9" x14ac:dyDescent="0.25">
      <c r="A1731" s="14">
        <v>44243</v>
      </c>
      <c r="B1731" s="8" t="s">
        <v>16633</v>
      </c>
      <c r="C1731" s="12">
        <v>47412</v>
      </c>
      <c r="D1731" s="13" t="s">
        <v>3949</v>
      </c>
      <c r="E1731" s="48">
        <v>24464.400000000001</v>
      </c>
      <c r="F1731" s="15">
        <v>44245</v>
      </c>
      <c r="G1731" s="48">
        <v>24464.400000000001</v>
      </c>
      <c r="H1731" s="49">
        <f>Tabla13[[#This Row],[Importe]]-Tabla13[[#This Row],[Pagado]]</f>
        <v>0</v>
      </c>
      <c r="I1731" s="8" t="s">
        <v>10970</v>
      </c>
    </row>
    <row r="1732" spans="1:9" x14ac:dyDescent="0.25">
      <c r="A1732" s="14">
        <v>44243</v>
      </c>
      <c r="B1732" s="8" t="s">
        <v>16634</v>
      </c>
      <c r="C1732" s="12">
        <v>47413</v>
      </c>
      <c r="D1732" s="13" t="s">
        <v>3947</v>
      </c>
      <c r="E1732" s="48">
        <v>3487.3</v>
      </c>
      <c r="F1732" s="15">
        <v>44245</v>
      </c>
      <c r="G1732" s="48">
        <v>3487.3</v>
      </c>
      <c r="H1732" s="49">
        <f>Tabla13[[#This Row],[Importe]]-Tabla13[[#This Row],[Pagado]]</f>
        <v>0</v>
      </c>
      <c r="I1732" s="8" t="s">
        <v>10970</v>
      </c>
    </row>
    <row r="1733" spans="1:9" x14ac:dyDescent="0.25">
      <c r="A1733" s="14">
        <v>44243</v>
      </c>
      <c r="B1733" s="8" t="s">
        <v>16635</v>
      </c>
      <c r="C1733" s="12">
        <v>47414</v>
      </c>
      <c r="D1733" s="13" t="s">
        <v>3939</v>
      </c>
      <c r="E1733" s="48">
        <v>3736.7</v>
      </c>
      <c r="F1733" s="15">
        <v>44245</v>
      </c>
      <c r="G1733" s="48">
        <v>3736.7</v>
      </c>
      <c r="H1733" s="49">
        <f>Tabla13[[#This Row],[Importe]]-Tabla13[[#This Row],[Pagado]]</f>
        <v>0</v>
      </c>
      <c r="I1733" s="8" t="s">
        <v>10970</v>
      </c>
    </row>
    <row r="1734" spans="1:9" x14ac:dyDescent="0.25">
      <c r="A1734" s="14">
        <v>44243</v>
      </c>
      <c r="B1734" s="8" t="s">
        <v>16636</v>
      </c>
      <c r="C1734" s="12">
        <v>47415</v>
      </c>
      <c r="D1734" s="13" t="s">
        <v>3942</v>
      </c>
      <c r="E1734" s="48">
        <v>4197.6000000000004</v>
      </c>
      <c r="F1734" s="15">
        <v>44247</v>
      </c>
      <c r="G1734" s="48">
        <v>4197.6000000000004</v>
      </c>
      <c r="H1734" s="49">
        <f>Tabla13[[#This Row],[Importe]]-Tabla13[[#This Row],[Pagado]]</f>
        <v>0</v>
      </c>
      <c r="I1734" s="8" t="s">
        <v>10970</v>
      </c>
    </row>
    <row r="1735" spans="1:9" x14ac:dyDescent="0.25">
      <c r="A1735" s="14">
        <v>44243</v>
      </c>
      <c r="B1735" s="8" t="s">
        <v>16637</v>
      </c>
      <c r="C1735" s="12">
        <v>47416</v>
      </c>
      <c r="D1735" s="13" t="s">
        <v>3948</v>
      </c>
      <c r="E1735" s="48">
        <v>14286.8</v>
      </c>
      <c r="F1735" s="15">
        <v>44247</v>
      </c>
      <c r="G1735" s="48">
        <v>14286.8</v>
      </c>
      <c r="H1735" s="49">
        <f>Tabla13[[#This Row],[Importe]]-Tabla13[[#This Row],[Pagado]]</f>
        <v>0</v>
      </c>
      <c r="I1735" s="8" t="s">
        <v>10970</v>
      </c>
    </row>
    <row r="1736" spans="1:9" x14ac:dyDescent="0.25">
      <c r="A1736" s="14">
        <v>44243</v>
      </c>
      <c r="B1736" s="8" t="s">
        <v>16638</v>
      </c>
      <c r="C1736" s="12">
        <v>47417</v>
      </c>
      <c r="D1736" s="13" t="s">
        <v>3950</v>
      </c>
      <c r="E1736" s="48">
        <v>34848</v>
      </c>
      <c r="F1736" s="15">
        <v>44245</v>
      </c>
      <c r="G1736" s="48">
        <v>34848</v>
      </c>
      <c r="H1736" s="49">
        <f>Tabla13[[#This Row],[Importe]]-Tabla13[[#This Row],[Pagado]]</f>
        <v>0</v>
      </c>
      <c r="I1736" s="8" t="s">
        <v>10970</v>
      </c>
    </row>
    <row r="1737" spans="1:9" x14ac:dyDescent="0.25">
      <c r="A1737" s="14">
        <v>44243</v>
      </c>
      <c r="B1737" s="8" t="s">
        <v>16639</v>
      </c>
      <c r="C1737" s="12">
        <v>47418</v>
      </c>
      <c r="D1737" s="13" t="s">
        <v>3971</v>
      </c>
      <c r="E1737" s="48">
        <v>4458.8</v>
      </c>
      <c r="F1737" s="15">
        <v>44243</v>
      </c>
      <c r="G1737" s="48">
        <v>4458.8</v>
      </c>
      <c r="H1737" s="49">
        <f>Tabla13[[#This Row],[Importe]]-Tabla13[[#This Row],[Pagado]]</f>
        <v>0</v>
      </c>
      <c r="I1737" s="8" t="s">
        <v>10970</v>
      </c>
    </row>
    <row r="1738" spans="1:9" x14ac:dyDescent="0.25">
      <c r="A1738" s="14">
        <v>44243</v>
      </c>
      <c r="B1738" s="8" t="s">
        <v>16640</v>
      </c>
      <c r="C1738" s="12">
        <v>47419</v>
      </c>
      <c r="D1738" s="13" t="s">
        <v>4041</v>
      </c>
      <c r="E1738" s="48">
        <v>515.20000000000005</v>
      </c>
      <c r="F1738" s="15">
        <v>44243</v>
      </c>
      <c r="G1738" s="48">
        <v>515.20000000000005</v>
      </c>
      <c r="H1738" s="49">
        <f>Tabla13[[#This Row],[Importe]]-Tabla13[[#This Row],[Pagado]]</f>
        <v>0</v>
      </c>
      <c r="I1738" s="8" t="s">
        <v>10970</v>
      </c>
    </row>
    <row r="1739" spans="1:9" x14ac:dyDescent="0.25">
      <c r="A1739" s="14">
        <v>44243</v>
      </c>
      <c r="B1739" s="8" t="s">
        <v>16641</v>
      </c>
      <c r="C1739" s="12">
        <v>47420</v>
      </c>
      <c r="D1739" s="13" t="s">
        <v>3972</v>
      </c>
      <c r="E1739" s="48">
        <v>3776.1</v>
      </c>
      <c r="F1739" s="15">
        <v>44243</v>
      </c>
      <c r="G1739" s="48">
        <v>3776.1</v>
      </c>
      <c r="H1739" s="49">
        <f>Tabla13[[#This Row],[Importe]]-Tabla13[[#This Row],[Pagado]]</f>
        <v>0</v>
      </c>
      <c r="I1739" s="8" t="s">
        <v>10970</v>
      </c>
    </row>
    <row r="1740" spans="1:9" x14ac:dyDescent="0.25">
      <c r="A1740" s="14">
        <v>44243</v>
      </c>
      <c r="B1740" s="8" t="s">
        <v>16642</v>
      </c>
      <c r="C1740" s="12">
        <v>47421</v>
      </c>
      <c r="D1740" s="13" t="s">
        <v>4030</v>
      </c>
      <c r="E1740" s="48">
        <v>888.3</v>
      </c>
      <c r="F1740" s="15">
        <v>44243</v>
      </c>
      <c r="G1740" s="48">
        <v>888.3</v>
      </c>
      <c r="H1740" s="49">
        <f>Tabla13[[#This Row],[Importe]]-Tabla13[[#This Row],[Pagado]]</f>
        <v>0</v>
      </c>
      <c r="I1740" s="8" t="s">
        <v>10970</v>
      </c>
    </row>
    <row r="1741" spans="1:9" x14ac:dyDescent="0.25">
      <c r="A1741" s="14">
        <v>44243</v>
      </c>
      <c r="B1741" s="8" t="s">
        <v>16643</v>
      </c>
      <c r="C1741" s="12">
        <v>47422</v>
      </c>
      <c r="D1741" s="13" t="s">
        <v>4047</v>
      </c>
      <c r="E1741" s="48">
        <v>889.2</v>
      </c>
      <c r="F1741" s="15">
        <v>44243</v>
      </c>
      <c r="G1741" s="48">
        <v>889.2</v>
      </c>
      <c r="H1741" s="49">
        <f>Tabla13[[#This Row],[Importe]]-Tabla13[[#This Row],[Pagado]]</f>
        <v>0</v>
      </c>
      <c r="I1741" s="8" t="s">
        <v>10970</v>
      </c>
    </row>
    <row r="1742" spans="1:9" x14ac:dyDescent="0.25">
      <c r="A1742" s="14">
        <v>44243</v>
      </c>
      <c r="B1742" s="8" t="s">
        <v>16644</v>
      </c>
      <c r="C1742" s="12">
        <v>47423</v>
      </c>
      <c r="D1742" s="13" t="s">
        <v>8138</v>
      </c>
      <c r="E1742" s="48">
        <v>2049.9</v>
      </c>
      <c r="F1742" s="15">
        <v>44243</v>
      </c>
      <c r="G1742" s="48">
        <v>2049.9</v>
      </c>
      <c r="H1742" s="49">
        <f>Tabla13[[#This Row],[Importe]]-Tabla13[[#This Row],[Pagado]]</f>
        <v>0</v>
      </c>
      <c r="I1742" s="8" t="s">
        <v>10970</v>
      </c>
    </row>
    <row r="1743" spans="1:9" x14ac:dyDescent="0.25">
      <c r="A1743" s="14">
        <v>44243</v>
      </c>
      <c r="B1743" s="8" t="s">
        <v>16645</v>
      </c>
      <c r="C1743" s="12">
        <v>47424</v>
      </c>
      <c r="D1743" s="13" t="s">
        <v>3976</v>
      </c>
      <c r="E1743" s="48">
        <v>1680</v>
      </c>
      <c r="F1743" s="15">
        <v>44243</v>
      </c>
      <c r="G1743" s="48">
        <v>1680</v>
      </c>
      <c r="H1743" s="49">
        <f>Tabla13[[#This Row],[Importe]]-Tabla13[[#This Row],[Pagado]]</f>
        <v>0</v>
      </c>
      <c r="I1743" s="8" t="s">
        <v>10970</v>
      </c>
    </row>
    <row r="1744" spans="1:9" x14ac:dyDescent="0.25">
      <c r="A1744" s="14">
        <v>44243</v>
      </c>
      <c r="B1744" s="8" t="s">
        <v>16646</v>
      </c>
      <c r="C1744" s="12">
        <v>47425</v>
      </c>
      <c r="D1744" s="13" t="s">
        <v>3962</v>
      </c>
      <c r="E1744" s="48">
        <v>8198.7000000000007</v>
      </c>
      <c r="F1744" s="15">
        <v>44243</v>
      </c>
      <c r="G1744" s="48">
        <v>8198.7000000000007</v>
      </c>
      <c r="H1744" s="49">
        <f>Tabla13[[#This Row],[Importe]]-Tabla13[[#This Row],[Pagado]]</f>
        <v>0</v>
      </c>
      <c r="I1744" s="8" t="s">
        <v>10970</v>
      </c>
    </row>
    <row r="1745" spans="1:9" x14ac:dyDescent="0.25">
      <c r="A1745" s="14">
        <v>44243</v>
      </c>
      <c r="B1745" s="8" t="s">
        <v>16647</v>
      </c>
      <c r="C1745" s="12">
        <v>47426</v>
      </c>
      <c r="D1745" s="13" t="s">
        <v>9503</v>
      </c>
      <c r="E1745" s="48">
        <v>3853.1</v>
      </c>
      <c r="F1745" s="15">
        <v>44243</v>
      </c>
      <c r="G1745" s="48">
        <v>3853.1</v>
      </c>
      <c r="H1745" s="49">
        <f>Tabla13[[#This Row],[Importe]]-Tabla13[[#This Row],[Pagado]]</f>
        <v>0</v>
      </c>
      <c r="I1745" s="8" t="s">
        <v>10970</v>
      </c>
    </row>
    <row r="1746" spans="1:9" x14ac:dyDescent="0.25">
      <c r="A1746" s="14">
        <v>44243</v>
      </c>
      <c r="B1746" s="8" t="s">
        <v>16648</v>
      </c>
      <c r="C1746" s="12">
        <v>47427</v>
      </c>
      <c r="D1746" s="17" t="s">
        <v>7662</v>
      </c>
      <c r="E1746" s="48">
        <v>0</v>
      </c>
      <c r="F1746" s="18" t="s">
        <v>7662</v>
      </c>
      <c r="G1746" s="48">
        <v>0</v>
      </c>
      <c r="H1746" s="49">
        <f>Tabla13[[#This Row],[Importe]]-Tabla13[[#This Row],[Pagado]]</f>
        <v>0</v>
      </c>
      <c r="I1746" s="8" t="s">
        <v>7662</v>
      </c>
    </row>
    <row r="1747" spans="1:9" x14ac:dyDescent="0.25">
      <c r="A1747" s="14">
        <v>44243</v>
      </c>
      <c r="B1747" s="8" t="s">
        <v>16649</v>
      </c>
      <c r="C1747" s="12">
        <v>47428</v>
      </c>
      <c r="D1747" s="13" t="s">
        <v>3964</v>
      </c>
      <c r="E1747" s="48">
        <v>1582.2</v>
      </c>
      <c r="F1747" s="15">
        <v>44243</v>
      </c>
      <c r="G1747" s="48">
        <v>1582.2</v>
      </c>
      <c r="H1747" s="49">
        <f>Tabla13[[#This Row],[Importe]]-Tabla13[[#This Row],[Pagado]]</f>
        <v>0</v>
      </c>
      <c r="I1747" s="8" t="s">
        <v>10970</v>
      </c>
    </row>
    <row r="1748" spans="1:9" x14ac:dyDescent="0.25">
      <c r="A1748" s="14">
        <v>44243</v>
      </c>
      <c r="B1748" s="8" t="s">
        <v>16650</v>
      </c>
      <c r="C1748" s="12">
        <v>47429</v>
      </c>
      <c r="D1748" s="13" t="s">
        <v>4129</v>
      </c>
      <c r="E1748" s="48">
        <v>21721.599999999999</v>
      </c>
      <c r="F1748" s="15">
        <v>44246</v>
      </c>
      <c r="G1748" s="48">
        <v>21721.599999999999</v>
      </c>
      <c r="H1748" s="49">
        <f>Tabla13[[#This Row],[Importe]]-Tabla13[[#This Row],[Pagado]]</f>
        <v>0</v>
      </c>
      <c r="I1748" s="8" t="s">
        <v>10970</v>
      </c>
    </row>
    <row r="1749" spans="1:9" x14ac:dyDescent="0.25">
      <c r="A1749" s="14">
        <v>44243</v>
      </c>
      <c r="B1749" s="8" t="s">
        <v>16651</v>
      </c>
      <c r="C1749" s="12">
        <v>47430</v>
      </c>
      <c r="D1749" s="13" t="s">
        <v>4017</v>
      </c>
      <c r="E1749" s="48">
        <v>9671.2000000000007</v>
      </c>
      <c r="F1749" s="15">
        <v>44247</v>
      </c>
      <c r="G1749" s="48">
        <v>9671.2000000000007</v>
      </c>
      <c r="H1749" s="49">
        <f>Tabla13[[#This Row],[Importe]]-Tabla13[[#This Row],[Pagado]]</f>
        <v>0</v>
      </c>
      <c r="I1749" s="8" t="s">
        <v>10970</v>
      </c>
    </row>
    <row r="1750" spans="1:9" x14ac:dyDescent="0.25">
      <c r="A1750" s="14">
        <v>44243</v>
      </c>
      <c r="B1750" s="8" t="s">
        <v>16652</v>
      </c>
      <c r="C1750" s="12">
        <v>47431</v>
      </c>
      <c r="D1750" s="13" t="s">
        <v>3958</v>
      </c>
      <c r="E1750" s="48">
        <v>4725.3999999999996</v>
      </c>
      <c r="F1750" s="15">
        <v>44243</v>
      </c>
      <c r="G1750" s="48">
        <v>4725.3999999999996</v>
      </c>
      <c r="H1750" s="49">
        <f>Tabla13[[#This Row],[Importe]]-Tabla13[[#This Row],[Pagado]]</f>
        <v>0</v>
      </c>
      <c r="I1750" s="8" t="s">
        <v>10970</v>
      </c>
    </row>
    <row r="1751" spans="1:9" x14ac:dyDescent="0.25">
      <c r="A1751" s="14">
        <v>44243</v>
      </c>
      <c r="B1751" s="8" t="s">
        <v>16653</v>
      </c>
      <c r="C1751" s="12">
        <v>47432</v>
      </c>
      <c r="D1751" s="13" t="s">
        <v>3964</v>
      </c>
      <c r="E1751" s="48">
        <v>1820</v>
      </c>
      <c r="F1751" s="15">
        <v>44243</v>
      </c>
      <c r="G1751" s="48">
        <v>1820</v>
      </c>
      <c r="H1751" s="49">
        <f>Tabla13[[#This Row],[Importe]]-Tabla13[[#This Row],[Pagado]]</f>
        <v>0</v>
      </c>
      <c r="I1751" s="8" t="s">
        <v>10970</v>
      </c>
    </row>
    <row r="1752" spans="1:9" x14ac:dyDescent="0.25">
      <c r="A1752" s="14">
        <v>44243</v>
      </c>
      <c r="B1752" s="8" t="s">
        <v>16654</v>
      </c>
      <c r="C1752" s="12">
        <v>47433</v>
      </c>
      <c r="D1752" s="13" t="s">
        <v>4017</v>
      </c>
      <c r="E1752" s="48">
        <v>52366.1</v>
      </c>
      <c r="F1752" s="15">
        <v>44247</v>
      </c>
      <c r="G1752" s="48">
        <v>52366.1</v>
      </c>
      <c r="H1752" s="49">
        <f>Tabla13[[#This Row],[Importe]]-Tabla13[[#This Row],[Pagado]]</f>
        <v>0</v>
      </c>
      <c r="I1752" s="8" t="s">
        <v>10970</v>
      </c>
    </row>
    <row r="1753" spans="1:9" x14ac:dyDescent="0.25">
      <c r="A1753" s="14">
        <v>44243</v>
      </c>
      <c r="B1753" s="8" t="s">
        <v>16655</v>
      </c>
      <c r="C1753" s="12">
        <v>47434</v>
      </c>
      <c r="D1753" s="13" t="s">
        <v>3997</v>
      </c>
      <c r="E1753" s="48">
        <v>776</v>
      </c>
      <c r="F1753" s="15">
        <v>44243</v>
      </c>
      <c r="G1753" s="48">
        <v>776</v>
      </c>
      <c r="H1753" s="49">
        <f>Tabla13[[#This Row],[Importe]]-Tabla13[[#This Row],[Pagado]]</f>
        <v>0</v>
      </c>
      <c r="I1753" s="8" t="s">
        <v>10970</v>
      </c>
    </row>
    <row r="1754" spans="1:9" x14ac:dyDescent="0.25">
      <c r="A1754" s="14">
        <v>44243</v>
      </c>
      <c r="B1754" s="8" t="s">
        <v>16656</v>
      </c>
      <c r="C1754" s="12">
        <v>47435</v>
      </c>
      <c r="D1754" s="13" t="s">
        <v>3964</v>
      </c>
      <c r="E1754" s="48">
        <v>2080</v>
      </c>
      <c r="F1754" s="15">
        <v>44243</v>
      </c>
      <c r="G1754" s="48">
        <v>2080</v>
      </c>
      <c r="H1754" s="49">
        <f>Tabla13[[#This Row],[Importe]]-Tabla13[[#This Row],[Pagado]]</f>
        <v>0</v>
      </c>
      <c r="I1754" s="8" t="s">
        <v>10970</v>
      </c>
    </row>
    <row r="1755" spans="1:9" x14ac:dyDescent="0.25">
      <c r="A1755" s="14">
        <v>44243</v>
      </c>
      <c r="B1755" s="8" t="s">
        <v>16657</v>
      </c>
      <c r="C1755" s="12">
        <v>47436</v>
      </c>
      <c r="D1755" s="13" t="s">
        <v>3989</v>
      </c>
      <c r="E1755" s="48">
        <v>2076.3000000000002</v>
      </c>
      <c r="F1755" s="15">
        <v>44243</v>
      </c>
      <c r="G1755" s="48">
        <v>2076.3000000000002</v>
      </c>
      <c r="H1755" s="49">
        <f>Tabla13[[#This Row],[Importe]]-Tabla13[[#This Row],[Pagado]]</f>
        <v>0</v>
      </c>
      <c r="I1755" s="8" t="s">
        <v>10970</v>
      </c>
    </row>
    <row r="1756" spans="1:9" x14ac:dyDescent="0.25">
      <c r="A1756" s="14">
        <v>44243</v>
      </c>
      <c r="B1756" s="8" t="s">
        <v>16658</v>
      </c>
      <c r="C1756" s="12">
        <v>47437</v>
      </c>
      <c r="D1756" s="13" t="s">
        <v>3965</v>
      </c>
      <c r="E1756" s="48">
        <v>1300</v>
      </c>
      <c r="F1756" s="15">
        <v>44243</v>
      </c>
      <c r="G1756" s="48">
        <v>1300</v>
      </c>
      <c r="H1756" s="49">
        <f>Tabla13[[#This Row],[Importe]]-Tabla13[[#This Row],[Pagado]]</f>
        <v>0</v>
      </c>
      <c r="I1756" s="8" t="s">
        <v>10970</v>
      </c>
    </row>
    <row r="1757" spans="1:9" x14ac:dyDescent="0.25">
      <c r="A1757" s="14">
        <v>44243</v>
      </c>
      <c r="B1757" s="8" t="s">
        <v>16659</v>
      </c>
      <c r="C1757" s="12">
        <v>47438</v>
      </c>
      <c r="D1757" s="13" t="s">
        <v>4049</v>
      </c>
      <c r="E1757" s="48">
        <v>1293.9000000000001</v>
      </c>
      <c r="F1757" s="15">
        <v>44243</v>
      </c>
      <c r="G1757" s="48">
        <v>1293.9000000000001</v>
      </c>
      <c r="H1757" s="49">
        <f>Tabla13[[#This Row],[Importe]]-Tabla13[[#This Row],[Pagado]]</f>
        <v>0</v>
      </c>
      <c r="I1757" s="8" t="s">
        <v>10970</v>
      </c>
    </row>
    <row r="1758" spans="1:9" x14ac:dyDescent="0.25">
      <c r="A1758" s="14">
        <v>44243</v>
      </c>
      <c r="B1758" s="8" t="s">
        <v>16660</v>
      </c>
      <c r="C1758" s="12">
        <v>47439</v>
      </c>
      <c r="D1758" s="13" t="s">
        <v>3969</v>
      </c>
      <c r="E1758" s="48">
        <v>5131.5</v>
      </c>
      <c r="F1758" s="15">
        <v>44243</v>
      </c>
      <c r="G1758" s="48">
        <v>5131.5</v>
      </c>
      <c r="H1758" s="49">
        <f>Tabla13[[#This Row],[Importe]]-Tabla13[[#This Row],[Pagado]]</f>
        <v>0</v>
      </c>
      <c r="I1758" s="8" t="s">
        <v>10970</v>
      </c>
    </row>
    <row r="1759" spans="1:9" x14ac:dyDescent="0.25">
      <c r="A1759" s="14">
        <v>44243</v>
      </c>
      <c r="B1759" s="8" t="s">
        <v>16661</v>
      </c>
      <c r="C1759" s="12">
        <v>47440</v>
      </c>
      <c r="D1759" s="13" t="s">
        <v>3967</v>
      </c>
      <c r="E1759" s="48">
        <v>8160</v>
      </c>
      <c r="F1759" s="15">
        <v>44243</v>
      </c>
      <c r="G1759" s="48">
        <v>8160</v>
      </c>
      <c r="H1759" s="49">
        <f>Tabla13[[#This Row],[Importe]]-Tabla13[[#This Row],[Pagado]]</f>
        <v>0</v>
      </c>
      <c r="I1759" s="8" t="s">
        <v>10970</v>
      </c>
    </row>
    <row r="1760" spans="1:9" x14ac:dyDescent="0.25">
      <c r="A1760" s="14">
        <v>44243</v>
      </c>
      <c r="B1760" s="8" t="s">
        <v>16662</v>
      </c>
      <c r="C1760" s="12">
        <v>47441</v>
      </c>
      <c r="D1760" s="13" t="s">
        <v>3986</v>
      </c>
      <c r="E1760" s="48">
        <v>1139.5</v>
      </c>
      <c r="F1760" s="15">
        <v>44244</v>
      </c>
      <c r="G1760" s="48">
        <v>1139.5</v>
      </c>
      <c r="H1760" s="49">
        <f>Tabla13[[#This Row],[Importe]]-Tabla13[[#This Row],[Pagado]]</f>
        <v>0</v>
      </c>
      <c r="I1760" s="8" t="s">
        <v>10970</v>
      </c>
    </row>
    <row r="1761" spans="1:9" x14ac:dyDescent="0.25">
      <c r="A1761" s="14">
        <v>44243</v>
      </c>
      <c r="B1761" s="8" t="s">
        <v>16663</v>
      </c>
      <c r="C1761" s="12">
        <v>47442</v>
      </c>
      <c r="D1761" s="13" t="s">
        <v>4120</v>
      </c>
      <c r="E1761" s="48">
        <v>1734.4</v>
      </c>
      <c r="F1761" s="15">
        <v>44244</v>
      </c>
      <c r="G1761" s="48">
        <v>1734.4</v>
      </c>
      <c r="H1761" s="49">
        <f>Tabla13[[#This Row],[Importe]]-Tabla13[[#This Row],[Pagado]]</f>
        <v>0</v>
      </c>
      <c r="I1761" s="8" t="s">
        <v>10970</v>
      </c>
    </row>
    <row r="1762" spans="1:9" x14ac:dyDescent="0.25">
      <c r="A1762" s="14">
        <v>44243</v>
      </c>
      <c r="B1762" s="8" t="s">
        <v>16664</v>
      </c>
      <c r="C1762" s="12">
        <v>47443</v>
      </c>
      <c r="D1762" s="13" t="s">
        <v>3975</v>
      </c>
      <c r="E1762" s="48">
        <v>5200</v>
      </c>
      <c r="F1762" s="15">
        <v>44244</v>
      </c>
      <c r="G1762" s="48">
        <v>5200</v>
      </c>
      <c r="H1762" s="49">
        <f>Tabla13[[#This Row],[Importe]]-Tabla13[[#This Row],[Pagado]]</f>
        <v>0</v>
      </c>
      <c r="I1762" s="8" t="s">
        <v>10970</v>
      </c>
    </row>
    <row r="1763" spans="1:9" x14ac:dyDescent="0.25">
      <c r="A1763" s="14">
        <v>44243</v>
      </c>
      <c r="B1763" s="8" t="s">
        <v>16665</v>
      </c>
      <c r="C1763" s="12">
        <v>47444</v>
      </c>
      <c r="D1763" s="13" t="s">
        <v>3977</v>
      </c>
      <c r="E1763" s="48">
        <v>3042.6</v>
      </c>
      <c r="F1763" s="15">
        <v>44243</v>
      </c>
      <c r="G1763" s="48">
        <v>3042.6</v>
      </c>
      <c r="H1763" s="49">
        <f>Tabla13[[#This Row],[Importe]]-Tabla13[[#This Row],[Pagado]]</f>
        <v>0</v>
      </c>
      <c r="I1763" s="8" t="s">
        <v>10970</v>
      </c>
    </row>
    <row r="1764" spans="1:9" x14ac:dyDescent="0.25">
      <c r="A1764" s="14">
        <v>44243</v>
      </c>
      <c r="B1764" s="8" t="s">
        <v>16666</v>
      </c>
      <c r="C1764" s="12">
        <v>47445</v>
      </c>
      <c r="D1764" s="13" t="s">
        <v>4107</v>
      </c>
      <c r="E1764" s="48">
        <v>23110.400000000001</v>
      </c>
      <c r="F1764" s="15">
        <v>44243</v>
      </c>
      <c r="G1764" s="48">
        <v>23110.400000000001</v>
      </c>
      <c r="H1764" s="49">
        <f>Tabla13[[#This Row],[Importe]]-Tabla13[[#This Row],[Pagado]]</f>
        <v>0</v>
      </c>
      <c r="I1764" s="8" t="s">
        <v>10970</v>
      </c>
    </row>
    <row r="1765" spans="1:9" x14ac:dyDescent="0.25">
      <c r="A1765" s="14">
        <v>44243</v>
      </c>
      <c r="B1765" s="8" t="s">
        <v>16667</v>
      </c>
      <c r="C1765" s="12">
        <v>47446</v>
      </c>
      <c r="D1765" s="13" t="s">
        <v>4074</v>
      </c>
      <c r="E1765" s="48">
        <v>21513</v>
      </c>
      <c r="F1765" s="15">
        <v>44243</v>
      </c>
      <c r="G1765" s="48">
        <v>21513</v>
      </c>
      <c r="H1765" s="49">
        <f>Tabla13[[#This Row],[Importe]]-Tabla13[[#This Row],[Pagado]]</f>
        <v>0</v>
      </c>
      <c r="I1765" s="8" t="s">
        <v>10970</v>
      </c>
    </row>
    <row r="1766" spans="1:9" x14ac:dyDescent="0.25">
      <c r="A1766" s="14">
        <v>44243</v>
      </c>
      <c r="B1766" s="8" t="s">
        <v>16668</v>
      </c>
      <c r="C1766" s="12">
        <v>47447</v>
      </c>
      <c r="D1766" s="13" t="s">
        <v>3991</v>
      </c>
      <c r="E1766" s="48">
        <v>5087.5</v>
      </c>
      <c r="F1766" s="15">
        <v>44243</v>
      </c>
      <c r="G1766" s="48">
        <v>5087.5</v>
      </c>
      <c r="H1766" s="49">
        <f>Tabla13[[#This Row],[Importe]]-Tabla13[[#This Row],[Pagado]]</f>
        <v>0</v>
      </c>
      <c r="I1766" s="8" t="s">
        <v>10970</v>
      </c>
    </row>
    <row r="1767" spans="1:9" x14ac:dyDescent="0.25">
      <c r="A1767" s="14">
        <v>44243</v>
      </c>
      <c r="B1767" s="8" t="s">
        <v>16669</v>
      </c>
      <c r="C1767" s="12">
        <v>47448</v>
      </c>
      <c r="D1767" s="13" t="s">
        <v>4001</v>
      </c>
      <c r="E1767" s="48">
        <v>4160</v>
      </c>
      <c r="F1767" s="15">
        <v>44244</v>
      </c>
      <c r="G1767" s="48">
        <v>4160</v>
      </c>
      <c r="H1767" s="49">
        <f>Tabla13[[#This Row],[Importe]]-Tabla13[[#This Row],[Pagado]]</f>
        <v>0</v>
      </c>
      <c r="I1767" s="8" t="s">
        <v>10970</v>
      </c>
    </row>
    <row r="1768" spans="1:9" x14ac:dyDescent="0.25">
      <c r="A1768" s="14">
        <v>44243</v>
      </c>
      <c r="B1768" s="8" t="s">
        <v>16670</v>
      </c>
      <c r="C1768" s="12">
        <v>47449</v>
      </c>
      <c r="D1768" s="13" t="s">
        <v>3999</v>
      </c>
      <c r="E1768" s="48">
        <v>4724.3999999999996</v>
      </c>
      <c r="F1768" s="15">
        <v>44243</v>
      </c>
      <c r="G1768" s="48">
        <v>4724.3999999999996</v>
      </c>
      <c r="H1768" s="49">
        <f>Tabla13[[#This Row],[Importe]]-Tabla13[[#This Row],[Pagado]]</f>
        <v>0</v>
      </c>
      <c r="I1768" s="8" t="s">
        <v>10970</v>
      </c>
    </row>
    <row r="1769" spans="1:9" x14ac:dyDescent="0.25">
      <c r="A1769" s="14">
        <v>44243</v>
      </c>
      <c r="B1769" s="8" t="s">
        <v>16671</v>
      </c>
      <c r="C1769" s="12">
        <v>47450</v>
      </c>
      <c r="D1769" s="13" t="s">
        <v>4186</v>
      </c>
      <c r="E1769" s="48">
        <v>3598.4</v>
      </c>
      <c r="F1769" s="15">
        <v>44243</v>
      </c>
      <c r="G1769" s="48">
        <v>3598.4</v>
      </c>
      <c r="H1769" s="49">
        <f>Tabla13[[#This Row],[Importe]]-Tabla13[[#This Row],[Pagado]]</f>
        <v>0</v>
      </c>
      <c r="I1769" s="8" t="s">
        <v>10970</v>
      </c>
    </row>
    <row r="1770" spans="1:9" x14ac:dyDescent="0.25">
      <c r="A1770" s="14">
        <v>44243</v>
      </c>
      <c r="B1770" s="8" t="s">
        <v>16672</v>
      </c>
      <c r="C1770" s="12">
        <v>47451</v>
      </c>
      <c r="D1770" s="13" t="s">
        <v>4143</v>
      </c>
      <c r="E1770" s="48">
        <v>17880.599999999999</v>
      </c>
      <c r="F1770" s="15">
        <v>44244</v>
      </c>
      <c r="G1770" s="48">
        <v>17880.599999999999</v>
      </c>
      <c r="H1770" s="49">
        <f>Tabla13[[#This Row],[Importe]]-Tabla13[[#This Row],[Pagado]]</f>
        <v>0</v>
      </c>
      <c r="I1770" s="8" t="s">
        <v>10970</v>
      </c>
    </row>
    <row r="1771" spans="1:9" x14ac:dyDescent="0.25">
      <c r="A1771" s="14">
        <v>44243</v>
      </c>
      <c r="B1771" s="8" t="s">
        <v>16673</v>
      </c>
      <c r="C1771" s="12">
        <v>47452</v>
      </c>
      <c r="D1771" s="13" t="s">
        <v>3955</v>
      </c>
      <c r="E1771" s="48">
        <v>343.9</v>
      </c>
      <c r="F1771" s="15">
        <v>44243</v>
      </c>
      <c r="G1771" s="48">
        <v>343.9</v>
      </c>
      <c r="H1771" s="49">
        <f>Tabla13[[#This Row],[Importe]]-Tabla13[[#This Row],[Pagado]]</f>
        <v>0</v>
      </c>
      <c r="I1771" s="8" t="s">
        <v>10970</v>
      </c>
    </row>
    <row r="1772" spans="1:9" x14ac:dyDescent="0.25">
      <c r="A1772" s="14">
        <v>44243</v>
      </c>
      <c r="B1772" s="8" t="s">
        <v>16674</v>
      </c>
      <c r="C1772" s="12">
        <v>47453</v>
      </c>
      <c r="D1772" s="13" t="s">
        <v>4059</v>
      </c>
      <c r="E1772" s="48">
        <v>982.8</v>
      </c>
      <c r="F1772" s="15">
        <v>44243</v>
      </c>
      <c r="G1772" s="48">
        <v>982.8</v>
      </c>
      <c r="H1772" s="49">
        <f>Tabla13[[#This Row],[Importe]]-Tabla13[[#This Row],[Pagado]]</f>
        <v>0</v>
      </c>
      <c r="I1772" s="8" t="s">
        <v>10970</v>
      </c>
    </row>
    <row r="1773" spans="1:9" x14ac:dyDescent="0.25">
      <c r="A1773" s="14">
        <v>44243</v>
      </c>
      <c r="B1773" s="8" t="s">
        <v>16675</v>
      </c>
      <c r="C1773" s="12">
        <v>47454</v>
      </c>
      <c r="D1773" s="13" t="s">
        <v>4121</v>
      </c>
      <c r="E1773" s="48">
        <v>2482.1999999999998</v>
      </c>
      <c r="F1773" s="15">
        <v>44243</v>
      </c>
      <c r="G1773" s="48">
        <v>2482.1999999999998</v>
      </c>
      <c r="H1773" s="49">
        <f>Tabla13[[#This Row],[Importe]]-Tabla13[[#This Row],[Pagado]]</f>
        <v>0</v>
      </c>
      <c r="I1773" s="8" t="s">
        <v>10970</v>
      </c>
    </row>
    <row r="1774" spans="1:9" x14ac:dyDescent="0.25">
      <c r="A1774" s="14">
        <v>44243</v>
      </c>
      <c r="B1774" s="8" t="s">
        <v>16676</v>
      </c>
      <c r="C1774" s="12">
        <v>47455</v>
      </c>
      <c r="D1774" s="13" t="s">
        <v>4212</v>
      </c>
      <c r="E1774" s="48">
        <v>18986</v>
      </c>
      <c r="F1774" s="15">
        <v>44252</v>
      </c>
      <c r="G1774" s="48">
        <v>18986</v>
      </c>
      <c r="H1774" s="49">
        <f>Tabla13[[#This Row],[Importe]]-Tabla13[[#This Row],[Pagado]]</f>
        <v>0</v>
      </c>
      <c r="I1774" s="8" t="s">
        <v>10970</v>
      </c>
    </row>
    <row r="1775" spans="1:9" x14ac:dyDescent="0.25">
      <c r="A1775" s="14">
        <v>44243</v>
      </c>
      <c r="B1775" s="8" t="s">
        <v>16677</v>
      </c>
      <c r="C1775" s="12">
        <v>47456</v>
      </c>
      <c r="D1775" s="13" t="s">
        <v>3987</v>
      </c>
      <c r="E1775" s="48">
        <v>3210.6</v>
      </c>
      <c r="F1775" s="15">
        <v>44244</v>
      </c>
      <c r="G1775" s="48">
        <v>3210.6</v>
      </c>
      <c r="H1775" s="49">
        <f>Tabla13[[#This Row],[Importe]]-Tabla13[[#This Row],[Pagado]]</f>
        <v>0</v>
      </c>
      <c r="I1775" s="8" t="s">
        <v>10970</v>
      </c>
    </row>
    <row r="1776" spans="1:9" x14ac:dyDescent="0.25">
      <c r="A1776" s="14">
        <v>44243</v>
      </c>
      <c r="B1776" s="8" t="s">
        <v>16678</v>
      </c>
      <c r="C1776" s="12">
        <v>47457</v>
      </c>
      <c r="D1776" s="13" t="s">
        <v>4100</v>
      </c>
      <c r="E1776" s="48">
        <v>520</v>
      </c>
      <c r="F1776" s="15">
        <v>44245</v>
      </c>
      <c r="G1776" s="48">
        <v>520</v>
      </c>
      <c r="H1776" s="49">
        <f>Tabla13[[#This Row],[Importe]]-Tabla13[[#This Row],[Pagado]]</f>
        <v>0</v>
      </c>
      <c r="I1776" s="8" t="s">
        <v>10970</v>
      </c>
    </row>
    <row r="1777" spans="1:9" x14ac:dyDescent="0.25">
      <c r="A1777" s="14">
        <v>44243</v>
      </c>
      <c r="B1777" s="8" t="s">
        <v>16679</v>
      </c>
      <c r="C1777" s="12">
        <v>47458</v>
      </c>
      <c r="D1777" s="13" t="s">
        <v>3987</v>
      </c>
      <c r="E1777" s="48">
        <v>378</v>
      </c>
      <c r="F1777" s="15">
        <v>44246</v>
      </c>
      <c r="G1777" s="48">
        <v>378</v>
      </c>
      <c r="H1777" s="49">
        <f>Tabla13[[#This Row],[Importe]]-Tabla13[[#This Row],[Pagado]]</f>
        <v>0</v>
      </c>
      <c r="I1777" s="8" t="s">
        <v>10970</v>
      </c>
    </row>
    <row r="1778" spans="1:9" x14ac:dyDescent="0.25">
      <c r="A1778" s="14">
        <v>44243</v>
      </c>
      <c r="B1778" s="8" t="s">
        <v>16680</v>
      </c>
      <c r="C1778" s="12">
        <v>47459</v>
      </c>
      <c r="D1778" s="17" t="s">
        <v>7662</v>
      </c>
      <c r="E1778" s="48">
        <v>0</v>
      </c>
      <c r="F1778" s="18" t="s">
        <v>7662</v>
      </c>
      <c r="G1778" s="48">
        <v>0</v>
      </c>
      <c r="H1778" s="49">
        <f>Tabla13[[#This Row],[Importe]]-Tabla13[[#This Row],[Pagado]]</f>
        <v>0</v>
      </c>
      <c r="I1778" s="8" t="s">
        <v>7662</v>
      </c>
    </row>
    <row r="1779" spans="1:9" x14ac:dyDescent="0.25">
      <c r="A1779" s="14">
        <v>44243</v>
      </c>
      <c r="B1779" s="8" t="s">
        <v>16681</v>
      </c>
      <c r="C1779" s="12">
        <v>47460</v>
      </c>
      <c r="D1779" s="13" t="s">
        <v>3985</v>
      </c>
      <c r="E1779" s="48">
        <v>2882.8</v>
      </c>
      <c r="F1779" s="15">
        <v>44244</v>
      </c>
      <c r="G1779" s="48">
        <v>2882.8</v>
      </c>
      <c r="H1779" s="49">
        <f>Tabla13[[#This Row],[Importe]]-Tabla13[[#This Row],[Pagado]]</f>
        <v>0</v>
      </c>
      <c r="I1779" s="8" t="s">
        <v>10970</v>
      </c>
    </row>
    <row r="1780" spans="1:9" x14ac:dyDescent="0.25">
      <c r="A1780" s="14">
        <v>44243</v>
      </c>
      <c r="B1780" s="8" t="s">
        <v>16682</v>
      </c>
      <c r="C1780" s="12">
        <v>47461</v>
      </c>
      <c r="D1780" s="13" t="s">
        <v>3980</v>
      </c>
      <c r="E1780" s="48">
        <v>3384.2</v>
      </c>
      <c r="F1780" s="15">
        <v>44244</v>
      </c>
      <c r="G1780" s="48">
        <v>3384.2</v>
      </c>
      <c r="H1780" s="49">
        <f>Tabla13[[#This Row],[Importe]]-Tabla13[[#This Row],[Pagado]]</f>
        <v>0</v>
      </c>
      <c r="I1780" s="8" t="s">
        <v>10970</v>
      </c>
    </row>
    <row r="1781" spans="1:9" x14ac:dyDescent="0.25">
      <c r="A1781" s="14">
        <v>44243</v>
      </c>
      <c r="B1781" s="8" t="s">
        <v>16683</v>
      </c>
      <c r="C1781" s="12">
        <v>47462</v>
      </c>
      <c r="D1781" s="13" t="s">
        <v>3983</v>
      </c>
      <c r="E1781" s="48">
        <v>6850.1</v>
      </c>
      <c r="F1781" s="15">
        <v>44244</v>
      </c>
      <c r="G1781" s="48">
        <v>6850.1</v>
      </c>
      <c r="H1781" s="49">
        <f>Tabla13[[#This Row],[Importe]]-Tabla13[[#This Row],[Pagado]]</f>
        <v>0</v>
      </c>
      <c r="I1781" s="8" t="s">
        <v>10970</v>
      </c>
    </row>
    <row r="1782" spans="1:9" x14ac:dyDescent="0.25">
      <c r="A1782" s="14">
        <v>44243</v>
      </c>
      <c r="B1782" s="8" t="s">
        <v>16684</v>
      </c>
      <c r="C1782" s="12">
        <v>47463</v>
      </c>
      <c r="D1782" s="13" t="s">
        <v>3947</v>
      </c>
      <c r="E1782" s="48">
        <v>6760</v>
      </c>
      <c r="F1782" s="15">
        <v>44244</v>
      </c>
      <c r="G1782" s="48">
        <v>6760</v>
      </c>
      <c r="H1782" s="49">
        <f>Tabla13[[#This Row],[Importe]]-Tabla13[[#This Row],[Pagado]]</f>
        <v>0</v>
      </c>
      <c r="I1782" s="8" t="s">
        <v>10970</v>
      </c>
    </row>
    <row r="1783" spans="1:9" x14ac:dyDescent="0.25">
      <c r="A1783" s="14">
        <v>44243</v>
      </c>
      <c r="B1783" s="8" t="s">
        <v>16685</v>
      </c>
      <c r="C1783" s="12">
        <v>47464</v>
      </c>
      <c r="D1783" s="13" t="s">
        <v>4100</v>
      </c>
      <c r="E1783" s="48">
        <v>520</v>
      </c>
      <c r="F1783" s="15">
        <v>44244</v>
      </c>
      <c r="G1783" s="48">
        <v>520</v>
      </c>
      <c r="H1783" s="49">
        <f>Tabla13[[#This Row],[Importe]]-Tabla13[[#This Row],[Pagado]]</f>
        <v>0</v>
      </c>
      <c r="I1783" s="8" t="s">
        <v>10970</v>
      </c>
    </row>
    <row r="1784" spans="1:9" x14ac:dyDescent="0.25">
      <c r="A1784" s="14">
        <v>44243</v>
      </c>
      <c r="B1784" s="8" t="s">
        <v>16686</v>
      </c>
      <c r="C1784" s="12">
        <v>47465</v>
      </c>
      <c r="D1784" s="13" t="s">
        <v>3981</v>
      </c>
      <c r="E1784" s="48">
        <v>1500</v>
      </c>
      <c r="F1784" s="15">
        <v>44244</v>
      </c>
      <c r="G1784" s="48">
        <v>1500</v>
      </c>
      <c r="H1784" s="49">
        <f>Tabla13[[#This Row],[Importe]]-Tabla13[[#This Row],[Pagado]]</f>
        <v>0</v>
      </c>
      <c r="I1784" s="8" t="s">
        <v>10970</v>
      </c>
    </row>
    <row r="1785" spans="1:9" x14ac:dyDescent="0.25">
      <c r="A1785" s="14">
        <v>44243</v>
      </c>
      <c r="B1785" s="8" t="s">
        <v>16687</v>
      </c>
      <c r="C1785" s="12">
        <v>47466</v>
      </c>
      <c r="D1785" s="13" t="s">
        <v>4009</v>
      </c>
      <c r="E1785" s="48">
        <v>520</v>
      </c>
      <c r="F1785" s="15">
        <v>44244</v>
      </c>
      <c r="G1785" s="48">
        <v>520</v>
      </c>
      <c r="H1785" s="49">
        <f>Tabla13[[#This Row],[Importe]]-Tabla13[[#This Row],[Pagado]]</f>
        <v>0</v>
      </c>
      <c r="I1785" s="8" t="s">
        <v>10970</v>
      </c>
    </row>
    <row r="1786" spans="1:9" x14ac:dyDescent="0.25">
      <c r="A1786" s="14">
        <v>44243</v>
      </c>
      <c r="B1786" s="8" t="s">
        <v>16688</v>
      </c>
      <c r="C1786" s="12">
        <v>47467</v>
      </c>
      <c r="D1786" s="13" t="s">
        <v>4215</v>
      </c>
      <c r="E1786" s="48">
        <v>2011.6</v>
      </c>
      <c r="F1786" s="15">
        <v>44244</v>
      </c>
      <c r="G1786" s="48">
        <v>2011.6</v>
      </c>
      <c r="H1786" s="49">
        <f>Tabla13[[#This Row],[Importe]]-Tabla13[[#This Row],[Pagado]]</f>
        <v>0</v>
      </c>
      <c r="I1786" s="8" t="s">
        <v>10970</v>
      </c>
    </row>
    <row r="1787" spans="1:9" x14ac:dyDescent="0.25">
      <c r="A1787" s="14">
        <v>44243</v>
      </c>
      <c r="B1787" s="8" t="s">
        <v>16689</v>
      </c>
      <c r="C1787" s="12">
        <v>47468</v>
      </c>
      <c r="D1787" s="13" t="s">
        <v>4005</v>
      </c>
      <c r="E1787" s="48">
        <v>4855.8</v>
      </c>
      <c r="F1787" s="15">
        <v>44244</v>
      </c>
      <c r="G1787" s="48">
        <v>4855.8</v>
      </c>
      <c r="H1787" s="49">
        <f>Tabla13[[#This Row],[Importe]]-Tabla13[[#This Row],[Pagado]]</f>
        <v>0</v>
      </c>
      <c r="I1787" s="8" t="s">
        <v>10970</v>
      </c>
    </row>
    <row r="1788" spans="1:9" x14ac:dyDescent="0.25">
      <c r="A1788" s="14">
        <v>44243</v>
      </c>
      <c r="B1788" s="8" t="s">
        <v>16690</v>
      </c>
      <c r="C1788" s="12">
        <v>47469</v>
      </c>
      <c r="D1788" s="13" t="s">
        <v>4045</v>
      </c>
      <c r="E1788" s="48">
        <v>2999.8</v>
      </c>
      <c r="F1788" s="15">
        <v>44244</v>
      </c>
      <c r="G1788" s="48">
        <v>2999.8</v>
      </c>
      <c r="H1788" s="49">
        <f>Tabla13[[#This Row],[Importe]]-Tabla13[[#This Row],[Pagado]]</f>
        <v>0</v>
      </c>
      <c r="I1788" s="8" t="s">
        <v>10970</v>
      </c>
    </row>
    <row r="1789" spans="1:9" x14ac:dyDescent="0.25">
      <c r="A1789" s="14">
        <v>44243</v>
      </c>
      <c r="B1789" s="8" t="s">
        <v>16691</v>
      </c>
      <c r="C1789" s="12">
        <v>47470</v>
      </c>
      <c r="D1789" s="13" t="s">
        <v>4046</v>
      </c>
      <c r="E1789" s="48">
        <v>2687.1</v>
      </c>
      <c r="F1789" s="15">
        <v>44244</v>
      </c>
      <c r="G1789" s="48">
        <v>2687.1</v>
      </c>
      <c r="H1789" s="49">
        <f>Tabla13[[#This Row],[Importe]]-Tabla13[[#This Row],[Pagado]]</f>
        <v>0</v>
      </c>
      <c r="I1789" s="8" t="s">
        <v>10970</v>
      </c>
    </row>
    <row r="1790" spans="1:9" x14ac:dyDescent="0.25">
      <c r="A1790" s="14">
        <v>44243</v>
      </c>
      <c r="B1790" s="8" t="s">
        <v>16692</v>
      </c>
      <c r="C1790" s="12">
        <v>47471</v>
      </c>
      <c r="D1790" s="13" t="s">
        <v>4004</v>
      </c>
      <c r="E1790" s="48">
        <v>3096</v>
      </c>
      <c r="F1790" s="15">
        <v>44244</v>
      </c>
      <c r="G1790" s="48">
        <v>3096</v>
      </c>
      <c r="H1790" s="49">
        <f>Tabla13[[#This Row],[Importe]]-Tabla13[[#This Row],[Pagado]]</f>
        <v>0</v>
      </c>
      <c r="I1790" s="8" t="s">
        <v>10970</v>
      </c>
    </row>
    <row r="1791" spans="1:9" x14ac:dyDescent="0.25">
      <c r="A1791" s="14">
        <v>44243</v>
      </c>
      <c r="B1791" s="8" t="s">
        <v>16693</v>
      </c>
      <c r="C1791" s="12">
        <v>47472</v>
      </c>
      <c r="D1791" s="13" t="s">
        <v>3964</v>
      </c>
      <c r="E1791" s="48">
        <v>1621.2</v>
      </c>
      <c r="F1791" s="15">
        <v>44244</v>
      </c>
      <c r="G1791" s="48">
        <v>1621.2</v>
      </c>
      <c r="H1791" s="49">
        <f>Tabla13[[#This Row],[Importe]]-Tabla13[[#This Row],[Pagado]]</f>
        <v>0</v>
      </c>
      <c r="I1791" s="8" t="s">
        <v>10970</v>
      </c>
    </row>
    <row r="1792" spans="1:9" x14ac:dyDescent="0.25">
      <c r="A1792" s="14">
        <v>44243</v>
      </c>
      <c r="B1792" s="8" t="s">
        <v>16694</v>
      </c>
      <c r="C1792" s="12">
        <v>47473</v>
      </c>
      <c r="D1792" s="13" t="s">
        <v>4085</v>
      </c>
      <c r="E1792" s="48">
        <v>5795.2</v>
      </c>
      <c r="F1792" s="15">
        <v>44244</v>
      </c>
      <c r="G1792" s="48">
        <v>5795.2</v>
      </c>
      <c r="H1792" s="49">
        <f>Tabla13[[#This Row],[Importe]]-Tabla13[[#This Row],[Pagado]]</f>
        <v>0</v>
      </c>
      <c r="I1792" s="8" t="s">
        <v>10970</v>
      </c>
    </row>
    <row r="1793" spans="1:9" x14ac:dyDescent="0.25">
      <c r="A1793" s="14">
        <v>44243</v>
      </c>
      <c r="B1793" s="8" t="s">
        <v>16695</v>
      </c>
      <c r="C1793" s="12">
        <v>47474</v>
      </c>
      <c r="D1793" s="13" t="s">
        <v>4044</v>
      </c>
      <c r="E1793" s="48">
        <v>7877</v>
      </c>
      <c r="F1793" s="15">
        <v>44244</v>
      </c>
      <c r="G1793" s="48">
        <v>7877</v>
      </c>
      <c r="H1793" s="49">
        <f>Tabla13[[#This Row],[Importe]]-Tabla13[[#This Row],[Pagado]]</f>
        <v>0</v>
      </c>
      <c r="I1793" s="8" t="s">
        <v>10970</v>
      </c>
    </row>
    <row r="1794" spans="1:9" x14ac:dyDescent="0.25">
      <c r="A1794" s="14">
        <v>44243</v>
      </c>
      <c r="B1794" s="8" t="s">
        <v>16696</v>
      </c>
      <c r="C1794" s="12">
        <v>47475</v>
      </c>
      <c r="D1794" s="13" t="s">
        <v>4079</v>
      </c>
      <c r="E1794" s="48">
        <v>14774.7</v>
      </c>
      <c r="F1794" s="15">
        <v>44243</v>
      </c>
      <c r="G1794" s="48">
        <v>14774.7</v>
      </c>
      <c r="H1794" s="49">
        <f>Tabla13[[#This Row],[Importe]]-Tabla13[[#This Row],[Pagado]]</f>
        <v>0</v>
      </c>
      <c r="I1794" s="8" t="s">
        <v>10970</v>
      </c>
    </row>
    <row r="1795" spans="1:9" x14ac:dyDescent="0.25">
      <c r="A1795" s="14">
        <v>44243</v>
      </c>
      <c r="B1795" s="8" t="s">
        <v>16697</v>
      </c>
      <c r="C1795" s="12">
        <v>47476</v>
      </c>
      <c r="D1795" s="13" t="s">
        <v>4007</v>
      </c>
      <c r="E1795" s="48">
        <v>1050.7</v>
      </c>
      <c r="F1795" s="15" t="s">
        <v>16698</v>
      </c>
      <c r="G1795" s="48">
        <v>1050.7</v>
      </c>
      <c r="H1795" s="49">
        <f>Tabla13[[#This Row],[Importe]]-Tabla13[[#This Row],[Pagado]]</f>
        <v>0</v>
      </c>
      <c r="I1795" s="8" t="s">
        <v>10970</v>
      </c>
    </row>
    <row r="1796" spans="1:9" x14ac:dyDescent="0.25">
      <c r="A1796" s="14">
        <v>44243</v>
      </c>
      <c r="B1796" s="8" t="s">
        <v>16699</v>
      </c>
      <c r="C1796" s="12">
        <v>47477</v>
      </c>
      <c r="D1796" s="13" t="s">
        <v>4071</v>
      </c>
      <c r="E1796" s="48">
        <v>15030.7</v>
      </c>
      <c r="F1796" s="15">
        <v>44253</v>
      </c>
      <c r="G1796" s="48">
        <v>15030.7</v>
      </c>
      <c r="H1796" s="49">
        <f>Tabla13[[#This Row],[Importe]]-Tabla13[[#This Row],[Pagado]]</f>
        <v>0</v>
      </c>
      <c r="I1796" s="8" t="s">
        <v>10970</v>
      </c>
    </row>
    <row r="1797" spans="1:9" x14ac:dyDescent="0.25">
      <c r="A1797" s="14">
        <v>44243</v>
      </c>
      <c r="B1797" s="8" t="s">
        <v>16700</v>
      </c>
      <c r="C1797" s="12">
        <v>47478</v>
      </c>
      <c r="D1797" s="13" t="s">
        <v>3935</v>
      </c>
      <c r="E1797" s="48">
        <v>10144.9</v>
      </c>
      <c r="F1797" s="15">
        <v>44245</v>
      </c>
      <c r="G1797" s="48">
        <v>10144.9</v>
      </c>
      <c r="H1797" s="49">
        <f>Tabla13[[#This Row],[Importe]]-Tabla13[[#This Row],[Pagado]]</f>
        <v>0</v>
      </c>
      <c r="I1797" s="8" t="s">
        <v>10970</v>
      </c>
    </row>
    <row r="1798" spans="1:9" x14ac:dyDescent="0.25">
      <c r="A1798" s="14">
        <v>44243</v>
      </c>
      <c r="B1798" s="8" t="s">
        <v>16701</v>
      </c>
      <c r="C1798" s="12">
        <v>47479</v>
      </c>
      <c r="D1798" s="13" t="s">
        <v>4053</v>
      </c>
      <c r="E1798" s="48">
        <v>3137.6</v>
      </c>
      <c r="F1798" s="15">
        <v>44243</v>
      </c>
      <c r="G1798" s="48">
        <v>3137.6</v>
      </c>
      <c r="H1798" s="49">
        <f>Tabla13[[#This Row],[Importe]]-Tabla13[[#This Row],[Pagado]]</f>
        <v>0</v>
      </c>
      <c r="I1798" s="8" t="s">
        <v>10970</v>
      </c>
    </row>
    <row r="1799" spans="1:9" x14ac:dyDescent="0.25">
      <c r="A1799" s="14">
        <v>44243</v>
      </c>
      <c r="B1799" s="8" t="s">
        <v>16702</v>
      </c>
      <c r="C1799" s="12">
        <v>47480</v>
      </c>
      <c r="D1799" s="13" t="s">
        <v>4109</v>
      </c>
      <c r="E1799" s="48">
        <v>1440</v>
      </c>
      <c r="F1799" s="15">
        <v>44243</v>
      </c>
      <c r="G1799" s="48">
        <v>1440</v>
      </c>
      <c r="H1799" s="49">
        <f>Tabla13[[#This Row],[Importe]]-Tabla13[[#This Row],[Pagado]]</f>
        <v>0</v>
      </c>
      <c r="I1799" s="8" t="s">
        <v>10970</v>
      </c>
    </row>
    <row r="1800" spans="1:9" x14ac:dyDescent="0.25">
      <c r="A1800" s="14">
        <v>44243</v>
      </c>
      <c r="B1800" s="8" t="s">
        <v>16703</v>
      </c>
      <c r="C1800" s="12">
        <v>47481</v>
      </c>
      <c r="D1800" s="13" t="s">
        <v>3995</v>
      </c>
      <c r="E1800" s="48">
        <v>33184.6</v>
      </c>
      <c r="F1800" s="15">
        <v>44243</v>
      </c>
      <c r="G1800" s="48">
        <v>33184.6</v>
      </c>
      <c r="H1800" s="49">
        <f>Tabla13[[#This Row],[Importe]]-Tabla13[[#This Row],[Pagado]]</f>
        <v>0</v>
      </c>
      <c r="I1800" s="8" t="s">
        <v>10970</v>
      </c>
    </row>
    <row r="1801" spans="1:9" x14ac:dyDescent="0.25">
      <c r="A1801" s="14">
        <v>44243</v>
      </c>
      <c r="B1801" s="8" t="s">
        <v>16704</v>
      </c>
      <c r="C1801" s="12">
        <v>47482</v>
      </c>
      <c r="D1801" s="13" t="s">
        <v>3978</v>
      </c>
      <c r="E1801" s="48">
        <v>3718</v>
      </c>
      <c r="F1801" s="15">
        <v>44244</v>
      </c>
      <c r="G1801" s="48">
        <v>3718</v>
      </c>
      <c r="H1801" s="49">
        <f>Tabla13[[#This Row],[Importe]]-Tabla13[[#This Row],[Pagado]]</f>
        <v>0</v>
      </c>
      <c r="I1801" s="8" t="s">
        <v>10970</v>
      </c>
    </row>
    <row r="1802" spans="1:9" x14ac:dyDescent="0.25">
      <c r="A1802" s="14">
        <v>44243</v>
      </c>
      <c r="B1802" s="8" t="s">
        <v>16705</v>
      </c>
      <c r="C1802" s="12">
        <v>47483</v>
      </c>
      <c r="D1802" s="13" t="s">
        <v>3957</v>
      </c>
      <c r="E1802" s="48">
        <v>1680</v>
      </c>
      <c r="F1802" s="15">
        <v>44246</v>
      </c>
      <c r="G1802" s="48">
        <v>1680</v>
      </c>
      <c r="H1802" s="49">
        <f>Tabla13[[#This Row],[Importe]]-Tabla13[[#This Row],[Pagado]]</f>
        <v>0</v>
      </c>
      <c r="I1802" s="8" t="s">
        <v>10970</v>
      </c>
    </row>
    <row r="1803" spans="1:9" x14ac:dyDescent="0.25">
      <c r="A1803" s="14">
        <v>44243</v>
      </c>
      <c r="B1803" s="8" t="s">
        <v>16706</v>
      </c>
      <c r="C1803" s="12">
        <v>47484</v>
      </c>
      <c r="D1803" s="13" t="s">
        <v>3957</v>
      </c>
      <c r="E1803" s="48">
        <v>1560</v>
      </c>
      <c r="F1803" s="15">
        <v>44244</v>
      </c>
      <c r="G1803" s="48">
        <v>1560</v>
      </c>
      <c r="H1803" s="49">
        <f>Tabla13[[#This Row],[Importe]]-Tabla13[[#This Row],[Pagado]]</f>
        <v>0</v>
      </c>
      <c r="I1803" s="8" t="s">
        <v>10970</v>
      </c>
    </row>
    <row r="1804" spans="1:9" x14ac:dyDescent="0.25">
      <c r="A1804" s="14">
        <v>44243</v>
      </c>
      <c r="B1804" s="8" t="s">
        <v>16707</v>
      </c>
      <c r="C1804" s="12">
        <v>47485</v>
      </c>
      <c r="D1804" s="13" t="s">
        <v>4034</v>
      </c>
      <c r="E1804" s="48">
        <v>1451.1</v>
      </c>
      <c r="F1804" s="15">
        <v>44244</v>
      </c>
      <c r="G1804" s="48">
        <v>1451.1</v>
      </c>
      <c r="H1804" s="49">
        <f>Tabla13[[#This Row],[Importe]]-Tabla13[[#This Row],[Pagado]]</f>
        <v>0</v>
      </c>
      <c r="I1804" s="8" t="s">
        <v>10970</v>
      </c>
    </row>
    <row r="1805" spans="1:9" x14ac:dyDescent="0.25">
      <c r="A1805" s="14">
        <v>44243</v>
      </c>
      <c r="B1805" s="8" t="s">
        <v>16708</v>
      </c>
      <c r="C1805" s="12">
        <v>47486</v>
      </c>
      <c r="D1805" s="13" t="s">
        <v>4017</v>
      </c>
      <c r="E1805" s="48">
        <v>37063.199999999997</v>
      </c>
      <c r="F1805" s="15">
        <v>44247</v>
      </c>
      <c r="G1805" s="48">
        <v>37063.199999999997</v>
      </c>
      <c r="H1805" s="49">
        <f>Tabla13[[#This Row],[Importe]]-Tabla13[[#This Row],[Pagado]]</f>
        <v>0</v>
      </c>
      <c r="I1805" s="8" t="s">
        <v>10970</v>
      </c>
    </row>
    <row r="1806" spans="1:9" x14ac:dyDescent="0.25">
      <c r="A1806" s="14">
        <v>44243</v>
      </c>
      <c r="B1806" s="8" t="s">
        <v>16709</v>
      </c>
      <c r="C1806" s="12">
        <v>47487</v>
      </c>
      <c r="D1806" s="13" t="s">
        <v>7973</v>
      </c>
      <c r="E1806" s="48">
        <v>6880.8</v>
      </c>
      <c r="F1806" s="15">
        <v>44243</v>
      </c>
      <c r="G1806" s="48">
        <v>6880.8</v>
      </c>
      <c r="H1806" s="49">
        <f>Tabla13[[#This Row],[Importe]]-Tabla13[[#This Row],[Pagado]]</f>
        <v>0</v>
      </c>
      <c r="I1806" s="8" t="s">
        <v>10970</v>
      </c>
    </row>
    <row r="1807" spans="1:9" x14ac:dyDescent="0.25">
      <c r="A1807" s="14">
        <v>44243</v>
      </c>
      <c r="B1807" s="8" t="s">
        <v>16710</v>
      </c>
      <c r="C1807" s="12">
        <v>47488</v>
      </c>
      <c r="D1807" s="13" t="s">
        <v>4189</v>
      </c>
      <c r="E1807" s="48">
        <v>6283.2</v>
      </c>
      <c r="F1807" s="15">
        <v>44243</v>
      </c>
      <c r="G1807" s="48">
        <v>6283.2</v>
      </c>
      <c r="H1807" s="49">
        <f>Tabla13[[#This Row],[Importe]]-Tabla13[[#This Row],[Pagado]]</f>
        <v>0</v>
      </c>
      <c r="I1807" s="8" t="s">
        <v>10970</v>
      </c>
    </row>
    <row r="1808" spans="1:9" x14ac:dyDescent="0.25">
      <c r="A1808" s="14">
        <v>44243</v>
      </c>
      <c r="B1808" s="8" t="s">
        <v>16711</v>
      </c>
      <c r="C1808" s="12">
        <v>47489</v>
      </c>
      <c r="D1808" s="13" t="s">
        <v>4096</v>
      </c>
      <c r="E1808" s="48">
        <v>5040</v>
      </c>
      <c r="F1808" s="15">
        <v>44243</v>
      </c>
      <c r="G1808" s="48">
        <v>5040</v>
      </c>
      <c r="H1808" s="49">
        <f>Tabla13[[#This Row],[Importe]]-Tabla13[[#This Row],[Pagado]]</f>
        <v>0</v>
      </c>
      <c r="I1808" s="8" t="s">
        <v>10970</v>
      </c>
    </row>
    <row r="1809" spans="1:9" x14ac:dyDescent="0.25">
      <c r="A1809" s="14">
        <v>44243</v>
      </c>
      <c r="B1809" s="8" t="s">
        <v>16712</v>
      </c>
      <c r="C1809" s="12">
        <v>47490</v>
      </c>
      <c r="D1809" s="13" t="s">
        <v>4049</v>
      </c>
      <c r="E1809" s="48">
        <v>452.4</v>
      </c>
      <c r="F1809" s="15">
        <v>44243</v>
      </c>
      <c r="G1809" s="48">
        <v>452.4</v>
      </c>
      <c r="H1809" s="49">
        <f>Tabla13[[#This Row],[Importe]]-Tabla13[[#This Row],[Pagado]]</f>
        <v>0</v>
      </c>
      <c r="I1809" s="8" t="s">
        <v>10970</v>
      </c>
    </row>
    <row r="1810" spans="1:9" x14ac:dyDescent="0.25">
      <c r="A1810" s="14">
        <v>44243</v>
      </c>
      <c r="B1810" s="8" t="s">
        <v>16713</v>
      </c>
      <c r="C1810" s="12">
        <v>47491</v>
      </c>
      <c r="D1810" s="13" t="s">
        <v>3951</v>
      </c>
      <c r="E1810" s="48">
        <v>4706.6000000000004</v>
      </c>
      <c r="F1810" s="15">
        <v>44243</v>
      </c>
      <c r="G1810" s="48">
        <v>4706.6000000000004</v>
      </c>
      <c r="H1810" s="49">
        <f>Tabla13[[#This Row],[Importe]]-Tabla13[[#This Row],[Pagado]]</f>
        <v>0</v>
      </c>
      <c r="I1810" s="8" t="s">
        <v>10970</v>
      </c>
    </row>
    <row r="1811" spans="1:9" x14ac:dyDescent="0.25">
      <c r="A1811" s="14">
        <v>44243</v>
      </c>
      <c r="B1811" s="8" t="s">
        <v>16714</v>
      </c>
      <c r="C1811" s="12">
        <v>47492</v>
      </c>
      <c r="D1811" s="13" t="s">
        <v>4163</v>
      </c>
      <c r="E1811" s="48">
        <v>245</v>
      </c>
      <c r="F1811" s="15">
        <v>44243</v>
      </c>
      <c r="G1811" s="48">
        <v>245</v>
      </c>
      <c r="H1811" s="49">
        <f>Tabla13[[#This Row],[Importe]]-Tabla13[[#This Row],[Pagado]]</f>
        <v>0</v>
      </c>
      <c r="I1811" s="8" t="s">
        <v>10970</v>
      </c>
    </row>
    <row r="1812" spans="1:9" x14ac:dyDescent="0.25">
      <c r="A1812" s="14">
        <v>44243</v>
      </c>
      <c r="B1812" s="8" t="s">
        <v>16715</v>
      </c>
      <c r="C1812" s="12">
        <v>47493</v>
      </c>
      <c r="D1812" s="13" t="s">
        <v>4025</v>
      </c>
      <c r="E1812" s="48">
        <v>1673.7</v>
      </c>
      <c r="F1812" s="15">
        <v>44243</v>
      </c>
      <c r="G1812" s="48">
        <v>1673.7</v>
      </c>
      <c r="H1812" s="49">
        <f>Tabla13[[#This Row],[Importe]]-Tabla13[[#This Row],[Pagado]]</f>
        <v>0</v>
      </c>
      <c r="I1812" s="8" t="s">
        <v>10970</v>
      </c>
    </row>
    <row r="1813" spans="1:9" x14ac:dyDescent="0.25">
      <c r="A1813" s="14">
        <v>44243</v>
      </c>
      <c r="B1813" s="8" t="s">
        <v>16716</v>
      </c>
      <c r="C1813" s="12">
        <v>47494</v>
      </c>
      <c r="D1813" s="13" t="s">
        <v>15856</v>
      </c>
      <c r="E1813" s="48">
        <v>31462.5</v>
      </c>
      <c r="F1813" s="15">
        <v>44244</v>
      </c>
      <c r="G1813" s="48">
        <v>31462.5</v>
      </c>
      <c r="H1813" s="49">
        <f>Tabla13[[#This Row],[Importe]]-Tabla13[[#This Row],[Pagado]]</f>
        <v>0</v>
      </c>
      <c r="I1813" s="8" t="s">
        <v>10970</v>
      </c>
    </row>
    <row r="1814" spans="1:9" x14ac:dyDescent="0.25">
      <c r="A1814" s="14">
        <v>44243</v>
      </c>
      <c r="B1814" s="8" t="s">
        <v>16717</v>
      </c>
      <c r="C1814" s="12">
        <v>47495</v>
      </c>
      <c r="D1814" s="13" t="s">
        <v>4072</v>
      </c>
      <c r="E1814" s="48">
        <v>1414.6</v>
      </c>
      <c r="F1814" s="15">
        <v>44243</v>
      </c>
      <c r="G1814" s="48">
        <v>1414.6</v>
      </c>
      <c r="H1814" s="49">
        <f>Tabla13[[#This Row],[Importe]]-Tabla13[[#This Row],[Pagado]]</f>
        <v>0</v>
      </c>
      <c r="I1814" s="8" t="s">
        <v>10970</v>
      </c>
    </row>
    <row r="1815" spans="1:9" x14ac:dyDescent="0.25">
      <c r="A1815" s="14">
        <v>44243</v>
      </c>
      <c r="B1815" s="8" t="s">
        <v>16718</v>
      </c>
      <c r="C1815" s="12">
        <v>47496</v>
      </c>
      <c r="D1815" s="13" t="s">
        <v>4018</v>
      </c>
      <c r="E1815" s="48">
        <v>41814.800000000003</v>
      </c>
      <c r="F1815" s="15">
        <v>44243</v>
      </c>
      <c r="G1815" s="48">
        <v>41814.800000000003</v>
      </c>
      <c r="H1815" s="49">
        <f>Tabla13[[#This Row],[Importe]]-Tabla13[[#This Row],[Pagado]]</f>
        <v>0</v>
      </c>
      <c r="I1815" s="8" t="s">
        <v>10970</v>
      </c>
    </row>
    <row r="1816" spans="1:9" x14ac:dyDescent="0.25">
      <c r="A1816" s="14">
        <v>44243</v>
      </c>
      <c r="B1816" s="8" t="s">
        <v>16719</v>
      </c>
      <c r="C1816" s="12">
        <v>47497</v>
      </c>
      <c r="D1816" s="13" t="s">
        <v>4097</v>
      </c>
      <c r="E1816" s="48">
        <v>7000</v>
      </c>
      <c r="F1816" s="15">
        <v>44243</v>
      </c>
      <c r="G1816" s="48">
        <v>7000</v>
      </c>
      <c r="H1816" s="49">
        <f>Tabla13[[#This Row],[Importe]]-Tabla13[[#This Row],[Pagado]]</f>
        <v>0</v>
      </c>
      <c r="I1816" s="8" t="s">
        <v>10970</v>
      </c>
    </row>
    <row r="1817" spans="1:9" x14ac:dyDescent="0.25">
      <c r="A1817" s="14">
        <v>44243</v>
      </c>
      <c r="B1817" s="8" t="s">
        <v>16720</v>
      </c>
      <c r="C1817" s="12">
        <v>47498</v>
      </c>
      <c r="D1817" s="13" t="s">
        <v>4150</v>
      </c>
      <c r="E1817" s="48">
        <v>32986.800000000003</v>
      </c>
      <c r="F1817" s="15" t="s">
        <v>4219</v>
      </c>
      <c r="G1817" s="48">
        <v>0</v>
      </c>
      <c r="H1817" s="49">
        <f>Tabla13[[#This Row],[Importe]]-Tabla13[[#This Row],[Pagado]]</f>
        <v>32986.800000000003</v>
      </c>
      <c r="I1817" s="8" t="s">
        <v>12422</v>
      </c>
    </row>
    <row r="1818" spans="1:9" x14ac:dyDescent="0.25">
      <c r="A1818" s="14">
        <v>44243</v>
      </c>
      <c r="B1818" s="8" t="s">
        <v>16721</v>
      </c>
      <c r="C1818" s="12">
        <v>47499</v>
      </c>
      <c r="D1818" s="13" t="s">
        <v>4023</v>
      </c>
      <c r="E1818" s="48">
        <v>1302.2</v>
      </c>
      <c r="F1818" s="15">
        <v>44243</v>
      </c>
      <c r="G1818" s="48">
        <v>1302.2</v>
      </c>
      <c r="H1818" s="49">
        <f>Tabla13[[#This Row],[Importe]]-Tabla13[[#This Row],[Pagado]]</f>
        <v>0</v>
      </c>
      <c r="I1818" s="8" t="s">
        <v>10970</v>
      </c>
    </row>
    <row r="1819" spans="1:9" x14ac:dyDescent="0.25">
      <c r="A1819" s="14">
        <v>44243</v>
      </c>
      <c r="B1819" s="8" t="s">
        <v>16722</v>
      </c>
      <c r="C1819" s="12">
        <v>47500</v>
      </c>
      <c r="D1819" s="13" t="s">
        <v>4167</v>
      </c>
      <c r="E1819" s="48">
        <v>4505.6000000000004</v>
      </c>
      <c r="F1819" s="15">
        <v>44243</v>
      </c>
      <c r="G1819" s="48">
        <v>4505.6000000000004</v>
      </c>
      <c r="H1819" s="49">
        <f>Tabla13[[#This Row],[Importe]]-Tabla13[[#This Row],[Pagado]]</f>
        <v>0</v>
      </c>
      <c r="I1819" s="8" t="s">
        <v>10970</v>
      </c>
    </row>
    <row r="1820" spans="1:9" x14ac:dyDescent="0.25">
      <c r="A1820" s="14">
        <v>44243</v>
      </c>
      <c r="B1820" s="8" t="s">
        <v>16723</v>
      </c>
      <c r="C1820" s="12">
        <v>47501</v>
      </c>
      <c r="D1820" s="13" t="s">
        <v>4073</v>
      </c>
      <c r="E1820" s="48">
        <v>7774.8</v>
      </c>
      <c r="F1820" s="15">
        <v>44244</v>
      </c>
      <c r="G1820" s="48">
        <v>7774.8</v>
      </c>
      <c r="H1820" s="49">
        <f>Tabla13[[#This Row],[Importe]]-Tabla13[[#This Row],[Pagado]]</f>
        <v>0</v>
      </c>
      <c r="I1820" s="8" t="s">
        <v>10970</v>
      </c>
    </row>
    <row r="1821" spans="1:9" x14ac:dyDescent="0.25">
      <c r="A1821" s="14">
        <v>44243</v>
      </c>
      <c r="B1821" s="8" t="s">
        <v>16724</v>
      </c>
      <c r="C1821" s="12">
        <v>47502</v>
      </c>
      <c r="D1821" s="13" t="s">
        <v>15796</v>
      </c>
      <c r="E1821" s="48">
        <v>6086</v>
      </c>
      <c r="F1821" s="15">
        <v>44244</v>
      </c>
      <c r="G1821" s="48">
        <v>6086</v>
      </c>
      <c r="H1821" s="49">
        <f>Tabla13[[#This Row],[Importe]]-Tabla13[[#This Row],[Pagado]]</f>
        <v>0</v>
      </c>
      <c r="I1821" s="8" t="s">
        <v>10970</v>
      </c>
    </row>
    <row r="1822" spans="1:9" x14ac:dyDescent="0.25">
      <c r="A1822" s="14">
        <v>44243</v>
      </c>
      <c r="B1822" s="8" t="s">
        <v>16725</v>
      </c>
      <c r="C1822" s="12">
        <v>47503</v>
      </c>
      <c r="D1822" s="13" t="s">
        <v>4017</v>
      </c>
      <c r="E1822" s="48">
        <v>11964.4</v>
      </c>
      <c r="F1822" s="15">
        <v>44247</v>
      </c>
      <c r="G1822" s="48">
        <v>11964.4</v>
      </c>
      <c r="H1822" s="49">
        <f>Tabla13[[#This Row],[Importe]]-Tabla13[[#This Row],[Pagado]]</f>
        <v>0</v>
      </c>
      <c r="I1822" s="8" t="s">
        <v>10970</v>
      </c>
    </row>
    <row r="1823" spans="1:9" x14ac:dyDescent="0.25">
      <c r="A1823" s="14">
        <v>44243</v>
      </c>
      <c r="B1823" s="8" t="s">
        <v>16726</v>
      </c>
      <c r="C1823" s="12">
        <v>47504</v>
      </c>
      <c r="D1823" s="13" t="s">
        <v>4170</v>
      </c>
      <c r="E1823" s="48">
        <v>832</v>
      </c>
      <c r="F1823" s="15">
        <v>44244</v>
      </c>
      <c r="G1823" s="48">
        <v>832</v>
      </c>
      <c r="H1823" s="49">
        <f>Tabla13[[#This Row],[Importe]]-Tabla13[[#This Row],[Pagado]]</f>
        <v>0</v>
      </c>
      <c r="I1823" s="8" t="s">
        <v>10970</v>
      </c>
    </row>
    <row r="1824" spans="1:9" x14ac:dyDescent="0.25">
      <c r="A1824" s="14">
        <v>44243</v>
      </c>
      <c r="B1824" s="8" t="s">
        <v>16727</v>
      </c>
      <c r="C1824" s="12">
        <v>47505</v>
      </c>
      <c r="D1824" s="13" t="s">
        <v>4135</v>
      </c>
      <c r="E1824" s="48">
        <v>6985.1</v>
      </c>
      <c r="F1824" s="15">
        <v>44244</v>
      </c>
      <c r="G1824" s="48">
        <v>6985.1</v>
      </c>
      <c r="H1824" s="49">
        <f>Tabla13[[#This Row],[Importe]]-Tabla13[[#This Row],[Pagado]]</f>
        <v>0</v>
      </c>
      <c r="I1824" s="8" t="s">
        <v>10970</v>
      </c>
    </row>
    <row r="1825" spans="1:9" x14ac:dyDescent="0.25">
      <c r="A1825" s="14">
        <v>44243</v>
      </c>
      <c r="B1825" s="8" t="s">
        <v>16728</v>
      </c>
      <c r="C1825" s="12">
        <v>47506</v>
      </c>
      <c r="D1825" s="13" t="s">
        <v>4106</v>
      </c>
      <c r="E1825" s="48">
        <v>431.2</v>
      </c>
      <c r="F1825" s="15">
        <v>44244</v>
      </c>
      <c r="G1825" s="48">
        <v>431.2</v>
      </c>
      <c r="H1825" s="49">
        <f>Tabla13[[#This Row],[Importe]]-Tabla13[[#This Row],[Pagado]]</f>
        <v>0</v>
      </c>
      <c r="I1825" s="8" t="s">
        <v>10970</v>
      </c>
    </row>
    <row r="1826" spans="1:9" x14ac:dyDescent="0.25">
      <c r="A1826" s="14">
        <v>44243</v>
      </c>
      <c r="B1826" s="8" t="s">
        <v>16729</v>
      </c>
      <c r="C1826" s="12">
        <v>47507</v>
      </c>
      <c r="D1826" s="13" t="s">
        <v>4077</v>
      </c>
      <c r="E1826" s="48">
        <v>553</v>
      </c>
      <c r="F1826" s="15">
        <v>44244</v>
      </c>
      <c r="G1826" s="48">
        <v>553</v>
      </c>
      <c r="H1826" s="49">
        <f>Tabla13[[#This Row],[Importe]]-Tabla13[[#This Row],[Pagado]]</f>
        <v>0</v>
      </c>
      <c r="I1826" s="8" t="s">
        <v>10970</v>
      </c>
    </row>
    <row r="1827" spans="1:9" x14ac:dyDescent="0.25">
      <c r="A1827" s="14">
        <v>44244</v>
      </c>
      <c r="B1827" s="8" t="s">
        <v>16730</v>
      </c>
      <c r="C1827" s="12">
        <v>47508</v>
      </c>
      <c r="D1827" s="13" t="s">
        <v>4028</v>
      </c>
      <c r="E1827" s="48">
        <v>2108.6999999999998</v>
      </c>
      <c r="F1827" s="15">
        <v>44244</v>
      </c>
      <c r="G1827" s="48">
        <v>2108.6999999999998</v>
      </c>
      <c r="H1827" s="49">
        <f>Tabla13[[#This Row],[Importe]]-Tabla13[[#This Row],[Pagado]]</f>
        <v>0</v>
      </c>
      <c r="I1827" s="8" t="s">
        <v>10970</v>
      </c>
    </row>
    <row r="1828" spans="1:9" x14ac:dyDescent="0.25">
      <c r="A1828" s="14">
        <v>44244</v>
      </c>
      <c r="B1828" s="8" t="s">
        <v>16731</v>
      </c>
      <c r="C1828" s="12">
        <v>47509</v>
      </c>
      <c r="D1828" s="13" t="s">
        <v>3936</v>
      </c>
      <c r="E1828" s="48">
        <v>2354.4</v>
      </c>
      <c r="F1828" s="15">
        <v>44246</v>
      </c>
      <c r="G1828" s="48">
        <v>2354.4</v>
      </c>
      <c r="H1828" s="49">
        <f>Tabla13[[#This Row],[Importe]]-Tabla13[[#This Row],[Pagado]]</f>
        <v>0</v>
      </c>
      <c r="I1828" s="8" t="s">
        <v>10970</v>
      </c>
    </row>
    <row r="1829" spans="1:9" x14ac:dyDescent="0.25">
      <c r="A1829" s="14">
        <v>44244</v>
      </c>
      <c r="B1829" s="8" t="s">
        <v>16732</v>
      </c>
      <c r="C1829" s="12">
        <v>47510</v>
      </c>
      <c r="D1829" s="13" t="s">
        <v>4183</v>
      </c>
      <c r="E1829" s="48">
        <v>4030.4</v>
      </c>
      <c r="F1829" s="15">
        <v>44244</v>
      </c>
      <c r="G1829" s="48">
        <v>4030.4</v>
      </c>
      <c r="H1829" s="49">
        <f>Tabla13[[#This Row],[Importe]]-Tabla13[[#This Row],[Pagado]]</f>
        <v>0</v>
      </c>
      <c r="I1829" s="8" t="s">
        <v>10970</v>
      </c>
    </row>
    <row r="1830" spans="1:9" x14ac:dyDescent="0.25">
      <c r="A1830" s="14">
        <v>44244</v>
      </c>
      <c r="B1830" s="8" t="s">
        <v>16733</v>
      </c>
      <c r="C1830" s="12">
        <v>47511</v>
      </c>
      <c r="D1830" s="13" t="s">
        <v>3950</v>
      </c>
      <c r="E1830" s="48">
        <v>16160.7</v>
      </c>
      <c r="F1830" s="15">
        <v>44245</v>
      </c>
      <c r="G1830" s="48">
        <v>16160.7</v>
      </c>
      <c r="H1830" s="49">
        <f>Tabla13[[#This Row],[Importe]]-Tabla13[[#This Row],[Pagado]]</f>
        <v>0</v>
      </c>
      <c r="I1830" s="8" t="s">
        <v>10970</v>
      </c>
    </row>
    <row r="1831" spans="1:9" x14ac:dyDescent="0.25">
      <c r="A1831" s="14">
        <v>44244</v>
      </c>
      <c r="B1831" s="8" t="s">
        <v>16734</v>
      </c>
      <c r="C1831" s="12">
        <v>47512</v>
      </c>
      <c r="D1831" s="13" t="s">
        <v>3944</v>
      </c>
      <c r="E1831" s="48">
        <v>3839.9</v>
      </c>
      <c r="F1831" s="15">
        <v>44245</v>
      </c>
      <c r="G1831" s="48">
        <v>3839.9</v>
      </c>
      <c r="H1831" s="49">
        <f>Tabla13[[#This Row],[Importe]]-Tabla13[[#This Row],[Pagado]]</f>
        <v>0</v>
      </c>
      <c r="I1831" s="8" t="s">
        <v>10970</v>
      </c>
    </row>
    <row r="1832" spans="1:9" x14ac:dyDescent="0.25">
      <c r="A1832" s="14">
        <v>44244</v>
      </c>
      <c r="B1832" s="8" t="s">
        <v>16735</v>
      </c>
      <c r="C1832" s="12">
        <v>47513</v>
      </c>
      <c r="D1832" s="13" t="s">
        <v>4080</v>
      </c>
      <c r="E1832" s="48">
        <v>3513.1</v>
      </c>
      <c r="F1832" s="15">
        <v>44246</v>
      </c>
      <c r="G1832" s="48">
        <v>3513.1</v>
      </c>
      <c r="H1832" s="49">
        <f>Tabla13[[#This Row],[Importe]]-Tabla13[[#This Row],[Pagado]]</f>
        <v>0</v>
      </c>
      <c r="I1832" s="8" t="s">
        <v>10970</v>
      </c>
    </row>
    <row r="1833" spans="1:9" ht="30" x14ac:dyDescent="0.25">
      <c r="A1833" s="14">
        <v>44244</v>
      </c>
      <c r="B1833" s="8" t="s">
        <v>16736</v>
      </c>
      <c r="C1833" s="12">
        <v>47514</v>
      </c>
      <c r="D1833" s="13" t="s">
        <v>3951</v>
      </c>
      <c r="E1833" s="48">
        <v>4692.8</v>
      </c>
      <c r="F1833" s="15" t="s">
        <v>16737</v>
      </c>
      <c r="G1833" s="48">
        <f>1800+2892.8</f>
        <v>4692.8</v>
      </c>
      <c r="H1833" s="49">
        <f>Tabla13[[#This Row],[Importe]]-Tabla13[[#This Row],[Pagado]]</f>
        <v>0</v>
      </c>
      <c r="I1833" s="8" t="s">
        <v>10970</v>
      </c>
    </row>
    <row r="1834" spans="1:9" x14ac:dyDescent="0.25">
      <c r="A1834" s="14">
        <v>44244</v>
      </c>
      <c r="B1834" s="8" t="s">
        <v>16738</v>
      </c>
      <c r="C1834" s="12">
        <v>47515</v>
      </c>
      <c r="D1834" s="13" t="s">
        <v>4062</v>
      </c>
      <c r="E1834" s="48">
        <v>34280</v>
      </c>
      <c r="F1834" s="15">
        <v>44244</v>
      </c>
      <c r="G1834" s="48">
        <v>34280</v>
      </c>
      <c r="H1834" s="49">
        <f>Tabla13[[#This Row],[Importe]]-Tabla13[[#This Row],[Pagado]]</f>
        <v>0</v>
      </c>
      <c r="I1834" s="8" t="s">
        <v>10970</v>
      </c>
    </row>
    <row r="1835" spans="1:9" x14ac:dyDescent="0.25">
      <c r="A1835" s="14">
        <v>44244</v>
      </c>
      <c r="B1835" s="8" t="s">
        <v>16739</v>
      </c>
      <c r="C1835" s="12">
        <v>47516</v>
      </c>
      <c r="D1835" s="13" t="s">
        <v>3954</v>
      </c>
      <c r="E1835" s="48">
        <v>8430</v>
      </c>
      <c r="F1835" s="15">
        <v>44244</v>
      </c>
      <c r="G1835" s="48">
        <v>8430</v>
      </c>
      <c r="H1835" s="49">
        <f>Tabla13[[#This Row],[Importe]]-Tabla13[[#This Row],[Pagado]]</f>
        <v>0</v>
      </c>
      <c r="I1835" s="8" t="s">
        <v>10970</v>
      </c>
    </row>
    <row r="1836" spans="1:9" x14ac:dyDescent="0.25">
      <c r="A1836" s="14">
        <v>44244</v>
      </c>
      <c r="B1836" s="8" t="s">
        <v>16740</v>
      </c>
      <c r="C1836" s="12">
        <v>47517</v>
      </c>
      <c r="D1836" s="13" t="s">
        <v>4031</v>
      </c>
      <c r="E1836" s="48">
        <v>2860</v>
      </c>
      <c r="F1836" s="15">
        <v>44244</v>
      </c>
      <c r="G1836" s="48">
        <v>2860</v>
      </c>
      <c r="H1836" s="49">
        <f>Tabla13[[#This Row],[Importe]]-Tabla13[[#This Row],[Pagado]]</f>
        <v>0</v>
      </c>
      <c r="I1836" s="8" t="s">
        <v>10970</v>
      </c>
    </row>
    <row r="1837" spans="1:9" x14ac:dyDescent="0.25">
      <c r="A1837" s="14">
        <v>44244</v>
      </c>
      <c r="B1837" s="8" t="s">
        <v>16741</v>
      </c>
      <c r="C1837" s="12">
        <v>47518</v>
      </c>
      <c r="D1837" s="13" t="s">
        <v>4156</v>
      </c>
      <c r="E1837" s="48">
        <v>1040</v>
      </c>
      <c r="F1837" s="15">
        <v>44244</v>
      </c>
      <c r="G1837" s="48">
        <v>1040</v>
      </c>
      <c r="H1837" s="49">
        <f>Tabla13[[#This Row],[Importe]]-Tabla13[[#This Row],[Pagado]]</f>
        <v>0</v>
      </c>
      <c r="I1837" s="8" t="s">
        <v>10970</v>
      </c>
    </row>
    <row r="1838" spans="1:9" x14ac:dyDescent="0.25">
      <c r="A1838" s="14">
        <v>44244</v>
      </c>
      <c r="B1838" s="8" t="s">
        <v>16742</v>
      </c>
      <c r="C1838" s="12">
        <v>47519</v>
      </c>
      <c r="D1838" s="13" t="s">
        <v>3956</v>
      </c>
      <c r="E1838" s="48">
        <v>1680</v>
      </c>
      <c r="F1838" s="15">
        <v>44244</v>
      </c>
      <c r="G1838" s="48">
        <v>1680</v>
      </c>
      <c r="H1838" s="49">
        <f>Tabla13[[#This Row],[Importe]]-Tabla13[[#This Row],[Pagado]]</f>
        <v>0</v>
      </c>
      <c r="I1838" s="8" t="s">
        <v>10970</v>
      </c>
    </row>
    <row r="1839" spans="1:9" x14ac:dyDescent="0.25">
      <c r="A1839" s="14">
        <v>44244</v>
      </c>
      <c r="B1839" s="8" t="s">
        <v>16743</v>
      </c>
      <c r="C1839" s="12">
        <v>47520</v>
      </c>
      <c r="D1839" s="13" t="s">
        <v>8544</v>
      </c>
      <c r="E1839" s="48">
        <v>450</v>
      </c>
      <c r="F1839" s="15">
        <v>44244</v>
      </c>
      <c r="G1839" s="48">
        <v>450</v>
      </c>
      <c r="H1839" s="49">
        <f>Tabla13[[#This Row],[Importe]]-Tabla13[[#This Row],[Pagado]]</f>
        <v>0</v>
      </c>
      <c r="I1839" s="8" t="s">
        <v>10970</v>
      </c>
    </row>
    <row r="1840" spans="1:9" x14ac:dyDescent="0.25">
      <c r="A1840" s="14">
        <v>44244</v>
      </c>
      <c r="B1840" s="8" t="s">
        <v>16744</v>
      </c>
      <c r="C1840" s="12">
        <v>47521</v>
      </c>
      <c r="D1840" s="13" t="s">
        <v>3994</v>
      </c>
      <c r="E1840" s="48">
        <v>3256</v>
      </c>
      <c r="F1840" s="15">
        <v>44244</v>
      </c>
      <c r="G1840" s="48">
        <v>3256</v>
      </c>
      <c r="H1840" s="49">
        <f>Tabla13[[#This Row],[Importe]]-Tabla13[[#This Row],[Pagado]]</f>
        <v>0</v>
      </c>
      <c r="I1840" s="8" t="s">
        <v>10970</v>
      </c>
    </row>
    <row r="1841" spans="1:9" x14ac:dyDescent="0.25">
      <c r="A1841" s="14">
        <v>44244</v>
      </c>
      <c r="B1841" s="8" t="s">
        <v>16745</v>
      </c>
      <c r="C1841" s="12">
        <v>47522</v>
      </c>
      <c r="D1841" s="13" t="s">
        <v>3970</v>
      </c>
      <c r="E1841" s="48">
        <v>689</v>
      </c>
      <c r="F1841" s="15">
        <v>44244</v>
      </c>
      <c r="G1841" s="48">
        <v>689</v>
      </c>
      <c r="H1841" s="49">
        <f>Tabla13[[#This Row],[Importe]]-Tabla13[[#This Row],[Pagado]]</f>
        <v>0</v>
      </c>
      <c r="I1841" s="8" t="s">
        <v>10970</v>
      </c>
    </row>
    <row r="1842" spans="1:9" x14ac:dyDescent="0.25">
      <c r="A1842" s="14">
        <v>44244</v>
      </c>
      <c r="B1842" s="8" t="s">
        <v>16746</v>
      </c>
      <c r="C1842" s="12">
        <v>47523</v>
      </c>
      <c r="D1842" s="13" t="s">
        <v>4030</v>
      </c>
      <c r="E1842" s="48">
        <v>1323.7</v>
      </c>
      <c r="F1842" s="15">
        <v>44244</v>
      </c>
      <c r="G1842" s="48">
        <v>1323.7</v>
      </c>
      <c r="H1842" s="49">
        <f>Tabla13[[#This Row],[Importe]]-Tabla13[[#This Row],[Pagado]]</f>
        <v>0</v>
      </c>
      <c r="I1842" s="8" t="s">
        <v>10970</v>
      </c>
    </row>
    <row r="1843" spans="1:9" x14ac:dyDescent="0.25">
      <c r="A1843" s="14">
        <v>44244</v>
      </c>
      <c r="B1843" s="8" t="s">
        <v>16747</v>
      </c>
      <c r="C1843" s="12">
        <v>47524</v>
      </c>
      <c r="D1843" s="13" t="s">
        <v>3982</v>
      </c>
      <c r="E1843" s="48">
        <v>495.6</v>
      </c>
      <c r="F1843" s="15">
        <v>44244</v>
      </c>
      <c r="G1843" s="48">
        <v>495.6</v>
      </c>
      <c r="H1843" s="49">
        <f>Tabla13[[#This Row],[Importe]]-Tabla13[[#This Row],[Pagado]]</f>
        <v>0</v>
      </c>
      <c r="I1843" s="8" t="s">
        <v>10970</v>
      </c>
    </row>
    <row r="1844" spans="1:9" x14ac:dyDescent="0.25">
      <c r="A1844" s="14">
        <v>44244</v>
      </c>
      <c r="B1844" s="8" t="s">
        <v>16748</v>
      </c>
      <c r="C1844" s="12">
        <v>47525</v>
      </c>
      <c r="D1844" s="13" t="s">
        <v>3971</v>
      </c>
      <c r="E1844" s="48">
        <v>4423.3999999999996</v>
      </c>
      <c r="F1844" s="15">
        <v>44244</v>
      </c>
      <c r="G1844" s="48">
        <v>4423.3999999999996</v>
      </c>
      <c r="H1844" s="49">
        <f>Tabla13[[#This Row],[Importe]]-Tabla13[[#This Row],[Pagado]]</f>
        <v>0</v>
      </c>
      <c r="I1844" s="8" t="s">
        <v>10970</v>
      </c>
    </row>
    <row r="1845" spans="1:9" x14ac:dyDescent="0.25">
      <c r="A1845" s="14">
        <v>44244</v>
      </c>
      <c r="B1845" s="8" t="s">
        <v>16749</v>
      </c>
      <c r="C1845" s="12">
        <v>47526</v>
      </c>
      <c r="D1845" s="13" t="s">
        <v>3997</v>
      </c>
      <c r="E1845" s="48">
        <v>2590.4</v>
      </c>
      <c r="F1845" s="15">
        <v>44244</v>
      </c>
      <c r="G1845" s="48">
        <v>2590.4</v>
      </c>
      <c r="H1845" s="49">
        <f>Tabla13[[#This Row],[Importe]]-Tabla13[[#This Row],[Pagado]]</f>
        <v>0</v>
      </c>
      <c r="I1845" s="8" t="s">
        <v>10970</v>
      </c>
    </row>
    <row r="1846" spans="1:9" x14ac:dyDescent="0.25">
      <c r="A1846" s="14">
        <v>44244</v>
      </c>
      <c r="B1846" s="8" t="s">
        <v>16750</v>
      </c>
      <c r="C1846" s="12">
        <v>47527</v>
      </c>
      <c r="D1846" s="13" t="s">
        <v>3964</v>
      </c>
      <c r="E1846" s="48">
        <v>504</v>
      </c>
      <c r="F1846" s="15">
        <v>44244</v>
      </c>
      <c r="G1846" s="48">
        <v>504</v>
      </c>
      <c r="H1846" s="49">
        <f>Tabla13[[#This Row],[Importe]]-Tabla13[[#This Row],[Pagado]]</f>
        <v>0</v>
      </c>
      <c r="I1846" s="8" t="s">
        <v>10970</v>
      </c>
    </row>
    <row r="1847" spans="1:9" x14ac:dyDescent="0.25">
      <c r="A1847" s="14">
        <v>44244</v>
      </c>
      <c r="B1847" s="8" t="s">
        <v>16751</v>
      </c>
      <c r="C1847" s="12">
        <v>47528</v>
      </c>
      <c r="D1847" s="13" t="s">
        <v>3964</v>
      </c>
      <c r="E1847" s="48">
        <v>5588.8</v>
      </c>
      <c r="F1847" s="15">
        <v>44244</v>
      </c>
      <c r="G1847" s="48">
        <v>5588.8</v>
      </c>
      <c r="H1847" s="49">
        <f>Tabla13[[#This Row],[Importe]]-Tabla13[[#This Row],[Pagado]]</f>
        <v>0</v>
      </c>
      <c r="I1847" s="8" t="s">
        <v>10970</v>
      </c>
    </row>
    <row r="1848" spans="1:9" x14ac:dyDescent="0.25">
      <c r="A1848" s="14">
        <v>44244</v>
      </c>
      <c r="B1848" s="8" t="s">
        <v>16752</v>
      </c>
      <c r="C1848" s="12">
        <v>47529</v>
      </c>
      <c r="D1848" s="13" t="s">
        <v>16753</v>
      </c>
      <c r="E1848" s="48">
        <v>7685</v>
      </c>
      <c r="F1848" s="15">
        <v>44244</v>
      </c>
      <c r="G1848" s="48">
        <v>7685</v>
      </c>
      <c r="H1848" s="49">
        <f>Tabla13[[#This Row],[Importe]]-Tabla13[[#This Row],[Pagado]]</f>
        <v>0</v>
      </c>
      <c r="I1848" s="8" t="s">
        <v>10970</v>
      </c>
    </row>
    <row r="1849" spans="1:9" x14ac:dyDescent="0.25">
      <c r="A1849" s="14">
        <v>44244</v>
      </c>
      <c r="B1849" s="8" t="s">
        <v>16754</v>
      </c>
      <c r="C1849" s="12">
        <v>47530</v>
      </c>
      <c r="D1849" s="13" t="s">
        <v>4010</v>
      </c>
      <c r="E1849" s="48">
        <v>2335.6999999999998</v>
      </c>
      <c r="F1849" s="15">
        <v>44244</v>
      </c>
      <c r="G1849" s="48">
        <v>2335.6999999999998</v>
      </c>
      <c r="H1849" s="49">
        <f>Tabla13[[#This Row],[Importe]]-Tabla13[[#This Row],[Pagado]]</f>
        <v>0</v>
      </c>
      <c r="I1849" s="8" t="s">
        <v>10970</v>
      </c>
    </row>
    <row r="1850" spans="1:9" x14ac:dyDescent="0.25">
      <c r="A1850" s="14">
        <v>44244</v>
      </c>
      <c r="B1850" s="8" t="s">
        <v>16755</v>
      </c>
      <c r="C1850" s="12">
        <v>47531</v>
      </c>
      <c r="D1850" s="13" t="s">
        <v>3966</v>
      </c>
      <c r="E1850" s="48">
        <v>2356.1</v>
      </c>
      <c r="F1850" s="15">
        <v>44244</v>
      </c>
      <c r="G1850" s="48">
        <v>2356.1</v>
      </c>
      <c r="H1850" s="49">
        <f>Tabla13[[#This Row],[Importe]]-Tabla13[[#This Row],[Pagado]]</f>
        <v>0</v>
      </c>
      <c r="I1850" s="8" t="s">
        <v>10970</v>
      </c>
    </row>
    <row r="1851" spans="1:9" x14ac:dyDescent="0.25">
      <c r="A1851" s="14">
        <v>44244</v>
      </c>
      <c r="B1851" s="8" t="s">
        <v>16756</v>
      </c>
      <c r="C1851" s="12">
        <v>47532</v>
      </c>
      <c r="D1851" s="13" t="s">
        <v>4049</v>
      </c>
      <c r="E1851" s="48">
        <v>1849.5</v>
      </c>
      <c r="F1851" s="15">
        <v>44244</v>
      </c>
      <c r="G1851" s="48">
        <v>1849.5</v>
      </c>
      <c r="H1851" s="49">
        <f>Tabla13[[#This Row],[Importe]]-Tabla13[[#This Row],[Pagado]]</f>
        <v>0</v>
      </c>
      <c r="I1851" s="8" t="s">
        <v>10970</v>
      </c>
    </row>
    <row r="1852" spans="1:9" x14ac:dyDescent="0.25">
      <c r="A1852" s="14">
        <v>44244</v>
      </c>
      <c r="B1852" s="8" t="s">
        <v>16757</v>
      </c>
      <c r="C1852" s="12">
        <v>47533</v>
      </c>
      <c r="D1852" s="13" t="s">
        <v>3952</v>
      </c>
      <c r="E1852" s="48">
        <v>21419.599999999999</v>
      </c>
      <c r="F1852" s="15">
        <v>44244</v>
      </c>
      <c r="G1852" s="48">
        <v>21419.599999999999</v>
      </c>
      <c r="H1852" s="49">
        <f>Tabla13[[#This Row],[Importe]]-Tabla13[[#This Row],[Pagado]]</f>
        <v>0</v>
      </c>
      <c r="I1852" s="8" t="s">
        <v>10970</v>
      </c>
    </row>
    <row r="1853" spans="1:9" x14ac:dyDescent="0.25">
      <c r="A1853" s="14">
        <v>44244</v>
      </c>
      <c r="B1853" s="8" t="s">
        <v>16758</v>
      </c>
      <c r="C1853" s="12">
        <v>47534</v>
      </c>
      <c r="D1853" s="13" t="s">
        <v>4048</v>
      </c>
      <c r="E1853" s="48">
        <v>18543</v>
      </c>
      <c r="F1853" s="15">
        <v>44244</v>
      </c>
      <c r="G1853" s="48">
        <v>18543</v>
      </c>
      <c r="H1853" s="49">
        <f>Tabla13[[#This Row],[Importe]]-Tabla13[[#This Row],[Pagado]]</f>
        <v>0</v>
      </c>
      <c r="I1853" s="8" t="s">
        <v>10970</v>
      </c>
    </row>
    <row r="1854" spans="1:9" x14ac:dyDescent="0.25">
      <c r="A1854" s="14">
        <v>44244</v>
      </c>
      <c r="B1854" s="8" t="s">
        <v>16759</v>
      </c>
      <c r="C1854" s="12">
        <v>47535</v>
      </c>
      <c r="D1854" s="13" t="s">
        <v>3963</v>
      </c>
      <c r="E1854" s="48">
        <v>2188.1999999999998</v>
      </c>
      <c r="F1854" s="15">
        <v>44244</v>
      </c>
      <c r="G1854" s="48">
        <v>2188.1999999999998</v>
      </c>
      <c r="H1854" s="49">
        <f>Tabla13[[#This Row],[Importe]]-Tabla13[[#This Row],[Pagado]]</f>
        <v>0</v>
      </c>
      <c r="I1854" s="8" t="s">
        <v>10970</v>
      </c>
    </row>
    <row r="1855" spans="1:9" x14ac:dyDescent="0.25">
      <c r="A1855" s="14">
        <v>44244</v>
      </c>
      <c r="B1855" s="8" t="s">
        <v>16760</v>
      </c>
      <c r="C1855" s="12">
        <v>47536</v>
      </c>
      <c r="D1855" s="13" t="s">
        <v>3973</v>
      </c>
      <c r="E1855" s="48">
        <v>1638</v>
      </c>
      <c r="F1855" s="15">
        <v>44244</v>
      </c>
      <c r="G1855" s="48">
        <v>1638</v>
      </c>
      <c r="H1855" s="49">
        <f>Tabla13[[#This Row],[Importe]]-Tabla13[[#This Row],[Pagado]]</f>
        <v>0</v>
      </c>
      <c r="I1855" s="8" t="s">
        <v>10970</v>
      </c>
    </row>
    <row r="1856" spans="1:9" x14ac:dyDescent="0.25">
      <c r="A1856" s="14">
        <v>44244</v>
      </c>
      <c r="B1856" s="8" t="s">
        <v>16761</v>
      </c>
      <c r="C1856" s="12">
        <v>47537</v>
      </c>
      <c r="D1856" s="13" t="s">
        <v>3959</v>
      </c>
      <c r="E1856" s="48">
        <v>8100</v>
      </c>
      <c r="F1856" s="15">
        <v>44244</v>
      </c>
      <c r="G1856" s="48">
        <v>8100</v>
      </c>
      <c r="H1856" s="49">
        <f>Tabla13[[#This Row],[Importe]]-Tabla13[[#This Row],[Pagado]]</f>
        <v>0</v>
      </c>
      <c r="I1856" s="8" t="s">
        <v>10970</v>
      </c>
    </row>
    <row r="1857" spans="1:9" x14ac:dyDescent="0.25">
      <c r="A1857" s="14">
        <v>44244</v>
      </c>
      <c r="B1857" s="8" t="s">
        <v>16762</v>
      </c>
      <c r="C1857" s="12">
        <v>47538</v>
      </c>
      <c r="D1857" s="13" t="s">
        <v>4147</v>
      </c>
      <c r="E1857" s="48">
        <v>3493.8</v>
      </c>
      <c r="F1857" s="15">
        <v>44244</v>
      </c>
      <c r="G1857" s="48">
        <v>3493.8</v>
      </c>
      <c r="H1857" s="49">
        <f>Tabla13[[#This Row],[Importe]]-Tabla13[[#This Row],[Pagado]]</f>
        <v>0</v>
      </c>
      <c r="I1857" s="8" t="s">
        <v>10970</v>
      </c>
    </row>
    <row r="1858" spans="1:9" x14ac:dyDescent="0.25">
      <c r="A1858" s="14">
        <v>44244</v>
      </c>
      <c r="B1858" s="8" t="s">
        <v>16763</v>
      </c>
      <c r="C1858" s="12">
        <v>47539</v>
      </c>
      <c r="D1858" s="13" t="s">
        <v>3989</v>
      </c>
      <c r="E1858" s="48">
        <v>687</v>
      </c>
      <c r="F1858" s="15">
        <v>44244</v>
      </c>
      <c r="G1858" s="48">
        <v>687</v>
      </c>
      <c r="H1858" s="49">
        <f>Tabla13[[#This Row],[Importe]]-Tabla13[[#This Row],[Pagado]]</f>
        <v>0</v>
      </c>
      <c r="I1858" s="8" t="s">
        <v>10970</v>
      </c>
    </row>
    <row r="1859" spans="1:9" x14ac:dyDescent="0.25">
      <c r="A1859" s="14">
        <v>44244</v>
      </c>
      <c r="B1859" s="8" t="s">
        <v>16764</v>
      </c>
      <c r="C1859" s="12">
        <v>47540</v>
      </c>
      <c r="D1859" s="13" t="s">
        <v>4009</v>
      </c>
      <c r="E1859" s="48">
        <v>546</v>
      </c>
      <c r="F1859" s="15">
        <v>44244</v>
      </c>
      <c r="G1859" s="48">
        <v>546</v>
      </c>
      <c r="H1859" s="49">
        <f>Tabla13[[#This Row],[Importe]]-Tabla13[[#This Row],[Pagado]]</f>
        <v>0</v>
      </c>
      <c r="I1859" s="8" t="s">
        <v>10970</v>
      </c>
    </row>
    <row r="1860" spans="1:9" x14ac:dyDescent="0.25">
      <c r="A1860" s="14">
        <v>44244</v>
      </c>
      <c r="B1860" s="8" t="s">
        <v>16765</v>
      </c>
      <c r="C1860" s="12">
        <v>47541</v>
      </c>
      <c r="D1860" s="13" t="s">
        <v>4042</v>
      </c>
      <c r="E1860" s="48">
        <v>20800</v>
      </c>
      <c r="F1860" s="15">
        <v>44244</v>
      </c>
      <c r="G1860" s="48">
        <v>20800</v>
      </c>
      <c r="H1860" s="49">
        <f>Tabla13[[#This Row],[Importe]]-Tabla13[[#This Row],[Pagado]]</f>
        <v>0</v>
      </c>
      <c r="I1860" s="8" t="s">
        <v>10970</v>
      </c>
    </row>
    <row r="1861" spans="1:9" x14ac:dyDescent="0.25">
      <c r="A1861" s="14">
        <v>44244</v>
      </c>
      <c r="B1861" s="8" t="s">
        <v>16766</v>
      </c>
      <c r="C1861" s="12">
        <v>47542</v>
      </c>
      <c r="D1861" s="13" t="s">
        <v>4199</v>
      </c>
      <c r="E1861" s="48">
        <v>2720</v>
      </c>
      <c r="F1861" s="15">
        <v>44244</v>
      </c>
      <c r="G1861" s="48">
        <v>2720</v>
      </c>
      <c r="H1861" s="49">
        <f>Tabla13[[#This Row],[Importe]]-Tabla13[[#This Row],[Pagado]]</f>
        <v>0</v>
      </c>
      <c r="I1861" s="8" t="s">
        <v>10970</v>
      </c>
    </row>
    <row r="1862" spans="1:9" x14ac:dyDescent="0.25">
      <c r="A1862" s="14">
        <v>44244</v>
      </c>
      <c r="B1862" s="8" t="s">
        <v>16767</v>
      </c>
      <c r="C1862" s="12">
        <v>47543</v>
      </c>
      <c r="D1862" s="13" t="s">
        <v>7758</v>
      </c>
      <c r="E1862" s="48">
        <v>1335.6</v>
      </c>
      <c r="F1862" s="15">
        <v>44244</v>
      </c>
      <c r="G1862" s="48">
        <v>1335.6</v>
      </c>
      <c r="H1862" s="49">
        <f>Tabla13[[#This Row],[Importe]]-Tabla13[[#This Row],[Pagado]]</f>
        <v>0</v>
      </c>
      <c r="I1862" s="8" t="s">
        <v>10970</v>
      </c>
    </row>
    <row r="1863" spans="1:9" x14ac:dyDescent="0.25">
      <c r="A1863" s="14">
        <v>44244</v>
      </c>
      <c r="B1863" s="8" t="s">
        <v>16768</v>
      </c>
      <c r="C1863" s="12">
        <v>47544</v>
      </c>
      <c r="D1863" s="13" t="s">
        <v>3999</v>
      </c>
      <c r="E1863" s="48">
        <v>5051</v>
      </c>
      <c r="F1863" s="15">
        <v>44244</v>
      </c>
      <c r="G1863" s="48">
        <v>5051</v>
      </c>
      <c r="H1863" s="49">
        <f>Tabla13[[#This Row],[Importe]]-Tabla13[[#This Row],[Pagado]]</f>
        <v>0</v>
      </c>
      <c r="I1863" s="8" t="s">
        <v>10970</v>
      </c>
    </row>
    <row r="1864" spans="1:9" x14ac:dyDescent="0.25">
      <c r="A1864" s="14">
        <v>44244</v>
      </c>
      <c r="B1864" s="8" t="s">
        <v>16769</v>
      </c>
      <c r="C1864" s="12">
        <v>47545</v>
      </c>
      <c r="D1864" s="13" t="s">
        <v>3991</v>
      </c>
      <c r="E1864" s="48">
        <v>2783</v>
      </c>
      <c r="F1864" s="15">
        <v>44244</v>
      </c>
      <c r="G1864" s="48">
        <v>2783</v>
      </c>
      <c r="H1864" s="49">
        <f>Tabla13[[#This Row],[Importe]]-Tabla13[[#This Row],[Pagado]]</f>
        <v>0</v>
      </c>
      <c r="I1864" s="8" t="s">
        <v>10970</v>
      </c>
    </row>
    <row r="1865" spans="1:9" x14ac:dyDescent="0.25">
      <c r="A1865" s="14">
        <v>44244</v>
      </c>
      <c r="B1865" s="8" t="s">
        <v>16770</v>
      </c>
      <c r="C1865" s="12">
        <v>47546</v>
      </c>
      <c r="D1865" s="13" t="s">
        <v>4116</v>
      </c>
      <c r="E1865" s="48">
        <v>2261</v>
      </c>
      <c r="F1865" s="15">
        <v>44246</v>
      </c>
      <c r="G1865" s="48">
        <v>2261</v>
      </c>
      <c r="H1865" s="49">
        <f>Tabla13[[#This Row],[Importe]]-Tabla13[[#This Row],[Pagado]]</f>
        <v>0</v>
      </c>
      <c r="I1865" s="8" t="s">
        <v>10970</v>
      </c>
    </row>
    <row r="1866" spans="1:9" x14ac:dyDescent="0.25">
      <c r="A1866" s="14">
        <v>44244</v>
      </c>
      <c r="B1866" s="8" t="s">
        <v>16771</v>
      </c>
      <c r="C1866" s="12">
        <v>47547</v>
      </c>
      <c r="D1866" s="13" t="s">
        <v>3981</v>
      </c>
      <c r="E1866" s="48">
        <v>1361</v>
      </c>
      <c r="F1866" s="15">
        <v>44246</v>
      </c>
      <c r="G1866" s="48">
        <v>1361</v>
      </c>
      <c r="H1866" s="49">
        <f>Tabla13[[#This Row],[Importe]]-Tabla13[[#This Row],[Pagado]]</f>
        <v>0</v>
      </c>
      <c r="I1866" s="8" t="s">
        <v>10970</v>
      </c>
    </row>
    <row r="1867" spans="1:9" x14ac:dyDescent="0.25">
      <c r="A1867" s="14">
        <v>44244</v>
      </c>
      <c r="B1867" s="8" t="s">
        <v>16772</v>
      </c>
      <c r="C1867" s="12">
        <v>47548</v>
      </c>
      <c r="D1867" s="13" t="s">
        <v>3975</v>
      </c>
      <c r="E1867" s="48">
        <v>4160</v>
      </c>
      <c r="F1867" s="15">
        <v>44246</v>
      </c>
      <c r="G1867" s="48">
        <v>4160</v>
      </c>
      <c r="H1867" s="49">
        <f>Tabla13[[#This Row],[Importe]]-Tabla13[[#This Row],[Pagado]]</f>
        <v>0</v>
      </c>
      <c r="I1867" s="8" t="s">
        <v>10970</v>
      </c>
    </row>
    <row r="1868" spans="1:9" x14ac:dyDescent="0.25">
      <c r="A1868" s="14">
        <v>44244</v>
      </c>
      <c r="B1868" s="8" t="s">
        <v>16773</v>
      </c>
      <c r="C1868" s="12">
        <v>47549</v>
      </c>
      <c r="D1868" s="13" t="s">
        <v>3980</v>
      </c>
      <c r="E1868" s="48">
        <v>10040.700000000001</v>
      </c>
      <c r="F1868" s="15">
        <v>44246</v>
      </c>
      <c r="G1868" s="48">
        <v>10040.700000000001</v>
      </c>
      <c r="H1868" s="49">
        <f>Tabla13[[#This Row],[Importe]]-Tabla13[[#This Row],[Pagado]]</f>
        <v>0</v>
      </c>
      <c r="I1868" s="8" t="s">
        <v>10970</v>
      </c>
    </row>
    <row r="1869" spans="1:9" x14ac:dyDescent="0.25">
      <c r="A1869" s="14">
        <v>44244</v>
      </c>
      <c r="B1869" s="8" t="s">
        <v>16774</v>
      </c>
      <c r="C1869" s="12">
        <v>47550</v>
      </c>
      <c r="D1869" s="13" t="s">
        <v>3987</v>
      </c>
      <c r="E1869" s="48">
        <v>6050.3</v>
      </c>
      <c r="F1869" s="15">
        <v>44246</v>
      </c>
      <c r="G1869" s="48">
        <v>6050.3</v>
      </c>
      <c r="H1869" s="49">
        <f>Tabla13[[#This Row],[Importe]]-Tabla13[[#This Row],[Pagado]]</f>
        <v>0</v>
      </c>
      <c r="I1869" s="8" t="s">
        <v>10970</v>
      </c>
    </row>
    <row r="1870" spans="1:9" x14ac:dyDescent="0.25">
      <c r="A1870" s="14">
        <v>44244</v>
      </c>
      <c r="B1870" s="8" t="s">
        <v>16775</v>
      </c>
      <c r="C1870" s="12">
        <v>47551</v>
      </c>
      <c r="D1870" s="13" t="s">
        <v>4120</v>
      </c>
      <c r="E1870" s="48">
        <v>2839.2</v>
      </c>
      <c r="F1870" s="15">
        <v>44246</v>
      </c>
      <c r="G1870" s="48">
        <v>2839.2</v>
      </c>
      <c r="H1870" s="49">
        <f>Tabla13[[#This Row],[Importe]]-Tabla13[[#This Row],[Pagado]]</f>
        <v>0</v>
      </c>
      <c r="I1870" s="8" t="s">
        <v>10970</v>
      </c>
    </row>
    <row r="1871" spans="1:9" x14ac:dyDescent="0.25">
      <c r="A1871" s="14">
        <v>44244</v>
      </c>
      <c r="B1871" s="8" t="s">
        <v>16776</v>
      </c>
      <c r="C1871" s="12">
        <v>47552</v>
      </c>
      <c r="D1871" s="13" t="s">
        <v>3985</v>
      </c>
      <c r="E1871" s="48">
        <v>1594.8</v>
      </c>
      <c r="F1871" s="15">
        <v>44246</v>
      </c>
      <c r="G1871" s="48">
        <v>1594.8</v>
      </c>
      <c r="H1871" s="49">
        <f>Tabla13[[#This Row],[Importe]]-Tabla13[[#This Row],[Pagado]]</f>
        <v>0</v>
      </c>
      <c r="I1871" s="8" t="s">
        <v>10970</v>
      </c>
    </row>
    <row r="1872" spans="1:9" x14ac:dyDescent="0.25">
      <c r="A1872" s="14">
        <v>44244</v>
      </c>
      <c r="B1872" s="8" t="s">
        <v>16777</v>
      </c>
      <c r="C1872" s="12">
        <v>47553</v>
      </c>
      <c r="D1872" s="13" t="s">
        <v>3985</v>
      </c>
      <c r="E1872" s="48">
        <v>511.2</v>
      </c>
      <c r="F1872" s="15">
        <v>44246</v>
      </c>
      <c r="G1872" s="48">
        <v>511.2</v>
      </c>
      <c r="H1872" s="49">
        <f>Tabla13[[#This Row],[Importe]]-Tabla13[[#This Row],[Pagado]]</f>
        <v>0</v>
      </c>
      <c r="I1872" s="8" t="s">
        <v>10970</v>
      </c>
    </row>
    <row r="1873" spans="1:9" x14ac:dyDescent="0.25">
      <c r="A1873" s="14">
        <v>44244</v>
      </c>
      <c r="B1873" s="8" t="s">
        <v>16778</v>
      </c>
      <c r="C1873" s="12">
        <v>47554</v>
      </c>
      <c r="D1873" s="13" t="s">
        <v>3977</v>
      </c>
      <c r="E1873" s="48">
        <v>2109.8000000000002</v>
      </c>
      <c r="F1873" s="15">
        <v>44244</v>
      </c>
      <c r="G1873" s="48">
        <v>2109.8000000000002</v>
      </c>
      <c r="H1873" s="49">
        <f>Tabla13[[#This Row],[Importe]]-Tabla13[[#This Row],[Pagado]]</f>
        <v>0</v>
      </c>
      <c r="I1873" s="8" t="s">
        <v>10970</v>
      </c>
    </row>
    <row r="1874" spans="1:9" x14ac:dyDescent="0.25">
      <c r="A1874" s="14">
        <v>44244</v>
      </c>
      <c r="B1874" s="8" t="s">
        <v>16779</v>
      </c>
      <c r="C1874" s="12">
        <v>47555</v>
      </c>
      <c r="D1874" s="13" t="s">
        <v>3964</v>
      </c>
      <c r="E1874" s="48">
        <v>1211.5999999999999</v>
      </c>
      <c r="F1874" s="15">
        <v>44244</v>
      </c>
      <c r="G1874" s="48">
        <v>1211.5999999999999</v>
      </c>
      <c r="H1874" s="49">
        <f>Tabla13[[#This Row],[Importe]]-Tabla13[[#This Row],[Pagado]]</f>
        <v>0</v>
      </c>
      <c r="I1874" s="8" t="s">
        <v>10970</v>
      </c>
    </row>
    <row r="1875" spans="1:9" x14ac:dyDescent="0.25">
      <c r="A1875" s="14">
        <v>44244</v>
      </c>
      <c r="B1875" s="8" t="s">
        <v>16780</v>
      </c>
      <c r="C1875" s="12">
        <v>47556</v>
      </c>
      <c r="D1875" s="13" t="s">
        <v>4017</v>
      </c>
      <c r="E1875" s="48">
        <v>21381.3</v>
      </c>
      <c r="F1875" s="15">
        <v>44247</v>
      </c>
      <c r="G1875" s="48">
        <v>21381.3</v>
      </c>
      <c r="H1875" s="49">
        <f>Tabla13[[#This Row],[Importe]]-Tabla13[[#This Row],[Pagado]]</f>
        <v>0</v>
      </c>
      <c r="I1875" s="8" t="s">
        <v>10970</v>
      </c>
    </row>
    <row r="1876" spans="1:9" x14ac:dyDescent="0.25">
      <c r="A1876" s="14">
        <v>44244</v>
      </c>
      <c r="B1876" s="8" t="s">
        <v>16781</v>
      </c>
      <c r="C1876" s="12">
        <v>47557</v>
      </c>
      <c r="D1876" s="13" t="s">
        <v>8503</v>
      </c>
      <c r="E1876" s="48">
        <v>4206.8</v>
      </c>
      <c r="F1876" s="15">
        <v>44244</v>
      </c>
      <c r="G1876" s="48">
        <v>4206.8</v>
      </c>
      <c r="H1876" s="49">
        <f>Tabla13[[#This Row],[Importe]]-Tabla13[[#This Row],[Pagado]]</f>
        <v>0</v>
      </c>
      <c r="I1876" s="8" t="s">
        <v>10970</v>
      </c>
    </row>
    <row r="1877" spans="1:9" x14ac:dyDescent="0.25">
      <c r="A1877" s="14">
        <v>44244</v>
      </c>
      <c r="B1877" s="8" t="s">
        <v>16782</v>
      </c>
      <c r="C1877" s="12">
        <v>47558</v>
      </c>
      <c r="D1877" s="13" t="s">
        <v>3958</v>
      </c>
      <c r="E1877" s="48">
        <v>3349.3</v>
      </c>
      <c r="F1877" s="15">
        <v>44244</v>
      </c>
      <c r="G1877" s="48">
        <v>3349.3</v>
      </c>
      <c r="H1877" s="49">
        <f>Tabla13[[#This Row],[Importe]]-Tabla13[[#This Row],[Pagado]]</f>
        <v>0</v>
      </c>
      <c r="I1877" s="8" t="s">
        <v>10970</v>
      </c>
    </row>
    <row r="1878" spans="1:9" x14ac:dyDescent="0.25">
      <c r="A1878" s="14">
        <v>44244</v>
      </c>
      <c r="B1878" s="8" t="s">
        <v>16783</v>
      </c>
      <c r="C1878" s="12">
        <v>47559</v>
      </c>
      <c r="D1878" s="13" t="s">
        <v>4158</v>
      </c>
      <c r="E1878" s="48">
        <v>1536.2</v>
      </c>
      <c r="F1878" s="15">
        <v>44244</v>
      </c>
      <c r="G1878" s="48">
        <v>1536.2</v>
      </c>
      <c r="H1878" s="49">
        <f>Tabla13[[#This Row],[Importe]]-Tabla13[[#This Row],[Pagado]]</f>
        <v>0</v>
      </c>
      <c r="I1878" s="8" t="s">
        <v>10970</v>
      </c>
    </row>
    <row r="1879" spans="1:9" x14ac:dyDescent="0.25">
      <c r="A1879" s="14">
        <v>44244</v>
      </c>
      <c r="B1879" s="8" t="s">
        <v>16784</v>
      </c>
      <c r="C1879" s="12">
        <v>47560</v>
      </c>
      <c r="D1879" s="13" t="s">
        <v>4017</v>
      </c>
      <c r="E1879" s="48">
        <v>107864</v>
      </c>
      <c r="F1879" s="15">
        <v>44247</v>
      </c>
      <c r="G1879" s="48">
        <v>107864</v>
      </c>
      <c r="H1879" s="49">
        <f>Tabla13[[#This Row],[Importe]]-Tabla13[[#This Row],[Pagado]]</f>
        <v>0</v>
      </c>
      <c r="I1879" s="8" t="s">
        <v>10970</v>
      </c>
    </row>
    <row r="1880" spans="1:9" x14ac:dyDescent="0.25">
      <c r="A1880" s="14">
        <v>44244</v>
      </c>
      <c r="B1880" s="8" t="s">
        <v>16785</v>
      </c>
      <c r="C1880" s="12">
        <v>47561</v>
      </c>
      <c r="D1880" s="13" t="s">
        <v>3996</v>
      </c>
      <c r="E1880" s="48">
        <v>15169.4</v>
      </c>
      <c r="F1880" s="15">
        <v>44244</v>
      </c>
      <c r="G1880" s="48">
        <v>15169.4</v>
      </c>
      <c r="H1880" s="49">
        <f>Tabla13[[#This Row],[Importe]]-Tabla13[[#This Row],[Pagado]]</f>
        <v>0</v>
      </c>
      <c r="I1880" s="8" t="s">
        <v>10970</v>
      </c>
    </row>
    <row r="1881" spans="1:9" x14ac:dyDescent="0.25">
      <c r="A1881" s="14">
        <v>44244</v>
      </c>
      <c r="B1881" s="8" t="s">
        <v>16786</v>
      </c>
      <c r="C1881" s="12">
        <v>47562</v>
      </c>
      <c r="D1881" s="13" t="s">
        <v>4024</v>
      </c>
      <c r="E1881" s="48">
        <v>38009.5</v>
      </c>
      <c r="F1881" s="15">
        <v>44244</v>
      </c>
      <c r="G1881" s="48">
        <v>38009.5</v>
      </c>
      <c r="H1881" s="49">
        <f>Tabla13[[#This Row],[Importe]]-Tabla13[[#This Row],[Pagado]]</f>
        <v>0</v>
      </c>
      <c r="I1881" s="8" t="s">
        <v>10970</v>
      </c>
    </row>
    <row r="1882" spans="1:9" x14ac:dyDescent="0.25">
      <c r="A1882" s="14">
        <v>44244</v>
      </c>
      <c r="B1882" s="8" t="s">
        <v>16787</v>
      </c>
      <c r="C1882" s="12">
        <v>47563</v>
      </c>
      <c r="D1882" s="13" t="s">
        <v>4022</v>
      </c>
      <c r="E1882" s="48">
        <v>720.2</v>
      </c>
      <c r="F1882" s="15">
        <v>44244</v>
      </c>
      <c r="G1882" s="48">
        <v>720.2</v>
      </c>
      <c r="H1882" s="49">
        <f>Tabla13[[#This Row],[Importe]]-Tabla13[[#This Row],[Pagado]]</f>
        <v>0</v>
      </c>
      <c r="I1882" s="8" t="s">
        <v>10970</v>
      </c>
    </row>
    <row r="1883" spans="1:9" x14ac:dyDescent="0.25">
      <c r="A1883" s="14">
        <v>44244</v>
      </c>
      <c r="B1883" s="8" t="s">
        <v>16788</v>
      </c>
      <c r="C1883" s="12">
        <v>47564</v>
      </c>
      <c r="D1883" s="13" t="s">
        <v>4049</v>
      </c>
      <c r="E1883" s="48">
        <v>1067.9000000000001</v>
      </c>
      <c r="F1883" s="15">
        <v>44244</v>
      </c>
      <c r="G1883" s="48">
        <v>1067.9000000000001</v>
      </c>
      <c r="H1883" s="49">
        <f>Tabla13[[#This Row],[Importe]]-Tabla13[[#This Row],[Pagado]]</f>
        <v>0</v>
      </c>
      <c r="I1883" s="8" t="s">
        <v>10970</v>
      </c>
    </row>
    <row r="1884" spans="1:9" x14ac:dyDescent="0.25">
      <c r="A1884" s="14">
        <v>44244</v>
      </c>
      <c r="B1884" s="8" t="s">
        <v>16789</v>
      </c>
      <c r="C1884" s="12">
        <v>47565</v>
      </c>
      <c r="D1884" s="13" t="s">
        <v>10246</v>
      </c>
      <c r="E1884" s="48">
        <v>21116.6</v>
      </c>
      <c r="F1884" s="15">
        <v>44244</v>
      </c>
      <c r="G1884" s="48">
        <v>21116.6</v>
      </c>
      <c r="H1884" s="49">
        <f>Tabla13[[#This Row],[Importe]]-Tabla13[[#This Row],[Pagado]]</f>
        <v>0</v>
      </c>
      <c r="I1884" s="8" t="s">
        <v>10970</v>
      </c>
    </row>
    <row r="1885" spans="1:9" x14ac:dyDescent="0.25">
      <c r="A1885" s="14">
        <v>44244</v>
      </c>
      <c r="B1885" s="8" t="s">
        <v>16790</v>
      </c>
      <c r="C1885" s="12">
        <v>47566</v>
      </c>
      <c r="D1885" s="13" t="s">
        <v>3998</v>
      </c>
      <c r="E1885" s="48">
        <v>120747</v>
      </c>
      <c r="F1885" s="15">
        <v>44249</v>
      </c>
      <c r="G1885" s="48">
        <v>120747</v>
      </c>
      <c r="H1885" s="49">
        <f>Tabla13[[#This Row],[Importe]]-Tabla13[[#This Row],[Pagado]]</f>
        <v>0</v>
      </c>
      <c r="I1885" s="8" t="s">
        <v>10970</v>
      </c>
    </row>
    <row r="1886" spans="1:9" x14ac:dyDescent="0.25">
      <c r="A1886" s="14">
        <v>44244</v>
      </c>
      <c r="B1886" s="8" t="s">
        <v>16791</v>
      </c>
      <c r="C1886" s="12">
        <v>47567</v>
      </c>
      <c r="D1886" s="13" t="s">
        <v>3964</v>
      </c>
      <c r="E1886" s="48">
        <v>1719.8</v>
      </c>
      <c r="F1886" s="15">
        <v>44244</v>
      </c>
      <c r="G1886" s="48">
        <v>1719.8</v>
      </c>
      <c r="H1886" s="49">
        <f>Tabla13[[#This Row],[Importe]]-Tabla13[[#This Row],[Pagado]]</f>
        <v>0</v>
      </c>
      <c r="I1886" s="8" t="s">
        <v>10970</v>
      </c>
    </row>
    <row r="1887" spans="1:9" x14ac:dyDescent="0.25">
      <c r="A1887" s="14">
        <v>44244</v>
      </c>
      <c r="B1887" s="8" t="s">
        <v>16792</v>
      </c>
      <c r="C1887" s="12">
        <v>47568</v>
      </c>
      <c r="D1887" s="13" t="s">
        <v>16793</v>
      </c>
      <c r="E1887" s="48">
        <v>58426.2</v>
      </c>
      <c r="F1887" s="15">
        <v>44257</v>
      </c>
      <c r="G1887" s="48">
        <v>58426.2</v>
      </c>
      <c r="H1887" s="49">
        <f>Tabla13[[#This Row],[Importe]]-Tabla13[[#This Row],[Pagado]]</f>
        <v>0</v>
      </c>
      <c r="I1887" s="8" t="s">
        <v>10970</v>
      </c>
    </row>
    <row r="1888" spans="1:9" x14ac:dyDescent="0.25">
      <c r="A1888" s="14">
        <v>44244</v>
      </c>
      <c r="B1888" s="8" t="s">
        <v>16794</v>
      </c>
      <c r="C1888" s="12">
        <v>47569</v>
      </c>
      <c r="D1888" s="13" t="s">
        <v>4020</v>
      </c>
      <c r="E1888" s="48">
        <v>14706.4</v>
      </c>
      <c r="F1888" s="15">
        <v>44257</v>
      </c>
      <c r="G1888" s="48">
        <v>14706.4</v>
      </c>
      <c r="H1888" s="49">
        <f>Tabla13[[#This Row],[Importe]]-Tabla13[[#This Row],[Pagado]]</f>
        <v>0</v>
      </c>
      <c r="I1888" s="8" t="s">
        <v>10970</v>
      </c>
    </row>
    <row r="1889" spans="1:9" x14ac:dyDescent="0.25">
      <c r="A1889" s="14">
        <v>44244</v>
      </c>
      <c r="B1889" s="8" t="s">
        <v>16795</v>
      </c>
      <c r="C1889" s="12">
        <v>47570</v>
      </c>
      <c r="D1889" s="13" t="s">
        <v>4021</v>
      </c>
      <c r="E1889" s="48">
        <v>13373.4</v>
      </c>
      <c r="F1889" s="15">
        <v>44244</v>
      </c>
      <c r="G1889" s="48">
        <v>13373.4</v>
      </c>
      <c r="H1889" s="49">
        <f>Tabla13[[#This Row],[Importe]]-Tabla13[[#This Row],[Pagado]]</f>
        <v>0</v>
      </c>
      <c r="I1889" s="8" t="s">
        <v>10970</v>
      </c>
    </row>
    <row r="1890" spans="1:9" x14ac:dyDescent="0.25">
      <c r="A1890" s="14">
        <v>44244</v>
      </c>
      <c r="B1890" s="8" t="s">
        <v>16796</v>
      </c>
      <c r="C1890" s="12">
        <v>47571</v>
      </c>
      <c r="D1890" s="13" t="s">
        <v>4207</v>
      </c>
      <c r="E1890" s="48">
        <v>2757.8</v>
      </c>
      <c r="F1890" s="15">
        <v>44244</v>
      </c>
      <c r="G1890" s="48">
        <v>2757.8</v>
      </c>
      <c r="H1890" s="49">
        <f>Tabla13[[#This Row],[Importe]]-Tabla13[[#This Row],[Pagado]]</f>
        <v>0</v>
      </c>
      <c r="I1890" s="8" t="s">
        <v>10970</v>
      </c>
    </row>
    <row r="1891" spans="1:9" x14ac:dyDescent="0.25">
      <c r="A1891" s="14">
        <v>44244</v>
      </c>
      <c r="B1891" s="8" t="s">
        <v>16797</v>
      </c>
      <c r="C1891" s="12">
        <v>47572</v>
      </c>
      <c r="D1891" s="13" t="s">
        <v>4150</v>
      </c>
      <c r="E1891" s="48">
        <v>41584.400000000001</v>
      </c>
      <c r="F1891" s="15" t="s">
        <v>4219</v>
      </c>
      <c r="G1891" s="48">
        <v>0</v>
      </c>
      <c r="H1891" s="49">
        <f>Tabla13[[#This Row],[Importe]]-Tabla13[[#This Row],[Pagado]]</f>
        <v>41584.400000000001</v>
      </c>
      <c r="I1891" s="8" t="s">
        <v>12422</v>
      </c>
    </row>
    <row r="1892" spans="1:9" x14ac:dyDescent="0.25">
      <c r="A1892" s="14">
        <v>44244</v>
      </c>
      <c r="B1892" s="8" t="s">
        <v>16798</v>
      </c>
      <c r="C1892" s="12">
        <v>47573</v>
      </c>
      <c r="D1892" s="13" t="s">
        <v>3959</v>
      </c>
      <c r="E1892" s="48">
        <v>81496.800000000003</v>
      </c>
      <c r="F1892" s="15">
        <v>44244</v>
      </c>
      <c r="G1892" s="48">
        <v>81496.800000000003</v>
      </c>
      <c r="H1892" s="49">
        <f>Tabla13[[#This Row],[Importe]]-Tabla13[[#This Row],[Pagado]]</f>
        <v>0</v>
      </c>
      <c r="I1892" s="8" t="s">
        <v>10970</v>
      </c>
    </row>
    <row r="1893" spans="1:9" x14ac:dyDescent="0.25">
      <c r="A1893" s="14">
        <v>44244</v>
      </c>
      <c r="B1893" s="8" t="s">
        <v>16799</v>
      </c>
      <c r="C1893" s="12">
        <v>47574</v>
      </c>
      <c r="D1893" s="13" t="s">
        <v>4066</v>
      </c>
      <c r="E1893" s="48">
        <v>2766</v>
      </c>
      <c r="F1893" s="15">
        <v>44244</v>
      </c>
      <c r="G1893" s="48">
        <v>2766</v>
      </c>
      <c r="H1893" s="49">
        <f>Tabla13[[#This Row],[Importe]]-Tabla13[[#This Row],[Pagado]]</f>
        <v>0</v>
      </c>
      <c r="I1893" s="8" t="s">
        <v>10970</v>
      </c>
    </row>
    <row r="1894" spans="1:9" x14ac:dyDescent="0.25">
      <c r="A1894" s="14">
        <v>44244</v>
      </c>
      <c r="B1894" s="8" t="s">
        <v>16800</v>
      </c>
      <c r="C1894" s="12">
        <v>47575</v>
      </c>
      <c r="D1894" s="13" t="s">
        <v>4069</v>
      </c>
      <c r="E1894" s="48">
        <v>18510.400000000001</v>
      </c>
      <c r="F1894" s="15">
        <v>44244</v>
      </c>
      <c r="G1894" s="48">
        <v>18510.400000000001</v>
      </c>
      <c r="H1894" s="49">
        <f>Tabla13[[#This Row],[Importe]]-Tabla13[[#This Row],[Pagado]]</f>
        <v>0</v>
      </c>
      <c r="I1894" s="8" t="s">
        <v>10970</v>
      </c>
    </row>
    <row r="1895" spans="1:9" x14ac:dyDescent="0.25">
      <c r="A1895" s="14">
        <v>44244</v>
      </c>
      <c r="B1895" s="8" t="s">
        <v>16801</v>
      </c>
      <c r="C1895" s="12">
        <v>47576</v>
      </c>
      <c r="D1895" s="13" t="s">
        <v>3964</v>
      </c>
      <c r="E1895" s="48">
        <v>140</v>
      </c>
      <c r="F1895" s="15">
        <v>44244</v>
      </c>
      <c r="G1895" s="48">
        <v>140</v>
      </c>
      <c r="H1895" s="49">
        <f>Tabla13[[#This Row],[Importe]]-Tabla13[[#This Row],[Pagado]]</f>
        <v>0</v>
      </c>
      <c r="I1895" s="8" t="s">
        <v>10970</v>
      </c>
    </row>
    <row r="1896" spans="1:9" x14ac:dyDescent="0.25">
      <c r="A1896" s="14">
        <v>44244</v>
      </c>
      <c r="B1896" s="8" t="s">
        <v>16802</v>
      </c>
      <c r="C1896" s="12">
        <v>47577</v>
      </c>
      <c r="D1896" s="13" t="s">
        <v>4001</v>
      </c>
      <c r="E1896" s="48">
        <v>4160</v>
      </c>
      <c r="F1896" s="15">
        <v>44245</v>
      </c>
      <c r="G1896" s="48">
        <v>4160</v>
      </c>
      <c r="H1896" s="49">
        <f>Tabla13[[#This Row],[Importe]]-Tabla13[[#This Row],[Pagado]]</f>
        <v>0</v>
      </c>
      <c r="I1896" s="8" t="s">
        <v>10970</v>
      </c>
    </row>
    <row r="1897" spans="1:9" x14ac:dyDescent="0.25">
      <c r="A1897" s="14">
        <v>44244</v>
      </c>
      <c r="B1897" s="8" t="s">
        <v>16803</v>
      </c>
      <c r="C1897" s="12">
        <v>47578</v>
      </c>
      <c r="D1897" s="13" t="s">
        <v>4105</v>
      </c>
      <c r="E1897" s="48">
        <v>52208</v>
      </c>
      <c r="F1897" s="15">
        <v>44245</v>
      </c>
      <c r="G1897" s="48">
        <v>52208</v>
      </c>
      <c r="H1897" s="49">
        <f>Tabla13[[#This Row],[Importe]]-Tabla13[[#This Row],[Pagado]]</f>
        <v>0</v>
      </c>
      <c r="I1897" s="8" t="s">
        <v>10970</v>
      </c>
    </row>
    <row r="1898" spans="1:9" x14ac:dyDescent="0.25">
      <c r="A1898" s="14">
        <v>44244</v>
      </c>
      <c r="B1898" s="8" t="s">
        <v>16804</v>
      </c>
      <c r="C1898" s="12">
        <v>47579</v>
      </c>
      <c r="D1898" s="13" t="s">
        <v>4073</v>
      </c>
      <c r="E1898" s="48">
        <v>7254</v>
      </c>
      <c r="F1898" s="15">
        <v>44244</v>
      </c>
      <c r="G1898" s="48">
        <v>7254</v>
      </c>
      <c r="H1898" s="49">
        <f>Tabla13[[#This Row],[Importe]]-Tabla13[[#This Row],[Pagado]]</f>
        <v>0</v>
      </c>
      <c r="I1898" s="8" t="s">
        <v>10970</v>
      </c>
    </row>
    <row r="1899" spans="1:9" x14ac:dyDescent="0.25">
      <c r="A1899" s="14">
        <v>44244</v>
      </c>
      <c r="B1899" s="8" t="s">
        <v>16805</v>
      </c>
      <c r="C1899" s="12">
        <v>47580</v>
      </c>
      <c r="D1899" s="17" t="s">
        <v>7662</v>
      </c>
      <c r="E1899" s="48">
        <v>0</v>
      </c>
      <c r="F1899" s="18" t="s">
        <v>7662</v>
      </c>
      <c r="G1899" s="48">
        <v>0</v>
      </c>
      <c r="H1899" s="49">
        <f>Tabla13[[#This Row],[Importe]]-Tabla13[[#This Row],[Pagado]]</f>
        <v>0</v>
      </c>
      <c r="I1899" s="8" t="s">
        <v>7662</v>
      </c>
    </row>
    <row r="1900" spans="1:9" x14ac:dyDescent="0.25">
      <c r="A1900" s="14">
        <v>44244</v>
      </c>
      <c r="B1900" s="8" t="s">
        <v>16806</v>
      </c>
      <c r="C1900" s="12">
        <v>47581</v>
      </c>
      <c r="D1900" s="13" t="s">
        <v>4054</v>
      </c>
      <c r="E1900" s="48">
        <v>36592.199999999997</v>
      </c>
      <c r="F1900" s="15">
        <v>44245</v>
      </c>
      <c r="G1900" s="48">
        <v>36592.199999999997</v>
      </c>
      <c r="H1900" s="49">
        <f>Tabla13[[#This Row],[Importe]]-Tabla13[[#This Row],[Pagado]]</f>
        <v>0</v>
      </c>
      <c r="I1900" s="8" t="s">
        <v>10970</v>
      </c>
    </row>
    <row r="1901" spans="1:9" x14ac:dyDescent="0.25">
      <c r="A1901" s="14">
        <v>44244</v>
      </c>
      <c r="B1901" s="8" t="s">
        <v>16807</v>
      </c>
      <c r="C1901" s="12">
        <v>47582</v>
      </c>
      <c r="D1901" s="13" t="s">
        <v>4194</v>
      </c>
      <c r="E1901" s="48">
        <v>4653</v>
      </c>
      <c r="F1901" s="15">
        <v>44244</v>
      </c>
      <c r="G1901" s="48">
        <v>4653</v>
      </c>
      <c r="H1901" s="49">
        <f>Tabla13[[#This Row],[Importe]]-Tabla13[[#This Row],[Pagado]]</f>
        <v>0</v>
      </c>
      <c r="I1901" s="8" t="s">
        <v>10970</v>
      </c>
    </row>
    <row r="1902" spans="1:9" ht="30" x14ac:dyDescent="0.25">
      <c r="A1902" s="14">
        <v>44245</v>
      </c>
      <c r="B1902" s="8" t="s">
        <v>16808</v>
      </c>
      <c r="C1902" s="12">
        <v>47583</v>
      </c>
      <c r="D1902" s="13" t="s">
        <v>3936</v>
      </c>
      <c r="E1902" s="48">
        <v>7928.8</v>
      </c>
      <c r="F1902" s="15" t="s">
        <v>16809</v>
      </c>
      <c r="G1902" s="48">
        <f>6000+1928.8</f>
        <v>7928.8</v>
      </c>
      <c r="H1902" s="49">
        <f>Tabla13[[#This Row],[Importe]]-Tabla13[[#This Row],[Pagado]]</f>
        <v>0</v>
      </c>
      <c r="I1902" s="8" t="s">
        <v>10970</v>
      </c>
    </row>
    <row r="1903" spans="1:9" x14ac:dyDescent="0.25">
      <c r="A1903" s="14">
        <v>44245</v>
      </c>
      <c r="B1903" s="8" t="s">
        <v>16810</v>
      </c>
      <c r="C1903" s="12">
        <v>47584</v>
      </c>
      <c r="D1903" s="13" t="s">
        <v>3954</v>
      </c>
      <c r="E1903" s="48">
        <v>10220</v>
      </c>
      <c r="F1903" s="15">
        <v>44245</v>
      </c>
      <c r="G1903" s="48">
        <v>10220</v>
      </c>
      <c r="H1903" s="49">
        <f>Tabla13[[#This Row],[Importe]]-Tabla13[[#This Row],[Pagado]]</f>
        <v>0</v>
      </c>
      <c r="I1903" s="8" t="s">
        <v>10970</v>
      </c>
    </row>
    <row r="1904" spans="1:9" x14ac:dyDescent="0.25">
      <c r="A1904" s="14">
        <v>44245</v>
      </c>
      <c r="B1904" s="8" t="s">
        <v>16811</v>
      </c>
      <c r="C1904" s="12">
        <v>47585</v>
      </c>
      <c r="D1904" s="13" t="s">
        <v>4031</v>
      </c>
      <c r="E1904" s="48">
        <v>2080</v>
      </c>
      <c r="F1904" s="15">
        <v>44245</v>
      </c>
      <c r="G1904" s="48">
        <v>2080</v>
      </c>
      <c r="H1904" s="49">
        <f>Tabla13[[#This Row],[Importe]]-Tabla13[[#This Row],[Pagado]]</f>
        <v>0</v>
      </c>
      <c r="I1904" s="8" t="s">
        <v>10970</v>
      </c>
    </row>
    <row r="1905" spans="1:9" x14ac:dyDescent="0.25">
      <c r="A1905" s="14">
        <v>44245</v>
      </c>
      <c r="B1905" s="8" t="s">
        <v>16812</v>
      </c>
      <c r="C1905" s="12">
        <v>47586</v>
      </c>
      <c r="D1905" s="13" t="s">
        <v>3963</v>
      </c>
      <c r="E1905" s="48">
        <v>826.2</v>
      </c>
      <c r="F1905" s="15">
        <v>44245</v>
      </c>
      <c r="G1905" s="48">
        <v>826.2</v>
      </c>
      <c r="H1905" s="49">
        <f>Tabla13[[#This Row],[Importe]]-Tabla13[[#This Row],[Pagado]]</f>
        <v>0</v>
      </c>
      <c r="I1905" s="8" t="s">
        <v>10970</v>
      </c>
    </row>
    <row r="1906" spans="1:9" x14ac:dyDescent="0.25">
      <c r="A1906" s="14">
        <v>44245</v>
      </c>
      <c r="B1906" s="8" t="s">
        <v>16813</v>
      </c>
      <c r="C1906" s="12">
        <v>47587</v>
      </c>
      <c r="D1906" s="13" t="s">
        <v>3956</v>
      </c>
      <c r="E1906" s="48">
        <v>1940</v>
      </c>
      <c r="F1906" s="15">
        <v>44245</v>
      </c>
      <c r="G1906" s="48">
        <v>1940</v>
      </c>
      <c r="H1906" s="49">
        <f>Tabla13[[#This Row],[Importe]]-Tabla13[[#This Row],[Pagado]]</f>
        <v>0</v>
      </c>
      <c r="I1906" s="8" t="s">
        <v>10970</v>
      </c>
    </row>
    <row r="1907" spans="1:9" x14ac:dyDescent="0.25">
      <c r="A1907" s="14">
        <v>44245</v>
      </c>
      <c r="B1907" s="8" t="s">
        <v>16814</v>
      </c>
      <c r="C1907" s="12">
        <v>47588</v>
      </c>
      <c r="D1907" s="17" t="s">
        <v>7662</v>
      </c>
      <c r="E1907" s="48">
        <v>0</v>
      </c>
      <c r="F1907" s="18" t="s">
        <v>7662</v>
      </c>
      <c r="G1907" s="48">
        <v>0</v>
      </c>
      <c r="H1907" s="49">
        <f>Tabla13[[#This Row],[Importe]]-Tabla13[[#This Row],[Pagado]]</f>
        <v>0</v>
      </c>
      <c r="I1907" s="8" t="s">
        <v>7662</v>
      </c>
    </row>
    <row r="1908" spans="1:9" x14ac:dyDescent="0.25">
      <c r="A1908" s="14">
        <v>44245</v>
      </c>
      <c r="B1908" s="8" t="s">
        <v>16815</v>
      </c>
      <c r="C1908" s="12">
        <v>47589</v>
      </c>
      <c r="D1908" s="13" t="s">
        <v>3941</v>
      </c>
      <c r="E1908" s="48">
        <v>5440.9</v>
      </c>
      <c r="F1908" s="15">
        <v>44246</v>
      </c>
      <c r="G1908" s="48">
        <v>5440.9</v>
      </c>
      <c r="H1908" s="49">
        <f>Tabla13[[#This Row],[Importe]]-Tabla13[[#This Row],[Pagado]]</f>
        <v>0</v>
      </c>
      <c r="I1908" s="8" t="s">
        <v>10970</v>
      </c>
    </row>
    <row r="1909" spans="1:9" x14ac:dyDescent="0.25">
      <c r="A1909" s="14">
        <v>44245</v>
      </c>
      <c r="B1909" s="8" t="s">
        <v>16816</v>
      </c>
      <c r="C1909" s="12">
        <v>47590</v>
      </c>
      <c r="D1909" s="13" t="s">
        <v>3949</v>
      </c>
      <c r="E1909" s="48">
        <v>27181.200000000001</v>
      </c>
      <c r="F1909" s="15">
        <v>44246</v>
      </c>
      <c r="G1909" s="48">
        <v>27181.200000000001</v>
      </c>
      <c r="H1909" s="49">
        <f>Tabla13[[#This Row],[Importe]]-Tabla13[[#This Row],[Pagado]]</f>
        <v>0</v>
      </c>
      <c r="I1909" s="8" t="s">
        <v>10970</v>
      </c>
    </row>
    <row r="1910" spans="1:9" x14ac:dyDescent="0.25">
      <c r="A1910" s="14">
        <v>44245</v>
      </c>
      <c r="B1910" s="8" t="s">
        <v>16817</v>
      </c>
      <c r="C1910" s="12">
        <v>47591</v>
      </c>
      <c r="D1910" s="13" t="s">
        <v>3947</v>
      </c>
      <c r="E1910" s="48">
        <v>3349.2</v>
      </c>
      <c r="F1910" s="15">
        <v>44246</v>
      </c>
      <c r="G1910" s="48">
        <v>3349.2</v>
      </c>
      <c r="H1910" s="49">
        <f>Tabla13[[#This Row],[Importe]]-Tabla13[[#This Row],[Pagado]]</f>
        <v>0</v>
      </c>
      <c r="I1910" s="8" t="s">
        <v>10970</v>
      </c>
    </row>
    <row r="1911" spans="1:9" x14ac:dyDescent="0.25">
      <c r="A1911" s="14">
        <v>44245</v>
      </c>
      <c r="B1911" s="8" t="s">
        <v>16818</v>
      </c>
      <c r="C1911" s="12">
        <v>47592</v>
      </c>
      <c r="D1911" s="13" t="s">
        <v>3946</v>
      </c>
      <c r="E1911" s="48">
        <v>5203</v>
      </c>
      <c r="F1911" s="15">
        <v>44246</v>
      </c>
      <c r="G1911" s="48">
        <v>5203</v>
      </c>
      <c r="H1911" s="49">
        <f>Tabla13[[#This Row],[Importe]]-Tabla13[[#This Row],[Pagado]]</f>
        <v>0</v>
      </c>
      <c r="I1911" s="8" t="s">
        <v>10970</v>
      </c>
    </row>
    <row r="1912" spans="1:9" x14ac:dyDescent="0.25">
      <c r="A1912" s="14">
        <v>44245</v>
      </c>
      <c r="B1912" s="8" t="s">
        <v>16819</v>
      </c>
      <c r="C1912" s="12">
        <v>47593</v>
      </c>
      <c r="D1912" s="13" t="s">
        <v>3945</v>
      </c>
      <c r="E1912" s="48">
        <v>5143.2</v>
      </c>
      <c r="F1912" s="15">
        <v>44246</v>
      </c>
      <c r="G1912" s="48">
        <v>5143.2</v>
      </c>
      <c r="H1912" s="49">
        <f>Tabla13[[#This Row],[Importe]]-Tabla13[[#This Row],[Pagado]]</f>
        <v>0</v>
      </c>
      <c r="I1912" s="8" t="s">
        <v>10970</v>
      </c>
    </row>
    <row r="1913" spans="1:9" x14ac:dyDescent="0.25">
      <c r="A1913" s="14">
        <v>44245</v>
      </c>
      <c r="B1913" s="8" t="s">
        <v>16820</v>
      </c>
      <c r="C1913" s="12">
        <v>47594</v>
      </c>
      <c r="D1913" s="13" t="s">
        <v>3939</v>
      </c>
      <c r="E1913" s="48">
        <v>3655</v>
      </c>
      <c r="F1913" s="15">
        <v>44246</v>
      </c>
      <c r="G1913" s="48">
        <v>3655</v>
      </c>
      <c r="H1913" s="49">
        <f>Tabla13[[#This Row],[Importe]]-Tabla13[[#This Row],[Pagado]]</f>
        <v>0</v>
      </c>
      <c r="I1913" s="8" t="s">
        <v>10970</v>
      </c>
    </row>
    <row r="1914" spans="1:9" x14ac:dyDescent="0.25">
      <c r="A1914" s="14">
        <v>44245</v>
      </c>
      <c r="B1914" s="8" t="s">
        <v>16821</v>
      </c>
      <c r="C1914" s="12">
        <v>47595</v>
      </c>
      <c r="D1914" s="13" t="s">
        <v>3935</v>
      </c>
      <c r="E1914" s="48">
        <v>88556.6</v>
      </c>
      <c r="F1914" s="15">
        <v>44246</v>
      </c>
      <c r="G1914" s="48">
        <f>82000+6556.6</f>
        <v>88556.6</v>
      </c>
      <c r="H1914" s="49">
        <f>Tabla13[[#This Row],[Importe]]-Tabla13[[#This Row],[Pagado]]</f>
        <v>0</v>
      </c>
      <c r="I1914" s="8" t="s">
        <v>10970</v>
      </c>
    </row>
    <row r="1915" spans="1:9" x14ac:dyDescent="0.25">
      <c r="A1915" s="14">
        <v>44245</v>
      </c>
      <c r="B1915" s="8" t="s">
        <v>16822</v>
      </c>
      <c r="C1915" s="12">
        <v>47596</v>
      </c>
      <c r="D1915" s="13" t="s">
        <v>3940</v>
      </c>
      <c r="E1915" s="48">
        <v>3467.2</v>
      </c>
      <c r="F1915" s="15">
        <v>44246</v>
      </c>
      <c r="G1915" s="48">
        <v>3467.2</v>
      </c>
      <c r="H1915" s="49">
        <f>Tabla13[[#This Row],[Importe]]-Tabla13[[#This Row],[Pagado]]</f>
        <v>0</v>
      </c>
      <c r="I1915" s="8" t="s">
        <v>10970</v>
      </c>
    </row>
    <row r="1916" spans="1:9" x14ac:dyDescent="0.25">
      <c r="A1916" s="14">
        <v>44245</v>
      </c>
      <c r="B1916" s="8" t="s">
        <v>16823</v>
      </c>
      <c r="C1916" s="12">
        <v>47597</v>
      </c>
      <c r="D1916" s="13" t="s">
        <v>4029</v>
      </c>
      <c r="E1916" s="48">
        <v>4011.9</v>
      </c>
      <c r="F1916" s="15">
        <v>44245</v>
      </c>
      <c r="G1916" s="48">
        <v>4011.9</v>
      </c>
      <c r="H1916" s="49">
        <f>Tabla13[[#This Row],[Importe]]-Tabla13[[#This Row],[Pagado]]</f>
        <v>0</v>
      </c>
      <c r="I1916" s="8" t="s">
        <v>10970</v>
      </c>
    </row>
    <row r="1917" spans="1:9" x14ac:dyDescent="0.25">
      <c r="A1917" s="14">
        <v>44245</v>
      </c>
      <c r="B1917" s="8" t="s">
        <v>16824</v>
      </c>
      <c r="C1917" s="12">
        <v>47598</v>
      </c>
      <c r="D1917" s="13" t="s">
        <v>8333</v>
      </c>
      <c r="E1917" s="48">
        <v>7260</v>
      </c>
      <c r="F1917" s="15">
        <v>44247</v>
      </c>
      <c r="G1917" s="48">
        <v>7260</v>
      </c>
      <c r="H1917" s="49">
        <f>Tabla13[[#This Row],[Importe]]-Tabla13[[#This Row],[Pagado]]</f>
        <v>0</v>
      </c>
      <c r="I1917" s="8" t="s">
        <v>10970</v>
      </c>
    </row>
    <row r="1918" spans="1:9" x14ac:dyDescent="0.25">
      <c r="A1918" s="14">
        <v>44245</v>
      </c>
      <c r="B1918" s="8" t="s">
        <v>16825</v>
      </c>
      <c r="C1918" s="12">
        <v>47599</v>
      </c>
      <c r="D1918" s="13" t="s">
        <v>3967</v>
      </c>
      <c r="E1918" s="48">
        <v>12879</v>
      </c>
      <c r="F1918" s="15">
        <v>44245</v>
      </c>
      <c r="G1918" s="48">
        <v>12879</v>
      </c>
      <c r="H1918" s="49">
        <f>Tabla13[[#This Row],[Importe]]-Tabla13[[#This Row],[Pagado]]</f>
        <v>0</v>
      </c>
      <c r="I1918" s="8" t="s">
        <v>10970</v>
      </c>
    </row>
    <row r="1919" spans="1:9" x14ac:dyDescent="0.25">
      <c r="A1919" s="14">
        <v>44245</v>
      </c>
      <c r="B1919" s="8" t="s">
        <v>16826</v>
      </c>
      <c r="C1919" s="12">
        <v>47600</v>
      </c>
      <c r="D1919" s="13" t="s">
        <v>4080</v>
      </c>
      <c r="E1919" s="48">
        <v>3362.6</v>
      </c>
      <c r="F1919" s="15">
        <v>44246</v>
      </c>
      <c r="G1919" s="48">
        <v>3362.6</v>
      </c>
      <c r="H1919" s="49">
        <f>Tabla13[[#This Row],[Importe]]-Tabla13[[#This Row],[Pagado]]</f>
        <v>0</v>
      </c>
      <c r="I1919" s="8" t="s">
        <v>10970</v>
      </c>
    </row>
    <row r="1920" spans="1:9" ht="30" x14ac:dyDescent="0.25">
      <c r="A1920" s="14">
        <v>44245</v>
      </c>
      <c r="B1920" s="8" t="s">
        <v>16827</v>
      </c>
      <c r="C1920" s="12">
        <v>47601</v>
      </c>
      <c r="D1920" s="13" t="s">
        <v>3951</v>
      </c>
      <c r="E1920" s="48">
        <v>5087.2</v>
      </c>
      <c r="F1920" s="15" t="s">
        <v>16828</v>
      </c>
      <c r="G1920" s="48">
        <f>2000+3087.2</f>
        <v>5087.2</v>
      </c>
      <c r="H1920" s="49">
        <f>Tabla13[[#This Row],[Importe]]-Tabla13[[#This Row],[Pagado]]</f>
        <v>0</v>
      </c>
      <c r="I1920" s="8" t="s">
        <v>10970</v>
      </c>
    </row>
    <row r="1921" spans="1:9" x14ac:dyDescent="0.25">
      <c r="A1921" s="14">
        <v>44245</v>
      </c>
      <c r="B1921" s="8" t="s">
        <v>16829</v>
      </c>
      <c r="C1921" s="12">
        <v>47602</v>
      </c>
      <c r="D1921" s="13" t="s">
        <v>4184</v>
      </c>
      <c r="E1921" s="48">
        <v>17831</v>
      </c>
      <c r="F1921" s="15">
        <v>44245</v>
      </c>
      <c r="G1921" s="48">
        <v>17831</v>
      </c>
      <c r="H1921" s="49">
        <f>Tabla13[[#This Row],[Importe]]-Tabla13[[#This Row],[Pagado]]</f>
        <v>0</v>
      </c>
      <c r="I1921" s="8" t="s">
        <v>10970</v>
      </c>
    </row>
    <row r="1922" spans="1:9" x14ac:dyDescent="0.25">
      <c r="A1922" s="14">
        <v>44245</v>
      </c>
      <c r="B1922" s="8" t="s">
        <v>16830</v>
      </c>
      <c r="C1922" s="12">
        <v>47603</v>
      </c>
      <c r="D1922" s="13" t="s">
        <v>3944</v>
      </c>
      <c r="E1922" s="48">
        <v>7692.7</v>
      </c>
      <c r="F1922" s="15">
        <v>44246</v>
      </c>
      <c r="G1922" s="48">
        <v>7692.7</v>
      </c>
      <c r="H1922" s="49">
        <f>Tabla13[[#This Row],[Importe]]-Tabla13[[#This Row],[Pagado]]</f>
        <v>0</v>
      </c>
      <c r="I1922" s="8" t="s">
        <v>10970</v>
      </c>
    </row>
    <row r="1923" spans="1:9" x14ac:dyDescent="0.25">
      <c r="A1923" s="14">
        <v>44245</v>
      </c>
      <c r="B1923" s="8" t="s">
        <v>16831</v>
      </c>
      <c r="C1923" s="12">
        <v>47604</v>
      </c>
      <c r="D1923" s="13" t="s">
        <v>3978</v>
      </c>
      <c r="E1923" s="48">
        <v>7711</v>
      </c>
      <c r="F1923" s="15">
        <v>44245</v>
      </c>
      <c r="G1923" s="48">
        <v>7711</v>
      </c>
      <c r="H1923" s="49">
        <f>Tabla13[[#This Row],[Importe]]-Tabla13[[#This Row],[Pagado]]</f>
        <v>0</v>
      </c>
      <c r="I1923" s="8" t="s">
        <v>10970</v>
      </c>
    </row>
    <row r="1924" spans="1:9" x14ac:dyDescent="0.25">
      <c r="A1924" s="14">
        <v>44245</v>
      </c>
      <c r="B1924" s="8" t="s">
        <v>16832</v>
      </c>
      <c r="C1924" s="12">
        <v>47605</v>
      </c>
      <c r="D1924" s="13" t="s">
        <v>4033</v>
      </c>
      <c r="E1924" s="48">
        <v>2589.4</v>
      </c>
      <c r="F1924" s="15">
        <v>44245</v>
      </c>
      <c r="G1924" s="48">
        <v>2589.4</v>
      </c>
      <c r="H1924" s="49">
        <f>Tabla13[[#This Row],[Importe]]-Tabla13[[#This Row],[Pagado]]</f>
        <v>0</v>
      </c>
      <c r="I1924" s="8" t="s">
        <v>10970</v>
      </c>
    </row>
    <row r="1925" spans="1:9" x14ac:dyDescent="0.25">
      <c r="A1925" s="14">
        <v>44245</v>
      </c>
      <c r="B1925" s="8" t="s">
        <v>16833</v>
      </c>
      <c r="C1925" s="12">
        <v>47606</v>
      </c>
      <c r="D1925" s="17" t="s">
        <v>7662</v>
      </c>
      <c r="E1925" s="48">
        <v>0</v>
      </c>
      <c r="F1925" s="18" t="s">
        <v>7662</v>
      </c>
      <c r="G1925" s="48">
        <v>0</v>
      </c>
      <c r="H1925" s="49">
        <f>Tabla13[[#This Row],[Importe]]-Tabla13[[#This Row],[Pagado]]</f>
        <v>0</v>
      </c>
      <c r="I1925" s="8" t="s">
        <v>7662</v>
      </c>
    </row>
    <row r="1926" spans="1:9" x14ac:dyDescent="0.25">
      <c r="A1926" s="14">
        <v>44245</v>
      </c>
      <c r="B1926" s="8" t="s">
        <v>16834</v>
      </c>
      <c r="C1926" s="12">
        <v>47607</v>
      </c>
      <c r="D1926" s="13" t="s">
        <v>4037</v>
      </c>
      <c r="E1926" s="48">
        <v>633.6</v>
      </c>
      <c r="F1926" s="15">
        <v>44245</v>
      </c>
      <c r="G1926" s="48">
        <v>633.6</v>
      </c>
      <c r="H1926" s="49">
        <f>Tabla13[[#This Row],[Importe]]-Tabla13[[#This Row],[Pagado]]</f>
        <v>0</v>
      </c>
      <c r="I1926" s="8" t="s">
        <v>10970</v>
      </c>
    </row>
    <row r="1927" spans="1:9" x14ac:dyDescent="0.25">
      <c r="A1927" s="14">
        <v>44245</v>
      </c>
      <c r="B1927" s="8" t="s">
        <v>16835</v>
      </c>
      <c r="C1927" s="12">
        <v>47608</v>
      </c>
      <c r="D1927" s="13" t="s">
        <v>3962</v>
      </c>
      <c r="E1927" s="48">
        <v>6291.5</v>
      </c>
      <c r="F1927" s="15">
        <v>44245</v>
      </c>
      <c r="G1927" s="48">
        <v>6291.5</v>
      </c>
      <c r="H1927" s="49">
        <f>Tabla13[[#This Row],[Importe]]-Tabla13[[#This Row],[Pagado]]</f>
        <v>0</v>
      </c>
      <c r="I1927" s="8" t="s">
        <v>10970</v>
      </c>
    </row>
    <row r="1928" spans="1:9" x14ac:dyDescent="0.25">
      <c r="A1928" s="14">
        <v>44245</v>
      </c>
      <c r="B1928" s="8" t="s">
        <v>16836</v>
      </c>
      <c r="C1928" s="12">
        <v>47609</v>
      </c>
      <c r="D1928" s="13" t="s">
        <v>4042</v>
      </c>
      <c r="E1928" s="48">
        <v>10701.6</v>
      </c>
      <c r="F1928" s="15">
        <v>44245</v>
      </c>
      <c r="G1928" s="48">
        <v>10701.6</v>
      </c>
      <c r="H1928" s="49">
        <f>Tabla13[[#This Row],[Importe]]-Tabla13[[#This Row],[Pagado]]</f>
        <v>0</v>
      </c>
      <c r="I1928" s="8" t="s">
        <v>10970</v>
      </c>
    </row>
    <row r="1929" spans="1:9" x14ac:dyDescent="0.25">
      <c r="A1929" s="14">
        <v>44245</v>
      </c>
      <c r="B1929" s="8" t="s">
        <v>16837</v>
      </c>
      <c r="C1929" s="12">
        <v>47610</v>
      </c>
      <c r="D1929" s="13" t="s">
        <v>3950</v>
      </c>
      <c r="E1929" s="48">
        <v>35257.199999999997</v>
      </c>
      <c r="F1929" s="15">
        <v>44247</v>
      </c>
      <c r="G1929" s="48">
        <v>35257.199999999997</v>
      </c>
      <c r="H1929" s="49">
        <f>Tabla13[[#This Row],[Importe]]-Tabla13[[#This Row],[Pagado]]</f>
        <v>0</v>
      </c>
      <c r="I1929" s="8" t="s">
        <v>10970</v>
      </c>
    </row>
    <row r="1930" spans="1:9" x14ac:dyDescent="0.25">
      <c r="A1930" s="14">
        <v>44245</v>
      </c>
      <c r="B1930" s="8" t="s">
        <v>16838</v>
      </c>
      <c r="C1930" s="12">
        <v>47611</v>
      </c>
      <c r="D1930" s="13" t="s">
        <v>3964</v>
      </c>
      <c r="E1930" s="48">
        <v>1040</v>
      </c>
      <c r="F1930" s="15">
        <v>44245</v>
      </c>
      <c r="G1930" s="48">
        <v>1040</v>
      </c>
      <c r="H1930" s="49">
        <f>Tabla13[[#This Row],[Importe]]-Tabla13[[#This Row],[Pagado]]</f>
        <v>0</v>
      </c>
      <c r="I1930" s="8" t="s">
        <v>10970</v>
      </c>
    </row>
    <row r="1931" spans="1:9" x14ac:dyDescent="0.25">
      <c r="A1931" s="14">
        <v>44245</v>
      </c>
      <c r="B1931" s="8" t="s">
        <v>16839</v>
      </c>
      <c r="C1931" s="12">
        <v>47612</v>
      </c>
      <c r="D1931" s="13" t="s">
        <v>4036</v>
      </c>
      <c r="E1931" s="48">
        <v>2648.8</v>
      </c>
      <c r="F1931" s="15">
        <v>44245</v>
      </c>
      <c r="G1931" s="48">
        <v>2648.8</v>
      </c>
      <c r="H1931" s="49">
        <f>Tabla13[[#This Row],[Importe]]-Tabla13[[#This Row],[Pagado]]</f>
        <v>0</v>
      </c>
      <c r="I1931" s="8" t="s">
        <v>10970</v>
      </c>
    </row>
    <row r="1932" spans="1:9" x14ac:dyDescent="0.25">
      <c r="A1932" s="14">
        <v>44245</v>
      </c>
      <c r="B1932" s="8" t="s">
        <v>16840</v>
      </c>
      <c r="C1932" s="12">
        <v>47613</v>
      </c>
      <c r="D1932" s="13" t="s">
        <v>4156</v>
      </c>
      <c r="E1932" s="48">
        <v>6899.2</v>
      </c>
      <c r="F1932" s="15">
        <v>44245</v>
      </c>
      <c r="G1932" s="48">
        <v>6899.2</v>
      </c>
      <c r="H1932" s="49">
        <f>Tabla13[[#This Row],[Importe]]-Tabla13[[#This Row],[Pagado]]</f>
        <v>0</v>
      </c>
      <c r="I1932" s="8" t="s">
        <v>10970</v>
      </c>
    </row>
    <row r="1933" spans="1:9" x14ac:dyDescent="0.25">
      <c r="A1933" s="14">
        <v>44245</v>
      </c>
      <c r="B1933" s="8" t="s">
        <v>16841</v>
      </c>
      <c r="C1933" s="12">
        <v>47614</v>
      </c>
      <c r="D1933" s="13" t="s">
        <v>3971</v>
      </c>
      <c r="E1933" s="48">
        <v>3728.9</v>
      </c>
      <c r="F1933" s="15">
        <v>44245</v>
      </c>
      <c r="G1933" s="48">
        <v>3728.9</v>
      </c>
      <c r="H1933" s="49">
        <f>Tabla13[[#This Row],[Importe]]-Tabla13[[#This Row],[Pagado]]</f>
        <v>0</v>
      </c>
      <c r="I1933" s="8" t="s">
        <v>10970</v>
      </c>
    </row>
    <row r="1934" spans="1:9" x14ac:dyDescent="0.25">
      <c r="A1934" s="14">
        <v>44245</v>
      </c>
      <c r="B1934" s="8" t="s">
        <v>16842</v>
      </c>
      <c r="C1934" s="12">
        <v>47615</v>
      </c>
      <c r="D1934" s="13" t="s">
        <v>3970</v>
      </c>
      <c r="E1934" s="48">
        <v>547.20000000000005</v>
      </c>
      <c r="F1934" s="15">
        <v>44245</v>
      </c>
      <c r="G1934" s="48">
        <v>547.20000000000005</v>
      </c>
      <c r="H1934" s="49">
        <f>Tabla13[[#This Row],[Importe]]-Tabla13[[#This Row],[Pagado]]</f>
        <v>0</v>
      </c>
      <c r="I1934" s="8" t="s">
        <v>10970</v>
      </c>
    </row>
    <row r="1935" spans="1:9" x14ac:dyDescent="0.25">
      <c r="A1935" s="14">
        <v>44245</v>
      </c>
      <c r="B1935" s="8" t="s">
        <v>16843</v>
      </c>
      <c r="C1935" s="12">
        <v>47616</v>
      </c>
      <c r="D1935" s="13" t="s">
        <v>3982</v>
      </c>
      <c r="E1935" s="48">
        <v>3190.6</v>
      </c>
      <c r="F1935" s="15">
        <v>44245</v>
      </c>
      <c r="G1935" s="48">
        <v>3190.6</v>
      </c>
      <c r="H1935" s="49">
        <f>Tabla13[[#This Row],[Importe]]-Tabla13[[#This Row],[Pagado]]</f>
        <v>0</v>
      </c>
      <c r="I1935" s="8" t="s">
        <v>10970</v>
      </c>
    </row>
    <row r="1936" spans="1:9" x14ac:dyDescent="0.25">
      <c r="A1936" s="14">
        <v>44245</v>
      </c>
      <c r="B1936" s="8" t="s">
        <v>16844</v>
      </c>
      <c r="C1936" s="12">
        <v>47617</v>
      </c>
      <c r="D1936" s="13" t="s">
        <v>4030</v>
      </c>
      <c r="E1936" s="48">
        <v>2930.9</v>
      </c>
      <c r="F1936" s="15">
        <v>44245</v>
      </c>
      <c r="G1936" s="48">
        <v>2930.9</v>
      </c>
      <c r="H1936" s="49">
        <f>Tabla13[[#This Row],[Importe]]-Tabla13[[#This Row],[Pagado]]</f>
        <v>0</v>
      </c>
      <c r="I1936" s="8" t="s">
        <v>10970</v>
      </c>
    </row>
    <row r="1937" spans="1:9" x14ac:dyDescent="0.25">
      <c r="A1937" s="14">
        <v>44245</v>
      </c>
      <c r="B1937" s="8" t="s">
        <v>16845</v>
      </c>
      <c r="C1937" s="12">
        <v>47618</v>
      </c>
      <c r="D1937" s="13" t="s">
        <v>4041</v>
      </c>
      <c r="E1937" s="48">
        <v>2385</v>
      </c>
      <c r="F1937" s="15">
        <v>44245</v>
      </c>
      <c r="G1937" s="48">
        <v>2385</v>
      </c>
      <c r="H1937" s="49">
        <f>Tabla13[[#This Row],[Importe]]-Tabla13[[#This Row],[Pagado]]</f>
        <v>0</v>
      </c>
      <c r="I1937" s="8" t="s">
        <v>10970</v>
      </c>
    </row>
    <row r="1938" spans="1:9" x14ac:dyDescent="0.25">
      <c r="A1938" s="14">
        <v>44245</v>
      </c>
      <c r="B1938" s="8" t="s">
        <v>16846</v>
      </c>
      <c r="C1938" s="12">
        <v>47619</v>
      </c>
      <c r="D1938" s="13" t="s">
        <v>3972</v>
      </c>
      <c r="E1938" s="48">
        <v>3185.3</v>
      </c>
      <c r="F1938" s="15">
        <v>44245</v>
      </c>
      <c r="G1938" s="48">
        <v>3185.3</v>
      </c>
      <c r="H1938" s="49">
        <f>Tabla13[[#This Row],[Importe]]-Tabla13[[#This Row],[Pagado]]</f>
        <v>0</v>
      </c>
      <c r="I1938" s="8" t="s">
        <v>10970</v>
      </c>
    </row>
    <row r="1939" spans="1:9" x14ac:dyDescent="0.25">
      <c r="A1939" s="14">
        <v>44245</v>
      </c>
      <c r="B1939" s="8" t="s">
        <v>16847</v>
      </c>
      <c r="C1939" s="12">
        <v>47620</v>
      </c>
      <c r="D1939" s="13" t="s">
        <v>3960</v>
      </c>
      <c r="E1939" s="48">
        <v>13888.4</v>
      </c>
      <c r="F1939" s="15">
        <v>44245</v>
      </c>
      <c r="G1939" s="48">
        <v>13888.4</v>
      </c>
      <c r="H1939" s="49">
        <f>Tabla13[[#This Row],[Importe]]-Tabla13[[#This Row],[Pagado]]</f>
        <v>0</v>
      </c>
      <c r="I1939" s="8" t="s">
        <v>10970</v>
      </c>
    </row>
    <row r="1940" spans="1:9" x14ac:dyDescent="0.25">
      <c r="A1940" s="14">
        <v>44245</v>
      </c>
      <c r="B1940" s="8" t="s">
        <v>16848</v>
      </c>
      <c r="C1940" s="12">
        <v>47621</v>
      </c>
      <c r="D1940" s="13" t="s">
        <v>3966</v>
      </c>
      <c r="E1940" s="48">
        <v>540.79999999999995</v>
      </c>
      <c r="F1940" s="15">
        <v>44245</v>
      </c>
      <c r="G1940" s="48">
        <v>540.79999999999995</v>
      </c>
      <c r="H1940" s="49">
        <f>Tabla13[[#This Row],[Importe]]-Tabla13[[#This Row],[Pagado]]</f>
        <v>0</v>
      </c>
      <c r="I1940" s="8" t="s">
        <v>10970</v>
      </c>
    </row>
    <row r="1941" spans="1:9" x14ac:dyDescent="0.25">
      <c r="A1941" s="14">
        <v>44245</v>
      </c>
      <c r="B1941" s="8" t="s">
        <v>16849</v>
      </c>
      <c r="C1941" s="12">
        <v>47622</v>
      </c>
      <c r="D1941" s="13" t="s">
        <v>3968</v>
      </c>
      <c r="E1941" s="48">
        <v>2600</v>
      </c>
      <c r="F1941" s="15">
        <v>44249</v>
      </c>
      <c r="G1941" s="48">
        <v>2600</v>
      </c>
      <c r="H1941" s="49">
        <f>Tabla13[[#This Row],[Importe]]-Tabla13[[#This Row],[Pagado]]</f>
        <v>0</v>
      </c>
      <c r="I1941" s="8" t="s">
        <v>10970</v>
      </c>
    </row>
    <row r="1942" spans="1:9" x14ac:dyDescent="0.25">
      <c r="A1942" s="14">
        <v>44245</v>
      </c>
      <c r="B1942" s="8" t="s">
        <v>16850</v>
      </c>
      <c r="C1942" s="12">
        <v>47623</v>
      </c>
      <c r="D1942" s="13" t="s">
        <v>3965</v>
      </c>
      <c r="E1942" s="48">
        <v>780</v>
      </c>
      <c r="F1942" s="15">
        <v>44245</v>
      </c>
      <c r="G1942" s="48">
        <v>780</v>
      </c>
      <c r="H1942" s="49">
        <f>Tabla13[[#This Row],[Importe]]-Tabla13[[#This Row],[Pagado]]</f>
        <v>0</v>
      </c>
      <c r="I1942" s="8" t="s">
        <v>10970</v>
      </c>
    </row>
    <row r="1943" spans="1:9" x14ac:dyDescent="0.25">
      <c r="A1943" s="14">
        <v>44245</v>
      </c>
      <c r="B1943" s="8" t="s">
        <v>16851</v>
      </c>
      <c r="C1943" s="12">
        <v>47624</v>
      </c>
      <c r="D1943" s="13" t="s">
        <v>4084</v>
      </c>
      <c r="E1943" s="48">
        <v>1447.8</v>
      </c>
      <c r="F1943" s="15">
        <v>44245</v>
      </c>
      <c r="G1943" s="48">
        <v>1447.8</v>
      </c>
      <c r="H1943" s="49">
        <f>Tabla13[[#This Row],[Importe]]-Tabla13[[#This Row],[Pagado]]</f>
        <v>0</v>
      </c>
      <c r="I1943" s="8" t="s">
        <v>10970</v>
      </c>
    </row>
    <row r="1944" spans="1:9" x14ac:dyDescent="0.25">
      <c r="A1944" s="14">
        <v>44245</v>
      </c>
      <c r="B1944" s="8" t="s">
        <v>16852</v>
      </c>
      <c r="C1944" s="12">
        <v>47625</v>
      </c>
      <c r="D1944" s="13" t="s">
        <v>3973</v>
      </c>
      <c r="E1944" s="48">
        <v>1040</v>
      </c>
      <c r="F1944" s="15">
        <v>44245</v>
      </c>
      <c r="G1944" s="48">
        <v>1040</v>
      </c>
      <c r="H1944" s="49">
        <f>Tabla13[[#This Row],[Importe]]-Tabla13[[#This Row],[Pagado]]</f>
        <v>0</v>
      </c>
      <c r="I1944" s="8" t="s">
        <v>10970</v>
      </c>
    </row>
    <row r="1945" spans="1:9" x14ac:dyDescent="0.25">
      <c r="A1945" s="14">
        <v>44245</v>
      </c>
      <c r="B1945" s="8" t="s">
        <v>16853</v>
      </c>
      <c r="C1945" s="12">
        <v>47626</v>
      </c>
      <c r="D1945" s="13" t="s">
        <v>3993</v>
      </c>
      <c r="E1945" s="48">
        <v>6947.5</v>
      </c>
      <c r="F1945" s="15">
        <v>44245</v>
      </c>
      <c r="G1945" s="48">
        <v>6947.5</v>
      </c>
      <c r="H1945" s="49">
        <f>Tabla13[[#This Row],[Importe]]-Tabla13[[#This Row],[Pagado]]</f>
        <v>0</v>
      </c>
      <c r="I1945" s="8" t="s">
        <v>10970</v>
      </c>
    </row>
    <row r="1946" spans="1:9" x14ac:dyDescent="0.25">
      <c r="A1946" s="14">
        <v>44245</v>
      </c>
      <c r="B1946" s="8" t="s">
        <v>16854</v>
      </c>
      <c r="C1946" s="12">
        <v>47627</v>
      </c>
      <c r="D1946" s="13" t="s">
        <v>4152</v>
      </c>
      <c r="E1946" s="48">
        <v>38194.800000000003</v>
      </c>
      <c r="F1946" s="15">
        <v>44245</v>
      </c>
      <c r="G1946" s="48">
        <v>38194.800000000003</v>
      </c>
      <c r="H1946" s="49">
        <f>Tabla13[[#This Row],[Importe]]-Tabla13[[#This Row],[Pagado]]</f>
        <v>0</v>
      </c>
      <c r="I1946" s="8" t="s">
        <v>10970</v>
      </c>
    </row>
    <row r="1947" spans="1:9" x14ac:dyDescent="0.25">
      <c r="A1947" s="14">
        <v>44245</v>
      </c>
      <c r="B1947" s="8" t="s">
        <v>16855</v>
      </c>
      <c r="C1947" s="12">
        <v>47628</v>
      </c>
      <c r="D1947" s="13" t="s">
        <v>3960</v>
      </c>
      <c r="E1947" s="48">
        <v>1235.2</v>
      </c>
      <c r="F1947" s="15">
        <v>44245</v>
      </c>
      <c r="G1947" s="48">
        <v>1235.2</v>
      </c>
      <c r="H1947" s="49">
        <f>Tabla13[[#This Row],[Importe]]-Tabla13[[#This Row],[Pagado]]</f>
        <v>0</v>
      </c>
      <c r="I1947" s="8" t="s">
        <v>10970</v>
      </c>
    </row>
    <row r="1948" spans="1:9" x14ac:dyDescent="0.25">
      <c r="A1948" s="14">
        <v>44245</v>
      </c>
      <c r="B1948" s="8" t="s">
        <v>16856</v>
      </c>
      <c r="C1948" s="12">
        <v>47629</v>
      </c>
      <c r="D1948" s="13" t="s">
        <v>3964</v>
      </c>
      <c r="E1948" s="48">
        <v>2480.4</v>
      </c>
      <c r="F1948" s="15">
        <v>44245</v>
      </c>
      <c r="G1948" s="48">
        <v>2480.4</v>
      </c>
      <c r="H1948" s="49">
        <f>Tabla13[[#This Row],[Importe]]-Tabla13[[#This Row],[Pagado]]</f>
        <v>0</v>
      </c>
      <c r="I1948" s="8" t="s">
        <v>10970</v>
      </c>
    </row>
    <row r="1949" spans="1:9" x14ac:dyDescent="0.25">
      <c r="A1949" s="14">
        <v>44245</v>
      </c>
      <c r="B1949" s="8" t="s">
        <v>16857</v>
      </c>
      <c r="C1949" s="12">
        <v>47630</v>
      </c>
      <c r="D1949" s="13" t="s">
        <v>4129</v>
      </c>
      <c r="E1949" s="48">
        <v>11580.8</v>
      </c>
      <c r="F1949" s="15">
        <v>44245</v>
      </c>
      <c r="G1949" s="48">
        <v>11580.8</v>
      </c>
      <c r="H1949" s="49">
        <f>Tabla13[[#This Row],[Importe]]-Tabla13[[#This Row],[Pagado]]</f>
        <v>0</v>
      </c>
      <c r="I1949" s="8" t="s">
        <v>10970</v>
      </c>
    </row>
    <row r="1950" spans="1:9" x14ac:dyDescent="0.25">
      <c r="A1950" s="14">
        <v>44245</v>
      </c>
      <c r="B1950" s="8" t="s">
        <v>16858</v>
      </c>
      <c r="C1950" s="12">
        <v>47631</v>
      </c>
      <c r="D1950" s="13" t="s">
        <v>3974</v>
      </c>
      <c r="E1950" s="48">
        <v>5200</v>
      </c>
      <c r="F1950" s="15">
        <v>44245</v>
      </c>
      <c r="G1950" s="48">
        <v>5200</v>
      </c>
      <c r="H1950" s="49">
        <f>Tabla13[[#This Row],[Importe]]-Tabla13[[#This Row],[Pagado]]</f>
        <v>0</v>
      </c>
      <c r="I1950" s="8" t="s">
        <v>10970</v>
      </c>
    </row>
    <row r="1951" spans="1:9" x14ac:dyDescent="0.25">
      <c r="A1951" s="14">
        <v>44245</v>
      </c>
      <c r="B1951" s="8" t="s">
        <v>16859</v>
      </c>
      <c r="C1951" s="12">
        <v>47632</v>
      </c>
      <c r="D1951" s="13" t="s">
        <v>4006</v>
      </c>
      <c r="E1951" s="48">
        <v>9938.6</v>
      </c>
      <c r="F1951" s="15">
        <v>44245</v>
      </c>
      <c r="G1951" s="48">
        <v>9938.6</v>
      </c>
      <c r="H1951" s="49">
        <f>Tabla13[[#This Row],[Importe]]-Tabla13[[#This Row],[Pagado]]</f>
        <v>0</v>
      </c>
      <c r="I1951" s="8" t="s">
        <v>10970</v>
      </c>
    </row>
    <row r="1952" spans="1:9" x14ac:dyDescent="0.25">
      <c r="A1952" s="14">
        <v>44245</v>
      </c>
      <c r="B1952" s="8" t="s">
        <v>16860</v>
      </c>
      <c r="C1952" s="12">
        <v>47633</v>
      </c>
      <c r="D1952" s="13" t="s">
        <v>4010</v>
      </c>
      <c r="E1952" s="48">
        <v>1359.3</v>
      </c>
      <c r="F1952" s="15">
        <v>44245</v>
      </c>
      <c r="G1952" s="48">
        <v>1359.3</v>
      </c>
      <c r="H1952" s="49">
        <f>Tabla13[[#This Row],[Importe]]-Tabla13[[#This Row],[Pagado]]</f>
        <v>0</v>
      </c>
      <c r="I1952" s="8" t="s">
        <v>10970</v>
      </c>
    </row>
    <row r="1953" spans="1:9" x14ac:dyDescent="0.25">
      <c r="A1953" s="14">
        <v>44245</v>
      </c>
      <c r="B1953" s="8" t="s">
        <v>16861</v>
      </c>
      <c r="C1953" s="12">
        <v>47634</v>
      </c>
      <c r="D1953" s="13" t="s">
        <v>3969</v>
      </c>
      <c r="E1953" s="48">
        <v>16366.4</v>
      </c>
      <c r="F1953" s="15">
        <v>44246</v>
      </c>
      <c r="G1953" s="48">
        <v>16366.4</v>
      </c>
      <c r="H1953" s="49">
        <f>Tabla13[[#This Row],[Importe]]-Tabla13[[#This Row],[Pagado]]</f>
        <v>0</v>
      </c>
      <c r="I1953" s="8" t="s">
        <v>10970</v>
      </c>
    </row>
    <row r="1954" spans="1:9" x14ac:dyDescent="0.25">
      <c r="A1954" s="14">
        <v>44245</v>
      </c>
      <c r="B1954" s="8" t="s">
        <v>16862</v>
      </c>
      <c r="C1954" s="12">
        <v>47635</v>
      </c>
      <c r="D1954" s="13" t="s">
        <v>15796</v>
      </c>
      <c r="E1954" s="48">
        <v>12115</v>
      </c>
      <c r="F1954" s="15">
        <v>44245</v>
      </c>
      <c r="G1954" s="48">
        <v>12115</v>
      </c>
      <c r="H1954" s="49">
        <f>Tabla13[[#This Row],[Importe]]-Tabla13[[#This Row],[Pagado]]</f>
        <v>0</v>
      </c>
      <c r="I1954" s="8" t="s">
        <v>10970</v>
      </c>
    </row>
    <row r="1955" spans="1:9" x14ac:dyDescent="0.25">
      <c r="A1955" s="14">
        <v>44245</v>
      </c>
      <c r="B1955" s="8" t="s">
        <v>16863</v>
      </c>
      <c r="C1955" s="12">
        <v>47636</v>
      </c>
      <c r="D1955" s="13" t="s">
        <v>4049</v>
      </c>
      <c r="E1955" s="48">
        <v>1573.2</v>
      </c>
      <c r="F1955" s="15">
        <v>44245</v>
      </c>
      <c r="G1955" s="48">
        <v>1573.2</v>
      </c>
      <c r="H1955" s="49">
        <f>Tabla13[[#This Row],[Importe]]-Tabla13[[#This Row],[Pagado]]</f>
        <v>0</v>
      </c>
      <c r="I1955" s="8" t="s">
        <v>10970</v>
      </c>
    </row>
    <row r="1956" spans="1:9" x14ac:dyDescent="0.25">
      <c r="A1956" s="14">
        <v>44245</v>
      </c>
      <c r="B1956" s="8" t="s">
        <v>16864</v>
      </c>
      <c r="C1956" s="12">
        <v>47637</v>
      </c>
      <c r="D1956" s="13" t="s">
        <v>4085</v>
      </c>
      <c r="E1956" s="48">
        <v>35087.9</v>
      </c>
      <c r="F1956" s="15">
        <v>44245</v>
      </c>
      <c r="G1956" s="48">
        <v>35087.9</v>
      </c>
      <c r="H1956" s="49">
        <f>Tabla13[[#This Row],[Importe]]-Tabla13[[#This Row],[Pagado]]</f>
        <v>0</v>
      </c>
      <c r="I1956" s="8" t="s">
        <v>10970</v>
      </c>
    </row>
    <row r="1957" spans="1:9" x14ac:dyDescent="0.25">
      <c r="A1957" s="14">
        <v>44245</v>
      </c>
      <c r="B1957" s="8" t="s">
        <v>16865</v>
      </c>
      <c r="C1957" s="12">
        <v>47638</v>
      </c>
      <c r="D1957" s="13" t="s">
        <v>4083</v>
      </c>
      <c r="E1957" s="48">
        <v>6625</v>
      </c>
      <c r="F1957" s="15">
        <v>44245</v>
      </c>
      <c r="G1957" s="48">
        <v>6625</v>
      </c>
      <c r="H1957" s="49">
        <f>Tabla13[[#This Row],[Importe]]-Tabla13[[#This Row],[Pagado]]</f>
        <v>0</v>
      </c>
      <c r="I1957" s="8" t="s">
        <v>10970</v>
      </c>
    </row>
    <row r="1958" spans="1:9" x14ac:dyDescent="0.25">
      <c r="A1958" s="14">
        <v>44245</v>
      </c>
      <c r="B1958" s="8" t="s">
        <v>16866</v>
      </c>
      <c r="C1958" s="12">
        <v>47639</v>
      </c>
      <c r="D1958" s="13" t="s">
        <v>4000</v>
      </c>
      <c r="E1958" s="48">
        <v>780</v>
      </c>
      <c r="F1958" s="15">
        <v>44246</v>
      </c>
      <c r="G1958" s="48">
        <v>780</v>
      </c>
      <c r="H1958" s="49">
        <f>Tabla13[[#This Row],[Importe]]-Tabla13[[#This Row],[Pagado]]</f>
        <v>0</v>
      </c>
      <c r="I1958" s="8" t="s">
        <v>10970</v>
      </c>
    </row>
    <row r="1959" spans="1:9" x14ac:dyDescent="0.25">
      <c r="A1959" s="14">
        <v>44245</v>
      </c>
      <c r="B1959" s="8" t="s">
        <v>16867</v>
      </c>
      <c r="C1959" s="12">
        <v>47640</v>
      </c>
      <c r="D1959" s="13" t="s">
        <v>3977</v>
      </c>
      <c r="E1959" s="48">
        <v>3187.6</v>
      </c>
      <c r="F1959" s="15">
        <v>44245</v>
      </c>
      <c r="G1959" s="48">
        <v>3187.6</v>
      </c>
      <c r="H1959" s="49">
        <f>Tabla13[[#This Row],[Importe]]-Tabla13[[#This Row],[Pagado]]</f>
        <v>0</v>
      </c>
      <c r="I1959" s="8" t="s">
        <v>10970</v>
      </c>
    </row>
    <row r="1960" spans="1:9" x14ac:dyDescent="0.25">
      <c r="A1960" s="14">
        <v>44245</v>
      </c>
      <c r="B1960" s="8" t="s">
        <v>16868</v>
      </c>
      <c r="C1960" s="12">
        <v>47641</v>
      </c>
      <c r="D1960" s="13" t="s">
        <v>4046</v>
      </c>
      <c r="E1960" s="48">
        <v>3380.9</v>
      </c>
      <c r="F1960" s="15">
        <v>44245</v>
      </c>
      <c r="G1960" s="48">
        <v>3380.9</v>
      </c>
      <c r="H1960" s="49">
        <f>Tabla13[[#This Row],[Importe]]-Tabla13[[#This Row],[Pagado]]</f>
        <v>0</v>
      </c>
      <c r="I1960" s="8" t="s">
        <v>10970</v>
      </c>
    </row>
    <row r="1961" spans="1:9" x14ac:dyDescent="0.25">
      <c r="A1961" s="14">
        <v>44245</v>
      </c>
      <c r="B1961" s="8" t="s">
        <v>16869</v>
      </c>
      <c r="C1961" s="12">
        <v>47642</v>
      </c>
      <c r="D1961" s="13" t="s">
        <v>4007</v>
      </c>
      <c r="E1961" s="48">
        <v>763.2</v>
      </c>
      <c r="F1961" s="15">
        <v>44246</v>
      </c>
      <c r="G1961" s="48">
        <v>763.2</v>
      </c>
      <c r="H1961" s="49">
        <f>Tabla13[[#This Row],[Importe]]-Tabla13[[#This Row],[Pagado]]</f>
        <v>0</v>
      </c>
      <c r="I1961" s="8" t="s">
        <v>10970</v>
      </c>
    </row>
    <row r="1962" spans="1:9" x14ac:dyDescent="0.25">
      <c r="A1962" s="14">
        <v>44245</v>
      </c>
      <c r="B1962" s="8" t="s">
        <v>16870</v>
      </c>
      <c r="C1962" s="12">
        <v>47643</v>
      </c>
      <c r="D1962" s="13" t="s">
        <v>3989</v>
      </c>
      <c r="E1962" s="48">
        <v>1399.8</v>
      </c>
      <c r="F1962" s="15">
        <v>44245</v>
      </c>
      <c r="G1962" s="48">
        <v>1399.8</v>
      </c>
      <c r="H1962" s="49">
        <f>Tabla13[[#This Row],[Importe]]-Tabla13[[#This Row],[Pagado]]</f>
        <v>0</v>
      </c>
      <c r="I1962" s="8" t="s">
        <v>10970</v>
      </c>
    </row>
    <row r="1963" spans="1:9" x14ac:dyDescent="0.25">
      <c r="A1963" s="14">
        <v>44245</v>
      </c>
      <c r="B1963" s="8" t="s">
        <v>16871</v>
      </c>
      <c r="C1963" s="12">
        <v>47644</v>
      </c>
      <c r="D1963" s="13" t="s">
        <v>4011</v>
      </c>
      <c r="E1963" s="48">
        <v>5538.4</v>
      </c>
      <c r="F1963" s="15">
        <v>44246</v>
      </c>
      <c r="G1963" s="48">
        <v>5538.4</v>
      </c>
      <c r="H1963" s="49">
        <f>Tabla13[[#This Row],[Importe]]-Tabla13[[#This Row],[Pagado]]</f>
        <v>0</v>
      </c>
      <c r="I1963" s="8" t="s">
        <v>10970</v>
      </c>
    </row>
    <row r="1964" spans="1:9" x14ac:dyDescent="0.25">
      <c r="A1964" s="14">
        <v>44245</v>
      </c>
      <c r="B1964" s="8" t="s">
        <v>16872</v>
      </c>
      <c r="C1964" s="12">
        <v>47645</v>
      </c>
      <c r="D1964" s="13" t="s">
        <v>4121</v>
      </c>
      <c r="E1964" s="48">
        <v>2502.5</v>
      </c>
      <c r="F1964" s="15">
        <v>44245</v>
      </c>
      <c r="G1964" s="48">
        <v>2502.5</v>
      </c>
      <c r="H1964" s="49">
        <f>Tabla13[[#This Row],[Importe]]-Tabla13[[#This Row],[Pagado]]</f>
        <v>0</v>
      </c>
      <c r="I1964" s="8" t="s">
        <v>10970</v>
      </c>
    </row>
    <row r="1965" spans="1:9" x14ac:dyDescent="0.25">
      <c r="A1965" s="14">
        <v>44245</v>
      </c>
      <c r="B1965" s="8" t="s">
        <v>16873</v>
      </c>
      <c r="C1965" s="12">
        <v>47646</v>
      </c>
      <c r="D1965" s="13" t="s">
        <v>4044</v>
      </c>
      <c r="E1965" s="48">
        <v>7783.6</v>
      </c>
      <c r="F1965" s="15">
        <v>44245</v>
      </c>
      <c r="G1965" s="48">
        <v>7783.6</v>
      </c>
      <c r="H1965" s="49">
        <f>Tabla13[[#This Row],[Importe]]-Tabla13[[#This Row],[Pagado]]</f>
        <v>0</v>
      </c>
      <c r="I1965" s="8" t="s">
        <v>10970</v>
      </c>
    </row>
    <row r="1966" spans="1:9" x14ac:dyDescent="0.25">
      <c r="A1966" s="14">
        <v>44245</v>
      </c>
      <c r="B1966" s="8" t="s">
        <v>16874</v>
      </c>
      <c r="C1966" s="12">
        <v>47647</v>
      </c>
      <c r="D1966" s="13" t="s">
        <v>4040</v>
      </c>
      <c r="E1966" s="48">
        <v>35055.360000000001</v>
      </c>
      <c r="F1966" s="15">
        <v>44247</v>
      </c>
      <c r="G1966" s="48">
        <v>35055.360000000001</v>
      </c>
      <c r="H1966" s="49">
        <f>Tabla13[[#This Row],[Importe]]-Tabla13[[#This Row],[Pagado]]</f>
        <v>0</v>
      </c>
      <c r="I1966" s="8" t="s">
        <v>10970</v>
      </c>
    </row>
    <row r="1967" spans="1:9" x14ac:dyDescent="0.25">
      <c r="A1967" s="14">
        <v>44245</v>
      </c>
      <c r="B1967" s="8" t="s">
        <v>16875</v>
      </c>
      <c r="C1967" s="12">
        <v>47648</v>
      </c>
      <c r="D1967" s="13" t="s">
        <v>4091</v>
      </c>
      <c r="E1967" s="48">
        <v>8662.7999999999993</v>
      </c>
      <c r="F1967" s="15">
        <v>44245</v>
      </c>
      <c r="G1967" s="48">
        <v>8662.7999999999993</v>
      </c>
      <c r="H1967" s="49">
        <f>Tabla13[[#This Row],[Importe]]-Tabla13[[#This Row],[Pagado]]</f>
        <v>0</v>
      </c>
      <c r="I1967" s="8" t="s">
        <v>10970</v>
      </c>
    </row>
    <row r="1968" spans="1:9" x14ac:dyDescent="0.25">
      <c r="A1968" s="14">
        <v>44245</v>
      </c>
      <c r="B1968" s="8" t="s">
        <v>16876</v>
      </c>
      <c r="C1968" s="12">
        <v>47649</v>
      </c>
      <c r="D1968" s="13" t="s">
        <v>3991</v>
      </c>
      <c r="E1968" s="48">
        <v>4226.5</v>
      </c>
      <c r="F1968" s="15">
        <v>44245</v>
      </c>
      <c r="G1968" s="48">
        <v>4226.5</v>
      </c>
      <c r="H1968" s="49">
        <f>Tabla13[[#This Row],[Importe]]-Tabla13[[#This Row],[Pagado]]</f>
        <v>0</v>
      </c>
      <c r="I1968" s="8" t="s">
        <v>10970</v>
      </c>
    </row>
    <row r="1969" spans="1:9" x14ac:dyDescent="0.25">
      <c r="A1969" s="14">
        <v>44245</v>
      </c>
      <c r="B1969" s="8" t="s">
        <v>16877</v>
      </c>
      <c r="C1969" s="12">
        <v>47650</v>
      </c>
      <c r="D1969" s="13" t="s">
        <v>4038</v>
      </c>
      <c r="E1969" s="48">
        <v>21003</v>
      </c>
      <c r="F1969" s="15">
        <v>44250</v>
      </c>
      <c r="G1969" s="48">
        <v>21003</v>
      </c>
      <c r="H1969" s="49">
        <f>Tabla13[[#This Row],[Importe]]-Tabla13[[#This Row],[Pagado]]</f>
        <v>0</v>
      </c>
      <c r="I1969" s="8" t="s">
        <v>10970</v>
      </c>
    </row>
    <row r="1970" spans="1:9" x14ac:dyDescent="0.25">
      <c r="A1970" s="14">
        <v>44245</v>
      </c>
      <c r="B1970" s="8" t="s">
        <v>16878</v>
      </c>
      <c r="C1970" s="12">
        <v>47651</v>
      </c>
      <c r="D1970" s="13" t="s">
        <v>8177</v>
      </c>
      <c r="E1970" s="48">
        <v>7427.9</v>
      </c>
      <c r="F1970" s="15">
        <v>44245</v>
      </c>
      <c r="G1970" s="48">
        <v>7427.9</v>
      </c>
      <c r="H1970" s="49">
        <f>Tabla13[[#This Row],[Importe]]-Tabla13[[#This Row],[Pagado]]</f>
        <v>0</v>
      </c>
      <c r="I1970" s="8" t="s">
        <v>10970</v>
      </c>
    </row>
    <row r="1971" spans="1:9" x14ac:dyDescent="0.25">
      <c r="A1971" s="14">
        <v>44245</v>
      </c>
      <c r="B1971" s="8" t="s">
        <v>16879</v>
      </c>
      <c r="C1971" s="12">
        <v>47652</v>
      </c>
      <c r="D1971" s="13" t="s">
        <v>3964</v>
      </c>
      <c r="E1971" s="48">
        <v>319.2</v>
      </c>
      <c r="F1971" s="15">
        <v>44245</v>
      </c>
      <c r="G1971" s="48">
        <v>319.2</v>
      </c>
      <c r="H1971" s="49">
        <f>Tabla13[[#This Row],[Importe]]-Tabla13[[#This Row],[Pagado]]</f>
        <v>0</v>
      </c>
      <c r="I1971" s="8" t="s">
        <v>10970</v>
      </c>
    </row>
    <row r="1972" spans="1:9" x14ac:dyDescent="0.25">
      <c r="A1972" s="14">
        <v>44245</v>
      </c>
      <c r="B1972" s="8" t="s">
        <v>16880</v>
      </c>
      <c r="C1972" s="12">
        <v>47653</v>
      </c>
      <c r="D1972" s="13" t="s">
        <v>4043</v>
      </c>
      <c r="E1972" s="48">
        <v>51314.1</v>
      </c>
      <c r="F1972" s="15">
        <v>44247</v>
      </c>
      <c r="G1972" s="48">
        <v>51314.1</v>
      </c>
      <c r="H1972" s="49">
        <f>Tabla13[[#This Row],[Importe]]-Tabla13[[#This Row],[Pagado]]</f>
        <v>0</v>
      </c>
      <c r="I1972" s="8" t="s">
        <v>10970</v>
      </c>
    </row>
    <row r="1973" spans="1:9" x14ac:dyDescent="0.25">
      <c r="A1973" s="14">
        <v>44245</v>
      </c>
      <c r="B1973" s="8" t="s">
        <v>16881</v>
      </c>
      <c r="C1973" s="12">
        <v>47654</v>
      </c>
      <c r="D1973" s="13" t="s">
        <v>9763</v>
      </c>
      <c r="E1973" s="48">
        <v>361.56</v>
      </c>
      <c r="F1973" s="15">
        <v>44245</v>
      </c>
      <c r="G1973" s="48">
        <v>361.56</v>
      </c>
      <c r="H1973" s="49">
        <f>Tabla13[[#This Row],[Importe]]-Tabla13[[#This Row],[Pagado]]</f>
        <v>0</v>
      </c>
      <c r="I1973" s="8" t="s">
        <v>10970</v>
      </c>
    </row>
    <row r="1974" spans="1:9" x14ac:dyDescent="0.25">
      <c r="A1974" s="14">
        <v>44245</v>
      </c>
      <c r="B1974" s="8" t="s">
        <v>16882</v>
      </c>
      <c r="C1974" s="12">
        <v>47655</v>
      </c>
      <c r="D1974" s="13" t="s">
        <v>4039</v>
      </c>
      <c r="E1974" s="48">
        <v>31362.78</v>
      </c>
      <c r="F1974" s="15">
        <v>44250</v>
      </c>
      <c r="G1974" s="48">
        <v>31362.78</v>
      </c>
      <c r="H1974" s="49">
        <f>Tabla13[[#This Row],[Importe]]-Tabla13[[#This Row],[Pagado]]</f>
        <v>0</v>
      </c>
      <c r="I1974" s="8" t="s">
        <v>10970</v>
      </c>
    </row>
    <row r="1975" spans="1:9" x14ac:dyDescent="0.25">
      <c r="A1975" s="14">
        <v>44245</v>
      </c>
      <c r="B1975" s="8" t="s">
        <v>16883</v>
      </c>
      <c r="C1975" s="12">
        <v>47656</v>
      </c>
      <c r="D1975" s="13" t="s">
        <v>3964</v>
      </c>
      <c r="E1975" s="48">
        <v>300</v>
      </c>
      <c r="F1975" s="15">
        <v>44245</v>
      </c>
      <c r="G1975" s="48">
        <v>300</v>
      </c>
      <c r="H1975" s="49">
        <f>Tabla13[[#This Row],[Importe]]-Tabla13[[#This Row],[Pagado]]</f>
        <v>0</v>
      </c>
      <c r="I1975" s="8" t="s">
        <v>10970</v>
      </c>
    </row>
    <row r="1976" spans="1:9" x14ac:dyDescent="0.25">
      <c r="A1976" s="14">
        <v>44245</v>
      </c>
      <c r="B1976" s="8" t="s">
        <v>16884</v>
      </c>
      <c r="C1976" s="12">
        <v>47657</v>
      </c>
      <c r="D1976" s="13" t="s">
        <v>4088</v>
      </c>
      <c r="E1976" s="48">
        <v>3900</v>
      </c>
      <c r="F1976" s="15">
        <v>44245</v>
      </c>
      <c r="G1976" s="48">
        <v>3900</v>
      </c>
      <c r="H1976" s="49">
        <f>Tabla13[[#This Row],[Importe]]-Tabla13[[#This Row],[Pagado]]</f>
        <v>0</v>
      </c>
      <c r="I1976" s="8" t="s">
        <v>10970</v>
      </c>
    </row>
    <row r="1977" spans="1:9" x14ac:dyDescent="0.25">
      <c r="A1977" s="14">
        <v>44245</v>
      </c>
      <c r="B1977" s="8" t="s">
        <v>16885</v>
      </c>
      <c r="C1977" s="12">
        <v>47658</v>
      </c>
      <c r="D1977" s="13" t="s">
        <v>3955</v>
      </c>
      <c r="E1977" s="48">
        <v>390</v>
      </c>
      <c r="F1977" s="15">
        <v>44245</v>
      </c>
      <c r="G1977" s="48">
        <v>390</v>
      </c>
      <c r="H1977" s="49">
        <f>Tabla13[[#This Row],[Importe]]-Tabla13[[#This Row],[Pagado]]</f>
        <v>0</v>
      </c>
      <c r="I1977" s="8" t="s">
        <v>10970</v>
      </c>
    </row>
    <row r="1978" spans="1:9" x14ac:dyDescent="0.25">
      <c r="A1978" s="14">
        <v>44245</v>
      </c>
      <c r="B1978" s="8" t="s">
        <v>16886</v>
      </c>
      <c r="C1978" s="12">
        <v>47659</v>
      </c>
      <c r="D1978" s="13" t="s">
        <v>3995</v>
      </c>
      <c r="E1978" s="48">
        <v>51039.1</v>
      </c>
      <c r="F1978" s="15">
        <v>44245</v>
      </c>
      <c r="G1978" s="48">
        <v>51039.1</v>
      </c>
      <c r="H1978" s="49">
        <f>Tabla13[[#This Row],[Importe]]-Tabla13[[#This Row],[Pagado]]</f>
        <v>0</v>
      </c>
      <c r="I1978" s="8" t="s">
        <v>10970</v>
      </c>
    </row>
    <row r="1979" spans="1:9" x14ac:dyDescent="0.25">
      <c r="A1979" s="14">
        <v>44245</v>
      </c>
      <c r="B1979" s="8" t="s">
        <v>16887</v>
      </c>
      <c r="C1979" s="12">
        <v>47660</v>
      </c>
      <c r="D1979" s="13" t="s">
        <v>4053</v>
      </c>
      <c r="E1979" s="48">
        <v>4412.1000000000004</v>
      </c>
      <c r="F1979" s="15">
        <v>44245</v>
      </c>
      <c r="G1979" s="48">
        <v>4412.1000000000004</v>
      </c>
      <c r="H1979" s="49">
        <f>Tabla13[[#This Row],[Importe]]-Tabla13[[#This Row],[Pagado]]</f>
        <v>0</v>
      </c>
      <c r="I1979" s="8" t="s">
        <v>10970</v>
      </c>
    </row>
    <row r="1980" spans="1:9" x14ac:dyDescent="0.25">
      <c r="A1980" s="14">
        <v>44245</v>
      </c>
      <c r="B1980" s="8" t="s">
        <v>16888</v>
      </c>
      <c r="C1980" s="12">
        <v>47661</v>
      </c>
      <c r="D1980" s="13" t="s">
        <v>4012</v>
      </c>
      <c r="E1980" s="48">
        <v>1342.8</v>
      </c>
      <c r="F1980" s="15">
        <v>44245</v>
      </c>
      <c r="G1980" s="48">
        <v>1342.8</v>
      </c>
      <c r="H1980" s="49">
        <f>Tabla13[[#This Row],[Importe]]-Tabla13[[#This Row],[Pagado]]</f>
        <v>0</v>
      </c>
      <c r="I1980" s="8" t="s">
        <v>10970</v>
      </c>
    </row>
    <row r="1981" spans="1:9" x14ac:dyDescent="0.25">
      <c r="A1981" s="14">
        <v>44245</v>
      </c>
      <c r="B1981" s="8" t="s">
        <v>16889</v>
      </c>
      <c r="C1981" s="12">
        <v>47662</v>
      </c>
      <c r="D1981" s="13" t="s">
        <v>3958</v>
      </c>
      <c r="E1981" s="48">
        <v>1113.2</v>
      </c>
      <c r="F1981" s="15">
        <v>44245</v>
      </c>
      <c r="G1981" s="48">
        <v>1113.2</v>
      </c>
      <c r="H1981" s="49">
        <f>Tabla13[[#This Row],[Importe]]-Tabla13[[#This Row],[Pagado]]</f>
        <v>0</v>
      </c>
      <c r="I1981" s="8" t="s">
        <v>10970</v>
      </c>
    </row>
    <row r="1982" spans="1:9" x14ac:dyDescent="0.25">
      <c r="A1982" s="14">
        <v>44245</v>
      </c>
      <c r="B1982" s="8" t="s">
        <v>16890</v>
      </c>
      <c r="C1982" s="12">
        <v>47663</v>
      </c>
      <c r="D1982" s="13" t="s">
        <v>4059</v>
      </c>
      <c r="E1982" s="48">
        <v>7481.4</v>
      </c>
      <c r="F1982" s="15">
        <v>44245</v>
      </c>
      <c r="G1982" s="48">
        <v>7481.4</v>
      </c>
      <c r="H1982" s="49">
        <f>Tabla13[[#This Row],[Importe]]-Tabla13[[#This Row],[Pagado]]</f>
        <v>0</v>
      </c>
      <c r="I1982" s="8" t="s">
        <v>10970</v>
      </c>
    </row>
    <row r="1983" spans="1:9" x14ac:dyDescent="0.25">
      <c r="A1983" s="14">
        <v>44245</v>
      </c>
      <c r="B1983" s="8" t="s">
        <v>16891</v>
      </c>
      <c r="C1983" s="12">
        <v>47664</v>
      </c>
      <c r="D1983" s="13" t="s">
        <v>3964</v>
      </c>
      <c r="E1983" s="48">
        <v>1710.8</v>
      </c>
      <c r="F1983" s="15">
        <v>44245</v>
      </c>
      <c r="G1983" s="48">
        <v>1710.8</v>
      </c>
      <c r="H1983" s="49">
        <f>Tabla13[[#This Row],[Importe]]-Tabla13[[#This Row],[Pagado]]</f>
        <v>0</v>
      </c>
      <c r="I1983" s="8" t="s">
        <v>10970</v>
      </c>
    </row>
    <row r="1984" spans="1:9" x14ac:dyDescent="0.25">
      <c r="A1984" s="14">
        <v>44245</v>
      </c>
      <c r="B1984" s="8" t="s">
        <v>16892</v>
      </c>
      <c r="C1984" s="12">
        <v>47665</v>
      </c>
      <c r="D1984" s="13" t="s">
        <v>4109</v>
      </c>
      <c r="E1984" s="48">
        <v>7817.6</v>
      </c>
      <c r="F1984" s="15">
        <v>44245</v>
      </c>
      <c r="G1984" s="48">
        <v>7817.6</v>
      </c>
      <c r="H1984" s="49">
        <f>Tabla13[[#This Row],[Importe]]-Tabla13[[#This Row],[Pagado]]</f>
        <v>0</v>
      </c>
      <c r="I1984" s="8" t="s">
        <v>10970</v>
      </c>
    </row>
    <row r="1985" spans="1:9" x14ac:dyDescent="0.25">
      <c r="A1985" s="14">
        <v>44245</v>
      </c>
      <c r="B1985" s="8" t="s">
        <v>16893</v>
      </c>
      <c r="C1985" s="12">
        <v>47666</v>
      </c>
      <c r="D1985" s="13" t="s">
        <v>3998</v>
      </c>
      <c r="E1985" s="48">
        <v>37464.6</v>
      </c>
      <c r="F1985" s="15">
        <v>44245</v>
      </c>
      <c r="G1985" s="48">
        <v>37464.6</v>
      </c>
      <c r="H1985" s="49">
        <f>Tabla13[[#This Row],[Importe]]-Tabla13[[#This Row],[Pagado]]</f>
        <v>0</v>
      </c>
      <c r="I1985" s="8" t="s">
        <v>10970</v>
      </c>
    </row>
    <row r="1986" spans="1:9" x14ac:dyDescent="0.25">
      <c r="A1986" s="14">
        <v>44245</v>
      </c>
      <c r="B1986" s="8" t="s">
        <v>16894</v>
      </c>
      <c r="C1986" s="12">
        <v>47667</v>
      </c>
      <c r="D1986" s="13" t="s">
        <v>4048</v>
      </c>
      <c r="E1986" s="48">
        <v>18877.2</v>
      </c>
      <c r="F1986" s="15">
        <v>44246</v>
      </c>
      <c r="G1986" s="48">
        <v>18877.2</v>
      </c>
      <c r="H1986" s="49">
        <f>Tabla13[[#This Row],[Importe]]-Tabla13[[#This Row],[Pagado]]</f>
        <v>0</v>
      </c>
      <c r="I1986" s="8" t="s">
        <v>10970</v>
      </c>
    </row>
    <row r="1987" spans="1:9" x14ac:dyDescent="0.25">
      <c r="A1987" s="14">
        <v>44245</v>
      </c>
      <c r="B1987" s="8" t="s">
        <v>16895</v>
      </c>
      <c r="C1987" s="12">
        <v>47668</v>
      </c>
      <c r="D1987" s="13" t="s">
        <v>3985</v>
      </c>
      <c r="E1987" s="48">
        <v>1272</v>
      </c>
      <c r="F1987" s="15">
        <v>44246</v>
      </c>
      <c r="G1987" s="48">
        <v>1272</v>
      </c>
      <c r="H1987" s="49">
        <f>Tabla13[[#This Row],[Importe]]-Tabla13[[#This Row],[Pagado]]</f>
        <v>0</v>
      </c>
      <c r="I1987" s="8" t="s">
        <v>10970</v>
      </c>
    </row>
    <row r="1988" spans="1:9" x14ac:dyDescent="0.25">
      <c r="A1988" s="14">
        <v>44245</v>
      </c>
      <c r="B1988" s="8" t="s">
        <v>16896</v>
      </c>
      <c r="C1988" s="12">
        <v>47669</v>
      </c>
      <c r="D1988" s="13" t="s">
        <v>3964</v>
      </c>
      <c r="E1988" s="48">
        <v>2020</v>
      </c>
      <c r="F1988" s="15">
        <v>44246</v>
      </c>
      <c r="G1988" s="48">
        <v>2020</v>
      </c>
      <c r="H1988" s="49">
        <f>Tabla13[[#This Row],[Importe]]-Tabla13[[#This Row],[Pagado]]</f>
        <v>0</v>
      </c>
      <c r="I1988" s="8" t="s">
        <v>10970</v>
      </c>
    </row>
    <row r="1989" spans="1:9" ht="30" x14ac:dyDescent="0.25">
      <c r="A1989" s="14">
        <v>44245</v>
      </c>
      <c r="B1989" s="8" t="s">
        <v>16897</v>
      </c>
      <c r="C1989" s="12">
        <v>47670</v>
      </c>
      <c r="D1989" s="13" t="s">
        <v>3935</v>
      </c>
      <c r="E1989" s="48">
        <v>10828.2</v>
      </c>
      <c r="F1989" s="15" t="s">
        <v>16809</v>
      </c>
      <c r="G1989" s="48">
        <f>4271.6+6556.6</f>
        <v>10828.2</v>
      </c>
      <c r="H1989" s="49">
        <f>Tabla13[[#This Row],[Importe]]-Tabla13[[#This Row],[Pagado]]</f>
        <v>0</v>
      </c>
      <c r="I1989" s="8" t="s">
        <v>10970</v>
      </c>
    </row>
    <row r="1990" spans="1:9" x14ac:dyDescent="0.25">
      <c r="A1990" s="14">
        <v>44245</v>
      </c>
      <c r="B1990" s="8" t="s">
        <v>16898</v>
      </c>
      <c r="C1990" s="12">
        <v>47671</v>
      </c>
      <c r="D1990" s="13" t="s">
        <v>4109</v>
      </c>
      <c r="E1990" s="48">
        <v>1180</v>
      </c>
      <c r="F1990" s="15">
        <v>44245</v>
      </c>
      <c r="G1990" s="48">
        <v>1180</v>
      </c>
      <c r="H1990" s="49">
        <f>Tabla13[[#This Row],[Importe]]-Tabla13[[#This Row],[Pagado]]</f>
        <v>0</v>
      </c>
      <c r="I1990" s="8" t="s">
        <v>10970</v>
      </c>
    </row>
    <row r="1991" spans="1:9" x14ac:dyDescent="0.25">
      <c r="A1991" s="14">
        <v>44245</v>
      </c>
      <c r="B1991" s="8" t="s">
        <v>16899</v>
      </c>
      <c r="C1991" s="12">
        <v>47672</v>
      </c>
      <c r="D1991" s="13" t="s">
        <v>3980</v>
      </c>
      <c r="E1991" s="48">
        <v>4833.2</v>
      </c>
      <c r="F1991" s="15">
        <v>44246</v>
      </c>
      <c r="G1991" s="48">
        <v>4833.2</v>
      </c>
      <c r="H1991" s="49">
        <f>Tabla13[[#This Row],[Importe]]-Tabla13[[#This Row],[Pagado]]</f>
        <v>0</v>
      </c>
      <c r="I1991" s="8" t="s">
        <v>10970</v>
      </c>
    </row>
    <row r="1992" spans="1:9" x14ac:dyDescent="0.25">
      <c r="A1992" s="14">
        <v>44245</v>
      </c>
      <c r="B1992" s="8" t="s">
        <v>16900</v>
      </c>
      <c r="C1992" s="12">
        <v>47673</v>
      </c>
      <c r="D1992" s="13" t="s">
        <v>3964</v>
      </c>
      <c r="E1992" s="48">
        <v>490.2</v>
      </c>
      <c r="F1992" s="15">
        <v>44245</v>
      </c>
      <c r="G1992" s="48">
        <v>490.2</v>
      </c>
      <c r="H1992" s="49">
        <f>Tabla13[[#This Row],[Importe]]-Tabla13[[#This Row],[Pagado]]</f>
        <v>0</v>
      </c>
      <c r="I1992" s="8" t="s">
        <v>10970</v>
      </c>
    </row>
    <row r="1993" spans="1:9" x14ac:dyDescent="0.25">
      <c r="A1993" s="14">
        <v>44245</v>
      </c>
      <c r="B1993" s="8" t="s">
        <v>16901</v>
      </c>
      <c r="C1993" s="12">
        <v>47674</v>
      </c>
      <c r="D1993" s="13" t="s">
        <v>3975</v>
      </c>
      <c r="E1993" s="48">
        <v>4160</v>
      </c>
      <c r="F1993" s="15">
        <v>44246</v>
      </c>
      <c r="G1993" s="48">
        <v>4160</v>
      </c>
      <c r="H1993" s="49">
        <f>Tabla13[[#This Row],[Importe]]-Tabla13[[#This Row],[Pagado]]</f>
        <v>0</v>
      </c>
      <c r="I1993" s="8" t="s">
        <v>10970</v>
      </c>
    </row>
    <row r="1994" spans="1:9" x14ac:dyDescent="0.25">
      <c r="A1994" s="14">
        <v>44245</v>
      </c>
      <c r="B1994" s="8" t="s">
        <v>16902</v>
      </c>
      <c r="C1994" s="12">
        <v>47675</v>
      </c>
      <c r="D1994" s="13" t="s">
        <v>3987</v>
      </c>
      <c r="E1994" s="48">
        <v>2918.8</v>
      </c>
      <c r="F1994" s="15">
        <v>44246</v>
      </c>
      <c r="G1994" s="48">
        <v>2918.8</v>
      </c>
      <c r="H1994" s="49">
        <f>Tabla13[[#This Row],[Importe]]-Tabla13[[#This Row],[Pagado]]</f>
        <v>0</v>
      </c>
      <c r="I1994" s="8" t="s">
        <v>10970</v>
      </c>
    </row>
    <row r="1995" spans="1:9" x14ac:dyDescent="0.25">
      <c r="A1995" s="14">
        <v>44245</v>
      </c>
      <c r="B1995" s="8" t="s">
        <v>16903</v>
      </c>
      <c r="C1995" s="12">
        <v>47676</v>
      </c>
      <c r="D1995" s="13" t="s">
        <v>3947</v>
      </c>
      <c r="E1995" s="48">
        <v>3635</v>
      </c>
      <c r="F1995" s="15">
        <v>44246</v>
      </c>
      <c r="G1995" s="48">
        <v>3635</v>
      </c>
      <c r="H1995" s="49">
        <f>Tabla13[[#This Row],[Importe]]-Tabla13[[#This Row],[Pagado]]</f>
        <v>0</v>
      </c>
      <c r="I1995" s="8" t="s">
        <v>10970</v>
      </c>
    </row>
    <row r="1996" spans="1:9" x14ac:dyDescent="0.25">
      <c r="A1996" s="14">
        <v>44245</v>
      </c>
      <c r="B1996" s="8" t="s">
        <v>16904</v>
      </c>
      <c r="C1996" s="12">
        <v>47677</v>
      </c>
      <c r="D1996" s="13" t="s">
        <v>4120</v>
      </c>
      <c r="E1996" s="48">
        <v>1766.4</v>
      </c>
      <c r="F1996" s="15">
        <v>44246</v>
      </c>
      <c r="G1996" s="48">
        <v>1766.4</v>
      </c>
      <c r="H1996" s="49">
        <f>Tabla13[[#This Row],[Importe]]-Tabla13[[#This Row],[Pagado]]</f>
        <v>0</v>
      </c>
      <c r="I1996" s="8" t="s">
        <v>10970</v>
      </c>
    </row>
    <row r="1997" spans="1:9" x14ac:dyDescent="0.25">
      <c r="A1997" s="14">
        <v>44245</v>
      </c>
      <c r="B1997" s="8" t="s">
        <v>16905</v>
      </c>
      <c r="C1997" s="12">
        <v>47678</v>
      </c>
      <c r="D1997" s="13" t="s">
        <v>3988</v>
      </c>
      <c r="E1997" s="48">
        <v>8230.2000000000007</v>
      </c>
      <c r="F1997" s="15">
        <v>44246</v>
      </c>
      <c r="G1997" s="48">
        <v>8230.2000000000007</v>
      </c>
      <c r="H1997" s="49">
        <f>Tabla13[[#This Row],[Importe]]-Tabla13[[#This Row],[Pagado]]</f>
        <v>0</v>
      </c>
      <c r="I1997" s="8" t="s">
        <v>10970</v>
      </c>
    </row>
    <row r="1998" spans="1:9" x14ac:dyDescent="0.25">
      <c r="A1998" s="14">
        <v>44245</v>
      </c>
      <c r="B1998" s="8" t="s">
        <v>16906</v>
      </c>
      <c r="C1998" s="12">
        <v>47679</v>
      </c>
      <c r="D1998" s="13" t="s">
        <v>3986</v>
      </c>
      <c r="E1998" s="48">
        <v>1366.2</v>
      </c>
      <c r="F1998" s="15">
        <v>44246</v>
      </c>
      <c r="G1998" s="48">
        <v>1366.2</v>
      </c>
      <c r="H1998" s="49">
        <f>Tabla13[[#This Row],[Importe]]-Tabla13[[#This Row],[Pagado]]</f>
        <v>0</v>
      </c>
      <c r="I1998" s="8" t="s">
        <v>10970</v>
      </c>
    </row>
    <row r="1999" spans="1:9" x14ac:dyDescent="0.25">
      <c r="A1999" s="14">
        <v>44245</v>
      </c>
      <c r="B1999" s="8" t="s">
        <v>16907</v>
      </c>
      <c r="C1999" s="12">
        <v>47680</v>
      </c>
      <c r="D1999" s="13" t="s">
        <v>3964</v>
      </c>
      <c r="E1999" s="48">
        <v>416</v>
      </c>
      <c r="F1999" s="15">
        <v>44245</v>
      </c>
      <c r="G1999" s="48">
        <v>416</v>
      </c>
      <c r="H1999" s="49">
        <f>Tabla13[[#This Row],[Importe]]-Tabla13[[#This Row],[Pagado]]</f>
        <v>0</v>
      </c>
      <c r="I1999" s="8" t="s">
        <v>10970</v>
      </c>
    </row>
    <row r="2000" spans="1:9" x14ac:dyDescent="0.25">
      <c r="A2000" s="14">
        <v>44245</v>
      </c>
      <c r="B2000" s="8" t="s">
        <v>16908</v>
      </c>
      <c r="C2000" s="12">
        <v>47681</v>
      </c>
      <c r="D2000" s="17" t="s">
        <v>7662</v>
      </c>
      <c r="E2000" s="48">
        <v>0</v>
      </c>
      <c r="F2000" s="18" t="s">
        <v>7662</v>
      </c>
      <c r="G2000" s="48">
        <v>0</v>
      </c>
      <c r="H2000" s="49">
        <f>Tabla13[[#This Row],[Importe]]-Tabla13[[#This Row],[Pagado]]</f>
        <v>0</v>
      </c>
      <c r="I2000" s="8" t="s">
        <v>7662</v>
      </c>
    </row>
    <row r="2001" spans="1:9" x14ac:dyDescent="0.25">
      <c r="A2001" s="14">
        <v>44245</v>
      </c>
      <c r="B2001" s="8" t="s">
        <v>16909</v>
      </c>
      <c r="C2001" s="12">
        <v>47682</v>
      </c>
      <c r="D2001" s="13" t="s">
        <v>4067</v>
      </c>
      <c r="E2001" s="48">
        <v>1664</v>
      </c>
      <c r="F2001" s="15">
        <v>44245</v>
      </c>
      <c r="G2001" s="48">
        <v>1664</v>
      </c>
      <c r="H2001" s="49">
        <f>Tabla13[[#This Row],[Importe]]-Tabla13[[#This Row],[Pagado]]</f>
        <v>0</v>
      </c>
      <c r="I2001" s="8" t="s">
        <v>10970</v>
      </c>
    </row>
    <row r="2002" spans="1:9" x14ac:dyDescent="0.25">
      <c r="A2002" s="14">
        <v>44245</v>
      </c>
      <c r="B2002" s="8" t="s">
        <v>16910</v>
      </c>
      <c r="C2002" s="12">
        <v>47683</v>
      </c>
      <c r="D2002" s="13" t="s">
        <v>4064</v>
      </c>
      <c r="E2002" s="48">
        <v>42933.599999999999</v>
      </c>
      <c r="F2002" s="15">
        <v>44251</v>
      </c>
      <c r="G2002" s="48">
        <v>42933.599999999999</v>
      </c>
      <c r="H2002" s="49">
        <f>Tabla13[[#This Row],[Importe]]-Tabla13[[#This Row],[Pagado]]</f>
        <v>0</v>
      </c>
      <c r="I2002" s="8" t="s">
        <v>10970</v>
      </c>
    </row>
    <row r="2003" spans="1:9" x14ac:dyDescent="0.25">
      <c r="A2003" s="14">
        <v>44245</v>
      </c>
      <c r="B2003" s="8" t="s">
        <v>16911</v>
      </c>
      <c r="C2003" s="12">
        <v>47684</v>
      </c>
      <c r="D2003" s="13" t="s">
        <v>4065</v>
      </c>
      <c r="E2003" s="48">
        <v>9388.6</v>
      </c>
      <c r="F2003" s="15">
        <v>44246</v>
      </c>
      <c r="G2003" s="48">
        <v>9388.6</v>
      </c>
      <c r="H2003" s="49">
        <f>Tabla13[[#This Row],[Importe]]-Tabla13[[#This Row],[Pagado]]</f>
        <v>0</v>
      </c>
      <c r="I2003" s="8" t="s">
        <v>10970</v>
      </c>
    </row>
    <row r="2004" spans="1:9" x14ac:dyDescent="0.25">
      <c r="A2004" s="14">
        <v>44245</v>
      </c>
      <c r="B2004" s="8" t="s">
        <v>16912</v>
      </c>
      <c r="C2004" s="12">
        <v>47685</v>
      </c>
      <c r="D2004" s="17" t="s">
        <v>7662</v>
      </c>
      <c r="E2004" s="48">
        <v>0</v>
      </c>
      <c r="F2004" s="18" t="s">
        <v>7662</v>
      </c>
      <c r="G2004" s="48">
        <v>0</v>
      </c>
      <c r="H2004" s="49">
        <f>Tabla13[[#This Row],[Importe]]-Tabla13[[#This Row],[Pagado]]</f>
        <v>0</v>
      </c>
      <c r="I2004" s="8" t="s">
        <v>7662</v>
      </c>
    </row>
    <row r="2005" spans="1:9" x14ac:dyDescent="0.25">
      <c r="A2005" s="14">
        <v>44245</v>
      </c>
      <c r="B2005" s="8" t="s">
        <v>16913</v>
      </c>
      <c r="C2005" s="12">
        <v>47686</v>
      </c>
      <c r="D2005" s="13" t="s">
        <v>3964</v>
      </c>
      <c r="E2005" s="48">
        <v>15086</v>
      </c>
      <c r="F2005" s="15">
        <v>44246</v>
      </c>
      <c r="G2005" s="48">
        <v>15086</v>
      </c>
      <c r="H2005" s="49">
        <f>Tabla13[[#This Row],[Importe]]-Tabla13[[#This Row],[Pagado]]</f>
        <v>0</v>
      </c>
      <c r="I2005" s="8" t="s">
        <v>10970</v>
      </c>
    </row>
    <row r="2006" spans="1:9" x14ac:dyDescent="0.25">
      <c r="A2006" s="14">
        <v>44245</v>
      </c>
      <c r="B2006" s="8" t="s">
        <v>16914</v>
      </c>
      <c r="C2006" s="12">
        <v>47687</v>
      </c>
      <c r="D2006" s="13" t="s">
        <v>4176</v>
      </c>
      <c r="E2006" s="48">
        <v>9473.2000000000007</v>
      </c>
      <c r="F2006" s="15">
        <v>44246</v>
      </c>
      <c r="G2006" s="48">
        <v>9473.2000000000007</v>
      </c>
      <c r="H2006" s="49">
        <f>Tabla13[[#This Row],[Importe]]-Tabla13[[#This Row],[Pagado]]</f>
        <v>0</v>
      </c>
      <c r="I2006" s="8" t="s">
        <v>10970</v>
      </c>
    </row>
    <row r="2007" spans="1:9" x14ac:dyDescent="0.25">
      <c r="A2007" s="14">
        <v>44245</v>
      </c>
      <c r="B2007" s="8" t="s">
        <v>16915</v>
      </c>
      <c r="C2007" s="12">
        <v>47688</v>
      </c>
      <c r="D2007" s="13" t="s">
        <v>3964</v>
      </c>
      <c r="E2007" s="48">
        <v>905.1</v>
      </c>
      <c r="F2007" s="15">
        <v>44245</v>
      </c>
      <c r="G2007" s="48">
        <v>905.1</v>
      </c>
      <c r="H2007" s="49">
        <f>Tabla13[[#This Row],[Importe]]-Tabla13[[#This Row],[Pagado]]</f>
        <v>0</v>
      </c>
      <c r="I2007" s="8" t="s">
        <v>10970</v>
      </c>
    </row>
    <row r="2008" spans="1:9" x14ac:dyDescent="0.25">
      <c r="A2008" s="14">
        <v>44245</v>
      </c>
      <c r="B2008" s="8" t="s">
        <v>16916</v>
      </c>
      <c r="C2008" s="12">
        <v>47689</v>
      </c>
      <c r="D2008" s="17" t="s">
        <v>7662</v>
      </c>
      <c r="E2008" s="48">
        <v>0</v>
      </c>
      <c r="F2008" s="18" t="s">
        <v>7662</v>
      </c>
      <c r="G2008" s="48">
        <v>0</v>
      </c>
      <c r="H2008" s="49">
        <f>Tabla13[[#This Row],[Importe]]-Tabla13[[#This Row],[Pagado]]</f>
        <v>0</v>
      </c>
      <c r="I2008" s="8" t="s">
        <v>7662</v>
      </c>
    </row>
    <row r="2009" spans="1:9" x14ac:dyDescent="0.25">
      <c r="A2009" s="14">
        <v>44245</v>
      </c>
      <c r="B2009" s="8" t="s">
        <v>16917</v>
      </c>
      <c r="C2009" s="12">
        <v>47690</v>
      </c>
      <c r="D2009" s="13" t="s">
        <v>3964</v>
      </c>
      <c r="E2009" s="48">
        <v>1978.4</v>
      </c>
      <c r="F2009" s="15">
        <v>44245</v>
      </c>
      <c r="G2009" s="48">
        <v>1978.4</v>
      </c>
      <c r="H2009" s="49">
        <f>Tabla13[[#This Row],[Importe]]-Tabla13[[#This Row],[Pagado]]</f>
        <v>0</v>
      </c>
      <c r="I2009" s="8" t="s">
        <v>10970</v>
      </c>
    </row>
    <row r="2010" spans="1:9" x14ac:dyDescent="0.25">
      <c r="A2010" s="14">
        <v>44245</v>
      </c>
      <c r="B2010" s="8" t="s">
        <v>16918</v>
      </c>
      <c r="C2010" s="12">
        <v>47691</v>
      </c>
      <c r="D2010" s="13" t="s">
        <v>4181</v>
      </c>
      <c r="E2010" s="48">
        <v>11255</v>
      </c>
      <c r="F2010" s="15">
        <v>44245</v>
      </c>
      <c r="G2010" s="48">
        <v>11255</v>
      </c>
      <c r="H2010" s="49">
        <f>Tabla13[[#This Row],[Importe]]-Tabla13[[#This Row],[Pagado]]</f>
        <v>0</v>
      </c>
      <c r="I2010" s="8" t="s">
        <v>10970</v>
      </c>
    </row>
    <row r="2011" spans="1:9" x14ac:dyDescent="0.25">
      <c r="A2011" s="14">
        <v>44245</v>
      </c>
      <c r="B2011" s="8" t="s">
        <v>16919</v>
      </c>
      <c r="C2011" s="12">
        <v>47692</v>
      </c>
      <c r="D2011" s="13" t="s">
        <v>3964</v>
      </c>
      <c r="E2011" s="48">
        <v>996.8</v>
      </c>
      <c r="F2011" s="15">
        <v>44245</v>
      </c>
      <c r="G2011" s="48">
        <v>996.8</v>
      </c>
      <c r="H2011" s="49">
        <f>Tabla13[[#This Row],[Importe]]-Tabla13[[#This Row],[Pagado]]</f>
        <v>0</v>
      </c>
      <c r="I2011" s="8" t="s">
        <v>10970</v>
      </c>
    </row>
    <row r="2012" spans="1:9" x14ac:dyDescent="0.25">
      <c r="A2012" s="14">
        <v>44245</v>
      </c>
      <c r="B2012" s="8" t="s">
        <v>16920</v>
      </c>
      <c r="C2012" s="12">
        <v>47693</v>
      </c>
      <c r="D2012" s="13" t="s">
        <v>4013</v>
      </c>
      <c r="E2012" s="48">
        <v>39270</v>
      </c>
      <c r="F2012" s="15">
        <v>44245</v>
      </c>
      <c r="G2012" s="48">
        <v>39270</v>
      </c>
      <c r="H2012" s="49">
        <f>Tabla13[[#This Row],[Importe]]-Tabla13[[#This Row],[Pagado]]</f>
        <v>0</v>
      </c>
      <c r="I2012" s="8" t="s">
        <v>10970</v>
      </c>
    </row>
    <row r="2013" spans="1:9" x14ac:dyDescent="0.25">
      <c r="A2013" s="14">
        <v>44245</v>
      </c>
      <c r="B2013" s="8" t="s">
        <v>16921</v>
      </c>
      <c r="C2013" s="12">
        <v>47694</v>
      </c>
      <c r="D2013" s="13" t="s">
        <v>3962</v>
      </c>
      <c r="E2013" s="48">
        <v>2953.5</v>
      </c>
      <c r="F2013" s="15">
        <v>44245</v>
      </c>
      <c r="G2013" s="48">
        <v>2953.5</v>
      </c>
      <c r="H2013" s="49">
        <f>Tabla13[[#This Row],[Importe]]-Tabla13[[#This Row],[Pagado]]</f>
        <v>0</v>
      </c>
      <c r="I2013" s="8" t="s">
        <v>10970</v>
      </c>
    </row>
    <row r="2014" spans="1:9" x14ac:dyDescent="0.25">
      <c r="A2014" s="14">
        <v>44245</v>
      </c>
      <c r="B2014" s="8" t="s">
        <v>16922</v>
      </c>
      <c r="C2014" s="12">
        <v>47695</v>
      </c>
      <c r="D2014" s="13" t="s">
        <v>4049</v>
      </c>
      <c r="E2014" s="48">
        <v>468</v>
      </c>
      <c r="F2014" s="15">
        <v>44245</v>
      </c>
      <c r="G2014" s="48">
        <v>468</v>
      </c>
      <c r="H2014" s="49">
        <f>Tabla13[[#This Row],[Importe]]-Tabla13[[#This Row],[Pagado]]</f>
        <v>0</v>
      </c>
      <c r="I2014" s="8" t="s">
        <v>10970</v>
      </c>
    </row>
    <row r="2015" spans="1:9" x14ac:dyDescent="0.25">
      <c r="A2015" s="14">
        <v>44245</v>
      </c>
      <c r="B2015" s="8" t="s">
        <v>16923</v>
      </c>
      <c r="C2015" s="12">
        <v>47696</v>
      </c>
      <c r="D2015" s="13" t="s">
        <v>4099</v>
      </c>
      <c r="E2015" s="48">
        <v>1818.6</v>
      </c>
      <c r="F2015" s="15">
        <v>44245</v>
      </c>
      <c r="G2015" s="48">
        <v>1818.6</v>
      </c>
      <c r="H2015" s="49">
        <f>Tabla13[[#This Row],[Importe]]-Tabla13[[#This Row],[Pagado]]</f>
        <v>0</v>
      </c>
      <c r="I2015" s="8" t="s">
        <v>10970</v>
      </c>
    </row>
    <row r="2016" spans="1:9" x14ac:dyDescent="0.25">
      <c r="A2016" s="14">
        <v>44245</v>
      </c>
      <c r="B2016" s="8" t="s">
        <v>16924</v>
      </c>
      <c r="C2016" s="12">
        <v>47697</v>
      </c>
      <c r="D2016" s="13" t="s">
        <v>3964</v>
      </c>
      <c r="E2016" s="48">
        <v>21</v>
      </c>
      <c r="F2016" s="15">
        <v>44245</v>
      </c>
      <c r="G2016" s="48">
        <v>21</v>
      </c>
      <c r="H2016" s="49">
        <f>Tabla13[[#This Row],[Importe]]-Tabla13[[#This Row],[Pagado]]</f>
        <v>0</v>
      </c>
      <c r="I2016" s="8" t="s">
        <v>10970</v>
      </c>
    </row>
    <row r="2017" spans="1:9" x14ac:dyDescent="0.25">
      <c r="A2017" s="14">
        <v>44245</v>
      </c>
      <c r="B2017" s="8" t="s">
        <v>16925</v>
      </c>
      <c r="C2017" s="12">
        <v>47698</v>
      </c>
      <c r="D2017" s="13" t="s">
        <v>3964</v>
      </c>
      <c r="E2017" s="48">
        <v>42</v>
      </c>
      <c r="F2017" s="15">
        <v>44245</v>
      </c>
      <c r="G2017" s="48">
        <v>42</v>
      </c>
      <c r="H2017" s="49">
        <f>Tabla13[[#This Row],[Importe]]-Tabla13[[#This Row],[Pagado]]</f>
        <v>0</v>
      </c>
      <c r="I2017" s="8" t="s">
        <v>10970</v>
      </c>
    </row>
    <row r="2018" spans="1:9" x14ac:dyDescent="0.25">
      <c r="A2018" s="14">
        <v>44245</v>
      </c>
      <c r="B2018" s="8" t="s">
        <v>16926</v>
      </c>
      <c r="C2018" s="12">
        <v>47699</v>
      </c>
      <c r="D2018" s="13" t="s">
        <v>3964</v>
      </c>
      <c r="E2018" s="48">
        <v>58.5</v>
      </c>
      <c r="F2018" s="15">
        <v>44245</v>
      </c>
      <c r="G2018" s="48">
        <v>58.5</v>
      </c>
      <c r="H2018" s="49">
        <f>Tabla13[[#This Row],[Importe]]-Tabla13[[#This Row],[Pagado]]</f>
        <v>0</v>
      </c>
      <c r="I2018" s="8" t="s">
        <v>10970</v>
      </c>
    </row>
    <row r="2019" spans="1:9" x14ac:dyDescent="0.25">
      <c r="A2019" s="14">
        <v>44245</v>
      </c>
      <c r="B2019" s="8" t="s">
        <v>16927</v>
      </c>
      <c r="C2019" s="12">
        <v>47700</v>
      </c>
      <c r="D2019" s="13" t="s">
        <v>3964</v>
      </c>
      <c r="E2019" s="48">
        <v>64.5</v>
      </c>
      <c r="F2019" s="15">
        <v>44245</v>
      </c>
      <c r="G2019" s="48">
        <v>64.5</v>
      </c>
      <c r="H2019" s="49">
        <f>Tabla13[[#This Row],[Importe]]-Tabla13[[#This Row],[Pagado]]</f>
        <v>0</v>
      </c>
      <c r="I2019" s="8" t="s">
        <v>10970</v>
      </c>
    </row>
    <row r="2020" spans="1:9" x14ac:dyDescent="0.25">
      <c r="A2020" s="14">
        <v>44245</v>
      </c>
      <c r="B2020" s="8" t="s">
        <v>16928</v>
      </c>
      <c r="C2020" s="12">
        <v>47701</v>
      </c>
      <c r="D2020" s="17" t="s">
        <v>7662</v>
      </c>
      <c r="E2020" s="48">
        <v>0</v>
      </c>
      <c r="F2020" s="18" t="s">
        <v>7662</v>
      </c>
      <c r="G2020" s="48">
        <v>0</v>
      </c>
      <c r="H2020" s="49">
        <f>Tabla13[[#This Row],[Importe]]-Tabla13[[#This Row],[Pagado]]</f>
        <v>0</v>
      </c>
      <c r="I2020" s="8" t="s">
        <v>7662</v>
      </c>
    </row>
    <row r="2021" spans="1:9" x14ac:dyDescent="0.25">
      <c r="A2021" s="14">
        <v>44245</v>
      </c>
      <c r="B2021" s="8" t="s">
        <v>16929</v>
      </c>
      <c r="C2021" s="12">
        <v>47702</v>
      </c>
      <c r="D2021" s="13" t="s">
        <v>4102</v>
      </c>
      <c r="E2021" s="48">
        <v>3047.2</v>
      </c>
      <c r="F2021" s="15">
        <v>44245</v>
      </c>
      <c r="G2021" s="48">
        <v>3047.2</v>
      </c>
      <c r="H2021" s="49">
        <f>Tabla13[[#This Row],[Importe]]-Tabla13[[#This Row],[Pagado]]</f>
        <v>0</v>
      </c>
      <c r="I2021" s="8" t="s">
        <v>10970</v>
      </c>
    </row>
    <row r="2022" spans="1:9" x14ac:dyDescent="0.25">
      <c r="A2022" s="14">
        <v>44245</v>
      </c>
      <c r="B2022" s="8" t="s">
        <v>16930</v>
      </c>
      <c r="C2022" s="12">
        <v>47703</v>
      </c>
      <c r="D2022" s="13" t="s">
        <v>4108</v>
      </c>
      <c r="E2022" s="48">
        <v>28646.5</v>
      </c>
      <c r="F2022" s="15">
        <v>44245</v>
      </c>
      <c r="G2022" s="48">
        <v>28646.5</v>
      </c>
      <c r="H2022" s="49">
        <f>Tabla13[[#This Row],[Importe]]-Tabla13[[#This Row],[Pagado]]</f>
        <v>0</v>
      </c>
      <c r="I2022" s="8" t="s">
        <v>10970</v>
      </c>
    </row>
    <row r="2023" spans="1:9" x14ac:dyDescent="0.25">
      <c r="A2023" s="14">
        <v>44245</v>
      </c>
      <c r="B2023" s="8" t="s">
        <v>16931</v>
      </c>
      <c r="C2023" s="12">
        <v>47704</v>
      </c>
      <c r="D2023" s="13" t="s">
        <v>3964</v>
      </c>
      <c r="E2023" s="48">
        <v>594.70000000000005</v>
      </c>
      <c r="F2023" s="15">
        <v>44245</v>
      </c>
      <c r="G2023" s="48">
        <v>594.70000000000005</v>
      </c>
      <c r="H2023" s="49">
        <f>Tabla13[[#This Row],[Importe]]-Tabla13[[#This Row],[Pagado]]</f>
        <v>0</v>
      </c>
      <c r="I2023" s="8" t="s">
        <v>10970</v>
      </c>
    </row>
    <row r="2024" spans="1:9" x14ac:dyDescent="0.25">
      <c r="A2024" s="14">
        <v>44245</v>
      </c>
      <c r="B2024" s="8" t="s">
        <v>16932</v>
      </c>
      <c r="C2024" s="12">
        <v>47705</v>
      </c>
      <c r="D2024" s="13" t="s">
        <v>4102</v>
      </c>
      <c r="E2024" s="48">
        <v>134.19999999999999</v>
      </c>
      <c r="F2024" s="15">
        <v>44245</v>
      </c>
      <c r="G2024" s="48">
        <v>134.19999999999999</v>
      </c>
      <c r="H2024" s="49">
        <f>Tabla13[[#This Row],[Importe]]-Tabla13[[#This Row],[Pagado]]</f>
        <v>0</v>
      </c>
      <c r="I2024" s="8" t="s">
        <v>10970</v>
      </c>
    </row>
    <row r="2025" spans="1:9" x14ac:dyDescent="0.25">
      <c r="A2025" s="14">
        <v>44245</v>
      </c>
      <c r="B2025" s="8" t="s">
        <v>16933</v>
      </c>
      <c r="C2025" s="12">
        <v>47706</v>
      </c>
      <c r="D2025" s="13" t="s">
        <v>3964</v>
      </c>
      <c r="E2025" s="48">
        <v>103.5</v>
      </c>
      <c r="F2025" s="15">
        <v>44245</v>
      </c>
      <c r="G2025" s="48">
        <v>103.5</v>
      </c>
      <c r="H2025" s="49">
        <f>Tabla13[[#This Row],[Importe]]-Tabla13[[#This Row],[Pagado]]</f>
        <v>0</v>
      </c>
      <c r="I2025" s="8" t="s">
        <v>10970</v>
      </c>
    </row>
    <row r="2026" spans="1:9" x14ac:dyDescent="0.25">
      <c r="A2026" s="14">
        <v>44245</v>
      </c>
      <c r="B2026" s="8" t="s">
        <v>16934</v>
      </c>
      <c r="C2026" s="12">
        <v>47707</v>
      </c>
      <c r="D2026" s="13" t="s">
        <v>3964</v>
      </c>
      <c r="E2026" s="48">
        <v>4877.2</v>
      </c>
      <c r="F2026" s="15">
        <v>44245</v>
      </c>
      <c r="G2026" s="48">
        <v>4877.2</v>
      </c>
      <c r="H2026" s="49">
        <f>Tabla13[[#This Row],[Importe]]-Tabla13[[#This Row],[Pagado]]</f>
        <v>0</v>
      </c>
      <c r="I2026" s="8" t="s">
        <v>10970</v>
      </c>
    </row>
    <row r="2027" spans="1:9" x14ac:dyDescent="0.25">
      <c r="A2027" s="14">
        <v>44245</v>
      </c>
      <c r="B2027" s="8" t="s">
        <v>16935</v>
      </c>
      <c r="C2027" s="12">
        <v>47708</v>
      </c>
      <c r="D2027" s="13" t="s">
        <v>4073</v>
      </c>
      <c r="E2027" s="48">
        <v>7801.4</v>
      </c>
      <c r="F2027" s="15">
        <v>44245</v>
      </c>
      <c r="G2027" s="48">
        <v>7801.4</v>
      </c>
      <c r="H2027" s="49">
        <f>Tabla13[[#This Row],[Importe]]-Tabla13[[#This Row],[Pagado]]</f>
        <v>0</v>
      </c>
      <c r="I2027" s="8" t="s">
        <v>10970</v>
      </c>
    </row>
    <row r="2028" spans="1:9" x14ac:dyDescent="0.25">
      <c r="A2028" s="14">
        <v>44245</v>
      </c>
      <c r="B2028" s="8" t="s">
        <v>16936</v>
      </c>
      <c r="C2028" s="12">
        <v>47709</v>
      </c>
      <c r="D2028" s="13" t="s">
        <v>4211</v>
      </c>
      <c r="E2028" s="48">
        <v>39690</v>
      </c>
      <c r="F2028" s="15">
        <v>44246</v>
      </c>
      <c r="G2028" s="48">
        <v>39690</v>
      </c>
      <c r="H2028" s="49">
        <f>Tabla13[[#This Row],[Importe]]-Tabla13[[#This Row],[Pagado]]</f>
        <v>0</v>
      </c>
      <c r="I2028" s="8" t="s">
        <v>10970</v>
      </c>
    </row>
    <row r="2029" spans="1:9" x14ac:dyDescent="0.25">
      <c r="A2029" s="14">
        <v>44245</v>
      </c>
      <c r="B2029" s="8" t="s">
        <v>16937</v>
      </c>
      <c r="C2029" s="12">
        <v>47710</v>
      </c>
      <c r="D2029" s="13" t="s">
        <v>4072</v>
      </c>
      <c r="E2029" s="48">
        <v>569.6</v>
      </c>
      <c r="F2029" s="15">
        <v>44245</v>
      </c>
      <c r="G2029" s="48">
        <v>569.6</v>
      </c>
      <c r="H2029" s="49">
        <f>Tabla13[[#This Row],[Importe]]-Tabla13[[#This Row],[Pagado]]</f>
        <v>0</v>
      </c>
      <c r="I2029" s="8" t="s">
        <v>10970</v>
      </c>
    </row>
    <row r="2030" spans="1:9" x14ac:dyDescent="0.25">
      <c r="A2030" s="14">
        <v>44245</v>
      </c>
      <c r="B2030" s="8" t="s">
        <v>16938</v>
      </c>
      <c r="C2030" s="12">
        <v>47711</v>
      </c>
      <c r="D2030" s="13" t="s">
        <v>3938</v>
      </c>
      <c r="E2030" s="48">
        <v>8593.4</v>
      </c>
      <c r="F2030" s="15">
        <v>44246</v>
      </c>
      <c r="G2030" s="48">
        <v>8593.4</v>
      </c>
      <c r="H2030" s="49">
        <f>Tabla13[[#This Row],[Importe]]-Tabla13[[#This Row],[Pagado]]</f>
        <v>0</v>
      </c>
      <c r="I2030" s="8" t="s">
        <v>10970</v>
      </c>
    </row>
    <row r="2031" spans="1:9" x14ac:dyDescent="0.25">
      <c r="A2031" s="14">
        <v>44245</v>
      </c>
      <c r="B2031" s="8" t="s">
        <v>16939</v>
      </c>
      <c r="C2031" s="12">
        <v>47712</v>
      </c>
      <c r="D2031" s="13" t="s">
        <v>4110</v>
      </c>
      <c r="E2031" s="48">
        <v>1468.8</v>
      </c>
      <c r="F2031" s="15">
        <v>44245</v>
      </c>
      <c r="G2031" s="48">
        <v>1468.8</v>
      </c>
      <c r="H2031" s="49">
        <f>Tabla13[[#This Row],[Importe]]-Tabla13[[#This Row],[Pagado]]</f>
        <v>0</v>
      </c>
      <c r="I2031" s="8" t="s">
        <v>10970</v>
      </c>
    </row>
    <row r="2032" spans="1:9" x14ac:dyDescent="0.25">
      <c r="A2032" s="14">
        <v>44245</v>
      </c>
      <c r="B2032" s="8" t="s">
        <v>16940</v>
      </c>
      <c r="C2032" s="12">
        <v>47713</v>
      </c>
      <c r="D2032" s="13" t="s">
        <v>3964</v>
      </c>
      <c r="E2032" s="48">
        <v>21.6</v>
      </c>
      <c r="F2032" s="15">
        <v>44245</v>
      </c>
      <c r="G2032" s="48">
        <v>21.6</v>
      </c>
      <c r="H2032" s="49">
        <f>Tabla13[[#This Row],[Importe]]-Tabla13[[#This Row],[Pagado]]</f>
        <v>0</v>
      </c>
      <c r="I2032" s="8" t="s">
        <v>10970</v>
      </c>
    </row>
    <row r="2033" spans="1:9" x14ac:dyDescent="0.25">
      <c r="A2033" s="14">
        <v>44245</v>
      </c>
      <c r="B2033" s="8" t="s">
        <v>16941</v>
      </c>
      <c r="C2033" s="12">
        <v>47714</v>
      </c>
      <c r="D2033" s="13" t="s">
        <v>4017</v>
      </c>
      <c r="E2033" s="48">
        <v>114513</v>
      </c>
      <c r="F2033" s="15">
        <v>44247</v>
      </c>
      <c r="G2033" s="48">
        <v>114513</v>
      </c>
      <c r="H2033" s="49">
        <f>Tabla13[[#This Row],[Importe]]-Tabla13[[#This Row],[Pagado]]</f>
        <v>0</v>
      </c>
      <c r="I2033" s="8" t="s">
        <v>10970</v>
      </c>
    </row>
    <row r="2034" spans="1:9" x14ac:dyDescent="0.25">
      <c r="A2034" s="14">
        <v>44245</v>
      </c>
      <c r="B2034" s="8" t="s">
        <v>16942</v>
      </c>
      <c r="C2034" s="12">
        <v>47715</v>
      </c>
      <c r="D2034" s="13" t="s">
        <v>4001</v>
      </c>
      <c r="E2034" s="48">
        <v>4160</v>
      </c>
      <c r="F2034" s="15">
        <v>44246</v>
      </c>
      <c r="G2034" s="48">
        <v>4160</v>
      </c>
      <c r="H2034" s="49">
        <f>Tabla13[[#This Row],[Importe]]-Tabla13[[#This Row],[Pagado]]</f>
        <v>0</v>
      </c>
      <c r="I2034" s="8" t="s">
        <v>10970</v>
      </c>
    </row>
    <row r="2035" spans="1:9" x14ac:dyDescent="0.25">
      <c r="A2035" s="14">
        <v>44245</v>
      </c>
      <c r="B2035" s="8" t="s">
        <v>16943</v>
      </c>
      <c r="C2035" s="12">
        <v>47716</v>
      </c>
      <c r="D2035" s="13" t="s">
        <v>4168</v>
      </c>
      <c r="E2035" s="48">
        <v>8746.7999999999993</v>
      </c>
      <c r="F2035" s="15">
        <v>44245</v>
      </c>
      <c r="G2035" s="48">
        <v>8746.7999999999993</v>
      </c>
      <c r="H2035" s="49">
        <f>Tabla13[[#This Row],[Importe]]-Tabla13[[#This Row],[Pagado]]</f>
        <v>0</v>
      </c>
      <c r="I2035" s="8" t="s">
        <v>10970</v>
      </c>
    </row>
    <row r="2036" spans="1:9" x14ac:dyDescent="0.25">
      <c r="A2036" s="14">
        <v>44245</v>
      </c>
      <c r="B2036" s="8" t="s">
        <v>16944</v>
      </c>
      <c r="C2036" s="12">
        <v>47717</v>
      </c>
      <c r="D2036" s="13" t="s">
        <v>4019</v>
      </c>
      <c r="E2036" s="48">
        <v>10.45</v>
      </c>
      <c r="F2036" s="15">
        <v>44251</v>
      </c>
      <c r="G2036" s="48">
        <v>10.45</v>
      </c>
      <c r="H2036" s="49">
        <f>Tabla13[[#This Row],[Importe]]-Tabla13[[#This Row],[Pagado]]</f>
        <v>0</v>
      </c>
      <c r="I2036" s="8" t="s">
        <v>10970</v>
      </c>
    </row>
    <row r="2037" spans="1:9" x14ac:dyDescent="0.25">
      <c r="A2037" s="14">
        <v>44245</v>
      </c>
      <c r="B2037" s="8" t="s">
        <v>16945</v>
      </c>
      <c r="C2037" s="12">
        <v>47718</v>
      </c>
      <c r="D2037" s="13" t="s">
        <v>3964</v>
      </c>
      <c r="E2037" s="48">
        <v>63</v>
      </c>
      <c r="F2037" s="15">
        <v>44245</v>
      </c>
      <c r="G2037" s="48">
        <v>63</v>
      </c>
      <c r="H2037" s="49">
        <f>Tabla13[[#This Row],[Importe]]-Tabla13[[#This Row],[Pagado]]</f>
        <v>0</v>
      </c>
      <c r="I2037" s="8" t="s">
        <v>10970</v>
      </c>
    </row>
    <row r="2038" spans="1:9" x14ac:dyDescent="0.25">
      <c r="A2038" s="14">
        <v>44245</v>
      </c>
      <c r="B2038" s="8" t="s">
        <v>16946</v>
      </c>
      <c r="C2038" s="12">
        <v>47719</v>
      </c>
      <c r="D2038" s="13" t="s">
        <v>4157</v>
      </c>
      <c r="E2038" s="48">
        <v>17638</v>
      </c>
      <c r="F2038" s="15">
        <v>44246</v>
      </c>
      <c r="G2038" s="48">
        <v>17638</v>
      </c>
      <c r="H2038" s="49">
        <f>Tabla13[[#This Row],[Importe]]-Tabla13[[#This Row],[Pagado]]</f>
        <v>0</v>
      </c>
      <c r="I2038" s="8" t="s">
        <v>10970</v>
      </c>
    </row>
    <row r="2039" spans="1:9" x14ac:dyDescent="0.25">
      <c r="A2039" s="14">
        <v>44246</v>
      </c>
      <c r="B2039" s="8" t="s">
        <v>16947</v>
      </c>
      <c r="C2039" s="12">
        <v>47720</v>
      </c>
      <c r="D2039" s="13" t="s">
        <v>4028</v>
      </c>
      <c r="E2039" s="48">
        <v>2915.1</v>
      </c>
      <c r="F2039" s="15">
        <v>44246</v>
      </c>
      <c r="G2039" s="48">
        <v>2915.1</v>
      </c>
      <c r="H2039" s="49">
        <f>Tabla13[[#This Row],[Importe]]-Tabla13[[#This Row],[Pagado]]</f>
        <v>0</v>
      </c>
      <c r="I2039" s="8" t="s">
        <v>10970</v>
      </c>
    </row>
    <row r="2040" spans="1:9" x14ac:dyDescent="0.25">
      <c r="A2040" s="14">
        <v>44246</v>
      </c>
      <c r="B2040" s="8" t="s">
        <v>16948</v>
      </c>
      <c r="C2040" s="12">
        <v>47721</v>
      </c>
      <c r="D2040" s="13" t="s">
        <v>3936</v>
      </c>
      <c r="E2040" s="48">
        <v>7686.8</v>
      </c>
      <c r="F2040" s="15">
        <v>44249</v>
      </c>
      <c r="G2040" s="48">
        <v>7686.8</v>
      </c>
      <c r="H2040" s="49">
        <f>Tabla13[[#This Row],[Importe]]-Tabla13[[#This Row],[Pagado]]</f>
        <v>0</v>
      </c>
      <c r="I2040" s="8" t="s">
        <v>10970</v>
      </c>
    </row>
    <row r="2041" spans="1:9" x14ac:dyDescent="0.25">
      <c r="A2041" s="14">
        <v>44246</v>
      </c>
      <c r="B2041" s="8" t="s">
        <v>16949</v>
      </c>
      <c r="C2041" s="12">
        <v>47722</v>
      </c>
      <c r="D2041" s="13" t="s">
        <v>3935</v>
      </c>
      <c r="E2041" s="48">
        <v>41426</v>
      </c>
      <c r="F2041" s="15">
        <v>44216</v>
      </c>
      <c r="G2041" s="48">
        <v>41426</v>
      </c>
      <c r="H2041" s="49">
        <f>Tabla13[[#This Row],[Importe]]-Tabla13[[#This Row],[Pagado]]</f>
        <v>0</v>
      </c>
      <c r="I2041" s="8" t="s">
        <v>10970</v>
      </c>
    </row>
    <row r="2042" spans="1:9" x14ac:dyDescent="0.25">
      <c r="A2042" s="14">
        <v>44246</v>
      </c>
      <c r="B2042" s="8" t="s">
        <v>16950</v>
      </c>
      <c r="C2042" s="12">
        <v>47723</v>
      </c>
      <c r="D2042" s="13" t="s">
        <v>4062</v>
      </c>
      <c r="E2042" s="48">
        <v>30010</v>
      </c>
      <c r="F2042" s="15">
        <v>44246</v>
      </c>
      <c r="G2042" s="48">
        <v>30010</v>
      </c>
      <c r="H2042" s="49">
        <f>Tabla13[[#This Row],[Importe]]-Tabla13[[#This Row],[Pagado]]</f>
        <v>0</v>
      </c>
      <c r="I2042" s="8" t="s">
        <v>10970</v>
      </c>
    </row>
    <row r="2043" spans="1:9" x14ac:dyDescent="0.25">
      <c r="A2043" s="14">
        <v>44246</v>
      </c>
      <c r="B2043" s="8" t="s">
        <v>16951</v>
      </c>
      <c r="C2043" s="12">
        <v>47724</v>
      </c>
      <c r="D2043" s="13" t="s">
        <v>4035</v>
      </c>
      <c r="E2043" s="48">
        <v>7655.4</v>
      </c>
      <c r="F2043" s="15">
        <v>44246</v>
      </c>
      <c r="G2043" s="48">
        <v>7655.4</v>
      </c>
      <c r="H2043" s="49">
        <f>Tabla13[[#This Row],[Importe]]-Tabla13[[#This Row],[Pagado]]</f>
        <v>0</v>
      </c>
      <c r="I2043" s="8" t="s">
        <v>10970</v>
      </c>
    </row>
    <row r="2044" spans="1:9" x14ac:dyDescent="0.25">
      <c r="A2044" s="14">
        <v>44246</v>
      </c>
      <c r="B2044" s="8" t="s">
        <v>16952</v>
      </c>
      <c r="C2044" s="12">
        <v>47725</v>
      </c>
      <c r="D2044" s="13" t="s">
        <v>3950</v>
      </c>
      <c r="E2044" s="48">
        <v>31877.200000000001</v>
      </c>
      <c r="F2044" s="15">
        <v>44247</v>
      </c>
      <c r="G2044" s="48">
        <v>31877.200000000001</v>
      </c>
      <c r="H2044" s="49">
        <f>Tabla13[[#This Row],[Importe]]-Tabla13[[#This Row],[Pagado]]</f>
        <v>0</v>
      </c>
      <c r="I2044" s="8" t="s">
        <v>10970</v>
      </c>
    </row>
    <row r="2045" spans="1:9" x14ac:dyDescent="0.25">
      <c r="A2045" s="14">
        <v>44246</v>
      </c>
      <c r="B2045" s="8" t="s">
        <v>16953</v>
      </c>
      <c r="C2045" s="12">
        <v>47726</v>
      </c>
      <c r="D2045" s="13" t="s">
        <v>9503</v>
      </c>
      <c r="E2045" s="48">
        <v>4308.8999999999996</v>
      </c>
      <c r="F2045" s="15">
        <v>44246</v>
      </c>
      <c r="G2045" s="48">
        <v>4308.8999999999996</v>
      </c>
      <c r="H2045" s="49">
        <f>Tabla13[[#This Row],[Importe]]-Tabla13[[#This Row],[Pagado]]</f>
        <v>0</v>
      </c>
      <c r="I2045" s="8" t="s">
        <v>10970</v>
      </c>
    </row>
    <row r="2046" spans="1:9" x14ac:dyDescent="0.25">
      <c r="A2046" s="14">
        <v>44246</v>
      </c>
      <c r="B2046" s="8" t="s">
        <v>16954</v>
      </c>
      <c r="C2046" s="12">
        <v>47727</v>
      </c>
      <c r="D2046" s="13" t="s">
        <v>3946</v>
      </c>
      <c r="E2046" s="48">
        <v>2959.2</v>
      </c>
      <c r="F2046" s="15">
        <v>44247</v>
      </c>
      <c r="G2046" s="48">
        <v>2959.2</v>
      </c>
      <c r="H2046" s="49">
        <f>Tabla13[[#This Row],[Importe]]-Tabla13[[#This Row],[Pagado]]</f>
        <v>0</v>
      </c>
      <c r="I2046" s="8" t="s">
        <v>10970</v>
      </c>
    </row>
    <row r="2047" spans="1:9" x14ac:dyDescent="0.25">
      <c r="A2047" s="14">
        <v>44246</v>
      </c>
      <c r="B2047" s="8" t="s">
        <v>16955</v>
      </c>
      <c r="C2047" s="12">
        <v>47728</v>
      </c>
      <c r="D2047" s="13" t="s">
        <v>3938</v>
      </c>
      <c r="E2047" s="48">
        <v>5040.8</v>
      </c>
      <c r="F2047" s="15">
        <v>44247</v>
      </c>
      <c r="G2047" s="48">
        <v>5040.8</v>
      </c>
      <c r="H2047" s="49">
        <f>Tabla13[[#This Row],[Importe]]-Tabla13[[#This Row],[Pagado]]</f>
        <v>0</v>
      </c>
      <c r="I2047" s="8" t="s">
        <v>10970</v>
      </c>
    </row>
    <row r="2048" spans="1:9" x14ac:dyDescent="0.25">
      <c r="A2048" s="14">
        <v>44246</v>
      </c>
      <c r="B2048" s="8" t="s">
        <v>16956</v>
      </c>
      <c r="C2048" s="12">
        <v>47729</v>
      </c>
      <c r="D2048" s="13" t="s">
        <v>3947</v>
      </c>
      <c r="E2048" s="48">
        <v>3497.2</v>
      </c>
      <c r="F2048" s="15">
        <v>44247</v>
      </c>
      <c r="G2048" s="48">
        <v>3497.2</v>
      </c>
      <c r="H2048" s="49">
        <f>Tabla13[[#This Row],[Importe]]-Tabla13[[#This Row],[Pagado]]</f>
        <v>0</v>
      </c>
      <c r="I2048" s="8" t="s">
        <v>10970</v>
      </c>
    </row>
    <row r="2049" spans="1:9" x14ac:dyDescent="0.25">
      <c r="A2049" s="14">
        <v>44246</v>
      </c>
      <c r="B2049" s="8" t="s">
        <v>16957</v>
      </c>
      <c r="C2049" s="12">
        <v>47730</v>
      </c>
      <c r="D2049" s="13" t="s">
        <v>8333</v>
      </c>
      <c r="E2049" s="48">
        <v>10557.8</v>
      </c>
      <c r="F2049" s="15">
        <v>44250</v>
      </c>
      <c r="G2049" s="48">
        <v>10557.8</v>
      </c>
      <c r="H2049" s="49">
        <f>Tabla13[[#This Row],[Importe]]-Tabla13[[#This Row],[Pagado]]</f>
        <v>0</v>
      </c>
      <c r="I2049" s="8" t="s">
        <v>10970</v>
      </c>
    </row>
    <row r="2050" spans="1:9" x14ac:dyDescent="0.25">
      <c r="A2050" s="14">
        <v>44246</v>
      </c>
      <c r="B2050" s="8" t="s">
        <v>16958</v>
      </c>
      <c r="C2050" s="12">
        <v>47731</v>
      </c>
      <c r="D2050" s="13" t="s">
        <v>3941</v>
      </c>
      <c r="E2050" s="48">
        <v>4877.8</v>
      </c>
      <c r="F2050" s="15">
        <v>44247</v>
      </c>
      <c r="G2050" s="48">
        <v>4877.8</v>
      </c>
      <c r="H2050" s="49">
        <f>Tabla13[[#This Row],[Importe]]-Tabla13[[#This Row],[Pagado]]</f>
        <v>0</v>
      </c>
      <c r="I2050" s="8" t="s">
        <v>10970</v>
      </c>
    </row>
    <row r="2051" spans="1:9" x14ac:dyDescent="0.25">
      <c r="A2051" s="14">
        <v>44246</v>
      </c>
      <c r="B2051" s="8" t="s">
        <v>16959</v>
      </c>
      <c r="C2051" s="12">
        <v>47732</v>
      </c>
      <c r="D2051" s="13" t="s">
        <v>3952</v>
      </c>
      <c r="E2051" s="48">
        <v>33076.800000000003</v>
      </c>
      <c r="F2051" s="15">
        <v>44246</v>
      </c>
      <c r="G2051" s="48">
        <v>33076.800000000003</v>
      </c>
      <c r="H2051" s="49">
        <f>Tabla13[[#This Row],[Importe]]-Tabla13[[#This Row],[Pagado]]</f>
        <v>0</v>
      </c>
      <c r="I2051" s="8" t="s">
        <v>10970</v>
      </c>
    </row>
    <row r="2052" spans="1:9" x14ac:dyDescent="0.25">
      <c r="A2052" s="14">
        <v>44246</v>
      </c>
      <c r="B2052" s="8" t="s">
        <v>16960</v>
      </c>
      <c r="C2052" s="12">
        <v>47733</v>
      </c>
      <c r="D2052" s="13" t="s">
        <v>4184</v>
      </c>
      <c r="E2052" s="48">
        <v>18284.2</v>
      </c>
      <c r="F2052" s="15">
        <v>44246</v>
      </c>
      <c r="G2052" s="48">
        <v>18284.2</v>
      </c>
      <c r="H2052" s="49">
        <f>Tabla13[[#This Row],[Importe]]-Tabla13[[#This Row],[Pagado]]</f>
        <v>0</v>
      </c>
      <c r="I2052" s="8" t="s">
        <v>10970</v>
      </c>
    </row>
    <row r="2053" spans="1:9" ht="30" x14ac:dyDescent="0.25">
      <c r="A2053" s="14">
        <v>44246</v>
      </c>
      <c r="B2053" s="8" t="s">
        <v>16961</v>
      </c>
      <c r="C2053" s="12">
        <v>47734</v>
      </c>
      <c r="D2053" s="13" t="s">
        <v>3951</v>
      </c>
      <c r="E2053" s="48">
        <v>4151.8</v>
      </c>
      <c r="F2053" s="15" t="s">
        <v>16809</v>
      </c>
      <c r="G2053" s="48">
        <f>1000+3151.8</f>
        <v>4151.8</v>
      </c>
      <c r="H2053" s="49">
        <f>Tabla13[[#This Row],[Importe]]-Tabla13[[#This Row],[Pagado]]</f>
        <v>0</v>
      </c>
      <c r="I2053" s="8" t="s">
        <v>10970</v>
      </c>
    </row>
    <row r="2054" spans="1:9" x14ac:dyDescent="0.25">
      <c r="A2054" s="14">
        <v>44246</v>
      </c>
      <c r="B2054" s="8" t="s">
        <v>16962</v>
      </c>
      <c r="C2054" s="12">
        <v>47735</v>
      </c>
      <c r="D2054" s="13" t="s">
        <v>3949</v>
      </c>
      <c r="E2054" s="48">
        <v>26907.599999999999</v>
      </c>
      <c r="F2054" s="15">
        <v>44248</v>
      </c>
      <c r="G2054" s="48">
        <v>26907.599999999999</v>
      </c>
      <c r="H2054" s="49">
        <f>Tabla13[[#This Row],[Importe]]-Tabla13[[#This Row],[Pagado]]</f>
        <v>0</v>
      </c>
      <c r="I2054" s="8" t="s">
        <v>10970</v>
      </c>
    </row>
    <row r="2055" spans="1:9" x14ac:dyDescent="0.25">
      <c r="A2055" s="14">
        <v>44246</v>
      </c>
      <c r="B2055" s="8" t="s">
        <v>16963</v>
      </c>
      <c r="C2055" s="12">
        <v>47736</v>
      </c>
      <c r="D2055" s="13" t="s">
        <v>3945</v>
      </c>
      <c r="E2055" s="48">
        <v>5033.3999999999996</v>
      </c>
      <c r="F2055" s="15">
        <v>44247</v>
      </c>
      <c r="G2055" s="48">
        <v>5033.3999999999996</v>
      </c>
      <c r="H2055" s="49">
        <f>Tabla13[[#This Row],[Importe]]-Tabla13[[#This Row],[Pagado]]</f>
        <v>0</v>
      </c>
      <c r="I2055" s="8" t="s">
        <v>10970</v>
      </c>
    </row>
    <row r="2056" spans="1:9" x14ac:dyDescent="0.25">
      <c r="A2056" s="14">
        <v>44246</v>
      </c>
      <c r="B2056" s="8" t="s">
        <v>16964</v>
      </c>
      <c r="C2056" s="12">
        <v>47737</v>
      </c>
      <c r="D2056" s="13" t="s">
        <v>10536</v>
      </c>
      <c r="E2056" s="48">
        <v>981.2</v>
      </c>
      <c r="F2056" s="15">
        <v>44246</v>
      </c>
      <c r="G2056" s="48">
        <v>981.2</v>
      </c>
      <c r="H2056" s="49">
        <f>Tabla13[[#This Row],[Importe]]-Tabla13[[#This Row],[Pagado]]</f>
        <v>0</v>
      </c>
      <c r="I2056" s="8" t="s">
        <v>10970</v>
      </c>
    </row>
    <row r="2057" spans="1:9" x14ac:dyDescent="0.25">
      <c r="A2057" s="14">
        <v>44246</v>
      </c>
      <c r="B2057" s="8" t="s">
        <v>16965</v>
      </c>
      <c r="C2057" s="12">
        <v>47738</v>
      </c>
      <c r="D2057" s="13" t="s">
        <v>4215</v>
      </c>
      <c r="E2057" s="48">
        <v>524.6</v>
      </c>
      <c r="F2057" s="15">
        <v>44246</v>
      </c>
      <c r="G2057" s="48">
        <v>524.6</v>
      </c>
      <c r="H2057" s="49">
        <f>Tabla13[[#This Row],[Importe]]-Tabla13[[#This Row],[Pagado]]</f>
        <v>0</v>
      </c>
      <c r="I2057" s="8" t="s">
        <v>10970</v>
      </c>
    </row>
    <row r="2058" spans="1:9" x14ac:dyDescent="0.25">
      <c r="A2058" s="14">
        <v>44246</v>
      </c>
      <c r="B2058" s="8" t="s">
        <v>16966</v>
      </c>
      <c r="C2058" s="12">
        <v>47739</v>
      </c>
      <c r="D2058" s="13" t="s">
        <v>4083</v>
      </c>
      <c r="E2058" s="48">
        <v>6268.4</v>
      </c>
      <c r="F2058" s="15">
        <v>44246</v>
      </c>
      <c r="G2058" s="48">
        <v>6268.4</v>
      </c>
      <c r="H2058" s="49">
        <f>Tabla13[[#This Row],[Importe]]-Tabla13[[#This Row],[Pagado]]</f>
        <v>0</v>
      </c>
      <c r="I2058" s="8" t="s">
        <v>10970</v>
      </c>
    </row>
    <row r="2059" spans="1:9" x14ac:dyDescent="0.25">
      <c r="A2059" s="14">
        <v>44246</v>
      </c>
      <c r="B2059" s="8" t="s">
        <v>16967</v>
      </c>
      <c r="C2059" s="12">
        <v>47740</v>
      </c>
      <c r="D2059" s="13" t="s">
        <v>4045</v>
      </c>
      <c r="E2059" s="48">
        <v>4005.1</v>
      </c>
      <c r="F2059" s="15">
        <v>44246</v>
      </c>
      <c r="G2059" s="48">
        <v>4005.1</v>
      </c>
      <c r="H2059" s="49">
        <f>Tabla13[[#This Row],[Importe]]-Tabla13[[#This Row],[Pagado]]</f>
        <v>0</v>
      </c>
      <c r="I2059" s="8" t="s">
        <v>10970</v>
      </c>
    </row>
    <row r="2060" spans="1:9" x14ac:dyDescent="0.25">
      <c r="A2060" s="14">
        <v>44246</v>
      </c>
      <c r="B2060" s="8" t="s">
        <v>16968</v>
      </c>
      <c r="C2060" s="12">
        <v>47741</v>
      </c>
      <c r="D2060" s="13" t="s">
        <v>4093</v>
      </c>
      <c r="E2060" s="48">
        <v>6121.5</v>
      </c>
      <c r="F2060" s="15">
        <v>44246</v>
      </c>
      <c r="G2060" s="48">
        <v>6121.5</v>
      </c>
      <c r="H2060" s="49">
        <f>Tabla13[[#This Row],[Importe]]-Tabla13[[#This Row],[Pagado]]</f>
        <v>0</v>
      </c>
      <c r="I2060" s="8" t="s">
        <v>10970</v>
      </c>
    </row>
    <row r="2061" spans="1:9" x14ac:dyDescent="0.25">
      <c r="A2061" s="14">
        <v>44246</v>
      </c>
      <c r="B2061" s="8" t="s">
        <v>16969</v>
      </c>
      <c r="C2061" s="12">
        <v>47742</v>
      </c>
      <c r="D2061" s="13" t="s">
        <v>3944</v>
      </c>
      <c r="E2061" s="48">
        <v>3723.8</v>
      </c>
      <c r="F2061" s="15">
        <v>44247</v>
      </c>
      <c r="G2061" s="48">
        <v>3723.8</v>
      </c>
      <c r="H2061" s="49">
        <f>Tabla13[[#This Row],[Importe]]-Tabla13[[#This Row],[Pagado]]</f>
        <v>0</v>
      </c>
      <c r="I2061" s="8" t="s">
        <v>10970</v>
      </c>
    </row>
    <row r="2062" spans="1:9" x14ac:dyDescent="0.25">
      <c r="A2062" s="14">
        <v>44246</v>
      </c>
      <c r="B2062" s="8" t="s">
        <v>16970</v>
      </c>
      <c r="C2062" s="12">
        <v>47743</v>
      </c>
      <c r="D2062" s="13" t="s">
        <v>4046</v>
      </c>
      <c r="E2062" s="48">
        <v>837</v>
      </c>
      <c r="F2062" s="15">
        <v>44246</v>
      </c>
      <c r="G2062" s="48">
        <v>837</v>
      </c>
      <c r="H2062" s="49">
        <f>Tabla13[[#This Row],[Importe]]-Tabla13[[#This Row],[Pagado]]</f>
        <v>0</v>
      </c>
      <c r="I2062" s="8" t="s">
        <v>10970</v>
      </c>
    </row>
    <row r="2063" spans="1:9" x14ac:dyDescent="0.25">
      <c r="A2063" s="14">
        <v>44246</v>
      </c>
      <c r="B2063" s="8" t="s">
        <v>16971</v>
      </c>
      <c r="C2063" s="12">
        <v>47744</v>
      </c>
      <c r="D2063" s="13" t="s">
        <v>4056</v>
      </c>
      <c r="E2063" s="48">
        <v>2444.1999999999998</v>
      </c>
      <c r="F2063" s="15">
        <v>44246</v>
      </c>
      <c r="G2063" s="48">
        <v>2444.1999999999998</v>
      </c>
      <c r="H2063" s="49">
        <f>Tabla13[[#This Row],[Importe]]-Tabla13[[#This Row],[Pagado]]</f>
        <v>0</v>
      </c>
      <c r="I2063" s="8" t="s">
        <v>10970</v>
      </c>
    </row>
    <row r="2064" spans="1:9" x14ac:dyDescent="0.25">
      <c r="A2064" s="14">
        <v>44246</v>
      </c>
      <c r="B2064" s="8" t="s">
        <v>16972</v>
      </c>
      <c r="C2064" s="12">
        <v>47745</v>
      </c>
      <c r="D2064" s="13" t="s">
        <v>3939</v>
      </c>
      <c r="E2064" s="48">
        <v>3771.1</v>
      </c>
      <c r="F2064" s="15">
        <v>44247</v>
      </c>
      <c r="G2064" s="48">
        <v>3771.1</v>
      </c>
      <c r="H2064" s="49">
        <f>Tabla13[[#This Row],[Importe]]-Tabla13[[#This Row],[Pagado]]</f>
        <v>0</v>
      </c>
      <c r="I2064" s="8" t="s">
        <v>10970</v>
      </c>
    </row>
    <row r="2065" spans="1:9" x14ac:dyDescent="0.25">
      <c r="A2065" s="14">
        <v>44246</v>
      </c>
      <c r="B2065" s="8" t="s">
        <v>16973</v>
      </c>
      <c r="C2065" s="12">
        <v>47746</v>
      </c>
      <c r="D2065" s="13" t="s">
        <v>3940</v>
      </c>
      <c r="E2065" s="48">
        <v>3506.8</v>
      </c>
      <c r="F2065" s="15">
        <v>44247</v>
      </c>
      <c r="G2065" s="48">
        <v>3506.8</v>
      </c>
      <c r="H2065" s="49">
        <f>Tabla13[[#This Row],[Importe]]-Tabla13[[#This Row],[Pagado]]</f>
        <v>0</v>
      </c>
      <c r="I2065" s="8" t="s">
        <v>10970</v>
      </c>
    </row>
    <row r="2066" spans="1:9" x14ac:dyDescent="0.25">
      <c r="A2066" s="14">
        <v>44246</v>
      </c>
      <c r="B2066" s="8" t="s">
        <v>16974</v>
      </c>
      <c r="C2066" s="12">
        <v>47747</v>
      </c>
      <c r="D2066" s="13" t="s">
        <v>3973</v>
      </c>
      <c r="E2066" s="48">
        <v>3549</v>
      </c>
      <c r="F2066" s="15">
        <v>44246</v>
      </c>
      <c r="G2066" s="48">
        <v>3549</v>
      </c>
      <c r="H2066" s="49">
        <f>Tabla13[[#This Row],[Importe]]-Tabla13[[#This Row],[Pagado]]</f>
        <v>0</v>
      </c>
      <c r="I2066" s="8" t="s">
        <v>10970</v>
      </c>
    </row>
    <row r="2067" spans="1:9" x14ac:dyDescent="0.25">
      <c r="A2067" s="14">
        <v>44246</v>
      </c>
      <c r="B2067" s="8" t="s">
        <v>16975</v>
      </c>
      <c r="C2067" s="12">
        <v>47748</v>
      </c>
      <c r="D2067" s="13" t="s">
        <v>3942</v>
      </c>
      <c r="E2067" s="48">
        <v>3669.6</v>
      </c>
      <c r="F2067" s="15">
        <v>44250</v>
      </c>
      <c r="G2067" s="48">
        <v>3669.6</v>
      </c>
      <c r="H2067" s="49">
        <f>Tabla13[[#This Row],[Importe]]-Tabla13[[#This Row],[Pagado]]</f>
        <v>0</v>
      </c>
      <c r="I2067" s="8" t="s">
        <v>10970</v>
      </c>
    </row>
    <row r="2068" spans="1:9" x14ac:dyDescent="0.25">
      <c r="A2068" s="14">
        <v>44246</v>
      </c>
      <c r="B2068" s="8" t="s">
        <v>16976</v>
      </c>
      <c r="C2068" s="12">
        <v>47749</v>
      </c>
      <c r="D2068" s="13" t="s">
        <v>3947</v>
      </c>
      <c r="E2068" s="48">
        <v>5220.8</v>
      </c>
      <c r="F2068" s="15">
        <v>44246</v>
      </c>
      <c r="G2068" s="48">
        <v>5220.8</v>
      </c>
      <c r="H2068" s="49">
        <f>Tabla13[[#This Row],[Importe]]-Tabla13[[#This Row],[Pagado]]</f>
        <v>0</v>
      </c>
      <c r="I2068" s="8" t="s">
        <v>10970</v>
      </c>
    </row>
    <row r="2069" spans="1:9" x14ac:dyDescent="0.25">
      <c r="A2069" s="14">
        <v>44246</v>
      </c>
      <c r="B2069" s="8" t="s">
        <v>16977</v>
      </c>
      <c r="C2069" s="12">
        <v>47750</v>
      </c>
      <c r="D2069" s="13" t="s">
        <v>3994</v>
      </c>
      <c r="E2069" s="48">
        <v>1402.2</v>
      </c>
      <c r="F2069" s="15">
        <v>44246</v>
      </c>
      <c r="G2069" s="48">
        <v>1402.2</v>
      </c>
      <c r="H2069" s="49">
        <f>Tabla13[[#This Row],[Importe]]-Tabla13[[#This Row],[Pagado]]</f>
        <v>0</v>
      </c>
      <c r="I2069" s="8" t="s">
        <v>10970</v>
      </c>
    </row>
    <row r="2070" spans="1:9" x14ac:dyDescent="0.25">
      <c r="A2070" s="14">
        <v>44246</v>
      </c>
      <c r="B2070" s="8" t="s">
        <v>16978</v>
      </c>
      <c r="C2070" s="12">
        <v>47751</v>
      </c>
      <c r="D2070" s="13" t="s">
        <v>3975</v>
      </c>
      <c r="E2070" s="48">
        <v>8320</v>
      </c>
      <c r="F2070" s="15">
        <v>44246</v>
      </c>
      <c r="G2070" s="48">
        <v>8320</v>
      </c>
      <c r="H2070" s="49">
        <f>Tabla13[[#This Row],[Importe]]-Tabla13[[#This Row],[Pagado]]</f>
        <v>0</v>
      </c>
      <c r="I2070" s="8" t="s">
        <v>10970</v>
      </c>
    </row>
    <row r="2071" spans="1:9" x14ac:dyDescent="0.25">
      <c r="A2071" s="14">
        <v>44246</v>
      </c>
      <c r="B2071" s="8" t="s">
        <v>16979</v>
      </c>
      <c r="C2071" s="12">
        <v>47752</v>
      </c>
      <c r="D2071" s="13" t="s">
        <v>3962</v>
      </c>
      <c r="E2071" s="48">
        <v>6989.4</v>
      </c>
      <c r="F2071" s="15">
        <v>44246</v>
      </c>
      <c r="G2071" s="48">
        <v>6989.4</v>
      </c>
      <c r="H2071" s="49">
        <f>Tabla13[[#This Row],[Importe]]-Tabla13[[#This Row],[Pagado]]</f>
        <v>0</v>
      </c>
      <c r="I2071" s="8" t="s">
        <v>10970</v>
      </c>
    </row>
    <row r="2072" spans="1:9" x14ac:dyDescent="0.25">
      <c r="A2072" s="14">
        <v>44246</v>
      </c>
      <c r="B2072" s="8" t="s">
        <v>16980</v>
      </c>
      <c r="C2072" s="12">
        <v>47753</v>
      </c>
      <c r="D2072" s="13" t="s">
        <v>4037</v>
      </c>
      <c r="E2072" s="48">
        <v>2798.2</v>
      </c>
      <c r="F2072" s="15">
        <v>44246</v>
      </c>
      <c r="G2072" s="48">
        <v>2798.2</v>
      </c>
      <c r="H2072" s="49">
        <f>Tabla13[[#This Row],[Importe]]-Tabla13[[#This Row],[Pagado]]</f>
        <v>0</v>
      </c>
      <c r="I2072" s="8" t="s">
        <v>10970</v>
      </c>
    </row>
    <row r="2073" spans="1:9" x14ac:dyDescent="0.25">
      <c r="A2073" s="14">
        <v>44246</v>
      </c>
      <c r="B2073" s="8" t="s">
        <v>16981</v>
      </c>
      <c r="C2073" s="12">
        <v>47754</v>
      </c>
      <c r="D2073" s="13" t="s">
        <v>3972</v>
      </c>
      <c r="E2073" s="48">
        <v>923.4</v>
      </c>
      <c r="F2073" s="15">
        <v>44246</v>
      </c>
      <c r="G2073" s="48">
        <v>923.4</v>
      </c>
      <c r="H2073" s="49">
        <f>Tabla13[[#This Row],[Importe]]-Tabla13[[#This Row],[Pagado]]</f>
        <v>0</v>
      </c>
      <c r="I2073" s="8" t="s">
        <v>10970</v>
      </c>
    </row>
    <row r="2074" spans="1:9" x14ac:dyDescent="0.25">
      <c r="A2074" s="14">
        <v>44246</v>
      </c>
      <c r="B2074" s="8" t="s">
        <v>16982</v>
      </c>
      <c r="C2074" s="12">
        <v>47755</v>
      </c>
      <c r="D2074" s="13" t="s">
        <v>3982</v>
      </c>
      <c r="E2074" s="48">
        <v>388.5</v>
      </c>
      <c r="F2074" s="15">
        <v>44246</v>
      </c>
      <c r="G2074" s="48">
        <v>388.5</v>
      </c>
      <c r="H2074" s="49">
        <f>Tabla13[[#This Row],[Importe]]-Tabla13[[#This Row],[Pagado]]</f>
        <v>0</v>
      </c>
      <c r="I2074" s="8" t="s">
        <v>10970</v>
      </c>
    </row>
    <row r="2075" spans="1:9" x14ac:dyDescent="0.25">
      <c r="A2075" s="14">
        <v>44246</v>
      </c>
      <c r="B2075" s="8" t="s">
        <v>16983</v>
      </c>
      <c r="C2075" s="12">
        <v>47756</v>
      </c>
      <c r="D2075" s="13" t="s">
        <v>3967</v>
      </c>
      <c r="E2075" s="48">
        <v>8819.2000000000007</v>
      </c>
      <c r="F2075" s="15">
        <v>44247</v>
      </c>
      <c r="G2075" s="48">
        <v>8819.2000000000007</v>
      </c>
      <c r="H2075" s="49">
        <f>Tabla13[[#This Row],[Importe]]-Tabla13[[#This Row],[Pagado]]</f>
        <v>0</v>
      </c>
      <c r="I2075" s="8" t="s">
        <v>10970</v>
      </c>
    </row>
    <row r="2076" spans="1:9" x14ac:dyDescent="0.25">
      <c r="A2076" s="14">
        <v>44246</v>
      </c>
      <c r="B2076" s="8" t="s">
        <v>16984</v>
      </c>
      <c r="C2076" s="12">
        <v>47757</v>
      </c>
      <c r="D2076" s="13" t="s">
        <v>3971</v>
      </c>
      <c r="E2076" s="48">
        <v>1063.8</v>
      </c>
      <c r="F2076" s="15">
        <v>44246</v>
      </c>
      <c r="G2076" s="48">
        <v>1063.8</v>
      </c>
      <c r="H2076" s="49">
        <f>Tabla13[[#This Row],[Importe]]-Tabla13[[#This Row],[Pagado]]</f>
        <v>0</v>
      </c>
      <c r="I2076" s="8" t="s">
        <v>10970</v>
      </c>
    </row>
    <row r="2077" spans="1:9" x14ac:dyDescent="0.25">
      <c r="A2077" s="14">
        <v>44246</v>
      </c>
      <c r="B2077" s="8" t="s">
        <v>16985</v>
      </c>
      <c r="C2077" s="12">
        <v>47758</v>
      </c>
      <c r="D2077" s="13" t="s">
        <v>3971</v>
      </c>
      <c r="E2077" s="48">
        <v>176.8</v>
      </c>
      <c r="F2077" s="15">
        <v>44246</v>
      </c>
      <c r="G2077" s="48">
        <v>176.8</v>
      </c>
      <c r="H2077" s="49">
        <f>Tabla13[[#This Row],[Importe]]-Tabla13[[#This Row],[Pagado]]</f>
        <v>0</v>
      </c>
      <c r="I2077" s="8" t="s">
        <v>10970</v>
      </c>
    </row>
    <row r="2078" spans="1:9" x14ac:dyDescent="0.25">
      <c r="A2078" s="14">
        <v>44246</v>
      </c>
      <c r="B2078" s="8" t="s">
        <v>16986</v>
      </c>
      <c r="C2078" s="12">
        <v>47759</v>
      </c>
      <c r="D2078" s="13" t="s">
        <v>4030</v>
      </c>
      <c r="E2078" s="48">
        <v>224.4</v>
      </c>
      <c r="F2078" s="15">
        <v>44246</v>
      </c>
      <c r="G2078" s="48">
        <v>224.4</v>
      </c>
      <c r="H2078" s="49">
        <f>Tabla13[[#This Row],[Importe]]-Tabla13[[#This Row],[Pagado]]</f>
        <v>0</v>
      </c>
      <c r="I2078" s="8" t="s">
        <v>10970</v>
      </c>
    </row>
    <row r="2079" spans="1:9" x14ac:dyDescent="0.25">
      <c r="A2079" s="14">
        <v>44246</v>
      </c>
      <c r="B2079" s="8" t="s">
        <v>16987</v>
      </c>
      <c r="C2079" s="12">
        <v>47760</v>
      </c>
      <c r="D2079" s="13" t="s">
        <v>3976</v>
      </c>
      <c r="E2079" s="48">
        <v>1500.8</v>
      </c>
      <c r="F2079" s="15">
        <v>44246</v>
      </c>
      <c r="G2079" s="48">
        <v>1500.8</v>
      </c>
      <c r="H2079" s="49">
        <f>Tabla13[[#This Row],[Importe]]-Tabla13[[#This Row],[Pagado]]</f>
        <v>0</v>
      </c>
      <c r="I2079" s="8" t="s">
        <v>10970</v>
      </c>
    </row>
    <row r="2080" spans="1:9" x14ac:dyDescent="0.25">
      <c r="A2080" s="14">
        <v>44246</v>
      </c>
      <c r="B2080" s="8" t="s">
        <v>16988</v>
      </c>
      <c r="C2080" s="12">
        <v>47761</v>
      </c>
      <c r="D2080" s="13" t="s">
        <v>3963</v>
      </c>
      <c r="E2080" s="48">
        <v>1648</v>
      </c>
      <c r="F2080" s="15">
        <v>44247</v>
      </c>
      <c r="G2080" s="48">
        <v>1648</v>
      </c>
      <c r="H2080" s="49">
        <f>Tabla13[[#This Row],[Importe]]-Tabla13[[#This Row],[Pagado]]</f>
        <v>0</v>
      </c>
      <c r="I2080" s="8" t="s">
        <v>10970</v>
      </c>
    </row>
    <row r="2081" spans="1:9" x14ac:dyDescent="0.25">
      <c r="A2081" s="14">
        <v>44246</v>
      </c>
      <c r="B2081" s="8" t="s">
        <v>16989</v>
      </c>
      <c r="C2081" s="12">
        <v>47762</v>
      </c>
      <c r="D2081" s="13" t="s">
        <v>4212</v>
      </c>
      <c r="E2081" s="48">
        <v>11761.2</v>
      </c>
      <c r="F2081" s="15">
        <v>44252</v>
      </c>
      <c r="G2081" s="48">
        <v>11761.2</v>
      </c>
      <c r="H2081" s="49">
        <f>Tabla13[[#This Row],[Importe]]-Tabla13[[#This Row],[Pagado]]</f>
        <v>0</v>
      </c>
      <c r="I2081" s="8" t="s">
        <v>10970</v>
      </c>
    </row>
    <row r="2082" spans="1:9" x14ac:dyDescent="0.25">
      <c r="A2082" s="14">
        <v>44246</v>
      </c>
      <c r="B2082" s="8" t="s">
        <v>16990</v>
      </c>
      <c r="C2082" s="12">
        <v>47763</v>
      </c>
      <c r="D2082" s="13" t="s">
        <v>4041</v>
      </c>
      <c r="E2082" s="48">
        <v>673.2</v>
      </c>
      <c r="F2082" s="15">
        <v>44246</v>
      </c>
      <c r="G2082" s="48">
        <v>673.2</v>
      </c>
      <c r="H2082" s="49">
        <f>Tabla13[[#This Row],[Importe]]-Tabla13[[#This Row],[Pagado]]</f>
        <v>0</v>
      </c>
      <c r="I2082" s="8" t="s">
        <v>10970</v>
      </c>
    </row>
    <row r="2083" spans="1:9" x14ac:dyDescent="0.25">
      <c r="A2083" s="14">
        <v>44246</v>
      </c>
      <c r="B2083" s="8" t="s">
        <v>16991</v>
      </c>
      <c r="C2083" s="12">
        <v>47764</v>
      </c>
      <c r="D2083" s="13" t="s">
        <v>3964</v>
      </c>
      <c r="E2083" s="48">
        <v>322.5</v>
      </c>
      <c r="F2083" s="15">
        <v>44246</v>
      </c>
      <c r="G2083" s="48">
        <v>322.5</v>
      </c>
      <c r="H2083" s="49">
        <f>Tabla13[[#This Row],[Importe]]-Tabla13[[#This Row],[Pagado]]</f>
        <v>0</v>
      </c>
      <c r="I2083" s="8" t="s">
        <v>10970</v>
      </c>
    </row>
    <row r="2084" spans="1:9" x14ac:dyDescent="0.25">
      <c r="A2084" s="14">
        <v>44246</v>
      </c>
      <c r="B2084" s="8" t="s">
        <v>16992</v>
      </c>
      <c r="C2084" s="12">
        <v>47765</v>
      </c>
      <c r="D2084" s="13" t="s">
        <v>8138</v>
      </c>
      <c r="E2084" s="48">
        <v>1941.3</v>
      </c>
      <c r="F2084" s="15">
        <v>44246</v>
      </c>
      <c r="G2084" s="48">
        <v>1941.3</v>
      </c>
      <c r="H2084" s="49">
        <f>Tabla13[[#This Row],[Importe]]-Tabla13[[#This Row],[Pagado]]</f>
        <v>0</v>
      </c>
      <c r="I2084" s="8" t="s">
        <v>10970</v>
      </c>
    </row>
    <row r="2085" spans="1:9" x14ac:dyDescent="0.25">
      <c r="A2085" s="14">
        <v>44246</v>
      </c>
      <c r="B2085" s="8" t="s">
        <v>16993</v>
      </c>
      <c r="C2085" s="12">
        <v>47766</v>
      </c>
      <c r="D2085" s="13" t="s">
        <v>4036</v>
      </c>
      <c r="E2085" s="48">
        <v>2640</v>
      </c>
      <c r="F2085" s="15">
        <v>44246</v>
      </c>
      <c r="G2085" s="48">
        <v>2640</v>
      </c>
      <c r="H2085" s="49">
        <f>Tabla13[[#This Row],[Importe]]-Tabla13[[#This Row],[Pagado]]</f>
        <v>0</v>
      </c>
      <c r="I2085" s="8" t="s">
        <v>10970</v>
      </c>
    </row>
    <row r="2086" spans="1:9" x14ac:dyDescent="0.25">
      <c r="A2086" s="14">
        <v>44246</v>
      </c>
      <c r="B2086" s="8" t="s">
        <v>16994</v>
      </c>
      <c r="C2086" s="12">
        <v>47767</v>
      </c>
      <c r="D2086" s="13" t="s">
        <v>4033</v>
      </c>
      <c r="E2086" s="48">
        <v>4265.3999999999996</v>
      </c>
      <c r="F2086" s="15">
        <v>44246</v>
      </c>
      <c r="G2086" s="48">
        <v>4265.3999999999996</v>
      </c>
      <c r="H2086" s="49">
        <f>Tabla13[[#This Row],[Importe]]-Tabla13[[#This Row],[Pagado]]</f>
        <v>0</v>
      </c>
      <c r="I2086" s="8" t="s">
        <v>10970</v>
      </c>
    </row>
    <row r="2087" spans="1:9" x14ac:dyDescent="0.25">
      <c r="A2087" s="14">
        <v>44246</v>
      </c>
      <c r="B2087" s="8" t="s">
        <v>16995</v>
      </c>
      <c r="C2087" s="12">
        <v>47768</v>
      </c>
      <c r="D2087" s="13" t="s">
        <v>4016</v>
      </c>
      <c r="E2087" s="48">
        <v>4262.8</v>
      </c>
      <c r="F2087" s="15">
        <v>44247</v>
      </c>
      <c r="G2087" s="48">
        <v>4262.8</v>
      </c>
      <c r="H2087" s="49">
        <f>Tabla13[[#This Row],[Importe]]-Tabla13[[#This Row],[Pagado]]</f>
        <v>0</v>
      </c>
      <c r="I2087" s="8" t="s">
        <v>10970</v>
      </c>
    </row>
    <row r="2088" spans="1:9" x14ac:dyDescent="0.25">
      <c r="A2088" s="14">
        <v>44246</v>
      </c>
      <c r="B2088" s="8" t="s">
        <v>16996</v>
      </c>
      <c r="C2088" s="12">
        <v>47769</v>
      </c>
      <c r="D2088" s="13" t="s">
        <v>3997</v>
      </c>
      <c r="E2088" s="48">
        <v>3376.7</v>
      </c>
      <c r="F2088" s="15">
        <v>44246</v>
      </c>
      <c r="G2088" s="48">
        <v>3376.7</v>
      </c>
      <c r="H2088" s="49">
        <f>Tabla13[[#This Row],[Importe]]-Tabla13[[#This Row],[Pagado]]</f>
        <v>0</v>
      </c>
      <c r="I2088" s="8" t="s">
        <v>10970</v>
      </c>
    </row>
    <row r="2089" spans="1:9" x14ac:dyDescent="0.25">
      <c r="A2089" s="14">
        <v>44246</v>
      </c>
      <c r="B2089" s="8" t="s">
        <v>16997</v>
      </c>
      <c r="C2089" s="12">
        <v>47770</v>
      </c>
      <c r="D2089" s="13" t="s">
        <v>4113</v>
      </c>
      <c r="E2089" s="48">
        <v>2211</v>
      </c>
      <c r="F2089" s="15">
        <v>44247</v>
      </c>
      <c r="G2089" s="48">
        <v>2211</v>
      </c>
      <c r="H2089" s="49">
        <f>Tabla13[[#This Row],[Importe]]-Tabla13[[#This Row],[Pagado]]</f>
        <v>0</v>
      </c>
      <c r="I2089" s="8" t="s">
        <v>10970</v>
      </c>
    </row>
    <row r="2090" spans="1:9" x14ac:dyDescent="0.25">
      <c r="A2090" s="14">
        <v>44246</v>
      </c>
      <c r="B2090" s="8" t="s">
        <v>16998</v>
      </c>
      <c r="C2090" s="12">
        <v>47771</v>
      </c>
      <c r="D2090" s="13" t="s">
        <v>4116</v>
      </c>
      <c r="E2090" s="48">
        <v>1361</v>
      </c>
      <c r="F2090" s="15">
        <v>44247</v>
      </c>
      <c r="G2090" s="48">
        <v>1361</v>
      </c>
      <c r="H2090" s="49">
        <f>Tabla13[[#This Row],[Importe]]-Tabla13[[#This Row],[Pagado]]</f>
        <v>0</v>
      </c>
      <c r="I2090" s="8" t="s">
        <v>10970</v>
      </c>
    </row>
    <row r="2091" spans="1:9" x14ac:dyDescent="0.25">
      <c r="A2091" s="14">
        <v>44246</v>
      </c>
      <c r="B2091" s="8" t="s">
        <v>16999</v>
      </c>
      <c r="C2091" s="12">
        <v>47772</v>
      </c>
      <c r="D2091" s="13" t="s">
        <v>3985</v>
      </c>
      <c r="E2091" s="48">
        <v>3194.9</v>
      </c>
      <c r="F2091" s="15">
        <v>44247</v>
      </c>
      <c r="G2091" s="48">
        <v>3194.9</v>
      </c>
      <c r="H2091" s="49">
        <f>Tabla13[[#This Row],[Importe]]-Tabla13[[#This Row],[Pagado]]</f>
        <v>0</v>
      </c>
      <c r="I2091" s="8" t="s">
        <v>10970</v>
      </c>
    </row>
    <row r="2092" spans="1:9" x14ac:dyDescent="0.25">
      <c r="A2092" s="14">
        <v>44246</v>
      </c>
      <c r="B2092" s="8" t="s">
        <v>17000</v>
      </c>
      <c r="C2092" s="12">
        <v>47773</v>
      </c>
      <c r="D2092" s="13" t="s">
        <v>4078</v>
      </c>
      <c r="E2092" s="48">
        <v>2629</v>
      </c>
      <c r="F2092" s="15">
        <v>44246</v>
      </c>
      <c r="G2092" s="48">
        <v>2629</v>
      </c>
      <c r="H2092" s="49">
        <f>Tabla13[[#This Row],[Importe]]-Tabla13[[#This Row],[Pagado]]</f>
        <v>0</v>
      </c>
      <c r="I2092" s="8" t="s">
        <v>10970</v>
      </c>
    </row>
    <row r="2093" spans="1:9" x14ac:dyDescent="0.25">
      <c r="A2093" s="14">
        <v>44246</v>
      </c>
      <c r="B2093" s="8" t="s">
        <v>17001</v>
      </c>
      <c r="C2093" s="12">
        <v>47774</v>
      </c>
      <c r="D2093" s="17" t="s">
        <v>7662</v>
      </c>
      <c r="E2093" s="48">
        <v>0</v>
      </c>
      <c r="F2093" s="18" t="s">
        <v>7662</v>
      </c>
      <c r="G2093" s="48">
        <v>0</v>
      </c>
      <c r="H2093" s="49">
        <f>Tabla13[[#This Row],[Importe]]-Tabla13[[#This Row],[Pagado]]</f>
        <v>0</v>
      </c>
      <c r="I2093" s="8" t="s">
        <v>7662</v>
      </c>
    </row>
    <row r="2094" spans="1:9" x14ac:dyDescent="0.25">
      <c r="A2094" s="14">
        <v>44246</v>
      </c>
      <c r="B2094" s="8" t="s">
        <v>17002</v>
      </c>
      <c r="C2094" s="12">
        <v>47775</v>
      </c>
      <c r="D2094" s="13" t="s">
        <v>4086</v>
      </c>
      <c r="E2094" s="48">
        <v>2092.8000000000002</v>
      </c>
      <c r="F2094" s="15">
        <v>44246</v>
      </c>
      <c r="G2094" s="48">
        <v>2092.8000000000002</v>
      </c>
      <c r="H2094" s="49">
        <f>Tabla13[[#This Row],[Importe]]-Tabla13[[#This Row],[Pagado]]</f>
        <v>0</v>
      </c>
      <c r="I2094" s="8" t="s">
        <v>10970</v>
      </c>
    </row>
    <row r="2095" spans="1:9" x14ac:dyDescent="0.25">
      <c r="A2095" s="14">
        <v>44246</v>
      </c>
      <c r="B2095" s="8" t="s">
        <v>17003</v>
      </c>
      <c r="C2095" s="12">
        <v>47776</v>
      </c>
      <c r="D2095" s="13" t="s">
        <v>3987</v>
      </c>
      <c r="E2095" s="48">
        <v>6385.5</v>
      </c>
      <c r="F2095" s="15">
        <v>44247</v>
      </c>
      <c r="G2095" s="48">
        <v>6385.5</v>
      </c>
      <c r="H2095" s="49">
        <f>Tabla13[[#This Row],[Importe]]-Tabla13[[#This Row],[Pagado]]</f>
        <v>0</v>
      </c>
      <c r="I2095" s="8" t="s">
        <v>10970</v>
      </c>
    </row>
    <row r="2096" spans="1:9" x14ac:dyDescent="0.25">
      <c r="A2096" s="14">
        <v>44246</v>
      </c>
      <c r="B2096" s="8" t="s">
        <v>17004</v>
      </c>
      <c r="C2096" s="12">
        <v>47777</v>
      </c>
      <c r="D2096" s="13" t="s">
        <v>4082</v>
      </c>
      <c r="E2096" s="48">
        <v>14355.5</v>
      </c>
      <c r="F2096" s="15">
        <v>44249</v>
      </c>
      <c r="G2096" s="48">
        <v>14355.5</v>
      </c>
      <c r="H2096" s="49">
        <f>Tabla13[[#This Row],[Importe]]-Tabla13[[#This Row],[Pagado]]</f>
        <v>0</v>
      </c>
      <c r="I2096" s="8" t="s">
        <v>10970</v>
      </c>
    </row>
    <row r="2097" spans="1:9" x14ac:dyDescent="0.25">
      <c r="A2097" s="14">
        <v>44246</v>
      </c>
      <c r="B2097" s="8" t="s">
        <v>17005</v>
      </c>
      <c r="C2097" s="12">
        <v>47778</v>
      </c>
      <c r="D2097" s="13" t="s">
        <v>4120</v>
      </c>
      <c r="E2097" s="48">
        <v>5874.4</v>
      </c>
      <c r="F2097" s="15">
        <v>44247</v>
      </c>
      <c r="G2097" s="48">
        <v>5874.4</v>
      </c>
      <c r="H2097" s="49">
        <f>Tabla13[[#This Row],[Importe]]-Tabla13[[#This Row],[Pagado]]</f>
        <v>0</v>
      </c>
      <c r="I2097" s="8" t="s">
        <v>10970</v>
      </c>
    </row>
    <row r="2098" spans="1:9" x14ac:dyDescent="0.25">
      <c r="A2098" s="14">
        <v>44246</v>
      </c>
      <c r="B2098" s="8" t="s">
        <v>17006</v>
      </c>
      <c r="C2098" s="12">
        <v>47779</v>
      </c>
      <c r="D2098" s="13" t="s">
        <v>4113</v>
      </c>
      <c r="E2098" s="48">
        <v>1537.9</v>
      </c>
      <c r="F2098" s="15">
        <v>44246</v>
      </c>
      <c r="G2098" s="48">
        <v>1537.9</v>
      </c>
      <c r="H2098" s="49">
        <f>Tabla13[[#This Row],[Importe]]-Tabla13[[#This Row],[Pagado]]</f>
        <v>0</v>
      </c>
      <c r="I2098" s="8" t="s">
        <v>10970</v>
      </c>
    </row>
    <row r="2099" spans="1:9" x14ac:dyDescent="0.25">
      <c r="A2099" s="14">
        <v>44246</v>
      </c>
      <c r="B2099" s="8" t="s">
        <v>17007</v>
      </c>
      <c r="C2099" s="12">
        <v>47780</v>
      </c>
      <c r="D2099" s="13" t="s">
        <v>4112</v>
      </c>
      <c r="E2099" s="48">
        <v>14449.7</v>
      </c>
      <c r="F2099" s="15">
        <v>44246</v>
      </c>
      <c r="G2099" s="48">
        <v>14449.7</v>
      </c>
      <c r="H2099" s="49">
        <f>Tabla13[[#This Row],[Importe]]-Tabla13[[#This Row],[Pagado]]</f>
        <v>0</v>
      </c>
      <c r="I2099" s="8" t="s">
        <v>10970</v>
      </c>
    </row>
    <row r="2100" spans="1:9" x14ac:dyDescent="0.25">
      <c r="A2100" s="14">
        <v>44246</v>
      </c>
      <c r="B2100" s="8" t="s">
        <v>17008</v>
      </c>
      <c r="C2100" s="12">
        <v>47781</v>
      </c>
      <c r="D2100" s="13" t="s">
        <v>3969</v>
      </c>
      <c r="E2100" s="48">
        <v>11877.9</v>
      </c>
      <c r="F2100" s="15">
        <v>44246</v>
      </c>
      <c r="G2100" s="48">
        <v>11877.9</v>
      </c>
      <c r="H2100" s="49">
        <f>Tabla13[[#This Row],[Importe]]-Tabla13[[#This Row],[Pagado]]</f>
        <v>0</v>
      </c>
      <c r="I2100" s="8" t="s">
        <v>10970</v>
      </c>
    </row>
    <row r="2101" spans="1:9" x14ac:dyDescent="0.25">
      <c r="A2101" s="14">
        <v>44246</v>
      </c>
      <c r="B2101" s="8" t="s">
        <v>17009</v>
      </c>
      <c r="C2101" s="12">
        <v>47782</v>
      </c>
      <c r="D2101" s="13" t="s">
        <v>3943</v>
      </c>
      <c r="E2101" s="48">
        <v>1424.8</v>
      </c>
      <c r="F2101" s="15">
        <v>44246</v>
      </c>
      <c r="G2101" s="48">
        <v>1424.8</v>
      </c>
      <c r="H2101" s="49">
        <f>Tabla13[[#This Row],[Importe]]-Tabla13[[#This Row],[Pagado]]</f>
        <v>0</v>
      </c>
      <c r="I2101" s="8" t="s">
        <v>10970</v>
      </c>
    </row>
    <row r="2102" spans="1:9" x14ac:dyDescent="0.25">
      <c r="A2102" s="14">
        <v>44246</v>
      </c>
      <c r="B2102" s="8" t="s">
        <v>17010</v>
      </c>
      <c r="C2102" s="12">
        <v>47783</v>
      </c>
      <c r="D2102" s="13" t="s">
        <v>4031</v>
      </c>
      <c r="E2102" s="48">
        <v>3380</v>
      </c>
      <c r="F2102" s="15">
        <v>44246</v>
      </c>
      <c r="G2102" s="48">
        <v>3380</v>
      </c>
      <c r="H2102" s="49">
        <f>Tabla13[[#This Row],[Importe]]-Tabla13[[#This Row],[Pagado]]</f>
        <v>0</v>
      </c>
      <c r="I2102" s="8" t="s">
        <v>10970</v>
      </c>
    </row>
    <row r="2103" spans="1:9" x14ac:dyDescent="0.25">
      <c r="A2103" s="14">
        <v>44246</v>
      </c>
      <c r="B2103" s="8" t="s">
        <v>17011</v>
      </c>
      <c r="C2103" s="12">
        <v>47784</v>
      </c>
      <c r="D2103" s="13" t="s">
        <v>3954</v>
      </c>
      <c r="E2103" s="48">
        <v>8353.4</v>
      </c>
      <c r="F2103" s="15">
        <v>44246</v>
      </c>
      <c r="G2103" s="48">
        <v>8353.4</v>
      </c>
      <c r="H2103" s="49">
        <f>Tabla13[[#This Row],[Importe]]-Tabla13[[#This Row],[Pagado]]</f>
        <v>0</v>
      </c>
      <c r="I2103" s="8" t="s">
        <v>10970</v>
      </c>
    </row>
    <row r="2104" spans="1:9" x14ac:dyDescent="0.25">
      <c r="A2104" s="14">
        <v>44246</v>
      </c>
      <c r="B2104" s="8" t="s">
        <v>17012</v>
      </c>
      <c r="C2104" s="12">
        <v>47785</v>
      </c>
      <c r="D2104" s="13" t="s">
        <v>4049</v>
      </c>
      <c r="E2104" s="48">
        <v>1471.5</v>
      </c>
      <c r="F2104" s="15">
        <v>44246</v>
      </c>
      <c r="G2104" s="48">
        <v>1471.5</v>
      </c>
      <c r="H2104" s="49">
        <f>Tabla13[[#This Row],[Importe]]-Tabla13[[#This Row],[Pagado]]</f>
        <v>0</v>
      </c>
      <c r="I2104" s="8" t="s">
        <v>10970</v>
      </c>
    </row>
    <row r="2105" spans="1:9" x14ac:dyDescent="0.25">
      <c r="A2105" s="14">
        <v>44246</v>
      </c>
      <c r="B2105" s="8" t="s">
        <v>17013</v>
      </c>
      <c r="C2105" s="12">
        <v>47786</v>
      </c>
      <c r="D2105" s="13" t="s">
        <v>4049</v>
      </c>
      <c r="E2105" s="48">
        <v>259.2</v>
      </c>
      <c r="F2105" s="15">
        <v>44246</v>
      </c>
      <c r="G2105" s="48">
        <v>259.2</v>
      </c>
      <c r="H2105" s="49">
        <f>Tabla13[[#This Row],[Importe]]-Tabla13[[#This Row],[Pagado]]</f>
        <v>0</v>
      </c>
      <c r="I2105" s="8" t="s">
        <v>10970</v>
      </c>
    </row>
    <row r="2106" spans="1:9" x14ac:dyDescent="0.25">
      <c r="A2106" s="14">
        <v>44246</v>
      </c>
      <c r="B2106" s="8" t="s">
        <v>17014</v>
      </c>
      <c r="C2106" s="12">
        <v>47787</v>
      </c>
      <c r="D2106" s="13" t="s">
        <v>4048</v>
      </c>
      <c r="E2106" s="48">
        <v>27521.4</v>
      </c>
      <c r="F2106" s="15">
        <v>44247</v>
      </c>
      <c r="G2106" s="48">
        <v>27521.4</v>
      </c>
      <c r="H2106" s="49">
        <f>Tabla13[[#This Row],[Importe]]-Tabla13[[#This Row],[Pagado]]</f>
        <v>0</v>
      </c>
      <c r="I2106" s="8" t="s">
        <v>10970</v>
      </c>
    </row>
    <row r="2107" spans="1:9" x14ac:dyDescent="0.25">
      <c r="A2107" s="14">
        <v>44246</v>
      </c>
      <c r="B2107" s="8" t="s">
        <v>17015</v>
      </c>
      <c r="C2107" s="12">
        <v>47788</v>
      </c>
      <c r="D2107" s="13" t="s">
        <v>4129</v>
      </c>
      <c r="E2107" s="48">
        <v>20329.8</v>
      </c>
      <c r="F2107" s="15">
        <v>44247</v>
      </c>
      <c r="G2107" s="48">
        <v>20329.8</v>
      </c>
      <c r="H2107" s="49">
        <f>Tabla13[[#This Row],[Importe]]-Tabla13[[#This Row],[Pagado]]</f>
        <v>0</v>
      </c>
      <c r="I2107" s="8" t="s">
        <v>10970</v>
      </c>
    </row>
    <row r="2108" spans="1:9" x14ac:dyDescent="0.25">
      <c r="A2108" s="14">
        <v>44246</v>
      </c>
      <c r="B2108" s="8" t="s">
        <v>17016</v>
      </c>
      <c r="C2108" s="12">
        <v>47789</v>
      </c>
      <c r="D2108" s="13" t="s">
        <v>3966</v>
      </c>
      <c r="E2108" s="48">
        <v>3120.4</v>
      </c>
      <c r="F2108" s="15">
        <v>44246</v>
      </c>
      <c r="G2108" s="48">
        <v>3120.4</v>
      </c>
      <c r="H2108" s="49">
        <f>Tabla13[[#This Row],[Importe]]-Tabla13[[#This Row],[Pagado]]</f>
        <v>0</v>
      </c>
      <c r="I2108" s="8" t="s">
        <v>10970</v>
      </c>
    </row>
    <row r="2109" spans="1:9" x14ac:dyDescent="0.25">
      <c r="A2109" s="14">
        <v>44246</v>
      </c>
      <c r="B2109" s="8" t="s">
        <v>17017</v>
      </c>
      <c r="C2109" s="12">
        <v>47790</v>
      </c>
      <c r="D2109" s="13" t="s">
        <v>4129</v>
      </c>
      <c r="E2109" s="48">
        <v>1001</v>
      </c>
      <c r="F2109" s="15">
        <v>44247</v>
      </c>
      <c r="G2109" s="48">
        <v>1001</v>
      </c>
      <c r="H2109" s="49">
        <f>Tabla13[[#This Row],[Importe]]-Tabla13[[#This Row],[Pagado]]</f>
        <v>0</v>
      </c>
      <c r="I2109" s="8" t="s">
        <v>10970</v>
      </c>
    </row>
    <row r="2110" spans="1:9" x14ac:dyDescent="0.25">
      <c r="A2110" s="14">
        <v>44246</v>
      </c>
      <c r="B2110" s="8" t="s">
        <v>17018</v>
      </c>
      <c r="C2110" s="12">
        <v>47791</v>
      </c>
      <c r="D2110" s="13" t="s">
        <v>3980</v>
      </c>
      <c r="E2110" s="48">
        <v>5977.7</v>
      </c>
      <c r="F2110" s="15">
        <v>44247</v>
      </c>
      <c r="G2110" s="48">
        <v>5977.7</v>
      </c>
      <c r="H2110" s="49">
        <f>Tabla13[[#This Row],[Importe]]-Tabla13[[#This Row],[Pagado]]</f>
        <v>0</v>
      </c>
      <c r="I2110" s="8" t="s">
        <v>10970</v>
      </c>
    </row>
    <row r="2111" spans="1:9" x14ac:dyDescent="0.25">
      <c r="A2111" s="14">
        <v>44246</v>
      </c>
      <c r="B2111" s="8" t="s">
        <v>17019</v>
      </c>
      <c r="C2111" s="12">
        <v>47792</v>
      </c>
      <c r="D2111" s="13" t="s">
        <v>3991</v>
      </c>
      <c r="E2111" s="48">
        <v>5060</v>
      </c>
      <c r="F2111" s="15">
        <v>44246</v>
      </c>
      <c r="G2111" s="48">
        <v>5060</v>
      </c>
      <c r="H2111" s="49">
        <f>Tabla13[[#This Row],[Importe]]-Tabla13[[#This Row],[Pagado]]</f>
        <v>0</v>
      </c>
      <c r="I2111" s="8" t="s">
        <v>10970</v>
      </c>
    </row>
    <row r="2112" spans="1:9" x14ac:dyDescent="0.25">
      <c r="A2112" s="14">
        <v>44246</v>
      </c>
      <c r="B2112" s="8" t="s">
        <v>17020</v>
      </c>
      <c r="C2112" s="12">
        <v>47793</v>
      </c>
      <c r="D2112" s="13" t="s">
        <v>4129</v>
      </c>
      <c r="E2112" s="48">
        <v>800.8</v>
      </c>
      <c r="F2112" s="15">
        <v>44246</v>
      </c>
      <c r="G2112" s="48">
        <v>800.8</v>
      </c>
      <c r="H2112" s="49">
        <f>Tabla13[[#This Row],[Importe]]-Tabla13[[#This Row],[Pagado]]</f>
        <v>0</v>
      </c>
      <c r="I2112" s="8" t="s">
        <v>10970</v>
      </c>
    </row>
    <row r="2113" spans="1:9" x14ac:dyDescent="0.25">
      <c r="A2113" s="14">
        <v>44246</v>
      </c>
      <c r="B2113" s="8" t="s">
        <v>17021</v>
      </c>
      <c r="C2113" s="12">
        <v>47794</v>
      </c>
      <c r="D2113" s="13" t="s">
        <v>4092</v>
      </c>
      <c r="E2113" s="48">
        <v>2220.6999999999998</v>
      </c>
      <c r="F2113" s="15">
        <v>44246</v>
      </c>
      <c r="G2113" s="48">
        <v>2220.6999999999998</v>
      </c>
      <c r="H2113" s="49">
        <f>Tabla13[[#This Row],[Importe]]-Tabla13[[#This Row],[Pagado]]</f>
        <v>0</v>
      </c>
      <c r="I2113" s="8" t="s">
        <v>10970</v>
      </c>
    </row>
    <row r="2114" spans="1:9" x14ac:dyDescent="0.25">
      <c r="A2114" s="14">
        <v>44246</v>
      </c>
      <c r="B2114" s="8" t="s">
        <v>17022</v>
      </c>
      <c r="C2114" s="12">
        <v>47795</v>
      </c>
      <c r="D2114" s="13" t="s">
        <v>4092</v>
      </c>
      <c r="E2114" s="48">
        <v>1357.5</v>
      </c>
      <c r="F2114" s="15">
        <v>44246</v>
      </c>
      <c r="G2114" s="48">
        <v>1357.5</v>
      </c>
      <c r="H2114" s="49">
        <f>Tabla13[[#This Row],[Importe]]-Tabla13[[#This Row],[Pagado]]</f>
        <v>0</v>
      </c>
      <c r="I2114" s="8" t="s">
        <v>10970</v>
      </c>
    </row>
    <row r="2115" spans="1:9" x14ac:dyDescent="0.25">
      <c r="A2115" s="14">
        <v>44246</v>
      </c>
      <c r="B2115" s="8" t="s">
        <v>17023</v>
      </c>
      <c r="C2115" s="12">
        <v>47796</v>
      </c>
      <c r="D2115" s="13" t="s">
        <v>3989</v>
      </c>
      <c r="E2115" s="48">
        <v>900.5</v>
      </c>
      <c r="F2115" s="15">
        <v>44246</v>
      </c>
      <c r="G2115" s="48">
        <v>900.5</v>
      </c>
      <c r="H2115" s="49">
        <f>Tabla13[[#This Row],[Importe]]-Tabla13[[#This Row],[Pagado]]</f>
        <v>0</v>
      </c>
      <c r="I2115" s="8" t="s">
        <v>10970</v>
      </c>
    </row>
    <row r="2116" spans="1:9" x14ac:dyDescent="0.25">
      <c r="A2116" s="14">
        <v>44246</v>
      </c>
      <c r="B2116" s="8" t="s">
        <v>17024</v>
      </c>
      <c r="C2116" s="12">
        <v>47797</v>
      </c>
      <c r="D2116" s="13" t="s">
        <v>3950</v>
      </c>
      <c r="E2116" s="48">
        <v>11360.8</v>
      </c>
      <c r="F2116" s="15">
        <v>44248</v>
      </c>
      <c r="G2116" s="48">
        <v>11360.8</v>
      </c>
      <c r="H2116" s="49">
        <f>Tabla13[[#This Row],[Importe]]-Tabla13[[#This Row],[Pagado]]</f>
        <v>0</v>
      </c>
      <c r="I2116" s="8" t="s">
        <v>10970</v>
      </c>
    </row>
    <row r="2117" spans="1:9" x14ac:dyDescent="0.25">
      <c r="A2117" s="14">
        <v>44246</v>
      </c>
      <c r="B2117" s="8" t="s">
        <v>17025</v>
      </c>
      <c r="C2117" s="12">
        <v>47798</v>
      </c>
      <c r="D2117" s="13" t="s">
        <v>3964</v>
      </c>
      <c r="E2117" s="48">
        <v>499.4</v>
      </c>
      <c r="F2117" s="15">
        <v>44246</v>
      </c>
      <c r="G2117" s="48">
        <v>499.4</v>
      </c>
      <c r="H2117" s="49">
        <f>Tabla13[[#This Row],[Importe]]-Tabla13[[#This Row],[Pagado]]</f>
        <v>0</v>
      </c>
      <c r="I2117" s="8" t="s">
        <v>10970</v>
      </c>
    </row>
    <row r="2118" spans="1:9" x14ac:dyDescent="0.25">
      <c r="A2118" s="14">
        <v>44246</v>
      </c>
      <c r="B2118" s="8" t="s">
        <v>17026</v>
      </c>
      <c r="C2118" s="12">
        <v>47799</v>
      </c>
      <c r="D2118" s="13" t="s">
        <v>4057</v>
      </c>
      <c r="E2118" s="48">
        <v>2634.5</v>
      </c>
      <c r="F2118" s="15">
        <v>44246</v>
      </c>
      <c r="G2118" s="48">
        <v>2634.5</v>
      </c>
      <c r="H2118" s="49">
        <f>Tabla13[[#This Row],[Importe]]-Tabla13[[#This Row],[Pagado]]</f>
        <v>0</v>
      </c>
      <c r="I2118" s="8" t="s">
        <v>10970</v>
      </c>
    </row>
    <row r="2119" spans="1:9" x14ac:dyDescent="0.25">
      <c r="A2119" s="14">
        <v>44246</v>
      </c>
      <c r="B2119" s="8" t="s">
        <v>17027</v>
      </c>
      <c r="C2119" s="12">
        <v>47800</v>
      </c>
      <c r="D2119" s="13" t="s">
        <v>3977</v>
      </c>
      <c r="E2119" s="48">
        <v>3735.4</v>
      </c>
      <c r="F2119" s="15">
        <v>44246</v>
      </c>
      <c r="G2119" s="48">
        <v>3735.4</v>
      </c>
      <c r="H2119" s="49">
        <f>Tabla13[[#This Row],[Importe]]-Tabla13[[#This Row],[Pagado]]</f>
        <v>0</v>
      </c>
      <c r="I2119" s="8" t="s">
        <v>10970</v>
      </c>
    </row>
    <row r="2120" spans="1:9" x14ac:dyDescent="0.25">
      <c r="A2120" s="14">
        <v>44246</v>
      </c>
      <c r="B2120" s="8" t="s">
        <v>17028</v>
      </c>
      <c r="C2120" s="12">
        <v>47801</v>
      </c>
      <c r="D2120" s="13" t="s">
        <v>8503</v>
      </c>
      <c r="E2120" s="48">
        <v>3640</v>
      </c>
      <c r="F2120" s="15">
        <v>44246</v>
      </c>
      <c r="G2120" s="48">
        <v>3640</v>
      </c>
      <c r="H2120" s="49">
        <f>Tabla13[[#This Row],[Importe]]-Tabla13[[#This Row],[Pagado]]</f>
        <v>0</v>
      </c>
      <c r="I2120" s="8" t="s">
        <v>10970</v>
      </c>
    </row>
    <row r="2121" spans="1:9" x14ac:dyDescent="0.25">
      <c r="A2121" s="14">
        <v>44246</v>
      </c>
      <c r="B2121" s="8" t="s">
        <v>17029</v>
      </c>
      <c r="C2121" s="12">
        <v>47802</v>
      </c>
      <c r="D2121" s="13" t="s">
        <v>3935</v>
      </c>
      <c r="E2121" s="48">
        <v>17289.2</v>
      </c>
      <c r="F2121" s="15">
        <v>44247</v>
      </c>
      <c r="G2121" s="48">
        <v>17289.2</v>
      </c>
      <c r="H2121" s="49">
        <f>Tabla13[[#This Row],[Importe]]-Tabla13[[#This Row],[Pagado]]</f>
        <v>0</v>
      </c>
      <c r="I2121" s="8" t="s">
        <v>10970</v>
      </c>
    </row>
    <row r="2122" spans="1:9" x14ac:dyDescent="0.25">
      <c r="A2122" s="14">
        <v>44246</v>
      </c>
      <c r="B2122" s="8" t="s">
        <v>17030</v>
      </c>
      <c r="C2122" s="12">
        <v>47803</v>
      </c>
      <c r="D2122" s="13" t="s">
        <v>4047</v>
      </c>
      <c r="E2122" s="48">
        <v>2772</v>
      </c>
      <c r="F2122" s="15">
        <v>44246</v>
      </c>
      <c r="G2122" s="48">
        <v>2772</v>
      </c>
      <c r="H2122" s="49">
        <f>Tabla13[[#This Row],[Importe]]-Tabla13[[#This Row],[Pagado]]</f>
        <v>0</v>
      </c>
      <c r="I2122" s="8" t="s">
        <v>10970</v>
      </c>
    </row>
    <row r="2123" spans="1:9" x14ac:dyDescent="0.25">
      <c r="A2123" s="14">
        <v>44246</v>
      </c>
      <c r="B2123" s="8" t="s">
        <v>17031</v>
      </c>
      <c r="C2123" s="12">
        <v>47804</v>
      </c>
      <c r="D2123" s="13" t="s">
        <v>4040</v>
      </c>
      <c r="E2123" s="48">
        <v>37153.5</v>
      </c>
      <c r="F2123" s="15">
        <v>44250</v>
      </c>
      <c r="G2123" s="48">
        <v>37153.5</v>
      </c>
      <c r="H2123" s="49">
        <f>Tabla13[[#This Row],[Importe]]-Tabla13[[#This Row],[Pagado]]</f>
        <v>0</v>
      </c>
      <c r="I2123" s="8" t="s">
        <v>10970</v>
      </c>
    </row>
    <row r="2124" spans="1:9" x14ac:dyDescent="0.25">
      <c r="A2124" s="14">
        <v>44246</v>
      </c>
      <c r="B2124" s="8" t="s">
        <v>17032</v>
      </c>
      <c r="C2124" s="12">
        <v>47805</v>
      </c>
      <c r="D2124" s="13" t="s">
        <v>4203</v>
      </c>
      <c r="E2124" s="48">
        <v>1950.2</v>
      </c>
      <c r="F2124" s="15">
        <v>44246</v>
      </c>
      <c r="G2124" s="48">
        <v>1950.2</v>
      </c>
      <c r="H2124" s="49">
        <f>Tabla13[[#This Row],[Importe]]-Tabla13[[#This Row],[Pagado]]</f>
        <v>0</v>
      </c>
      <c r="I2124" s="8" t="s">
        <v>10970</v>
      </c>
    </row>
    <row r="2125" spans="1:9" x14ac:dyDescent="0.25">
      <c r="A2125" s="14">
        <v>44246</v>
      </c>
      <c r="B2125" s="8" t="s">
        <v>17033</v>
      </c>
      <c r="C2125" s="12">
        <v>47806</v>
      </c>
      <c r="D2125" s="13" t="s">
        <v>4121</v>
      </c>
      <c r="E2125" s="48">
        <v>2883.5</v>
      </c>
      <c r="F2125" s="15">
        <v>44246</v>
      </c>
      <c r="G2125" s="48">
        <v>2883.5</v>
      </c>
      <c r="H2125" s="49">
        <f>Tabla13[[#This Row],[Importe]]-Tabla13[[#This Row],[Pagado]]</f>
        <v>0</v>
      </c>
      <c r="I2125" s="8" t="s">
        <v>10970</v>
      </c>
    </row>
    <row r="2126" spans="1:9" x14ac:dyDescent="0.25">
      <c r="A2126" s="14">
        <v>44246</v>
      </c>
      <c r="B2126" s="8" t="s">
        <v>17034</v>
      </c>
      <c r="C2126" s="12">
        <v>47807</v>
      </c>
      <c r="D2126" s="13" t="s">
        <v>16793</v>
      </c>
      <c r="E2126" s="48">
        <v>60652.2</v>
      </c>
      <c r="F2126" s="15">
        <v>44258</v>
      </c>
      <c r="G2126" s="48">
        <v>60652.2</v>
      </c>
      <c r="H2126" s="49">
        <f>Tabla13[[#This Row],[Importe]]-Tabla13[[#This Row],[Pagado]]</f>
        <v>0</v>
      </c>
      <c r="I2126" s="8" t="s">
        <v>10970</v>
      </c>
    </row>
    <row r="2127" spans="1:9" x14ac:dyDescent="0.25">
      <c r="A2127" s="14">
        <v>44246</v>
      </c>
      <c r="B2127" s="8" t="s">
        <v>17035</v>
      </c>
      <c r="C2127" s="12">
        <v>47808</v>
      </c>
      <c r="D2127" s="13" t="s">
        <v>4043</v>
      </c>
      <c r="E2127" s="48">
        <v>47412.9</v>
      </c>
      <c r="F2127" s="15">
        <v>44250</v>
      </c>
      <c r="G2127" s="48">
        <v>47412.9</v>
      </c>
      <c r="H2127" s="49">
        <f>Tabla13[[#This Row],[Importe]]-Tabla13[[#This Row],[Pagado]]</f>
        <v>0</v>
      </c>
      <c r="I2127" s="8" t="s">
        <v>10970</v>
      </c>
    </row>
    <row r="2128" spans="1:9" x14ac:dyDescent="0.25">
      <c r="A2128" s="14">
        <v>44246</v>
      </c>
      <c r="B2128" s="8" t="s">
        <v>17036</v>
      </c>
      <c r="C2128" s="12">
        <v>47809</v>
      </c>
      <c r="D2128" s="13" t="s">
        <v>4109</v>
      </c>
      <c r="E2128" s="48">
        <v>1821.3</v>
      </c>
      <c r="F2128" s="15">
        <v>44246</v>
      </c>
      <c r="G2128" s="48">
        <v>1821.3</v>
      </c>
      <c r="H2128" s="49">
        <f>Tabla13[[#This Row],[Importe]]-Tabla13[[#This Row],[Pagado]]</f>
        <v>0</v>
      </c>
      <c r="I2128" s="8" t="s">
        <v>10970</v>
      </c>
    </row>
    <row r="2129" spans="1:9" x14ac:dyDescent="0.25">
      <c r="A2129" s="14">
        <v>44246</v>
      </c>
      <c r="B2129" s="8" t="s">
        <v>17037</v>
      </c>
      <c r="C2129" s="12">
        <v>47810</v>
      </c>
      <c r="D2129" s="13" t="s">
        <v>4038</v>
      </c>
      <c r="E2129" s="48">
        <v>32407.7</v>
      </c>
      <c r="F2129" s="15">
        <v>44251</v>
      </c>
      <c r="G2129" s="48">
        <v>32407.7</v>
      </c>
      <c r="H2129" s="49">
        <f>Tabla13[[#This Row],[Importe]]-Tabla13[[#This Row],[Pagado]]</f>
        <v>0</v>
      </c>
      <c r="I2129" s="8" t="s">
        <v>10970</v>
      </c>
    </row>
    <row r="2130" spans="1:9" x14ac:dyDescent="0.25">
      <c r="A2130" s="14">
        <v>44246</v>
      </c>
      <c r="B2130" s="8" t="s">
        <v>17038</v>
      </c>
      <c r="C2130" s="12">
        <v>47811</v>
      </c>
      <c r="D2130" s="13" t="s">
        <v>4118</v>
      </c>
      <c r="E2130" s="48">
        <v>20409.3</v>
      </c>
      <c r="F2130" s="15">
        <v>44251</v>
      </c>
      <c r="G2130" s="48">
        <v>20409.3</v>
      </c>
      <c r="H2130" s="49">
        <f>Tabla13[[#This Row],[Importe]]-Tabla13[[#This Row],[Pagado]]</f>
        <v>0</v>
      </c>
      <c r="I2130" s="8" t="s">
        <v>10970</v>
      </c>
    </row>
    <row r="2131" spans="1:9" x14ac:dyDescent="0.25">
      <c r="A2131" s="14">
        <v>44246</v>
      </c>
      <c r="B2131" s="8" t="s">
        <v>17039</v>
      </c>
      <c r="C2131" s="12">
        <v>47812</v>
      </c>
      <c r="D2131" s="13" t="s">
        <v>3999</v>
      </c>
      <c r="E2131" s="48">
        <v>4354.1000000000004</v>
      </c>
      <c r="F2131" s="15">
        <v>44246</v>
      </c>
      <c r="G2131" s="48">
        <v>4354.1000000000004</v>
      </c>
      <c r="H2131" s="49">
        <f>Tabla13[[#This Row],[Importe]]-Tabla13[[#This Row],[Pagado]]</f>
        <v>0</v>
      </c>
      <c r="I2131" s="8" t="s">
        <v>10970</v>
      </c>
    </row>
    <row r="2132" spans="1:9" x14ac:dyDescent="0.25">
      <c r="A2132" s="14">
        <v>44246</v>
      </c>
      <c r="B2132" s="8" t="s">
        <v>17040</v>
      </c>
      <c r="C2132" s="12">
        <v>47813</v>
      </c>
      <c r="D2132" s="13" t="s">
        <v>3964</v>
      </c>
      <c r="E2132" s="48">
        <v>832</v>
      </c>
      <c r="F2132" s="15">
        <v>44246</v>
      </c>
      <c r="G2132" s="48">
        <v>832</v>
      </c>
      <c r="H2132" s="49">
        <f>Tabla13[[#This Row],[Importe]]-Tabla13[[#This Row],[Pagado]]</f>
        <v>0</v>
      </c>
      <c r="I2132" s="8" t="s">
        <v>10970</v>
      </c>
    </row>
    <row r="2133" spans="1:9" x14ac:dyDescent="0.25">
      <c r="A2133" s="14">
        <v>44246</v>
      </c>
      <c r="B2133" s="8" t="s">
        <v>17041</v>
      </c>
      <c r="C2133" s="12">
        <v>47814</v>
      </c>
      <c r="D2133" s="13" t="s">
        <v>4119</v>
      </c>
      <c r="E2133" s="48">
        <v>3570.6</v>
      </c>
      <c r="F2133" s="15">
        <v>44246</v>
      </c>
      <c r="G2133" s="48">
        <v>3570.6</v>
      </c>
      <c r="H2133" s="49">
        <f>Tabla13[[#This Row],[Importe]]-Tabla13[[#This Row],[Pagado]]</f>
        <v>0</v>
      </c>
      <c r="I2133" s="8" t="s">
        <v>10970</v>
      </c>
    </row>
    <row r="2134" spans="1:9" x14ac:dyDescent="0.25">
      <c r="A2134" s="14">
        <v>44246</v>
      </c>
      <c r="B2134" s="8" t="s">
        <v>17042</v>
      </c>
      <c r="C2134" s="12">
        <v>47815</v>
      </c>
      <c r="D2134" s="13" t="s">
        <v>4015</v>
      </c>
      <c r="E2134" s="48">
        <v>2565.6</v>
      </c>
      <c r="F2134" s="15">
        <v>44246</v>
      </c>
      <c r="G2134" s="48">
        <v>2565.6</v>
      </c>
      <c r="H2134" s="49">
        <f>Tabla13[[#This Row],[Importe]]-Tabla13[[#This Row],[Pagado]]</f>
        <v>0</v>
      </c>
      <c r="I2134" s="8" t="s">
        <v>10970</v>
      </c>
    </row>
    <row r="2135" spans="1:9" x14ac:dyDescent="0.25">
      <c r="A2135" s="14">
        <v>44246</v>
      </c>
      <c r="B2135" s="8" t="s">
        <v>17043</v>
      </c>
      <c r="C2135" s="12">
        <v>47816</v>
      </c>
      <c r="D2135" s="13" t="s">
        <v>4015</v>
      </c>
      <c r="E2135" s="48">
        <v>140</v>
      </c>
      <c r="F2135" s="15">
        <v>44246</v>
      </c>
      <c r="G2135" s="48">
        <v>140</v>
      </c>
      <c r="H2135" s="49">
        <f>Tabla13[[#This Row],[Importe]]-Tabla13[[#This Row],[Pagado]]</f>
        <v>0</v>
      </c>
      <c r="I2135" s="8" t="s">
        <v>10970</v>
      </c>
    </row>
    <row r="2136" spans="1:9" x14ac:dyDescent="0.25">
      <c r="A2136" s="14">
        <v>44246</v>
      </c>
      <c r="B2136" s="8" t="s">
        <v>17044</v>
      </c>
      <c r="C2136" s="12">
        <v>47817</v>
      </c>
      <c r="D2136" s="13" t="s">
        <v>4116</v>
      </c>
      <c r="E2136" s="48">
        <v>3655.5</v>
      </c>
      <c r="F2136" s="15">
        <v>44247</v>
      </c>
      <c r="G2136" s="48">
        <v>3655.5</v>
      </c>
      <c r="H2136" s="49">
        <f>Tabla13[[#This Row],[Importe]]-Tabla13[[#This Row],[Pagado]]</f>
        <v>0</v>
      </c>
      <c r="I2136" s="8" t="s">
        <v>10970</v>
      </c>
    </row>
    <row r="2137" spans="1:9" x14ac:dyDescent="0.25">
      <c r="A2137" s="14">
        <v>44246</v>
      </c>
      <c r="B2137" s="8" t="s">
        <v>17045</v>
      </c>
      <c r="C2137" s="12">
        <v>47818</v>
      </c>
      <c r="D2137" s="13" t="s">
        <v>4151</v>
      </c>
      <c r="E2137" s="48">
        <v>17696.8</v>
      </c>
      <c r="F2137" s="15">
        <v>44247</v>
      </c>
      <c r="G2137" s="48">
        <v>17696.8</v>
      </c>
      <c r="H2137" s="49">
        <f>Tabla13[[#This Row],[Importe]]-Tabla13[[#This Row],[Pagado]]</f>
        <v>0</v>
      </c>
      <c r="I2137" s="8" t="s">
        <v>10970</v>
      </c>
    </row>
    <row r="2138" spans="1:9" x14ac:dyDescent="0.25">
      <c r="A2138" s="14">
        <v>44246</v>
      </c>
      <c r="B2138" s="8" t="s">
        <v>17046</v>
      </c>
      <c r="C2138" s="12">
        <v>47819</v>
      </c>
      <c r="D2138" s="13" t="s">
        <v>3965</v>
      </c>
      <c r="E2138" s="48">
        <v>1040</v>
      </c>
      <c r="F2138" s="15">
        <v>44247</v>
      </c>
      <c r="G2138" s="48">
        <v>1040</v>
      </c>
      <c r="H2138" s="49">
        <f>Tabla13[[#This Row],[Importe]]-Tabla13[[#This Row],[Pagado]]</f>
        <v>0</v>
      </c>
      <c r="I2138" s="8" t="s">
        <v>10970</v>
      </c>
    </row>
    <row r="2139" spans="1:9" x14ac:dyDescent="0.25">
      <c r="A2139" s="14">
        <v>44246</v>
      </c>
      <c r="B2139" s="8" t="s">
        <v>17047</v>
      </c>
      <c r="C2139" s="12">
        <v>47820</v>
      </c>
      <c r="D2139" s="13" t="s">
        <v>3970</v>
      </c>
      <c r="E2139" s="48">
        <v>1036</v>
      </c>
      <c r="F2139" s="15">
        <v>44247</v>
      </c>
      <c r="G2139" s="48">
        <v>1036</v>
      </c>
      <c r="H2139" s="49">
        <f>Tabla13[[#This Row],[Importe]]-Tabla13[[#This Row],[Pagado]]</f>
        <v>0</v>
      </c>
      <c r="I2139" s="8" t="s">
        <v>10970</v>
      </c>
    </row>
    <row r="2140" spans="1:9" x14ac:dyDescent="0.25">
      <c r="A2140" s="14">
        <v>44246</v>
      </c>
      <c r="B2140" s="8" t="s">
        <v>17048</v>
      </c>
      <c r="C2140" s="12">
        <v>47821</v>
      </c>
      <c r="D2140" s="13" t="s">
        <v>3978</v>
      </c>
      <c r="E2140" s="48">
        <v>7849</v>
      </c>
      <c r="F2140" s="15">
        <v>44247</v>
      </c>
      <c r="G2140" s="48">
        <v>7849</v>
      </c>
      <c r="H2140" s="49">
        <f>Tabla13[[#This Row],[Importe]]-Tabla13[[#This Row],[Pagado]]</f>
        <v>0</v>
      </c>
      <c r="I2140" s="8" t="s">
        <v>10970</v>
      </c>
    </row>
    <row r="2141" spans="1:9" x14ac:dyDescent="0.25">
      <c r="A2141" s="14">
        <v>44246</v>
      </c>
      <c r="B2141" s="8" t="s">
        <v>17049</v>
      </c>
      <c r="C2141" s="12">
        <v>47822</v>
      </c>
      <c r="D2141" s="13" t="s">
        <v>4031</v>
      </c>
      <c r="E2141" s="48">
        <v>3380</v>
      </c>
      <c r="F2141" s="15">
        <v>44247</v>
      </c>
      <c r="G2141" s="48">
        <v>3380</v>
      </c>
      <c r="H2141" s="49">
        <f>Tabla13[[#This Row],[Importe]]-Tabla13[[#This Row],[Pagado]]</f>
        <v>0</v>
      </c>
      <c r="I2141" s="8" t="s">
        <v>10970</v>
      </c>
    </row>
    <row r="2142" spans="1:9" x14ac:dyDescent="0.25">
      <c r="A2142" s="14">
        <v>44246</v>
      </c>
      <c r="B2142" s="8" t="s">
        <v>17050</v>
      </c>
      <c r="C2142" s="12">
        <v>47823</v>
      </c>
      <c r="D2142" s="13" t="s">
        <v>3956</v>
      </c>
      <c r="E2142" s="48">
        <v>2460</v>
      </c>
      <c r="F2142" s="15">
        <v>44247</v>
      </c>
      <c r="G2142" s="48">
        <v>2460</v>
      </c>
      <c r="H2142" s="49">
        <f>Tabla13[[#This Row],[Importe]]-Tabla13[[#This Row],[Pagado]]</f>
        <v>0</v>
      </c>
      <c r="I2142" s="8" t="s">
        <v>10970</v>
      </c>
    </row>
    <row r="2143" spans="1:9" x14ac:dyDescent="0.25">
      <c r="A2143" s="14">
        <v>44246</v>
      </c>
      <c r="B2143" s="8" t="s">
        <v>17051</v>
      </c>
      <c r="C2143" s="12">
        <v>47824</v>
      </c>
      <c r="D2143" s="13" t="s">
        <v>3957</v>
      </c>
      <c r="E2143" s="48">
        <v>1825.2</v>
      </c>
      <c r="F2143" s="15">
        <v>44247</v>
      </c>
      <c r="G2143" s="48">
        <v>1825.2</v>
      </c>
      <c r="H2143" s="49">
        <f>Tabla13[[#This Row],[Importe]]-Tabla13[[#This Row],[Pagado]]</f>
        <v>0</v>
      </c>
      <c r="I2143" s="8" t="s">
        <v>10970</v>
      </c>
    </row>
    <row r="2144" spans="1:9" x14ac:dyDescent="0.25">
      <c r="A2144" s="14">
        <v>44246</v>
      </c>
      <c r="B2144" s="8" t="s">
        <v>17052</v>
      </c>
      <c r="C2144" s="12">
        <v>47825</v>
      </c>
      <c r="D2144" s="13" t="s">
        <v>4063</v>
      </c>
      <c r="E2144" s="48">
        <v>35075</v>
      </c>
      <c r="F2144" s="15">
        <v>44247</v>
      </c>
      <c r="G2144" s="48">
        <v>35075</v>
      </c>
      <c r="H2144" s="49">
        <f>Tabla13[[#This Row],[Importe]]-Tabla13[[#This Row],[Pagado]]</f>
        <v>0</v>
      </c>
      <c r="I2144" s="8" t="s">
        <v>10970</v>
      </c>
    </row>
    <row r="2145" spans="1:9" x14ac:dyDescent="0.25">
      <c r="A2145" s="14">
        <v>44246</v>
      </c>
      <c r="B2145" s="8" t="s">
        <v>17053</v>
      </c>
      <c r="C2145" s="12">
        <v>47826</v>
      </c>
      <c r="D2145" s="13" t="s">
        <v>4144</v>
      </c>
      <c r="E2145" s="48">
        <v>907</v>
      </c>
      <c r="F2145" s="15">
        <v>44246</v>
      </c>
      <c r="G2145" s="48">
        <v>907</v>
      </c>
      <c r="H2145" s="49">
        <f>Tabla13[[#This Row],[Importe]]-Tabla13[[#This Row],[Pagado]]</f>
        <v>0</v>
      </c>
      <c r="I2145" s="8" t="s">
        <v>10970</v>
      </c>
    </row>
    <row r="2146" spans="1:9" x14ac:dyDescent="0.25">
      <c r="A2146" s="14">
        <v>44246</v>
      </c>
      <c r="B2146" s="8" t="s">
        <v>17054</v>
      </c>
      <c r="C2146" s="12">
        <v>47827</v>
      </c>
      <c r="D2146" s="13" t="s">
        <v>4144</v>
      </c>
      <c r="E2146" s="48">
        <v>247.2</v>
      </c>
      <c r="F2146" s="15">
        <v>44246</v>
      </c>
      <c r="G2146" s="48">
        <v>247.2</v>
      </c>
      <c r="H2146" s="49">
        <f>Tabla13[[#This Row],[Importe]]-Tabla13[[#This Row],[Pagado]]</f>
        <v>0</v>
      </c>
      <c r="I2146" s="8" t="s">
        <v>10970</v>
      </c>
    </row>
    <row r="2147" spans="1:9" x14ac:dyDescent="0.25">
      <c r="A2147" s="14">
        <v>44246</v>
      </c>
      <c r="B2147" s="8" t="s">
        <v>17055</v>
      </c>
      <c r="C2147" s="12">
        <v>47828</v>
      </c>
      <c r="D2147" s="13" t="s">
        <v>3964</v>
      </c>
      <c r="E2147" s="48">
        <v>21581.200000000001</v>
      </c>
      <c r="F2147" s="15">
        <v>44247</v>
      </c>
      <c r="G2147" s="48">
        <v>21581.200000000001</v>
      </c>
      <c r="H2147" s="49">
        <f>Tabla13[[#This Row],[Importe]]-Tabla13[[#This Row],[Pagado]]</f>
        <v>0</v>
      </c>
      <c r="I2147" s="8" t="s">
        <v>10970</v>
      </c>
    </row>
    <row r="2148" spans="1:9" x14ac:dyDescent="0.25">
      <c r="A2148" s="14">
        <v>44246</v>
      </c>
      <c r="B2148" s="8" t="s">
        <v>17056</v>
      </c>
      <c r="C2148" s="12">
        <v>47829</v>
      </c>
      <c r="D2148" s="17" t="s">
        <v>7662</v>
      </c>
      <c r="E2148" s="48">
        <v>0</v>
      </c>
      <c r="F2148" s="18" t="s">
        <v>7662</v>
      </c>
      <c r="G2148" s="48">
        <v>0</v>
      </c>
      <c r="H2148" s="49">
        <f>Tabla13[[#This Row],[Importe]]-Tabla13[[#This Row],[Pagado]]</f>
        <v>0</v>
      </c>
      <c r="I2148" s="8" t="s">
        <v>7662</v>
      </c>
    </row>
    <row r="2149" spans="1:9" x14ac:dyDescent="0.25">
      <c r="A2149" s="14">
        <v>44246</v>
      </c>
      <c r="B2149" s="8" t="s">
        <v>17057</v>
      </c>
      <c r="C2149" s="12">
        <v>47830</v>
      </c>
      <c r="D2149" s="13" t="s">
        <v>4176</v>
      </c>
      <c r="E2149" s="48">
        <v>6010.2</v>
      </c>
      <c r="F2149" s="15">
        <v>44247</v>
      </c>
      <c r="G2149" s="48">
        <v>6010.2</v>
      </c>
      <c r="H2149" s="49">
        <f>Tabla13[[#This Row],[Importe]]-Tabla13[[#This Row],[Pagado]]</f>
        <v>0</v>
      </c>
      <c r="I2149" s="8" t="s">
        <v>10970</v>
      </c>
    </row>
    <row r="2150" spans="1:9" x14ac:dyDescent="0.25">
      <c r="A2150" s="14">
        <v>44246</v>
      </c>
      <c r="B2150" s="8" t="s">
        <v>17058</v>
      </c>
      <c r="C2150" s="12">
        <v>47831</v>
      </c>
      <c r="D2150" s="13" t="s">
        <v>17059</v>
      </c>
      <c r="E2150" s="48">
        <v>800.8</v>
      </c>
      <c r="F2150" s="15">
        <v>44246</v>
      </c>
      <c r="G2150" s="48">
        <v>800.8</v>
      </c>
      <c r="H2150" s="49">
        <f>Tabla13[[#This Row],[Importe]]-Tabla13[[#This Row],[Pagado]]</f>
        <v>0</v>
      </c>
      <c r="I2150" s="8" t="s">
        <v>10970</v>
      </c>
    </row>
    <row r="2151" spans="1:9" x14ac:dyDescent="0.25">
      <c r="A2151" s="14">
        <v>44246</v>
      </c>
      <c r="B2151" s="8" t="s">
        <v>17060</v>
      </c>
      <c r="C2151" s="12">
        <v>47832</v>
      </c>
      <c r="D2151" s="13" t="s">
        <v>6088</v>
      </c>
      <c r="E2151" s="48">
        <v>7525.2</v>
      </c>
      <c r="F2151" s="15">
        <v>44246</v>
      </c>
      <c r="G2151" s="48">
        <v>7525.2</v>
      </c>
      <c r="H2151" s="49">
        <f>Tabla13[[#This Row],[Importe]]-Tabla13[[#This Row],[Pagado]]</f>
        <v>0</v>
      </c>
      <c r="I2151" s="8" t="s">
        <v>10970</v>
      </c>
    </row>
    <row r="2152" spans="1:9" x14ac:dyDescent="0.25">
      <c r="A2152" s="14">
        <v>44246</v>
      </c>
      <c r="B2152" s="8" t="s">
        <v>17061</v>
      </c>
      <c r="C2152" s="12">
        <v>47833</v>
      </c>
      <c r="D2152" s="13" t="s">
        <v>4049</v>
      </c>
      <c r="E2152" s="48">
        <v>1032.5999999999999</v>
      </c>
      <c r="F2152" s="15">
        <v>44246</v>
      </c>
      <c r="G2152" s="48">
        <v>1032.5999999999999</v>
      </c>
      <c r="H2152" s="49">
        <f>Tabla13[[#This Row],[Importe]]-Tabla13[[#This Row],[Pagado]]</f>
        <v>0</v>
      </c>
      <c r="I2152" s="8" t="s">
        <v>10970</v>
      </c>
    </row>
    <row r="2153" spans="1:9" x14ac:dyDescent="0.25">
      <c r="A2153" s="14">
        <v>44246</v>
      </c>
      <c r="B2153" s="8" t="s">
        <v>17062</v>
      </c>
      <c r="C2153" s="12">
        <v>47834</v>
      </c>
      <c r="D2153" s="13" t="s">
        <v>4066</v>
      </c>
      <c r="E2153" s="48">
        <v>3218.4</v>
      </c>
      <c r="F2153" s="15">
        <v>44246</v>
      </c>
      <c r="G2153" s="48">
        <v>3218.4</v>
      </c>
      <c r="H2153" s="49">
        <f>Tabla13[[#This Row],[Importe]]-Tabla13[[#This Row],[Pagado]]</f>
        <v>0</v>
      </c>
      <c r="I2153" s="8" t="s">
        <v>10970</v>
      </c>
    </row>
    <row r="2154" spans="1:9" x14ac:dyDescent="0.25">
      <c r="A2154" s="14">
        <v>44246</v>
      </c>
      <c r="B2154" s="8" t="s">
        <v>17063</v>
      </c>
      <c r="C2154" s="12">
        <v>47835</v>
      </c>
      <c r="D2154" s="13" t="s">
        <v>4000</v>
      </c>
      <c r="E2154" s="48">
        <v>780</v>
      </c>
      <c r="F2154" s="15">
        <v>44247</v>
      </c>
      <c r="G2154" s="48">
        <v>780</v>
      </c>
      <c r="H2154" s="49">
        <f>Tabla13[[#This Row],[Importe]]-Tabla13[[#This Row],[Pagado]]</f>
        <v>0</v>
      </c>
      <c r="I2154" s="8" t="s">
        <v>10970</v>
      </c>
    </row>
    <row r="2155" spans="1:9" x14ac:dyDescent="0.25">
      <c r="A2155" s="14">
        <v>44246</v>
      </c>
      <c r="B2155" s="8" t="s">
        <v>17064</v>
      </c>
      <c r="C2155" s="12">
        <v>47836</v>
      </c>
      <c r="D2155" s="13" t="s">
        <v>4009</v>
      </c>
      <c r="E2155" s="48">
        <v>457.6</v>
      </c>
      <c r="F2155" s="15">
        <v>44247</v>
      </c>
      <c r="G2155" s="48">
        <v>457.6</v>
      </c>
      <c r="H2155" s="49">
        <f>Tabla13[[#This Row],[Importe]]-Tabla13[[#This Row],[Pagado]]</f>
        <v>0</v>
      </c>
      <c r="I2155" s="8" t="s">
        <v>10970</v>
      </c>
    </row>
    <row r="2156" spans="1:9" x14ac:dyDescent="0.25">
      <c r="A2156" s="14">
        <v>44246</v>
      </c>
      <c r="B2156" s="8" t="s">
        <v>17065</v>
      </c>
      <c r="C2156" s="12">
        <v>47837</v>
      </c>
      <c r="D2156" s="13" t="s">
        <v>4181</v>
      </c>
      <c r="E2156" s="48">
        <v>5755</v>
      </c>
      <c r="F2156" s="15">
        <v>44246</v>
      </c>
      <c r="G2156" s="48">
        <v>5755</v>
      </c>
      <c r="H2156" s="49">
        <f>Tabla13[[#This Row],[Importe]]-Tabla13[[#This Row],[Pagado]]</f>
        <v>0</v>
      </c>
      <c r="I2156" s="8" t="s">
        <v>10970</v>
      </c>
    </row>
    <row r="2157" spans="1:9" x14ac:dyDescent="0.25">
      <c r="A2157" s="14">
        <v>44246</v>
      </c>
      <c r="B2157" s="8" t="s">
        <v>17066</v>
      </c>
      <c r="C2157" s="12">
        <v>47838</v>
      </c>
      <c r="D2157" s="13" t="s">
        <v>4002</v>
      </c>
      <c r="E2157" s="48">
        <v>2184</v>
      </c>
      <c r="F2157" s="15">
        <v>44247</v>
      </c>
      <c r="G2157" s="48">
        <v>2184</v>
      </c>
      <c r="H2157" s="49">
        <f>Tabla13[[#This Row],[Importe]]-Tabla13[[#This Row],[Pagado]]</f>
        <v>0</v>
      </c>
      <c r="I2157" s="8" t="s">
        <v>10970</v>
      </c>
    </row>
    <row r="2158" spans="1:9" x14ac:dyDescent="0.25">
      <c r="A2158" s="14">
        <v>44246</v>
      </c>
      <c r="B2158" s="8" t="s">
        <v>17067</v>
      </c>
      <c r="C2158" s="12">
        <v>47839</v>
      </c>
      <c r="D2158" s="13" t="s">
        <v>4025</v>
      </c>
      <c r="E2158" s="48">
        <v>422.4</v>
      </c>
      <c r="F2158" s="15">
        <v>44246</v>
      </c>
      <c r="G2158" s="48">
        <v>422.4</v>
      </c>
      <c r="H2158" s="49">
        <f>Tabla13[[#This Row],[Importe]]-Tabla13[[#This Row],[Pagado]]</f>
        <v>0</v>
      </c>
      <c r="I2158" s="8" t="s">
        <v>10970</v>
      </c>
    </row>
    <row r="2159" spans="1:9" x14ac:dyDescent="0.25">
      <c r="A2159" s="14">
        <v>44246</v>
      </c>
      <c r="B2159" s="8" t="s">
        <v>17068</v>
      </c>
      <c r="C2159" s="12">
        <v>47840</v>
      </c>
      <c r="D2159" s="13" t="s">
        <v>4085</v>
      </c>
      <c r="E2159" s="48">
        <v>29525.200000000001</v>
      </c>
      <c r="F2159" s="15">
        <v>44247</v>
      </c>
      <c r="G2159" s="48">
        <v>29525.200000000001</v>
      </c>
      <c r="H2159" s="49">
        <f>Tabla13[[#This Row],[Importe]]-Tabla13[[#This Row],[Pagado]]</f>
        <v>0</v>
      </c>
      <c r="I2159" s="8" t="s">
        <v>10970</v>
      </c>
    </row>
    <row r="2160" spans="1:9" x14ac:dyDescent="0.25">
      <c r="A2160" s="14">
        <v>44246</v>
      </c>
      <c r="B2160" s="8" t="s">
        <v>17069</v>
      </c>
      <c r="C2160" s="12">
        <v>47841</v>
      </c>
      <c r="D2160" s="13" t="s">
        <v>4008</v>
      </c>
      <c r="E2160" s="48">
        <v>40192.400000000001</v>
      </c>
      <c r="F2160" s="15">
        <v>44247</v>
      </c>
      <c r="G2160" s="48">
        <v>40192.400000000001</v>
      </c>
      <c r="H2160" s="49">
        <f>Tabla13[[#This Row],[Importe]]-Tabla13[[#This Row],[Pagado]]</f>
        <v>0</v>
      </c>
      <c r="I2160" s="8" t="s">
        <v>10970</v>
      </c>
    </row>
    <row r="2161" spans="1:9" x14ac:dyDescent="0.25">
      <c r="A2161" s="14">
        <v>44246</v>
      </c>
      <c r="B2161" s="8" t="s">
        <v>17070</v>
      </c>
      <c r="C2161" s="12">
        <v>47842</v>
      </c>
      <c r="D2161" s="13" t="s">
        <v>4001</v>
      </c>
      <c r="E2161" s="48">
        <v>6240</v>
      </c>
      <c r="F2161" s="15">
        <v>44247</v>
      </c>
      <c r="G2161" s="48">
        <v>6240</v>
      </c>
      <c r="H2161" s="49">
        <f>Tabla13[[#This Row],[Importe]]-Tabla13[[#This Row],[Pagado]]</f>
        <v>0</v>
      </c>
      <c r="I2161" s="8" t="s">
        <v>10970</v>
      </c>
    </row>
    <row r="2162" spans="1:9" x14ac:dyDescent="0.25">
      <c r="A2162" s="14">
        <v>44246</v>
      </c>
      <c r="B2162" s="8" t="s">
        <v>17071</v>
      </c>
      <c r="C2162" s="12">
        <v>47843</v>
      </c>
      <c r="D2162" s="13" t="s">
        <v>4054</v>
      </c>
      <c r="E2162" s="48">
        <v>38043.599999999999</v>
      </c>
      <c r="F2162" s="15">
        <v>44247</v>
      </c>
      <c r="G2162" s="48">
        <v>38043.599999999999</v>
      </c>
      <c r="H2162" s="49">
        <f>Tabla13[[#This Row],[Importe]]-Tabla13[[#This Row],[Pagado]]</f>
        <v>0</v>
      </c>
      <c r="I2162" s="8" t="s">
        <v>10970</v>
      </c>
    </row>
    <row r="2163" spans="1:9" x14ac:dyDescent="0.25">
      <c r="A2163" s="14">
        <v>44246</v>
      </c>
      <c r="B2163" s="8" t="s">
        <v>17072</v>
      </c>
      <c r="C2163" s="12">
        <v>47844</v>
      </c>
      <c r="D2163" s="13" t="s">
        <v>4100</v>
      </c>
      <c r="E2163" s="48">
        <v>1300</v>
      </c>
      <c r="F2163" s="15">
        <v>44247</v>
      </c>
      <c r="G2163" s="48">
        <v>1300</v>
      </c>
      <c r="H2163" s="49">
        <f>Tabla13[[#This Row],[Importe]]-Tabla13[[#This Row],[Pagado]]</f>
        <v>0</v>
      </c>
      <c r="I2163" s="8" t="s">
        <v>10970</v>
      </c>
    </row>
    <row r="2164" spans="1:9" x14ac:dyDescent="0.25">
      <c r="A2164" s="14">
        <v>44246</v>
      </c>
      <c r="B2164" s="8" t="s">
        <v>17073</v>
      </c>
      <c r="C2164" s="12">
        <v>47845</v>
      </c>
      <c r="D2164" s="13" t="s">
        <v>4127</v>
      </c>
      <c r="E2164" s="48">
        <v>41506.6</v>
      </c>
      <c r="F2164" s="15">
        <v>44247</v>
      </c>
      <c r="G2164" s="48">
        <v>41506.6</v>
      </c>
      <c r="H2164" s="49">
        <f>Tabla13[[#This Row],[Importe]]-Tabla13[[#This Row],[Pagado]]</f>
        <v>0</v>
      </c>
      <c r="I2164" s="8" t="s">
        <v>10970</v>
      </c>
    </row>
    <row r="2165" spans="1:9" x14ac:dyDescent="0.25">
      <c r="A2165" s="14">
        <v>44246</v>
      </c>
      <c r="B2165" s="8" t="s">
        <v>17074</v>
      </c>
      <c r="C2165" s="12">
        <v>47846</v>
      </c>
      <c r="D2165" s="13" t="s">
        <v>17075</v>
      </c>
      <c r="E2165" s="48">
        <v>288.39999999999998</v>
      </c>
      <c r="F2165" s="15">
        <v>44246</v>
      </c>
      <c r="G2165" s="48">
        <v>288.39999999999998</v>
      </c>
      <c r="H2165" s="49">
        <f>Tabla13[[#This Row],[Importe]]-Tabla13[[#This Row],[Pagado]]</f>
        <v>0</v>
      </c>
      <c r="I2165" s="8" t="s">
        <v>10970</v>
      </c>
    </row>
    <row r="2166" spans="1:9" x14ac:dyDescent="0.25">
      <c r="A2166" s="14">
        <v>44246</v>
      </c>
      <c r="B2166" s="8" t="s">
        <v>17076</v>
      </c>
      <c r="C2166" s="12">
        <v>47847</v>
      </c>
      <c r="D2166" s="13" t="s">
        <v>4076</v>
      </c>
      <c r="E2166" s="48">
        <v>5695.2</v>
      </c>
      <c r="F2166" s="15">
        <v>44247</v>
      </c>
      <c r="G2166" s="48">
        <v>5695.2</v>
      </c>
      <c r="H2166" s="49">
        <f>Tabla13[[#This Row],[Importe]]-Tabla13[[#This Row],[Pagado]]</f>
        <v>0</v>
      </c>
      <c r="I2166" s="8" t="s">
        <v>10970</v>
      </c>
    </row>
    <row r="2167" spans="1:9" x14ac:dyDescent="0.25">
      <c r="A2167" s="14">
        <v>44246</v>
      </c>
      <c r="B2167" s="8" t="s">
        <v>17077</v>
      </c>
      <c r="C2167" s="12">
        <v>47848</v>
      </c>
      <c r="D2167" s="13" t="s">
        <v>3964</v>
      </c>
      <c r="E2167" s="48">
        <v>162.5</v>
      </c>
      <c r="F2167" s="15">
        <v>44247</v>
      </c>
      <c r="G2167" s="48">
        <v>162.5</v>
      </c>
      <c r="H2167" s="49">
        <f>Tabla13[[#This Row],[Importe]]-Tabla13[[#This Row],[Pagado]]</f>
        <v>0</v>
      </c>
      <c r="I2167" s="8" t="s">
        <v>10970</v>
      </c>
    </row>
    <row r="2168" spans="1:9" x14ac:dyDescent="0.25">
      <c r="A2168" s="14">
        <v>44246</v>
      </c>
      <c r="B2168" s="8" t="s">
        <v>17078</v>
      </c>
      <c r="C2168" s="12">
        <v>47849</v>
      </c>
      <c r="D2168" s="13" t="s">
        <v>4110</v>
      </c>
      <c r="E2168" s="48">
        <v>7696</v>
      </c>
      <c r="F2168" s="15">
        <v>44246</v>
      </c>
      <c r="G2168" s="48">
        <v>7696</v>
      </c>
      <c r="H2168" s="49">
        <f>Tabla13[[#This Row],[Importe]]-Tabla13[[#This Row],[Pagado]]</f>
        <v>0</v>
      </c>
      <c r="I2168" s="8" t="s">
        <v>10970</v>
      </c>
    </row>
    <row r="2169" spans="1:9" x14ac:dyDescent="0.25">
      <c r="A2169" s="14">
        <v>44246</v>
      </c>
      <c r="B2169" s="8" t="s">
        <v>17079</v>
      </c>
      <c r="C2169" s="12">
        <v>47850</v>
      </c>
      <c r="D2169" s="17" t="s">
        <v>7662</v>
      </c>
      <c r="E2169" s="48">
        <v>0</v>
      </c>
      <c r="F2169" s="18" t="s">
        <v>7662</v>
      </c>
      <c r="G2169" s="48">
        <v>0</v>
      </c>
      <c r="H2169" s="49">
        <f>Tabla13[[#This Row],[Importe]]-Tabla13[[#This Row],[Pagado]]</f>
        <v>0</v>
      </c>
      <c r="I2169" s="8" t="s">
        <v>7662</v>
      </c>
    </row>
    <row r="2170" spans="1:9" x14ac:dyDescent="0.25">
      <c r="A2170" s="14">
        <v>44246</v>
      </c>
      <c r="B2170" s="8" t="s">
        <v>17080</v>
      </c>
      <c r="C2170" s="12">
        <v>47851</v>
      </c>
      <c r="D2170" s="13" t="s">
        <v>4022</v>
      </c>
      <c r="E2170" s="48">
        <v>1003.8</v>
      </c>
      <c r="F2170" s="15">
        <v>44246</v>
      </c>
      <c r="G2170" s="48">
        <v>1003.8</v>
      </c>
      <c r="H2170" s="49">
        <f>Tabla13[[#This Row],[Importe]]-Tabla13[[#This Row],[Pagado]]</f>
        <v>0</v>
      </c>
      <c r="I2170" s="8" t="s">
        <v>10970</v>
      </c>
    </row>
    <row r="2171" spans="1:9" x14ac:dyDescent="0.25">
      <c r="A2171" s="14">
        <v>44246</v>
      </c>
      <c r="B2171" s="8" t="s">
        <v>17081</v>
      </c>
      <c r="C2171" s="12">
        <v>47852</v>
      </c>
      <c r="D2171" s="13" t="s">
        <v>4211</v>
      </c>
      <c r="E2171" s="48">
        <v>36787.800000000003</v>
      </c>
      <c r="F2171" s="15">
        <v>44247</v>
      </c>
      <c r="G2171" s="48">
        <v>36787.800000000003</v>
      </c>
      <c r="H2171" s="49">
        <f>Tabla13[[#This Row],[Importe]]-Tabla13[[#This Row],[Pagado]]</f>
        <v>0</v>
      </c>
      <c r="I2171" s="8" t="s">
        <v>10970</v>
      </c>
    </row>
    <row r="2172" spans="1:9" x14ac:dyDescent="0.25">
      <c r="A2172" s="14">
        <v>44246</v>
      </c>
      <c r="B2172" s="8" t="s">
        <v>17082</v>
      </c>
      <c r="C2172" s="12">
        <v>47853</v>
      </c>
      <c r="D2172" s="13" t="s">
        <v>4110</v>
      </c>
      <c r="E2172" s="48">
        <v>758.4</v>
      </c>
      <c r="F2172" s="15">
        <v>44246</v>
      </c>
      <c r="G2172" s="48">
        <v>758.4</v>
      </c>
      <c r="H2172" s="49">
        <f>Tabla13[[#This Row],[Importe]]-Tabla13[[#This Row],[Pagado]]</f>
        <v>0</v>
      </c>
      <c r="I2172" s="8" t="s">
        <v>10970</v>
      </c>
    </row>
    <row r="2173" spans="1:9" x14ac:dyDescent="0.25">
      <c r="A2173" s="14">
        <v>44246</v>
      </c>
      <c r="B2173" s="8" t="s">
        <v>17083</v>
      </c>
      <c r="C2173" s="12">
        <v>47854</v>
      </c>
      <c r="D2173" s="13" t="s">
        <v>4065</v>
      </c>
      <c r="E2173" s="48">
        <v>11043</v>
      </c>
      <c r="F2173" s="15">
        <v>44247</v>
      </c>
      <c r="G2173" s="48">
        <v>11043</v>
      </c>
      <c r="H2173" s="49">
        <f>Tabla13[[#This Row],[Importe]]-Tabla13[[#This Row],[Pagado]]</f>
        <v>0</v>
      </c>
      <c r="I2173" s="8" t="s">
        <v>10970</v>
      </c>
    </row>
    <row r="2174" spans="1:9" x14ac:dyDescent="0.25">
      <c r="A2174" s="14">
        <v>44246</v>
      </c>
      <c r="B2174" s="8" t="s">
        <v>17084</v>
      </c>
      <c r="C2174" s="12">
        <v>47855</v>
      </c>
      <c r="D2174" s="13" t="s">
        <v>4102</v>
      </c>
      <c r="E2174" s="48">
        <v>3193.6</v>
      </c>
      <c r="F2174" s="15">
        <v>44246</v>
      </c>
      <c r="G2174" s="48">
        <v>3193.6</v>
      </c>
      <c r="H2174" s="49">
        <f>Tabla13[[#This Row],[Importe]]-Tabla13[[#This Row],[Pagado]]</f>
        <v>0</v>
      </c>
      <c r="I2174" s="8" t="s">
        <v>10970</v>
      </c>
    </row>
    <row r="2175" spans="1:9" x14ac:dyDescent="0.25">
      <c r="A2175" s="14">
        <v>44246</v>
      </c>
      <c r="B2175" s="8" t="s">
        <v>17085</v>
      </c>
      <c r="C2175" s="12">
        <v>47856</v>
      </c>
      <c r="D2175" s="13" t="s">
        <v>3964</v>
      </c>
      <c r="E2175" s="48">
        <v>782.6</v>
      </c>
      <c r="F2175" s="15">
        <v>44246</v>
      </c>
      <c r="G2175" s="48">
        <v>782.6</v>
      </c>
      <c r="H2175" s="49">
        <f>Tabla13[[#This Row],[Importe]]-Tabla13[[#This Row],[Pagado]]</f>
        <v>0</v>
      </c>
      <c r="I2175" s="8" t="s">
        <v>10970</v>
      </c>
    </row>
    <row r="2176" spans="1:9" x14ac:dyDescent="0.25">
      <c r="A2176" s="14">
        <v>44246</v>
      </c>
      <c r="B2176" s="8" t="s">
        <v>17086</v>
      </c>
      <c r="C2176" s="12">
        <v>47857</v>
      </c>
      <c r="D2176" s="13" t="s">
        <v>4020</v>
      </c>
      <c r="E2176" s="48">
        <v>7169.1</v>
      </c>
      <c r="F2176" s="15">
        <v>44257</v>
      </c>
      <c r="G2176" s="48">
        <v>7169.1</v>
      </c>
      <c r="H2176" s="49">
        <f>Tabla13[[#This Row],[Importe]]-Tabla13[[#This Row],[Pagado]]</f>
        <v>0</v>
      </c>
      <c r="I2176" s="8" t="s">
        <v>10970</v>
      </c>
    </row>
    <row r="2177" spans="1:9" x14ac:dyDescent="0.25">
      <c r="A2177" s="14">
        <v>44246</v>
      </c>
      <c r="B2177" s="8" t="s">
        <v>17087</v>
      </c>
      <c r="C2177" s="12">
        <v>47858</v>
      </c>
      <c r="D2177" s="13" t="s">
        <v>4073</v>
      </c>
      <c r="E2177" s="48">
        <v>7216.2</v>
      </c>
      <c r="F2177" s="15">
        <v>44246</v>
      </c>
      <c r="G2177" s="48">
        <v>7216.2</v>
      </c>
      <c r="H2177" s="49">
        <f>Tabla13[[#This Row],[Importe]]-Tabla13[[#This Row],[Pagado]]</f>
        <v>0</v>
      </c>
      <c r="I2177" s="8" t="s">
        <v>10970</v>
      </c>
    </row>
    <row r="2178" spans="1:9" x14ac:dyDescent="0.25">
      <c r="A2178" s="14">
        <v>44246</v>
      </c>
      <c r="B2178" s="8" t="s">
        <v>17088</v>
      </c>
      <c r="C2178" s="12">
        <v>47859</v>
      </c>
      <c r="D2178" s="13" t="s">
        <v>4121</v>
      </c>
      <c r="E2178" s="48">
        <v>1552.3</v>
      </c>
      <c r="F2178" s="15">
        <v>44246</v>
      </c>
      <c r="G2178" s="48">
        <v>1552.3</v>
      </c>
      <c r="H2178" s="49">
        <f>Tabla13[[#This Row],[Importe]]-Tabla13[[#This Row],[Pagado]]</f>
        <v>0</v>
      </c>
      <c r="I2178" s="8" t="s">
        <v>10970</v>
      </c>
    </row>
    <row r="2179" spans="1:9" x14ac:dyDescent="0.25">
      <c r="A2179" s="14">
        <v>44246</v>
      </c>
      <c r="B2179" s="8" t="s">
        <v>17089</v>
      </c>
      <c r="C2179" s="12">
        <v>47860</v>
      </c>
      <c r="D2179" s="13" t="s">
        <v>4123</v>
      </c>
      <c r="E2179" s="48">
        <v>4689.8999999999996</v>
      </c>
      <c r="F2179" s="15">
        <v>44246</v>
      </c>
      <c r="G2179" s="48">
        <v>4689.8999999999996</v>
      </c>
      <c r="H2179" s="49">
        <f>Tabla13[[#This Row],[Importe]]-Tabla13[[#This Row],[Pagado]]</f>
        <v>0</v>
      </c>
      <c r="I2179" s="8" t="s">
        <v>10970</v>
      </c>
    </row>
    <row r="2180" spans="1:9" x14ac:dyDescent="0.25">
      <c r="A2180" s="14">
        <v>44246</v>
      </c>
      <c r="B2180" s="8" t="s">
        <v>17090</v>
      </c>
      <c r="C2180" s="12">
        <v>47861</v>
      </c>
      <c r="D2180" s="13" t="s">
        <v>3964</v>
      </c>
      <c r="E2180" s="48">
        <v>182.4</v>
      </c>
      <c r="F2180" s="15">
        <v>44246</v>
      </c>
      <c r="G2180" s="48">
        <v>182.4</v>
      </c>
      <c r="H2180" s="49">
        <f>Tabla13[[#This Row],[Importe]]-Tabla13[[#This Row],[Pagado]]</f>
        <v>0</v>
      </c>
      <c r="I2180" s="8" t="s">
        <v>10970</v>
      </c>
    </row>
    <row r="2181" spans="1:9" x14ac:dyDescent="0.25">
      <c r="A2181" s="14">
        <v>44246</v>
      </c>
      <c r="B2181" s="8" t="s">
        <v>17091</v>
      </c>
      <c r="C2181" s="12">
        <v>47862</v>
      </c>
      <c r="D2181" s="13" t="s">
        <v>3964</v>
      </c>
      <c r="E2181" s="48">
        <v>452.2</v>
      </c>
      <c r="F2181" s="15">
        <v>44247</v>
      </c>
      <c r="G2181" s="48">
        <v>452.2</v>
      </c>
      <c r="H2181" s="49">
        <f>Tabla13[[#This Row],[Importe]]-Tabla13[[#This Row],[Pagado]]</f>
        <v>0</v>
      </c>
      <c r="I2181" s="8" t="s">
        <v>10970</v>
      </c>
    </row>
    <row r="2182" spans="1:9" x14ac:dyDescent="0.25">
      <c r="A2182" s="14">
        <v>44246</v>
      </c>
      <c r="B2182" s="8" t="s">
        <v>17092</v>
      </c>
      <c r="C2182" s="12">
        <v>47863</v>
      </c>
      <c r="D2182" s="13" t="s">
        <v>3964</v>
      </c>
      <c r="E2182" s="48">
        <v>83.6</v>
      </c>
      <c r="F2182" s="15">
        <v>44247</v>
      </c>
      <c r="G2182" s="48">
        <v>83.6</v>
      </c>
      <c r="H2182" s="49">
        <f>Tabla13[[#This Row],[Importe]]-Tabla13[[#This Row],[Pagado]]</f>
        <v>0</v>
      </c>
      <c r="I2182" s="8" t="s">
        <v>10970</v>
      </c>
    </row>
    <row r="2183" spans="1:9" x14ac:dyDescent="0.25">
      <c r="A2183" s="14">
        <v>44246</v>
      </c>
      <c r="B2183" s="8" t="s">
        <v>17093</v>
      </c>
      <c r="C2183" s="12">
        <v>47864</v>
      </c>
      <c r="D2183" s="13" t="s">
        <v>3964</v>
      </c>
      <c r="E2183" s="48">
        <v>126</v>
      </c>
      <c r="F2183" s="15">
        <v>44247</v>
      </c>
      <c r="G2183" s="48">
        <v>126</v>
      </c>
      <c r="H2183" s="49">
        <f>Tabla13[[#This Row],[Importe]]-Tabla13[[#This Row],[Pagado]]</f>
        <v>0</v>
      </c>
      <c r="I2183" s="8" t="s">
        <v>10970</v>
      </c>
    </row>
    <row r="2184" spans="1:9" x14ac:dyDescent="0.25">
      <c r="A2184" s="14">
        <v>44247</v>
      </c>
      <c r="B2184" s="8" t="s">
        <v>17094</v>
      </c>
      <c r="C2184" s="12">
        <v>47865</v>
      </c>
      <c r="D2184" s="13" t="s">
        <v>4184</v>
      </c>
      <c r="E2184" s="48">
        <v>10648</v>
      </c>
      <c r="F2184" s="15">
        <v>44247</v>
      </c>
      <c r="G2184" s="48">
        <v>10648</v>
      </c>
      <c r="H2184" s="49">
        <f>Tabla13[[#This Row],[Importe]]-Tabla13[[#This Row],[Pagado]]</f>
        <v>0</v>
      </c>
      <c r="I2184" s="8" t="s">
        <v>10970</v>
      </c>
    </row>
    <row r="2185" spans="1:9" x14ac:dyDescent="0.25">
      <c r="A2185" s="14">
        <v>44247</v>
      </c>
      <c r="B2185" s="8" t="s">
        <v>17095</v>
      </c>
      <c r="C2185" s="12">
        <v>47866</v>
      </c>
      <c r="D2185" s="17" t="s">
        <v>7662</v>
      </c>
      <c r="E2185" s="48">
        <v>0</v>
      </c>
      <c r="F2185" s="18" t="s">
        <v>7662</v>
      </c>
      <c r="G2185" s="48">
        <v>0</v>
      </c>
      <c r="H2185" s="49">
        <f>Tabla13[[#This Row],[Importe]]-Tabla13[[#This Row],[Pagado]]</f>
        <v>0</v>
      </c>
      <c r="I2185" s="8" t="s">
        <v>7662</v>
      </c>
    </row>
    <row r="2186" spans="1:9" x14ac:dyDescent="0.25">
      <c r="A2186" s="14">
        <v>44247</v>
      </c>
      <c r="B2186" s="8" t="s">
        <v>17096</v>
      </c>
      <c r="C2186" s="12">
        <v>47867</v>
      </c>
      <c r="D2186" s="13" t="s">
        <v>3936</v>
      </c>
      <c r="E2186" s="48">
        <v>4833.3999999999996</v>
      </c>
      <c r="F2186" s="15">
        <v>44250</v>
      </c>
      <c r="G2186" s="48">
        <v>4833.3999999999996</v>
      </c>
      <c r="H2186" s="49">
        <f>Tabla13[[#This Row],[Importe]]-Tabla13[[#This Row],[Pagado]]</f>
        <v>0</v>
      </c>
      <c r="I2186" s="8" t="s">
        <v>10970</v>
      </c>
    </row>
    <row r="2187" spans="1:9" x14ac:dyDescent="0.25">
      <c r="A2187" s="14">
        <v>44247</v>
      </c>
      <c r="B2187" s="8" t="s">
        <v>17097</v>
      </c>
      <c r="C2187" s="12">
        <v>47868</v>
      </c>
      <c r="D2187" s="13" t="s">
        <v>3975</v>
      </c>
      <c r="E2187" s="48">
        <v>5830</v>
      </c>
      <c r="F2187" s="15">
        <v>44247</v>
      </c>
      <c r="G2187" s="48">
        <v>5830</v>
      </c>
      <c r="H2187" s="49">
        <f>Tabla13[[#This Row],[Importe]]-Tabla13[[#This Row],[Pagado]]</f>
        <v>0</v>
      </c>
      <c r="I2187" s="8" t="s">
        <v>10970</v>
      </c>
    </row>
    <row r="2188" spans="1:9" x14ac:dyDescent="0.25">
      <c r="A2188" s="14">
        <v>44247</v>
      </c>
      <c r="B2188" s="8" t="s">
        <v>17098</v>
      </c>
      <c r="C2188" s="12">
        <v>47869</v>
      </c>
      <c r="D2188" s="13" t="s">
        <v>3975</v>
      </c>
      <c r="E2188" s="48">
        <v>5300</v>
      </c>
      <c r="F2188" s="15">
        <v>44247</v>
      </c>
      <c r="G2188" s="48">
        <v>5300</v>
      </c>
      <c r="H2188" s="49">
        <f>Tabla13[[#This Row],[Importe]]-Tabla13[[#This Row],[Pagado]]</f>
        <v>0</v>
      </c>
      <c r="I2188" s="8" t="s">
        <v>10970</v>
      </c>
    </row>
    <row r="2189" spans="1:9" x14ac:dyDescent="0.25">
      <c r="A2189" s="14">
        <v>44247</v>
      </c>
      <c r="B2189" s="8" t="s">
        <v>17099</v>
      </c>
      <c r="C2189" s="12">
        <v>47870</v>
      </c>
      <c r="D2189" s="13" t="s">
        <v>3964</v>
      </c>
      <c r="E2189" s="48">
        <v>1553.76</v>
      </c>
      <c r="F2189" s="15">
        <v>44247</v>
      </c>
      <c r="G2189" s="48">
        <v>1553.76</v>
      </c>
      <c r="H2189" s="49">
        <f>Tabla13[[#This Row],[Importe]]-Tabla13[[#This Row],[Pagado]]</f>
        <v>0</v>
      </c>
      <c r="I2189" s="8" t="s">
        <v>10970</v>
      </c>
    </row>
    <row r="2190" spans="1:9" x14ac:dyDescent="0.25">
      <c r="A2190" s="14">
        <v>44247</v>
      </c>
      <c r="B2190" s="8" t="s">
        <v>17100</v>
      </c>
      <c r="C2190" s="12">
        <v>47871</v>
      </c>
      <c r="D2190" s="13" t="s">
        <v>3975</v>
      </c>
      <c r="E2190" s="48">
        <v>4171</v>
      </c>
      <c r="F2190" s="15">
        <v>44247</v>
      </c>
      <c r="G2190" s="48">
        <v>4171</v>
      </c>
      <c r="H2190" s="49">
        <f>Tabla13[[#This Row],[Importe]]-Tabla13[[#This Row],[Pagado]]</f>
        <v>0</v>
      </c>
      <c r="I2190" s="8" t="s">
        <v>10970</v>
      </c>
    </row>
    <row r="2191" spans="1:9" x14ac:dyDescent="0.25">
      <c r="A2191" s="14">
        <v>44247</v>
      </c>
      <c r="B2191" s="8" t="s">
        <v>17101</v>
      </c>
      <c r="C2191" s="12">
        <v>47872</v>
      </c>
      <c r="D2191" s="13" t="s">
        <v>4031</v>
      </c>
      <c r="E2191" s="48">
        <v>4770</v>
      </c>
      <c r="F2191" s="15">
        <v>44247</v>
      </c>
      <c r="G2191" s="48">
        <v>4770</v>
      </c>
      <c r="H2191" s="49">
        <f>Tabla13[[#This Row],[Importe]]-Tabla13[[#This Row],[Pagado]]</f>
        <v>0</v>
      </c>
      <c r="I2191" s="8" t="s">
        <v>10970</v>
      </c>
    </row>
    <row r="2192" spans="1:9" x14ac:dyDescent="0.25">
      <c r="A2192" s="14">
        <v>44247</v>
      </c>
      <c r="B2192" s="8" t="s">
        <v>17102</v>
      </c>
      <c r="C2192" s="12">
        <v>47873</v>
      </c>
      <c r="D2192" s="13" t="s">
        <v>3954</v>
      </c>
      <c r="E2192" s="48">
        <v>5100</v>
      </c>
      <c r="F2192" s="15">
        <v>44247</v>
      </c>
      <c r="G2192" s="48">
        <v>5100</v>
      </c>
      <c r="H2192" s="49">
        <f>Tabla13[[#This Row],[Importe]]-Tabla13[[#This Row],[Pagado]]</f>
        <v>0</v>
      </c>
      <c r="I2192" s="8" t="s">
        <v>10970</v>
      </c>
    </row>
    <row r="2193" spans="1:9" x14ac:dyDescent="0.25">
      <c r="A2193" s="14">
        <v>44247</v>
      </c>
      <c r="B2193" s="8" t="s">
        <v>17103</v>
      </c>
      <c r="C2193" s="12">
        <v>47874</v>
      </c>
      <c r="D2193" s="17" t="s">
        <v>7662</v>
      </c>
      <c r="E2193" s="48">
        <v>0</v>
      </c>
      <c r="F2193" s="18" t="s">
        <v>7662</v>
      </c>
      <c r="G2193" s="48">
        <v>0</v>
      </c>
      <c r="H2193" s="49">
        <f>Tabla13[[#This Row],[Importe]]-Tabla13[[#This Row],[Pagado]]</f>
        <v>0</v>
      </c>
      <c r="I2193" s="8" t="s">
        <v>7662</v>
      </c>
    </row>
    <row r="2194" spans="1:9" x14ac:dyDescent="0.25">
      <c r="A2194" s="14">
        <v>44247</v>
      </c>
      <c r="B2194" s="8" t="s">
        <v>17104</v>
      </c>
      <c r="C2194" s="12">
        <v>47875</v>
      </c>
      <c r="D2194" s="13" t="s">
        <v>3968</v>
      </c>
      <c r="E2194" s="48">
        <v>7950</v>
      </c>
      <c r="F2194" s="15">
        <v>44249</v>
      </c>
      <c r="G2194" s="48">
        <v>7950</v>
      </c>
      <c r="H2194" s="49">
        <f>Tabla13[[#This Row],[Importe]]-Tabla13[[#This Row],[Pagado]]</f>
        <v>0</v>
      </c>
      <c r="I2194" s="8" t="s">
        <v>10970</v>
      </c>
    </row>
    <row r="2195" spans="1:9" ht="30" x14ac:dyDescent="0.25">
      <c r="A2195" s="14">
        <v>44247</v>
      </c>
      <c r="B2195" s="8" t="s">
        <v>17105</v>
      </c>
      <c r="C2195" s="12">
        <v>47876</v>
      </c>
      <c r="D2195" s="13" t="s">
        <v>3951</v>
      </c>
      <c r="E2195" s="48">
        <v>5662.3</v>
      </c>
      <c r="F2195" s="15" t="s">
        <v>17106</v>
      </c>
      <c r="G2195" s="48">
        <f>1400+4262.3</f>
        <v>5662.3</v>
      </c>
      <c r="H2195" s="49">
        <f>Tabla13[[#This Row],[Importe]]-Tabla13[[#This Row],[Pagado]]</f>
        <v>0</v>
      </c>
      <c r="I2195" s="8" t="s">
        <v>10970</v>
      </c>
    </row>
    <row r="2196" spans="1:9" x14ac:dyDescent="0.25">
      <c r="A2196" s="14">
        <v>44247</v>
      </c>
      <c r="B2196" s="8" t="s">
        <v>17107</v>
      </c>
      <c r="C2196" s="12">
        <v>47877</v>
      </c>
      <c r="D2196" s="13" t="s">
        <v>4041</v>
      </c>
      <c r="E2196" s="48">
        <v>526.4</v>
      </c>
      <c r="F2196" s="15">
        <v>44247</v>
      </c>
      <c r="G2196" s="48">
        <v>526.4</v>
      </c>
      <c r="H2196" s="49">
        <f>Tabla13[[#This Row],[Importe]]-Tabla13[[#This Row],[Pagado]]</f>
        <v>0</v>
      </c>
      <c r="I2196" s="8" t="s">
        <v>10970</v>
      </c>
    </row>
    <row r="2197" spans="1:9" x14ac:dyDescent="0.25">
      <c r="A2197" s="14">
        <v>44247</v>
      </c>
      <c r="B2197" s="8" t="s">
        <v>17108</v>
      </c>
      <c r="C2197" s="12">
        <v>47878</v>
      </c>
      <c r="D2197" s="13" t="s">
        <v>3963</v>
      </c>
      <c r="E2197" s="48">
        <v>1027.5999999999999</v>
      </c>
      <c r="F2197" s="15">
        <v>44247</v>
      </c>
      <c r="G2197" s="48">
        <v>1027.5999999999999</v>
      </c>
      <c r="H2197" s="49">
        <f>Tabla13[[#This Row],[Importe]]-Tabla13[[#This Row],[Pagado]]</f>
        <v>0</v>
      </c>
      <c r="I2197" s="8" t="s">
        <v>10970</v>
      </c>
    </row>
    <row r="2198" spans="1:9" x14ac:dyDescent="0.25">
      <c r="A2198" s="14">
        <v>44247</v>
      </c>
      <c r="B2198" s="8" t="s">
        <v>17109</v>
      </c>
      <c r="C2198" s="12">
        <v>47879</v>
      </c>
      <c r="D2198" s="13" t="s">
        <v>4159</v>
      </c>
      <c r="E2198" s="48">
        <v>15254.4</v>
      </c>
      <c r="F2198" s="15">
        <v>44247</v>
      </c>
      <c r="G2198" s="48">
        <v>15254.4</v>
      </c>
      <c r="H2198" s="49">
        <f>Tabla13[[#This Row],[Importe]]-Tabla13[[#This Row],[Pagado]]</f>
        <v>0</v>
      </c>
      <c r="I2198" s="8" t="s">
        <v>10970</v>
      </c>
    </row>
    <row r="2199" spans="1:9" x14ac:dyDescent="0.25">
      <c r="A2199" s="14">
        <v>44247</v>
      </c>
      <c r="B2199" s="8" t="s">
        <v>17110</v>
      </c>
      <c r="C2199" s="12">
        <v>47880</v>
      </c>
      <c r="D2199" s="13" t="s">
        <v>3947</v>
      </c>
      <c r="E2199" s="48">
        <v>8809.9</v>
      </c>
      <c r="F2199" s="15">
        <v>44249</v>
      </c>
      <c r="G2199" s="48">
        <v>8809.9</v>
      </c>
      <c r="H2199" s="49">
        <f>Tabla13[[#This Row],[Importe]]-Tabla13[[#This Row],[Pagado]]</f>
        <v>0</v>
      </c>
      <c r="I2199" s="8" t="s">
        <v>10970</v>
      </c>
    </row>
    <row r="2200" spans="1:9" x14ac:dyDescent="0.25">
      <c r="A2200" s="14">
        <v>44247</v>
      </c>
      <c r="B2200" s="8" t="s">
        <v>17111</v>
      </c>
      <c r="C2200" s="12">
        <v>47881</v>
      </c>
      <c r="D2200" s="13" t="s">
        <v>3949</v>
      </c>
      <c r="E2200" s="48">
        <v>58273</v>
      </c>
      <c r="F2200" s="15">
        <v>44249</v>
      </c>
      <c r="G2200" s="48">
        <v>58273</v>
      </c>
      <c r="H2200" s="49">
        <f>Tabla13[[#This Row],[Importe]]-Tabla13[[#This Row],[Pagado]]</f>
        <v>0</v>
      </c>
      <c r="I2200" s="8" t="s">
        <v>10970</v>
      </c>
    </row>
    <row r="2201" spans="1:9" x14ac:dyDescent="0.25">
      <c r="A2201" s="14">
        <v>44247</v>
      </c>
      <c r="B2201" s="8" t="s">
        <v>17112</v>
      </c>
      <c r="C2201" s="12">
        <v>47882</v>
      </c>
      <c r="D2201" s="13" t="s">
        <v>4129</v>
      </c>
      <c r="E2201" s="48">
        <v>10058.4</v>
      </c>
      <c r="F2201" s="15">
        <v>44248</v>
      </c>
      <c r="G2201" s="48">
        <v>10058.4</v>
      </c>
      <c r="H2201" s="49">
        <f>Tabla13[[#This Row],[Importe]]-Tabla13[[#This Row],[Pagado]]</f>
        <v>0</v>
      </c>
      <c r="I2201" s="8" t="s">
        <v>10970</v>
      </c>
    </row>
    <row r="2202" spans="1:9" x14ac:dyDescent="0.25">
      <c r="A2202" s="14">
        <v>44247</v>
      </c>
      <c r="B2202" s="8" t="s">
        <v>17113</v>
      </c>
      <c r="C2202" s="12">
        <v>47883</v>
      </c>
      <c r="D2202" s="13" t="s">
        <v>3946</v>
      </c>
      <c r="E2202" s="48">
        <v>5940.2</v>
      </c>
      <c r="F2202" s="15">
        <v>44249</v>
      </c>
      <c r="G2202" s="48">
        <v>5940.2</v>
      </c>
      <c r="H2202" s="49">
        <f>Tabla13[[#This Row],[Importe]]-Tabla13[[#This Row],[Pagado]]</f>
        <v>0</v>
      </c>
      <c r="I2202" s="8" t="s">
        <v>10970</v>
      </c>
    </row>
    <row r="2203" spans="1:9" x14ac:dyDescent="0.25">
      <c r="A2203" s="14">
        <v>44247</v>
      </c>
      <c r="B2203" s="8" t="s">
        <v>17114</v>
      </c>
      <c r="C2203" s="12">
        <v>47884</v>
      </c>
      <c r="D2203" s="13" t="s">
        <v>3941</v>
      </c>
      <c r="E2203" s="48">
        <v>9839.9</v>
      </c>
      <c r="F2203" s="15">
        <v>44249</v>
      </c>
      <c r="G2203" s="48">
        <v>9839.9</v>
      </c>
      <c r="H2203" s="49">
        <f>Tabla13[[#This Row],[Importe]]-Tabla13[[#This Row],[Pagado]]</f>
        <v>0</v>
      </c>
      <c r="I2203" s="8" t="s">
        <v>10970</v>
      </c>
    </row>
    <row r="2204" spans="1:9" x14ac:dyDescent="0.25">
      <c r="A2204" s="14">
        <v>44247</v>
      </c>
      <c r="B2204" s="8" t="s">
        <v>17115</v>
      </c>
      <c r="C2204" s="12">
        <v>47885</v>
      </c>
      <c r="D2204" s="13" t="s">
        <v>3958</v>
      </c>
      <c r="E2204" s="48">
        <v>4309.2</v>
      </c>
      <c r="F2204" s="15">
        <v>44247</v>
      </c>
      <c r="G2204" s="48">
        <v>4309.2</v>
      </c>
      <c r="H2204" s="49">
        <f>Tabla13[[#This Row],[Importe]]-Tabla13[[#This Row],[Pagado]]</f>
        <v>0</v>
      </c>
      <c r="I2204" s="8" t="s">
        <v>10970</v>
      </c>
    </row>
    <row r="2205" spans="1:9" x14ac:dyDescent="0.25">
      <c r="A2205" s="14">
        <v>44247</v>
      </c>
      <c r="B2205" s="8" t="s">
        <v>17116</v>
      </c>
      <c r="C2205" s="12">
        <v>47886</v>
      </c>
      <c r="D2205" s="13" t="s">
        <v>3938</v>
      </c>
      <c r="E2205" s="48">
        <v>21362.799999999999</v>
      </c>
      <c r="F2205" s="15">
        <v>44250</v>
      </c>
      <c r="G2205" s="48">
        <v>21362.799999999999</v>
      </c>
      <c r="H2205" s="49">
        <f>Tabla13[[#This Row],[Importe]]-Tabla13[[#This Row],[Pagado]]</f>
        <v>0</v>
      </c>
      <c r="I2205" s="8" t="s">
        <v>10970</v>
      </c>
    </row>
    <row r="2206" spans="1:9" x14ac:dyDescent="0.25">
      <c r="A2206" s="14">
        <v>44247</v>
      </c>
      <c r="B2206" s="8" t="s">
        <v>17117</v>
      </c>
      <c r="C2206" s="12">
        <v>47887</v>
      </c>
      <c r="D2206" s="13" t="s">
        <v>3944</v>
      </c>
      <c r="E2206" s="48">
        <v>12425.3</v>
      </c>
      <c r="F2206" s="15">
        <v>44249</v>
      </c>
      <c r="G2206" s="48">
        <v>12425.3</v>
      </c>
      <c r="H2206" s="49">
        <f>Tabla13[[#This Row],[Importe]]-Tabla13[[#This Row],[Pagado]]</f>
        <v>0</v>
      </c>
      <c r="I2206" s="8" t="s">
        <v>10970</v>
      </c>
    </row>
    <row r="2207" spans="1:9" x14ac:dyDescent="0.25">
      <c r="A2207" s="14">
        <v>44247</v>
      </c>
      <c r="B2207" s="8" t="s">
        <v>17118</v>
      </c>
      <c r="C2207" s="12">
        <v>47888</v>
      </c>
      <c r="D2207" s="13" t="s">
        <v>8333</v>
      </c>
      <c r="E2207" s="48">
        <v>21681</v>
      </c>
      <c r="F2207" s="15">
        <v>44250</v>
      </c>
      <c r="G2207" s="48">
        <v>21681</v>
      </c>
      <c r="H2207" s="49">
        <f>Tabla13[[#This Row],[Importe]]-Tabla13[[#This Row],[Pagado]]</f>
        <v>0</v>
      </c>
      <c r="I2207" s="8" t="s">
        <v>10970</v>
      </c>
    </row>
    <row r="2208" spans="1:9" x14ac:dyDescent="0.25">
      <c r="A2208" s="14">
        <v>44247</v>
      </c>
      <c r="B2208" s="8" t="s">
        <v>17119</v>
      </c>
      <c r="C2208" s="12">
        <v>47889</v>
      </c>
      <c r="D2208" s="13" t="s">
        <v>3996</v>
      </c>
      <c r="E2208" s="48">
        <v>17887.099999999999</v>
      </c>
      <c r="F2208" s="15">
        <v>44247</v>
      </c>
      <c r="G2208" s="48">
        <v>17887.099999999999</v>
      </c>
      <c r="H2208" s="49">
        <f>Tabla13[[#This Row],[Importe]]-Tabla13[[#This Row],[Pagado]]</f>
        <v>0</v>
      </c>
      <c r="I2208" s="8" t="s">
        <v>10970</v>
      </c>
    </row>
    <row r="2209" spans="1:9" x14ac:dyDescent="0.25">
      <c r="A2209" s="14">
        <v>44247</v>
      </c>
      <c r="B2209" s="8" t="s">
        <v>17120</v>
      </c>
      <c r="C2209" s="12">
        <v>47890</v>
      </c>
      <c r="D2209" s="13" t="s">
        <v>3942</v>
      </c>
      <c r="E2209" s="48">
        <v>11057.2</v>
      </c>
      <c r="F2209" s="15">
        <v>44250</v>
      </c>
      <c r="G2209" s="48">
        <v>11057.2</v>
      </c>
      <c r="H2209" s="49">
        <f>Tabla13[[#This Row],[Importe]]-Tabla13[[#This Row],[Pagado]]</f>
        <v>0</v>
      </c>
      <c r="I2209" s="8" t="s">
        <v>10970</v>
      </c>
    </row>
    <row r="2210" spans="1:9" x14ac:dyDescent="0.25">
      <c r="A2210" s="14">
        <v>44247</v>
      </c>
      <c r="B2210" s="8" t="s">
        <v>17121</v>
      </c>
      <c r="C2210" s="12">
        <v>47891</v>
      </c>
      <c r="D2210" s="17" t="s">
        <v>7662</v>
      </c>
      <c r="E2210" s="48">
        <v>0</v>
      </c>
      <c r="F2210" s="18" t="s">
        <v>7662</v>
      </c>
      <c r="G2210" s="48">
        <v>0</v>
      </c>
      <c r="H2210" s="49">
        <f>Tabla13[[#This Row],[Importe]]-Tabla13[[#This Row],[Pagado]]</f>
        <v>0</v>
      </c>
      <c r="I2210" s="8" t="s">
        <v>7662</v>
      </c>
    </row>
    <row r="2211" spans="1:9" x14ac:dyDescent="0.25">
      <c r="A2211" s="14">
        <v>44247</v>
      </c>
      <c r="B2211" s="8" t="s">
        <v>17122</v>
      </c>
      <c r="C2211" s="12">
        <v>47892</v>
      </c>
      <c r="D2211" s="13" t="s">
        <v>3962</v>
      </c>
      <c r="E2211" s="48">
        <v>8276.9</v>
      </c>
      <c r="F2211" s="15">
        <v>44247</v>
      </c>
      <c r="G2211" s="48">
        <v>8276.9</v>
      </c>
      <c r="H2211" s="49">
        <f>Tabla13[[#This Row],[Importe]]-Tabla13[[#This Row],[Pagado]]</f>
        <v>0</v>
      </c>
      <c r="I2211" s="8" t="s">
        <v>10970</v>
      </c>
    </row>
    <row r="2212" spans="1:9" x14ac:dyDescent="0.25">
      <c r="A2212" s="14">
        <v>44247</v>
      </c>
      <c r="B2212" s="8" t="s">
        <v>17123</v>
      </c>
      <c r="C2212" s="12">
        <v>47893</v>
      </c>
      <c r="D2212" s="13" t="s">
        <v>3960</v>
      </c>
      <c r="E2212" s="48">
        <v>21557.8</v>
      </c>
      <c r="F2212" s="15">
        <v>44247</v>
      </c>
      <c r="G2212" s="48">
        <v>21557.8</v>
      </c>
      <c r="H2212" s="49">
        <f>Tabla13[[#This Row],[Importe]]-Tabla13[[#This Row],[Pagado]]</f>
        <v>0</v>
      </c>
      <c r="I2212" s="8" t="s">
        <v>10970</v>
      </c>
    </row>
    <row r="2213" spans="1:9" x14ac:dyDescent="0.25">
      <c r="A2213" s="14">
        <v>44247</v>
      </c>
      <c r="B2213" s="8" t="s">
        <v>17124</v>
      </c>
      <c r="C2213" s="12">
        <v>47894</v>
      </c>
      <c r="D2213" s="13" t="s">
        <v>8698</v>
      </c>
      <c r="E2213" s="48">
        <v>3861.4</v>
      </c>
      <c r="F2213" s="15">
        <v>44247</v>
      </c>
      <c r="G2213" s="48">
        <v>3861.4</v>
      </c>
      <c r="H2213" s="49">
        <f>Tabla13[[#This Row],[Importe]]-Tabla13[[#This Row],[Pagado]]</f>
        <v>0</v>
      </c>
      <c r="I2213" s="8" t="s">
        <v>10970</v>
      </c>
    </row>
    <row r="2214" spans="1:9" x14ac:dyDescent="0.25">
      <c r="A2214" s="14">
        <v>44247</v>
      </c>
      <c r="B2214" s="8" t="s">
        <v>17125</v>
      </c>
      <c r="C2214" s="12">
        <v>47895</v>
      </c>
      <c r="D2214" s="13" t="s">
        <v>3945</v>
      </c>
      <c r="E2214" s="48">
        <v>10229.700000000001</v>
      </c>
      <c r="F2214" s="15">
        <v>44249</v>
      </c>
      <c r="G2214" s="48">
        <v>10229.700000000001</v>
      </c>
      <c r="H2214" s="49">
        <f>Tabla13[[#This Row],[Importe]]-Tabla13[[#This Row],[Pagado]]</f>
        <v>0</v>
      </c>
      <c r="I2214" s="8" t="s">
        <v>10970</v>
      </c>
    </row>
    <row r="2215" spans="1:9" x14ac:dyDescent="0.25">
      <c r="A2215" s="14">
        <v>44247</v>
      </c>
      <c r="B2215" s="8" t="s">
        <v>17126</v>
      </c>
      <c r="C2215" s="12">
        <v>47896</v>
      </c>
      <c r="D2215" s="13" t="s">
        <v>4187</v>
      </c>
      <c r="E2215" s="48">
        <v>16657.099999999999</v>
      </c>
      <c r="F2215" s="15">
        <v>44247</v>
      </c>
      <c r="G2215" s="48">
        <v>16657.099999999999</v>
      </c>
      <c r="H2215" s="49">
        <f>Tabla13[[#This Row],[Importe]]-Tabla13[[#This Row],[Pagado]]</f>
        <v>0</v>
      </c>
      <c r="I2215" s="8" t="s">
        <v>10970</v>
      </c>
    </row>
    <row r="2216" spans="1:9" x14ac:dyDescent="0.25">
      <c r="A2216" s="14">
        <v>44247</v>
      </c>
      <c r="B2216" s="8" t="s">
        <v>17127</v>
      </c>
      <c r="C2216" s="12">
        <v>47897</v>
      </c>
      <c r="D2216" s="13" t="s">
        <v>4082</v>
      </c>
      <c r="E2216" s="48">
        <v>6740.8</v>
      </c>
      <c r="F2216" s="15">
        <v>44249</v>
      </c>
      <c r="G2216" s="48">
        <v>6740.8</v>
      </c>
      <c r="H2216" s="49">
        <f>Tabla13[[#This Row],[Importe]]-Tabla13[[#This Row],[Pagado]]</f>
        <v>0</v>
      </c>
      <c r="I2216" s="8" t="s">
        <v>10970</v>
      </c>
    </row>
    <row r="2217" spans="1:9" x14ac:dyDescent="0.25">
      <c r="A2217" s="14">
        <v>44247</v>
      </c>
      <c r="B2217" s="8" t="s">
        <v>17128</v>
      </c>
      <c r="C2217" s="12">
        <v>47898</v>
      </c>
      <c r="D2217" s="13" t="s">
        <v>3964</v>
      </c>
      <c r="E2217" s="48">
        <v>980.2</v>
      </c>
      <c r="F2217" s="15">
        <v>44247</v>
      </c>
      <c r="G2217" s="48">
        <v>980.2</v>
      </c>
      <c r="H2217" s="49">
        <f>Tabla13[[#This Row],[Importe]]-Tabla13[[#This Row],[Pagado]]</f>
        <v>0</v>
      </c>
      <c r="I2217" s="8" t="s">
        <v>10970</v>
      </c>
    </row>
    <row r="2218" spans="1:9" x14ac:dyDescent="0.25">
      <c r="A2218" s="14">
        <v>44247</v>
      </c>
      <c r="B2218" s="8" t="s">
        <v>17129</v>
      </c>
      <c r="C2218" s="12">
        <v>47899</v>
      </c>
      <c r="D2218" s="13" t="s">
        <v>3940</v>
      </c>
      <c r="E2218" s="48">
        <v>3286.8</v>
      </c>
      <c r="F2218" s="15">
        <v>44249</v>
      </c>
      <c r="G2218" s="48">
        <v>3286.8</v>
      </c>
      <c r="H2218" s="49">
        <f>Tabla13[[#This Row],[Importe]]-Tabla13[[#This Row],[Pagado]]</f>
        <v>0</v>
      </c>
      <c r="I2218" s="8" t="s">
        <v>10970</v>
      </c>
    </row>
    <row r="2219" spans="1:9" x14ac:dyDescent="0.25">
      <c r="A2219" s="14">
        <v>44247</v>
      </c>
      <c r="B2219" s="8" t="s">
        <v>17130</v>
      </c>
      <c r="C2219" s="12">
        <v>47900</v>
      </c>
      <c r="D2219" s="13" t="s">
        <v>3939</v>
      </c>
      <c r="E2219" s="48">
        <v>12203.4</v>
      </c>
      <c r="F2219" s="15">
        <v>44249</v>
      </c>
      <c r="G2219" s="48">
        <v>12203.4</v>
      </c>
      <c r="H2219" s="49">
        <f>Tabla13[[#This Row],[Importe]]-Tabla13[[#This Row],[Pagado]]</f>
        <v>0</v>
      </c>
      <c r="I2219" s="8" t="s">
        <v>10970</v>
      </c>
    </row>
    <row r="2220" spans="1:9" x14ac:dyDescent="0.25">
      <c r="A2220" s="14">
        <v>44247</v>
      </c>
      <c r="B2220" s="8" t="s">
        <v>17131</v>
      </c>
      <c r="C2220" s="12">
        <v>47901</v>
      </c>
      <c r="D2220" s="13" t="s">
        <v>4029</v>
      </c>
      <c r="E2220" s="48">
        <v>3504.5</v>
      </c>
      <c r="F2220" s="15">
        <v>44247</v>
      </c>
      <c r="G2220" s="48">
        <v>3504.5</v>
      </c>
      <c r="H2220" s="49">
        <f>Tabla13[[#This Row],[Importe]]-Tabla13[[#This Row],[Pagado]]</f>
        <v>0</v>
      </c>
      <c r="I2220" s="8" t="s">
        <v>10970</v>
      </c>
    </row>
    <row r="2221" spans="1:9" x14ac:dyDescent="0.25">
      <c r="A2221" s="14">
        <v>44247</v>
      </c>
      <c r="B2221" s="8" t="s">
        <v>17132</v>
      </c>
      <c r="C2221" s="12">
        <v>47902</v>
      </c>
      <c r="D2221" s="13" t="s">
        <v>4036</v>
      </c>
      <c r="E2221" s="48">
        <v>2384.8000000000002</v>
      </c>
      <c r="F2221" s="15">
        <v>44247</v>
      </c>
      <c r="G2221" s="48">
        <v>2384.8000000000002</v>
      </c>
      <c r="H2221" s="49">
        <f>Tabla13[[#This Row],[Importe]]-Tabla13[[#This Row],[Pagado]]</f>
        <v>0</v>
      </c>
      <c r="I2221" s="8" t="s">
        <v>10970</v>
      </c>
    </row>
    <row r="2222" spans="1:9" ht="30" x14ac:dyDescent="0.25">
      <c r="A2222" s="14">
        <v>44247</v>
      </c>
      <c r="B2222" s="8" t="s">
        <v>17133</v>
      </c>
      <c r="C2222" s="12">
        <v>47903</v>
      </c>
      <c r="D2222" s="13" t="s">
        <v>3950</v>
      </c>
      <c r="E2222" s="48">
        <v>60229.4</v>
      </c>
      <c r="F2222" s="15" t="s">
        <v>17134</v>
      </c>
      <c r="G2222" s="48">
        <f>58000+2229.4</f>
        <v>60229.4</v>
      </c>
      <c r="H2222" s="49">
        <f>Tabla13[[#This Row],[Importe]]-Tabla13[[#This Row],[Pagado]]</f>
        <v>0</v>
      </c>
      <c r="I2222" s="8" t="s">
        <v>10970</v>
      </c>
    </row>
    <row r="2223" spans="1:9" x14ac:dyDescent="0.25">
      <c r="A2223" s="14">
        <v>44247</v>
      </c>
      <c r="B2223" s="8" t="s">
        <v>17135</v>
      </c>
      <c r="C2223" s="12">
        <v>47904</v>
      </c>
      <c r="D2223" s="13" t="s">
        <v>3994</v>
      </c>
      <c r="E2223" s="48">
        <v>1352</v>
      </c>
      <c r="F2223" s="15">
        <v>44247</v>
      </c>
      <c r="G2223" s="48">
        <v>1352</v>
      </c>
      <c r="H2223" s="49">
        <f>Tabla13[[#This Row],[Importe]]-Tabla13[[#This Row],[Pagado]]</f>
        <v>0</v>
      </c>
      <c r="I2223" s="8" t="s">
        <v>10970</v>
      </c>
    </row>
    <row r="2224" spans="1:9" x14ac:dyDescent="0.25">
      <c r="A2224" s="14">
        <v>44247</v>
      </c>
      <c r="B2224" s="8" t="s">
        <v>17136</v>
      </c>
      <c r="C2224" s="12">
        <v>47905</v>
      </c>
      <c r="D2224" s="13" t="s">
        <v>4192</v>
      </c>
      <c r="E2224" s="48">
        <v>558</v>
      </c>
      <c r="F2224" s="15">
        <v>44247</v>
      </c>
      <c r="G2224" s="48">
        <v>558</v>
      </c>
      <c r="H2224" s="49">
        <f>Tabla13[[#This Row],[Importe]]-Tabla13[[#This Row],[Pagado]]</f>
        <v>0</v>
      </c>
      <c r="I2224" s="8" t="s">
        <v>10970</v>
      </c>
    </row>
    <row r="2225" spans="1:9" x14ac:dyDescent="0.25">
      <c r="A2225" s="14">
        <v>44247</v>
      </c>
      <c r="B2225" s="8" t="s">
        <v>17137</v>
      </c>
      <c r="C2225" s="12">
        <v>47906</v>
      </c>
      <c r="D2225" s="13" t="s">
        <v>3967</v>
      </c>
      <c r="E2225" s="48">
        <v>9720</v>
      </c>
      <c r="F2225" s="15">
        <v>44247</v>
      </c>
      <c r="G2225" s="48">
        <v>9720</v>
      </c>
      <c r="H2225" s="49">
        <f>Tabla13[[#This Row],[Importe]]-Tabla13[[#This Row],[Pagado]]</f>
        <v>0</v>
      </c>
      <c r="I2225" s="8" t="s">
        <v>10970</v>
      </c>
    </row>
    <row r="2226" spans="1:9" x14ac:dyDescent="0.25">
      <c r="A2226" s="14">
        <v>44247</v>
      </c>
      <c r="B2226" s="8" t="s">
        <v>17138</v>
      </c>
      <c r="C2226" s="12">
        <v>47907</v>
      </c>
      <c r="D2226" s="13" t="s">
        <v>3968</v>
      </c>
      <c r="E2226" s="48">
        <v>5300</v>
      </c>
      <c r="F2226" s="15">
        <v>44249</v>
      </c>
      <c r="G2226" s="48">
        <v>5300</v>
      </c>
      <c r="H2226" s="49">
        <f>Tabla13[[#This Row],[Importe]]-Tabla13[[#This Row],[Pagado]]</f>
        <v>0</v>
      </c>
      <c r="I2226" s="8" t="s">
        <v>10970</v>
      </c>
    </row>
    <row r="2227" spans="1:9" ht="30" x14ac:dyDescent="0.25">
      <c r="A2227" s="14">
        <v>44247</v>
      </c>
      <c r="B2227" s="8" t="s">
        <v>17139</v>
      </c>
      <c r="C2227" s="12">
        <v>47908</v>
      </c>
      <c r="D2227" s="13" t="s">
        <v>4042</v>
      </c>
      <c r="E2227" s="48">
        <v>45455.199999999997</v>
      </c>
      <c r="F2227" s="15" t="s">
        <v>18145</v>
      </c>
      <c r="G2227" s="48">
        <f>38000+7455.2</f>
        <v>45455.199999999997</v>
      </c>
      <c r="H2227" s="49">
        <f>Tabla13[[#This Row],[Importe]]-Tabla13[[#This Row],[Pagado]]</f>
        <v>0</v>
      </c>
      <c r="I2227" s="8" t="s">
        <v>16225</v>
      </c>
    </row>
    <row r="2228" spans="1:9" x14ac:dyDescent="0.25">
      <c r="A2228" s="14">
        <v>44247</v>
      </c>
      <c r="B2228" s="8" t="s">
        <v>17140</v>
      </c>
      <c r="C2228" s="12">
        <v>47909</v>
      </c>
      <c r="D2228" s="13" t="s">
        <v>4017</v>
      </c>
      <c r="E2228" s="48">
        <v>52132.2</v>
      </c>
      <c r="F2228" s="15">
        <v>44254</v>
      </c>
      <c r="G2228" s="48">
        <v>52132.2</v>
      </c>
      <c r="H2228" s="49">
        <f>Tabla13[[#This Row],[Importe]]-Tabla13[[#This Row],[Pagado]]</f>
        <v>0</v>
      </c>
      <c r="I2228" s="8" t="s">
        <v>10970</v>
      </c>
    </row>
    <row r="2229" spans="1:9" x14ac:dyDescent="0.25">
      <c r="A2229" s="14">
        <v>44247</v>
      </c>
      <c r="B2229" s="8" t="s">
        <v>17141</v>
      </c>
      <c r="C2229" s="12">
        <v>47910</v>
      </c>
      <c r="D2229" s="13" t="s">
        <v>3978</v>
      </c>
      <c r="E2229" s="48">
        <v>9036.4</v>
      </c>
      <c r="F2229" s="15">
        <v>44248</v>
      </c>
      <c r="G2229" s="48">
        <v>9036.4</v>
      </c>
      <c r="H2229" s="49">
        <f>Tabla13[[#This Row],[Importe]]-Tabla13[[#This Row],[Pagado]]</f>
        <v>0</v>
      </c>
      <c r="I2229" s="8" t="s">
        <v>10970</v>
      </c>
    </row>
    <row r="2230" spans="1:9" x14ac:dyDescent="0.25">
      <c r="A2230" s="14">
        <v>44247</v>
      </c>
      <c r="B2230" s="8" t="s">
        <v>17142</v>
      </c>
      <c r="C2230" s="12">
        <v>47911</v>
      </c>
      <c r="D2230" s="13" t="s">
        <v>3972</v>
      </c>
      <c r="E2230" s="48">
        <v>4596.1000000000004</v>
      </c>
      <c r="F2230" s="15">
        <v>44248</v>
      </c>
      <c r="G2230" s="48">
        <v>4596.1000000000004</v>
      </c>
      <c r="H2230" s="49">
        <f>Tabla13[[#This Row],[Importe]]-Tabla13[[#This Row],[Pagado]]</f>
        <v>0</v>
      </c>
      <c r="I2230" s="8" t="s">
        <v>10970</v>
      </c>
    </row>
    <row r="2231" spans="1:9" x14ac:dyDescent="0.25">
      <c r="A2231" s="14">
        <v>44247</v>
      </c>
      <c r="B2231" s="8" t="s">
        <v>17143</v>
      </c>
      <c r="C2231" s="12">
        <v>47912</v>
      </c>
      <c r="D2231" s="13" t="s">
        <v>3971</v>
      </c>
      <c r="E2231" s="48">
        <v>4012.8</v>
      </c>
      <c r="F2231" s="15">
        <v>44248</v>
      </c>
      <c r="G2231" s="48">
        <v>4012.8</v>
      </c>
      <c r="H2231" s="49">
        <f>Tabla13[[#This Row],[Importe]]-Tabla13[[#This Row],[Pagado]]</f>
        <v>0</v>
      </c>
      <c r="I2231" s="8" t="s">
        <v>10970</v>
      </c>
    </row>
    <row r="2232" spans="1:9" x14ac:dyDescent="0.25">
      <c r="A2232" s="14">
        <v>44247</v>
      </c>
      <c r="B2232" s="8" t="s">
        <v>17144</v>
      </c>
      <c r="C2232" s="12">
        <v>47913</v>
      </c>
      <c r="D2232" s="13" t="s">
        <v>3982</v>
      </c>
      <c r="E2232" s="48">
        <v>115.2</v>
      </c>
      <c r="F2232" s="15">
        <v>44248</v>
      </c>
      <c r="G2232" s="48">
        <v>115.2</v>
      </c>
      <c r="H2232" s="49">
        <f>Tabla13[[#This Row],[Importe]]-Tabla13[[#This Row],[Pagado]]</f>
        <v>0</v>
      </c>
      <c r="I2232" s="8" t="s">
        <v>10970</v>
      </c>
    </row>
    <row r="2233" spans="1:9" x14ac:dyDescent="0.25">
      <c r="A2233" s="14">
        <v>44247</v>
      </c>
      <c r="B2233" s="8" t="s">
        <v>17145</v>
      </c>
      <c r="C2233" s="12">
        <v>47914</v>
      </c>
      <c r="D2233" s="13" t="s">
        <v>4030</v>
      </c>
      <c r="E2233" s="48">
        <v>863.5</v>
      </c>
      <c r="F2233" s="15">
        <v>44248</v>
      </c>
      <c r="G2233" s="48">
        <v>863.5</v>
      </c>
      <c r="H2233" s="49">
        <f>Tabla13[[#This Row],[Importe]]-Tabla13[[#This Row],[Pagado]]</f>
        <v>0</v>
      </c>
      <c r="I2233" s="8" t="s">
        <v>10970</v>
      </c>
    </row>
    <row r="2234" spans="1:9" x14ac:dyDescent="0.25">
      <c r="A2234" s="14">
        <v>44247</v>
      </c>
      <c r="B2234" s="8" t="s">
        <v>17146</v>
      </c>
      <c r="C2234" s="12">
        <v>47915</v>
      </c>
      <c r="D2234" s="13" t="s">
        <v>4134</v>
      </c>
      <c r="E2234" s="48">
        <v>1629.6</v>
      </c>
      <c r="F2234" s="15">
        <v>44248</v>
      </c>
      <c r="G2234" s="48">
        <v>1629.6</v>
      </c>
      <c r="H2234" s="49">
        <f>Tabla13[[#This Row],[Importe]]-Tabla13[[#This Row],[Pagado]]</f>
        <v>0</v>
      </c>
      <c r="I2234" s="8" t="s">
        <v>10970</v>
      </c>
    </row>
    <row r="2235" spans="1:9" x14ac:dyDescent="0.25">
      <c r="A2235" s="14">
        <v>44247</v>
      </c>
      <c r="B2235" s="8" t="s">
        <v>17147</v>
      </c>
      <c r="C2235" s="12">
        <v>47916</v>
      </c>
      <c r="D2235" s="13" t="s">
        <v>3977</v>
      </c>
      <c r="E2235" s="48">
        <v>2911</v>
      </c>
      <c r="F2235" s="15">
        <v>44247</v>
      </c>
      <c r="G2235" s="48">
        <v>2911</v>
      </c>
      <c r="H2235" s="49">
        <f>Tabla13[[#This Row],[Importe]]-Tabla13[[#This Row],[Pagado]]</f>
        <v>0</v>
      </c>
      <c r="I2235" s="8" t="s">
        <v>10970</v>
      </c>
    </row>
    <row r="2236" spans="1:9" x14ac:dyDescent="0.25">
      <c r="A2236" s="14">
        <v>44247</v>
      </c>
      <c r="B2236" s="8" t="s">
        <v>17148</v>
      </c>
      <c r="C2236" s="12">
        <v>47917</v>
      </c>
      <c r="D2236" s="13" t="s">
        <v>3970</v>
      </c>
      <c r="E2236" s="48">
        <v>2884</v>
      </c>
      <c r="F2236" s="15">
        <v>44248</v>
      </c>
      <c r="G2236" s="48">
        <v>2884</v>
      </c>
      <c r="H2236" s="49">
        <f>Tabla13[[#This Row],[Importe]]-Tabla13[[#This Row],[Pagado]]</f>
        <v>0</v>
      </c>
      <c r="I2236" s="8" t="s">
        <v>10970</v>
      </c>
    </row>
    <row r="2237" spans="1:9" x14ac:dyDescent="0.25">
      <c r="A2237" s="14">
        <v>44247</v>
      </c>
      <c r="B2237" s="8" t="s">
        <v>17149</v>
      </c>
      <c r="C2237" s="12">
        <v>47918</v>
      </c>
      <c r="D2237" s="13" t="s">
        <v>3964</v>
      </c>
      <c r="E2237" s="48">
        <v>876</v>
      </c>
      <c r="F2237" s="15">
        <v>44247</v>
      </c>
      <c r="G2237" s="48">
        <v>876</v>
      </c>
      <c r="H2237" s="49">
        <f>Tabla13[[#This Row],[Importe]]-Tabla13[[#This Row],[Pagado]]</f>
        <v>0</v>
      </c>
      <c r="I2237" s="8" t="s">
        <v>10970</v>
      </c>
    </row>
    <row r="2238" spans="1:9" x14ac:dyDescent="0.25">
      <c r="A2238" s="14">
        <v>44247</v>
      </c>
      <c r="B2238" s="8" t="s">
        <v>17150</v>
      </c>
      <c r="C2238" s="12">
        <v>47919</v>
      </c>
      <c r="D2238" s="13" t="s">
        <v>3993</v>
      </c>
      <c r="E2238" s="48">
        <v>1186.4000000000001</v>
      </c>
      <c r="F2238" s="15">
        <v>44247</v>
      </c>
      <c r="G2238" s="48">
        <v>1186.4000000000001</v>
      </c>
      <c r="H2238" s="49">
        <f>Tabla13[[#This Row],[Importe]]-Tabla13[[#This Row],[Pagado]]</f>
        <v>0</v>
      </c>
      <c r="I2238" s="8" t="s">
        <v>10970</v>
      </c>
    </row>
    <row r="2239" spans="1:9" x14ac:dyDescent="0.25">
      <c r="A2239" s="14">
        <v>44247</v>
      </c>
      <c r="B2239" s="8" t="s">
        <v>17151</v>
      </c>
      <c r="C2239" s="12">
        <v>47920</v>
      </c>
      <c r="D2239" s="13" t="s">
        <v>15796</v>
      </c>
      <c r="E2239" s="48">
        <v>533</v>
      </c>
      <c r="F2239" s="15">
        <v>44248</v>
      </c>
      <c r="G2239" s="48">
        <v>533</v>
      </c>
      <c r="H2239" s="49">
        <f>Tabla13[[#This Row],[Importe]]-Tabla13[[#This Row],[Pagado]]</f>
        <v>0</v>
      </c>
      <c r="I2239" s="8" t="s">
        <v>10970</v>
      </c>
    </row>
    <row r="2240" spans="1:9" x14ac:dyDescent="0.25">
      <c r="A2240" s="14">
        <v>44247</v>
      </c>
      <c r="B2240" s="8" t="s">
        <v>17152</v>
      </c>
      <c r="C2240" s="12">
        <v>47921</v>
      </c>
      <c r="D2240" s="13" t="s">
        <v>3956</v>
      </c>
      <c r="E2240" s="48">
        <v>122.4</v>
      </c>
      <c r="F2240" s="15">
        <v>44248</v>
      </c>
      <c r="G2240" s="48">
        <v>122.4</v>
      </c>
      <c r="H2240" s="49">
        <f>Tabla13[[#This Row],[Importe]]-Tabla13[[#This Row],[Pagado]]</f>
        <v>0</v>
      </c>
      <c r="I2240" s="8" t="s">
        <v>10970</v>
      </c>
    </row>
    <row r="2241" spans="1:9" x14ac:dyDescent="0.25">
      <c r="A2241" s="14">
        <v>44247</v>
      </c>
      <c r="B2241" s="8" t="s">
        <v>17153</v>
      </c>
      <c r="C2241" s="12">
        <v>47922</v>
      </c>
      <c r="D2241" s="13" t="s">
        <v>3957</v>
      </c>
      <c r="E2241" s="48">
        <v>3180</v>
      </c>
      <c r="F2241" s="15">
        <v>44248</v>
      </c>
      <c r="G2241" s="48">
        <v>3180</v>
      </c>
      <c r="H2241" s="49">
        <f>Tabla13[[#This Row],[Importe]]-Tabla13[[#This Row],[Pagado]]</f>
        <v>0</v>
      </c>
      <c r="I2241" s="8" t="s">
        <v>10970</v>
      </c>
    </row>
    <row r="2242" spans="1:9" x14ac:dyDescent="0.25">
      <c r="A2242" s="14">
        <v>44247</v>
      </c>
      <c r="B2242" s="8" t="s">
        <v>17154</v>
      </c>
      <c r="C2242" s="12">
        <v>47923</v>
      </c>
      <c r="D2242" s="13" t="s">
        <v>3964</v>
      </c>
      <c r="E2242" s="48">
        <v>3780</v>
      </c>
      <c r="F2242" s="15">
        <v>44247</v>
      </c>
      <c r="G2242" s="48">
        <v>3780</v>
      </c>
      <c r="H2242" s="49">
        <f>Tabla13[[#This Row],[Importe]]-Tabla13[[#This Row],[Pagado]]</f>
        <v>0</v>
      </c>
      <c r="I2242" s="8" t="s">
        <v>10970</v>
      </c>
    </row>
    <row r="2243" spans="1:9" x14ac:dyDescent="0.25">
      <c r="A2243" s="14">
        <v>44247</v>
      </c>
      <c r="B2243" s="8" t="s">
        <v>17155</v>
      </c>
      <c r="C2243" s="12">
        <v>47924</v>
      </c>
      <c r="D2243" s="13" t="s">
        <v>3964</v>
      </c>
      <c r="E2243" s="48">
        <v>1590</v>
      </c>
      <c r="F2243" s="15">
        <v>44247</v>
      </c>
      <c r="G2243" s="48">
        <v>1590</v>
      </c>
      <c r="H2243" s="49">
        <f>Tabla13[[#This Row],[Importe]]-Tabla13[[#This Row],[Pagado]]</f>
        <v>0</v>
      </c>
      <c r="I2243" s="8" t="s">
        <v>10970</v>
      </c>
    </row>
    <row r="2244" spans="1:9" x14ac:dyDescent="0.25">
      <c r="A2244" s="14">
        <v>44247</v>
      </c>
      <c r="B2244" s="8" t="s">
        <v>17156</v>
      </c>
      <c r="C2244" s="12">
        <v>47925</v>
      </c>
      <c r="D2244" s="13" t="s">
        <v>3999</v>
      </c>
      <c r="E2244" s="48">
        <v>5343.4</v>
      </c>
      <c r="F2244" s="15">
        <v>44247</v>
      </c>
      <c r="G2244" s="48">
        <v>5343.4</v>
      </c>
      <c r="H2244" s="49">
        <f>Tabla13[[#This Row],[Importe]]-Tabla13[[#This Row],[Pagado]]</f>
        <v>0</v>
      </c>
      <c r="I2244" s="8" t="s">
        <v>10970</v>
      </c>
    </row>
    <row r="2245" spans="1:9" ht="30" x14ac:dyDescent="0.25">
      <c r="A2245" s="14">
        <v>44247</v>
      </c>
      <c r="B2245" s="8" t="s">
        <v>17157</v>
      </c>
      <c r="C2245" s="12">
        <v>47926</v>
      </c>
      <c r="D2245" s="13" t="s">
        <v>3935</v>
      </c>
      <c r="E2245" s="48">
        <v>77166.5</v>
      </c>
      <c r="F2245" s="15" t="s">
        <v>17158</v>
      </c>
      <c r="G2245" s="48">
        <f>49700+27466.5</f>
        <v>77166.5</v>
      </c>
      <c r="H2245" s="49">
        <f>Tabla13[[#This Row],[Importe]]-Tabla13[[#This Row],[Pagado]]</f>
        <v>0</v>
      </c>
      <c r="I2245" s="8" t="s">
        <v>10970</v>
      </c>
    </row>
    <row r="2246" spans="1:9" x14ac:dyDescent="0.25">
      <c r="A2246" s="14">
        <v>44247</v>
      </c>
      <c r="B2246" s="8" t="s">
        <v>17159</v>
      </c>
      <c r="C2246" s="12">
        <v>47927</v>
      </c>
      <c r="D2246" s="13" t="s">
        <v>3958</v>
      </c>
      <c r="E2246" s="48">
        <v>484</v>
      </c>
      <c r="F2246" s="15">
        <v>44247</v>
      </c>
      <c r="G2246" s="48">
        <v>484</v>
      </c>
      <c r="H2246" s="49">
        <f>Tabla13[[#This Row],[Importe]]-Tabla13[[#This Row],[Pagado]]</f>
        <v>0</v>
      </c>
      <c r="I2246" s="8" t="s">
        <v>10970</v>
      </c>
    </row>
    <row r="2247" spans="1:9" x14ac:dyDescent="0.25">
      <c r="A2247" s="14">
        <v>44247</v>
      </c>
      <c r="B2247" s="8" t="s">
        <v>17160</v>
      </c>
      <c r="C2247" s="12">
        <v>47928</v>
      </c>
      <c r="D2247" s="13" t="s">
        <v>3969</v>
      </c>
      <c r="E2247" s="48">
        <v>11362.3</v>
      </c>
      <c r="F2247" s="15">
        <v>44247</v>
      </c>
      <c r="G2247" s="48">
        <v>11362.3</v>
      </c>
      <c r="H2247" s="49">
        <f>Tabla13[[#This Row],[Importe]]-Tabla13[[#This Row],[Pagado]]</f>
        <v>0</v>
      </c>
      <c r="I2247" s="8" t="s">
        <v>10970</v>
      </c>
    </row>
    <row r="2248" spans="1:9" x14ac:dyDescent="0.25">
      <c r="A2248" s="14">
        <v>44247</v>
      </c>
      <c r="B2248" s="8" t="s">
        <v>17161</v>
      </c>
      <c r="C2248" s="12">
        <v>47929</v>
      </c>
      <c r="D2248" s="13" t="s">
        <v>3991</v>
      </c>
      <c r="E2248" s="48">
        <v>1879.7</v>
      </c>
      <c r="F2248" s="15">
        <v>44247</v>
      </c>
      <c r="G2248" s="48">
        <v>1879.7</v>
      </c>
      <c r="H2248" s="49">
        <f>Tabla13[[#This Row],[Importe]]-Tabla13[[#This Row],[Pagado]]</f>
        <v>0</v>
      </c>
      <c r="I2248" s="8" t="s">
        <v>10970</v>
      </c>
    </row>
    <row r="2249" spans="1:9" x14ac:dyDescent="0.25">
      <c r="A2249" s="14">
        <v>44247</v>
      </c>
      <c r="B2249" s="8" t="s">
        <v>17162</v>
      </c>
      <c r="C2249" s="12">
        <v>47930</v>
      </c>
      <c r="D2249" s="13" t="s">
        <v>4017</v>
      </c>
      <c r="E2249" s="48">
        <v>149529.79999999999</v>
      </c>
      <c r="F2249" s="15">
        <v>44254</v>
      </c>
      <c r="G2249" s="48">
        <v>149529.79999999999</v>
      </c>
      <c r="H2249" s="49">
        <f>Tabla13[[#This Row],[Importe]]-Tabla13[[#This Row],[Pagado]]</f>
        <v>0</v>
      </c>
      <c r="I2249" s="8" t="s">
        <v>10970</v>
      </c>
    </row>
    <row r="2250" spans="1:9" x14ac:dyDescent="0.25">
      <c r="A2250" s="14">
        <v>44247</v>
      </c>
      <c r="B2250" s="8" t="s">
        <v>17163</v>
      </c>
      <c r="C2250" s="12">
        <v>47931</v>
      </c>
      <c r="D2250" s="13" t="s">
        <v>3989</v>
      </c>
      <c r="E2250" s="48">
        <v>586.79999999999995</v>
      </c>
      <c r="F2250" s="15">
        <v>44247</v>
      </c>
      <c r="G2250" s="48">
        <v>586.79999999999995</v>
      </c>
      <c r="H2250" s="49">
        <f>Tabla13[[#This Row],[Importe]]-Tabla13[[#This Row],[Pagado]]</f>
        <v>0</v>
      </c>
      <c r="I2250" s="8" t="s">
        <v>10970</v>
      </c>
    </row>
    <row r="2251" spans="1:9" x14ac:dyDescent="0.25">
      <c r="A2251" s="14">
        <v>44247</v>
      </c>
      <c r="B2251" s="8" t="s">
        <v>17164</v>
      </c>
      <c r="C2251" s="12">
        <v>47932</v>
      </c>
      <c r="D2251" s="13" t="s">
        <v>4127</v>
      </c>
      <c r="E2251" s="48">
        <v>42325.2</v>
      </c>
      <c r="F2251" s="15">
        <v>44247</v>
      </c>
      <c r="G2251" s="48">
        <v>42325.2</v>
      </c>
      <c r="H2251" s="49">
        <f>Tabla13[[#This Row],[Importe]]-Tabla13[[#This Row],[Pagado]]</f>
        <v>0</v>
      </c>
      <c r="I2251" s="8" t="s">
        <v>10970</v>
      </c>
    </row>
    <row r="2252" spans="1:9" x14ac:dyDescent="0.25">
      <c r="A2252" s="14">
        <v>44247</v>
      </c>
      <c r="B2252" s="8" t="s">
        <v>17165</v>
      </c>
      <c r="C2252" s="12">
        <v>47933</v>
      </c>
      <c r="D2252" s="13" t="s">
        <v>3968</v>
      </c>
      <c r="E2252" s="48">
        <v>3180</v>
      </c>
      <c r="F2252" s="15">
        <v>44251</v>
      </c>
      <c r="G2252" s="48">
        <v>3180</v>
      </c>
      <c r="H2252" s="49">
        <f>Tabla13[[#This Row],[Importe]]-Tabla13[[#This Row],[Pagado]]</f>
        <v>0</v>
      </c>
      <c r="I2252" s="8" t="s">
        <v>10970</v>
      </c>
    </row>
    <row r="2253" spans="1:9" x14ac:dyDescent="0.25">
      <c r="A2253" s="14">
        <v>44247</v>
      </c>
      <c r="B2253" s="8" t="s">
        <v>17166</v>
      </c>
      <c r="C2253" s="12">
        <v>47934</v>
      </c>
      <c r="D2253" s="13" t="s">
        <v>4059</v>
      </c>
      <c r="E2253" s="48">
        <v>460.1</v>
      </c>
      <c r="F2253" s="15">
        <v>44247</v>
      </c>
      <c r="G2253" s="48">
        <v>460.1</v>
      </c>
      <c r="H2253" s="49">
        <f>Tabla13[[#This Row],[Importe]]-Tabla13[[#This Row],[Pagado]]</f>
        <v>0</v>
      </c>
      <c r="I2253" s="8" t="s">
        <v>10970</v>
      </c>
    </row>
    <row r="2254" spans="1:9" x14ac:dyDescent="0.25">
      <c r="A2254" s="14">
        <v>44247</v>
      </c>
      <c r="B2254" s="8" t="s">
        <v>17167</v>
      </c>
      <c r="C2254" s="12">
        <v>47935</v>
      </c>
      <c r="D2254" s="13" t="s">
        <v>3964</v>
      </c>
      <c r="E2254" s="48">
        <v>315.39999999999998</v>
      </c>
      <c r="F2254" s="15">
        <v>44247</v>
      </c>
      <c r="G2254" s="48">
        <v>315.39999999999998</v>
      </c>
      <c r="H2254" s="49">
        <f>Tabla13[[#This Row],[Importe]]-Tabla13[[#This Row],[Pagado]]</f>
        <v>0</v>
      </c>
      <c r="I2254" s="8" t="s">
        <v>10970</v>
      </c>
    </row>
    <row r="2255" spans="1:9" x14ac:dyDescent="0.25">
      <c r="A2255" s="14">
        <v>44247</v>
      </c>
      <c r="B2255" s="8" t="s">
        <v>17168</v>
      </c>
      <c r="C2255" s="12">
        <v>47936</v>
      </c>
      <c r="D2255" s="13" t="s">
        <v>4049</v>
      </c>
      <c r="E2255" s="48">
        <v>2514.4</v>
      </c>
      <c r="F2255" s="15">
        <v>44247</v>
      </c>
      <c r="G2255" s="48">
        <v>2514.4</v>
      </c>
      <c r="H2255" s="49">
        <f>Tabla13[[#This Row],[Importe]]-Tabla13[[#This Row],[Pagado]]</f>
        <v>0</v>
      </c>
      <c r="I2255" s="8" t="s">
        <v>10970</v>
      </c>
    </row>
    <row r="2256" spans="1:9" x14ac:dyDescent="0.25">
      <c r="A2256" s="14">
        <v>44247</v>
      </c>
      <c r="B2256" s="8" t="s">
        <v>17169</v>
      </c>
      <c r="C2256" s="12">
        <v>47937</v>
      </c>
      <c r="D2256" s="13" t="s">
        <v>4085</v>
      </c>
      <c r="E2256" s="48">
        <v>30787.9</v>
      </c>
      <c r="F2256" s="15">
        <v>44248</v>
      </c>
      <c r="G2256" s="48">
        <v>30787.9</v>
      </c>
      <c r="H2256" s="49">
        <f>Tabla13[[#This Row],[Importe]]-Tabla13[[#This Row],[Pagado]]</f>
        <v>0</v>
      </c>
      <c r="I2256" s="8" t="s">
        <v>10970</v>
      </c>
    </row>
    <row r="2257" spans="1:9" x14ac:dyDescent="0.25">
      <c r="A2257" s="14">
        <v>44247</v>
      </c>
      <c r="B2257" s="8" t="s">
        <v>17170</v>
      </c>
      <c r="C2257" s="12">
        <v>47938</v>
      </c>
      <c r="D2257" s="13" t="s">
        <v>4095</v>
      </c>
      <c r="E2257" s="48">
        <v>5819.4</v>
      </c>
      <c r="F2257" s="15">
        <v>44247</v>
      </c>
      <c r="G2257" s="48">
        <v>5819.4</v>
      </c>
      <c r="H2257" s="49">
        <f>Tabla13[[#This Row],[Importe]]-Tabla13[[#This Row],[Pagado]]</f>
        <v>0</v>
      </c>
      <c r="I2257" s="8" t="s">
        <v>10970</v>
      </c>
    </row>
    <row r="2258" spans="1:9" x14ac:dyDescent="0.25">
      <c r="A2258" s="14">
        <v>44247</v>
      </c>
      <c r="B2258" s="8" t="s">
        <v>17171</v>
      </c>
      <c r="C2258" s="12">
        <v>47939</v>
      </c>
      <c r="D2258" s="13" t="s">
        <v>4044</v>
      </c>
      <c r="E2258" s="48">
        <v>8562.7999999999993</v>
      </c>
      <c r="F2258" s="15">
        <v>44248</v>
      </c>
      <c r="G2258" s="48">
        <v>8562.7999999999993</v>
      </c>
      <c r="H2258" s="49">
        <f>Tabla13[[#This Row],[Importe]]-Tabla13[[#This Row],[Pagado]]</f>
        <v>0</v>
      </c>
      <c r="I2258" s="8" t="s">
        <v>10970</v>
      </c>
    </row>
    <row r="2259" spans="1:9" x14ac:dyDescent="0.25">
      <c r="A2259" s="14">
        <v>44247</v>
      </c>
      <c r="B2259" s="8" t="s">
        <v>17172</v>
      </c>
      <c r="C2259" s="12">
        <v>47940</v>
      </c>
      <c r="D2259" s="13" t="s">
        <v>4009</v>
      </c>
      <c r="E2259" s="48">
        <v>1065.3</v>
      </c>
      <c r="F2259" s="15">
        <v>44248</v>
      </c>
      <c r="G2259" s="48">
        <v>1065.3</v>
      </c>
      <c r="H2259" s="49">
        <f>Tabla13[[#This Row],[Importe]]-Tabla13[[#This Row],[Pagado]]</f>
        <v>0</v>
      </c>
      <c r="I2259" s="8" t="s">
        <v>10970</v>
      </c>
    </row>
    <row r="2260" spans="1:9" x14ac:dyDescent="0.25">
      <c r="A2260" s="14">
        <v>44247</v>
      </c>
      <c r="B2260" s="8" t="s">
        <v>17173</v>
      </c>
      <c r="C2260" s="12">
        <v>47941</v>
      </c>
      <c r="D2260" s="13" t="s">
        <v>4037</v>
      </c>
      <c r="E2260" s="48">
        <v>814.4</v>
      </c>
      <c r="F2260" s="15">
        <v>44247</v>
      </c>
      <c r="G2260" s="48">
        <v>814.4</v>
      </c>
      <c r="H2260" s="49">
        <f>Tabla13[[#This Row],[Importe]]-Tabla13[[#This Row],[Pagado]]</f>
        <v>0</v>
      </c>
      <c r="I2260" s="8" t="s">
        <v>10970</v>
      </c>
    </row>
    <row r="2261" spans="1:9" x14ac:dyDescent="0.25">
      <c r="A2261" s="14">
        <v>44247</v>
      </c>
      <c r="B2261" s="8" t="s">
        <v>17174</v>
      </c>
      <c r="C2261" s="12">
        <v>47942</v>
      </c>
      <c r="D2261" s="13" t="s">
        <v>4005</v>
      </c>
      <c r="E2261" s="48">
        <v>1598.4</v>
      </c>
      <c r="F2261" s="15">
        <v>44248</v>
      </c>
      <c r="G2261" s="48">
        <v>1598.4</v>
      </c>
      <c r="H2261" s="49">
        <f>Tabla13[[#This Row],[Importe]]-Tabla13[[#This Row],[Pagado]]</f>
        <v>0</v>
      </c>
      <c r="I2261" s="8" t="s">
        <v>10970</v>
      </c>
    </row>
    <row r="2262" spans="1:9" x14ac:dyDescent="0.25">
      <c r="A2262" s="14">
        <v>44247</v>
      </c>
      <c r="B2262" s="8" t="s">
        <v>17175</v>
      </c>
      <c r="C2262" s="12">
        <v>47943</v>
      </c>
      <c r="D2262" s="13" t="s">
        <v>4083</v>
      </c>
      <c r="E2262" s="48">
        <v>1205.2</v>
      </c>
      <c r="F2262" s="15">
        <v>44248</v>
      </c>
      <c r="G2262" s="48">
        <v>1205.2</v>
      </c>
      <c r="H2262" s="49">
        <f>Tabla13[[#This Row],[Importe]]-Tabla13[[#This Row],[Pagado]]</f>
        <v>0</v>
      </c>
      <c r="I2262" s="8" t="s">
        <v>10970</v>
      </c>
    </row>
    <row r="2263" spans="1:9" x14ac:dyDescent="0.25">
      <c r="A2263" s="14">
        <v>44247</v>
      </c>
      <c r="B2263" s="8" t="s">
        <v>17176</v>
      </c>
      <c r="C2263" s="12">
        <v>47944</v>
      </c>
      <c r="D2263" s="13" t="s">
        <v>8503</v>
      </c>
      <c r="E2263" s="48">
        <v>5300</v>
      </c>
      <c r="F2263" s="15">
        <v>44247</v>
      </c>
      <c r="G2263" s="48">
        <v>5300</v>
      </c>
      <c r="H2263" s="49">
        <f>Tabla13[[#This Row],[Importe]]-Tabla13[[#This Row],[Pagado]]</f>
        <v>0</v>
      </c>
      <c r="I2263" s="8" t="s">
        <v>10970</v>
      </c>
    </row>
    <row r="2264" spans="1:9" x14ac:dyDescent="0.25">
      <c r="A2264" s="14">
        <v>44247</v>
      </c>
      <c r="B2264" s="8" t="s">
        <v>17177</v>
      </c>
      <c r="C2264" s="12">
        <v>47945</v>
      </c>
      <c r="D2264" s="13" t="s">
        <v>4067</v>
      </c>
      <c r="E2264" s="48">
        <v>4201.3</v>
      </c>
      <c r="F2264" s="15">
        <v>44247</v>
      </c>
      <c r="G2264" s="48">
        <v>4201.3</v>
      </c>
      <c r="H2264" s="49">
        <f>Tabla13[[#This Row],[Importe]]-Tabla13[[#This Row],[Pagado]]</f>
        <v>0</v>
      </c>
      <c r="I2264" s="8" t="s">
        <v>10970</v>
      </c>
    </row>
    <row r="2265" spans="1:9" x14ac:dyDescent="0.25">
      <c r="A2265" s="14">
        <v>44247</v>
      </c>
      <c r="B2265" s="8" t="s">
        <v>17178</v>
      </c>
      <c r="C2265" s="12">
        <v>47946</v>
      </c>
      <c r="D2265" s="13" t="s">
        <v>3974</v>
      </c>
      <c r="E2265" s="48">
        <v>7441.2</v>
      </c>
      <c r="F2265" s="15">
        <v>44248</v>
      </c>
      <c r="G2265" s="48">
        <v>7441.2</v>
      </c>
      <c r="H2265" s="49">
        <f>Tabla13[[#This Row],[Importe]]-Tabla13[[#This Row],[Pagado]]</f>
        <v>0</v>
      </c>
      <c r="I2265" s="8" t="s">
        <v>10970</v>
      </c>
    </row>
    <row r="2266" spans="1:9" x14ac:dyDescent="0.25">
      <c r="A2266" s="14">
        <v>44247</v>
      </c>
      <c r="B2266" s="8" t="s">
        <v>17179</v>
      </c>
      <c r="C2266" s="12">
        <v>47947</v>
      </c>
      <c r="D2266" s="13" t="s">
        <v>3958</v>
      </c>
      <c r="E2266" s="48">
        <v>477</v>
      </c>
      <c r="F2266" s="15">
        <v>44247</v>
      </c>
      <c r="G2266" s="48">
        <v>477</v>
      </c>
      <c r="H2266" s="49">
        <f>Tabla13[[#This Row],[Importe]]-Tabla13[[#This Row],[Pagado]]</f>
        <v>0</v>
      </c>
      <c r="I2266" s="8" t="s">
        <v>10970</v>
      </c>
    </row>
    <row r="2267" spans="1:9" x14ac:dyDescent="0.25">
      <c r="A2267" s="14">
        <v>44247</v>
      </c>
      <c r="B2267" s="8" t="s">
        <v>17180</v>
      </c>
      <c r="C2267" s="12">
        <v>47948</v>
      </c>
      <c r="D2267" s="13" t="s">
        <v>4045</v>
      </c>
      <c r="E2267" s="48">
        <v>3911.4</v>
      </c>
      <c r="F2267" s="15">
        <v>44248</v>
      </c>
      <c r="G2267" s="48">
        <v>3911.4</v>
      </c>
      <c r="H2267" s="49">
        <f>Tabla13[[#This Row],[Importe]]-Tabla13[[#This Row],[Pagado]]</f>
        <v>0</v>
      </c>
      <c r="I2267" s="8" t="s">
        <v>10970</v>
      </c>
    </row>
    <row r="2268" spans="1:9" x14ac:dyDescent="0.25">
      <c r="A2268" s="14">
        <v>44247</v>
      </c>
      <c r="B2268" s="8" t="s">
        <v>17181</v>
      </c>
      <c r="C2268" s="12">
        <v>47949</v>
      </c>
      <c r="D2268" s="13" t="s">
        <v>4046</v>
      </c>
      <c r="E2268" s="48">
        <v>3588.1</v>
      </c>
      <c r="F2268" s="15">
        <v>44248</v>
      </c>
      <c r="G2268" s="48">
        <v>3588.1</v>
      </c>
      <c r="H2268" s="49">
        <f>Tabla13[[#This Row],[Importe]]-Tabla13[[#This Row],[Pagado]]</f>
        <v>0</v>
      </c>
      <c r="I2268" s="8" t="s">
        <v>10970</v>
      </c>
    </row>
    <row r="2269" spans="1:9" x14ac:dyDescent="0.25">
      <c r="A2269" s="14">
        <v>44247</v>
      </c>
      <c r="B2269" s="8" t="s">
        <v>17182</v>
      </c>
      <c r="C2269" s="12">
        <v>47950</v>
      </c>
      <c r="D2269" s="13" t="s">
        <v>3973</v>
      </c>
      <c r="E2269" s="48">
        <v>3901</v>
      </c>
      <c r="F2269" s="15">
        <v>44248</v>
      </c>
      <c r="G2269" s="48">
        <v>3901</v>
      </c>
      <c r="H2269" s="49">
        <f>Tabla13[[#This Row],[Importe]]-Tabla13[[#This Row],[Pagado]]</f>
        <v>0</v>
      </c>
      <c r="I2269" s="8" t="s">
        <v>10970</v>
      </c>
    </row>
    <row r="2270" spans="1:9" x14ac:dyDescent="0.25">
      <c r="A2270" s="14">
        <v>44247</v>
      </c>
      <c r="B2270" s="8" t="s">
        <v>17183</v>
      </c>
      <c r="C2270" s="12">
        <v>47951</v>
      </c>
      <c r="D2270" s="13" t="s">
        <v>4088</v>
      </c>
      <c r="E2270" s="48">
        <v>3002.4</v>
      </c>
      <c r="F2270" s="15">
        <v>44247</v>
      </c>
      <c r="G2270" s="48">
        <v>3002.4</v>
      </c>
      <c r="H2270" s="49">
        <f>Tabla13[[#This Row],[Importe]]-Tabla13[[#This Row],[Pagado]]</f>
        <v>0</v>
      </c>
      <c r="I2270" s="8" t="s">
        <v>10970</v>
      </c>
    </row>
    <row r="2271" spans="1:9" x14ac:dyDescent="0.25">
      <c r="A2271" s="14">
        <v>44247</v>
      </c>
      <c r="B2271" s="8" t="s">
        <v>17184</v>
      </c>
      <c r="C2271" s="12">
        <v>47952</v>
      </c>
      <c r="D2271" s="13" t="s">
        <v>4121</v>
      </c>
      <c r="E2271" s="48">
        <v>7336.5</v>
      </c>
      <c r="F2271" s="15">
        <v>44247</v>
      </c>
      <c r="G2271" s="48">
        <v>7336.5</v>
      </c>
      <c r="H2271" s="49">
        <f>Tabla13[[#This Row],[Importe]]-Tabla13[[#This Row],[Pagado]]</f>
        <v>0</v>
      </c>
      <c r="I2271" s="8" t="s">
        <v>10970</v>
      </c>
    </row>
    <row r="2272" spans="1:9" x14ac:dyDescent="0.25">
      <c r="A2272" s="14">
        <v>44247</v>
      </c>
      <c r="B2272" s="8" t="s">
        <v>17185</v>
      </c>
      <c r="C2272" s="12">
        <v>47953</v>
      </c>
      <c r="D2272" s="13" t="s">
        <v>3965</v>
      </c>
      <c r="E2272" s="48">
        <v>1060</v>
      </c>
      <c r="F2272" s="15">
        <v>44247</v>
      </c>
      <c r="G2272" s="48">
        <v>1060</v>
      </c>
      <c r="H2272" s="49">
        <f>Tabla13[[#This Row],[Importe]]-Tabla13[[#This Row],[Pagado]]</f>
        <v>0</v>
      </c>
      <c r="I2272" s="8" t="s">
        <v>10970</v>
      </c>
    </row>
    <row r="2273" spans="1:9" x14ac:dyDescent="0.25">
      <c r="A2273" s="14">
        <v>44247</v>
      </c>
      <c r="B2273" s="8" t="s">
        <v>17186</v>
      </c>
      <c r="C2273" s="12">
        <v>47954</v>
      </c>
      <c r="D2273" s="13" t="s">
        <v>4184</v>
      </c>
      <c r="E2273" s="48">
        <v>4437</v>
      </c>
      <c r="F2273" s="15">
        <v>44247</v>
      </c>
      <c r="G2273" s="48">
        <v>4437</v>
      </c>
      <c r="H2273" s="49">
        <f>Tabla13[[#This Row],[Importe]]-Tabla13[[#This Row],[Pagado]]</f>
        <v>0</v>
      </c>
      <c r="I2273" s="8" t="s">
        <v>10970</v>
      </c>
    </row>
    <row r="2274" spans="1:9" x14ac:dyDescent="0.25">
      <c r="A2274" s="14">
        <v>44247</v>
      </c>
      <c r="B2274" s="8" t="s">
        <v>17187</v>
      </c>
      <c r="C2274" s="12">
        <v>47955</v>
      </c>
      <c r="D2274" s="13" t="s">
        <v>3964</v>
      </c>
      <c r="E2274" s="48">
        <v>1026</v>
      </c>
      <c r="F2274" s="15">
        <v>44247</v>
      </c>
      <c r="G2274" s="48">
        <v>1026</v>
      </c>
      <c r="H2274" s="49">
        <f>Tabla13[[#This Row],[Importe]]-Tabla13[[#This Row],[Pagado]]</f>
        <v>0</v>
      </c>
      <c r="I2274" s="8" t="s">
        <v>10970</v>
      </c>
    </row>
    <row r="2275" spans="1:9" x14ac:dyDescent="0.25">
      <c r="A2275" s="14">
        <v>44247</v>
      </c>
      <c r="B2275" s="8" t="s">
        <v>17188</v>
      </c>
      <c r="C2275" s="12">
        <v>47956</v>
      </c>
      <c r="D2275" s="13" t="s">
        <v>4052</v>
      </c>
      <c r="E2275" s="48">
        <v>9499.7999999999993</v>
      </c>
      <c r="F2275" s="15">
        <v>44248</v>
      </c>
      <c r="G2275" s="48">
        <v>9499.7999999999993</v>
      </c>
      <c r="H2275" s="49">
        <f>Tabla13[[#This Row],[Importe]]-Tabla13[[#This Row],[Pagado]]</f>
        <v>0</v>
      </c>
      <c r="I2275" s="8" t="s">
        <v>10970</v>
      </c>
    </row>
    <row r="2276" spans="1:9" x14ac:dyDescent="0.25">
      <c r="A2276" s="14">
        <v>44247</v>
      </c>
      <c r="B2276" s="8" t="s">
        <v>17189</v>
      </c>
      <c r="C2276" s="12">
        <v>47957</v>
      </c>
      <c r="D2276" s="13" t="s">
        <v>4120</v>
      </c>
      <c r="E2276" s="48">
        <v>4849.6000000000004</v>
      </c>
      <c r="F2276" s="15">
        <v>44248</v>
      </c>
      <c r="G2276" s="48">
        <v>4849.6000000000004</v>
      </c>
      <c r="H2276" s="49">
        <f>Tabla13[[#This Row],[Importe]]-Tabla13[[#This Row],[Pagado]]</f>
        <v>0</v>
      </c>
      <c r="I2276" s="8" t="s">
        <v>10970</v>
      </c>
    </row>
    <row r="2277" spans="1:9" x14ac:dyDescent="0.25">
      <c r="A2277" s="14">
        <v>44247</v>
      </c>
      <c r="B2277" s="8" t="s">
        <v>17190</v>
      </c>
      <c r="C2277" s="12">
        <v>47958</v>
      </c>
      <c r="D2277" s="13" t="s">
        <v>3980</v>
      </c>
      <c r="E2277" s="48">
        <v>6634.9</v>
      </c>
      <c r="F2277" s="15">
        <v>44248</v>
      </c>
      <c r="G2277" s="48">
        <v>6634.9</v>
      </c>
      <c r="H2277" s="49">
        <f>Tabla13[[#This Row],[Importe]]-Tabla13[[#This Row],[Pagado]]</f>
        <v>0</v>
      </c>
      <c r="I2277" s="8" t="s">
        <v>10970</v>
      </c>
    </row>
    <row r="2278" spans="1:9" x14ac:dyDescent="0.25">
      <c r="A2278" s="14">
        <v>44247</v>
      </c>
      <c r="B2278" s="8" t="s">
        <v>17191</v>
      </c>
      <c r="C2278" s="12">
        <v>47959</v>
      </c>
      <c r="D2278" s="13" t="s">
        <v>3980</v>
      </c>
      <c r="E2278" s="48">
        <v>1738.4</v>
      </c>
      <c r="F2278" s="15">
        <v>44248</v>
      </c>
      <c r="G2278" s="48">
        <v>1738.4</v>
      </c>
      <c r="H2278" s="49">
        <f>Tabla13[[#This Row],[Importe]]-Tabla13[[#This Row],[Pagado]]</f>
        <v>0</v>
      </c>
      <c r="I2278" s="8" t="s">
        <v>10970</v>
      </c>
    </row>
    <row r="2279" spans="1:9" x14ac:dyDescent="0.25">
      <c r="A2279" s="14">
        <v>44247</v>
      </c>
      <c r="B2279" s="8" t="s">
        <v>17192</v>
      </c>
      <c r="C2279" s="12">
        <v>47960</v>
      </c>
      <c r="D2279" s="13" t="s">
        <v>4116</v>
      </c>
      <c r="E2279" s="48">
        <v>5021.7</v>
      </c>
      <c r="F2279" s="15">
        <v>44248</v>
      </c>
      <c r="G2279" s="48">
        <v>5021.7</v>
      </c>
      <c r="H2279" s="49">
        <f>Tabla13[[#This Row],[Importe]]-Tabla13[[#This Row],[Pagado]]</f>
        <v>0</v>
      </c>
      <c r="I2279" s="8" t="s">
        <v>10970</v>
      </c>
    </row>
    <row r="2280" spans="1:9" x14ac:dyDescent="0.25">
      <c r="A2280" s="14">
        <v>44247</v>
      </c>
      <c r="B2280" s="8" t="s">
        <v>17193</v>
      </c>
      <c r="C2280" s="12">
        <v>47961</v>
      </c>
      <c r="D2280" s="13" t="s">
        <v>4047</v>
      </c>
      <c r="E2280" s="48">
        <v>201.6</v>
      </c>
      <c r="F2280" s="15">
        <v>44247</v>
      </c>
      <c r="G2280" s="48">
        <v>201.6</v>
      </c>
      <c r="H2280" s="49">
        <f>Tabla13[[#This Row],[Importe]]-Tabla13[[#This Row],[Pagado]]</f>
        <v>0</v>
      </c>
      <c r="I2280" s="8" t="s">
        <v>10970</v>
      </c>
    </row>
    <row r="2281" spans="1:9" x14ac:dyDescent="0.25">
      <c r="A2281" s="14">
        <v>44247</v>
      </c>
      <c r="B2281" s="8" t="s">
        <v>17194</v>
      </c>
      <c r="C2281" s="12">
        <v>47962</v>
      </c>
      <c r="D2281" s="13" t="s">
        <v>3981</v>
      </c>
      <c r="E2281" s="48">
        <v>4032.9</v>
      </c>
      <c r="F2281" s="15">
        <v>44248</v>
      </c>
      <c r="G2281" s="48">
        <v>4032.9</v>
      </c>
      <c r="H2281" s="49">
        <f>Tabla13[[#This Row],[Importe]]-Tabla13[[#This Row],[Pagado]]</f>
        <v>0</v>
      </c>
      <c r="I2281" s="8" t="s">
        <v>10970</v>
      </c>
    </row>
    <row r="2282" spans="1:9" x14ac:dyDescent="0.25">
      <c r="A2282" s="14">
        <v>44247</v>
      </c>
      <c r="B2282" s="8" t="s">
        <v>17195</v>
      </c>
      <c r="C2282" s="12">
        <v>47963</v>
      </c>
      <c r="D2282" s="13" t="s">
        <v>3987</v>
      </c>
      <c r="E2282" s="48">
        <v>2540.3000000000002</v>
      </c>
      <c r="F2282" s="15">
        <v>44248</v>
      </c>
      <c r="G2282" s="48">
        <v>2540.3000000000002</v>
      </c>
      <c r="H2282" s="49">
        <f>Tabla13[[#This Row],[Importe]]-Tabla13[[#This Row],[Pagado]]</f>
        <v>0</v>
      </c>
      <c r="I2282" s="8" t="s">
        <v>10970</v>
      </c>
    </row>
    <row r="2283" spans="1:9" x14ac:dyDescent="0.25">
      <c r="A2283" s="14">
        <v>44247</v>
      </c>
      <c r="B2283" s="8" t="s">
        <v>17196</v>
      </c>
      <c r="C2283" s="12">
        <v>47964</v>
      </c>
      <c r="D2283" s="13" t="s">
        <v>3950</v>
      </c>
      <c r="E2283" s="48">
        <v>470.4</v>
      </c>
      <c r="F2283" s="15">
        <v>44247</v>
      </c>
      <c r="G2283" s="48">
        <v>470.4</v>
      </c>
      <c r="H2283" s="49">
        <f>Tabla13[[#This Row],[Importe]]-Tabla13[[#This Row],[Pagado]]</f>
        <v>0</v>
      </c>
      <c r="I2283" s="8" t="s">
        <v>10970</v>
      </c>
    </row>
    <row r="2284" spans="1:9" x14ac:dyDescent="0.25">
      <c r="A2284" s="14">
        <v>44247</v>
      </c>
      <c r="B2284" s="8" t="s">
        <v>17197</v>
      </c>
      <c r="C2284" s="12">
        <v>47965</v>
      </c>
      <c r="D2284" s="13" t="s">
        <v>3985</v>
      </c>
      <c r="E2284" s="48">
        <v>966.2</v>
      </c>
      <c r="F2284" s="15">
        <v>44248</v>
      </c>
      <c r="G2284" s="48">
        <v>966.2</v>
      </c>
      <c r="H2284" s="49">
        <f>Tabla13[[#This Row],[Importe]]-Tabla13[[#This Row],[Pagado]]</f>
        <v>0</v>
      </c>
      <c r="I2284" s="8" t="s">
        <v>10970</v>
      </c>
    </row>
    <row r="2285" spans="1:9" x14ac:dyDescent="0.25">
      <c r="A2285" s="14">
        <v>44247</v>
      </c>
      <c r="B2285" s="8" t="s">
        <v>17198</v>
      </c>
      <c r="C2285" s="12">
        <v>47966</v>
      </c>
      <c r="D2285" s="13" t="s">
        <v>4048</v>
      </c>
      <c r="E2285" s="48">
        <v>36842.400000000001</v>
      </c>
      <c r="F2285" s="15">
        <v>44248</v>
      </c>
      <c r="G2285" s="48">
        <v>36842.400000000001</v>
      </c>
      <c r="H2285" s="49">
        <f>Tabla13[[#This Row],[Importe]]-Tabla13[[#This Row],[Pagado]]</f>
        <v>0</v>
      </c>
      <c r="I2285" s="8" t="s">
        <v>10970</v>
      </c>
    </row>
    <row r="2286" spans="1:9" x14ac:dyDescent="0.25">
      <c r="A2286" s="14">
        <v>44247</v>
      </c>
      <c r="B2286" s="8" t="s">
        <v>17199</v>
      </c>
      <c r="C2286" s="12">
        <v>47967</v>
      </c>
      <c r="D2286" s="13" t="s">
        <v>4109</v>
      </c>
      <c r="E2286" s="48">
        <v>571.5</v>
      </c>
      <c r="F2286" s="15">
        <v>44247</v>
      </c>
      <c r="G2286" s="48">
        <v>571.5</v>
      </c>
      <c r="H2286" s="49">
        <f>Tabla13[[#This Row],[Importe]]-Tabla13[[#This Row],[Pagado]]</f>
        <v>0</v>
      </c>
      <c r="I2286" s="8" t="s">
        <v>10970</v>
      </c>
    </row>
    <row r="2287" spans="1:9" x14ac:dyDescent="0.25">
      <c r="A2287" s="14">
        <v>44247</v>
      </c>
      <c r="B2287" s="8" t="s">
        <v>17200</v>
      </c>
      <c r="C2287" s="12">
        <v>47968</v>
      </c>
      <c r="D2287" s="13" t="s">
        <v>3952</v>
      </c>
      <c r="E2287" s="48">
        <v>7633.6</v>
      </c>
      <c r="F2287" s="15">
        <v>44247</v>
      </c>
      <c r="G2287" s="48">
        <v>7633.6</v>
      </c>
      <c r="H2287" s="49">
        <f>Tabla13[[#This Row],[Importe]]-Tabla13[[#This Row],[Pagado]]</f>
        <v>0</v>
      </c>
      <c r="I2287" s="8" t="s">
        <v>10970</v>
      </c>
    </row>
    <row r="2288" spans="1:9" x14ac:dyDescent="0.25">
      <c r="A2288" s="14">
        <v>44247</v>
      </c>
      <c r="B2288" s="8" t="s">
        <v>17201</v>
      </c>
      <c r="C2288" s="12">
        <v>47969</v>
      </c>
      <c r="D2288" s="13" t="s">
        <v>4023</v>
      </c>
      <c r="E2288" s="48">
        <v>9047.4</v>
      </c>
      <c r="F2288" s="15">
        <v>44247</v>
      </c>
      <c r="G2288" s="48">
        <v>9047.4</v>
      </c>
      <c r="H2288" s="49">
        <f>Tabla13[[#This Row],[Importe]]-Tabla13[[#This Row],[Pagado]]</f>
        <v>0</v>
      </c>
      <c r="I2288" s="8" t="s">
        <v>10970</v>
      </c>
    </row>
    <row r="2289" spans="1:9" x14ac:dyDescent="0.25">
      <c r="A2289" s="14">
        <v>44247</v>
      </c>
      <c r="B2289" s="8" t="s">
        <v>17202</v>
      </c>
      <c r="C2289" s="12">
        <v>47970</v>
      </c>
      <c r="D2289" s="13" t="s">
        <v>4024</v>
      </c>
      <c r="E2289" s="48">
        <v>21082.400000000001</v>
      </c>
      <c r="F2289" s="15">
        <v>44247</v>
      </c>
      <c r="G2289" s="48">
        <v>21082.400000000001</v>
      </c>
      <c r="H2289" s="49">
        <f>Tabla13[[#This Row],[Importe]]-Tabla13[[#This Row],[Pagado]]</f>
        <v>0</v>
      </c>
      <c r="I2289" s="8" t="s">
        <v>10970</v>
      </c>
    </row>
    <row r="2290" spans="1:9" x14ac:dyDescent="0.25">
      <c r="A2290" s="14">
        <v>44247</v>
      </c>
      <c r="B2290" s="8" t="s">
        <v>17203</v>
      </c>
      <c r="C2290" s="12">
        <v>47971</v>
      </c>
      <c r="D2290" s="13" t="s">
        <v>4066</v>
      </c>
      <c r="E2290" s="48">
        <v>2602</v>
      </c>
      <c r="F2290" s="15">
        <v>44247</v>
      </c>
      <c r="G2290" s="48">
        <v>2602</v>
      </c>
      <c r="H2290" s="49">
        <f>Tabla13[[#This Row],[Importe]]-Tabla13[[#This Row],[Pagado]]</f>
        <v>0</v>
      </c>
      <c r="I2290" s="8" t="s">
        <v>10970</v>
      </c>
    </row>
    <row r="2291" spans="1:9" x14ac:dyDescent="0.25">
      <c r="A2291" s="14">
        <v>44247</v>
      </c>
      <c r="B2291" s="8" t="s">
        <v>17204</v>
      </c>
      <c r="C2291" s="12">
        <v>47972</v>
      </c>
      <c r="D2291" s="13" t="s">
        <v>3964</v>
      </c>
      <c r="E2291" s="48">
        <v>1565.2</v>
      </c>
      <c r="F2291" s="15">
        <v>44247</v>
      </c>
      <c r="G2291" s="48">
        <v>1565.2</v>
      </c>
      <c r="H2291" s="49">
        <f>Tabla13[[#This Row],[Importe]]-Tabla13[[#This Row],[Pagado]]</f>
        <v>0</v>
      </c>
      <c r="I2291" s="8" t="s">
        <v>10970</v>
      </c>
    </row>
    <row r="2292" spans="1:9" x14ac:dyDescent="0.25">
      <c r="A2292" s="14">
        <v>44247</v>
      </c>
      <c r="B2292" s="8" t="s">
        <v>17205</v>
      </c>
      <c r="C2292" s="12">
        <v>47973</v>
      </c>
      <c r="D2292" s="13" t="s">
        <v>3950</v>
      </c>
      <c r="E2292" s="48">
        <v>48923.6</v>
      </c>
      <c r="F2292" s="15">
        <v>44250</v>
      </c>
      <c r="G2292" s="48">
        <v>48923.6</v>
      </c>
      <c r="H2292" s="49">
        <f>Tabla13[[#This Row],[Importe]]-Tabla13[[#This Row],[Pagado]]</f>
        <v>0</v>
      </c>
      <c r="I2292" s="8" t="s">
        <v>10970</v>
      </c>
    </row>
    <row r="2293" spans="1:9" x14ac:dyDescent="0.25">
      <c r="A2293" s="14">
        <v>44247</v>
      </c>
      <c r="B2293" s="8" t="s">
        <v>17206</v>
      </c>
      <c r="C2293" s="12">
        <v>47974</v>
      </c>
      <c r="D2293" s="13" t="s">
        <v>3943</v>
      </c>
      <c r="E2293" s="48">
        <v>1800</v>
      </c>
      <c r="F2293" s="15">
        <v>44247</v>
      </c>
      <c r="G2293" s="48">
        <v>1800</v>
      </c>
      <c r="H2293" s="49">
        <f>Tabla13[[#This Row],[Importe]]-Tabla13[[#This Row],[Pagado]]</f>
        <v>0</v>
      </c>
      <c r="I2293" s="8" t="s">
        <v>10970</v>
      </c>
    </row>
    <row r="2294" spans="1:9" x14ac:dyDescent="0.25">
      <c r="A2294" s="14">
        <v>44247</v>
      </c>
      <c r="B2294" s="8" t="s">
        <v>17207</v>
      </c>
      <c r="C2294" s="12">
        <v>47975</v>
      </c>
      <c r="D2294" s="13" t="s">
        <v>4167</v>
      </c>
      <c r="E2294" s="48">
        <v>4125.6000000000004</v>
      </c>
      <c r="F2294" s="15">
        <v>44247</v>
      </c>
      <c r="G2294" s="48">
        <v>4125.6000000000004</v>
      </c>
      <c r="H2294" s="49">
        <f>Tabla13[[#This Row],[Importe]]-Tabla13[[#This Row],[Pagado]]</f>
        <v>0</v>
      </c>
      <c r="I2294" s="8" t="s">
        <v>10970</v>
      </c>
    </row>
    <row r="2295" spans="1:9" x14ac:dyDescent="0.25">
      <c r="A2295" s="14">
        <v>44247</v>
      </c>
      <c r="B2295" s="8" t="s">
        <v>17208</v>
      </c>
      <c r="C2295" s="12">
        <v>47976</v>
      </c>
      <c r="D2295" s="13" t="s">
        <v>4101</v>
      </c>
      <c r="E2295" s="48">
        <v>800.8</v>
      </c>
      <c r="F2295" s="15">
        <v>44247</v>
      </c>
      <c r="G2295" s="48">
        <v>800.8</v>
      </c>
      <c r="H2295" s="49">
        <f>Tabla13[[#This Row],[Importe]]-Tabla13[[#This Row],[Pagado]]</f>
        <v>0</v>
      </c>
      <c r="I2295" s="8" t="s">
        <v>10970</v>
      </c>
    </row>
    <row r="2296" spans="1:9" x14ac:dyDescent="0.25">
      <c r="A2296" s="14">
        <v>44247</v>
      </c>
      <c r="B2296" s="8" t="s">
        <v>17209</v>
      </c>
      <c r="C2296" s="12">
        <v>47977</v>
      </c>
      <c r="D2296" s="13" t="s">
        <v>3943</v>
      </c>
      <c r="E2296" s="48">
        <v>1393.6</v>
      </c>
      <c r="F2296" s="15">
        <v>44247</v>
      </c>
      <c r="G2296" s="48">
        <v>1393.6</v>
      </c>
      <c r="H2296" s="49">
        <f>Tabla13[[#This Row],[Importe]]-Tabla13[[#This Row],[Pagado]]</f>
        <v>0</v>
      </c>
      <c r="I2296" s="8" t="s">
        <v>10970</v>
      </c>
    </row>
    <row r="2297" spans="1:9" x14ac:dyDescent="0.25">
      <c r="A2297" s="14">
        <v>44247</v>
      </c>
      <c r="B2297" s="8" t="s">
        <v>17210</v>
      </c>
      <c r="C2297" s="12">
        <v>47978</v>
      </c>
      <c r="D2297" s="13" t="s">
        <v>4211</v>
      </c>
      <c r="E2297" s="48">
        <v>81009.19</v>
      </c>
      <c r="F2297" s="15">
        <v>44248</v>
      </c>
      <c r="G2297" s="48">
        <v>81009.19</v>
      </c>
      <c r="H2297" s="49">
        <f>Tabla13[[#This Row],[Importe]]-Tabla13[[#This Row],[Pagado]]</f>
        <v>0</v>
      </c>
      <c r="I2297" s="8" t="s">
        <v>10970</v>
      </c>
    </row>
    <row r="2298" spans="1:9" x14ac:dyDescent="0.25">
      <c r="A2298" s="14">
        <v>44247</v>
      </c>
      <c r="B2298" s="8" t="s">
        <v>17211</v>
      </c>
      <c r="C2298" s="12">
        <v>47979</v>
      </c>
      <c r="D2298" s="13" t="s">
        <v>3962</v>
      </c>
      <c r="E2298" s="48">
        <v>3663</v>
      </c>
      <c r="F2298" s="15">
        <v>44247</v>
      </c>
      <c r="G2298" s="48">
        <v>3663</v>
      </c>
      <c r="H2298" s="49">
        <f>Tabla13[[#This Row],[Importe]]-Tabla13[[#This Row],[Pagado]]</f>
        <v>0</v>
      </c>
      <c r="I2298" s="8" t="s">
        <v>10970</v>
      </c>
    </row>
    <row r="2299" spans="1:9" x14ac:dyDescent="0.25">
      <c r="A2299" s="14">
        <v>44247</v>
      </c>
      <c r="B2299" s="8" t="s">
        <v>17212</v>
      </c>
      <c r="C2299" s="12">
        <v>47980</v>
      </c>
      <c r="D2299" s="13" t="s">
        <v>4214</v>
      </c>
      <c r="E2299" s="48">
        <v>1215.5</v>
      </c>
      <c r="F2299" s="15">
        <v>44247</v>
      </c>
      <c r="G2299" s="48">
        <v>1215.5</v>
      </c>
      <c r="H2299" s="49">
        <f>Tabla13[[#This Row],[Importe]]-Tabla13[[#This Row],[Pagado]]</f>
        <v>0</v>
      </c>
      <c r="I2299" s="8" t="s">
        <v>10970</v>
      </c>
    </row>
    <row r="2300" spans="1:9" x14ac:dyDescent="0.25">
      <c r="A2300" s="14">
        <v>44247</v>
      </c>
      <c r="B2300" s="8" t="s">
        <v>17213</v>
      </c>
      <c r="C2300" s="12">
        <v>47981</v>
      </c>
      <c r="D2300" s="13" t="s">
        <v>4069</v>
      </c>
      <c r="E2300" s="48">
        <v>24919.1</v>
      </c>
      <c r="F2300" s="15">
        <v>44254</v>
      </c>
      <c r="G2300" s="48">
        <v>24919.1</v>
      </c>
      <c r="H2300" s="49">
        <f>Tabla13[[#This Row],[Importe]]-Tabla13[[#This Row],[Pagado]]</f>
        <v>0</v>
      </c>
      <c r="I2300" s="8" t="s">
        <v>10970</v>
      </c>
    </row>
    <row r="2301" spans="1:9" x14ac:dyDescent="0.25">
      <c r="A2301" s="14">
        <v>44247</v>
      </c>
      <c r="B2301" s="8" t="s">
        <v>17214</v>
      </c>
      <c r="C2301" s="12">
        <v>47982</v>
      </c>
      <c r="D2301" s="13" t="s">
        <v>4101</v>
      </c>
      <c r="E2301" s="48">
        <v>1620.8</v>
      </c>
      <c r="F2301" s="15">
        <v>44247</v>
      </c>
      <c r="G2301" s="48">
        <v>1620.8</v>
      </c>
      <c r="H2301" s="49">
        <f>Tabla13[[#This Row],[Importe]]-Tabla13[[#This Row],[Pagado]]</f>
        <v>0</v>
      </c>
      <c r="I2301" s="8" t="s">
        <v>10970</v>
      </c>
    </row>
    <row r="2302" spans="1:9" x14ac:dyDescent="0.25">
      <c r="A2302" s="14">
        <v>44247</v>
      </c>
      <c r="B2302" s="8" t="s">
        <v>17215</v>
      </c>
      <c r="C2302" s="12">
        <v>47983</v>
      </c>
      <c r="D2302" s="13" t="s">
        <v>4054</v>
      </c>
      <c r="E2302" s="48">
        <v>63374.69</v>
      </c>
      <c r="F2302" s="15">
        <v>44249</v>
      </c>
      <c r="G2302" s="48">
        <v>63374.69</v>
      </c>
      <c r="H2302" s="49">
        <f>Tabla13[[#This Row],[Importe]]-Tabla13[[#This Row],[Pagado]]</f>
        <v>0</v>
      </c>
      <c r="I2302" s="8" t="s">
        <v>10970</v>
      </c>
    </row>
    <row r="2303" spans="1:9" x14ac:dyDescent="0.25">
      <c r="A2303" s="14">
        <v>44247</v>
      </c>
      <c r="B2303" s="8" t="s">
        <v>17216</v>
      </c>
      <c r="C2303" s="12">
        <v>47984</v>
      </c>
      <c r="D2303" s="13" t="s">
        <v>4047</v>
      </c>
      <c r="E2303" s="48">
        <v>3616.8</v>
      </c>
      <c r="F2303" s="15">
        <v>44247</v>
      </c>
      <c r="G2303" s="48">
        <v>3616.8</v>
      </c>
      <c r="H2303" s="49">
        <f>Tabla13[[#This Row],[Importe]]-Tabla13[[#This Row],[Pagado]]</f>
        <v>0</v>
      </c>
      <c r="I2303" s="8" t="s">
        <v>10970</v>
      </c>
    </row>
    <row r="2304" spans="1:9" x14ac:dyDescent="0.25">
      <c r="A2304" s="14">
        <v>44247</v>
      </c>
      <c r="B2304" s="8" t="s">
        <v>17217</v>
      </c>
      <c r="C2304" s="12">
        <v>47985</v>
      </c>
      <c r="D2304" s="13" t="s">
        <v>4072</v>
      </c>
      <c r="E2304" s="48">
        <v>1760.8</v>
      </c>
      <c r="F2304" s="15">
        <v>44247</v>
      </c>
      <c r="G2304" s="48">
        <v>1760.8</v>
      </c>
      <c r="H2304" s="49">
        <f>Tabla13[[#This Row],[Importe]]-Tabla13[[#This Row],[Pagado]]</f>
        <v>0</v>
      </c>
      <c r="I2304" s="8" t="s">
        <v>10970</v>
      </c>
    </row>
    <row r="2305" spans="1:9" x14ac:dyDescent="0.25">
      <c r="A2305" s="14">
        <v>44247</v>
      </c>
      <c r="B2305" s="8" t="s">
        <v>17218</v>
      </c>
      <c r="C2305" s="12">
        <v>47986</v>
      </c>
      <c r="D2305" s="13" t="s">
        <v>4049</v>
      </c>
      <c r="E2305" s="48">
        <v>436.6</v>
      </c>
      <c r="F2305" s="15">
        <v>44247</v>
      </c>
      <c r="G2305" s="48">
        <v>436.6</v>
      </c>
      <c r="H2305" s="49">
        <f>Tabla13[[#This Row],[Importe]]-Tabla13[[#This Row],[Pagado]]</f>
        <v>0</v>
      </c>
      <c r="I2305" s="8" t="s">
        <v>10970</v>
      </c>
    </row>
    <row r="2306" spans="1:9" x14ac:dyDescent="0.25">
      <c r="A2306" s="14">
        <v>44247</v>
      </c>
      <c r="B2306" s="8" t="s">
        <v>17219</v>
      </c>
      <c r="C2306" s="12">
        <v>47987</v>
      </c>
      <c r="D2306" s="13" t="s">
        <v>3964</v>
      </c>
      <c r="E2306" s="48">
        <v>789.6</v>
      </c>
      <c r="F2306" s="15">
        <v>44247</v>
      </c>
      <c r="G2306" s="48">
        <v>789.6</v>
      </c>
      <c r="H2306" s="49">
        <f>Tabla13[[#This Row],[Importe]]-Tabla13[[#This Row],[Pagado]]</f>
        <v>0</v>
      </c>
      <c r="I2306" s="8" t="s">
        <v>10970</v>
      </c>
    </row>
    <row r="2307" spans="1:9" x14ac:dyDescent="0.25">
      <c r="A2307" s="14">
        <v>44247</v>
      </c>
      <c r="B2307" s="8" t="s">
        <v>17220</v>
      </c>
      <c r="C2307" s="12">
        <v>47988</v>
      </c>
      <c r="D2307" s="13" t="s">
        <v>4022</v>
      </c>
      <c r="E2307" s="48">
        <v>158.69999999999999</v>
      </c>
      <c r="F2307" s="15">
        <v>44247</v>
      </c>
      <c r="G2307" s="48">
        <v>158.69999999999999</v>
      </c>
      <c r="H2307" s="49">
        <f>Tabla13[[#This Row],[Importe]]-Tabla13[[#This Row],[Pagado]]</f>
        <v>0</v>
      </c>
      <c r="I2307" s="8" t="s">
        <v>10970</v>
      </c>
    </row>
    <row r="2308" spans="1:9" x14ac:dyDescent="0.25">
      <c r="A2308" s="14">
        <v>44247</v>
      </c>
      <c r="B2308" s="8" t="s">
        <v>17221</v>
      </c>
      <c r="C2308" s="12">
        <v>47989</v>
      </c>
      <c r="D2308" s="13" t="s">
        <v>4097</v>
      </c>
      <c r="E2308" s="48">
        <v>1443.6</v>
      </c>
      <c r="F2308" s="15">
        <v>44248</v>
      </c>
      <c r="G2308" s="48">
        <v>1443.6</v>
      </c>
      <c r="H2308" s="49">
        <f>Tabla13[[#This Row],[Importe]]-Tabla13[[#This Row],[Pagado]]</f>
        <v>0</v>
      </c>
      <c r="I2308" s="8" t="s">
        <v>10970</v>
      </c>
    </row>
    <row r="2309" spans="1:9" x14ac:dyDescent="0.25">
      <c r="A2309" s="14">
        <v>44247</v>
      </c>
      <c r="B2309" s="8" t="s">
        <v>17222</v>
      </c>
      <c r="C2309" s="12">
        <v>47990</v>
      </c>
      <c r="D2309" s="13" t="s">
        <v>3964</v>
      </c>
      <c r="E2309" s="48">
        <v>1093.0999999999999</v>
      </c>
      <c r="F2309" s="15">
        <v>44247</v>
      </c>
      <c r="G2309" s="48">
        <v>1093.0999999999999</v>
      </c>
      <c r="H2309" s="49">
        <f>Tabla13[[#This Row],[Importe]]-Tabla13[[#This Row],[Pagado]]</f>
        <v>0</v>
      </c>
      <c r="I2309" s="8" t="s">
        <v>10970</v>
      </c>
    </row>
    <row r="2310" spans="1:9" x14ac:dyDescent="0.25">
      <c r="A2310" s="14">
        <v>44247</v>
      </c>
      <c r="B2310" s="8" t="s">
        <v>17223</v>
      </c>
      <c r="C2310" s="12">
        <v>47991</v>
      </c>
      <c r="D2310" s="13" t="s">
        <v>4097</v>
      </c>
      <c r="E2310" s="48">
        <v>391.2</v>
      </c>
      <c r="F2310" s="15">
        <v>44248</v>
      </c>
      <c r="G2310" s="48">
        <v>391.2</v>
      </c>
      <c r="H2310" s="49">
        <f>Tabla13[[#This Row],[Importe]]-Tabla13[[#This Row],[Pagado]]</f>
        <v>0</v>
      </c>
      <c r="I2310" s="8" t="s">
        <v>10970</v>
      </c>
    </row>
    <row r="2311" spans="1:9" x14ac:dyDescent="0.25">
      <c r="A2311" s="14">
        <v>44247</v>
      </c>
      <c r="B2311" s="8" t="s">
        <v>17224</v>
      </c>
      <c r="C2311" s="12">
        <v>47992</v>
      </c>
      <c r="D2311" s="13" t="s">
        <v>4017</v>
      </c>
      <c r="E2311" s="48">
        <v>843.6</v>
      </c>
      <c r="F2311" s="15">
        <v>44254</v>
      </c>
      <c r="G2311" s="48">
        <v>843.6</v>
      </c>
      <c r="H2311" s="49">
        <f>Tabla13[[#This Row],[Importe]]-Tabla13[[#This Row],[Pagado]]</f>
        <v>0</v>
      </c>
      <c r="I2311" s="8" t="s">
        <v>10970</v>
      </c>
    </row>
    <row r="2312" spans="1:9" x14ac:dyDescent="0.25">
      <c r="A2312" s="14">
        <v>44247</v>
      </c>
      <c r="B2312" s="8" t="s">
        <v>17225</v>
      </c>
      <c r="C2312" s="12">
        <v>47993</v>
      </c>
      <c r="D2312" s="13" t="s">
        <v>4017</v>
      </c>
      <c r="E2312" s="48">
        <v>1600</v>
      </c>
      <c r="F2312" s="15">
        <v>44254</v>
      </c>
      <c r="G2312" s="48">
        <v>1600</v>
      </c>
      <c r="H2312" s="49">
        <f>Tabla13[[#This Row],[Importe]]-Tabla13[[#This Row],[Pagado]]</f>
        <v>0</v>
      </c>
      <c r="I2312" s="8" t="s">
        <v>10970</v>
      </c>
    </row>
    <row r="2313" spans="1:9" ht="30" x14ac:dyDescent="0.25">
      <c r="A2313" s="14">
        <v>44247</v>
      </c>
      <c r="B2313" s="8" t="s">
        <v>17226</v>
      </c>
      <c r="C2313" s="12">
        <v>47994</v>
      </c>
      <c r="D2313" s="13" t="s">
        <v>4053</v>
      </c>
      <c r="E2313" s="48">
        <v>3409.6</v>
      </c>
      <c r="F2313" s="15" t="s">
        <v>17106</v>
      </c>
      <c r="G2313" s="48">
        <f>2000+1409.6</f>
        <v>3409.6</v>
      </c>
      <c r="H2313" s="49">
        <f>Tabla13[[#This Row],[Importe]]-Tabla13[[#This Row],[Pagado]]</f>
        <v>0</v>
      </c>
      <c r="I2313" s="8" t="s">
        <v>10970</v>
      </c>
    </row>
    <row r="2314" spans="1:9" x14ac:dyDescent="0.25">
      <c r="A2314" s="14">
        <v>44247</v>
      </c>
      <c r="B2314" s="8" t="s">
        <v>17227</v>
      </c>
      <c r="C2314" s="12">
        <v>47995</v>
      </c>
      <c r="D2314" s="13" t="s">
        <v>4001</v>
      </c>
      <c r="E2314" s="48">
        <v>5300</v>
      </c>
      <c r="F2314" s="15">
        <v>44249</v>
      </c>
      <c r="G2314" s="48">
        <v>5300</v>
      </c>
      <c r="H2314" s="49">
        <f>Tabla13[[#This Row],[Importe]]-Tabla13[[#This Row],[Pagado]]</f>
        <v>0</v>
      </c>
      <c r="I2314" s="8" t="s">
        <v>10970</v>
      </c>
    </row>
    <row r="2315" spans="1:9" x14ac:dyDescent="0.25">
      <c r="A2315" s="14">
        <v>44247</v>
      </c>
      <c r="B2315" s="8" t="s">
        <v>17228</v>
      </c>
      <c r="C2315" s="12">
        <v>47996</v>
      </c>
      <c r="D2315" s="13" t="s">
        <v>4100</v>
      </c>
      <c r="E2315" s="48">
        <v>795</v>
      </c>
      <c r="F2315" s="15">
        <v>44249</v>
      </c>
      <c r="G2315" s="48">
        <v>795</v>
      </c>
      <c r="H2315" s="49">
        <f>Tabla13[[#This Row],[Importe]]-Tabla13[[#This Row],[Pagado]]</f>
        <v>0</v>
      </c>
      <c r="I2315" s="8" t="s">
        <v>10970</v>
      </c>
    </row>
    <row r="2316" spans="1:9" x14ac:dyDescent="0.25">
      <c r="A2316" s="14">
        <v>44247</v>
      </c>
      <c r="B2316" s="8" t="s">
        <v>17229</v>
      </c>
      <c r="C2316" s="12">
        <v>47997</v>
      </c>
      <c r="D2316" s="13" t="s">
        <v>4002</v>
      </c>
      <c r="E2316" s="48">
        <v>3240</v>
      </c>
      <c r="F2316" s="15">
        <v>44249</v>
      </c>
      <c r="G2316" s="48">
        <v>3240</v>
      </c>
      <c r="H2316" s="49">
        <f>Tabla13[[#This Row],[Importe]]-Tabla13[[#This Row],[Pagado]]</f>
        <v>0</v>
      </c>
      <c r="I2316" s="8" t="s">
        <v>10970</v>
      </c>
    </row>
    <row r="2317" spans="1:9" x14ac:dyDescent="0.25">
      <c r="A2317" s="14">
        <v>44247</v>
      </c>
      <c r="B2317" s="8" t="s">
        <v>17230</v>
      </c>
      <c r="C2317" s="12">
        <v>47998</v>
      </c>
      <c r="D2317" s="13" t="s">
        <v>4000</v>
      </c>
      <c r="E2317" s="48">
        <v>810</v>
      </c>
      <c r="F2317" s="15">
        <v>44249</v>
      </c>
      <c r="G2317" s="48">
        <v>810</v>
      </c>
      <c r="H2317" s="49">
        <f>Tabla13[[#This Row],[Importe]]-Tabla13[[#This Row],[Pagado]]</f>
        <v>0</v>
      </c>
      <c r="I2317" s="8" t="s">
        <v>10970</v>
      </c>
    </row>
    <row r="2318" spans="1:9" x14ac:dyDescent="0.25">
      <c r="A2318" s="14">
        <v>44247</v>
      </c>
      <c r="B2318" s="8" t="s">
        <v>17231</v>
      </c>
      <c r="C2318" s="12">
        <v>47999</v>
      </c>
      <c r="D2318" s="13" t="s">
        <v>3968</v>
      </c>
      <c r="E2318" s="48">
        <v>8640</v>
      </c>
      <c r="F2318" s="15">
        <v>44249</v>
      </c>
      <c r="G2318" s="48">
        <v>8640</v>
      </c>
      <c r="H2318" s="49">
        <f>Tabla13[[#This Row],[Importe]]-Tabla13[[#This Row],[Pagado]]</f>
        <v>0</v>
      </c>
      <c r="I2318" s="8" t="s">
        <v>10970</v>
      </c>
    </row>
    <row r="2319" spans="1:9" x14ac:dyDescent="0.25">
      <c r="A2319" s="14">
        <v>44247</v>
      </c>
      <c r="B2319" s="8" t="s">
        <v>17232</v>
      </c>
      <c r="C2319" s="12">
        <v>48000</v>
      </c>
      <c r="D2319" s="13" t="s">
        <v>3968</v>
      </c>
      <c r="E2319" s="48">
        <v>8640</v>
      </c>
      <c r="F2319" s="15">
        <v>44250</v>
      </c>
      <c r="G2319" s="48">
        <v>8640</v>
      </c>
      <c r="H2319" s="49">
        <f>Tabla13[[#This Row],[Importe]]-Tabla13[[#This Row],[Pagado]]</f>
        <v>0</v>
      </c>
      <c r="I2319" s="8" t="s">
        <v>10970</v>
      </c>
    </row>
    <row r="2320" spans="1:9" x14ac:dyDescent="0.25">
      <c r="A2320" s="14">
        <v>44247</v>
      </c>
      <c r="B2320" s="8" t="s">
        <v>17233</v>
      </c>
      <c r="C2320" s="12">
        <v>48001</v>
      </c>
      <c r="D2320" s="13" t="s">
        <v>3968</v>
      </c>
      <c r="E2320" s="48">
        <v>8640</v>
      </c>
      <c r="F2320" s="15">
        <v>44249</v>
      </c>
      <c r="G2320" s="48">
        <v>8640</v>
      </c>
      <c r="H2320" s="49">
        <f>Tabla13[[#This Row],[Importe]]-Tabla13[[#This Row],[Pagado]]</f>
        <v>0</v>
      </c>
      <c r="I2320" s="8" t="s">
        <v>10970</v>
      </c>
    </row>
    <row r="2321" spans="1:9" x14ac:dyDescent="0.25">
      <c r="A2321" s="14">
        <v>44247</v>
      </c>
      <c r="B2321" s="8" t="s">
        <v>17234</v>
      </c>
      <c r="C2321" s="12">
        <v>48002</v>
      </c>
      <c r="D2321" s="13" t="s">
        <v>3995</v>
      </c>
      <c r="E2321" s="48">
        <v>49497.5</v>
      </c>
      <c r="F2321" s="15">
        <v>44250</v>
      </c>
      <c r="G2321" s="48">
        <v>49497.5</v>
      </c>
      <c r="H2321" s="49">
        <f>Tabla13[[#This Row],[Importe]]-Tabla13[[#This Row],[Pagado]]</f>
        <v>0</v>
      </c>
      <c r="I2321" s="8" t="s">
        <v>10970</v>
      </c>
    </row>
    <row r="2322" spans="1:9" x14ac:dyDescent="0.25">
      <c r="A2322" s="14">
        <v>44247</v>
      </c>
      <c r="B2322" s="8" t="s">
        <v>17235</v>
      </c>
      <c r="C2322" s="12">
        <v>48003</v>
      </c>
      <c r="D2322" s="13" t="s">
        <v>4049</v>
      </c>
      <c r="E2322" s="48">
        <v>654.79999999999995</v>
      </c>
      <c r="F2322" s="15">
        <v>44248</v>
      </c>
      <c r="G2322" s="48">
        <v>654.79999999999995</v>
      </c>
      <c r="H2322" s="49">
        <f>Tabla13[[#This Row],[Importe]]-Tabla13[[#This Row],[Pagado]]</f>
        <v>0</v>
      </c>
      <c r="I2322" s="8" t="s">
        <v>10970</v>
      </c>
    </row>
    <row r="2323" spans="1:9" x14ac:dyDescent="0.25">
      <c r="A2323" s="14">
        <v>44247</v>
      </c>
      <c r="B2323" s="8" t="s">
        <v>17236</v>
      </c>
      <c r="C2323" s="12">
        <v>48004</v>
      </c>
      <c r="D2323" s="13" t="s">
        <v>4212</v>
      </c>
      <c r="E2323" s="48">
        <v>10573.2</v>
      </c>
      <c r="F2323" s="15">
        <v>44252</v>
      </c>
      <c r="G2323" s="48">
        <v>10573.2</v>
      </c>
      <c r="H2323" s="49">
        <f>Tabla13[[#This Row],[Importe]]-Tabla13[[#This Row],[Pagado]]</f>
        <v>0</v>
      </c>
      <c r="I2323" s="8" t="s">
        <v>10970</v>
      </c>
    </row>
    <row r="2324" spans="1:9" x14ac:dyDescent="0.25">
      <c r="A2324" s="14">
        <v>44247</v>
      </c>
      <c r="B2324" s="8" t="s">
        <v>17237</v>
      </c>
      <c r="C2324" s="12">
        <v>48005</v>
      </c>
      <c r="D2324" s="13" t="s">
        <v>4010</v>
      </c>
      <c r="E2324" s="48">
        <v>2341.1999999999998</v>
      </c>
      <c r="F2324" s="15">
        <v>44249</v>
      </c>
      <c r="G2324" s="48">
        <v>2341.1999999999998</v>
      </c>
      <c r="H2324" s="49">
        <f>Tabla13[[#This Row],[Importe]]-Tabla13[[#This Row],[Pagado]]</f>
        <v>0</v>
      </c>
      <c r="I2324" s="8" t="s">
        <v>10970</v>
      </c>
    </row>
    <row r="2325" spans="1:9" x14ac:dyDescent="0.25">
      <c r="A2325" s="14">
        <v>44247</v>
      </c>
      <c r="B2325" s="8" t="s">
        <v>17238</v>
      </c>
      <c r="C2325" s="12">
        <v>48006</v>
      </c>
      <c r="D2325" s="13" t="s">
        <v>4113</v>
      </c>
      <c r="E2325" s="48">
        <v>2923</v>
      </c>
      <c r="F2325" s="15">
        <v>44248</v>
      </c>
      <c r="G2325" s="48">
        <v>2923</v>
      </c>
      <c r="H2325" s="49">
        <f>Tabla13[[#This Row],[Importe]]-Tabla13[[#This Row],[Pagado]]</f>
        <v>0</v>
      </c>
      <c r="I2325" s="8" t="s">
        <v>10970</v>
      </c>
    </row>
    <row r="2326" spans="1:9" x14ac:dyDescent="0.25">
      <c r="A2326" s="14">
        <v>44247</v>
      </c>
      <c r="B2326" s="8" t="s">
        <v>17239</v>
      </c>
      <c r="C2326" s="12">
        <v>48007</v>
      </c>
      <c r="D2326" s="13" t="s">
        <v>4113</v>
      </c>
      <c r="E2326" s="48">
        <v>2594.1999999999998</v>
      </c>
      <c r="F2326" s="15">
        <v>44248</v>
      </c>
      <c r="G2326" s="48">
        <v>2594.1999999999998</v>
      </c>
      <c r="H2326" s="49">
        <f>Tabla13[[#This Row],[Importe]]-Tabla13[[#This Row],[Pagado]]</f>
        <v>0</v>
      </c>
      <c r="I2326" s="8" t="s">
        <v>10970</v>
      </c>
    </row>
    <row r="2327" spans="1:9" x14ac:dyDescent="0.25">
      <c r="A2327" s="14">
        <v>44248</v>
      </c>
      <c r="B2327" s="8" t="s">
        <v>17240</v>
      </c>
      <c r="C2327" s="12">
        <v>48008</v>
      </c>
      <c r="D2327" s="13" t="s">
        <v>4028</v>
      </c>
      <c r="E2327" s="48">
        <v>3675</v>
      </c>
      <c r="F2327" s="15">
        <v>44248</v>
      </c>
      <c r="G2327" s="48">
        <v>3675</v>
      </c>
      <c r="H2327" s="49">
        <f>Tabla13[[#This Row],[Importe]]-Tabla13[[#This Row],[Pagado]]</f>
        <v>0</v>
      </c>
      <c r="I2327" s="8" t="s">
        <v>10970</v>
      </c>
    </row>
    <row r="2328" spans="1:9" x14ac:dyDescent="0.25">
      <c r="A2328" s="14">
        <v>44248</v>
      </c>
      <c r="B2328" s="8" t="s">
        <v>17241</v>
      </c>
      <c r="C2328" s="12">
        <v>48009</v>
      </c>
      <c r="D2328" s="13" t="s">
        <v>4037</v>
      </c>
      <c r="E2328" s="48">
        <v>6762.8</v>
      </c>
      <c r="F2328" s="15">
        <v>44248</v>
      </c>
      <c r="G2328" s="48">
        <v>6762.8</v>
      </c>
      <c r="H2328" s="49">
        <f>Tabla13[[#This Row],[Importe]]-Tabla13[[#This Row],[Pagado]]</f>
        <v>0</v>
      </c>
      <c r="I2328" s="8" t="s">
        <v>10970</v>
      </c>
    </row>
    <row r="2329" spans="1:9" x14ac:dyDescent="0.25">
      <c r="A2329" s="14">
        <v>44248</v>
      </c>
      <c r="B2329" s="8" t="s">
        <v>17242</v>
      </c>
      <c r="C2329" s="12">
        <v>48010</v>
      </c>
      <c r="D2329" s="13" t="s">
        <v>3951</v>
      </c>
      <c r="E2329" s="48">
        <v>5241.3999999999996</v>
      </c>
      <c r="F2329" s="15">
        <v>44248</v>
      </c>
      <c r="G2329" s="48">
        <v>5241.3999999999996</v>
      </c>
      <c r="H2329" s="49">
        <f>Tabla13[[#This Row],[Importe]]-Tabla13[[#This Row],[Pagado]]</f>
        <v>0</v>
      </c>
      <c r="I2329" s="8" t="s">
        <v>10970</v>
      </c>
    </row>
    <row r="2330" spans="1:9" x14ac:dyDescent="0.25">
      <c r="A2330" s="14">
        <v>44248</v>
      </c>
      <c r="B2330" s="8" t="s">
        <v>17243</v>
      </c>
      <c r="C2330" s="12">
        <v>48011</v>
      </c>
      <c r="D2330" s="13" t="s">
        <v>3952</v>
      </c>
      <c r="E2330" s="48">
        <v>15554.4</v>
      </c>
      <c r="F2330" s="15">
        <v>44248</v>
      </c>
      <c r="G2330" s="48">
        <v>15554.4</v>
      </c>
      <c r="H2330" s="49">
        <f>Tabla13[[#This Row],[Importe]]-Tabla13[[#This Row],[Pagado]]</f>
        <v>0</v>
      </c>
      <c r="I2330" s="8" t="s">
        <v>10970</v>
      </c>
    </row>
    <row r="2331" spans="1:9" x14ac:dyDescent="0.25">
      <c r="A2331" s="14">
        <v>44248</v>
      </c>
      <c r="B2331" s="8" t="s">
        <v>17244</v>
      </c>
      <c r="C2331" s="12">
        <v>48012</v>
      </c>
      <c r="D2331" s="13" t="s">
        <v>3950</v>
      </c>
      <c r="E2331" s="48">
        <v>3231.4</v>
      </c>
      <c r="F2331" s="15">
        <v>44250</v>
      </c>
      <c r="G2331" s="48">
        <v>3231.4</v>
      </c>
      <c r="H2331" s="49">
        <f>Tabla13[[#This Row],[Importe]]-Tabla13[[#This Row],[Pagado]]</f>
        <v>0</v>
      </c>
      <c r="I2331" s="8" t="s">
        <v>10970</v>
      </c>
    </row>
    <row r="2332" spans="1:9" x14ac:dyDescent="0.25">
      <c r="A2332" s="14">
        <v>44248</v>
      </c>
      <c r="B2332" s="8" t="s">
        <v>17245</v>
      </c>
      <c r="C2332" s="12">
        <v>48013</v>
      </c>
      <c r="D2332" s="13" t="s">
        <v>4041</v>
      </c>
      <c r="E2332" s="48">
        <v>1584</v>
      </c>
      <c r="F2332" s="15">
        <v>44248</v>
      </c>
      <c r="G2332" s="48">
        <v>1584</v>
      </c>
      <c r="H2332" s="49">
        <f>Tabla13[[#This Row],[Importe]]-Tabla13[[#This Row],[Pagado]]</f>
        <v>0</v>
      </c>
      <c r="I2332" s="8" t="s">
        <v>10970</v>
      </c>
    </row>
    <row r="2333" spans="1:9" ht="30" x14ac:dyDescent="0.25">
      <c r="A2333" s="14">
        <v>44248</v>
      </c>
      <c r="B2333" s="8" t="s">
        <v>17246</v>
      </c>
      <c r="C2333" s="12">
        <v>48014</v>
      </c>
      <c r="D2333" s="13" t="s">
        <v>3935</v>
      </c>
      <c r="E2333" s="48">
        <v>61080.800000000003</v>
      </c>
      <c r="F2333" s="15" t="s">
        <v>17247</v>
      </c>
      <c r="G2333" s="48">
        <f>58600+2480.8</f>
        <v>61080.800000000003</v>
      </c>
      <c r="H2333" s="49">
        <f>Tabla13[[#This Row],[Importe]]-Tabla13[[#This Row],[Pagado]]</f>
        <v>0</v>
      </c>
      <c r="I2333" s="8" t="s">
        <v>10970</v>
      </c>
    </row>
    <row r="2334" spans="1:9" x14ac:dyDescent="0.25">
      <c r="A2334" s="14">
        <v>44248</v>
      </c>
      <c r="B2334" s="8" t="s">
        <v>17248</v>
      </c>
      <c r="C2334" s="12">
        <v>48015</v>
      </c>
      <c r="D2334" s="13" t="s">
        <v>3977</v>
      </c>
      <c r="E2334" s="48">
        <v>3153.2</v>
      </c>
      <c r="F2334" s="15">
        <v>44248</v>
      </c>
      <c r="G2334" s="48">
        <v>3153.2</v>
      </c>
      <c r="H2334" s="49">
        <f>Tabla13[[#This Row],[Importe]]-Tabla13[[#This Row],[Pagado]]</f>
        <v>0</v>
      </c>
      <c r="I2334" s="8" t="s">
        <v>10970</v>
      </c>
    </row>
    <row r="2335" spans="1:9" x14ac:dyDescent="0.25">
      <c r="A2335" s="14">
        <v>44248</v>
      </c>
      <c r="B2335" s="8" t="s">
        <v>17249</v>
      </c>
      <c r="C2335" s="12">
        <v>48016</v>
      </c>
      <c r="D2335" s="13" t="s">
        <v>9503</v>
      </c>
      <c r="E2335" s="48">
        <v>3810.7</v>
      </c>
      <c r="F2335" s="15">
        <v>44248</v>
      </c>
      <c r="G2335" s="48">
        <v>3810.7</v>
      </c>
      <c r="H2335" s="49">
        <f>Tabla13[[#This Row],[Importe]]-Tabla13[[#This Row],[Pagado]]</f>
        <v>0</v>
      </c>
      <c r="I2335" s="8" t="s">
        <v>10970</v>
      </c>
    </row>
    <row r="2336" spans="1:9" x14ac:dyDescent="0.25">
      <c r="A2336" s="14">
        <v>44248</v>
      </c>
      <c r="B2336" s="8" t="s">
        <v>17250</v>
      </c>
      <c r="C2336" s="12">
        <v>48017</v>
      </c>
      <c r="D2336" s="17" t="s">
        <v>7662</v>
      </c>
      <c r="E2336" s="48">
        <v>0</v>
      </c>
      <c r="F2336" s="18" t="s">
        <v>7662</v>
      </c>
      <c r="G2336" s="48">
        <v>0</v>
      </c>
      <c r="H2336" s="49">
        <f>Tabla13[[#This Row],[Importe]]-Tabla13[[#This Row],[Pagado]]</f>
        <v>0</v>
      </c>
      <c r="I2336" s="8" t="s">
        <v>7662</v>
      </c>
    </row>
    <row r="2337" spans="1:9" x14ac:dyDescent="0.25">
      <c r="A2337" s="14">
        <v>44248</v>
      </c>
      <c r="B2337" s="8" t="s">
        <v>17251</v>
      </c>
      <c r="C2337" s="12">
        <v>48018</v>
      </c>
      <c r="D2337" s="13" t="s">
        <v>3964</v>
      </c>
      <c r="E2337" s="48">
        <v>250</v>
      </c>
      <c r="F2337" s="15">
        <v>44248</v>
      </c>
      <c r="G2337" s="48">
        <v>250</v>
      </c>
      <c r="H2337" s="49">
        <f>Tabla13[[#This Row],[Importe]]-Tabla13[[#This Row],[Pagado]]</f>
        <v>0</v>
      </c>
      <c r="I2337" s="8" t="s">
        <v>10970</v>
      </c>
    </row>
    <row r="2338" spans="1:9" x14ac:dyDescent="0.25">
      <c r="A2338" s="14">
        <v>44248</v>
      </c>
      <c r="B2338" s="8" t="s">
        <v>17252</v>
      </c>
      <c r="C2338" s="12">
        <v>48019</v>
      </c>
      <c r="D2338" s="13" t="s">
        <v>4119</v>
      </c>
      <c r="E2338" s="48">
        <v>718.8</v>
      </c>
      <c r="F2338" s="15">
        <v>44248</v>
      </c>
      <c r="G2338" s="48">
        <v>718.8</v>
      </c>
      <c r="H2338" s="49">
        <f>Tabla13[[#This Row],[Importe]]-Tabla13[[#This Row],[Pagado]]</f>
        <v>0</v>
      </c>
      <c r="I2338" s="8" t="s">
        <v>10970</v>
      </c>
    </row>
    <row r="2339" spans="1:9" x14ac:dyDescent="0.25">
      <c r="A2339" s="14">
        <v>44248</v>
      </c>
      <c r="B2339" s="8" t="s">
        <v>17253</v>
      </c>
      <c r="C2339" s="12">
        <v>48020</v>
      </c>
      <c r="D2339" s="13" t="s">
        <v>3994</v>
      </c>
      <c r="E2339" s="48">
        <v>2114.8000000000002</v>
      </c>
      <c r="F2339" s="15">
        <v>44248</v>
      </c>
      <c r="G2339" s="48">
        <v>2114.8000000000002</v>
      </c>
      <c r="H2339" s="49">
        <f>Tabla13[[#This Row],[Importe]]-Tabla13[[#This Row],[Pagado]]</f>
        <v>0</v>
      </c>
      <c r="I2339" s="8" t="s">
        <v>10970</v>
      </c>
    </row>
    <row r="2340" spans="1:9" x14ac:dyDescent="0.25">
      <c r="A2340" s="14">
        <v>44248</v>
      </c>
      <c r="B2340" s="8" t="s">
        <v>17254</v>
      </c>
      <c r="C2340" s="12">
        <v>48021</v>
      </c>
      <c r="D2340" s="13" t="s">
        <v>3962</v>
      </c>
      <c r="E2340" s="48">
        <v>9086</v>
      </c>
      <c r="F2340" s="15">
        <v>44248</v>
      </c>
      <c r="G2340" s="48">
        <v>9086</v>
      </c>
      <c r="H2340" s="49">
        <f>Tabla13[[#This Row],[Importe]]-Tabla13[[#This Row],[Pagado]]</f>
        <v>0</v>
      </c>
      <c r="I2340" s="8" t="s">
        <v>10970</v>
      </c>
    </row>
    <row r="2341" spans="1:9" x14ac:dyDescent="0.25">
      <c r="A2341" s="14">
        <v>44248</v>
      </c>
      <c r="B2341" s="8" t="s">
        <v>17255</v>
      </c>
      <c r="C2341" s="12">
        <v>48022</v>
      </c>
      <c r="D2341" s="13" t="s">
        <v>4184</v>
      </c>
      <c r="E2341" s="48">
        <v>10639.2</v>
      </c>
      <c r="F2341" s="15">
        <v>44248</v>
      </c>
      <c r="G2341" s="48">
        <v>10639.2</v>
      </c>
      <c r="H2341" s="49">
        <f>Tabla13[[#This Row],[Importe]]-Tabla13[[#This Row],[Pagado]]</f>
        <v>0</v>
      </c>
      <c r="I2341" s="8" t="s">
        <v>10970</v>
      </c>
    </row>
    <row r="2342" spans="1:9" x14ac:dyDescent="0.25">
      <c r="A2342" s="14">
        <v>44248</v>
      </c>
      <c r="B2342" s="8" t="s">
        <v>17256</v>
      </c>
      <c r="C2342" s="12">
        <v>48023</v>
      </c>
      <c r="D2342" s="13" t="s">
        <v>3964</v>
      </c>
      <c r="E2342" s="48">
        <v>992</v>
      </c>
      <c r="F2342" s="15">
        <v>44248</v>
      </c>
      <c r="G2342" s="48">
        <v>992</v>
      </c>
      <c r="H2342" s="49">
        <f>Tabla13[[#This Row],[Importe]]-Tabla13[[#This Row],[Pagado]]</f>
        <v>0</v>
      </c>
      <c r="I2342" s="8" t="s">
        <v>10970</v>
      </c>
    </row>
    <row r="2343" spans="1:9" x14ac:dyDescent="0.25">
      <c r="A2343" s="14">
        <v>44248</v>
      </c>
      <c r="B2343" s="8" t="s">
        <v>17257</v>
      </c>
      <c r="C2343" s="12">
        <v>48024</v>
      </c>
      <c r="D2343" s="13" t="s">
        <v>3958</v>
      </c>
      <c r="E2343" s="48">
        <v>7864.4</v>
      </c>
      <c r="F2343" s="15">
        <v>44248</v>
      </c>
      <c r="G2343" s="48">
        <v>7864.4</v>
      </c>
      <c r="H2343" s="49">
        <f>Tabla13[[#This Row],[Importe]]-Tabla13[[#This Row],[Pagado]]</f>
        <v>0</v>
      </c>
      <c r="I2343" s="8" t="s">
        <v>10970</v>
      </c>
    </row>
    <row r="2344" spans="1:9" x14ac:dyDescent="0.25">
      <c r="A2344" s="14">
        <v>44248</v>
      </c>
      <c r="B2344" s="8" t="s">
        <v>17258</v>
      </c>
      <c r="C2344" s="12">
        <v>48025</v>
      </c>
      <c r="D2344" s="13" t="s">
        <v>4129</v>
      </c>
      <c r="E2344" s="48">
        <v>12980</v>
      </c>
      <c r="F2344" s="15">
        <v>44248</v>
      </c>
      <c r="G2344" s="48">
        <v>12980</v>
      </c>
      <c r="H2344" s="49">
        <f>Tabla13[[#This Row],[Importe]]-Tabla13[[#This Row],[Pagado]]</f>
        <v>0</v>
      </c>
      <c r="I2344" s="8" t="s">
        <v>10970</v>
      </c>
    </row>
    <row r="2345" spans="1:9" x14ac:dyDescent="0.25">
      <c r="A2345" s="14">
        <v>44248</v>
      </c>
      <c r="B2345" s="8" t="s">
        <v>17259</v>
      </c>
      <c r="C2345" s="12">
        <v>48026</v>
      </c>
      <c r="D2345" s="13" t="s">
        <v>4187</v>
      </c>
      <c r="E2345" s="48">
        <v>12663.82</v>
      </c>
      <c r="F2345" s="15">
        <v>44248</v>
      </c>
      <c r="G2345" s="48">
        <v>12663.82</v>
      </c>
      <c r="H2345" s="49">
        <f>Tabla13[[#This Row],[Importe]]-Tabla13[[#This Row],[Pagado]]</f>
        <v>0</v>
      </c>
      <c r="I2345" s="8" t="s">
        <v>10970</v>
      </c>
    </row>
    <row r="2346" spans="1:9" x14ac:dyDescent="0.25">
      <c r="A2346" s="14">
        <v>44248</v>
      </c>
      <c r="B2346" s="8" t="s">
        <v>17260</v>
      </c>
      <c r="C2346" s="12">
        <v>48027</v>
      </c>
      <c r="D2346" s="13" t="s">
        <v>4187</v>
      </c>
      <c r="E2346" s="48">
        <v>396.8</v>
      </c>
      <c r="F2346" s="15">
        <v>44248</v>
      </c>
      <c r="G2346" s="48">
        <v>396.8</v>
      </c>
      <c r="H2346" s="49">
        <f>Tabla13[[#This Row],[Importe]]-Tabla13[[#This Row],[Pagado]]</f>
        <v>0</v>
      </c>
      <c r="I2346" s="8" t="s">
        <v>10970</v>
      </c>
    </row>
    <row r="2347" spans="1:9" x14ac:dyDescent="0.25">
      <c r="A2347" s="14">
        <v>44248</v>
      </c>
      <c r="B2347" s="8" t="s">
        <v>17261</v>
      </c>
      <c r="C2347" s="12">
        <v>48028</v>
      </c>
      <c r="D2347" s="13" t="s">
        <v>4036</v>
      </c>
      <c r="E2347" s="48">
        <v>2281.5</v>
      </c>
      <c r="F2347" s="15">
        <v>44248</v>
      </c>
      <c r="G2347" s="48">
        <v>2281.5</v>
      </c>
      <c r="H2347" s="49">
        <f>Tabla13[[#This Row],[Importe]]-Tabla13[[#This Row],[Pagado]]</f>
        <v>0</v>
      </c>
      <c r="I2347" s="8" t="s">
        <v>10970</v>
      </c>
    </row>
    <row r="2348" spans="1:9" x14ac:dyDescent="0.25">
      <c r="A2348" s="14">
        <v>44248</v>
      </c>
      <c r="B2348" s="8" t="s">
        <v>17262</v>
      </c>
      <c r="C2348" s="12">
        <v>48029</v>
      </c>
      <c r="D2348" s="13" t="s">
        <v>4132</v>
      </c>
      <c r="E2348" s="48">
        <v>2732.8</v>
      </c>
      <c r="F2348" s="15">
        <v>44248</v>
      </c>
      <c r="G2348" s="48">
        <v>2732.8</v>
      </c>
      <c r="H2348" s="49">
        <f>Tabla13[[#This Row],[Importe]]-Tabla13[[#This Row],[Pagado]]</f>
        <v>0</v>
      </c>
      <c r="I2348" s="8" t="s">
        <v>10970</v>
      </c>
    </row>
    <row r="2349" spans="1:9" x14ac:dyDescent="0.25">
      <c r="A2349" s="14">
        <v>44248</v>
      </c>
      <c r="B2349" s="8" t="s">
        <v>17263</v>
      </c>
      <c r="C2349" s="12">
        <v>48030</v>
      </c>
      <c r="D2349" s="13" t="s">
        <v>4210</v>
      </c>
      <c r="E2349" s="48">
        <v>6276.4</v>
      </c>
      <c r="F2349" s="15">
        <v>44248</v>
      </c>
      <c r="G2349" s="48">
        <v>6276.4</v>
      </c>
      <c r="H2349" s="49">
        <f>Tabla13[[#This Row],[Importe]]-Tabla13[[#This Row],[Pagado]]</f>
        <v>0</v>
      </c>
      <c r="I2349" s="8" t="s">
        <v>10970</v>
      </c>
    </row>
    <row r="2350" spans="1:9" x14ac:dyDescent="0.25">
      <c r="A2350" s="14">
        <v>44248</v>
      </c>
      <c r="B2350" s="8" t="s">
        <v>17264</v>
      </c>
      <c r="C2350" s="12">
        <v>48031</v>
      </c>
      <c r="D2350" s="13" t="s">
        <v>4091</v>
      </c>
      <c r="E2350" s="48">
        <v>5750.6</v>
      </c>
      <c r="F2350" s="15">
        <v>44248</v>
      </c>
      <c r="G2350" s="48">
        <v>5750.6</v>
      </c>
      <c r="H2350" s="49">
        <f>Tabla13[[#This Row],[Importe]]-Tabla13[[#This Row],[Pagado]]</f>
        <v>0</v>
      </c>
      <c r="I2350" s="8" t="s">
        <v>10970</v>
      </c>
    </row>
    <row r="2351" spans="1:9" x14ac:dyDescent="0.25">
      <c r="A2351" s="14">
        <v>44248</v>
      </c>
      <c r="B2351" s="8" t="s">
        <v>17265</v>
      </c>
      <c r="C2351" s="12">
        <v>48032</v>
      </c>
      <c r="D2351" s="13" t="s">
        <v>3964</v>
      </c>
      <c r="E2351" s="48">
        <v>490.5</v>
      </c>
      <c r="F2351" s="15">
        <v>44248</v>
      </c>
      <c r="G2351" s="48">
        <v>490.5</v>
      </c>
      <c r="H2351" s="49">
        <f>Tabla13[[#This Row],[Importe]]-Tabla13[[#This Row],[Pagado]]</f>
        <v>0</v>
      </c>
      <c r="I2351" s="8" t="s">
        <v>10970</v>
      </c>
    </row>
    <row r="2352" spans="1:9" x14ac:dyDescent="0.25">
      <c r="A2352" s="14">
        <v>44248</v>
      </c>
      <c r="B2352" s="8" t="s">
        <v>17266</v>
      </c>
      <c r="C2352" s="12">
        <v>48033</v>
      </c>
      <c r="D2352" s="13" t="s">
        <v>4055</v>
      </c>
      <c r="E2352" s="48">
        <v>4959</v>
      </c>
      <c r="F2352" s="15">
        <v>44248</v>
      </c>
      <c r="G2352" s="48">
        <v>4959</v>
      </c>
      <c r="H2352" s="49">
        <f>Tabla13[[#This Row],[Importe]]-Tabla13[[#This Row],[Pagado]]</f>
        <v>0</v>
      </c>
      <c r="I2352" s="8" t="s">
        <v>10970</v>
      </c>
    </row>
    <row r="2353" spans="1:9" x14ac:dyDescent="0.25">
      <c r="A2353" s="14">
        <v>44248</v>
      </c>
      <c r="B2353" s="8" t="s">
        <v>17267</v>
      </c>
      <c r="C2353" s="12">
        <v>48034</v>
      </c>
      <c r="D2353" s="13" t="s">
        <v>7758</v>
      </c>
      <c r="E2353" s="48">
        <v>184</v>
      </c>
      <c r="F2353" s="15">
        <v>44248</v>
      </c>
      <c r="G2353" s="48">
        <v>184</v>
      </c>
      <c r="H2353" s="49">
        <f>Tabla13[[#This Row],[Importe]]-Tabla13[[#This Row],[Pagado]]</f>
        <v>0</v>
      </c>
      <c r="I2353" s="8" t="s">
        <v>10970</v>
      </c>
    </row>
    <row r="2354" spans="1:9" x14ac:dyDescent="0.25">
      <c r="A2354" s="14">
        <v>44248</v>
      </c>
      <c r="B2354" s="8" t="s">
        <v>17268</v>
      </c>
      <c r="C2354" s="12">
        <v>48035</v>
      </c>
      <c r="D2354" s="13" t="s">
        <v>3993</v>
      </c>
      <c r="E2354" s="48">
        <v>3333.7</v>
      </c>
      <c r="F2354" s="15">
        <v>44248</v>
      </c>
      <c r="G2354" s="48">
        <v>3333.7</v>
      </c>
      <c r="H2354" s="49">
        <f>Tabla13[[#This Row],[Importe]]-Tabla13[[#This Row],[Pagado]]</f>
        <v>0</v>
      </c>
      <c r="I2354" s="8" t="s">
        <v>10970</v>
      </c>
    </row>
    <row r="2355" spans="1:9" x14ac:dyDescent="0.25">
      <c r="A2355" s="14">
        <v>44248</v>
      </c>
      <c r="B2355" s="8" t="s">
        <v>17269</v>
      </c>
      <c r="C2355" s="12">
        <v>48036</v>
      </c>
      <c r="D2355" s="13" t="s">
        <v>3964</v>
      </c>
      <c r="E2355" s="48">
        <v>1477.03</v>
      </c>
      <c r="F2355" s="15">
        <v>44248</v>
      </c>
      <c r="G2355" s="48">
        <v>1477.03</v>
      </c>
      <c r="H2355" s="49">
        <f>Tabla13[[#This Row],[Importe]]-Tabla13[[#This Row],[Pagado]]</f>
        <v>0</v>
      </c>
      <c r="I2355" s="8" t="s">
        <v>10970</v>
      </c>
    </row>
    <row r="2356" spans="1:9" x14ac:dyDescent="0.25">
      <c r="A2356" s="14">
        <v>44248</v>
      </c>
      <c r="B2356" s="8" t="s">
        <v>17270</v>
      </c>
      <c r="C2356" s="12">
        <v>48037</v>
      </c>
      <c r="D2356" s="13" t="s">
        <v>7741</v>
      </c>
      <c r="E2356" s="48">
        <v>1441</v>
      </c>
      <c r="F2356" s="15">
        <v>44248</v>
      </c>
      <c r="G2356" s="48">
        <v>1441</v>
      </c>
      <c r="H2356" s="49">
        <f>Tabla13[[#This Row],[Importe]]-Tabla13[[#This Row],[Pagado]]</f>
        <v>0</v>
      </c>
      <c r="I2356" s="8" t="s">
        <v>10970</v>
      </c>
    </row>
    <row r="2357" spans="1:9" x14ac:dyDescent="0.25">
      <c r="A2357" s="14">
        <v>44248</v>
      </c>
      <c r="B2357" s="8" t="s">
        <v>17271</v>
      </c>
      <c r="C2357" s="12">
        <v>48038</v>
      </c>
      <c r="D2357" s="13" t="s">
        <v>3969</v>
      </c>
      <c r="E2357" s="48">
        <v>8493.5</v>
      </c>
      <c r="F2357" s="15">
        <v>44248</v>
      </c>
      <c r="G2357" s="48">
        <v>8493.5</v>
      </c>
      <c r="H2357" s="49">
        <f>Tabla13[[#This Row],[Importe]]-Tabla13[[#This Row],[Pagado]]</f>
        <v>0</v>
      </c>
      <c r="I2357" s="8" t="s">
        <v>10970</v>
      </c>
    </row>
    <row r="2358" spans="1:9" x14ac:dyDescent="0.25">
      <c r="A2358" s="14">
        <v>44248</v>
      </c>
      <c r="B2358" s="8" t="s">
        <v>17272</v>
      </c>
      <c r="C2358" s="12">
        <v>48039</v>
      </c>
      <c r="D2358" s="13" t="s">
        <v>8503</v>
      </c>
      <c r="E2358" s="48">
        <v>4320</v>
      </c>
      <c r="F2358" s="15">
        <v>44248</v>
      </c>
      <c r="G2358" s="48">
        <v>4320</v>
      </c>
      <c r="H2358" s="49">
        <f>Tabla13[[#This Row],[Importe]]-Tabla13[[#This Row],[Pagado]]</f>
        <v>0</v>
      </c>
      <c r="I2358" s="8" t="s">
        <v>10970</v>
      </c>
    </row>
    <row r="2359" spans="1:9" x14ac:dyDescent="0.25">
      <c r="A2359" s="14">
        <v>44248</v>
      </c>
      <c r="B2359" s="8" t="s">
        <v>17273</v>
      </c>
      <c r="C2359" s="12">
        <v>48040</v>
      </c>
      <c r="D2359" s="13" t="s">
        <v>3964</v>
      </c>
      <c r="E2359" s="48">
        <v>540</v>
      </c>
      <c r="F2359" s="15">
        <v>44248</v>
      </c>
      <c r="G2359" s="48">
        <v>540</v>
      </c>
      <c r="H2359" s="49">
        <f>Tabla13[[#This Row],[Importe]]-Tabla13[[#This Row],[Pagado]]</f>
        <v>0</v>
      </c>
      <c r="I2359" s="8" t="s">
        <v>10970</v>
      </c>
    </row>
    <row r="2360" spans="1:9" x14ac:dyDescent="0.25">
      <c r="A2360" s="14">
        <v>44248</v>
      </c>
      <c r="B2360" s="8" t="s">
        <v>17274</v>
      </c>
      <c r="C2360" s="12">
        <v>48041</v>
      </c>
      <c r="D2360" s="13" t="s">
        <v>3964</v>
      </c>
      <c r="E2360" s="48">
        <v>4614.3999999999996</v>
      </c>
      <c r="F2360" s="15">
        <v>44248</v>
      </c>
      <c r="G2360" s="48">
        <v>4614.3999999999996</v>
      </c>
      <c r="H2360" s="49">
        <f>Tabla13[[#This Row],[Importe]]-Tabla13[[#This Row],[Pagado]]</f>
        <v>0</v>
      </c>
      <c r="I2360" s="8" t="s">
        <v>10970</v>
      </c>
    </row>
    <row r="2361" spans="1:9" x14ac:dyDescent="0.25">
      <c r="A2361" s="14">
        <v>44248</v>
      </c>
      <c r="B2361" s="8" t="s">
        <v>17275</v>
      </c>
      <c r="C2361" s="12">
        <v>48042</v>
      </c>
      <c r="D2361" s="13" t="s">
        <v>4113</v>
      </c>
      <c r="E2361" s="48">
        <v>1498.01</v>
      </c>
      <c r="F2361" s="15">
        <v>44248</v>
      </c>
      <c r="G2361" s="48">
        <v>1498.01</v>
      </c>
      <c r="H2361" s="49">
        <f>Tabla13[[#This Row],[Importe]]-Tabla13[[#This Row],[Pagado]]</f>
        <v>0</v>
      </c>
      <c r="I2361" s="8" t="s">
        <v>10970</v>
      </c>
    </row>
    <row r="2362" spans="1:9" x14ac:dyDescent="0.25">
      <c r="A2362" s="14">
        <v>44248</v>
      </c>
      <c r="B2362" s="8" t="s">
        <v>17276</v>
      </c>
      <c r="C2362" s="12">
        <v>48043</v>
      </c>
      <c r="D2362" s="13" t="s">
        <v>7758</v>
      </c>
      <c r="E2362" s="48">
        <v>4581</v>
      </c>
      <c r="F2362" s="15">
        <v>44248</v>
      </c>
      <c r="G2362" s="48">
        <v>4581</v>
      </c>
      <c r="H2362" s="49">
        <f>Tabla13[[#This Row],[Importe]]-Tabla13[[#This Row],[Pagado]]</f>
        <v>0</v>
      </c>
      <c r="I2362" s="8" t="s">
        <v>10970</v>
      </c>
    </row>
    <row r="2363" spans="1:9" x14ac:dyDescent="0.25">
      <c r="A2363" s="14">
        <v>44248</v>
      </c>
      <c r="B2363" s="8" t="s">
        <v>17277</v>
      </c>
      <c r="C2363" s="12">
        <v>48044</v>
      </c>
      <c r="D2363" s="13" t="s">
        <v>3941</v>
      </c>
      <c r="E2363" s="48">
        <v>4308.3999999999996</v>
      </c>
      <c r="F2363" s="15">
        <v>44248</v>
      </c>
      <c r="G2363" s="48">
        <v>4308.3999999999996</v>
      </c>
      <c r="H2363" s="49">
        <f>Tabla13[[#This Row],[Importe]]-Tabla13[[#This Row],[Pagado]]</f>
        <v>0</v>
      </c>
      <c r="I2363" s="8" t="s">
        <v>10970</v>
      </c>
    </row>
    <row r="2364" spans="1:9" x14ac:dyDescent="0.25">
      <c r="A2364" s="14">
        <v>44248</v>
      </c>
      <c r="B2364" s="8" t="s">
        <v>17278</v>
      </c>
      <c r="C2364" s="12">
        <v>48045</v>
      </c>
      <c r="D2364" s="13" t="s">
        <v>4129</v>
      </c>
      <c r="E2364" s="48">
        <v>25726.799999999999</v>
      </c>
      <c r="F2364" s="15">
        <v>44249</v>
      </c>
      <c r="G2364" s="48">
        <v>25726.799999999999</v>
      </c>
      <c r="H2364" s="49">
        <f>Tabla13[[#This Row],[Importe]]-Tabla13[[#This Row],[Pagado]]</f>
        <v>0</v>
      </c>
      <c r="I2364" s="8" t="s">
        <v>10970</v>
      </c>
    </row>
    <row r="2365" spans="1:9" x14ac:dyDescent="0.25">
      <c r="A2365" s="14">
        <v>44248</v>
      </c>
      <c r="B2365" s="8" t="s">
        <v>17279</v>
      </c>
      <c r="C2365" s="12">
        <v>48046</v>
      </c>
      <c r="D2365" s="13" t="s">
        <v>4150</v>
      </c>
      <c r="E2365" s="48">
        <v>8663.2000000000007</v>
      </c>
      <c r="F2365" s="15">
        <v>44267</v>
      </c>
      <c r="G2365" s="48">
        <v>8663.2000000000007</v>
      </c>
      <c r="H2365" s="49">
        <f>Tabla13[[#This Row],[Importe]]-Tabla13[[#This Row],[Pagado]]</f>
        <v>0</v>
      </c>
      <c r="I2365" s="8" t="s">
        <v>12422</v>
      </c>
    </row>
    <row r="2366" spans="1:9" x14ac:dyDescent="0.25">
      <c r="A2366" s="14">
        <v>44248</v>
      </c>
      <c r="B2366" s="8" t="s">
        <v>17280</v>
      </c>
      <c r="C2366" s="12">
        <v>48047</v>
      </c>
      <c r="D2366" s="13" t="s">
        <v>3964</v>
      </c>
      <c r="E2366" s="48">
        <v>10843.6</v>
      </c>
      <c r="F2366" s="15">
        <v>44248</v>
      </c>
      <c r="G2366" s="48">
        <v>10843.6</v>
      </c>
      <c r="H2366" s="49">
        <f>Tabla13[[#This Row],[Importe]]-Tabla13[[#This Row],[Pagado]]</f>
        <v>0</v>
      </c>
      <c r="I2366" s="8" t="s">
        <v>10970</v>
      </c>
    </row>
    <row r="2367" spans="1:9" x14ac:dyDescent="0.25">
      <c r="A2367" s="14">
        <v>44248</v>
      </c>
      <c r="B2367" s="8" t="s">
        <v>17281</v>
      </c>
      <c r="C2367" s="12">
        <v>48048</v>
      </c>
      <c r="D2367" s="13" t="s">
        <v>3966</v>
      </c>
      <c r="E2367" s="48">
        <v>3046.4</v>
      </c>
      <c r="F2367" s="15">
        <v>44248</v>
      </c>
      <c r="G2367" s="48">
        <v>3046.4</v>
      </c>
      <c r="H2367" s="49">
        <f>Tabla13[[#This Row],[Importe]]-Tabla13[[#This Row],[Pagado]]</f>
        <v>0</v>
      </c>
      <c r="I2367" s="8" t="s">
        <v>10970</v>
      </c>
    </row>
    <row r="2368" spans="1:9" x14ac:dyDescent="0.25">
      <c r="A2368" s="14">
        <v>44248</v>
      </c>
      <c r="B2368" s="8" t="s">
        <v>17282</v>
      </c>
      <c r="C2368" s="12">
        <v>48049</v>
      </c>
      <c r="D2368" s="13" t="s">
        <v>3998</v>
      </c>
      <c r="E2368" s="48">
        <v>62400</v>
      </c>
      <c r="F2368" s="15">
        <v>44248</v>
      </c>
      <c r="G2368" s="48">
        <v>62400</v>
      </c>
      <c r="H2368" s="49">
        <f>Tabla13[[#This Row],[Importe]]-Tabla13[[#This Row],[Pagado]]</f>
        <v>0</v>
      </c>
      <c r="I2368" s="8" t="s">
        <v>10970</v>
      </c>
    </row>
    <row r="2369" spans="1:9" x14ac:dyDescent="0.25">
      <c r="A2369" s="14">
        <v>44248</v>
      </c>
      <c r="B2369" s="8" t="s">
        <v>17283</v>
      </c>
      <c r="C2369" s="12">
        <v>48050</v>
      </c>
      <c r="D2369" s="13" t="s">
        <v>3964</v>
      </c>
      <c r="E2369" s="48">
        <v>292.8</v>
      </c>
      <c r="F2369" s="15">
        <v>44248</v>
      </c>
      <c r="G2369" s="48">
        <v>292.8</v>
      </c>
      <c r="H2369" s="49">
        <f>Tabla13[[#This Row],[Importe]]-Tabla13[[#This Row],[Pagado]]</f>
        <v>0</v>
      </c>
      <c r="I2369" s="8" t="s">
        <v>10970</v>
      </c>
    </row>
    <row r="2370" spans="1:9" x14ac:dyDescent="0.25">
      <c r="A2370" s="14">
        <v>44248</v>
      </c>
      <c r="B2370" s="8" t="s">
        <v>17284</v>
      </c>
      <c r="C2370" s="12">
        <v>48051</v>
      </c>
      <c r="D2370" s="13" t="s">
        <v>3964</v>
      </c>
      <c r="E2370" s="48">
        <v>33.6</v>
      </c>
      <c r="F2370" s="15">
        <v>44248</v>
      </c>
      <c r="G2370" s="48">
        <v>33.6</v>
      </c>
      <c r="H2370" s="49">
        <f>Tabla13[[#This Row],[Importe]]-Tabla13[[#This Row],[Pagado]]</f>
        <v>0</v>
      </c>
      <c r="I2370" s="8" t="s">
        <v>10970</v>
      </c>
    </row>
    <row r="2371" spans="1:9" x14ac:dyDescent="0.25">
      <c r="A2371" s="14">
        <v>44248</v>
      </c>
      <c r="B2371" s="8" t="s">
        <v>17285</v>
      </c>
      <c r="C2371" s="12">
        <v>48052</v>
      </c>
      <c r="D2371" s="13" t="s">
        <v>4047</v>
      </c>
      <c r="E2371" s="48">
        <v>1665</v>
      </c>
      <c r="F2371" s="15">
        <v>44248</v>
      </c>
      <c r="G2371" s="48">
        <v>1665</v>
      </c>
      <c r="H2371" s="49">
        <f>Tabla13[[#This Row],[Importe]]-Tabla13[[#This Row],[Pagado]]</f>
        <v>0</v>
      </c>
      <c r="I2371" s="8" t="s">
        <v>10970</v>
      </c>
    </row>
    <row r="2372" spans="1:9" x14ac:dyDescent="0.25">
      <c r="A2372" s="14">
        <v>44248</v>
      </c>
      <c r="B2372" s="8" t="s">
        <v>17286</v>
      </c>
      <c r="C2372" s="12">
        <v>48053</v>
      </c>
      <c r="D2372" s="13" t="s">
        <v>3989</v>
      </c>
      <c r="E2372" s="48">
        <v>1458.32</v>
      </c>
      <c r="F2372" s="15">
        <v>44248</v>
      </c>
      <c r="G2372" s="48">
        <v>1458.32</v>
      </c>
      <c r="H2372" s="49">
        <f>Tabla13[[#This Row],[Importe]]-Tabla13[[#This Row],[Pagado]]</f>
        <v>0</v>
      </c>
      <c r="I2372" s="8" t="s">
        <v>10970</v>
      </c>
    </row>
    <row r="2373" spans="1:9" x14ac:dyDescent="0.25">
      <c r="A2373" s="14">
        <v>44248</v>
      </c>
      <c r="B2373" s="8" t="s">
        <v>17287</v>
      </c>
      <c r="C2373" s="12">
        <v>48054</v>
      </c>
      <c r="D2373" s="13" t="s">
        <v>4067</v>
      </c>
      <c r="E2373" s="48">
        <v>5940</v>
      </c>
      <c r="F2373" s="15">
        <v>44248</v>
      </c>
      <c r="G2373" s="48">
        <v>5940</v>
      </c>
      <c r="H2373" s="49">
        <f>Tabla13[[#This Row],[Importe]]-Tabla13[[#This Row],[Pagado]]</f>
        <v>0</v>
      </c>
      <c r="I2373" s="8" t="s">
        <v>10970</v>
      </c>
    </row>
    <row r="2374" spans="1:9" x14ac:dyDescent="0.25">
      <c r="A2374" s="14">
        <v>44248</v>
      </c>
      <c r="B2374" s="8" t="s">
        <v>17288</v>
      </c>
      <c r="C2374" s="12">
        <v>48055</v>
      </c>
      <c r="D2374" s="13" t="s">
        <v>3964</v>
      </c>
      <c r="E2374" s="48">
        <v>815.4</v>
      </c>
      <c r="F2374" s="15">
        <v>44248</v>
      </c>
      <c r="G2374" s="48">
        <v>815.4</v>
      </c>
      <c r="H2374" s="49">
        <f>Tabla13[[#This Row],[Importe]]-Tabla13[[#This Row],[Pagado]]</f>
        <v>0</v>
      </c>
      <c r="I2374" s="8" t="s">
        <v>10970</v>
      </c>
    </row>
    <row r="2375" spans="1:9" x14ac:dyDescent="0.25">
      <c r="A2375" s="14">
        <v>44248</v>
      </c>
      <c r="B2375" s="8" t="s">
        <v>17289</v>
      </c>
      <c r="C2375" s="12">
        <v>48056</v>
      </c>
      <c r="D2375" s="13" t="s">
        <v>4109</v>
      </c>
      <c r="E2375" s="48">
        <v>1800</v>
      </c>
      <c r="F2375" s="15">
        <v>44248</v>
      </c>
      <c r="G2375" s="48">
        <v>1800</v>
      </c>
      <c r="H2375" s="49">
        <f>Tabla13[[#This Row],[Importe]]-Tabla13[[#This Row],[Pagado]]</f>
        <v>0</v>
      </c>
      <c r="I2375" s="8" t="s">
        <v>10970</v>
      </c>
    </row>
    <row r="2376" spans="1:9" x14ac:dyDescent="0.25">
      <c r="A2376" s="14">
        <v>44248</v>
      </c>
      <c r="B2376" s="8" t="s">
        <v>17290</v>
      </c>
      <c r="C2376" s="12">
        <v>48057</v>
      </c>
      <c r="D2376" s="13" t="s">
        <v>4133</v>
      </c>
      <c r="E2376" s="48">
        <v>972</v>
      </c>
      <c r="F2376" s="15">
        <v>44248</v>
      </c>
      <c r="G2376" s="48">
        <v>972</v>
      </c>
      <c r="H2376" s="49">
        <f>Tabla13[[#This Row],[Importe]]-Tabla13[[#This Row],[Pagado]]</f>
        <v>0</v>
      </c>
      <c r="I2376" s="8" t="s">
        <v>10970</v>
      </c>
    </row>
    <row r="2377" spans="1:9" x14ac:dyDescent="0.25">
      <c r="A2377" s="14">
        <v>44248</v>
      </c>
      <c r="B2377" s="8" t="s">
        <v>17291</v>
      </c>
      <c r="C2377" s="12">
        <v>48058</v>
      </c>
      <c r="D2377" s="13" t="s">
        <v>4129</v>
      </c>
      <c r="E2377" s="48">
        <v>4208.7</v>
      </c>
      <c r="F2377" s="15">
        <v>44249</v>
      </c>
      <c r="G2377" s="48">
        <v>4208.7</v>
      </c>
      <c r="H2377" s="49">
        <f>Tabla13[[#This Row],[Importe]]-Tabla13[[#This Row],[Pagado]]</f>
        <v>0</v>
      </c>
      <c r="I2377" s="8" t="s">
        <v>10970</v>
      </c>
    </row>
    <row r="2378" spans="1:9" x14ac:dyDescent="0.25">
      <c r="A2378" s="14">
        <v>44248</v>
      </c>
      <c r="B2378" s="8" t="s">
        <v>17292</v>
      </c>
      <c r="C2378" s="12">
        <v>48059</v>
      </c>
      <c r="D2378" s="13" t="s">
        <v>4121</v>
      </c>
      <c r="E2378" s="48">
        <v>4113</v>
      </c>
      <c r="F2378" s="15">
        <v>44248</v>
      </c>
      <c r="G2378" s="48">
        <v>4113</v>
      </c>
      <c r="H2378" s="49">
        <f>Tabla13[[#This Row],[Importe]]-Tabla13[[#This Row],[Pagado]]</f>
        <v>0</v>
      </c>
      <c r="I2378" s="8" t="s">
        <v>10970</v>
      </c>
    </row>
    <row r="2379" spans="1:9" x14ac:dyDescent="0.25">
      <c r="A2379" s="14">
        <v>44248</v>
      </c>
      <c r="B2379" s="8" t="s">
        <v>17293</v>
      </c>
      <c r="C2379" s="12">
        <v>48060</v>
      </c>
      <c r="D2379" s="13" t="s">
        <v>4022</v>
      </c>
      <c r="E2379" s="48">
        <v>2979.2</v>
      </c>
      <c r="F2379" s="15">
        <v>44248</v>
      </c>
      <c r="G2379" s="48">
        <v>2979.2</v>
      </c>
      <c r="H2379" s="49">
        <f>Tabla13[[#This Row],[Importe]]-Tabla13[[#This Row],[Pagado]]</f>
        <v>0</v>
      </c>
      <c r="I2379" s="8" t="s">
        <v>10970</v>
      </c>
    </row>
    <row r="2380" spans="1:9" x14ac:dyDescent="0.25">
      <c r="A2380" s="14">
        <v>44248</v>
      </c>
      <c r="B2380" s="8" t="s">
        <v>17294</v>
      </c>
      <c r="C2380" s="12">
        <v>48061</v>
      </c>
      <c r="D2380" s="13" t="s">
        <v>4159</v>
      </c>
      <c r="E2380" s="48">
        <v>4620</v>
      </c>
      <c r="F2380" s="15">
        <v>44248</v>
      </c>
      <c r="G2380" s="48">
        <v>4620</v>
      </c>
      <c r="H2380" s="49">
        <f>Tabla13[[#This Row],[Importe]]-Tabla13[[#This Row],[Pagado]]</f>
        <v>0</v>
      </c>
      <c r="I2380" s="8" t="s">
        <v>10970</v>
      </c>
    </row>
    <row r="2381" spans="1:9" x14ac:dyDescent="0.25">
      <c r="A2381" s="14">
        <v>44248</v>
      </c>
      <c r="B2381" s="8" t="s">
        <v>17295</v>
      </c>
      <c r="C2381" s="12">
        <v>48062</v>
      </c>
      <c r="D2381" s="13" t="s">
        <v>3958</v>
      </c>
      <c r="E2381" s="48">
        <v>2928.8</v>
      </c>
      <c r="F2381" s="15">
        <v>44248</v>
      </c>
      <c r="G2381" s="48">
        <v>2928.8</v>
      </c>
      <c r="H2381" s="49">
        <f>Tabla13[[#This Row],[Importe]]-Tabla13[[#This Row],[Pagado]]</f>
        <v>0</v>
      </c>
      <c r="I2381" s="8" t="s">
        <v>10970</v>
      </c>
    </row>
    <row r="2382" spans="1:9" x14ac:dyDescent="0.25">
      <c r="A2382" s="14">
        <v>44248</v>
      </c>
      <c r="B2382" s="8" t="s">
        <v>17296</v>
      </c>
      <c r="C2382" s="12">
        <v>48063</v>
      </c>
      <c r="D2382" s="13" t="s">
        <v>4099</v>
      </c>
      <c r="E2382" s="48">
        <v>3004.5</v>
      </c>
      <c r="F2382" s="15">
        <v>44248</v>
      </c>
      <c r="G2382" s="48">
        <v>3004.5</v>
      </c>
      <c r="H2382" s="49">
        <f>Tabla13[[#This Row],[Importe]]-Tabla13[[#This Row],[Pagado]]</f>
        <v>0</v>
      </c>
      <c r="I2382" s="8" t="s">
        <v>10970</v>
      </c>
    </row>
    <row r="2383" spans="1:9" x14ac:dyDescent="0.25">
      <c r="A2383" s="14">
        <v>44248</v>
      </c>
      <c r="B2383" s="8" t="s">
        <v>17297</v>
      </c>
      <c r="C2383" s="12">
        <v>48064</v>
      </c>
      <c r="D2383" s="13" t="s">
        <v>4109</v>
      </c>
      <c r="E2383" s="48">
        <v>1092</v>
      </c>
      <c r="F2383" s="15">
        <v>44248</v>
      </c>
      <c r="G2383" s="48">
        <v>1092</v>
      </c>
      <c r="H2383" s="49">
        <f>Tabla13[[#This Row],[Importe]]-Tabla13[[#This Row],[Pagado]]</f>
        <v>0</v>
      </c>
      <c r="I2383" s="8" t="s">
        <v>10970</v>
      </c>
    </row>
    <row r="2384" spans="1:9" x14ac:dyDescent="0.25">
      <c r="A2384" s="14">
        <v>44248</v>
      </c>
      <c r="B2384" s="8" t="s">
        <v>17298</v>
      </c>
      <c r="C2384" s="12">
        <v>48065</v>
      </c>
      <c r="D2384" s="13" t="s">
        <v>3935</v>
      </c>
      <c r="E2384" s="48">
        <v>13578.4</v>
      </c>
      <c r="F2384" s="15">
        <v>44249</v>
      </c>
      <c r="G2384" s="48">
        <v>13578.4</v>
      </c>
      <c r="H2384" s="49">
        <f>Tabla13[[#This Row],[Importe]]-Tabla13[[#This Row],[Pagado]]</f>
        <v>0</v>
      </c>
      <c r="I2384" s="8" t="s">
        <v>10970</v>
      </c>
    </row>
    <row r="2385" spans="1:9" x14ac:dyDescent="0.25">
      <c r="A2385" s="14">
        <v>44248</v>
      </c>
      <c r="B2385" s="8" t="s">
        <v>17299</v>
      </c>
      <c r="C2385" s="12">
        <v>48066</v>
      </c>
      <c r="D2385" s="13" t="s">
        <v>3935</v>
      </c>
      <c r="E2385" s="48">
        <v>3542</v>
      </c>
      <c r="F2385" s="15">
        <v>44218</v>
      </c>
      <c r="G2385" s="48">
        <v>3542</v>
      </c>
      <c r="H2385" s="49">
        <f>Tabla13[[#This Row],[Importe]]-Tabla13[[#This Row],[Pagado]]</f>
        <v>0</v>
      </c>
      <c r="I2385" s="8" t="s">
        <v>10970</v>
      </c>
    </row>
    <row r="2386" spans="1:9" x14ac:dyDescent="0.25">
      <c r="A2386" s="14">
        <v>44248</v>
      </c>
      <c r="B2386" s="8" t="s">
        <v>17300</v>
      </c>
      <c r="C2386" s="12">
        <v>48067</v>
      </c>
      <c r="D2386" s="13" t="s">
        <v>4066</v>
      </c>
      <c r="E2386" s="48">
        <v>3412</v>
      </c>
      <c r="F2386" s="15">
        <v>44248</v>
      </c>
      <c r="G2386" s="48">
        <v>3412</v>
      </c>
      <c r="H2386" s="49">
        <f>Tabla13[[#This Row],[Importe]]-Tabla13[[#This Row],[Pagado]]</f>
        <v>0</v>
      </c>
      <c r="I2386" s="8" t="s">
        <v>10970</v>
      </c>
    </row>
    <row r="2387" spans="1:9" x14ac:dyDescent="0.25">
      <c r="A2387" s="14">
        <v>44248</v>
      </c>
      <c r="B2387" s="8" t="s">
        <v>17301</v>
      </c>
      <c r="C2387" s="12">
        <v>48068</v>
      </c>
      <c r="D2387" s="13" t="s">
        <v>4103</v>
      </c>
      <c r="E2387" s="48">
        <v>6476.5</v>
      </c>
      <c r="F2387" s="15">
        <v>44248</v>
      </c>
      <c r="G2387" s="48">
        <v>6476.5</v>
      </c>
      <c r="H2387" s="49">
        <f>Tabla13[[#This Row],[Importe]]-Tabla13[[#This Row],[Pagado]]</f>
        <v>0</v>
      </c>
      <c r="I2387" s="8" t="s">
        <v>10970</v>
      </c>
    </row>
    <row r="2388" spans="1:9" x14ac:dyDescent="0.25">
      <c r="A2388" s="14">
        <v>44248</v>
      </c>
      <c r="B2388" s="8" t="s">
        <v>17302</v>
      </c>
      <c r="C2388" s="12">
        <v>48069</v>
      </c>
      <c r="D2388" s="13" t="s">
        <v>4103</v>
      </c>
      <c r="E2388" s="48">
        <v>259.56</v>
      </c>
      <c r="F2388" s="15">
        <v>44248</v>
      </c>
      <c r="G2388" s="48">
        <v>259.56</v>
      </c>
      <c r="H2388" s="49">
        <f>Tabla13[[#This Row],[Importe]]-Tabla13[[#This Row],[Pagado]]</f>
        <v>0</v>
      </c>
      <c r="I2388" s="8" t="s">
        <v>10970</v>
      </c>
    </row>
    <row r="2389" spans="1:9" x14ac:dyDescent="0.25">
      <c r="A2389" s="14">
        <v>44248</v>
      </c>
      <c r="B2389" s="8" t="s">
        <v>17303</v>
      </c>
      <c r="C2389" s="12">
        <v>48070</v>
      </c>
      <c r="D2389" s="13" t="s">
        <v>3964</v>
      </c>
      <c r="E2389" s="48">
        <v>1135.2</v>
      </c>
      <c r="F2389" s="15">
        <v>44248</v>
      </c>
      <c r="G2389" s="48">
        <v>1135.2</v>
      </c>
      <c r="H2389" s="49">
        <f>Tabla13[[#This Row],[Importe]]-Tabla13[[#This Row],[Pagado]]</f>
        <v>0</v>
      </c>
      <c r="I2389" s="8" t="s">
        <v>10970</v>
      </c>
    </row>
    <row r="2390" spans="1:9" x14ac:dyDescent="0.25">
      <c r="A2390" s="14">
        <v>44248</v>
      </c>
      <c r="B2390" s="8" t="s">
        <v>17304</v>
      </c>
      <c r="C2390" s="12">
        <v>48071</v>
      </c>
      <c r="D2390" s="13" t="s">
        <v>3964</v>
      </c>
      <c r="E2390" s="48">
        <v>85.5</v>
      </c>
      <c r="F2390" s="15">
        <v>44248</v>
      </c>
      <c r="G2390" s="48">
        <v>85.5</v>
      </c>
      <c r="H2390" s="49">
        <f>Tabla13[[#This Row],[Importe]]-Tabla13[[#This Row],[Pagado]]</f>
        <v>0</v>
      </c>
      <c r="I2390" s="8" t="s">
        <v>10970</v>
      </c>
    </row>
    <row r="2391" spans="1:9" x14ac:dyDescent="0.25">
      <c r="A2391" s="14">
        <v>44248</v>
      </c>
      <c r="B2391" s="8" t="s">
        <v>17305</v>
      </c>
      <c r="C2391" s="12">
        <v>48072</v>
      </c>
      <c r="D2391" s="13" t="s">
        <v>4037</v>
      </c>
      <c r="E2391" s="48">
        <v>946.4</v>
      </c>
      <c r="F2391" s="15">
        <v>44248</v>
      </c>
      <c r="G2391" s="48">
        <v>946.4</v>
      </c>
      <c r="H2391" s="49">
        <f>Tabla13[[#This Row],[Importe]]-Tabla13[[#This Row],[Pagado]]</f>
        <v>0</v>
      </c>
      <c r="I2391" s="8" t="s">
        <v>10970</v>
      </c>
    </row>
    <row r="2392" spans="1:9" x14ac:dyDescent="0.25">
      <c r="A2392" s="14">
        <v>44249</v>
      </c>
      <c r="B2392" s="8" t="s">
        <v>17306</v>
      </c>
      <c r="C2392" s="12">
        <v>48073</v>
      </c>
      <c r="D2392" s="13" t="s">
        <v>3935</v>
      </c>
      <c r="E2392" s="48">
        <v>50949.8</v>
      </c>
      <c r="F2392" s="15">
        <v>44250</v>
      </c>
      <c r="G2392" s="48">
        <v>50949.8</v>
      </c>
      <c r="H2392" s="49">
        <f>Tabla13[[#This Row],[Importe]]-Tabla13[[#This Row],[Pagado]]</f>
        <v>0</v>
      </c>
      <c r="I2392" s="8" t="s">
        <v>10970</v>
      </c>
    </row>
    <row r="2393" spans="1:9" x14ac:dyDescent="0.25">
      <c r="A2393" s="14">
        <v>44249</v>
      </c>
      <c r="B2393" s="8" t="s">
        <v>17307</v>
      </c>
      <c r="C2393" s="12">
        <v>48074</v>
      </c>
      <c r="D2393" s="13" t="s">
        <v>3936</v>
      </c>
      <c r="E2393" s="48">
        <v>1548</v>
      </c>
      <c r="F2393" s="15">
        <v>44249</v>
      </c>
      <c r="G2393" s="48">
        <v>1548</v>
      </c>
      <c r="H2393" s="49">
        <f>Tabla13[[#This Row],[Importe]]-Tabla13[[#This Row],[Pagado]]</f>
        <v>0</v>
      </c>
      <c r="I2393" s="8" t="s">
        <v>10970</v>
      </c>
    </row>
    <row r="2394" spans="1:9" x14ac:dyDescent="0.25">
      <c r="A2394" s="14">
        <v>44249</v>
      </c>
      <c r="B2394" s="8" t="s">
        <v>17308</v>
      </c>
      <c r="C2394" s="12">
        <v>48075</v>
      </c>
      <c r="D2394" s="13" t="s">
        <v>3942</v>
      </c>
      <c r="E2394" s="48">
        <v>3238.4</v>
      </c>
      <c r="F2394" s="15">
        <v>44250</v>
      </c>
      <c r="G2394" s="48">
        <v>3238.4</v>
      </c>
      <c r="H2394" s="49">
        <f>Tabla13[[#This Row],[Importe]]-Tabla13[[#This Row],[Pagado]]</f>
        <v>0</v>
      </c>
      <c r="I2394" s="8" t="s">
        <v>10970</v>
      </c>
    </row>
    <row r="2395" spans="1:9" x14ac:dyDescent="0.25">
      <c r="A2395" s="14">
        <v>44249</v>
      </c>
      <c r="B2395" s="8" t="s">
        <v>17309</v>
      </c>
      <c r="C2395" s="12">
        <v>48076</v>
      </c>
      <c r="D2395" s="13" t="s">
        <v>3954</v>
      </c>
      <c r="E2395" s="48">
        <v>8633</v>
      </c>
      <c r="F2395" s="15">
        <v>44250</v>
      </c>
      <c r="G2395" s="48">
        <v>8633</v>
      </c>
      <c r="H2395" s="49">
        <f>Tabla13[[#This Row],[Importe]]-Tabla13[[#This Row],[Pagado]]</f>
        <v>0</v>
      </c>
      <c r="I2395" s="8" t="s">
        <v>10970</v>
      </c>
    </row>
    <row r="2396" spans="1:9" x14ac:dyDescent="0.25">
      <c r="A2396" s="14">
        <v>44249</v>
      </c>
      <c r="B2396" s="8" t="s">
        <v>17310</v>
      </c>
      <c r="C2396" s="12">
        <v>48077</v>
      </c>
      <c r="D2396" s="13" t="s">
        <v>4029</v>
      </c>
      <c r="E2396" s="48">
        <v>3620.6</v>
      </c>
      <c r="F2396" s="15">
        <v>44250</v>
      </c>
      <c r="G2396" s="48">
        <v>3620.6</v>
      </c>
      <c r="H2396" s="49">
        <f>Tabla13[[#This Row],[Importe]]-Tabla13[[#This Row],[Pagado]]</f>
        <v>0</v>
      </c>
      <c r="I2396" s="8" t="s">
        <v>10970</v>
      </c>
    </row>
    <row r="2397" spans="1:9" x14ac:dyDescent="0.25">
      <c r="A2397" s="14">
        <v>44249</v>
      </c>
      <c r="B2397" s="8" t="s">
        <v>17311</v>
      </c>
      <c r="C2397" s="12">
        <v>48078</v>
      </c>
      <c r="D2397" s="13" t="s">
        <v>3940</v>
      </c>
      <c r="E2397" s="48">
        <v>3669.6</v>
      </c>
      <c r="F2397" s="15">
        <v>44251</v>
      </c>
      <c r="G2397" s="48">
        <v>3669.6</v>
      </c>
      <c r="H2397" s="49">
        <f>Tabla13[[#This Row],[Importe]]-Tabla13[[#This Row],[Pagado]]</f>
        <v>0</v>
      </c>
      <c r="I2397" s="8" t="s">
        <v>10970</v>
      </c>
    </row>
    <row r="2398" spans="1:9" x14ac:dyDescent="0.25">
      <c r="A2398" s="14">
        <v>44249</v>
      </c>
      <c r="B2398" s="8" t="s">
        <v>17312</v>
      </c>
      <c r="C2398" s="12">
        <v>48079</v>
      </c>
      <c r="D2398" s="13" t="s">
        <v>8698</v>
      </c>
      <c r="E2398" s="48">
        <v>3461.5</v>
      </c>
      <c r="F2398" s="15">
        <v>44249</v>
      </c>
      <c r="G2398" s="48">
        <v>3461.5</v>
      </c>
      <c r="H2398" s="49">
        <f>Tabla13[[#This Row],[Importe]]-Tabla13[[#This Row],[Pagado]]</f>
        <v>0</v>
      </c>
      <c r="I2398" s="8" t="s">
        <v>10970</v>
      </c>
    </row>
    <row r="2399" spans="1:9" x14ac:dyDescent="0.25">
      <c r="A2399" s="14">
        <v>44249</v>
      </c>
      <c r="B2399" s="8" t="s">
        <v>17313</v>
      </c>
      <c r="C2399" s="12">
        <v>48080</v>
      </c>
      <c r="D2399" s="13" t="s">
        <v>3941</v>
      </c>
      <c r="E2399" s="48">
        <v>9092.5</v>
      </c>
      <c r="F2399" s="15">
        <v>44250</v>
      </c>
      <c r="G2399" s="48">
        <v>9092.5</v>
      </c>
      <c r="H2399" s="49">
        <f>Tabla13[[#This Row],[Importe]]-Tabla13[[#This Row],[Pagado]]</f>
        <v>0</v>
      </c>
      <c r="I2399" s="8" t="s">
        <v>10970</v>
      </c>
    </row>
    <row r="2400" spans="1:9" x14ac:dyDescent="0.25">
      <c r="A2400" s="14">
        <v>44249</v>
      </c>
      <c r="B2400" s="8" t="s">
        <v>17314</v>
      </c>
      <c r="C2400" s="12">
        <v>48081</v>
      </c>
      <c r="D2400" s="13" t="s">
        <v>3948</v>
      </c>
      <c r="E2400" s="48">
        <v>10249.799999999999</v>
      </c>
      <c r="F2400" s="15">
        <v>44250</v>
      </c>
      <c r="G2400" s="48">
        <v>10249.799999999999</v>
      </c>
      <c r="H2400" s="49">
        <f>Tabla13[[#This Row],[Importe]]-Tabla13[[#This Row],[Pagado]]</f>
        <v>0</v>
      </c>
      <c r="I2400" s="8" t="s">
        <v>10970</v>
      </c>
    </row>
    <row r="2401" spans="1:9" x14ac:dyDescent="0.25">
      <c r="A2401" s="14">
        <v>44249</v>
      </c>
      <c r="B2401" s="8" t="s">
        <v>17315</v>
      </c>
      <c r="C2401" s="12">
        <v>48082</v>
      </c>
      <c r="D2401" s="13" t="s">
        <v>3950</v>
      </c>
      <c r="E2401" s="48">
        <v>49481.599999999999</v>
      </c>
      <c r="F2401" s="15">
        <v>44250</v>
      </c>
      <c r="G2401" s="48">
        <v>49481.599999999999</v>
      </c>
      <c r="H2401" s="49">
        <f>Tabla13[[#This Row],[Importe]]-Tabla13[[#This Row],[Pagado]]</f>
        <v>0</v>
      </c>
      <c r="I2401" s="8" t="s">
        <v>10970</v>
      </c>
    </row>
    <row r="2402" spans="1:9" x14ac:dyDescent="0.25">
      <c r="A2402" s="14">
        <v>44249</v>
      </c>
      <c r="B2402" s="8" t="s">
        <v>17316</v>
      </c>
      <c r="C2402" s="12">
        <v>48083</v>
      </c>
      <c r="D2402" s="13" t="s">
        <v>3938</v>
      </c>
      <c r="E2402" s="48">
        <v>4525.5</v>
      </c>
      <c r="F2402" s="15">
        <v>44250</v>
      </c>
      <c r="G2402" s="48">
        <v>4525.5</v>
      </c>
      <c r="H2402" s="49">
        <f>Tabla13[[#This Row],[Importe]]-Tabla13[[#This Row],[Pagado]]</f>
        <v>0</v>
      </c>
      <c r="I2402" s="8" t="s">
        <v>10970</v>
      </c>
    </row>
    <row r="2403" spans="1:9" x14ac:dyDescent="0.25">
      <c r="A2403" s="14">
        <v>44249</v>
      </c>
      <c r="B2403" s="8" t="s">
        <v>17317</v>
      </c>
      <c r="C2403" s="12">
        <v>48084</v>
      </c>
      <c r="D2403" s="13" t="s">
        <v>3949</v>
      </c>
      <c r="E2403" s="48">
        <v>27863</v>
      </c>
      <c r="F2403" s="15">
        <v>44250</v>
      </c>
      <c r="G2403" s="48">
        <v>27863</v>
      </c>
      <c r="H2403" s="49">
        <f>Tabla13[[#This Row],[Importe]]-Tabla13[[#This Row],[Pagado]]</f>
        <v>0</v>
      </c>
      <c r="I2403" s="8" t="s">
        <v>10970</v>
      </c>
    </row>
    <row r="2404" spans="1:9" x14ac:dyDescent="0.25">
      <c r="A2404" s="14">
        <v>44249</v>
      </c>
      <c r="B2404" s="8" t="s">
        <v>17318</v>
      </c>
      <c r="C2404" s="12">
        <v>48085</v>
      </c>
      <c r="D2404" s="13" t="s">
        <v>3944</v>
      </c>
      <c r="E2404" s="48">
        <v>4238.6000000000004</v>
      </c>
      <c r="F2404" s="15">
        <v>44250</v>
      </c>
      <c r="G2404" s="48">
        <v>4238.6000000000004</v>
      </c>
      <c r="H2404" s="49">
        <f>Tabla13[[#This Row],[Importe]]-Tabla13[[#This Row],[Pagado]]</f>
        <v>0</v>
      </c>
      <c r="I2404" s="8" t="s">
        <v>10970</v>
      </c>
    </row>
    <row r="2405" spans="1:9" x14ac:dyDescent="0.25">
      <c r="A2405" s="14">
        <v>44249</v>
      </c>
      <c r="B2405" s="8" t="s">
        <v>17319</v>
      </c>
      <c r="C2405" s="12">
        <v>48086</v>
      </c>
      <c r="D2405" s="13" t="s">
        <v>3946</v>
      </c>
      <c r="E2405" s="48">
        <v>5782.8</v>
      </c>
      <c r="F2405" s="15">
        <v>44250</v>
      </c>
      <c r="G2405" s="48">
        <v>5782.8</v>
      </c>
      <c r="H2405" s="49">
        <f>Tabla13[[#This Row],[Importe]]-Tabla13[[#This Row],[Pagado]]</f>
        <v>0</v>
      </c>
      <c r="I2405" s="8" t="s">
        <v>10970</v>
      </c>
    </row>
    <row r="2406" spans="1:9" ht="30" x14ac:dyDescent="0.25">
      <c r="A2406" s="14">
        <v>44249</v>
      </c>
      <c r="B2406" s="8" t="s">
        <v>17320</v>
      </c>
      <c r="C2406" s="12">
        <v>48087</v>
      </c>
      <c r="D2406" s="13" t="s">
        <v>3951</v>
      </c>
      <c r="E2406" s="48">
        <v>5541</v>
      </c>
      <c r="F2406" s="15" t="s">
        <v>17247</v>
      </c>
      <c r="G2406" s="48">
        <f>5541+2741</f>
        <v>8282</v>
      </c>
      <c r="H2406" s="49">
        <f>Tabla13[[#This Row],[Importe]]-Tabla13[[#This Row],[Pagado]]</f>
        <v>-2741</v>
      </c>
      <c r="I2406" s="8" t="s">
        <v>10970</v>
      </c>
    </row>
    <row r="2407" spans="1:9" x14ac:dyDescent="0.25">
      <c r="A2407" s="14">
        <v>44249</v>
      </c>
      <c r="B2407" s="8" t="s">
        <v>17321</v>
      </c>
      <c r="C2407" s="12">
        <v>48088</v>
      </c>
      <c r="D2407" s="13" t="s">
        <v>3968</v>
      </c>
      <c r="E2407" s="48">
        <v>3240</v>
      </c>
      <c r="F2407" s="15">
        <v>44253</v>
      </c>
      <c r="G2407" s="48">
        <v>3240</v>
      </c>
      <c r="H2407" s="49">
        <f>Tabla13[[#This Row],[Importe]]-Tabla13[[#This Row],[Pagado]]</f>
        <v>0</v>
      </c>
      <c r="I2407" s="8" t="s">
        <v>10970</v>
      </c>
    </row>
    <row r="2408" spans="1:9" x14ac:dyDescent="0.25">
      <c r="A2408" s="14">
        <v>44249</v>
      </c>
      <c r="B2408" s="8" t="s">
        <v>17322</v>
      </c>
      <c r="C2408" s="12">
        <v>48089</v>
      </c>
      <c r="D2408" s="13" t="s">
        <v>4184</v>
      </c>
      <c r="E2408" s="48">
        <v>17670.400000000001</v>
      </c>
      <c r="F2408" s="15">
        <v>44249</v>
      </c>
      <c r="G2408" s="48">
        <v>17670.400000000001</v>
      </c>
      <c r="H2408" s="49">
        <f>Tabla13[[#This Row],[Importe]]-Tabla13[[#This Row],[Pagado]]</f>
        <v>0</v>
      </c>
      <c r="I2408" s="8" t="s">
        <v>10970</v>
      </c>
    </row>
    <row r="2409" spans="1:9" x14ac:dyDescent="0.25">
      <c r="A2409" s="14">
        <v>44249</v>
      </c>
      <c r="B2409" s="8" t="s">
        <v>17323</v>
      </c>
      <c r="C2409" s="12">
        <v>48090</v>
      </c>
      <c r="D2409" s="13" t="s">
        <v>4017</v>
      </c>
      <c r="E2409" s="48">
        <v>92525.8</v>
      </c>
      <c r="F2409" s="15">
        <v>44254</v>
      </c>
      <c r="G2409" s="48">
        <v>92525.8</v>
      </c>
      <c r="H2409" s="49">
        <f>Tabla13[[#This Row],[Importe]]-Tabla13[[#This Row],[Pagado]]</f>
        <v>0</v>
      </c>
      <c r="I2409" s="8" t="s">
        <v>10970</v>
      </c>
    </row>
    <row r="2410" spans="1:9" x14ac:dyDescent="0.25">
      <c r="A2410" s="14">
        <v>44249</v>
      </c>
      <c r="B2410" s="8" t="s">
        <v>17324</v>
      </c>
      <c r="C2410" s="12">
        <v>48091</v>
      </c>
      <c r="D2410" s="13" t="s">
        <v>3964</v>
      </c>
      <c r="E2410" s="48">
        <v>2470.1999999999998</v>
      </c>
      <c r="F2410" s="15">
        <v>44249</v>
      </c>
      <c r="G2410" s="48">
        <v>2470.1999999999998</v>
      </c>
      <c r="H2410" s="49">
        <f>Tabla13[[#This Row],[Importe]]-Tabla13[[#This Row],[Pagado]]</f>
        <v>0</v>
      </c>
      <c r="I2410" s="8" t="s">
        <v>10970</v>
      </c>
    </row>
    <row r="2411" spans="1:9" x14ac:dyDescent="0.25">
      <c r="A2411" s="14">
        <v>44249</v>
      </c>
      <c r="B2411" s="8" t="s">
        <v>17325</v>
      </c>
      <c r="C2411" s="12">
        <v>48092</v>
      </c>
      <c r="D2411" s="13" t="s">
        <v>4214</v>
      </c>
      <c r="E2411" s="48">
        <v>12556.5</v>
      </c>
      <c r="F2411" s="15">
        <v>44249</v>
      </c>
      <c r="G2411" s="48">
        <v>12556.5</v>
      </c>
      <c r="H2411" s="49">
        <f>Tabla13[[#This Row],[Importe]]-Tabla13[[#This Row],[Pagado]]</f>
        <v>0</v>
      </c>
      <c r="I2411" s="8" t="s">
        <v>10970</v>
      </c>
    </row>
    <row r="2412" spans="1:9" x14ac:dyDescent="0.25">
      <c r="A2412" s="14">
        <v>44249</v>
      </c>
      <c r="B2412" s="8" t="s">
        <v>17326</v>
      </c>
      <c r="C2412" s="12">
        <v>48093</v>
      </c>
      <c r="D2412" s="13" t="s">
        <v>3978</v>
      </c>
      <c r="E2412" s="48">
        <v>7013.2</v>
      </c>
      <c r="F2412" s="15">
        <v>44250</v>
      </c>
      <c r="G2412" s="48">
        <v>7013.2</v>
      </c>
      <c r="H2412" s="49">
        <f>Tabla13[[#This Row],[Importe]]-Tabla13[[#This Row],[Pagado]]</f>
        <v>0</v>
      </c>
      <c r="I2412" s="8" t="s">
        <v>10970</v>
      </c>
    </row>
    <row r="2413" spans="1:9" x14ac:dyDescent="0.25">
      <c r="A2413" s="14">
        <v>44249</v>
      </c>
      <c r="B2413" s="8" t="s">
        <v>17327</v>
      </c>
      <c r="C2413" s="12">
        <v>48094</v>
      </c>
      <c r="D2413" s="13" t="s">
        <v>3968</v>
      </c>
      <c r="E2413" s="48">
        <v>4590</v>
      </c>
      <c r="F2413" s="15">
        <v>44250</v>
      </c>
      <c r="G2413" s="48">
        <v>4590</v>
      </c>
      <c r="H2413" s="49">
        <f>Tabla13[[#This Row],[Importe]]-Tabla13[[#This Row],[Pagado]]</f>
        <v>0</v>
      </c>
      <c r="I2413" s="8" t="s">
        <v>10970</v>
      </c>
    </row>
    <row r="2414" spans="1:9" x14ac:dyDescent="0.25">
      <c r="A2414" s="14">
        <v>44249</v>
      </c>
      <c r="B2414" s="8" t="s">
        <v>17328</v>
      </c>
      <c r="C2414" s="12">
        <v>48095</v>
      </c>
      <c r="D2414" s="13" t="s">
        <v>3982</v>
      </c>
      <c r="E2414" s="48">
        <v>3206.5</v>
      </c>
      <c r="F2414" s="15">
        <v>44250</v>
      </c>
      <c r="G2414" s="48">
        <v>3206.5</v>
      </c>
      <c r="H2414" s="49">
        <f>Tabla13[[#This Row],[Importe]]-Tabla13[[#This Row],[Pagado]]</f>
        <v>0</v>
      </c>
      <c r="I2414" s="8" t="s">
        <v>10970</v>
      </c>
    </row>
    <row r="2415" spans="1:9" x14ac:dyDescent="0.25">
      <c r="A2415" s="14">
        <v>44249</v>
      </c>
      <c r="B2415" s="8" t="s">
        <v>17329</v>
      </c>
      <c r="C2415" s="12">
        <v>48096</v>
      </c>
      <c r="D2415" s="13" t="s">
        <v>4030</v>
      </c>
      <c r="E2415" s="48">
        <v>3222.4</v>
      </c>
      <c r="F2415" s="15">
        <v>44250</v>
      </c>
      <c r="G2415" s="48">
        <v>3222.4</v>
      </c>
      <c r="H2415" s="49">
        <f>Tabla13[[#This Row],[Importe]]-Tabla13[[#This Row],[Pagado]]</f>
        <v>0</v>
      </c>
      <c r="I2415" s="8" t="s">
        <v>10970</v>
      </c>
    </row>
    <row r="2416" spans="1:9" x14ac:dyDescent="0.25">
      <c r="A2416" s="14">
        <v>44249</v>
      </c>
      <c r="B2416" s="8" t="s">
        <v>17330</v>
      </c>
      <c r="C2416" s="12">
        <v>48097</v>
      </c>
      <c r="D2416" s="13" t="s">
        <v>3971</v>
      </c>
      <c r="E2416" s="48">
        <v>4337.5</v>
      </c>
      <c r="F2416" s="15">
        <v>44250</v>
      </c>
      <c r="G2416" s="48">
        <v>4337.5</v>
      </c>
      <c r="H2416" s="49">
        <f>Tabla13[[#This Row],[Importe]]-Tabla13[[#This Row],[Pagado]]</f>
        <v>0</v>
      </c>
      <c r="I2416" s="8" t="s">
        <v>10970</v>
      </c>
    </row>
    <row r="2417" spans="1:9" x14ac:dyDescent="0.25">
      <c r="A2417" s="14">
        <v>44249</v>
      </c>
      <c r="B2417" s="8" t="s">
        <v>17331</v>
      </c>
      <c r="C2417" s="12">
        <v>48098</v>
      </c>
      <c r="D2417" s="13" t="s">
        <v>3972</v>
      </c>
      <c r="E2417" s="48">
        <v>1623.3</v>
      </c>
      <c r="F2417" s="15">
        <v>44250</v>
      </c>
      <c r="G2417" s="48">
        <v>1623.3</v>
      </c>
      <c r="H2417" s="49">
        <f>Tabla13[[#This Row],[Importe]]-Tabla13[[#This Row],[Pagado]]</f>
        <v>0</v>
      </c>
      <c r="I2417" s="8" t="s">
        <v>10970</v>
      </c>
    </row>
    <row r="2418" spans="1:9" x14ac:dyDescent="0.25">
      <c r="A2418" s="14">
        <v>44249</v>
      </c>
      <c r="B2418" s="8" t="s">
        <v>17332</v>
      </c>
      <c r="C2418" s="12">
        <v>48099</v>
      </c>
      <c r="D2418" s="13" t="s">
        <v>3956</v>
      </c>
      <c r="E2418" s="48">
        <v>1742.4</v>
      </c>
      <c r="F2418" s="15">
        <v>44250</v>
      </c>
      <c r="G2418" s="48">
        <v>1742.4</v>
      </c>
      <c r="H2418" s="49">
        <f>Tabla13[[#This Row],[Importe]]-Tabla13[[#This Row],[Pagado]]</f>
        <v>0</v>
      </c>
      <c r="I2418" s="8" t="s">
        <v>10970</v>
      </c>
    </row>
    <row r="2419" spans="1:9" x14ac:dyDescent="0.25">
      <c r="A2419" s="14">
        <v>44249</v>
      </c>
      <c r="B2419" s="8" t="s">
        <v>17333</v>
      </c>
      <c r="C2419" s="12">
        <v>48100</v>
      </c>
      <c r="D2419" s="17" t="s">
        <v>7662</v>
      </c>
      <c r="E2419" s="48">
        <v>0</v>
      </c>
      <c r="F2419" s="18" t="s">
        <v>7662</v>
      </c>
      <c r="G2419" s="48">
        <v>0</v>
      </c>
      <c r="H2419" s="49">
        <f>Tabla13[[#This Row],[Importe]]-Tabla13[[#This Row],[Pagado]]</f>
        <v>0</v>
      </c>
      <c r="I2419" s="8" t="s">
        <v>7662</v>
      </c>
    </row>
    <row r="2420" spans="1:9" x14ac:dyDescent="0.25">
      <c r="A2420" s="14">
        <v>44249</v>
      </c>
      <c r="B2420" s="8" t="s">
        <v>17334</v>
      </c>
      <c r="C2420" s="12">
        <v>48101</v>
      </c>
      <c r="D2420" s="17" t="s">
        <v>7662</v>
      </c>
      <c r="E2420" s="48">
        <v>0</v>
      </c>
      <c r="F2420" s="18" t="s">
        <v>7662</v>
      </c>
      <c r="G2420" s="48">
        <v>0</v>
      </c>
      <c r="H2420" s="49">
        <f>Tabla13[[#This Row],[Importe]]-Tabla13[[#This Row],[Pagado]]</f>
        <v>0</v>
      </c>
      <c r="I2420" s="8" t="s">
        <v>7662</v>
      </c>
    </row>
    <row r="2421" spans="1:9" x14ac:dyDescent="0.25">
      <c r="A2421" s="14">
        <v>44249</v>
      </c>
      <c r="B2421" s="8" t="s">
        <v>17335</v>
      </c>
      <c r="C2421" s="12">
        <v>48102</v>
      </c>
      <c r="D2421" s="13" t="s">
        <v>3957</v>
      </c>
      <c r="E2421" s="48">
        <v>1625.4</v>
      </c>
      <c r="F2421" s="15">
        <v>44250</v>
      </c>
      <c r="G2421" s="48">
        <v>1625.4</v>
      </c>
      <c r="H2421" s="49">
        <f>Tabla13[[#This Row],[Importe]]-Tabla13[[#This Row],[Pagado]]</f>
        <v>0</v>
      </c>
      <c r="I2421" s="8" t="s">
        <v>10970</v>
      </c>
    </row>
    <row r="2422" spans="1:9" x14ac:dyDescent="0.25">
      <c r="A2422" s="14">
        <v>44249</v>
      </c>
      <c r="B2422" s="8" t="s">
        <v>17336</v>
      </c>
      <c r="C2422" s="12">
        <v>48103</v>
      </c>
      <c r="D2422" s="13" t="s">
        <v>3962</v>
      </c>
      <c r="E2422" s="48">
        <v>6281.3</v>
      </c>
      <c r="F2422" s="15">
        <v>44249</v>
      </c>
      <c r="G2422" s="48">
        <v>6281.3</v>
      </c>
      <c r="H2422" s="49">
        <f>Tabla13[[#This Row],[Importe]]-Tabla13[[#This Row],[Pagado]]</f>
        <v>0</v>
      </c>
      <c r="I2422" s="8" t="s">
        <v>10970</v>
      </c>
    </row>
    <row r="2423" spans="1:9" x14ac:dyDescent="0.25">
      <c r="A2423" s="14">
        <v>44249</v>
      </c>
      <c r="B2423" s="8" t="s">
        <v>17337</v>
      </c>
      <c r="C2423" s="12">
        <v>48104</v>
      </c>
      <c r="D2423" s="13" t="s">
        <v>3963</v>
      </c>
      <c r="E2423" s="48">
        <v>946</v>
      </c>
      <c r="F2423" s="15">
        <v>44249</v>
      </c>
      <c r="G2423" s="48">
        <v>946</v>
      </c>
      <c r="H2423" s="49">
        <f>Tabla13[[#This Row],[Importe]]-Tabla13[[#This Row],[Pagado]]</f>
        <v>0</v>
      </c>
      <c r="I2423" s="8" t="s">
        <v>10970</v>
      </c>
    </row>
    <row r="2424" spans="1:9" x14ac:dyDescent="0.25">
      <c r="A2424" s="14">
        <v>44249</v>
      </c>
      <c r="B2424" s="8" t="s">
        <v>17338</v>
      </c>
      <c r="C2424" s="12">
        <v>48105</v>
      </c>
      <c r="D2424" s="13" t="s">
        <v>3964</v>
      </c>
      <c r="E2424" s="48">
        <v>1571</v>
      </c>
      <c r="F2424" s="15">
        <v>44249</v>
      </c>
      <c r="G2424" s="48">
        <v>1571</v>
      </c>
      <c r="H2424" s="49">
        <f>Tabla13[[#This Row],[Importe]]-Tabla13[[#This Row],[Pagado]]</f>
        <v>0</v>
      </c>
      <c r="I2424" s="8" t="s">
        <v>10970</v>
      </c>
    </row>
    <row r="2425" spans="1:9" x14ac:dyDescent="0.25">
      <c r="A2425" s="14">
        <v>44249</v>
      </c>
      <c r="B2425" s="8" t="s">
        <v>17339</v>
      </c>
      <c r="C2425" s="12">
        <v>48106</v>
      </c>
      <c r="D2425" s="13" t="s">
        <v>3973</v>
      </c>
      <c r="E2425" s="48">
        <v>837</v>
      </c>
      <c r="F2425" s="15">
        <v>44250</v>
      </c>
      <c r="G2425" s="48">
        <v>837</v>
      </c>
      <c r="H2425" s="49">
        <f>Tabla13[[#This Row],[Importe]]-Tabla13[[#This Row],[Pagado]]</f>
        <v>0</v>
      </c>
      <c r="I2425" s="8" t="s">
        <v>10970</v>
      </c>
    </row>
    <row r="2426" spans="1:9" x14ac:dyDescent="0.25">
      <c r="A2426" s="14">
        <v>44249</v>
      </c>
      <c r="B2426" s="8" t="s">
        <v>17340</v>
      </c>
      <c r="C2426" s="12">
        <v>48107</v>
      </c>
      <c r="D2426" s="13" t="s">
        <v>4036</v>
      </c>
      <c r="E2426" s="48">
        <v>3213</v>
      </c>
      <c r="F2426" s="15">
        <v>44249</v>
      </c>
      <c r="G2426" s="48">
        <v>3213</v>
      </c>
      <c r="H2426" s="49">
        <f>Tabla13[[#This Row],[Importe]]-Tabla13[[#This Row],[Pagado]]</f>
        <v>0</v>
      </c>
      <c r="I2426" s="8" t="s">
        <v>10970</v>
      </c>
    </row>
    <row r="2427" spans="1:9" x14ac:dyDescent="0.25">
      <c r="A2427" s="14">
        <v>44249</v>
      </c>
      <c r="B2427" s="8" t="s">
        <v>17341</v>
      </c>
      <c r="C2427" s="12">
        <v>48108</v>
      </c>
      <c r="D2427" s="13" t="s">
        <v>4012</v>
      </c>
      <c r="E2427" s="48">
        <v>1310.4000000000001</v>
      </c>
      <c r="F2427" s="15">
        <v>44249</v>
      </c>
      <c r="G2427" s="48">
        <v>1310.4000000000001</v>
      </c>
      <c r="H2427" s="49">
        <f>Tabla13[[#This Row],[Importe]]-Tabla13[[#This Row],[Pagado]]</f>
        <v>0</v>
      </c>
      <c r="I2427" s="8" t="s">
        <v>10970</v>
      </c>
    </row>
    <row r="2428" spans="1:9" x14ac:dyDescent="0.25">
      <c r="A2428" s="14">
        <v>44249</v>
      </c>
      <c r="B2428" s="8" t="s">
        <v>17342</v>
      </c>
      <c r="C2428" s="12">
        <v>48109</v>
      </c>
      <c r="D2428" s="13" t="s">
        <v>3958</v>
      </c>
      <c r="E2428" s="48">
        <v>3425.1</v>
      </c>
      <c r="F2428" s="15">
        <v>44249</v>
      </c>
      <c r="G2428" s="48">
        <v>3425.1</v>
      </c>
      <c r="H2428" s="49">
        <f>Tabla13[[#This Row],[Importe]]-Tabla13[[#This Row],[Pagado]]</f>
        <v>0</v>
      </c>
      <c r="I2428" s="8" t="s">
        <v>10970</v>
      </c>
    </row>
    <row r="2429" spans="1:9" x14ac:dyDescent="0.25">
      <c r="A2429" s="14">
        <v>44249</v>
      </c>
      <c r="B2429" s="8" t="s">
        <v>17343</v>
      </c>
      <c r="C2429" s="12">
        <v>48110</v>
      </c>
      <c r="D2429" s="13" t="s">
        <v>3960</v>
      </c>
      <c r="E2429" s="48">
        <v>19320.900000000001</v>
      </c>
      <c r="F2429" s="15">
        <v>44249</v>
      </c>
      <c r="G2429" s="48">
        <v>19320.900000000001</v>
      </c>
      <c r="H2429" s="49">
        <f>Tabla13[[#This Row],[Importe]]-Tabla13[[#This Row],[Pagado]]</f>
        <v>0</v>
      </c>
      <c r="I2429" s="8" t="s">
        <v>10970</v>
      </c>
    </row>
    <row r="2430" spans="1:9" x14ac:dyDescent="0.25">
      <c r="A2430" s="14">
        <v>44249</v>
      </c>
      <c r="B2430" s="8" t="s">
        <v>17344</v>
      </c>
      <c r="C2430" s="12">
        <v>48111</v>
      </c>
      <c r="D2430" s="13" t="s">
        <v>3993</v>
      </c>
      <c r="E2430" s="48">
        <v>7631.2</v>
      </c>
      <c r="F2430" s="15">
        <v>44249</v>
      </c>
      <c r="G2430" s="48">
        <v>7631.2</v>
      </c>
      <c r="H2430" s="49">
        <f>Tabla13[[#This Row],[Importe]]-Tabla13[[#This Row],[Pagado]]</f>
        <v>0</v>
      </c>
      <c r="I2430" s="8" t="s">
        <v>10970</v>
      </c>
    </row>
    <row r="2431" spans="1:9" x14ac:dyDescent="0.25">
      <c r="A2431" s="14">
        <v>44249</v>
      </c>
      <c r="B2431" s="8" t="s">
        <v>17345</v>
      </c>
      <c r="C2431" s="12">
        <v>48112</v>
      </c>
      <c r="D2431" s="13" t="s">
        <v>3970</v>
      </c>
      <c r="E2431" s="48">
        <v>1778.4</v>
      </c>
      <c r="F2431" s="15">
        <v>44250</v>
      </c>
      <c r="G2431" s="48">
        <v>1778.4</v>
      </c>
      <c r="H2431" s="49">
        <f>Tabla13[[#This Row],[Importe]]-Tabla13[[#This Row],[Pagado]]</f>
        <v>0</v>
      </c>
      <c r="I2431" s="8" t="s">
        <v>10970</v>
      </c>
    </row>
    <row r="2432" spans="1:9" x14ac:dyDescent="0.25">
      <c r="A2432" s="14">
        <v>44249</v>
      </c>
      <c r="B2432" s="8" t="s">
        <v>17346</v>
      </c>
      <c r="C2432" s="12">
        <v>48113</v>
      </c>
      <c r="D2432" s="13" t="s">
        <v>3994</v>
      </c>
      <c r="E2432" s="48">
        <v>3634.6</v>
      </c>
      <c r="F2432" s="15">
        <v>44249</v>
      </c>
      <c r="G2432" s="48">
        <v>3634.6</v>
      </c>
      <c r="H2432" s="49">
        <f>Tabla13[[#This Row],[Importe]]-Tabla13[[#This Row],[Pagado]]</f>
        <v>0</v>
      </c>
      <c r="I2432" s="8" t="s">
        <v>10970</v>
      </c>
    </row>
    <row r="2433" spans="1:9" x14ac:dyDescent="0.25">
      <c r="A2433" s="14">
        <v>44249</v>
      </c>
      <c r="B2433" s="8" t="s">
        <v>17347</v>
      </c>
      <c r="C2433" s="12">
        <v>48114</v>
      </c>
      <c r="D2433" s="13" t="s">
        <v>3968</v>
      </c>
      <c r="E2433" s="48">
        <v>4860</v>
      </c>
      <c r="F2433" s="15">
        <v>44251</v>
      </c>
      <c r="G2433" s="48">
        <v>4860</v>
      </c>
      <c r="H2433" s="49">
        <f>Tabla13[[#This Row],[Importe]]-Tabla13[[#This Row],[Pagado]]</f>
        <v>0</v>
      </c>
      <c r="I2433" s="8" t="s">
        <v>10970</v>
      </c>
    </row>
    <row r="2434" spans="1:9" x14ac:dyDescent="0.25">
      <c r="A2434" s="14">
        <v>44249</v>
      </c>
      <c r="B2434" s="8" t="s">
        <v>17348</v>
      </c>
      <c r="C2434" s="12">
        <v>48115</v>
      </c>
      <c r="D2434" s="13" t="s">
        <v>3994</v>
      </c>
      <c r="E2434" s="48">
        <v>843.6</v>
      </c>
      <c r="F2434" s="15">
        <v>44249</v>
      </c>
      <c r="G2434" s="48">
        <v>843.6</v>
      </c>
      <c r="H2434" s="49">
        <f>Tabla13[[#This Row],[Importe]]-Tabla13[[#This Row],[Pagado]]</f>
        <v>0</v>
      </c>
      <c r="I2434" s="8" t="s">
        <v>10970</v>
      </c>
    </row>
    <row r="2435" spans="1:9" x14ac:dyDescent="0.25">
      <c r="A2435" s="14">
        <v>44249</v>
      </c>
      <c r="B2435" s="8" t="s">
        <v>17349</v>
      </c>
      <c r="C2435" s="12">
        <v>48116</v>
      </c>
      <c r="D2435" s="13" t="s">
        <v>4129</v>
      </c>
      <c r="E2435" s="48">
        <v>24015.8</v>
      </c>
      <c r="F2435" s="15">
        <v>44250</v>
      </c>
      <c r="G2435" s="48">
        <v>24015.8</v>
      </c>
      <c r="H2435" s="49">
        <f>Tabla13[[#This Row],[Importe]]-Tabla13[[#This Row],[Pagado]]</f>
        <v>0</v>
      </c>
      <c r="I2435" s="8" t="s">
        <v>10970</v>
      </c>
    </row>
    <row r="2436" spans="1:9" x14ac:dyDescent="0.25">
      <c r="A2436" s="14">
        <v>44249</v>
      </c>
      <c r="B2436" s="8" t="s">
        <v>17350</v>
      </c>
      <c r="C2436" s="12">
        <v>48117</v>
      </c>
      <c r="D2436" s="13" t="s">
        <v>4040</v>
      </c>
      <c r="E2436" s="48">
        <v>29544.2</v>
      </c>
      <c r="F2436" s="15">
        <v>44251</v>
      </c>
      <c r="G2436" s="48">
        <v>29544.2</v>
      </c>
      <c r="H2436" s="49">
        <f>Tabla13[[#This Row],[Importe]]-Tabla13[[#This Row],[Pagado]]</f>
        <v>0</v>
      </c>
      <c r="I2436" s="8" t="s">
        <v>10970</v>
      </c>
    </row>
    <row r="2437" spans="1:9" x14ac:dyDescent="0.25">
      <c r="A2437" s="14">
        <v>44249</v>
      </c>
      <c r="B2437" s="8" t="s">
        <v>17351</v>
      </c>
      <c r="C2437" s="12">
        <v>48118</v>
      </c>
      <c r="D2437" s="13" t="s">
        <v>3967</v>
      </c>
      <c r="E2437" s="48">
        <v>8640</v>
      </c>
      <c r="F2437" s="15">
        <v>44249</v>
      </c>
      <c r="G2437" s="48">
        <v>8640</v>
      </c>
      <c r="H2437" s="49">
        <f>Tabla13[[#This Row],[Importe]]-Tabla13[[#This Row],[Pagado]]</f>
        <v>0</v>
      </c>
      <c r="I2437" s="8" t="s">
        <v>10970</v>
      </c>
    </row>
    <row r="2438" spans="1:9" x14ac:dyDescent="0.25">
      <c r="A2438" s="14">
        <v>44249</v>
      </c>
      <c r="B2438" s="8" t="s">
        <v>17352</v>
      </c>
      <c r="C2438" s="12">
        <v>48119</v>
      </c>
      <c r="D2438" s="13" t="s">
        <v>4062</v>
      </c>
      <c r="E2438" s="48">
        <v>17802</v>
      </c>
      <c r="F2438" s="15">
        <v>44250</v>
      </c>
      <c r="G2438" s="48">
        <v>17802</v>
      </c>
      <c r="H2438" s="49">
        <f>Tabla13[[#This Row],[Importe]]-Tabla13[[#This Row],[Pagado]]</f>
        <v>0</v>
      </c>
      <c r="I2438" s="8" t="s">
        <v>10970</v>
      </c>
    </row>
    <row r="2439" spans="1:9" x14ac:dyDescent="0.25">
      <c r="A2439" s="14">
        <v>44249</v>
      </c>
      <c r="B2439" s="8" t="s">
        <v>17353</v>
      </c>
      <c r="C2439" s="12">
        <v>48120</v>
      </c>
      <c r="D2439" s="13" t="s">
        <v>4043</v>
      </c>
      <c r="E2439" s="48">
        <v>38204.9</v>
      </c>
      <c r="F2439" s="15">
        <v>44254</v>
      </c>
      <c r="G2439" s="48">
        <v>38204.9</v>
      </c>
      <c r="H2439" s="49">
        <f>Tabla13[[#This Row],[Importe]]-Tabla13[[#This Row],[Pagado]]</f>
        <v>0</v>
      </c>
      <c r="I2439" s="8" t="s">
        <v>10970</v>
      </c>
    </row>
    <row r="2440" spans="1:9" x14ac:dyDescent="0.25">
      <c r="A2440" s="14">
        <v>44249</v>
      </c>
      <c r="B2440" s="8" t="s">
        <v>17354</v>
      </c>
      <c r="C2440" s="12">
        <v>48121</v>
      </c>
      <c r="D2440" s="13" t="s">
        <v>4166</v>
      </c>
      <c r="E2440" s="48">
        <v>5004.6000000000004</v>
      </c>
      <c r="F2440" s="15">
        <v>44249</v>
      </c>
      <c r="G2440" s="48">
        <v>5004.6000000000004</v>
      </c>
      <c r="H2440" s="49">
        <f>Tabla13[[#This Row],[Importe]]-Tabla13[[#This Row],[Pagado]]</f>
        <v>0</v>
      </c>
      <c r="I2440" s="8" t="s">
        <v>10970</v>
      </c>
    </row>
    <row r="2441" spans="1:9" x14ac:dyDescent="0.25">
      <c r="A2441" s="14">
        <v>44249</v>
      </c>
      <c r="B2441" s="8" t="s">
        <v>17355</v>
      </c>
      <c r="C2441" s="12">
        <v>48122</v>
      </c>
      <c r="D2441" s="13" t="s">
        <v>3964</v>
      </c>
      <c r="E2441" s="48">
        <v>3423.2</v>
      </c>
      <c r="F2441" s="15">
        <v>44250</v>
      </c>
      <c r="G2441" s="48">
        <v>3423.2</v>
      </c>
      <c r="H2441" s="49">
        <f>Tabla13[[#This Row],[Importe]]-Tabla13[[#This Row],[Pagado]]</f>
        <v>0</v>
      </c>
      <c r="I2441" s="8" t="s">
        <v>10970</v>
      </c>
    </row>
    <row r="2442" spans="1:9" x14ac:dyDescent="0.25">
      <c r="A2442" s="14">
        <v>44249</v>
      </c>
      <c r="B2442" s="8" t="s">
        <v>17356</v>
      </c>
      <c r="C2442" s="12">
        <v>48123</v>
      </c>
      <c r="D2442" s="13" t="s">
        <v>4065</v>
      </c>
      <c r="E2442" s="48">
        <v>11880</v>
      </c>
      <c r="F2442" s="15">
        <v>44250</v>
      </c>
      <c r="G2442" s="48">
        <v>11880</v>
      </c>
      <c r="H2442" s="49">
        <f>Tabla13[[#This Row],[Importe]]-Tabla13[[#This Row],[Pagado]]</f>
        <v>0</v>
      </c>
      <c r="I2442" s="8" t="s">
        <v>10970</v>
      </c>
    </row>
    <row r="2443" spans="1:9" x14ac:dyDescent="0.25">
      <c r="A2443" s="14">
        <v>44249</v>
      </c>
      <c r="B2443" s="8" t="s">
        <v>17357</v>
      </c>
      <c r="C2443" s="12">
        <v>48124</v>
      </c>
      <c r="D2443" s="13" t="s">
        <v>3969</v>
      </c>
      <c r="E2443" s="48">
        <v>8051.5</v>
      </c>
      <c r="F2443" s="15">
        <v>44249</v>
      </c>
      <c r="G2443" s="48">
        <v>8051.5</v>
      </c>
      <c r="H2443" s="49">
        <f>Tabla13[[#This Row],[Importe]]-Tabla13[[#This Row],[Pagado]]</f>
        <v>0</v>
      </c>
      <c r="I2443" s="8" t="s">
        <v>10970</v>
      </c>
    </row>
    <row r="2444" spans="1:9" x14ac:dyDescent="0.25">
      <c r="A2444" s="14">
        <v>44249</v>
      </c>
      <c r="B2444" s="8" t="s">
        <v>17358</v>
      </c>
      <c r="C2444" s="12">
        <v>48125</v>
      </c>
      <c r="D2444" s="13" t="s">
        <v>4118</v>
      </c>
      <c r="E2444" s="48">
        <v>9622.6</v>
      </c>
      <c r="F2444" s="15">
        <v>44257</v>
      </c>
      <c r="G2444" s="48">
        <v>9622.6</v>
      </c>
      <c r="H2444" s="49">
        <f>Tabla13[[#This Row],[Importe]]-Tabla13[[#This Row],[Pagado]]</f>
        <v>0</v>
      </c>
      <c r="I2444" s="8" t="s">
        <v>10970</v>
      </c>
    </row>
    <row r="2445" spans="1:9" x14ac:dyDescent="0.25">
      <c r="A2445" s="14">
        <v>44249</v>
      </c>
      <c r="B2445" s="8" t="s">
        <v>17359</v>
      </c>
      <c r="C2445" s="12">
        <v>48126</v>
      </c>
      <c r="D2445" s="13" t="s">
        <v>4111</v>
      </c>
      <c r="E2445" s="48">
        <v>2030.4</v>
      </c>
      <c r="F2445" s="15">
        <v>44250</v>
      </c>
      <c r="G2445" s="48">
        <v>2030.4</v>
      </c>
      <c r="H2445" s="49">
        <f>Tabla13[[#This Row],[Importe]]-Tabla13[[#This Row],[Pagado]]</f>
        <v>0</v>
      </c>
      <c r="I2445" s="8" t="s">
        <v>10970</v>
      </c>
    </row>
    <row r="2446" spans="1:9" x14ac:dyDescent="0.25">
      <c r="A2446" s="14">
        <v>44249</v>
      </c>
      <c r="B2446" s="8" t="s">
        <v>17360</v>
      </c>
      <c r="C2446" s="12">
        <v>48127</v>
      </c>
      <c r="D2446" s="13" t="s">
        <v>4004</v>
      </c>
      <c r="E2446" s="48">
        <v>3665.2</v>
      </c>
      <c r="F2446" s="15">
        <v>44250</v>
      </c>
      <c r="G2446" s="48">
        <v>3665.2</v>
      </c>
      <c r="H2446" s="49">
        <f>Tabla13[[#This Row],[Importe]]-Tabla13[[#This Row],[Pagado]]</f>
        <v>0</v>
      </c>
      <c r="I2446" s="8" t="s">
        <v>10970</v>
      </c>
    </row>
    <row r="2447" spans="1:9" x14ac:dyDescent="0.25">
      <c r="A2447" s="14">
        <v>44249</v>
      </c>
      <c r="B2447" s="8" t="s">
        <v>17361</v>
      </c>
      <c r="C2447" s="12">
        <v>48128</v>
      </c>
      <c r="D2447" s="13" t="s">
        <v>4005</v>
      </c>
      <c r="E2447" s="48">
        <v>4711.5</v>
      </c>
      <c r="F2447" s="15">
        <v>44250</v>
      </c>
      <c r="G2447" s="48">
        <v>4711.5</v>
      </c>
      <c r="H2447" s="49">
        <f>Tabla13[[#This Row],[Importe]]-Tabla13[[#This Row],[Pagado]]</f>
        <v>0</v>
      </c>
      <c r="I2447" s="8" t="s">
        <v>10970</v>
      </c>
    </row>
    <row r="2448" spans="1:9" x14ac:dyDescent="0.25">
      <c r="A2448" s="14">
        <v>44249</v>
      </c>
      <c r="B2448" s="8" t="s">
        <v>17362</v>
      </c>
      <c r="C2448" s="12">
        <v>48129</v>
      </c>
      <c r="D2448" s="13" t="s">
        <v>4006</v>
      </c>
      <c r="E2448" s="48">
        <v>4806.6000000000004</v>
      </c>
      <c r="F2448" s="15">
        <v>44250</v>
      </c>
      <c r="G2448" s="48">
        <v>4806.6000000000004</v>
      </c>
      <c r="H2448" s="49">
        <f>Tabla13[[#This Row],[Importe]]-Tabla13[[#This Row],[Pagado]]</f>
        <v>0</v>
      </c>
      <c r="I2448" s="8" t="s">
        <v>10970</v>
      </c>
    </row>
    <row r="2449" spans="1:9" x14ac:dyDescent="0.25">
      <c r="A2449" s="14">
        <v>44249</v>
      </c>
      <c r="B2449" s="8" t="s">
        <v>17363</v>
      </c>
      <c r="C2449" s="12">
        <v>48130</v>
      </c>
      <c r="D2449" s="13" t="s">
        <v>3964</v>
      </c>
      <c r="E2449" s="48">
        <v>5449.6</v>
      </c>
      <c r="F2449" s="15">
        <v>44250</v>
      </c>
      <c r="G2449" s="48">
        <v>5449.6</v>
      </c>
      <c r="H2449" s="49">
        <f>Tabla13[[#This Row],[Importe]]-Tabla13[[#This Row],[Pagado]]</f>
        <v>0</v>
      </c>
      <c r="I2449" s="8" t="s">
        <v>10970</v>
      </c>
    </row>
    <row r="2450" spans="1:9" x14ac:dyDescent="0.25">
      <c r="A2450" s="14">
        <v>44249</v>
      </c>
      <c r="B2450" s="8" t="s">
        <v>17364</v>
      </c>
      <c r="C2450" s="12">
        <v>48131</v>
      </c>
      <c r="D2450" s="13" t="s">
        <v>4038</v>
      </c>
      <c r="E2450" s="48">
        <v>20471.7</v>
      </c>
      <c r="F2450" s="15">
        <v>44251</v>
      </c>
      <c r="G2450" s="48">
        <v>20471.7</v>
      </c>
      <c r="H2450" s="49">
        <f>Tabla13[[#This Row],[Importe]]-Tabla13[[#This Row],[Pagado]]</f>
        <v>0</v>
      </c>
      <c r="I2450" s="8" t="s">
        <v>10970</v>
      </c>
    </row>
    <row r="2451" spans="1:9" x14ac:dyDescent="0.25">
      <c r="A2451" s="14">
        <v>44249</v>
      </c>
      <c r="B2451" s="8" t="s">
        <v>17365</v>
      </c>
      <c r="C2451" s="12">
        <v>48132</v>
      </c>
      <c r="D2451" s="13" t="s">
        <v>3964</v>
      </c>
      <c r="E2451" s="48">
        <v>1592.8</v>
      </c>
      <c r="F2451" s="15">
        <v>44250</v>
      </c>
      <c r="G2451" s="48">
        <v>1592.8</v>
      </c>
      <c r="H2451" s="49">
        <f>Tabla13[[#This Row],[Importe]]-Tabla13[[#This Row],[Pagado]]</f>
        <v>0</v>
      </c>
      <c r="I2451" s="8" t="s">
        <v>10970</v>
      </c>
    </row>
    <row r="2452" spans="1:9" x14ac:dyDescent="0.25">
      <c r="A2452" s="14">
        <v>44249</v>
      </c>
      <c r="B2452" s="8" t="s">
        <v>17366</v>
      </c>
      <c r="C2452" s="12">
        <v>48133</v>
      </c>
      <c r="D2452" s="13" t="s">
        <v>4059</v>
      </c>
      <c r="E2452" s="48">
        <v>3335.7</v>
      </c>
      <c r="F2452" s="15">
        <v>44249</v>
      </c>
      <c r="G2452" s="48">
        <v>3335.7</v>
      </c>
      <c r="H2452" s="49">
        <f>Tabla13[[#This Row],[Importe]]-Tabla13[[#This Row],[Pagado]]</f>
        <v>0</v>
      </c>
      <c r="I2452" s="8" t="s">
        <v>10970</v>
      </c>
    </row>
    <row r="2453" spans="1:9" x14ac:dyDescent="0.25">
      <c r="A2453" s="14">
        <v>44249</v>
      </c>
      <c r="B2453" s="8" t="s">
        <v>17367</v>
      </c>
      <c r="C2453" s="12">
        <v>48134</v>
      </c>
      <c r="D2453" s="13" t="s">
        <v>4083</v>
      </c>
      <c r="E2453" s="48">
        <v>7217.5</v>
      </c>
      <c r="F2453" s="15">
        <v>44250</v>
      </c>
      <c r="G2453" s="48">
        <v>7217.5</v>
      </c>
      <c r="H2453" s="49">
        <f>Tabla13[[#This Row],[Importe]]-Tabla13[[#This Row],[Pagado]]</f>
        <v>0</v>
      </c>
      <c r="I2453" s="8" t="s">
        <v>10970</v>
      </c>
    </row>
    <row r="2454" spans="1:9" x14ac:dyDescent="0.25">
      <c r="A2454" s="14">
        <v>44249</v>
      </c>
      <c r="B2454" s="8" t="s">
        <v>17368</v>
      </c>
      <c r="C2454" s="12">
        <v>48135</v>
      </c>
      <c r="D2454" s="13" t="s">
        <v>4007</v>
      </c>
      <c r="E2454" s="48">
        <v>2026.6</v>
      </c>
      <c r="F2454" s="15">
        <v>44250</v>
      </c>
      <c r="G2454" s="48">
        <v>2026.6</v>
      </c>
      <c r="H2454" s="49">
        <f>Tabla13[[#This Row],[Importe]]-Tabla13[[#This Row],[Pagado]]</f>
        <v>0</v>
      </c>
      <c r="I2454" s="8" t="s">
        <v>10970</v>
      </c>
    </row>
    <row r="2455" spans="1:9" x14ac:dyDescent="0.25">
      <c r="A2455" s="14">
        <v>44249</v>
      </c>
      <c r="B2455" s="8" t="s">
        <v>17369</v>
      </c>
      <c r="C2455" s="12">
        <v>48136</v>
      </c>
      <c r="D2455" s="13" t="s">
        <v>4085</v>
      </c>
      <c r="E2455" s="48">
        <v>11372.5</v>
      </c>
      <c r="F2455" s="15">
        <v>44250</v>
      </c>
      <c r="G2455" s="48">
        <v>11372.5</v>
      </c>
      <c r="H2455" s="49">
        <f>Tabla13[[#This Row],[Importe]]-Tabla13[[#This Row],[Pagado]]</f>
        <v>0</v>
      </c>
      <c r="I2455" s="8" t="s">
        <v>10970</v>
      </c>
    </row>
    <row r="2456" spans="1:9" x14ac:dyDescent="0.25">
      <c r="A2456" s="14">
        <v>44249</v>
      </c>
      <c r="B2456" s="8" t="s">
        <v>17370</v>
      </c>
      <c r="C2456" s="12">
        <v>48137</v>
      </c>
      <c r="D2456" s="13" t="s">
        <v>4044</v>
      </c>
      <c r="E2456" s="48">
        <v>8903</v>
      </c>
      <c r="F2456" s="15">
        <v>44250</v>
      </c>
      <c r="G2456" s="48">
        <v>8903</v>
      </c>
      <c r="H2456" s="49">
        <f>Tabla13[[#This Row],[Importe]]-Tabla13[[#This Row],[Pagado]]</f>
        <v>0</v>
      </c>
      <c r="I2456" s="8" t="s">
        <v>10970</v>
      </c>
    </row>
    <row r="2457" spans="1:9" x14ac:dyDescent="0.25">
      <c r="A2457" s="14">
        <v>44249</v>
      </c>
      <c r="B2457" s="8" t="s">
        <v>17371</v>
      </c>
      <c r="C2457" s="12">
        <v>48138</v>
      </c>
      <c r="D2457" s="13" t="s">
        <v>4039</v>
      </c>
      <c r="E2457" s="48">
        <v>21434.7</v>
      </c>
      <c r="F2457" s="15">
        <v>44251</v>
      </c>
      <c r="G2457" s="48">
        <v>21434.7</v>
      </c>
      <c r="H2457" s="49">
        <f>Tabla13[[#This Row],[Importe]]-Tabla13[[#This Row],[Pagado]]</f>
        <v>0</v>
      </c>
      <c r="I2457" s="8" t="s">
        <v>10970</v>
      </c>
    </row>
    <row r="2458" spans="1:9" x14ac:dyDescent="0.25">
      <c r="A2458" s="14">
        <v>44249</v>
      </c>
      <c r="B2458" s="8" t="s">
        <v>17372</v>
      </c>
      <c r="C2458" s="12">
        <v>48139</v>
      </c>
      <c r="D2458" s="13" t="s">
        <v>4001</v>
      </c>
      <c r="E2458" s="48">
        <v>4320</v>
      </c>
      <c r="F2458" s="15">
        <v>44250</v>
      </c>
      <c r="G2458" s="48">
        <v>4320</v>
      </c>
      <c r="H2458" s="49">
        <f>Tabla13[[#This Row],[Importe]]-Tabla13[[#This Row],[Pagado]]</f>
        <v>0</v>
      </c>
      <c r="I2458" s="8" t="s">
        <v>10970</v>
      </c>
    </row>
    <row r="2459" spans="1:9" x14ac:dyDescent="0.25">
      <c r="A2459" s="14">
        <v>44249</v>
      </c>
      <c r="B2459" s="8" t="s">
        <v>17373</v>
      </c>
      <c r="C2459" s="12">
        <v>48140</v>
      </c>
      <c r="D2459" s="13" t="s">
        <v>4100</v>
      </c>
      <c r="E2459" s="48">
        <v>540</v>
      </c>
      <c r="F2459" s="15">
        <v>44250</v>
      </c>
      <c r="G2459" s="48">
        <v>540</v>
      </c>
      <c r="H2459" s="49">
        <f>Tabla13[[#This Row],[Importe]]-Tabla13[[#This Row],[Pagado]]</f>
        <v>0</v>
      </c>
      <c r="I2459" s="8" t="s">
        <v>10970</v>
      </c>
    </row>
    <row r="2460" spans="1:9" x14ac:dyDescent="0.25">
      <c r="A2460" s="14">
        <v>44249</v>
      </c>
      <c r="B2460" s="8" t="s">
        <v>17374</v>
      </c>
      <c r="C2460" s="12">
        <v>48141</v>
      </c>
      <c r="D2460" s="13" t="s">
        <v>3964</v>
      </c>
      <c r="E2460" s="48">
        <v>2397.12</v>
      </c>
      <c r="F2460" s="15">
        <v>44250</v>
      </c>
      <c r="G2460" s="48">
        <v>2397.12</v>
      </c>
      <c r="H2460" s="49">
        <f>Tabla13[[#This Row],[Importe]]-Tabla13[[#This Row],[Pagado]]</f>
        <v>0</v>
      </c>
      <c r="I2460" s="8" t="s">
        <v>10970</v>
      </c>
    </row>
    <row r="2461" spans="1:9" x14ac:dyDescent="0.25">
      <c r="A2461" s="14">
        <v>44249</v>
      </c>
      <c r="B2461" s="8" t="s">
        <v>17375</v>
      </c>
      <c r="C2461" s="12">
        <v>48142</v>
      </c>
      <c r="D2461" s="13" t="s">
        <v>3989</v>
      </c>
      <c r="E2461" s="48">
        <v>1630.1</v>
      </c>
      <c r="F2461" s="15">
        <v>44249</v>
      </c>
      <c r="G2461" s="48">
        <v>1630.1</v>
      </c>
      <c r="H2461" s="49">
        <f>Tabla13[[#This Row],[Importe]]-Tabla13[[#This Row],[Pagado]]</f>
        <v>0</v>
      </c>
      <c r="I2461" s="8" t="s">
        <v>10970</v>
      </c>
    </row>
    <row r="2462" spans="1:9" x14ac:dyDescent="0.25">
      <c r="A2462" s="14">
        <v>44249</v>
      </c>
      <c r="B2462" s="8" t="s">
        <v>17376</v>
      </c>
      <c r="C2462" s="12">
        <v>48143</v>
      </c>
      <c r="D2462" s="13" t="s">
        <v>3974</v>
      </c>
      <c r="E2462" s="48">
        <v>6480</v>
      </c>
      <c r="F2462" s="15">
        <v>44250</v>
      </c>
      <c r="G2462" s="48">
        <v>6480</v>
      </c>
      <c r="H2462" s="49">
        <f>Tabla13[[#This Row],[Importe]]-Tabla13[[#This Row],[Pagado]]</f>
        <v>0</v>
      </c>
      <c r="I2462" s="8" t="s">
        <v>10970</v>
      </c>
    </row>
    <row r="2463" spans="1:9" x14ac:dyDescent="0.25">
      <c r="A2463" s="14">
        <v>44249</v>
      </c>
      <c r="B2463" s="8" t="s">
        <v>17377</v>
      </c>
      <c r="C2463" s="12">
        <v>48144</v>
      </c>
      <c r="D2463" s="13" t="s">
        <v>4021</v>
      </c>
      <c r="E2463" s="48">
        <v>15090.8</v>
      </c>
      <c r="F2463" s="15">
        <v>44249</v>
      </c>
      <c r="G2463" s="48">
        <v>15090.8</v>
      </c>
      <c r="H2463" s="49">
        <f>Tabla13[[#This Row],[Importe]]-Tabla13[[#This Row],[Pagado]]</f>
        <v>0</v>
      </c>
      <c r="I2463" s="8" t="s">
        <v>10970</v>
      </c>
    </row>
    <row r="2464" spans="1:9" x14ac:dyDescent="0.25">
      <c r="A2464" s="14">
        <v>44249</v>
      </c>
      <c r="B2464" s="8" t="s">
        <v>17378</v>
      </c>
      <c r="C2464" s="12">
        <v>48145</v>
      </c>
      <c r="D2464" s="13" t="s">
        <v>4079</v>
      </c>
      <c r="E2464" s="48">
        <v>3585.3</v>
      </c>
      <c r="F2464" s="15">
        <v>44249</v>
      </c>
      <c r="G2464" s="48">
        <v>3585.3</v>
      </c>
      <c r="H2464" s="49">
        <f>Tabla13[[#This Row],[Importe]]-Tabla13[[#This Row],[Pagado]]</f>
        <v>0</v>
      </c>
      <c r="I2464" s="8" t="s">
        <v>10970</v>
      </c>
    </row>
    <row r="2465" spans="1:9" x14ac:dyDescent="0.25">
      <c r="A2465" s="14">
        <v>44249</v>
      </c>
      <c r="B2465" s="8" t="s">
        <v>17379</v>
      </c>
      <c r="C2465" s="12">
        <v>48146</v>
      </c>
      <c r="D2465" s="13" t="s">
        <v>4085</v>
      </c>
      <c r="E2465" s="48">
        <v>9741</v>
      </c>
      <c r="F2465" s="15">
        <v>44250</v>
      </c>
      <c r="G2465" s="48">
        <v>9741</v>
      </c>
      <c r="H2465" s="49">
        <f>Tabla13[[#This Row],[Importe]]-Tabla13[[#This Row],[Pagado]]</f>
        <v>0</v>
      </c>
      <c r="I2465" s="8" t="s">
        <v>10970</v>
      </c>
    </row>
    <row r="2466" spans="1:9" x14ac:dyDescent="0.25">
      <c r="A2466" s="14">
        <v>44249</v>
      </c>
      <c r="B2466" s="8" t="s">
        <v>17380</v>
      </c>
      <c r="C2466" s="12">
        <v>48147</v>
      </c>
      <c r="D2466" s="13" t="s">
        <v>3977</v>
      </c>
      <c r="E2466" s="48">
        <v>5144.4799999999996</v>
      </c>
      <c r="F2466" s="15">
        <v>44249</v>
      </c>
      <c r="G2466" s="48">
        <v>5144.4799999999996</v>
      </c>
      <c r="H2466" s="49">
        <f>Tabla13[[#This Row],[Importe]]-Tabla13[[#This Row],[Pagado]]</f>
        <v>0</v>
      </c>
      <c r="I2466" s="8" t="s">
        <v>10970</v>
      </c>
    </row>
    <row r="2467" spans="1:9" x14ac:dyDescent="0.25">
      <c r="A2467" s="14">
        <v>44249</v>
      </c>
      <c r="B2467" s="8" t="s">
        <v>17381</v>
      </c>
      <c r="C2467" s="12">
        <v>48148</v>
      </c>
      <c r="D2467" s="13" t="s">
        <v>3943</v>
      </c>
      <c r="E2467" s="48">
        <v>4342.8</v>
      </c>
      <c r="F2467" s="15">
        <v>44249</v>
      </c>
      <c r="G2467" s="48">
        <v>4342.8</v>
      </c>
      <c r="H2467" s="49">
        <f>Tabla13[[#This Row],[Importe]]-Tabla13[[#This Row],[Pagado]]</f>
        <v>0</v>
      </c>
      <c r="I2467" s="8" t="s">
        <v>10970</v>
      </c>
    </row>
    <row r="2468" spans="1:9" x14ac:dyDescent="0.25">
      <c r="A2468" s="14">
        <v>44249</v>
      </c>
      <c r="B2468" s="8" t="s">
        <v>17382</v>
      </c>
      <c r="C2468" s="12">
        <v>48149</v>
      </c>
      <c r="D2468" s="13" t="s">
        <v>4204</v>
      </c>
      <c r="E2468" s="48">
        <v>4978.3999999999996</v>
      </c>
      <c r="F2468" s="15">
        <v>44249</v>
      </c>
      <c r="G2468" s="48">
        <v>4978.3999999999996</v>
      </c>
      <c r="H2468" s="49">
        <f>Tabla13[[#This Row],[Importe]]-Tabla13[[#This Row],[Pagado]]</f>
        <v>0</v>
      </c>
      <c r="I2468" s="8" t="s">
        <v>10970</v>
      </c>
    </row>
    <row r="2469" spans="1:9" x14ac:dyDescent="0.25">
      <c r="A2469" s="14">
        <v>44249</v>
      </c>
      <c r="B2469" s="8" t="s">
        <v>17383</v>
      </c>
      <c r="C2469" s="12">
        <v>48150</v>
      </c>
      <c r="D2469" s="13" t="s">
        <v>3955</v>
      </c>
      <c r="E2469" s="48">
        <v>655.5</v>
      </c>
      <c r="F2469" s="15">
        <v>44249</v>
      </c>
      <c r="G2469" s="48">
        <v>655.5</v>
      </c>
      <c r="H2469" s="49">
        <f>Tabla13[[#This Row],[Importe]]-Tabla13[[#This Row],[Pagado]]</f>
        <v>0</v>
      </c>
      <c r="I2469" s="8" t="s">
        <v>10970</v>
      </c>
    </row>
    <row r="2470" spans="1:9" x14ac:dyDescent="0.25">
      <c r="A2470" s="14">
        <v>44249</v>
      </c>
      <c r="B2470" s="8" t="s">
        <v>17384</v>
      </c>
      <c r="C2470" s="12">
        <v>48151</v>
      </c>
      <c r="D2470" s="13" t="s">
        <v>3999</v>
      </c>
      <c r="E2470" s="48">
        <v>5489.6</v>
      </c>
      <c r="F2470" s="15">
        <v>44249</v>
      </c>
      <c r="G2470" s="48">
        <v>5489.6</v>
      </c>
      <c r="H2470" s="49">
        <f>Tabla13[[#This Row],[Importe]]-Tabla13[[#This Row],[Pagado]]</f>
        <v>0</v>
      </c>
      <c r="I2470" s="8" t="s">
        <v>10970</v>
      </c>
    </row>
    <row r="2471" spans="1:9" x14ac:dyDescent="0.25">
      <c r="A2471" s="14">
        <v>44249</v>
      </c>
      <c r="B2471" s="8" t="s">
        <v>17385</v>
      </c>
      <c r="C2471" s="12">
        <v>48152</v>
      </c>
      <c r="D2471" s="17" t="s">
        <v>7662</v>
      </c>
      <c r="E2471" s="48">
        <v>0</v>
      </c>
      <c r="F2471" s="18" t="s">
        <v>7662</v>
      </c>
      <c r="G2471" s="48">
        <v>0</v>
      </c>
      <c r="H2471" s="49">
        <f>Tabla13[[#This Row],[Importe]]-Tabla13[[#This Row],[Pagado]]</f>
        <v>0</v>
      </c>
      <c r="I2471" s="8" t="s">
        <v>7662</v>
      </c>
    </row>
    <row r="2472" spans="1:9" x14ac:dyDescent="0.25">
      <c r="A2472" s="14">
        <v>44249</v>
      </c>
      <c r="B2472" s="8" t="s">
        <v>17386</v>
      </c>
      <c r="C2472" s="12">
        <v>48153</v>
      </c>
      <c r="D2472" s="13" t="s">
        <v>4002</v>
      </c>
      <c r="E2472" s="48">
        <v>2801.2</v>
      </c>
      <c r="F2472" s="15">
        <v>44250</v>
      </c>
      <c r="G2472" s="48">
        <v>2801.2</v>
      </c>
      <c r="H2472" s="49">
        <f>Tabla13[[#This Row],[Importe]]-Tabla13[[#This Row],[Pagado]]</f>
        <v>0</v>
      </c>
      <c r="I2472" s="8" t="s">
        <v>10970</v>
      </c>
    </row>
    <row r="2473" spans="1:9" x14ac:dyDescent="0.25">
      <c r="A2473" s="14">
        <v>44249</v>
      </c>
      <c r="B2473" s="8" t="s">
        <v>17387</v>
      </c>
      <c r="C2473" s="12">
        <v>48154</v>
      </c>
      <c r="D2473" s="13" t="s">
        <v>3979</v>
      </c>
      <c r="E2473" s="48">
        <v>7255.7</v>
      </c>
      <c r="F2473" s="15">
        <v>44249</v>
      </c>
      <c r="G2473" s="48">
        <v>7255.7</v>
      </c>
      <c r="H2473" s="49">
        <f>Tabla13[[#This Row],[Importe]]-Tabla13[[#This Row],[Pagado]]</f>
        <v>0</v>
      </c>
      <c r="I2473" s="8" t="s">
        <v>10970</v>
      </c>
    </row>
    <row r="2474" spans="1:9" x14ac:dyDescent="0.25">
      <c r="A2474" s="14">
        <v>44249</v>
      </c>
      <c r="B2474" s="8" t="s">
        <v>17388</v>
      </c>
      <c r="C2474" s="12">
        <v>48155</v>
      </c>
      <c r="D2474" s="13" t="s">
        <v>3981</v>
      </c>
      <c r="E2474" s="48">
        <v>4141.5</v>
      </c>
      <c r="F2474" s="15">
        <v>44250</v>
      </c>
      <c r="G2474" s="48">
        <v>4141.5</v>
      </c>
      <c r="H2474" s="49">
        <f>Tabla13[[#This Row],[Importe]]-Tabla13[[#This Row],[Pagado]]</f>
        <v>0</v>
      </c>
      <c r="I2474" s="8" t="s">
        <v>10970</v>
      </c>
    </row>
    <row r="2475" spans="1:9" x14ac:dyDescent="0.25">
      <c r="A2475" s="14">
        <v>44249</v>
      </c>
      <c r="B2475" s="8" t="s">
        <v>17389</v>
      </c>
      <c r="C2475" s="12">
        <v>48156</v>
      </c>
      <c r="D2475" s="13" t="s">
        <v>4050</v>
      </c>
      <c r="E2475" s="48">
        <v>3088.6</v>
      </c>
      <c r="F2475" s="15">
        <v>44250</v>
      </c>
      <c r="G2475" s="48">
        <v>3088.6</v>
      </c>
      <c r="H2475" s="49">
        <f>Tabla13[[#This Row],[Importe]]-Tabla13[[#This Row],[Pagado]]</f>
        <v>0</v>
      </c>
      <c r="I2475" s="8" t="s">
        <v>10970</v>
      </c>
    </row>
    <row r="2476" spans="1:9" x14ac:dyDescent="0.25">
      <c r="A2476" s="14">
        <v>44249</v>
      </c>
      <c r="B2476" s="8" t="s">
        <v>17390</v>
      </c>
      <c r="C2476" s="12">
        <v>48157</v>
      </c>
      <c r="D2476" s="13" t="s">
        <v>4003</v>
      </c>
      <c r="E2476" s="48">
        <v>27123.26</v>
      </c>
      <c r="F2476" s="15">
        <v>44254</v>
      </c>
      <c r="G2476" s="48">
        <v>27123.26</v>
      </c>
      <c r="H2476" s="49">
        <f>Tabla13[[#This Row],[Importe]]-Tabla13[[#This Row],[Pagado]]</f>
        <v>0</v>
      </c>
      <c r="I2476" s="8" t="s">
        <v>10970</v>
      </c>
    </row>
    <row r="2477" spans="1:9" x14ac:dyDescent="0.25">
      <c r="A2477" s="14">
        <v>44249</v>
      </c>
      <c r="B2477" s="8" t="s">
        <v>17391</v>
      </c>
      <c r="C2477" s="12">
        <v>48158</v>
      </c>
      <c r="D2477" s="13" t="s">
        <v>3986</v>
      </c>
      <c r="E2477" s="48">
        <v>1634.3</v>
      </c>
      <c r="F2477" s="15">
        <v>44250</v>
      </c>
      <c r="G2477" s="48">
        <v>1634.3</v>
      </c>
      <c r="H2477" s="49">
        <f>Tabla13[[#This Row],[Importe]]-Tabla13[[#This Row],[Pagado]]</f>
        <v>0</v>
      </c>
      <c r="I2477" s="8" t="s">
        <v>10970</v>
      </c>
    </row>
    <row r="2478" spans="1:9" x14ac:dyDescent="0.25">
      <c r="A2478" s="14">
        <v>44249</v>
      </c>
      <c r="B2478" s="8" t="s">
        <v>17392</v>
      </c>
      <c r="C2478" s="12">
        <v>48159</v>
      </c>
      <c r="D2478" s="13" t="s">
        <v>3943</v>
      </c>
      <c r="E2478" s="48">
        <v>1430</v>
      </c>
      <c r="F2478" s="15">
        <v>44249</v>
      </c>
      <c r="G2478" s="48">
        <v>1430</v>
      </c>
      <c r="H2478" s="49">
        <f>Tabla13[[#This Row],[Importe]]-Tabla13[[#This Row],[Pagado]]</f>
        <v>0</v>
      </c>
      <c r="I2478" s="8" t="s">
        <v>10970</v>
      </c>
    </row>
    <row r="2479" spans="1:9" x14ac:dyDescent="0.25">
      <c r="A2479" s="14">
        <v>44249</v>
      </c>
      <c r="B2479" s="8" t="s">
        <v>17393</v>
      </c>
      <c r="C2479" s="12">
        <v>48160</v>
      </c>
      <c r="D2479" s="13" t="s">
        <v>4052</v>
      </c>
      <c r="E2479" s="48">
        <v>5292.5</v>
      </c>
      <c r="F2479" s="15">
        <v>44250</v>
      </c>
      <c r="G2479" s="48">
        <v>5292.5</v>
      </c>
      <c r="H2479" s="49">
        <f>Tabla13[[#This Row],[Importe]]-Tabla13[[#This Row],[Pagado]]</f>
        <v>0</v>
      </c>
      <c r="I2479" s="8" t="s">
        <v>10970</v>
      </c>
    </row>
    <row r="2480" spans="1:9" x14ac:dyDescent="0.25">
      <c r="A2480" s="14">
        <v>44249</v>
      </c>
      <c r="B2480" s="8" t="s">
        <v>17394</v>
      </c>
      <c r="C2480" s="12">
        <v>48161</v>
      </c>
      <c r="D2480" s="13" t="s">
        <v>3980</v>
      </c>
      <c r="E2480" s="48">
        <v>3773.8</v>
      </c>
      <c r="F2480" s="15">
        <v>44250</v>
      </c>
      <c r="G2480" s="48">
        <v>3773.8</v>
      </c>
      <c r="H2480" s="49">
        <f>Tabla13[[#This Row],[Importe]]-Tabla13[[#This Row],[Pagado]]</f>
        <v>0</v>
      </c>
      <c r="I2480" s="8" t="s">
        <v>10970</v>
      </c>
    </row>
    <row r="2481" spans="1:9" x14ac:dyDescent="0.25">
      <c r="A2481" s="14">
        <v>44249</v>
      </c>
      <c r="B2481" s="8" t="s">
        <v>17395</v>
      </c>
      <c r="C2481" s="12">
        <v>48162</v>
      </c>
      <c r="D2481" s="13" t="s">
        <v>4120</v>
      </c>
      <c r="E2481" s="48">
        <v>6193.6</v>
      </c>
      <c r="F2481" s="15">
        <v>44250</v>
      </c>
      <c r="G2481" s="48">
        <v>6193.6</v>
      </c>
      <c r="H2481" s="49">
        <f>Tabla13[[#This Row],[Importe]]-Tabla13[[#This Row],[Pagado]]</f>
        <v>0</v>
      </c>
      <c r="I2481" s="8" t="s">
        <v>10970</v>
      </c>
    </row>
    <row r="2482" spans="1:9" x14ac:dyDescent="0.25">
      <c r="A2482" s="14">
        <v>44249</v>
      </c>
      <c r="B2482" s="8" t="s">
        <v>17396</v>
      </c>
      <c r="C2482" s="12">
        <v>48163</v>
      </c>
      <c r="D2482" s="13" t="s">
        <v>4121</v>
      </c>
      <c r="E2482" s="48">
        <v>3870</v>
      </c>
      <c r="F2482" s="15">
        <v>44249</v>
      </c>
      <c r="G2482" s="48">
        <v>3870</v>
      </c>
      <c r="H2482" s="49">
        <f>Tabla13[[#This Row],[Importe]]-Tabla13[[#This Row],[Pagado]]</f>
        <v>0</v>
      </c>
      <c r="I2482" s="8" t="s">
        <v>10970</v>
      </c>
    </row>
    <row r="2483" spans="1:9" x14ac:dyDescent="0.25">
      <c r="A2483" s="14">
        <v>44249</v>
      </c>
      <c r="B2483" s="8" t="s">
        <v>17397</v>
      </c>
      <c r="C2483" s="12">
        <v>48164</v>
      </c>
      <c r="D2483" s="13" t="s">
        <v>4116</v>
      </c>
      <c r="E2483" s="48">
        <v>2172.5</v>
      </c>
      <c r="F2483" s="15">
        <v>44250</v>
      </c>
      <c r="G2483" s="48">
        <v>2172.5</v>
      </c>
      <c r="H2483" s="49">
        <f>Tabla13[[#This Row],[Importe]]-Tabla13[[#This Row],[Pagado]]</f>
        <v>0</v>
      </c>
      <c r="I2483" s="8" t="s">
        <v>10970</v>
      </c>
    </row>
    <row r="2484" spans="1:9" x14ac:dyDescent="0.25">
      <c r="A2484" s="14">
        <v>44249</v>
      </c>
      <c r="B2484" s="8" t="s">
        <v>17398</v>
      </c>
      <c r="C2484" s="12">
        <v>48165</v>
      </c>
      <c r="D2484" s="13" t="s">
        <v>3987</v>
      </c>
      <c r="E2484" s="48">
        <v>2884.5</v>
      </c>
      <c r="F2484" s="15">
        <v>44250</v>
      </c>
      <c r="G2484" s="48">
        <v>2884.5</v>
      </c>
      <c r="H2484" s="49">
        <f>Tabla13[[#This Row],[Importe]]-Tabla13[[#This Row],[Pagado]]</f>
        <v>0</v>
      </c>
      <c r="I2484" s="8" t="s">
        <v>10970</v>
      </c>
    </row>
    <row r="2485" spans="1:9" x14ac:dyDescent="0.25">
      <c r="A2485" s="14">
        <v>44249</v>
      </c>
      <c r="B2485" s="8" t="s">
        <v>17399</v>
      </c>
      <c r="C2485" s="12">
        <v>48166</v>
      </c>
      <c r="D2485" s="13" t="s">
        <v>3985</v>
      </c>
      <c r="E2485" s="48">
        <v>2151</v>
      </c>
      <c r="F2485" s="15">
        <v>44250</v>
      </c>
      <c r="G2485" s="48">
        <v>2151</v>
      </c>
      <c r="H2485" s="49">
        <f>Tabla13[[#This Row],[Importe]]-Tabla13[[#This Row],[Pagado]]</f>
        <v>0</v>
      </c>
      <c r="I2485" s="8" t="s">
        <v>10970</v>
      </c>
    </row>
    <row r="2486" spans="1:9" x14ac:dyDescent="0.25">
      <c r="A2486" s="14">
        <v>44249</v>
      </c>
      <c r="B2486" s="8" t="s">
        <v>17400</v>
      </c>
      <c r="C2486" s="12">
        <v>48167</v>
      </c>
      <c r="D2486" s="13" t="s">
        <v>3975</v>
      </c>
      <c r="E2486" s="48">
        <v>2700</v>
      </c>
      <c r="F2486" s="15">
        <v>44250</v>
      </c>
      <c r="G2486" s="48">
        <v>2700</v>
      </c>
      <c r="H2486" s="49">
        <f>Tabla13[[#This Row],[Importe]]-Tabla13[[#This Row],[Pagado]]</f>
        <v>0</v>
      </c>
      <c r="I2486" s="8" t="s">
        <v>10970</v>
      </c>
    </row>
    <row r="2487" spans="1:9" x14ac:dyDescent="0.25">
      <c r="A2487" s="14">
        <v>44249</v>
      </c>
      <c r="B2487" s="8" t="s">
        <v>17401</v>
      </c>
      <c r="C2487" s="12">
        <v>48168</v>
      </c>
      <c r="D2487" s="13" t="s">
        <v>3975</v>
      </c>
      <c r="E2487" s="48">
        <v>5518.8</v>
      </c>
      <c r="F2487" s="15">
        <v>44250</v>
      </c>
      <c r="G2487" s="48">
        <v>5518.8</v>
      </c>
      <c r="H2487" s="49">
        <f>Tabla13[[#This Row],[Importe]]-Tabla13[[#This Row],[Pagado]]</f>
        <v>0</v>
      </c>
      <c r="I2487" s="8" t="s">
        <v>10970</v>
      </c>
    </row>
    <row r="2488" spans="1:9" x14ac:dyDescent="0.25">
      <c r="A2488" s="14">
        <v>44249</v>
      </c>
      <c r="B2488" s="8" t="s">
        <v>17402</v>
      </c>
      <c r="C2488" s="12">
        <v>48169</v>
      </c>
      <c r="D2488" s="13" t="s">
        <v>3991</v>
      </c>
      <c r="E2488" s="48">
        <v>6099.5</v>
      </c>
      <c r="F2488" s="15">
        <v>44249</v>
      </c>
      <c r="G2488" s="48">
        <v>6099.5</v>
      </c>
      <c r="H2488" s="49">
        <f>Tabla13[[#This Row],[Importe]]-Tabla13[[#This Row],[Pagado]]</f>
        <v>0</v>
      </c>
      <c r="I2488" s="8" t="s">
        <v>10970</v>
      </c>
    </row>
    <row r="2489" spans="1:9" x14ac:dyDescent="0.25">
      <c r="A2489" s="14">
        <v>44249</v>
      </c>
      <c r="B2489" s="8" t="s">
        <v>17403</v>
      </c>
      <c r="C2489" s="12">
        <v>48170</v>
      </c>
      <c r="D2489" s="13" t="s">
        <v>4057</v>
      </c>
      <c r="E2489" s="48">
        <v>3316.5</v>
      </c>
      <c r="F2489" s="15">
        <v>44249</v>
      </c>
      <c r="G2489" s="48">
        <v>3316.5</v>
      </c>
      <c r="H2489" s="49">
        <f>Tabla13[[#This Row],[Importe]]-Tabla13[[#This Row],[Pagado]]</f>
        <v>0</v>
      </c>
      <c r="I2489" s="8" t="s">
        <v>10970</v>
      </c>
    </row>
    <row r="2490" spans="1:9" ht="30" x14ac:dyDescent="0.25">
      <c r="A2490" s="14">
        <v>44249</v>
      </c>
      <c r="B2490" s="8" t="s">
        <v>17404</v>
      </c>
      <c r="C2490" s="12">
        <v>48171</v>
      </c>
      <c r="D2490" s="13" t="s">
        <v>4053</v>
      </c>
      <c r="E2490" s="48">
        <v>3233</v>
      </c>
      <c r="F2490" s="15" t="s">
        <v>17405</v>
      </c>
      <c r="G2490" s="48">
        <f>2000+1233</f>
        <v>3233</v>
      </c>
      <c r="H2490" s="49">
        <f>Tabla13[[#This Row],[Importe]]-Tabla13[[#This Row],[Pagado]]</f>
        <v>0</v>
      </c>
      <c r="I2490" s="8" t="s">
        <v>10970</v>
      </c>
    </row>
    <row r="2491" spans="1:9" x14ac:dyDescent="0.25">
      <c r="A2491" s="14">
        <v>44249</v>
      </c>
      <c r="B2491" s="8" t="s">
        <v>17406</v>
      </c>
      <c r="C2491" s="12">
        <v>48172</v>
      </c>
      <c r="D2491" s="13" t="s">
        <v>4129</v>
      </c>
      <c r="E2491" s="48">
        <v>5185.3</v>
      </c>
      <c r="F2491" s="15">
        <v>44249</v>
      </c>
      <c r="G2491" s="48">
        <v>5185.3</v>
      </c>
      <c r="H2491" s="49">
        <f>Tabla13[[#This Row],[Importe]]-Tabla13[[#This Row],[Pagado]]</f>
        <v>0</v>
      </c>
      <c r="I2491" s="8" t="s">
        <v>10970</v>
      </c>
    </row>
    <row r="2492" spans="1:9" x14ac:dyDescent="0.25">
      <c r="A2492" s="14">
        <v>44249</v>
      </c>
      <c r="B2492" s="8" t="s">
        <v>17407</v>
      </c>
      <c r="C2492" s="12">
        <v>48173</v>
      </c>
      <c r="D2492" s="13" t="s">
        <v>4042</v>
      </c>
      <c r="E2492" s="48">
        <v>28752</v>
      </c>
      <c r="F2492" s="15">
        <v>44271</v>
      </c>
      <c r="G2492" s="48">
        <v>28752</v>
      </c>
      <c r="H2492" s="49">
        <f>Tabla13[[#This Row],[Importe]]-Tabla13[[#This Row],[Pagado]]</f>
        <v>0</v>
      </c>
      <c r="I2492" s="8" t="s">
        <v>12422</v>
      </c>
    </row>
    <row r="2493" spans="1:9" x14ac:dyDescent="0.25">
      <c r="A2493" s="14">
        <v>44249</v>
      </c>
      <c r="B2493" s="8" t="s">
        <v>17408</v>
      </c>
      <c r="C2493" s="12">
        <v>48174</v>
      </c>
      <c r="D2493" s="13" t="s">
        <v>4019</v>
      </c>
      <c r="E2493" s="48">
        <v>7.87</v>
      </c>
      <c r="F2493" s="15">
        <v>44252</v>
      </c>
      <c r="G2493" s="48">
        <v>7.87</v>
      </c>
      <c r="H2493" s="49">
        <f>Tabla13[[#This Row],[Importe]]-Tabla13[[#This Row],[Pagado]]</f>
        <v>0</v>
      </c>
      <c r="I2493" s="8" t="s">
        <v>10970</v>
      </c>
    </row>
    <row r="2494" spans="1:9" x14ac:dyDescent="0.25">
      <c r="A2494" s="14">
        <v>44249</v>
      </c>
      <c r="B2494" s="8" t="s">
        <v>17409</v>
      </c>
      <c r="C2494" s="12">
        <v>48175</v>
      </c>
      <c r="D2494" s="13" t="s">
        <v>3964</v>
      </c>
      <c r="E2494" s="48">
        <v>117</v>
      </c>
      <c r="F2494" s="15">
        <v>44249</v>
      </c>
      <c r="G2494" s="48">
        <v>117</v>
      </c>
      <c r="H2494" s="49">
        <f>Tabla13[[#This Row],[Importe]]-Tabla13[[#This Row],[Pagado]]</f>
        <v>0</v>
      </c>
      <c r="I2494" s="8" t="s">
        <v>10970</v>
      </c>
    </row>
    <row r="2495" spans="1:9" x14ac:dyDescent="0.25">
      <c r="A2495" s="14">
        <v>44249</v>
      </c>
      <c r="B2495" s="8" t="s">
        <v>17410</v>
      </c>
      <c r="C2495" s="12">
        <v>48176</v>
      </c>
      <c r="D2495" s="13" t="s">
        <v>4122</v>
      </c>
      <c r="E2495" s="48">
        <v>3.62</v>
      </c>
      <c r="F2495" s="15">
        <v>44263</v>
      </c>
      <c r="G2495" s="48">
        <v>3.62</v>
      </c>
      <c r="H2495" s="49">
        <f>Tabla13[[#This Row],[Importe]]-Tabla13[[#This Row],[Pagado]]</f>
        <v>0</v>
      </c>
      <c r="I2495" s="8" t="s">
        <v>10970</v>
      </c>
    </row>
    <row r="2496" spans="1:9" x14ac:dyDescent="0.25">
      <c r="A2496" s="14">
        <v>44249</v>
      </c>
      <c r="B2496" s="8" t="s">
        <v>17411</v>
      </c>
      <c r="C2496" s="12">
        <v>48177</v>
      </c>
      <c r="D2496" s="13" t="s">
        <v>4136</v>
      </c>
      <c r="E2496" s="48">
        <v>6443.7</v>
      </c>
      <c r="F2496" s="15">
        <v>44249</v>
      </c>
      <c r="G2496" s="48">
        <v>6443.7</v>
      </c>
      <c r="H2496" s="49">
        <f>Tabla13[[#This Row],[Importe]]-Tabla13[[#This Row],[Pagado]]</f>
        <v>0</v>
      </c>
      <c r="I2496" s="8" t="s">
        <v>10970</v>
      </c>
    </row>
    <row r="2497" spans="1:9" x14ac:dyDescent="0.25">
      <c r="A2497" s="14">
        <v>44249</v>
      </c>
      <c r="B2497" s="8" t="s">
        <v>17412</v>
      </c>
      <c r="C2497" s="12">
        <v>48178</v>
      </c>
      <c r="D2497" s="13" t="s">
        <v>4099</v>
      </c>
      <c r="E2497" s="48">
        <v>3438</v>
      </c>
      <c r="F2497" s="15">
        <v>44249</v>
      </c>
      <c r="G2497" s="48">
        <v>3438</v>
      </c>
      <c r="H2497" s="49">
        <f>Tabla13[[#This Row],[Importe]]-Tabla13[[#This Row],[Pagado]]</f>
        <v>0</v>
      </c>
      <c r="I2497" s="8" t="s">
        <v>10970</v>
      </c>
    </row>
    <row r="2498" spans="1:9" x14ac:dyDescent="0.25">
      <c r="A2498" s="14">
        <v>44249</v>
      </c>
      <c r="B2498" s="8" t="s">
        <v>17413</v>
      </c>
      <c r="C2498" s="12">
        <v>48179</v>
      </c>
      <c r="D2498" s="13" t="s">
        <v>4097</v>
      </c>
      <c r="E2498" s="48">
        <v>1838.4</v>
      </c>
      <c r="F2498" s="15">
        <v>44249</v>
      </c>
      <c r="G2498" s="48">
        <v>1838.4</v>
      </c>
      <c r="H2498" s="49">
        <f>Tabla13[[#This Row],[Importe]]-Tabla13[[#This Row],[Pagado]]</f>
        <v>0</v>
      </c>
      <c r="I2498" s="8" t="s">
        <v>10970</v>
      </c>
    </row>
    <row r="2499" spans="1:9" x14ac:dyDescent="0.25">
      <c r="A2499" s="14">
        <v>44249</v>
      </c>
      <c r="B2499" s="8" t="s">
        <v>17414</v>
      </c>
      <c r="C2499" s="12">
        <v>48180</v>
      </c>
      <c r="D2499" s="13" t="s">
        <v>4097</v>
      </c>
      <c r="E2499" s="48">
        <v>288.8</v>
      </c>
      <c r="F2499" s="15">
        <v>44249</v>
      </c>
      <c r="G2499" s="48">
        <v>288.8</v>
      </c>
      <c r="H2499" s="49">
        <f>Tabla13[[#This Row],[Importe]]-Tabla13[[#This Row],[Pagado]]</f>
        <v>0</v>
      </c>
      <c r="I2499" s="8" t="s">
        <v>10970</v>
      </c>
    </row>
    <row r="2500" spans="1:9" x14ac:dyDescent="0.25">
      <c r="A2500" s="14">
        <v>44249</v>
      </c>
      <c r="B2500" s="8" t="s">
        <v>17415</v>
      </c>
      <c r="C2500" s="12">
        <v>48181</v>
      </c>
      <c r="D2500" s="13" t="s">
        <v>4133</v>
      </c>
      <c r="E2500" s="48">
        <v>594</v>
      </c>
      <c r="F2500" s="15">
        <v>44249</v>
      </c>
      <c r="G2500" s="48">
        <v>594</v>
      </c>
      <c r="H2500" s="49">
        <f>Tabla13[[#This Row],[Importe]]-Tabla13[[#This Row],[Pagado]]</f>
        <v>0</v>
      </c>
      <c r="I2500" s="8" t="s">
        <v>10970</v>
      </c>
    </row>
    <row r="2501" spans="1:9" x14ac:dyDescent="0.25">
      <c r="A2501" s="14">
        <v>44249</v>
      </c>
      <c r="B2501" s="8" t="s">
        <v>17416</v>
      </c>
      <c r="C2501" s="12">
        <v>48182</v>
      </c>
      <c r="D2501" s="17" t="s">
        <v>7662</v>
      </c>
      <c r="E2501" s="48">
        <v>0</v>
      </c>
      <c r="F2501" s="18" t="s">
        <v>7662</v>
      </c>
      <c r="G2501" s="48">
        <v>0</v>
      </c>
      <c r="H2501" s="49">
        <f>Tabla13[[#This Row],[Importe]]-Tabla13[[#This Row],[Pagado]]</f>
        <v>0</v>
      </c>
      <c r="I2501" s="8" t="s">
        <v>7662</v>
      </c>
    </row>
    <row r="2502" spans="1:9" x14ac:dyDescent="0.25">
      <c r="A2502" s="14">
        <v>44249</v>
      </c>
      <c r="B2502" s="8" t="s">
        <v>17417</v>
      </c>
      <c r="C2502" s="12">
        <v>48183</v>
      </c>
      <c r="D2502" s="13" t="s">
        <v>4017</v>
      </c>
      <c r="E2502" s="48">
        <v>111144.6</v>
      </c>
      <c r="F2502" s="15">
        <v>44254</v>
      </c>
      <c r="G2502" s="48">
        <v>111144.6</v>
      </c>
      <c r="H2502" s="49">
        <f>Tabla13[[#This Row],[Importe]]-Tabla13[[#This Row],[Pagado]]</f>
        <v>0</v>
      </c>
      <c r="I2502" s="8" t="s">
        <v>10970</v>
      </c>
    </row>
    <row r="2503" spans="1:9" x14ac:dyDescent="0.25">
      <c r="A2503" s="14">
        <v>44249</v>
      </c>
      <c r="B2503" s="8" t="s">
        <v>17418</v>
      </c>
      <c r="C2503" s="12">
        <v>48184</v>
      </c>
      <c r="D2503" s="13" t="s">
        <v>4017</v>
      </c>
      <c r="E2503" s="48">
        <v>967.2</v>
      </c>
      <c r="F2503" s="15">
        <v>44254</v>
      </c>
      <c r="G2503" s="48">
        <v>967.2</v>
      </c>
      <c r="H2503" s="49">
        <f>Tabla13[[#This Row],[Importe]]-Tabla13[[#This Row],[Pagado]]</f>
        <v>0</v>
      </c>
      <c r="I2503" s="8" t="s">
        <v>10970</v>
      </c>
    </row>
    <row r="2504" spans="1:9" x14ac:dyDescent="0.25">
      <c r="A2504" s="14">
        <v>44249</v>
      </c>
      <c r="B2504" s="8" t="s">
        <v>17419</v>
      </c>
      <c r="C2504" s="12">
        <v>48185</v>
      </c>
      <c r="D2504" s="13" t="s">
        <v>4059</v>
      </c>
      <c r="E2504" s="48">
        <v>5278</v>
      </c>
      <c r="F2504" s="15">
        <v>44249</v>
      </c>
      <c r="G2504" s="48">
        <v>5278</v>
      </c>
      <c r="H2504" s="49">
        <f>Tabla13[[#This Row],[Importe]]-Tabla13[[#This Row],[Pagado]]</f>
        <v>0</v>
      </c>
      <c r="I2504" s="8" t="s">
        <v>10970</v>
      </c>
    </row>
    <row r="2505" spans="1:9" x14ac:dyDescent="0.25">
      <c r="A2505" s="14">
        <v>44249</v>
      </c>
      <c r="B2505" s="8" t="s">
        <v>17420</v>
      </c>
      <c r="C2505" s="12">
        <v>48186</v>
      </c>
      <c r="D2505" s="13" t="s">
        <v>3964</v>
      </c>
      <c r="E2505" s="48">
        <v>189</v>
      </c>
      <c r="F2505" s="15">
        <v>44249</v>
      </c>
      <c r="G2505" s="48">
        <v>189</v>
      </c>
      <c r="H2505" s="49">
        <f>Tabla13[[#This Row],[Importe]]-Tabla13[[#This Row],[Pagado]]</f>
        <v>0</v>
      </c>
      <c r="I2505" s="8" t="s">
        <v>10970</v>
      </c>
    </row>
    <row r="2506" spans="1:9" x14ac:dyDescent="0.25">
      <c r="A2506" s="14">
        <v>44249</v>
      </c>
      <c r="B2506" s="8" t="s">
        <v>17421</v>
      </c>
      <c r="C2506" s="12">
        <v>48187</v>
      </c>
      <c r="D2506" s="13" t="s">
        <v>4096</v>
      </c>
      <c r="E2506" s="48">
        <v>10517</v>
      </c>
      <c r="F2506" s="15">
        <v>44249</v>
      </c>
      <c r="G2506" s="48">
        <v>10517</v>
      </c>
      <c r="H2506" s="49">
        <f>Tabla13[[#This Row],[Importe]]-Tabla13[[#This Row],[Pagado]]</f>
        <v>0</v>
      </c>
      <c r="I2506" s="8" t="s">
        <v>10970</v>
      </c>
    </row>
    <row r="2507" spans="1:9" x14ac:dyDescent="0.25">
      <c r="A2507" s="14">
        <v>44249</v>
      </c>
      <c r="B2507" s="8" t="s">
        <v>17422</v>
      </c>
      <c r="C2507" s="12">
        <v>48188</v>
      </c>
      <c r="D2507" s="13" t="s">
        <v>4027</v>
      </c>
      <c r="E2507" s="48">
        <v>4314.8</v>
      </c>
      <c r="F2507" s="15">
        <v>44249</v>
      </c>
      <c r="G2507" s="48">
        <v>4314.8</v>
      </c>
      <c r="H2507" s="49">
        <f>Tabla13[[#This Row],[Importe]]-Tabla13[[#This Row],[Pagado]]</f>
        <v>0</v>
      </c>
      <c r="I2507" s="8" t="s">
        <v>10970</v>
      </c>
    </row>
    <row r="2508" spans="1:9" x14ac:dyDescent="0.25">
      <c r="A2508" s="14">
        <v>44249</v>
      </c>
      <c r="B2508" s="8" t="s">
        <v>17423</v>
      </c>
      <c r="C2508" s="12">
        <v>48189</v>
      </c>
      <c r="D2508" s="13" t="s">
        <v>4105</v>
      </c>
      <c r="E2508" s="48">
        <v>32000.400000000001</v>
      </c>
      <c r="F2508" s="15">
        <v>44249</v>
      </c>
      <c r="G2508" s="48">
        <v>32000.400000000001</v>
      </c>
      <c r="H2508" s="49">
        <f>Tabla13[[#This Row],[Importe]]-Tabla13[[#This Row],[Pagado]]</f>
        <v>0</v>
      </c>
      <c r="I2508" s="8" t="s">
        <v>10970</v>
      </c>
    </row>
    <row r="2509" spans="1:9" x14ac:dyDescent="0.25">
      <c r="A2509" s="14">
        <v>44249</v>
      </c>
      <c r="B2509" s="8" t="s">
        <v>17424</v>
      </c>
      <c r="C2509" s="12">
        <v>48190</v>
      </c>
      <c r="D2509" s="13" t="s">
        <v>4037</v>
      </c>
      <c r="E2509" s="48">
        <v>1152</v>
      </c>
      <c r="F2509" s="15">
        <v>44249</v>
      </c>
      <c r="G2509" s="48">
        <v>1152</v>
      </c>
      <c r="H2509" s="49">
        <f>Tabla13[[#This Row],[Importe]]-Tabla13[[#This Row],[Pagado]]</f>
        <v>0</v>
      </c>
      <c r="I2509" s="8" t="s">
        <v>10970</v>
      </c>
    </row>
    <row r="2510" spans="1:9" x14ac:dyDescent="0.25">
      <c r="A2510" s="14">
        <v>44249</v>
      </c>
      <c r="B2510" s="8" t="s">
        <v>17425</v>
      </c>
      <c r="C2510" s="12">
        <v>48191</v>
      </c>
      <c r="D2510" s="13" t="s">
        <v>4189</v>
      </c>
      <c r="E2510" s="48">
        <v>9973.6</v>
      </c>
      <c r="F2510" s="15">
        <v>44249</v>
      </c>
      <c r="G2510" s="48">
        <v>9973.6</v>
      </c>
      <c r="H2510" s="49">
        <f>Tabla13[[#This Row],[Importe]]-Tabla13[[#This Row],[Pagado]]</f>
        <v>0</v>
      </c>
      <c r="I2510" s="8" t="s">
        <v>10970</v>
      </c>
    </row>
    <row r="2511" spans="1:9" x14ac:dyDescent="0.25">
      <c r="A2511" s="14">
        <v>44249</v>
      </c>
      <c r="B2511" s="8" t="s">
        <v>17426</v>
      </c>
      <c r="C2511" s="12">
        <v>48192</v>
      </c>
      <c r="D2511" s="13" t="s">
        <v>4130</v>
      </c>
      <c r="E2511" s="48">
        <v>43653.599999999999</v>
      </c>
      <c r="F2511" s="15">
        <v>44250</v>
      </c>
      <c r="G2511" s="48">
        <v>43653.599999999999</v>
      </c>
      <c r="H2511" s="49">
        <f>Tabla13[[#This Row],[Importe]]-Tabla13[[#This Row],[Pagado]]</f>
        <v>0</v>
      </c>
      <c r="I2511" s="8" t="s">
        <v>10970</v>
      </c>
    </row>
    <row r="2512" spans="1:9" x14ac:dyDescent="0.25">
      <c r="A2512" s="14">
        <v>44249</v>
      </c>
      <c r="B2512" s="8" t="s">
        <v>17427</v>
      </c>
      <c r="C2512" s="12">
        <v>48193</v>
      </c>
      <c r="D2512" s="13" t="s">
        <v>4104</v>
      </c>
      <c r="E2512" s="48">
        <v>9176</v>
      </c>
      <c r="F2512" s="15">
        <v>44249</v>
      </c>
      <c r="G2512" s="48">
        <v>9176</v>
      </c>
      <c r="H2512" s="49">
        <f>Tabla13[[#This Row],[Importe]]-Tabla13[[#This Row],[Pagado]]</f>
        <v>0</v>
      </c>
      <c r="I2512" s="8" t="s">
        <v>10970</v>
      </c>
    </row>
    <row r="2513" spans="1:9" x14ac:dyDescent="0.25">
      <c r="A2513" s="14">
        <v>44249</v>
      </c>
      <c r="B2513" s="8" t="s">
        <v>17428</v>
      </c>
      <c r="C2513" s="12">
        <v>48194</v>
      </c>
      <c r="D2513" s="13" t="s">
        <v>3964</v>
      </c>
      <c r="E2513" s="48">
        <v>40.5</v>
      </c>
      <c r="F2513" s="15">
        <v>44249</v>
      </c>
      <c r="G2513" s="48">
        <v>40.5</v>
      </c>
      <c r="H2513" s="49">
        <f>Tabla13[[#This Row],[Importe]]-Tabla13[[#This Row],[Pagado]]</f>
        <v>0</v>
      </c>
      <c r="I2513" s="8" t="s">
        <v>10970</v>
      </c>
    </row>
    <row r="2514" spans="1:9" x14ac:dyDescent="0.25">
      <c r="A2514" s="14">
        <v>44249</v>
      </c>
      <c r="B2514" s="8" t="s">
        <v>17429</v>
      </c>
      <c r="C2514" s="12">
        <v>48195</v>
      </c>
      <c r="D2514" s="13" t="s">
        <v>4008</v>
      </c>
      <c r="E2514" s="48">
        <v>2724</v>
      </c>
      <c r="F2514" s="15">
        <v>44250</v>
      </c>
      <c r="G2514" s="48">
        <v>2724</v>
      </c>
      <c r="H2514" s="49">
        <f>Tabla13[[#This Row],[Importe]]-Tabla13[[#This Row],[Pagado]]</f>
        <v>0</v>
      </c>
      <c r="I2514" s="8" t="s">
        <v>10970</v>
      </c>
    </row>
    <row r="2515" spans="1:9" x14ac:dyDescent="0.25">
      <c r="A2515" s="14">
        <v>44249</v>
      </c>
      <c r="B2515" s="8" t="s">
        <v>17430</v>
      </c>
      <c r="C2515" s="12">
        <v>48196</v>
      </c>
      <c r="D2515" s="13" t="s">
        <v>3964</v>
      </c>
      <c r="E2515" s="48">
        <v>58.5</v>
      </c>
      <c r="F2515" s="15">
        <v>44249</v>
      </c>
      <c r="G2515" s="48">
        <v>58.5</v>
      </c>
      <c r="H2515" s="49">
        <f>Tabla13[[#This Row],[Importe]]-Tabla13[[#This Row],[Pagado]]</f>
        <v>0</v>
      </c>
      <c r="I2515" s="8" t="s">
        <v>10970</v>
      </c>
    </row>
    <row r="2516" spans="1:9" x14ac:dyDescent="0.25">
      <c r="A2516" s="14">
        <v>44249</v>
      </c>
      <c r="B2516" s="8" t="s">
        <v>17431</v>
      </c>
      <c r="C2516" s="12">
        <v>48197</v>
      </c>
      <c r="D2516" s="13" t="s">
        <v>4054</v>
      </c>
      <c r="E2516" s="48">
        <v>39009.599999999999</v>
      </c>
      <c r="F2516" s="15">
        <v>44250</v>
      </c>
      <c r="G2516" s="48">
        <v>39009.599999999999</v>
      </c>
      <c r="H2516" s="49">
        <f>Tabla13[[#This Row],[Importe]]-Tabla13[[#This Row],[Pagado]]</f>
        <v>0</v>
      </c>
      <c r="I2516" s="8" t="s">
        <v>10970</v>
      </c>
    </row>
    <row r="2517" spans="1:9" x14ac:dyDescent="0.25">
      <c r="A2517" s="14">
        <v>44249</v>
      </c>
      <c r="B2517" s="8" t="s">
        <v>17432</v>
      </c>
      <c r="C2517" s="12">
        <v>48198</v>
      </c>
      <c r="D2517" s="13" t="s">
        <v>4017</v>
      </c>
      <c r="E2517" s="48">
        <v>1679.6</v>
      </c>
      <c r="F2517" s="15">
        <v>44254</v>
      </c>
      <c r="G2517" s="48">
        <v>1679.6</v>
      </c>
      <c r="H2517" s="49">
        <f>Tabla13[[#This Row],[Importe]]-Tabla13[[#This Row],[Pagado]]</f>
        <v>0</v>
      </c>
      <c r="I2517" s="8" t="s">
        <v>10970</v>
      </c>
    </row>
    <row r="2518" spans="1:9" x14ac:dyDescent="0.25">
      <c r="A2518" s="14">
        <v>44249</v>
      </c>
      <c r="B2518" s="8" t="s">
        <v>17433</v>
      </c>
      <c r="C2518" s="12">
        <v>48199</v>
      </c>
      <c r="D2518" s="13" t="s">
        <v>4074</v>
      </c>
      <c r="E2518" s="48">
        <v>38000</v>
      </c>
      <c r="F2518" s="15">
        <v>44249</v>
      </c>
      <c r="G2518" s="48">
        <v>38000</v>
      </c>
      <c r="H2518" s="49">
        <f>Tabla13[[#This Row],[Importe]]-Tabla13[[#This Row],[Pagado]]</f>
        <v>0</v>
      </c>
      <c r="I2518" s="8" t="s">
        <v>10970</v>
      </c>
    </row>
    <row r="2519" spans="1:9" x14ac:dyDescent="0.25">
      <c r="A2519" s="14">
        <v>44249</v>
      </c>
      <c r="B2519" s="8" t="s">
        <v>17434</v>
      </c>
      <c r="C2519" s="12">
        <v>48200</v>
      </c>
      <c r="D2519" s="13" t="s">
        <v>4073</v>
      </c>
      <c r="E2519" s="48">
        <v>8055.8</v>
      </c>
      <c r="F2519" s="15">
        <v>44249</v>
      </c>
      <c r="G2519" s="48">
        <v>8055.8</v>
      </c>
      <c r="H2519" s="49">
        <f>Tabla13[[#This Row],[Importe]]-Tabla13[[#This Row],[Pagado]]</f>
        <v>0</v>
      </c>
      <c r="I2519" s="8" t="s">
        <v>10970</v>
      </c>
    </row>
    <row r="2520" spans="1:9" x14ac:dyDescent="0.25">
      <c r="A2520" s="14">
        <v>44249</v>
      </c>
      <c r="B2520" s="8" t="s">
        <v>17435</v>
      </c>
      <c r="C2520" s="12">
        <v>48201</v>
      </c>
      <c r="D2520" s="13" t="s">
        <v>8503</v>
      </c>
      <c r="E2520" s="48">
        <v>2160</v>
      </c>
      <c r="F2520" s="15">
        <v>44249</v>
      </c>
      <c r="G2520" s="48">
        <v>2160</v>
      </c>
      <c r="H2520" s="49">
        <f>Tabla13[[#This Row],[Importe]]-Tabla13[[#This Row],[Pagado]]</f>
        <v>0</v>
      </c>
      <c r="I2520" s="8" t="s">
        <v>10970</v>
      </c>
    </row>
    <row r="2521" spans="1:9" x14ac:dyDescent="0.25">
      <c r="A2521" s="14">
        <v>44249</v>
      </c>
      <c r="B2521" s="8" t="s">
        <v>17436</v>
      </c>
      <c r="C2521" s="12">
        <v>48202</v>
      </c>
      <c r="D2521" s="13" t="s">
        <v>4097</v>
      </c>
      <c r="E2521" s="48">
        <v>1360</v>
      </c>
      <c r="F2521" s="15">
        <v>44249</v>
      </c>
      <c r="G2521" s="48">
        <v>1360</v>
      </c>
      <c r="H2521" s="49">
        <f>Tabla13[[#This Row],[Importe]]-Tabla13[[#This Row],[Pagado]]</f>
        <v>0</v>
      </c>
      <c r="I2521" s="8" t="s">
        <v>10970</v>
      </c>
    </row>
    <row r="2522" spans="1:9" x14ac:dyDescent="0.25">
      <c r="A2522" s="14">
        <v>44249</v>
      </c>
      <c r="B2522" s="8" t="s">
        <v>17437</v>
      </c>
      <c r="C2522" s="12">
        <v>48203</v>
      </c>
      <c r="D2522" s="13" t="s">
        <v>10241</v>
      </c>
      <c r="E2522" s="48">
        <v>5545.6</v>
      </c>
      <c r="F2522" s="15">
        <v>44249</v>
      </c>
      <c r="G2522" s="48">
        <v>5545.6</v>
      </c>
      <c r="H2522" s="49">
        <f>Tabla13[[#This Row],[Importe]]-Tabla13[[#This Row],[Pagado]]</f>
        <v>0</v>
      </c>
      <c r="I2522" s="8" t="s">
        <v>10970</v>
      </c>
    </row>
    <row r="2523" spans="1:9" x14ac:dyDescent="0.25">
      <c r="A2523" s="14">
        <v>44249</v>
      </c>
      <c r="B2523" s="8" t="s">
        <v>17438</v>
      </c>
      <c r="C2523" s="12">
        <v>48204</v>
      </c>
      <c r="D2523" s="13" t="s">
        <v>3964</v>
      </c>
      <c r="E2523" s="48">
        <v>6647.8</v>
      </c>
      <c r="F2523" s="15">
        <v>44249</v>
      </c>
      <c r="G2523" s="48">
        <v>6647.8</v>
      </c>
      <c r="H2523" s="49">
        <f>Tabla13[[#This Row],[Importe]]-Tabla13[[#This Row],[Pagado]]</f>
        <v>0</v>
      </c>
      <c r="I2523" s="8" t="s">
        <v>10970</v>
      </c>
    </row>
    <row r="2524" spans="1:9" x14ac:dyDescent="0.25">
      <c r="A2524" s="14">
        <v>44249</v>
      </c>
      <c r="B2524" s="8" t="s">
        <v>17439</v>
      </c>
      <c r="C2524" s="12">
        <v>48205</v>
      </c>
      <c r="D2524" s="13" t="s">
        <v>4025</v>
      </c>
      <c r="E2524" s="48">
        <v>4253.3999999999996</v>
      </c>
      <c r="F2524" s="15">
        <v>44249</v>
      </c>
      <c r="G2524" s="48">
        <v>4253.3999999999996</v>
      </c>
      <c r="H2524" s="49">
        <f>Tabla13[[#This Row],[Importe]]-Tabla13[[#This Row],[Pagado]]</f>
        <v>0</v>
      </c>
      <c r="I2524" s="8" t="s">
        <v>10970</v>
      </c>
    </row>
    <row r="2525" spans="1:9" x14ac:dyDescent="0.25">
      <c r="A2525" s="14">
        <v>44249</v>
      </c>
      <c r="B2525" s="8" t="s">
        <v>17440</v>
      </c>
      <c r="C2525" s="12">
        <v>48206</v>
      </c>
      <c r="D2525" s="13" t="s">
        <v>3964</v>
      </c>
      <c r="E2525" s="48">
        <v>76.5</v>
      </c>
      <c r="F2525" s="15">
        <v>44250</v>
      </c>
      <c r="G2525" s="48">
        <v>76.5</v>
      </c>
      <c r="H2525" s="49">
        <f>Tabla13[[#This Row],[Importe]]-Tabla13[[#This Row],[Pagado]]</f>
        <v>0</v>
      </c>
      <c r="I2525" s="8" t="s">
        <v>10970</v>
      </c>
    </row>
    <row r="2526" spans="1:9" x14ac:dyDescent="0.25">
      <c r="A2526" s="14">
        <v>44250</v>
      </c>
      <c r="B2526" s="8" t="s">
        <v>17441</v>
      </c>
      <c r="C2526" s="12">
        <v>48207</v>
      </c>
      <c r="D2526" s="13" t="s">
        <v>3936</v>
      </c>
      <c r="E2526" s="48">
        <v>6855.2</v>
      </c>
      <c r="F2526" s="15">
        <v>44252</v>
      </c>
      <c r="G2526" s="48">
        <v>6855.2</v>
      </c>
      <c r="H2526" s="49">
        <f>Tabla13[[#This Row],[Importe]]-Tabla13[[#This Row],[Pagado]]</f>
        <v>0</v>
      </c>
      <c r="I2526" s="8" t="s">
        <v>10970</v>
      </c>
    </row>
    <row r="2527" spans="1:9" ht="30" x14ac:dyDescent="0.25">
      <c r="A2527" s="14">
        <v>44250</v>
      </c>
      <c r="B2527" s="8" t="s">
        <v>17442</v>
      </c>
      <c r="C2527" s="12">
        <v>48208</v>
      </c>
      <c r="D2527" s="13" t="s">
        <v>3935</v>
      </c>
      <c r="E2527" s="48">
        <v>57092.2</v>
      </c>
      <c r="F2527" s="15" t="s">
        <v>17443</v>
      </c>
      <c r="G2527" s="48">
        <f>53000+4092.2</f>
        <v>57092.2</v>
      </c>
      <c r="H2527" s="49">
        <f>Tabla13[[#This Row],[Importe]]-Tabla13[[#This Row],[Pagado]]</f>
        <v>0</v>
      </c>
      <c r="I2527" s="8" t="s">
        <v>10970</v>
      </c>
    </row>
    <row r="2528" spans="1:9" x14ac:dyDescent="0.25">
      <c r="A2528" s="14">
        <v>44250</v>
      </c>
      <c r="B2528" s="8" t="s">
        <v>17444</v>
      </c>
      <c r="C2528" s="12">
        <v>48209</v>
      </c>
      <c r="D2528" s="13" t="s">
        <v>4035</v>
      </c>
      <c r="E2528" s="48">
        <v>15148.5</v>
      </c>
      <c r="F2528" s="15">
        <v>44250</v>
      </c>
      <c r="G2528" s="48">
        <v>15148.5</v>
      </c>
      <c r="H2528" s="49">
        <f>Tabla13[[#This Row],[Importe]]-Tabla13[[#This Row],[Pagado]]</f>
        <v>0</v>
      </c>
      <c r="I2528" s="8" t="s">
        <v>10970</v>
      </c>
    </row>
    <row r="2529" spans="1:9" x14ac:dyDescent="0.25">
      <c r="A2529" s="14">
        <v>44250</v>
      </c>
      <c r="B2529" s="8" t="s">
        <v>17445</v>
      </c>
      <c r="C2529" s="12">
        <v>48210</v>
      </c>
      <c r="D2529" s="13" t="s">
        <v>4129</v>
      </c>
      <c r="E2529" s="48">
        <v>10604.9</v>
      </c>
      <c r="F2529" s="15">
        <v>44250</v>
      </c>
      <c r="G2529" s="48">
        <v>10604.9</v>
      </c>
      <c r="H2529" s="49">
        <f>Tabla13[[#This Row],[Importe]]-Tabla13[[#This Row],[Pagado]]</f>
        <v>0</v>
      </c>
      <c r="I2529" s="8" t="s">
        <v>10970</v>
      </c>
    </row>
    <row r="2530" spans="1:9" x14ac:dyDescent="0.25">
      <c r="A2530" s="14">
        <v>44250</v>
      </c>
      <c r="B2530" s="8" t="s">
        <v>17446</v>
      </c>
      <c r="C2530" s="12">
        <v>48211</v>
      </c>
      <c r="D2530" s="13" t="s">
        <v>3975</v>
      </c>
      <c r="E2530" s="48">
        <v>2700</v>
      </c>
      <c r="F2530" s="15">
        <v>44250</v>
      </c>
      <c r="G2530" s="48">
        <v>2700</v>
      </c>
      <c r="H2530" s="49">
        <f>Tabla13[[#This Row],[Importe]]-Tabla13[[#This Row],[Pagado]]</f>
        <v>0</v>
      </c>
      <c r="I2530" s="8" t="s">
        <v>10970</v>
      </c>
    </row>
    <row r="2531" spans="1:9" x14ac:dyDescent="0.25">
      <c r="A2531" s="14">
        <v>44250</v>
      </c>
      <c r="B2531" s="8" t="s">
        <v>17447</v>
      </c>
      <c r="C2531" s="12">
        <v>48212</v>
      </c>
      <c r="D2531" s="13" t="s">
        <v>3968</v>
      </c>
      <c r="E2531" s="48">
        <v>4320</v>
      </c>
      <c r="F2531" s="15">
        <v>44250</v>
      </c>
      <c r="G2531" s="48">
        <v>4320</v>
      </c>
      <c r="H2531" s="49">
        <f>Tabla13[[#This Row],[Importe]]-Tabla13[[#This Row],[Pagado]]</f>
        <v>0</v>
      </c>
      <c r="I2531" s="8" t="s">
        <v>10970</v>
      </c>
    </row>
    <row r="2532" spans="1:9" x14ac:dyDescent="0.25">
      <c r="A2532" s="14">
        <v>44250</v>
      </c>
      <c r="B2532" s="8" t="s">
        <v>17448</v>
      </c>
      <c r="C2532" s="12">
        <v>48213</v>
      </c>
      <c r="D2532" s="13" t="s">
        <v>3950</v>
      </c>
      <c r="E2532" s="48">
        <v>39490</v>
      </c>
      <c r="F2532" s="15">
        <v>44252</v>
      </c>
      <c r="G2532" s="48">
        <v>39490</v>
      </c>
      <c r="H2532" s="49">
        <f>Tabla13[[#This Row],[Importe]]-Tabla13[[#This Row],[Pagado]]</f>
        <v>0</v>
      </c>
      <c r="I2532" s="8" t="s">
        <v>10970</v>
      </c>
    </row>
    <row r="2533" spans="1:9" x14ac:dyDescent="0.25">
      <c r="A2533" s="14">
        <v>44250</v>
      </c>
      <c r="B2533" s="8" t="s">
        <v>17449</v>
      </c>
      <c r="C2533" s="12">
        <v>48214</v>
      </c>
      <c r="D2533" s="13" t="s">
        <v>3949</v>
      </c>
      <c r="E2533" s="48">
        <v>22533.4</v>
      </c>
      <c r="F2533" s="15">
        <v>44251</v>
      </c>
      <c r="G2533" s="48">
        <v>22533.4</v>
      </c>
      <c r="H2533" s="49">
        <f>Tabla13[[#This Row],[Importe]]-Tabla13[[#This Row],[Pagado]]</f>
        <v>0</v>
      </c>
      <c r="I2533" s="8" t="s">
        <v>10970</v>
      </c>
    </row>
    <row r="2534" spans="1:9" x14ac:dyDescent="0.25">
      <c r="A2534" s="14">
        <v>44250</v>
      </c>
      <c r="B2534" s="8" t="s">
        <v>17450</v>
      </c>
      <c r="C2534" s="12">
        <v>48215</v>
      </c>
      <c r="D2534" s="13" t="s">
        <v>3947</v>
      </c>
      <c r="E2534" s="48">
        <v>3904.1</v>
      </c>
      <c r="F2534" s="15">
        <v>44251</v>
      </c>
      <c r="G2534" s="48">
        <v>3904.1</v>
      </c>
      <c r="H2534" s="49">
        <f>Tabla13[[#This Row],[Importe]]-Tabla13[[#This Row],[Pagado]]</f>
        <v>0</v>
      </c>
      <c r="I2534" s="8" t="s">
        <v>10970</v>
      </c>
    </row>
    <row r="2535" spans="1:9" x14ac:dyDescent="0.25">
      <c r="A2535" s="14">
        <v>44250</v>
      </c>
      <c r="B2535" s="8" t="s">
        <v>17451</v>
      </c>
      <c r="C2535" s="12">
        <v>48216</v>
      </c>
      <c r="D2535" s="13" t="s">
        <v>3944</v>
      </c>
      <c r="E2535" s="48">
        <v>4081.8</v>
      </c>
      <c r="F2535" s="15">
        <v>44251</v>
      </c>
      <c r="G2535" s="48">
        <v>4081.8</v>
      </c>
      <c r="H2535" s="49">
        <f>Tabla13[[#This Row],[Importe]]-Tabla13[[#This Row],[Pagado]]</f>
        <v>0</v>
      </c>
      <c r="I2535" s="8" t="s">
        <v>10970</v>
      </c>
    </row>
    <row r="2536" spans="1:9" x14ac:dyDescent="0.25">
      <c r="A2536" s="14">
        <v>44250</v>
      </c>
      <c r="B2536" s="8" t="s">
        <v>17452</v>
      </c>
      <c r="C2536" s="12">
        <v>48217</v>
      </c>
      <c r="D2536" s="13" t="s">
        <v>3952</v>
      </c>
      <c r="E2536" s="48">
        <v>23785.599999999999</v>
      </c>
      <c r="F2536" s="15">
        <v>44257</v>
      </c>
      <c r="G2536" s="48">
        <v>23785.599999999999</v>
      </c>
      <c r="H2536" s="49">
        <f>Tabla13[[#This Row],[Importe]]-Tabla13[[#This Row],[Pagado]]</f>
        <v>0</v>
      </c>
      <c r="I2536" s="8" t="s">
        <v>10970</v>
      </c>
    </row>
    <row r="2537" spans="1:9" x14ac:dyDescent="0.25">
      <c r="A2537" s="14">
        <v>44250</v>
      </c>
      <c r="B2537" s="8" t="s">
        <v>17453</v>
      </c>
      <c r="C2537" s="12">
        <v>48218</v>
      </c>
      <c r="D2537" s="13" t="s">
        <v>3946</v>
      </c>
      <c r="E2537" s="48">
        <v>3103.8</v>
      </c>
      <c r="F2537" s="15">
        <v>44252</v>
      </c>
      <c r="G2537" s="48">
        <v>3103.8</v>
      </c>
      <c r="H2537" s="49">
        <f>Tabla13[[#This Row],[Importe]]-Tabla13[[#This Row],[Pagado]]</f>
        <v>0</v>
      </c>
      <c r="I2537" s="8" t="s">
        <v>10970</v>
      </c>
    </row>
    <row r="2538" spans="1:9" x14ac:dyDescent="0.25">
      <c r="A2538" s="14">
        <v>44250</v>
      </c>
      <c r="B2538" s="8" t="s">
        <v>17454</v>
      </c>
      <c r="C2538" s="12">
        <v>48219</v>
      </c>
      <c r="D2538" s="13" t="s">
        <v>8333</v>
      </c>
      <c r="E2538" s="48">
        <v>6890.4</v>
      </c>
      <c r="F2538" s="15">
        <v>44254</v>
      </c>
      <c r="G2538" s="48">
        <v>6890.4</v>
      </c>
      <c r="H2538" s="49">
        <f>Tabla13[[#This Row],[Importe]]-Tabla13[[#This Row],[Pagado]]</f>
        <v>0</v>
      </c>
      <c r="I2538" s="8" t="s">
        <v>10970</v>
      </c>
    </row>
    <row r="2539" spans="1:9" x14ac:dyDescent="0.25">
      <c r="A2539" s="14">
        <v>44250</v>
      </c>
      <c r="B2539" s="8" t="s">
        <v>17455</v>
      </c>
      <c r="C2539" s="12">
        <v>48220</v>
      </c>
      <c r="D2539" s="13" t="s">
        <v>3938</v>
      </c>
      <c r="E2539" s="48">
        <v>3607.7</v>
      </c>
      <c r="F2539" s="15">
        <v>44251</v>
      </c>
      <c r="G2539" s="48">
        <v>3607.7</v>
      </c>
      <c r="H2539" s="49">
        <f>Tabla13[[#This Row],[Importe]]-Tabla13[[#This Row],[Pagado]]</f>
        <v>0</v>
      </c>
      <c r="I2539" s="8" t="s">
        <v>10970</v>
      </c>
    </row>
    <row r="2540" spans="1:9" x14ac:dyDescent="0.25">
      <c r="A2540" s="14">
        <v>44250</v>
      </c>
      <c r="B2540" s="8" t="s">
        <v>17456</v>
      </c>
      <c r="C2540" s="12">
        <v>48221</v>
      </c>
      <c r="D2540" s="13" t="s">
        <v>3964</v>
      </c>
      <c r="E2540" s="48">
        <v>3052</v>
      </c>
      <c r="F2540" s="15">
        <v>44250</v>
      </c>
      <c r="G2540" s="48">
        <v>3052</v>
      </c>
      <c r="H2540" s="49">
        <f>Tabla13[[#This Row],[Importe]]-Tabla13[[#This Row],[Pagado]]</f>
        <v>0</v>
      </c>
      <c r="I2540" s="8" t="s">
        <v>10970</v>
      </c>
    </row>
    <row r="2541" spans="1:9" ht="30" x14ac:dyDescent="0.25">
      <c r="A2541" s="14">
        <v>44250</v>
      </c>
      <c r="B2541" s="8" t="s">
        <v>17457</v>
      </c>
      <c r="C2541" s="12">
        <v>48222</v>
      </c>
      <c r="D2541" s="13" t="s">
        <v>3951</v>
      </c>
      <c r="E2541" s="48">
        <v>4234.3999999999996</v>
      </c>
      <c r="F2541" s="15" t="s">
        <v>17458</v>
      </c>
      <c r="G2541" s="48">
        <f>1000+3234.4</f>
        <v>4234.3999999999996</v>
      </c>
      <c r="H2541" s="49">
        <f>Tabla13[[#This Row],[Importe]]-Tabla13[[#This Row],[Pagado]]</f>
        <v>0</v>
      </c>
      <c r="I2541" s="8" t="s">
        <v>10970</v>
      </c>
    </row>
    <row r="2542" spans="1:9" x14ac:dyDescent="0.25">
      <c r="A2542" s="14">
        <v>44250</v>
      </c>
      <c r="B2542" s="8" t="s">
        <v>17459</v>
      </c>
      <c r="C2542" s="12">
        <v>48223</v>
      </c>
      <c r="D2542" s="13" t="s">
        <v>3939</v>
      </c>
      <c r="E2542" s="48">
        <v>3612</v>
      </c>
      <c r="F2542" s="15">
        <v>44251</v>
      </c>
      <c r="G2542" s="48">
        <v>3612</v>
      </c>
      <c r="H2542" s="49">
        <f>Tabla13[[#This Row],[Importe]]-Tabla13[[#This Row],[Pagado]]</f>
        <v>0</v>
      </c>
      <c r="I2542" s="8" t="s">
        <v>10970</v>
      </c>
    </row>
    <row r="2543" spans="1:9" x14ac:dyDescent="0.25">
      <c r="A2543" s="14">
        <v>44250</v>
      </c>
      <c r="B2543" s="8" t="s">
        <v>17460</v>
      </c>
      <c r="C2543" s="12">
        <v>48224</v>
      </c>
      <c r="D2543" s="13" t="s">
        <v>4024</v>
      </c>
      <c r="E2543" s="48">
        <v>47674.8</v>
      </c>
      <c r="F2543" s="15">
        <v>44250</v>
      </c>
      <c r="G2543" s="48">
        <v>47674.8</v>
      </c>
      <c r="H2543" s="49">
        <f>Tabla13[[#This Row],[Importe]]-Tabla13[[#This Row],[Pagado]]</f>
        <v>0</v>
      </c>
      <c r="I2543" s="8" t="s">
        <v>10970</v>
      </c>
    </row>
    <row r="2544" spans="1:9" x14ac:dyDescent="0.25">
      <c r="A2544" s="14">
        <v>44250</v>
      </c>
      <c r="B2544" s="8" t="s">
        <v>17461</v>
      </c>
      <c r="C2544" s="12">
        <v>48225</v>
      </c>
      <c r="D2544" s="13" t="s">
        <v>3942</v>
      </c>
      <c r="E2544" s="48">
        <v>3344</v>
      </c>
      <c r="F2544" s="15">
        <v>44254</v>
      </c>
      <c r="G2544" s="48">
        <v>3344</v>
      </c>
      <c r="H2544" s="49">
        <f>Tabla13[[#This Row],[Importe]]-Tabla13[[#This Row],[Pagado]]</f>
        <v>0</v>
      </c>
      <c r="I2544" s="8" t="s">
        <v>10970</v>
      </c>
    </row>
    <row r="2545" spans="1:9" x14ac:dyDescent="0.25">
      <c r="A2545" s="14">
        <v>44250</v>
      </c>
      <c r="B2545" s="8" t="s">
        <v>17462</v>
      </c>
      <c r="C2545" s="12">
        <v>48226</v>
      </c>
      <c r="D2545" s="13" t="s">
        <v>3945</v>
      </c>
      <c r="E2545" s="48">
        <v>3526</v>
      </c>
      <c r="F2545" s="15">
        <v>44251</v>
      </c>
      <c r="G2545" s="48">
        <v>3526</v>
      </c>
      <c r="H2545" s="49">
        <f>Tabla13[[#This Row],[Importe]]-Tabla13[[#This Row],[Pagado]]</f>
        <v>0</v>
      </c>
      <c r="I2545" s="8" t="s">
        <v>10970</v>
      </c>
    </row>
    <row r="2546" spans="1:9" x14ac:dyDescent="0.25">
      <c r="A2546" s="14">
        <v>44250</v>
      </c>
      <c r="B2546" s="8" t="s">
        <v>17463</v>
      </c>
      <c r="C2546" s="12">
        <v>48227</v>
      </c>
      <c r="D2546" s="13" t="s">
        <v>3941</v>
      </c>
      <c r="E2546" s="48">
        <v>3500.2</v>
      </c>
      <c r="F2546" s="15">
        <v>44252</v>
      </c>
      <c r="G2546" s="48">
        <v>3500.2</v>
      </c>
      <c r="H2546" s="49">
        <f>Tabla13[[#This Row],[Importe]]-Tabla13[[#This Row],[Pagado]]</f>
        <v>0</v>
      </c>
      <c r="I2546" s="8" t="s">
        <v>10970</v>
      </c>
    </row>
    <row r="2547" spans="1:9" x14ac:dyDescent="0.25">
      <c r="A2547" s="14">
        <v>44250</v>
      </c>
      <c r="B2547" s="8" t="s">
        <v>17464</v>
      </c>
      <c r="C2547" s="12">
        <v>48228</v>
      </c>
      <c r="D2547" s="13" t="s">
        <v>4013</v>
      </c>
      <c r="E2547" s="48">
        <v>39890</v>
      </c>
      <c r="F2547" s="15">
        <v>44250</v>
      </c>
      <c r="G2547" s="48">
        <v>39890</v>
      </c>
      <c r="H2547" s="49">
        <f>Tabla13[[#This Row],[Importe]]-Tabla13[[#This Row],[Pagado]]</f>
        <v>0</v>
      </c>
      <c r="I2547" s="8" t="s">
        <v>10970</v>
      </c>
    </row>
    <row r="2548" spans="1:9" x14ac:dyDescent="0.25">
      <c r="A2548" s="14">
        <v>44250</v>
      </c>
      <c r="B2548" s="8" t="s">
        <v>17465</v>
      </c>
      <c r="C2548" s="12">
        <v>48229</v>
      </c>
      <c r="D2548" s="13" t="s">
        <v>4089</v>
      </c>
      <c r="E2548" s="48">
        <v>1167.8</v>
      </c>
      <c r="F2548" s="15">
        <v>44250</v>
      </c>
      <c r="G2548" s="48">
        <v>1167.8</v>
      </c>
      <c r="H2548" s="49">
        <f>Tabla13[[#This Row],[Importe]]-Tabla13[[#This Row],[Pagado]]</f>
        <v>0</v>
      </c>
      <c r="I2548" s="8" t="s">
        <v>10970</v>
      </c>
    </row>
    <row r="2549" spans="1:9" x14ac:dyDescent="0.25">
      <c r="A2549" s="14">
        <v>44250</v>
      </c>
      <c r="B2549" s="8" t="s">
        <v>17466</v>
      </c>
      <c r="C2549" s="12">
        <v>48230</v>
      </c>
      <c r="D2549" s="13" t="s">
        <v>4187</v>
      </c>
      <c r="E2549" s="48">
        <v>13408.2</v>
      </c>
      <c r="F2549" s="15">
        <v>44250</v>
      </c>
      <c r="G2549" s="48">
        <v>13408.2</v>
      </c>
      <c r="H2549" s="49">
        <f>Tabla13[[#This Row],[Importe]]-Tabla13[[#This Row],[Pagado]]</f>
        <v>0</v>
      </c>
      <c r="I2549" s="8" t="s">
        <v>10970</v>
      </c>
    </row>
    <row r="2550" spans="1:9" x14ac:dyDescent="0.25">
      <c r="A2550" s="14">
        <v>44250</v>
      </c>
      <c r="B2550" s="8" t="s">
        <v>17467</v>
      </c>
      <c r="C2550" s="12">
        <v>48231</v>
      </c>
      <c r="D2550" s="13" t="s">
        <v>4107</v>
      </c>
      <c r="E2550" s="48">
        <v>35176.199999999997</v>
      </c>
      <c r="F2550" s="15">
        <v>44251</v>
      </c>
      <c r="G2550" s="48">
        <v>35176.199999999997</v>
      </c>
      <c r="H2550" s="49">
        <f>Tabla13[[#This Row],[Importe]]-Tabla13[[#This Row],[Pagado]]</f>
        <v>0</v>
      </c>
      <c r="I2550" s="8" t="s">
        <v>10970</v>
      </c>
    </row>
    <row r="2551" spans="1:9" x14ac:dyDescent="0.25">
      <c r="A2551" s="14">
        <v>44250</v>
      </c>
      <c r="B2551" s="8" t="s">
        <v>17468</v>
      </c>
      <c r="C2551" s="12">
        <v>48232</v>
      </c>
      <c r="D2551" s="13" t="s">
        <v>3962</v>
      </c>
      <c r="E2551" s="48">
        <v>6225</v>
      </c>
      <c r="F2551" s="15">
        <v>44250</v>
      </c>
      <c r="G2551" s="48">
        <v>6225</v>
      </c>
      <c r="H2551" s="49">
        <f>Tabla13[[#This Row],[Importe]]-Tabla13[[#This Row],[Pagado]]</f>
        <v>0</v>
      </c>
      <c r="I2551" s="8" t="s">
        <v>10970</v>
      </c>
    </row>
    <row r="2552" spans="1:9" x14ac:dyDescent="0.25">
      <c r="A2552" s="14">
        <v>44250</v>
      </c>
      <c r="B2552" s="8" t="s">
        <v>17469</v>
      </c>
      <c r="C2552" s="12">
        <v>48233</v>
      </c>
      <c r="D2552" s="13" t="s">
        <v>3968</v>
      </c>
      <c r="E2552" s="48">
        <v>6480</v>
      </c>
      <c r="F2552" s="15">
        <v>44253</v>
      </c>
      <c r="G2552" s="48">
        <v>6480</v>
      </c>
      <c r="H2552" s="49">
        <f>Tabla13[[#This Row],[Importe]]-Tabla13[[#This Row],[Pagado]]</f>
        <v>0</v>
      </c>
      <c r="I2552" s="8" t="s">
        <v>10970</v>
      </c>
    </row>
    <row r="2553" spans="1:9" x14ac:dyDescent="0.25">
      <c r="A2553" s="14">
        <v>44250</v>
      </c>
      <c r="B2553" s="8" t="s">
        <v>17470</v>
      </c>
      <c r="C2553" s="12">
        <v>48234</v>
      </c>
      <c r="D2553" s="13" t="s">
        <v>3995</v>
      </c>
      <c r="E2553" s="48">
        <v>54743.4</v>
      </c>
      <c r="F2553" s="15">
        <v>44250</v>
      </c>
      <c r="G2553" s="48">
        <v>54743.4</v>
      </c>
      <c r="H2553" s="49">
        <f>Tabla13[[#This Row],[Importe]]-Tabla13[[#This Row],[Pagado]]</f>
        <v>0</v>
      </c>
      <c r="I2553" s="8" t="s">
        <v>10970</v>
      </c>
    </row>
    <row r="2554" spans="1:9" x14ac:dyDescent="0.25">
      <c r="A2554" s="14">
        <v>44250</v>
      </c>
      <c r="B2554" s="8" t="s">
        <v>17471</v>
      </c>
      <c r="C2554" s="12">
        <v>48235</v>
      </c>
      <c r="D2554" s="13" t="s">
        <v>4031</v>
      </c>
      <c r="E2554" s="48">
        <v>2430</v>
      </c>
      <c r="F2554" s="15">
        <v>44250</v>
      </c>
      <c r="G2554" s="48">
        <v>2430</v>
      </c>
      <c r="H2554" s="49">
        <f>Tabla13[[#This Row],[Importe]]-Tabla13[[#This Row],[Pagado]]</f>
        <v>0</v>
      </c>
      <c r="I2554" s="8" t="s">
        <v>10970</v>
      </c>
    </row>
    <row r="2555" spans="1:9" x14ac:dyDescent="0.25">
      <c r="A2555" s="14">
        <v>44250</v>
      </c>
      <c r="B2555" s="8" t="s">
        <v>17472</v>
      </c>
      <c r="C2555" s="12">
        <v>48236</v>
      </c>
      <c r="D2555" s="13" t="s">
        <v>3958</v>
      </c>
      <c r="E2555" s="48">
        <v>3290</v>
      </c>
      <c r="F2555" s="15">
        <v>44250</v>
      </c>
      <c r="G2555" s="48">
        <v>3290</v>
      </c>
      <c r="H2555" s="49">
        <f>Tabla13[[#This Row],[Importe]]-Tabla13[[#This Row],[Pagado]]</f>
        <v>0</v>
      </c>
      <c r="I2555" s="8" t="s">
        <v>10970</v>
      </c>
    </row>
    <row r="2556" spans="1:9" x14ac:dyDescent="0.25">
      <c r="A2556" s="14">
        <v>44250</v>
      </c>
      <c r="B2556" s="8" t="s">
        <v>17473</v>
      </c>
      <c r="C2556" s="12">
        <v>48237</v>
      </c>
      <c r="D2556" s="13" t="s">
        <v>3978</v>
      </c>
      <c r="E2556" s="48">
        <v>7262.2</v>
      </c>
      <c r="F2556" s="15">
        <v>44250</v>
      </c>
      <c r="G2556" s="48">
        <v>7262.2</v>
      </c>
      <c r="H2556" s="49">
        <f>Tabla13[[#This Row],[Importe]]-Tabla13[[#This Row],[Pagado]]</f>
        <v>0</v>
      </c>
      <c r="I2556" s="8" t="s">
        <v>10970</v>
      </c>
    </row>
    <row r="2557" spans="1:9" x14ac:dyDescent="0.25">
      <c r="A2557" s="14">
        <v>44250</v>
      </c>
      <c r="B2557" s="8" t="s">
        <v>17474</v>
      </c>
      <c r="C2557" s="12">
        <v>48238</v>
      </c>
      <c r="D2557" s="13" t="s">
        <v>3970</v>
      </c>
      <c r="E2557" s="48">
        <v>1484</v>
      </c>
      <c r="F2557" s="15">
        <v>44250</v>
      </c>
      <c r="G2557" s="48">
        <v>1484</v>
      </c>
      <c r="H2557" s="49">
        <f>Tabla13[[#This Row],[Importe]]-Tabla13[[#This Row],[Pagado]]</f>
        <v>0</v>
      </c>
      <c r="I2557" s="8" t="s">
        <v>10970</v>
      </c>
    </row>
    <row r="2558" spans="1:9" x14ac:dyDescent="0.25">
      <c r="A2558" s="14">
        <v>44250</v>
      </c>
      <c r="B2558" s="8" t="s">
        <v>17475</v>
      </c>
      <c r="C2558" s="12">
        <v>48239</v>
      </c>
      <c r="D2558" s="13" t="s">
        <v>3964</v>
      </c>
      <c r="E2558" s="48">
        <v>1620</v>
      </c>
      <c r="F2558" s="15">
        <v>44250</v>
      </c>
      <c r="G2558" s="48">
        <v>1620</v>
      </c>
      <c r="H2558" s="49">
        <f>Tabla13[[#This Row],[Importe]]-Tabla13[[#This Row],[Pagado]]</f>
        <v>0</v>
      </c>
      <c r="I2558" s="8" t="s">
        <v>10970</v>
      </c>
    </row>
    <row r="2559" spans="1:9" x14ac:dyDescent="0.25">
      <c r="A2559" s="14">
        <v>44250</v>
      </c>
      <c r="B2559" s="8" t="s">
        <v>17476</v>
      </c>
      <c r="C2559" s="12">
        <v>48240</v>
      </c>
      <c r="D2559" s="13" t="s">
        <v>4156</v>
      </c>
      <c r="E2559" s="48">
        <v>3643.2</v>
      </c>
      <c r="F2559" s="15">
        <v>44250</v>
      </c>
      <c r="G2559" s="48">
        <v>3643.2</v>
      </c>
      <c r="H2559" s="49">
        <f>Tabla13[[#This Row],[Importe]]-Tabla13[[#This Row],[Pagado]]</f>
        <v>0</v>
      </c>
      <c r="I2559" s="8" t="s">
        <v>10970</v>
      </c>
    </row>
    <row r="2560" spans="1:9" x14ac:dyDescent="0.25">
      <c r="A2560" s="14">
        <v>44250</v>
      </c>
      <c r="B2560" s="8" t="s">
        <v>17477</v>
      </c>
      <c r="C2560" s="12">
        <v>48241</v>
      </c>
      <c r="D2560" s="13" t="s">
        <v>3982</v>
      </c>
      <c r="E2560" s="48">
        <v>858</v>
      </c>
      <c r="F2560" s="15">
        <v>44250</v>
      </c>
      <c r="G2560" s="48">
        <v>858</v>
      </c>
      <c r="H2560" s="49">
        <f>Tabla13[[#This Row],[Importe]]-Tabla13[[#This Row],[Pagado]]</f>
        <v>0</v>
      </c>
      <c r="I2560" s="8" t="s">
        <v>10970</v>
      </c>
    </row>
    <row r="2561" spans="1:9" x14ac:dyDescent="0.25">
      <c r="A2561" s="14">
        <v>44250</v>
      </c>
      <c r="B2561" s="8" t="s">
        <v>17478</v>
      </c>
      <c r="C2561" s="12">
        <v>48242</v>
      </c>
      <c r="D2561" s="13" t="s">
        <v>4030</v>
      </c>
      <c r="E2561" s="48">
        <v>825</v>
      </c>
      <c r="F2561" s="15">
        <v>44250</v>
      </c>
      <c r="G2561" s="48">
        <v>825</v>
      </c>
      <c r="H2561" s="49">
        <f>Tabla13[[#This Row],[Importe]]-Tabla13[[#This Row],[Pagado]]</f>
        <v>0</v>
      </c>
      <c r="I2561" s="8" t="s">
        <v>10970</v>
      </c>
    </row>
    <row r="2562" spans="1:9" x14ac:dyDescent="0.25">
      <c r="A2562" s="14">
        <v>44250</v>
      </c>
      <c r="B2562" s="8" t="s">
        <v>17479</v>
      </c>
      <c r="C2562" s="12">
        <v>48243</v>
      </c>
      <c r="D2562" s="13" t="s">
        <v>3971</v>
      </c>
      <c r="E2562" s="48">
        <v>4006.9</v>
      </c>
      <c r="F2562" s="15">
        <v>44250</v>
      </c>
      <c r="G2562" s="48">
        <v>4006.9</v>
      </c>
      <c r="H2562" s="49">
        <f>Tabla13[[#This Row],[Importe]]-Tabla13[[#This Row],[Pagado]]</f>
        <v>0</v>
      </c>
      <c r="I2562" s="8" t="s">
        <v>10970</v>
      </c>
    </row>
    <row r="2563" spans="1:9" x14ac:dyDescent="0.25">
      <c r="A2563" s="14">
        <v>44250</v>
      </c>
      <c r="B2563" s="8" t="s">
        <v>17480</v>
      </c>
      <c r="C2563" s="12">
        <v>48244</v>
      </c>
      <c r="D2563" s="13" t="s">
        <v>3954</v>
      </c>
      <c r="E2563" s="48">
        <v>9413.4</v>
      </c>
      <c r="F2563" s="15">
        <v>44250</v>
      </c>
      <c r="G2563" s="48">
        <v>9413.4</v>
      </c>
      <c r="H2563" s="49">
        <f>Tabla13[[#This Row],[Importe]]-Tabla13[[#This Row],[Pagado]]</f>
        <v>0</v>
      </c>
      <c r="I2563" s="8" t="s">
        <v>10970</v>
      </c>
    </row>
    <row r="2564" spans="1:9" x14ac:dyDescent="0.25">
      <c r="A2564" s="14">
        <v>44250</v>
      </c>
      <c r="B2564" s="8" t="s">
        <v>17481</v>
      </c>
      <c r="C2564" s="12">
        <v>48245</v>
      </c>
      <c r="D2564" s="13" t="s">
        <v>3972</v>
      </c>
      <c r="E2564" s="48">
        <v>3344.3</v>
      </c>
      <c r="F2564" s="15">
        <v>44250</v>
      </c>
      <c r="G2564" s="48">
        <v>3344.3</v>
      </c>
      <c r="H2564" s="49">
        <f>Tabla13[[#This Row],[Importe]]-Tabla13[[#This Row],[Pagado]]</f>
        <v>0</v>
      </c>
      <c r="I2564" s="8" t="s">
        <v>10970</v>
      </c>
    </row>
    <row r="2565" spans="1:9" x14ac:dyDescent="0.25">
      <c r="A2565" s="14">
        <v>44250</v>
      </c>
      <c r="B2565" s="8" t="s">
        <v>17482</v>
      </c>
      <c r="C2565" s="12">
        <v>48246</v>
      </c>
      <c r="D2565" s="13" t="s">
        <v>4142</v>
      </c>
      <c r="E2565" s="48">
        <v>18584.599999999999</v>
      </c>
      <c r="F2565" s="15">
        <v>44250</v>
      </c>
      <c r="G2565" s="48">
        <v>18584.599999999999</v>
      </c>
      <c r="H2565" s="49">
        <f>Tabla13[[#This Row],[Importe]]-Tabla13[[#This Row],[Pagado]]</f>
        <v>0</v>
      </c>
      <c r="I2565" s="8" t="s">
        <v>10970</v>
      </c>
    </row>
    <row r="2566" spans="1:9" x14ac:dyDescent="0.25">
      <c r="A2566" s="14">
        <v>44250</v>
      </c>
      <c r="B2566" s="8" t="s">
        <v>17483</v>
      </c>
      <c r="C2566" s="12">
        <v>48247</v>
      </c>
      <c r="D2566" s="13" t="s">
        <v>3994</v>
      </c>
      <c r="E2566" s="48">
        <v>4460.8999999999996</v>
      </c>
      <c r="F2566" s="15">
        <v>44250</v>
      </c>
      <c r="G2566" s="48">
        <v>4460.8999999999996</v>
      </c>
      <c r="H2566" s="49">
        <f>Tabla13[[#This Row],[Importe]]-Tabla13[[#This Row],[Pagado]]</f>
        <v>0</v>
      </c>
      <c r="I2566" s="8" t="s">
        <v>10970</v>
      </c>
    </row>
    <row r="2567" spans="1:9" x14ac:dyDescent="0.25">
      <c r="A2567" s="14">
        <v>44250</v>
      </c>
      <c r="B2567" s="8" t="s">
        <v>17484</v>
      </c>
      <c r="C2567" s="12">
        <v>48248</v>
      </c>
      <c r="D2567" s="13" t="s">
        <v>4129</v>
      </c>
      <c r="E2567" s="48">
        <v>20495.2</v>
      </c>
      <c r="F2567" s="15">
        <v>44251</v>
      </c>
      <c r="G2567" s="48">
        <v>20495.2</v>
      </c>
      <c r="H2567" s="49">
        <f>Tabla13[[#This Row],[Importe]]-Tabla13[[#This Row],[Pagado]]</f>
        <v>0</v>
      </c>
      <c r="I2567" s="8" t="s">
        <v>10970</v>
      </c>
    </row>
    <row r="2568" spans="1:9" x14ac:dyDescent="0.25">
      <c r="A2568" s="14">
        <v>44250</v>
      </c>
      <c r="B2568" s="8" t="s">
        <v>17485</v>
      </c>
      <c r="C2568" s="12">
        <v>48249</v>
      </c>
      <c r="D2568" s="13" t="s">
        <v>4142</v>
      </c>
      <c r="E2568" s="48">
        <v>6010.8</v>
      </c>
      <c r="F2568" s="15">
        <v>44250</v>
      </c>
      <c r="G2568" s="48">
        <v>6010.8</v>
      </c>
      <c r="H2568" s="49">
        <f>Tabla13[[#This Row],[Importe]]-Tabla13[[#This Row],[Pagado]]</f>
        <v>0</v>
      </c>
      <c r="I2568" s="8" t="s">
        <v>10970</v>
      </c>
    </row>
    <row r="2569" spans="1:9" x14ac:dyDescent="0.25">
      <c r="A2569" s="14">
        <v>44250</v>
      </c>
      <c r="B2569" s="8" t="s">
        <v>17486</v>
      </c>
      <c r="C2569" s="12">
        <v>48250</v>
      </c>
      <c r="D2569" s="13" t="s">
        <v>3966</v>
      </c>
      <c r="E2569" s="48">
        <v>431.3</v>
      </c>
      <c r="F2569" s="15">
        <v>44250</v>
      </c>
      <c r="G2569" s="48">
        <v>431.3</v>
      </c>
      <c r="H2569" s="49">
        <f>Tabla13[[#This Row],[Importe]]-Tabla13[[#This Row],[Pagado]]</f>
        <v>0</v>
      </c>
      <c r="I2569" s="8" t="s">
        <v>10970</v>
      </c>
    </row>
    <row r="2570" spans="1:9" x14ac:dyDescent="0.25">
      <c r="A2570" s="14">
        <v>44250</v>
      </c>
      <c r="B2570" s="8" t="s">
        <v>17487</v>
      </c>
      <c r="C2570" s="12">
        <v>48251</v>
      </c>
      <c r="D2570" s="13" t="s">
        <v>4142</v>
      </c>
      <c r="E2570" s="48">
        <v>6381</v>
      </c>
      <c r="F2570" s="15">
        <v>44250</v>
      </c>
      <c r="G2570" s="48">
        <v>6381</v>
      </c>
      <c r="H2570" s="49">
        <f>Tabla13[[#This Row],[Importe]]-Tabla13[[#This Row],[Pagado]]</f>
        <v>0</v>
      </c>
      <c r="I2570" s="8" t="s">
        <v>10970</v>
      </c>
    </row>
    <row r="2571" spans="1:9" x14ac:dyDescent="0.25">
      <c r="A2571" s="14">
        <v>44250</v>
      </c>
      <c r="B2571" s="8" t="s">
        <v>17488</v>
      </c>
      <c r="C2571" s="12">
        <v>48252</v>
      </c>
      <c r="D2571" s="13" t="s">
        <v>3956</v>
      </c>
      <c r="E2571" s="48">
        <v>1422</v>
      </c>
      <c r="F2571" s="15">
        <v>44250</v>
      </c>
      <c r="G2571" s="48">
        <v>1422</v>
      </c>
      <c r="H2571" s="49">
        <f>Tabla13[[#This Row],[Importe]]-Tabla13[[#This Row],[Pagado]]</f>
        <v>0</v>
      </c>
      <c r="I2571" s="8" t="s">
        <v>10970</v>
      </c>
    </row>
    <row r="2572" spans="1:9" x14ac:dyDescent="0.25">
      <c r="A2572" s="14">
        <v>44250</v>
      </c>
      <c r="B2572" s="8" t="s">
        <v>17489</v>
      </c>
      <c r="C2572" s="12">
        <v>48253</v>
      </c>
      <c r="D2572" s="13" t="s">
        <v>9503</v>
      </c>
      <c r="E2572" s="48">
        <v>3821.3</v>
      </c>
      <c r="F2572" s="15">
        <v>44250</v>
      </c>
      <c r="G2572" s="48">
        <v>3821.3</v>
      </c>
      <c r="H2572" s="49">
        <f>Tabla13[[#This Row],[Importe]]-Tabla13[[#This Row],[Pagado]]</f>
        <v>0</v>
      </c>
      <c r="I2572" s="8" t="s">
        <v>10970</v>
      </c>
    </row>
    <row r="2573" spans="1:9" x14ac:dyDescent="0.25">
      <c r="A2573" s="14">
        <v>44250</v>
      </c>
      <c r="B2573" s="8" t="s">
        <v>17490</v>
      </c>
      <c r="C2573" s="12">
        <v>48254</v>
      </c>
      <c r="D2573" s="13" t="s">
        <v>3957</v>
      </c>
      <c r="E2573" s="48">
        <v>1080</v>
      </c>
      <c r="F2573" s="15">
        <v>44250</v>
      </c>
      <c r="G2573" s="48">
        <v>1080</v>
      </c>
      <c r="H2573" s="49">
        <f>Tabla13[[#This Row],[Importe]]-Tabla13[[#This Row],[Pagado]]</f>
        <v>0</v>
      </c>
      <c r="I2573" s="8" t="s">
        <v>10970</v>
      </c>
    </row>
    <row r="2574" spans="1:9" x14ac:dyDescent="0.25">
      <c r="A2574" s="14">
        <v>44250</v>
      </c>
      <c r="B2574" s="8" t="s">
        <v>17491</v>
      </c>
      <c r="C2574" s="12">
        <v>48255</v>
      </c>
      <c r="D2574" s="13" t="s">
        <v>3967</v>
      </c>
      <c r="E2574" s="48">
        <v>8974.7999999999993</v>
      </c>
      <c r="F2574" s="15">
        <v>44250</v>
      </c>
      <c r="G2574" s="48">
        <v>8974.7999999999993</v>
      </c>
      <c r="H2574" s="49">
        <f>Tabla13[[#This Row],[Importe]]-Tabla13[[#This Row],[Pagado]]</f>
        <v>0</v>
      </c>
      <c r="I2574" s="8" t="s">
        <v>10970</v>
      </c>
    </row>
    <row r="2575" spans="1:9" x14ac:dyDescent="0.25">
      <c r="A2575" s="14">
        <v>44250</v>
      </c>
      <c r="B2575" s="8" t="s">
        <v>17492</v>
      </c>
      <c r="C2575" s="12">
        <v>48256</v>
      </c>
      <c r="D2575" s="13" t="s">
        <v>3961</v>
      </c>
      <c r="E2575" s="48">
        <v>3855.4</v>
      </c>
      <c r="F2575" s="15">
        <v>44250</v>
      </c>
      <c r="G2575" s="48">
        <v>3855.4</v>
      </c>
      <c r="H2575" s="49">
        <f>Tabla13[[#This Row],[Importe]]-Tabla13[[#This Row],[Pagado]]</f>
        <v>0</v>
      </c>
      <c r="I2575" s="8" t="s">
        <v>10970</v>
      </c>
    </row>
    <row r="2576" spans="1:9" x14ac:dyDescent="0.25">
      <c r="A2576" s="14">
        <v>44250</v>
      </c>
      <c r="B2576" s="8" t="s">
        <v>17493</v>
      </c>
      <c r="C2576" s="12">
        <v>48257</v>
      </c>
      <c r="D2576" s="13" t="s">
        <v>3996</v>
      </c>
      <c r="E2576" s="48">
        <v>18032.2</v>
      </c>
      <c r="F2576" s="15">
        <v>44250</v>
      </c>
      <c r="G2576" s="48">
        <v>18032.2</v>
      </c>
      <c r="H2576" s="49">
        <f>Tabla13[[#This Row],[Importe]]-Tabla13[[#This Row],[Pagado]]</f>
        <v>0</v>
      </c>
      <c r="I2576" s="8" t="s">
        <v>10970</v>
      </c>
    </row>
    <row r="2577" spans="1:9" x14ac:dyDescent="0.25">
      <c r="A2577" s="14">
        <v>44250</v>
      </c>
      <c r="B2577" s="8" t="s">
        <v>17494</v>
      </c>
      <c r="C2577" s="12">
        <v>48258</v>
      </c>
      <c r="D2577" s="13" t="s">
        <v>4078</v>
      </c>
      <c r="E2577" s="48">
        <v>2524.5</v>
      </c>
      <c r="F2577" s="15">
        <v>44250</v>
      </c>
      <c r="G2577" s="48">
        <v>2524.5</v>
      </c>
      <c r="H2577" s="49">
        <f>Tabla13[[#This Row],[Importe]]-Tabla13[[#This Row],[Pagado]]</f>
        <v>0</v>
      </c>
      <c r="I2577" s="8" t="s">
        <v>10970</v>
      </c>
    </row>
    <row r="2578" spans="1:9" x14ac:dyDescent="0.25">
      <c r="A2578" s="14">
        <v>44250</v>
      </c>
      <c r="B2578" s="8" t="s">
        <v>17495</v>
      </c>
      <c r="C2578" s="12">
        <v>48259</v>
      </c>
      <c r="D2578" s="13" t="s">
        <v>15796</v>
      </c>
      <c r="E2578" s="48">
        <v>8816.6</v>
      </c>
      <c r="F2578" s="15">
        <v>44250</v>
      </c>
      <c r="G2578" s="48">
        <v>8816.6</v>
      </c>
      <c r="H2578" s="49">
        <f>Tabla13[[#This Row],[Importe]]-Tabla13[[#This Row],[Pagado]]</f>
        <v>0</v>
      </c>
      <c r="I2578" s="8" t="s">
        <v>10970</v>
      </c>
    </row>
    <row r="2579" spans="1:9" x14ac:dyDescent="0.25">
      <c r="A2579" s="14">
        <v>44250</v>
      </c>
      <c r="B2579" s="8" t="s">
        <v>17496</v>
      </c>
      <c r="C2579" s="12">
        <v>48260</v>
      </c>
      <c r="D2579" s="13" t="s">
        <v>4036</v>
      </c>
      <c r="E2579" s="48">
        <v>2137.5</v>
      </c>
      <c r="F2579" s="15">
        <v>44250</v>
      </c>
      <c r="G2579" s="48">
        <v>2137.5</v>
      </c>
      <c r="H2579" s="49">
        <f>Tabla13[[#This Row],[Importe]]-Tabla13[[#This Row],[Pagado]]</f>
        <v>0</v>
      </c>
      <c r="I2579" s="8" t="s">
        <v>10970</v>
      </c>
    </row>
    <row r="2580" spans="1:9" x14ac:dyDescent="0.25">
      <c r="A2580" s="14">
        <v>44250</v>
      </c>
      <c r="B2580" s="8" t="s">
        <v>17497</v>
      </c>
      <c r="C2580" s="12">
        <v>48261</v>
      </c>
      <c r="D2580" s="13" t="s">
        <v>4037</v>
      </c>
      <c r="E2580" s="48">
        <v>12273.9</v>
      </c>
      <c r="F2580" s="15">
        <v>44256</v>
      </c>
      <c r="G2580" s="48">
        <v>12273.9</v>
      </c>
      <c r="H2580" s="49">
        <f>Tabla13[[#This Row],[Importe]]-Tabla13[[#This Row],[Pagado]]</f>
        <v>0</v>
      </c>
      <c r="I2580" s="8" t="s">
        <v>10970</v>
      </c>
    </row>
    <row r="2581" spans="1:9" x14ac:dyDescent="0.25">
      <c r="A2581" s="14">
        <v>44250</v>
      </c>
      <c r="B2581" s="8" t="s">
        <v>17498</v>
      </c>
      <c r="C2581" s="12">
        <v>48262</v>
      </c>
      <c r="D2581" s="13" t="s">
        <v>3963</v>
      </c>
      <c r="E2581" s="48">
        <v>3646.4</v>
      </c>
      <c r="F2581" s="15">
        <v>44250</v>
      </c>
      <c r="G2581" s="48">
        <v>3646.4</v>
      </c>
      <c r="H2581" s="49">
        <f>Tabla13[[#This Row],[Importe]]-Tabla13[[#This Row],[Pagado]]</f>
        <v>0</v>
      </c>
      <c r="I2581" s="8" t="s">
        <v>10970</v>
      </c>
    </row>
    <row r="2582" spans="1:9" x14ac:dyDescent="0.25">
      <c r="A2582" s="14">
        <v>44250</v>
      </c>
      <c r="B2582" s="8" t="s">
        <v>17499</v>
      </c>
      <c r="C2582" s="12">
        <v>48263</v>
      </c>
      <c r="D2582" s="13" t="s">
        <v>3969</v>
      </c>
      <c r="E2582" s="48">
        <v>8248.5</v>
      </c>
      <c r="F2582" s="15">
        <v>44250</v>
      </c>
      <c r="G2582" s="48">
        <v>8248.5</v>
      </c>
      <c r="H2582" s="49">
        <f>Tabla13[[#This Row],[Importe]]-Tabla13[[#This Row],[Pagado]]</f>
        <v>0</v>
      </c>
      <c r="I2582" s="8" t="s">
        <v>10970</v>
      </c>
    </row>
    <row r="2583" spans="1:9" x14ac:dyDescent="0.25">
      <c r="A2583" s="14">
        <v>44250</v>
      </c>
      <c r="B2583" s="8" t="s">
        <v>17500</v>
      </c>
      <c r="C2583" s="12">
        <v>48264</v>
      </c>
      <c r="D2583" s="13" t="s">
        <v>3977</v>
      </c>
      <c r="E2583" s="48">
        <v>4293.3</v>
      </c>
      <c r="F2583" s="15">
        <v>44250</v>
      </c>
      <c r="G2583" s="48">
        <v>4293.3</v>
      </c>
      <c r="H2583" s="49">
        <f>Tabla13[[#This Row],[Importe]]-Tabla13[[#This Row],[Pagado]]</f>
        <v>0</v>
      </c>
      <c r="I2583" s="8" t="s">
        <v>10970</v>
      </c>
    </row>
    <row r="2584" spans="1:9" x14ac:dyDescent="0.25">
      <c r="A2584" s="14">
        <v>44250</v>
      </c>
      <c r="B2584" s="8" t="s">
        <v>17501</v>
      </c>
      <c r="C2584" s="12">
        <v>48265</v>
      </c>
      <c r="D2584" s="13" t="s">
        <v>3999</v>
      </c>
      <c r="E2584" s="48">
        <v>4524.5</v>
      </c>
      <c r="F2584" s="15">
        <v>44250</v>
      </c>
      <c r="G2584" s="48">
        <v>4524.5</v>
      </c>
      <c r="H2584" s="49">
        <f>Tabla13[[#This Row],[Importe]]-Tabla13[[#This Row],[Pagado]]</f>
        <v>0</v>
      </c>
      <c r="I2584" s="8" t="s">
        <v>10970</v>
      </c>
    </row>
    <row r="2585" spans="1:9" x14ac:dyDescent="0.25">
      <c r="A2585" s="14">
        <v>44250</v>
      </c>
      <c r="B2585" s="8" t="s">
        <v>17502</v>
      </c>
      <c r="C2585" s="12">
        <v>48266</v>
      </c>
      <c r="D2585" s="13" t="s">
        <v>3964</v>
      </c>
      <c r="E2585" s="48">
        <v>896.2</v>
      </c>
      <c r="F2585" s="15">
        <v>44250</v>
      </c>
      <c r="G2585" s="48">
        <v>896.2</v>
      </c>
      <c r="H2585" s="49">
        <f>Tabla13[[#This Row],[Importe]]-Tabla13[[#This Row],[Pagado]]</f>
        <v>0</v>
      </c>
      <c r="I2585" s="8" t="s">
        <v>10970</v>
      </c>
    </row>
    <row r="2586" spans="1:9" x14ac:dyDescent="0.25">
      <c r="A2586" s="14">
        <v>44250</v>
      </c>
      <c r="B2586" s="8" t="s">
        <v>17503</v>
      </c>
      <c r="C2586" s="12">
        <v>48267</v>
      </c>
      <c r="D2586" s="13" t="s">
        <v>4061</v>
      </c>
      <c r="E2586" s="48">
        <v>3707.9</v>
      </c>
      <c r="F2586" s="15">
        <v>44250</v>
      </c>
      <c r="G2586" s="48">
        <v>3707.9</v>
      </c>
      <c r="H2586" s="49">
        <f>Tabla13[[#This Row],[Importe]]-Tabla13[[#This Row],[Pagado]]</f>
        <v>0</v>
      </c>
      <c r="I2586" s="8" t="s">
        <v>10970</v>
      </c>
    </row>
    <row r="2587" spans="1:9" x14ac:dyDescent="0.25">
      <c r="A2587" s="14">
        <v>44250</v>
      </c>
      <c r="B2587" s="8" t="s">
        <v>17504</v>
      </c>
      <c r="C2587" s="12">
        <v>48268</v>
      </c>
      <c r="D2587" s="13" t="s">
        <v>8503</v>
      </c>
      <c r="E2587" s="48">
        <v>2160</v>
      </c>
      <c r="F2587" s="15">
        <v>44250</v>
      </c>
      <c r="G2587" s="48">
        <v>2160</v>
      </c>
      <c r="H2587" s="49">
        <f>Tabla13[[#This Row],[Importe]]-Tabla13[[#This Row],[Pagado]]</f>
        <v>0</v>
      </c>
      <c r="I2587" s="8" t="s">
        <v>10970</v>
      </c>
    </row>
    <row r="2588" spans="1:9" x14ac:dyDescent="0.25">
      <c r="A2588" s="14">
        <v>44250</v>
      </c>
      <c r="B2588" s="8" t="s">
        <v>17505</v>
      </c>
      <c r="C2588" s="12">
        <v>48269</v>
      </c>
      <c r="D2588" s="13" t="s">
        <v>3964</v>
      </c>
      <c r="E2588" s="48">
        <v>3381.4</v>
      </c>
      <c r="F2588" s="15">
        <v>44250</v>
      </c>
      <c r="G2588" s="48">
        <v>3381.4</v>
      </c>
      <c r="H2588" s="49">
        <f>Tabla13[[#This Row],[Importe]]-Tabla13[[#This Row],[Pagado]]</f>
        <v>0</v>
      </c>
      <c r="I2588" s="8" t="s">
        <v>10970</v>
      </c>
    </row>
    <row r="2589" spans="1:9" x14ac:dyDescent="0.25">
      <c r="A2589" s="14">
        <v>44250</v>
      </c>
      <c r="B2589" s="8" t="s">
        <v>17506</v>
      </c>
      <c r="C2589" s="12">
        <v>48270</v>
      </c>
      <c r="D2589" s="13" t="s">
        <v>4152</v>
      </c>
      <c r="E2589" s="48">
        <v>39704.480000000003</v>
      </c>
      <c r="F2589" s="15">
        <v>44250</v>
      </c>
      <c r="G2589" s="48">
        <v>39704.480000000003</v>
      </c>
      <c r="H2589" s="49">
        <f>Tabla13[[#This Row],[Importe]]-Tabla13[[#This Row],[Pagado]]</f>
        <v>0</v>
      </c>
      <c r="I2589" s="8" t="s">
        <v>10970</v>
      </c>
    </row>
    <row r="2590" spans="1:9" x14ac:dyDescent="0.25">
      <c r="A2590" s="14">
        <v>44250</v>
      </c>
      <c r="B2590" s="8" t="s">
        <v>17507</v>
      </c>
      <c r="C2590" s="12">
        <v>48271</v>
      </c>
      <c r="D2590" s="13" t="s">
        <v>3980</v>
      </c>
      <c r="E2590" s="48">
        <v>3573.3</v>
      </c>
      <c r="F2590" s="15">
        <v>44251</v>
      </c>
      <c r="G2590" s="48">
        <v>3573.3</v>
      </c>
      <c r="H2590" s="49">
        <f>Tabla13[[#This Row],[Importe]]-Tabla13[[#This Row],[Pagado]]</f>
        <v>0</v>
      </c>
      <c r="I2590" s="8" t="s">
        <v>10970</v>
      </c>
    </row>
    <row r="2591" spans="1:9" x14ac:dyDescent="0.25">
      <c r="A2591" s="14">
        <v>44250</v>
      </c>
      <c r="B2591" s="8" t="s">
        <v>17508</v>
      </c>
      <c r="C2591" s="12">
        <v>48272</v>
      </c>
      <c r="D2591" s="13" t="s">
        <v>4121</v>
      </c>
      <c r="E2591" s="48">
        <v>4994.5</v>
      </c>
      <c r="F2591" s="15">
        <v>44250</v>
      </c>
      <c r="G2591" s="48">
        <v>4994.5</v>
      </c>
      <c r="H2591" s="49">
        <f>Tabla13[[#This Row],[Importe]]-Tabla13[[#This Row],[Pagado]]</f>
        <v>0</v>
      </c>
      <c r="I2591" s="8" t="s">
        <v>10970</v>
      </c>
    </row>
    <row r="2592" spans="1:9" x14ac:dyDescent="0.25">
      <c r="A2592" s="14">
        <v>44250</v>
      </c>
      <c r="B2592" s="8" t="s">
        <v>17509</v>
      </c>
      <c r="C2592" s="12">
        <v>48273</v>
      </c>
      <c r="D2592" s="13" t="s">
        <v>3987</v>
      </c>
      <c r="E2592" s="48">
        <v>3986.1</v>
      </c>
      <c r="F2592" s="15">
        <v>44251</v>
      </c>
      <c r="G2592" s="48">
        <v>3986.1</v>
      </c>
      <c r="H2592" s="49">
        <f>Tabla13[[#This Row],[Importe]]-Tabla13[[#This Row],[Pagado]]</f>
        <v>0</v>
      </c>
      <c r="I2592" s="8" t="s">
        <v>10970</v>
      </c>
    </row>
    <row r="2593" spans="1:9" x14ac:dyDescent="0.25">
      <c r="A2593" s="14">
        <v>44250</v>
      </c>
      <c r="B2593" s="8" t="s">
        <v>17510</v>
      </c>
      <c r="C2593" s="12">
        <v>48274</v>
      </c>
      <c r="D2593" s="13" t="s">
        <v>3965</v>
      </c>
      <c r="E2593" s="48">
        <v>810</v>
      </c>
      <c r="F2593" s="15">
        <v>44250</v>
      </c>
      <c r="G2593" s="48">
        <v>810</v>
      </c>
      <c r="H2593" s="49">
        <f>Tabla13[[#This Row],[Importe]]-Tabla13[[#This Row],[Pagado]]</f>
        <v>0</v>
      </c>
      <c r="I2593" s="8" t="s">
        <v>10970</v>
      </c>
    </row>
    <row r="2594" spans="1:9" x14ac:dyDescent="0.25">
      <c r="A2594" s="14">
        <v>44250</v>
      </c>
      <c r="B2594" s="8" t="s">
        <v>17511</v>
      </c>
      <c r="C2594" s="12">
        <v>48275</v>
      </c>
      <c r="D2594" s="13" t="s">
        <v>3983</v>
      </c>
      <c r="E2594" s="48">
        <v>20659</v>
      </c>
      <c r="F2594" s="15">
        <v>44251</v>
      </c>
      <c r="G2594" s="48">
        <v>20659</v>
      </c>
      <c r="H2594" s="49">
        <f>Tabla13[[#This Row],[Importe]]-Tabla13[[#This Row],[Pagado]]</f>
        <v>0</v>
      </c>
      <c r="I2594" s="8" t="s">
        <v>10970</v>
      </c>
    </row>
    <row r="2595" spans="1:9" x14ac:dyDescent="0.25">
      <c r="A2595" s="14">
        <v>44250</v>
      </c>
      <c r="B2595" s="8" t="s">
        <v>17512</v>
      </c>
      <c r="C2595" s="12">
        <v>48276</v>
      </c>
      <c r="D2595" s="13" t="s">
        <v>4016</v>
      </c>
      <c r="E2595" s="48">
        <v>5747.5</v>
      </c>
      <c r="F2595" s="15">
        <v>44251</v>
      </c>
      <c r="G2595" s="48">
        <v>5747.5</v>
      </c>
      <c r="H2595" s="49">
        <f>Tabla13[[#This Row],[Importe]]-Tabla13[[#This Row],[Pagado]]</f>
        <v>0</v>
      </c>
      <c r="I2595" s="8" t="s">
        <v>10970</v>
      </c>
    </row>
    <row r="2596" spans="1:9" x14ac:dyDescent="0.25">
      <c r="A2596" s="14">
        <v>44250</v>
      </c>
      <c r="B2596" s="8" t="s">
        <v>17513</v>
      </c>
      <c r="C2596" s="12">
        <v>48277</v>
      </c>
      <c r="D2596" s="13" t="s">
        <v>4015</v>
      </c>
      <c r="E2596" s="48">
        <v>1931</v>
      </c>
      <c r="F2596" s="15">
        <v>44250</v>
      </c>
      <c r="G2596" s="48">
        <v>1931</v>
      </c>
      <c r="H2596" s="49">
        <f>Tabla13[[#This Row],[Importe]]-Tabla13[[#This Row],[Pagado]]</f>
        <v>0</v>
      </c>
      <c r="I2596" s="8" t="s">
        <v>10970</v>
      </c>
    </row>
    <row r="2597" spans="1:9" x14ac:dyDescent="0.25">
      <c r="A2597" s="14">
        <v>44250</v>
      </c>
      <c r="B2597" s="8" t="s">
        <v>17514</v>
      </c>
      <c r="C2597" s="12">
        <v>48278</v>
      </c>
      <c r="D2597" s="13" t="s">
        <v>3986</v>
      </c>
      <c r="E2597" s="48">
        <v>1127.5</v>
      </c>
      <c r="F2597" s="15">
        <v>44251</v>
      </c>
      <c r="G2597" s="48">
        <v>1127.5</v>
      </c>
      <c r="H2597" s="49">
        <f>Tabla13[[#This Row],[Importe]]-Tabla13[[#This Row],[Pagado]]</f>
        <v>0</v>
      </c>
      <c r="I2597" s="8" t="s">
        <v>10970</v>
      </c>
    </row>
    <row r="2598" spans="1:9" x14ac:dyDescent="0.25">
      <c r="A2598" s="14">
        <v>44250</v>
      </c>
      <c r="B2598" s="8" t="s">
        <v>17515</v>
      </c>
      <c r="C2598" s="12">
        <v>48279</v>
      </c>
      <c r="D2598" s="13" t="s">
        <v>3985</v>
      </c>
      <c r="E2598" s="48">
        <v>477.6</v>
      </c>
      <c r="F2598" s="15">
        <v>44251</v>
      </c>
      <c r="G2598" s="48">
        <v>477.6</v>
      </c>
      <c r="H2598" s="49">
        <f>Tabla13[[#This Row],[Importe]]-Tabla13[[#This Row],[Pagado]]</f>
        <v>0</v>
      </c>
      <c r="I2598" s="8" t="s">
        <v>10970</v>
      </c>
    </row>
    <row r="2599" spans="1:9" x14ac:dyDescent="0.25">
      <c r="A2599" s="14">
        <v>44250</v>
      </c>
      <c r="B2599" s="8" t="s">
        <v>17516</v>
      </c>
      <c r="C2599" s="12">
        <v>48280</v>
      </c>
      <c r="D2599" s="13" t="s">
        <v>4116</v>
      </c>
      <c r="E2599" s="48">
        <v>2348.5</v>
      </c>
      <c r="F2599" s="15">
        <v>44251</v>
      </c>
      <c r="G2599" s="48">
        <v>2348.5</v>
      </c>
      <c r="H2599" s="49">
        <f>Tabla13[[#This Row],[Importe]]-Tabla13[[#This Row],[Pagado]]</f>
        <v>0</v>
      </c>
      <c r="I2599" s="8" t="s">
        <v>10970</v>
      </c>
    </row>
    <row r="2600" spans="1:9" x14ac:dyDescent="0.25">
      <c r="A2600" s="14">
        <v>44250</v>
      </c>
      <c r="B2600" s="8" t="s">
        <v>17517</v>
      </c>
      <c r="C2600" s="12">
        <v>48281</v>
      </c>
      <c r="D2600" s="13" t="s">
        <v>4143</v>
      </c>
      <c r="E2600" s="48">
        <v>18666.599999999999</v>
      </c>
      <c r="F2600" s="15">
        <v>44251</v>
      </c>
      <c r="G2600" s="48">
        <v>18666.599999999999</v>
      </c>
      <c r="H2600" s="49">
        <f>Tabla13[[#This Row],[Importe]]-Tabla13[[#This Row],[Pagado]]</f>
        <v>0</v>
      </c>
      <c r="I2600" s="8" t="s">
        <v>10970</v>
      </c>
    </row>
    <row r="2601" spans="1:9" x14ac:dyDescent="0.25">
      <c r="A2601" s="14">
        <v>44250</v>
      </c>
      <c r="B2601" s="8" t="s">
        <v>17518</v>
      </c>
      <c r="C2601" s="12">
        <v>48282</v>
      </c>
      <c r="D2601" s="13" t="s">
        <v>6102</v>
      </c>
      <c r="E2601" s="48">
        <v>4376.32</v>
      </c>
      <c r="F2601" s="15" t="s">
        <v>4219</v>
      </c>
      <c r="G2601" s="48">
        <v>0</v>
      </c>
      <c r="H2601" s="49">
        <f>Tabla13[[#This Row],[Importe]]-Tabla13[[#This Row],[Pagado]]</f>
        <v>4376.32</v>
      </c>
      <c r="I2601" s="8" t="s">
        <v>12422</v>
      </c>
    </row>
    <row r="2602" spans="1:9" x14ac:dyDescent="0.25">
      <c r="A2602" s="14">
        <v>44250</v>
      </c>
      <c r="B2602" s="8" t="s">
        <v>17519</v>
      </c>
      <c r="C2602" s="12">
        <v>48283</v>
      </c>
      <c r="D2602" s="13" t="s">
        <v>3991</v>
      </c>
      <c r="E2602" s="48">
        <v>5227.8999999999996</v>
      </c>
      <c r="F2602" s="15">
        <v>44250</v>
      </c>
      <c r="G2602" s="48">
        <v>5227.8999999999996</v>
      </c>
      <c r="H2602" s="49">
        <f>Tabla13[[#This Row],[Importe]]-Tabla13[[#This Row],[Pagado]]</f>
        <v>0</v>
      </c>
      <c r="I2602" s="8" t="s">
        <v>10970</v>
      </c>
    </row>
    <row r="2603" spans="1:9" x14ac:dyDescent="0.25">
      <c r="A2603" s="14">
        <v>44250</v>
      </c>
      <c r="B2603" s="8" t="s">
        <v>17520</v>
      </c>
      <c r="C2603" s="12">
        <v>48284</v>
      </c>
      <c r="D2603" s="13" t="s">
        <v>3980</v>
      </c>
      <c r="E2603" s="48">
        <v>480</v>
      </c>
      <c r="F2603" s="15">
        <v>44251</v>
      </c>
      <c r="G2603" s="48">
        <v>480</v>
      </c>
      <c r="H2603" s="49">
        <f>Tabla13[[#This Row],[Importe]]-Tabla13[[#This Row],[Pagado]]</f>
        <v>0</v>
      </c>
      <c r="I2603" s="8" t="s">
        <v>10970</v>
      </c>
    </row>
    <row r="2604" spans="1:9" x14ac:dyDescent="0.25">
      <c r="A2604" s="14">
        <v>44250</v>
      </c>
      <c r="B2604" s="8" t="s">
        <v>17521</v>
      </c>
      <c r="C2604" s="12">
        <v>48285</v>
      </c>
      <c r="D2604" s="13" t="s">
        <v>3981</v>
      </c>
      <c r="E2604" s="48">
        <v>410.4</v>
      </c>
      <c r="F2604" s="15">
        <v>44251</v>
      </c>
      <c r="G2604" s="48">
        <v>410.4</v>
      </c>
      <c r="H2604" s="49">
        <f>Tabla13[[#This Row],[Importe]]-Tabla13[[#This Row],[Pagado]]</f>
        <v>0</v>
      </c>
      <c r="I2604" s="8" t="s">
        <v>10970</v>
      </c>
    </row>
    <row r="2605" spans="1:9" x14ac:dyDescent="0.25">
      <c r="A2605" s="14">
        <v>44250</v>
      </c>
      <c r="B2605" s="8" t="s">
        <v>17522</v>
      </c>
      <c r="C2605" s="12">
        <v>48286</v>
      </c>
      <c r="D2605" s="13" t="s">
        <v>4016</v>
      </c>
      <c r="E2605" s="48">
        <v>1276.2</v>
      </c>
      <c r="F2605" s="15">
        <v>44251</v>
      </c>
      <c r="G2605" s="48">
        <v>1276.2</v>
      </c>
      <c r="H2605" s="49">
        <f>Tabla13[[#This Row],[Importe]]-Tabla13[[#This Row],[Pagado]]</f>
        <v>0</v>
      </c>
      <c r="I2605" s="8" t="s">
        <v>10970</v>
      </c>
    </row>
    <row r="2606" spans="1:9" x14ac:dyDescent="0.25">
      <c r="A2606" s="14">
        <v>44250</v>
      </c>
      <c r="B2606" s="8" t="s">
        <v>17523</v>
      </c>
      <c r="C2606" s="12">
        <v>48287</v>
      </c>
      <c r="D2606" s="17" t="s">
        <v>7662</v>
      </c>
      <c r="E2606" s="48">
        <v>0</v>
      </c>
      <c r="F2606" s="18" t="s">
        <v>7662</v>
      </c>
      <c r="G2606" s="48">
        <v>0</v>
      </c>
      <c r="H2606" s="49">
        <f>Tabla13[[#This Row],[Importe]]-Tabla13[[#This Row],[Pagado]]</f>
        <v>0</v>
      </c>
      <c r="I2606" s="8" t="s">
        <v>7662</v>
      </c>
    </row>
    <row r="2607" spans="1:9" x14ac:dyDescent="0.25">
      <c r="A2607" s="14">
        <v>44250</v>
      </c>
      <c r="B2607" s="8" t="s">
        <v>17524</v>
      </c>
      <c r="C2607" s="12">
        <v>48288</v>
      </c>
      <c r="D2607" s="13" t="s">
        <v>4017</v>
      </c>
      <c r="E2607" s="48">
        <v>97357.55</v>
      </c>
      <c r="F2607" s="15">
        <v>44254</v>
      </c>
      <c r="G2607" s="48">
        <v>97357.55</v>
      </c>
      <c r="H2607" s="49">
        <f>Tabla13[[#This Row],[Importe]]-Tabla13[[#This Row],[Pagado]]</f>
        <v>0</v>
      </c>
      <c r="I2607" s="8" t="s">
        <v>10970</v>
      </c>
    </row>
    <row r="2608" spans="1:9" x14ac:dyDescent="0.25">
      <c r="A2608" s="14">
        <v>44250</v>
      </c>
      <c r="B2608" s="8" t="s">
        <v>17525</v>
      </c>
      <c r="C2608" s="12">
        <v>48289</v>
      </c>
      <c r="D2608" s="13" t="s">
        <v>3997</v>
      </c>
      <c r="E2608" s="48">
        <v>459.2</v>
      </c>
      <c r="F2608" s="15">
        <v>44250</v>
      </c>
      <c r="G2608" s="48">
        <v>459.2</v>
      </c>
      <c r="H2608" s="49">
        <f>Tabla13[[#This Row],[Importe]]-Tabla13[[#This Row],[Pagado]]</f>
        <v>0</v>
      </c>
      <c r="I2608" s="8" t="s">
        <v>10970</v>
      </c>
    </row>
    <row r="2609" spans="1:9" x14ac:dyDescent="0.25">
      <c r="A2609" s="14">
        <v>44250</v>
      </c>
      <c r="B2609" s="8" t="s">
        <v>17526</v>
      </c>
      <c r="C2609" s="12">
        <v>48290</v>
      </c>
      <c r="D2609" s="13" t="s">
        <v>4017</v>
      </c>
      <c r="E2609" s="48">
        <v>871.04</v>
      </c>
      <c r="F2609" s="15">
        <v>44254</v>
      </c>
      <c r="G2609" s="48">
        <v>871.04</v>
      </c>
      <c r="H2609" s="49">
        <f>Tabla13[[#This Row],[Importe]]-Tabla13[[#This Row],[Pagado]]</f>
        <v>0</v>
      </c>
      <c r="I2609" s="8" t="s">
        <v>10970</v>
      </c>
    </row>
    <row r="2610" spans="1:9" x14ac:dyDescent="0.25">
      <c r="A2610" s="14">
        <v>44250</v>
      </c>
      <c r="B2610" s="8" t="s">
        <v>17527</v>
      </c>
      <c r="C2610" s="12">
        <v>48291</v>
      </c>
      <c r="D2610" s="13" t="s">
        <v>3964</v>
      </c>
      <c r="E2610" s="48">
        <v>27334.799999999999</v>
      </c>
      <c r="F2610" s="15">
        <v>44251</v>
      </c>
      <c r="G2610" s="48">
        <v>27334.799999999999</v>
      </c>
      <c r="H2610" s="49">
        <f>Tabla13[[#This Row],[Importe]]-Tabla13[[#This Row],[Pagado]]</f>
        <v>0</v>
      </c>
      <c r="I2610" s="8" t="s">
        <v>10970</v>
      </c>
    </row>
    <row r="2611" spans="1:9" x14ac:dyDescent="0.25">
      <c r="A2611" s="14">
        <v>44250</v>
      </c>
      <c r="B2611" s="8" t="s">
        <v>17528</v>
      </c>
      <c r="C2611" s="12">
        <v>48292</v>
      </c>
      <c r="D2611" s="13" t="s">
        <v>3959</v>
      </c>
      <c r="E2611" s="48">
        <v>8034.8</v>
      </c>
      <c r="F2611" s="15">
        <v>44250</v>
      </c>
      <c r="G2611" s="48">
        <v>8034.8</v>
      </c>
      <c r="H2611" s="49">
        <f>Tabla13[[#This Row],[Importe]]-Tabla13[[#This Row],[Pagado]]</f>
        <v>0</v>
      </c>
      <c r="I2611" s="8" t="s">
        <v>10970</v>
      </c>
    </row>
    <row r="2612" spans="1:9" x14ac:dyDescent="0.25">
      <c r="A2612" s="14">
        <v>44250</v>
      </c>
      <c r="B2612" s="8" t="s">
        <v>17529</v>
      </c>
      <c r="C2612" s="12">
        <v>48293</v>
      </c>
      <c r="D2612" s="13" t="s">
        <v>4062</v>
      </c>
      <c r="E2612" s="48">
        <v>9462</v>
      </c>
      <c r="F2612" s="15">
        <v>44251</v>
      </c>
      <c r="G2612" s="48">
        <v>9462</v>
      </c>
      <c r="H2612" s="49">
        <f>Tabla13[[#This Row],[Importe]]-Tabla13[[#This Row],[Pagado]]</f>
        <v>0</v>
      </c>
      <c r="I2612" s="8" t="s">
        <v>10970</v>
      </c>
    </row>
    <row r="2613" spans="1:9" x14ac:dyDescent="0.25">
      <c r="A2613" s="14">
        <v>44250</v>
      </c>
      <c r="B2613" s="8" t="s">
        <v>17530</v>
      </c>
      <c r="C2613" s="12">
        <v>48294</v>
      </c>
      <c r="D2613" s="13" t="s">
        <v>4042</v>
      </c>
      <c r="E2613" s="48">
        <v>2703</v>
      </c>
      <c r="F2613" s="15">
        <v>44250</v>
      </c>
      <c r="G2613" s="48">
        <v>2703</v>
      </c>
      <c r="H2613" s="49">
        <f>Tabla13[[#This Row],[Importe]]-Tabla13[[#This Row],[Pagado]]</f>
        <v>0</v>
      </c>
      <c r="I2613" s="8" t="s">
        <v>10970</v>
      </c>
    </row>
    <row r="2614" spans="1:9" x14ac:dyDescent="0.25">
      <c r="A2614" s="14">
        <v>44250</v>
      </c>
      <c r="B2614" s="8" t="s">
        <v>17531</v>
      </c>
      <c r="C2614" s="12">
        <v>48295</v>
      </c>
      <c r="D2614" s="13" t="s">
        <v>7973</v>
      </c>
      <c r="E2614" s="48">
        <v>5913.8</v>
      </c>
      <c r="F2614" s="15">
        <v>44250</v>
      </c>
      <c r="G2614" s="48">
        <v>5913.8</v>
      </c>
      <c r="H2614" s="49">
        <f>Tabla13[[#This Row],[Importe]]-Tabla13[[#This Row],[Pagado]]</f>
        <v>0</v>
      </c>
      <c r="I2614" s="8" t="s">
        <v>10970</v>
      </c>
    </row>
    <row r="2615" spans="1:9" x14ac:dyDescent="0.25">
      <c r="A2615" s="14">
        <v>44250</v>
      </c>
      <c r="B2615" s="8" t="s">
        <v>17532</v>
      </c>
      <c r="C2615" s="12">
        <v>48296</v>
      </c>
      <c r="D2615" s="13" t="s">
        <v>4109</v>
      </c>
      <c r="E2615" s="48">
        <v>1140</v>
      </c>
      <c r="F2615" s="15">
        <v>44250</v>
      </c>
      <c r="G2615" s="48">
        <v>1140</v>
      </c>
      <c r="H2615" s="49">
        <f>Tabla13[[#This Row],[Importe]]-Tabla13[[#This Row],[Pagado]]</f>
        <v>0</v>
      </c>
      <c r="I2615" s="8" t="s">
        <v>10970</v>
      </c>
    </row>
    <row r="2616" spans="1:9" x14ac:dyDescent="0.25">
      <c r="A2616" s="14">
        <v>44250</v>
      </c>
      <c r="B2616" s="8" t="s">
        <v>17533</v>
      </c>
      <c r="C2616" s="12">
        <v>48297</v>
      </c>
      <c r="D2616" s="13" t="s">
        <v>4064</v>
      </c>
      <c r="E2616" s="48">
        <v>29136.6</v>
      </c>
      <c r="F2616" s="15">
        <v>44254</v>
      </c>
      <c r="G2616" s="48">
        <v>29136.6</v>
      </c>
      <c r="H2616" s="49">
        <f>Tabla13[[#This Row],[Importe]]-Tabla13[[#This Row],[Pagado]]</f>
        <v>0</v>
      </c>
      <c r="I2616" s="8" t="s">
        <v>10970</v>
      </c>
    </row>
    <row r="2617" spans="1:9" x14ac:dyDescent="0.25">
      <c r="A2617" s="14">
        <v>44250</v>
      </c>
      <c r="B2617" s="8" t="s">
        <v>17534</v>
      </c>
      <c r="C2617" s="12">
        <v>48298</v>
      </c>
      <c r="D2617" s="13" t="s">
        <v>4065</v>
      </c>
      <c r="E2617" s="48">
        <v>6540</v>
      </c>
      <c r="F2617" s="15">
        <v>44251</v>
      </c>
      <c r="G2617" s="48">
        <v>6540</v>
      </c>
      <c r="H2617" s="49">
        <f>Tabla13[[#This Row],[Importe]]-Tabla13[[#This Row],[Pagado]]</f>
        <v>0</v>
      </c>
      <c r="I2617" s="8" t="s">
        <v>10970</v>
      </c>
    </row>
    <row r="2618" spans="1:9" x14ac:dyDescent="0.25">
      <c r="A2618" s="14">
        <v>44250</v>
      </c>
      <c r="B2618" s="8" t="s">
        <v>17535</v>
      </c>
      <c r="C2618" s="12">
        <v>48299</v>
      </c>
      <c r="D2618" s="13" t="s">
        <v>4176</v>
      </c>
      <c r="E2618" s="48">
        <v>10470.4</v>
      </c>
      <c r="F2618" s="15">
        <v>44251</v>
      </c>
      <c r="G2618" s="48">
        <v>10470.4</v>
      </c>
      <c r="H2618" s="49">
        <f>Tabla13[[#This Row],[Importe]]-Tabla13[[#This Row],[Pagado]]</f>
        <v>0</v>
      </c>
      <c r="I2618" s="8" t="s">
        <v>10970</v>
      </c>
    </row>
    <row r="2619" spans="1:9" x14ac:dyDescent="0.25">
      <c r="A2619" s="14">
        <v>44250</v>
      </c>
      <c r="B2619" s="8" t="s">
        <v>17536</v>
      </c>
      <c r="C2619" s="12">
        <v>48300</v>
      </c>
      <c r="D2619" s="13" t="s">
        <v>4045</v>
      </c>
      <c r="E2619" s="48">
        <v>2983.9</v>
      </c>
      <c r="F2619" s="15">
        <v>44251</v>
      </c>
      <c r="G2619" s="48">
        <v>2983.9</v>
      </c>
      <c r="H2619" s="49">
        <f>Tabla13[[#This Row],[Importe]]-Tabla13[[#This Row],[Pagado]]</f>
        <v>0</v>
      </c>
      <c r="I2619" s="8" t="s">
        <v>10970</v>
      </c>
    </row>
    <row r="2620" spans="1:9" x14ac:dyDescent="0.25">
      <c r="A2620" s="14">
        <v>44250</v>
      </c>
      <c r="B2620" s="8" t="s">
        <v>17537</v>
      </c>
      <c r="C2620" s="12">
        <v>48301</v>
      </c>
      <c r="D2620" s="13" t="s">
        <v>4100</v>
      </c>
      <c r="E2620" s="48">
        <v>540</v>
      </c>
      <c r="F2620" s="15">
        <v>44251</v>
      </c>
      <c r="G2620" s="48">
        <v>540</v>
      </c>
      <c r="H2620" s="49">
        <f>Tabla13[[#This Row],[Importe]]-Tabla13[[#This Row],[Pagado]]</f>
        <v>0</v>
      </c>
      <c r="I2620" s="8" t="s">
        <v>10970</v>
      </c>
    </row>
    <row r="2621" spans="1:9" x14ac:dyDescent="0.25">
      <c r="A2621" s="14">
        <v>44250</v>
      </c>
      <c r="B2621" s="8" t="s">
        <v>17538</v>
      </c>
      <c r="C2621" s="12">
        <v>48302</v>
      </c>
      <c r="D2621" s="13" t="s">
        <v>4046</v>
      </c>
      <c r="E2621" s="48">
        <v>2660.6</v>
      </c>
      <c r="F2621" s="15">
        <v>44251</v>
      </c>
      <c r="G2621" s="48">
        <v>2660.6</v>
      </c>
      <c r="H2621" s="49">
        <f>Tabla13[[#This Row],[Importe]]-Tabla13[[#This Row],[Pagado]]</f>
        <v>0</v>
      </c>
      <c r="I2621" s="8" t="s">
        <v>10970</v>
      </c>
    </row>
    <row r="2622" spans="1:9" x14ac:dyDescent="0.25">
      <c r="A2622" s="14">
        <v>44250</v>
      </c>
      <c r="B2622" s="8" t="s">
        <v>17539</v>
      </c>
      <c r="C2622" s="12">
        <v>48303</v>
      </c>
      <c r="D2622" s="13" t="s">
        <v>4001</v>
      </c>
      <c r="E2622" s="48">
        <v>4330.8</v>
      </c>
      <c r="F2622" s="15">
        <v>44251</v>
      </c>
      <c r="G2622" s="48">
        <v>4330.8</v>
      </c>
      <c r="H2622" s="49">
        <f>Tabla13[[#This Row],[Importe]]-Tabla13[[#This Row],[Pagado]]</f>
        <v>0</v>
      </c>
      <c r="I2622" s="8" t="s">
        <v>10970</v>
      </c>
    </row>
    <row r="2623" spans="1:9" x14ac:dyDescent="0.25">
      <c r="A2623" s="14">
        <v>44250</v>
      </c>
      <c r="B2623" s="8" t="s">
        <v>17540</v>
      </c>
      <c r="C2623" s="12">
        <v>48304</v>
      </c>
      <c r="D2623" s="13" t="s">
        <v>3951</v>
      </c>
      <c r="E2623" s="48">
        <v>3190.2</v>
      </c>
      <c r="F2623" s="15">
        <v>44250</v>
      </c>
      <c r="G2623" s="48">
        <v>3190.2</v>
      </c>
      <c r="H2623" s="49">
        <f>Tabla13[[#This Row],[Importe]]-Tabla13[[#This Row],[Pagado]]</f>
        <v>0</v>
      </c>
      <c r="I2623" s="8" t="s">
        <v>10970</v>
      </c>
    </row>
    <row r="2624" spans="1:9" x14ac:dyDescent="0.25">
      <c r="A2624" s="14">
        <v>44250</v>
      </c>
      <c r="B2624" s="8" t="s">
        <v>17541</v>
      </c>
      <c r="C2624" s="12">
        <v>48305</v>
      </c>
      <c r="D2624" s="13" t="s">
        <v>3973</v>
      </c>
      <c r="E2624" s="48">
        <v>540</v>
      </c>
      <c r="F2624" s="15">
        <v>44251</v>
      </c>
      <c r="G2624" s="48">
        <v>540</v>
      </c>
      <c r="H2624" s="49">
        <f>Tabla13[[#This Row],[Importe]]-Tabla13[[#This Row],[Pagado]]</f>
        <v>0</v>
      </c>
      <c r="I2624" s="8" t="s">
        <v>10970</v>
      </c>
    </row>
    <row r="2625" spans="1:9" x14ac:dyDescent="0.25">
      <c r="A2625" s="14">
        <v>44250</v>
      </c>
      <c r="B2625" s="8" t="s">
        <v>17542</v>
      </c>
      <c r="C2625" s="12">
        <v>48306</v>
      </c>
      <c r="D2625" s="13" t="s">
        <v>4009</v>
      </c>
      <c r="E2625" s="48">
        <v>772.2</v>
      </c>
      <c r="F2625" s="15">
        <v>44251</v>
      </c>
      <c r="G2625" s="48">
        <v>772.2</v>
      </c>
      <c r="H2625" s="49">
        <f>Tabla13[[#This Row],[Importe]]-Tabla13[[#This Row],[Pagado]]</f>
        <v>0</v>
      </c>
      <c r="I2625" s="8" t="s">
        <v>10970</v>
      </c>
    </row>
    <row r="2626" spans="1:9" x14ac:dyDescent="0.25">
      <c r="A2626" s="14">
        <v>44250</v>
      </c>
      <c r="B2626" s="8" t="s">
        <v>17543</v>
      </c>
      <c r="C2626" s="12">
        <v>48307</v>
      </c>
      <c r="D2626" s="13" t="s">
        <v>4011</v>
      </c>
      <c r="E2626" s="48">
        <v>5701.5</v>
      </c>
      <c r="F2626" s="15">
        <v>44251</v>
      </c>
      <c r="G2626" s="48">
        <v>5701.5</v>
      </c>
      <c r="H2626" s="49">
        <f>Tabla13[[#This Row],[Importe]]-Tabla13[[#This Row],[Pagado]]</f>
        <v>0</v>
      </c>
      <c r="I2626" s="8" t="s">
        <v>10970</v>
      </c>
    </row>
    <row r="2627" spans="1:9" x14ac:dyDescent="0.25">
      <c r="A2627" s="14">
        <v>44250</v>
      </c>
      <c r="B2627" s="8" t="s">
        <v>17544</v>
      </c>
      <c r="C2627" s="12">
        <v>48308</v>
      </c>
      <c r="D2627" s="13" t="s">
        <v>4083</v>
      </c>
      <c r="E2627" s="48">
        <v>6408</v>
      </c>
      <c r="F2627" s="15">
        <v>44251</v>
      </c>
      <c r="G2627" s="48">
        <v>6408</v>
      </c>
      <c r="H2627" s="49">
        <f>Tabla13[[#This Row],[Importe]]-Tabla13[[#This Row],[Pagado]]</f>
        <v>0</v>
      </c>
      <c r="I2627" s="8" t="s">
        <v>10970</v>
      </c>
    </row>
    <row r="2628" spans="1:9" x14ac:dyDescent="0.25">
      <c r="A2628" s="14">
        <v>44250</v>
      </c>
      <c r="B2628" s="8" t="s">
        <v>17545</v>
      </c>
      <c r="C2628" s="12">
        <v>48309</v>
      </c>
      <c r="D2628" s="13" t="s">
        <v>3950</v>
      </c>
      <c r="E2628" s="48">
        <v>3308.8</v>
      </c>
      <c r="F2628" s="15">
        <v>44250</v>
      </c>
      <c r="G2628" s="48">
        <v>3308.8</v>
      </c>
      <c r="H2628" s="49">
        <f>Tabla13[[#This Row],[Importe]]-Tabla13[[#This Row],[Pagado]]</f>
        <v>0</v>
      </c>
      <c r="I2628" s="8" t="s">
        <v>10970</v>
      </c>
    </row>
    <row r="2629" spans="1:9" x14ac:dyDescent="0.25">
      <c r="A2629" s="14">
        <v>44250</v>
      </c>
      <c r="B2629" s="8" t="s">
        <v>17546</v>
      </c>
      <c r="C2629" s="12">
        <v>48310</v>
      </c>
      <c r="D2629" s="13" t="s">
        <v>3974</v>
      </c>
      <c r="E2629" s="48">
        <v>5405.4</v>
      </c>
      <c r="F2629" s="15">
        <v>44251</v>
      </c>
      <c r="G2629" s="48">
        <v>5405.4</v>
      </c>
      <c r="H2629" s="49">
        <f>Tabla13[[#This Row],[Importe]]-Tabla13[[#This Row],[Pagado]]</f>
        <v>0</v>
      </c>
      <c r="I2629" s="8" t="s">
        <v>10970</v>
      </c>
    </row>
    <row r="2630" spans="1:9" x14ac:dyDescent="0.25">
      <c r="A2630" s="14">
        <v>44250</v>
      </c>
      <c r="B2630" s="8" t="s">
        <v>17547</v>
      </c>
      <c r="C2630" s="12">
        <v>48311</v>
      </c>
      <c r="D2630" s="13" t="s">
        <v>4007</v>
      </c>
      <c r="E2630" s="48">
        <v>1047.8</v>
      </c>
      <c r="F2630" s="15">
        <v>44251</v>
      </c>
      <c r="G2630" s="48">
        <v>1047.8</v>
      </c>
      <c r="H2630" s="49">
        <f>Tabla13[[#This Row],[Importe]]-Tabla13[[#This Row],[Pagado]]</f>
        <v>0</v>
      </c>
      <c r="I2630" s="8" t="s">
        <v>10970</v>
      </c>
    </row>
    <row r="2631" spans="1:9" x14ac:dyDescent="0.25">
      <c r="A2631" s="14">
        <v>44250</v>
      </c>
      <c r="B2631" s="8" t="s">
        <v>17548</v>
      </c>
      <c r="C2631" s="12">
        <v>48312</v>
      </c>
      <c r="D2631" s="13" t="s">
        <v>4023</v>
      </c>
      <c r="E2631" s="48">
        <v>3182.4</v>
      </c>
      <c r="F2631" s="15">
        <v>44250</v>
      </c>
      <c r="G2631" s="48">
        <v>3182.4</v>
      </c>
      <c r="H2631" s="49">
        <f>Tabla13[[#This Row],[Importe]]-Tabla13[[#This Row],[Pagado]]</f>
        <v>0</v>
      </c>
      <c r="I2631" s="8" t="s">
        <v>10970</v>
      </c>
    </row>
    <row r="2632" spans="1:9" x14ac:dyDescent="0.25">
      <c r="A2632" s="14">
        <v>44250</v>
      </c>
      <c r="B2632" s="8" t="s">
        <v>17549</v>
      </c>
      <c r="C2632" s="12">
        <v>48313</v>
      </c>
      <c r="D2632" s="13" t="s">
        <v>4181</v>
      </c>
      <c r="E2632" s="48">
        <v>12600</v>
      </c>
      <c r="F2632" s="15">
        <v>44250</v>
      </c>
      <c r="G2632" s="48">
        <v>12600</v>
      </c>
      <c r="H2632" s="49">
        <f>Tabla13[[#This Row],[Importe]]-Tabla13[[#This Row],[Pagado]]</f>
        <v>0</v>
      </c>
      <c r="I2632" s="8" t="s">
        <v>10970</v>
      </c>
    </row>
    <row r="2633" spans="1:9" x14ac:dyDescent="0.25">
      <c r="A2633" s="14">
        <v>44250</v>
      </c>
      <c r="B2633" s="8" t="s">
        <v>17550</v>
      </c>
      <c r="C2633" s="12">
        <v>48314</v>
      </c>
      <c r="D2633" s="17" t="s">
        <v>7662</v>
      </c>
      <c r="E2633" s="48">
        <v>0</v>
      </c>
      <c r="F2633" s="18" t="s">
        <v>7662</v>
      </c>
      <c r="G2633" s="48">
        <v>0</v>
      </c>
      <c r="H2633" s="49">
        <f>Tabla13[[#This Row],[Importe]]-Tabla13[[#This Row],[Pagado]]</f>
        <v>0</v>
      </c>
      <c r="I2633" s="8" t="s">
        <v>7662</v>
      </c>
    </row>
    <row r="2634" spans="1:9" x14ac:dyDescent="0.25">
      <c r="A2634" s="14">
        <v>44250</v>
      </c>
      <c r="B2634" s="8" t="s">
        <v>17551</v>
      </c>
      <c r="C2634" s="12">
        <v>48315</v>
      </c>
      <c r="D2634" s="13" t="s">
        <v>3964</v>
      </c>
      <c r="E2634" s="48">
        <v>858</v>
      </c>
      <c r="F2634" s="15">
        <v>44250</v>
      </c>
      <c r="G2634" s="48">
        <v>858</v>
      </c>
      <c r="H2634" s="49">
        <f>Tabla13[[#This Row],[Importe]]-Tabla13[[#This Row],[Pagado]]</f>
        <v>0</v>
      </c>
      <c r="I2634" s="8" t="s">
        <v>10970</v>
      </c>
    </row>
    <row r="2635" spans="1:9" x14ac:dyDescent="0.25">
      <c r="A2635" s="14">
        <v>44250</v>
      </c>
      <c r="B2635" s="8" t="s">
        <v>17552</v>
      </c>
      <c r="C2635" s="12">
        <v>48316</v>
      </c>
      <c r="D2635" s="13" t="s">
        <v>4127</v>
      </c>
      <c r="E2635" s="48">
        <v>40040.5</v>
      </c>
      <c r="F2635" s="15">
        <v>44251</v>
      </c>
      <c r="G2635" s="48">
        <v>40040.5</v>
      </c>
      <c r="H2635" s="49">
        <f>Tabla13[[#This Row],[Importe]]-Tabla13[[#This Row],[Pagado]]</f>
        <v>0</v>
      </c>
      <c r="I2635" s="8" t="s">
        <v>10970</v>
      </c>
    </row>
    <row r="2636" spans="1:9" x14ac:dyDescent="0.25">
      <c r="A2636" s="14">
        <v>44250</v>
      </c>
      <c r="B2636" s="8" t="s">
        <v>17553</v>
      </c>
      <c r="C2636" s="12">
        <v>48317</v>
      </c>
      <c r="D2636" s="13" t="s">
        <v>4055</v>
      </c>
      <c r="E2636" s="48">
        <v>38000</v>
      </c>
      <c r="F2636" s="15">
        <v>44250</v>
      </c>
      <c r="G2636" s="48">
        <v>38000</v>
      </c>
      <c r="H2636" s="49">
        <f>Tabla13[[#This Row],[Importe]]-Tabla13[[#This Row],[Pagado]]</f>
        <v>0</v>
      </c>
      <c r="I2636" s="8" t="s">
        <v>10970</v>
      </c>
    </row>
    <row r="2637" spans="1:9" x14ac:dyDescent="0.25">
      <c r="A2637" s="14">
        <v>44250</v>
      </c>
      <c r="B2637" s="8" t="s">
        <v>17554</v>
      </c>
      <c r="C2637" s="12">
        <v>48318</v>
      </c>
      <c r="D2637" s="13" t="s">
        <v>4018</v>
      </c>
      <c r="E2637" s="48">
        <v>43359.6</v>
      </c>
      <c r="F2637" s="15">
        <v>44250</v>
      </c>
      <c r="G2637" s="48">
        <v>43359.6</v>
      </c>
      <c r="H2637" s="49">
        <f>Tabla13[[#This Row],[Importe]]-Tabla13[[#This Row],[Pagado]]</f>
        <v>0</v>
      </c>
      <c r="I2637" s="8" t="s">
        <v>10970</v>
      </c>
    </row>
    <row r="2638" spans="1:9" x14ac:dyDescent="0.25">
      <c r="A2638" s="14">
        <v>44250</v>
      </c>
      <c r="B2638" s="8" t="s">
        <v>17555</v>
      </c>
      <c r="C2638" s="12">
        <v>48319</v>
      </c>
      <c r="D2638" s="13" t="s">
        <v>4008</v>
      </c>
      <c r="E2638" s="48">
        <v>39268.699999999997</v>
      </c>
      <c r="F2638" s="15">
        <v>44251</v>
      </c>
      <c r="G2638" s="48">
        <v>39268.699999999997</v>
      </c>
      <c r="H2638" s="49">
        <f>Tabla13[[#This Row],[Importe]]-Tabla13[[#This Row],[Pagado]]</f>
        <v>0</v>
      </c>
      <c r="I2638" s="8" t="s">
        <v>10970</v>
      </c>
    </row>
    <row r="2639" spans="1:9" x14ac:dyDescent="0.25">
      <c r="A2639" s="14">
        <v>44250</v>
      </c>
      <c r="B2639" s="8" t="s">
        <v>17556</v>
      </c>
      <c r="C2639" s="12">
        <v>48320</v>
      </c>
      <c r="D2639" s="13" t="s">
        <v>4024</v>
      </c>
      <c r="E2639" s="48">
        <v>330</v>
      </c>
      <c r="F2639" s="15">
        <v>44250</v>
      </c>
      <c r="G2639" s="48">
        <v>330</v>
      </c>
      <c r="H2639" s="49">
        <f>Tabla13[[#This Row],[Importe]]-Tabla13[[#This Row],[Pagado]]</f>
        <v>0</v>
      </c>
      <c r="I2639" s="8" t="s">
        <v>10970</v>
      </c>
    </row>
    <row r="2640" spans="1:9" x14ac:dyDescent="0.25">
      <c r="A2640" s="14">
        <v>44250</v>
      </c>
      <c r="B2640" s="8" t="s">
        <v>17557</v>
      </c>
      <c r="C2640" s="12">
        <v>48321</v>
      </c>
      <c r="D2640" s="13" t="s">
        <v>4194</v>
      </c>
      <c r="E2640" s="48">
        <v>3637.6</v>
      </c>
      <c r="F2640" s="15">
        <v>44250</v>
      </c>
      <c r="G2640" s="48">
        <v>3637.6</v>
      </c>
      <c r="H2640" s="49">
        <f>Tabla13[[#This Row],[Importe]]-Tabla13[[#This Row],[Pagado]]</f>
        <v>0</v>
      </c>
      <c r="I2640" s="8" t="s">
        <v>10970</v>
      </c>
    </row>
    <row r="2641" spans="1:9" x14ac:dyDescent="0.25">
      <c r="A2641" s="14">
        <v>44250</v>
      </c>
      <c r="B2641" s="8" t="s">
        <v>17558</v>
      </c>
      <c r="C2641" s="12">
        <v>48322</v>
      </c>
      <c r="D2641" s="13" t="s">
        <v>3988</v>
      </c>
      <c r="E2641" s="48">
        <v>8190</v>
      </c>
      <c r="F2641" s="15">
        <v>44251</v>
      </c>
      <c r="G2641" s="48">
        <v>8190</v>
      </c>
      <c r="H2641" s="49">
        <f>Tabla13[[#This Row],[Importe]]-Tabla13[[#This Row],[Pagado]]</f>
        <v>0</v>
      </c>
      <c r="I2641" s="8" t="s">
        <v>10970</v>
      </c>
    </row>
    <row r="2642" spans="1:9" x14ac:dyDescent="0.25">
      <c r="A2642" s="14">
        <v>44250</v>
      </c>
      <c r="B2642" s="8" t="s">
        <v>17559</v>
      </c>
      <c r="C2642" s="12">
        <v>48323</v>
      </c>
      <c r="D2642" s="13" t="s">
        <v>3964</v>
      </c>
      <c r="E2642" s="48">
        <v>273</v>
      </c>
      <c r="F2642" s="15">
        <v>44250</v>
      </c>
      <c r="G2642" s="48">
        <v>273</v>
      </c>
      <c r="H2642" s="49">
        <f>Tabla13[[#This Row],[Importe]]-Tabla13[[#This Row],[Pagado]]</f>
        <v>0</v>
      </c>
      <c r="I2642" s="8" t="s">
        <v>10970</v>
      </c>
    </row>
    <row r="2643" spans="1:9" x14ac:dyDescent="0.25">
      <c r="A2643" s="14">
        <v>44250</v>
      </c>
      <c r="B2643" s="8" t="s">
        <v>17560</v>
      </c>
      <c r="C2643" s="12">
        <v>48324</v>
      </c>
      <c r="D2643" s="13" t="s">
        <v>3959</v>
      </c>
      <c r="E2643" s="48">
        <v>112774.2</v>
      </c>
      <c r="F2643" s="15">
        <v>44265</v>
      </c>
      <c r="G2643" s="48">
        <v>112774.2</v>
      </c>
      <c r="H2643" s="49">
        <f>Tabla13[[#This Row],[Importe]]-Tabla13[[#This Row],[Pagado]]</f>
        <v>0</v>
      </c>
      <c r="I2643" s="8" t="s">
        <v>10970</v>
      </c>
    </row>
    <row r="2644" spans="1:9" x14ac:dyDescent="0.25">
      <c r="A2644" s="14">
        <v>44250</v>
      </c>
      <c r="B2644" s="8" t="s">
        <v>17561</v>
      </c>
      <c r="C2644" s="12">
        <v>48325</v>
      </c>
      <c r="D2644" s="13" t="s">
        <v>4105</v>
      </c>
      <c r="E2644" s="48">
        <v>59405.4</v>
      </c>
      <c r="F2644" s="15">
        <v>44251</v>
      </c>
      <c r="G2644" s="48">
        <v>59405.4</v>
      </c>
      <c r="H2644" s="49">
        <f>Tabla13[[#This Row],[Importe]]-Tabla13[[#This Row],[Pagado]]</f>
        <v>0</v>
      </c>
      <c r="I2644" s="8" t="s">
        <v>10970</v>
      </c>
    </row>
    <row r="2645" spans="1:9" x14ac:dyDescent="0.25">
      <c r="A2645" s="14">
        <v>44250</v>
      </c>
      <c r="B2645" s="8" t="s">
        <v>17562</v>
      </c>
      <c r="C2645" s="12">
        <v>48326</v>
      </c>
      <c r="D2645" s="13" t="s">
        <v>4179</v>
      </c>
      <c r="E2645" s="48">
        <v>2548</v>
      </c>
      <c r="F2645" s="15">
        <v>44251</v>
      </c>
      <c r="G2645" s="48">
        <v>2548</v>
      </c>
      <c r="H2645" s="49">
        <f>Tabla13[[#This Row],[Importe]]-Tabla13[[#This Row],[Pagado]]</f>
        <v>0</v>
      </c>
      <c r="I2645" s="8" t="s">
        <v>10970</v>
      </c>
    </row>
    <row r="2646" spans="1:9" x14ac:dyDescent="0.25">
      <c r="A2646" s="14">
        <v>44251</v>
      </c>
      <c r="B2646" s="8" t="s">
        <v>17563</v>
      </c>
      <c r="C2646" s="12">
        <v>48327</v>
      </c>
      <c r="D2646" s="13" t="s">
        <v>4028</v>
      </c>
      <c r="E2646" s="48">
        <v>2685.6</v>
      </c>
      <c r="F2646" s="15">
        <v>44251</v>
      </c>
      <c r="G2646" s="48">
        <v>2685.6</v>
      </c>
      <c r="H2646" s="49">
        <f>Tabla13[[#This Row],[Importe]]-Tabla13[[#This Row],[Pagado]]</f>
        <v>0</v>
      </c>
      <c r="I2646" s="8" t="s">
        <v>10970</v>
      </c>
    </row>
    <row r="2647" spans="1:9" x14ac:dyDescent="0.25">
      <c r="A2647" s="14">
        <v>44251</v>
      </c>
      <c r="B2647" s="8" t="s">
        <v>17564</v>
      </c>
      <c r="C2647" s="12">
        <v>48328</v>
      </c>
      <c r="D2647" s="13" t="s">
        <v>3936</v>
      </c>
      <c r="E2647" s="48">
        <v>6890.4</v>
      </c>
      <c r="F2647" s="15">
        <v>44254</v>
      </c>
      <c r="G2647" s="48">
        <v>6890.4</v>
      </c>
      <c r="H2647" s="49">
        <f>Tabla13[[#This Row],[Importe]]-Tabla13[[#This Row],[Pagado]]</f>
        <v>0</v>
      </c>
      <c r="I2647" s="8" t="s">
        <v>10970</v>
      </c>
    </row>
    <row r="2648" spans="1:9" ht="30" x14ac:dyDescent="0.25">
      <c r="A2648" s="14">
        <v>44251</v>
      </c>
      <c r="B2648" s="8" t="s">
        <v>17565</v>
      </c>
      <c r="C2648" s="12">
        <v>48329</v>
      </c>
      <c r="D2648" s="13" t="s">
        <v>3935</v>
      </c>
      <c r="E2648" s="48">
        <v>64281.8</v>
      </c>
      <c r="F2648" s="15" t="s">
        <v>17566</v>
      </c>
      <c r="G2648" s="48">
        <f>49000+15281.8</f>
        <v>64281.8</v>
      </c>
      <c r="H2648" s="49">
        <f>Tabla13[[#This Row],[Importe]]-Tabla13[[#This Row],[Pagado]]</f>
        <v>0</v>
      </c>
      <c r="I2648" s="8" t="s">
        <v>10970</v>
      </c>
    </row>
    <row r="2649" spans="1:9" x14ac:dyDescent="0.25">
      <c r="A2649" s="14">
        <v>44251</v>
      </c>
      <c r="B2649" s="8" t="s">
        <v>17567</v>
      </c>
      <c r="C2649" s="12">
        <v>48330</v>
      </c>
      <c r="D2649" s="13" t="s">
        <v>4184</v>
      </c>
      <c r="E2649" s="48">
        <v>11396</v>
      </c>
      <c r="F2649" s="15">
        <v>44251</v>
      </c>
      <c r="G2649" s="48">
        <v>11396</v>
      </c>
      <c r="H2649" s="49">
        <f>Tabla13[[#This Row],[Importe]]-Tabla13[[#This Row],[Pagado]]</f>
        <v>0</v>
      </c>
      <c r="I2649" s="8" t="s">
        <v>10970</v>
      </c>
    </row>
    <row r="2650" spans="1:9" x14ac:dyDescent="0.25">
      <c r="A2650" s="14">
        <v>44251</v>
      </c>
      <c r="B2650" s="8" t="s">
        <v>17568</v>
      </c>
      <c r="C2650" s="12">
        <v>48331</v>
      </c>
      <c r="D2650" s="13" t="s">
        <v>4031</v>
      </c>
      <c r="E2650" s="48">
        <v>2160</v>
      </c>
      <c r="F2650" s="15">
        <v>44251</v>
      </c>
      <c r="G2650" s="48">
        <v>2160</v>
      </c>
      <c r="H2650" s="49">
        <f>Tabla13[[#This Row],[Importe]]-Tabla13[[#This Row],[Pagado]]</f>
        <v>0</v>
      </c>
      <c r="I2650" s="8" t="s">
        <v>10970</v>
      </c>
    </row>
    <row r="2651" spans="1:9" x14ac:dyDescent="0.25">
      <c r="A2651" s="14">
        <v>44251</v>
      </c>
      <c r="B2651" s="8" t="s">
        <v>17569</v>
      </c>
      <c r="C2651" s="12">
        <v>48332</v>
      </c>
      <c r="D2651" s="13" t="s">
        <v>3954</v>
      </c>
      <c r="E2651" s="48">
        <v>10851.4</v>
      </c>
      <c r="F2651" s="15">
        <v>44251</v>
      </c>
      <c r="G2651" s="48">
        <v>10851.4</v>
      </c>
      <c r="H2651" s="49">
        <f>Tabla13[[#This Row],[Importe]]-Tabla13[[#This Row],[Pagado]]</f>
        <v>0</v>
      </c>
      <c r="I2651" s="8" t="s">
        <v>10970</v>
      </c>
    </row>
    <row r="2652" spans="1:9" x14ac:dyDescent="0.25">
      <c r="A2652" s="14">
        <v>44251</v>
      </c>
      <c r="B2652" s="8" t="s">
        <v>17570</v>
      </c>
      <c r="C2652" s="12">
        <v>48333</v>
      </c>
      <c r="D2652" s="13" t="s">
        <v>3938</v>
      </c>
      <c r="E2652" s="48">
        <v>13314.7</v>
      </c>
      <c r="F2652" s="15">
        <v>44252</v>
      </c>
      <c r="G2652" s="48">
        <v>13314.7</v>
      </c>
      <c r="H2652" s="49">
        <f>Tabla13[[#This Row],[Importe]]-Tabla13[[#This Row],[Pagado]]</f>
        <v>0</v>
      </c>
      <c r="I2652" s="8" t="s">
        <v>10970</v>
      </c>
    </row>
    <row r="2653" spans="1:9" x14ac:dyDescent="0.25">
      <c r="A2653" s="14">
        <v>44251</v>
      </c>
      <c r="B2653" s="8" t="s">
        <v>17571</v>
      </c>
      <c r="C2653" s="12">
        <v>48334</v>
      </c>
      <c r="D2653" s="13" t="s">
        <v>3948</v>
      </c>
      <c r="E2653" s="48">
        <v>6595.6</v>
      </c>
      <c r="F2653" s="15">
        <v>44254</v>
      </c>
      <c r="G2653" s="48">
        <v>6595.6</v>
      </c>
      <c r="H2653" s="49">
        <f>Tabla13[[#This Row],[Importe]]-Tabla13[[#This Row],[Pagado]]</f>
        <v>0</v>
      </c>
      <c r="I2653" s="8" t="s">
        <v>10970</v>
      </c>
    </row>
    <row r="2654" spans="1:9" x14ac:dyDescent="0.25">
      <c r="A2654" s="14">
        <v>44251</v>
      </c>
      <c r="B2654" s="8" t="s">
        <v>17572</v>
      </c>
      <c r="C2654" s="12">
        <v>48335</v>
      </c>
      <c r="D2654" s="13" t="s">
        <v>3939</v>
      </c>
      <c r="E2654" s="48">
        <v>3943.1</v>
      </c>
      <c r="F2654" s="15">
        <v>44252</v>
      </c>
      <c r="G2654" s="48">
        <v>3943.1</v>
      </c>
      <c r="H2654" s="49">
        <f>Tabla13[[#This Row],[Importe]]-Tabla13[[#This Row],[Pagado]]</f>
        <v>0</v>
      </c>
      <c r="I2654" s="8" t="s">
        <v>10970</v>
      </c>
    </row>
    <row r="2655" spans="1:9" x14ac:dyDescent="0.25">
      <c r="A2655" s="14">
        <v>44251</v>
      </c>
      <c r="B2655" s="8" t="s">
        <v>17573</v>
      </c>
      <c r="C2655" s="12">
        <v>48336</v>
      </c>
      <c r="D2655" s="13" t="s">
        <v>3945</v>
      </c>
      <c r="E2655" s="48">
        <v>3590.5</v>
      </c>
      <c r="F2655" s="15">
        <v>44252</v>
      </c>
      <c r="G2655" s="48">
        <v>3590.5</v>
      </c>
      <c r="H2655" s="49">
        <f>Tabla13[[#This Row],[Importe]]-Tabla13[[#This Row],[Pagado]]</f>
        <v>0</v>
      </c>
      <c r="I2655" s="8" t="s">
        <v>10970</v>
      </c>
    </row>
    <row r="2656" spans="1:9" ht="30" x14ac:dyDescent="0.25">
      <c r="A2656" s="14">
        <v>44251</v>
      </c>
      <c r="B2656" s="8" t="s">
        <v>17574</v>
      </c>
      <c r="C2656" s="12">
        <v>48337</v>
      </c>
      <c r="D2656" s="13" t="s">
        <v>3950</v>
      </c>
      <c r="E2656" s="48">
        <v>39729.4</v>
      </c>
      <c r="F2656" s="15" t="s">
        <v>17575</v>
      </c>
      <c r="G2656" s="48">
        <f>29000+10729.4</f>
        <v>39729.4</v>
      </c>
      <c r="H2656" s="49">
        <f>Tabla13[[#This Row],[Importe]]-Tabla13[[#This Row],[Pagado]]</f>
        <v>0</v>
      </c>
      <c r="I2656" s="8" t="s">
        <v>10970</v>
      </c>
    </row>
    <row r="2657" spans="1:9" x14ac:dyDescent="0.25">
      <c r="A2657" s="14">
        <v>44251</v>
      </c>
      <c r="B2657" s="8" t="s">
        <v>17576</v>
      </c>
      <c r="C2657" s="12">
        <v>48338</v>
      </c>
      <c r="D2657" s="13" t="s">
        <v>4213</v>
      </c>
      <c r="E2657" s="48">
        <v>2960.2</v>
      </c>
      <c r="F2657" s="15">
        <v>44251</v>
      </c>
      <c r="G2657" s="48">
        <v>2960.2</v>
      </c>
      <c r="H2657" s="49">
        <f>Tabla13[[#This Row],[Importe]]-Tabla13[[#This Row],[Pagado]]</f>
        <v>0</v>
      </c>
      <c r="I2657" s="8" t="s">
        <v>10970</v>
      </c>
    </row>
    <row r="2658" spans="1:9" ht="30" x14ac:dyDescent="0.25">
      <c r="A2658" s="14">
        <v>44251</v>
      </c>
      <c r="B2658" s="8" t="s">
        <v>17577</v>
      </c>
      <c r="C2658" s="12">
        <v>48339</v>
      </c>
      <c r="D2658" s="13" t="s">
        <v>3951</v>
      </c>
      <c r="E2658" s="48">
        <v>4757.3</v>
      </c>
      <c r="F2658" s="15" t="s">
        <v>17443</v>
      </c>
      <c r="G2658" s="48">
        <f>1400+3357.3</f>
        <v>4757.3</v>
      </c>
      <c r="H2658" s="49">
        <f>Tabla13[[#This Row],[Importe]]-Tabla13[[#This Row],[Pagado]]</f>
        <v>0</v>
      </c>
      <c r="I2658" s="8" t="s">
        <v>10970</v>
      </c>
    </row>
    <row r="2659" spans="1:9" x14ac:dyDescent="0.25">
      <c r="A2659" s="14">
        <v>44251</v>
      </c>
      <c r="B2659" s="8" t="s">
        <v>17578</v>
      </c>
      <c r="C2659" s="12">
        <v>48340</v>
      </c>
      <c r="D2659" s="13" t="s">
        <v>3942</v>
      </c>
      <c r="E2659" s="48">
        <v>4158</v>
      </c>
      <c r="F2659" s="15">
        <v>44254</v>
      </c>
      <c r="G2659" s="48">
        <v>4158</v>
      </c>
      <c r="H2659" s="49">
        <f>Tabla13[[#This Row],[Importe]]-Tabla13[[#This Row],[Pagado]]</f>
        <v>0</v>
      </c>
      <c r="I2659" s="8" t="s">
        <v>10970</v>
      </c>
    </row>
    <row r="2660" spans="1:9" x14ac:dyDescent="0.25">
      <c r="A2660" s="14">
        <v>44251</v>
      </c>
      <c r="B2660" s="8" t="s">
        <v>17579</v>
      </c>
      <c r="C2660" s="12">
        <v>48341</v>
      </c>
      <c r="D2660" s="13" t="s">
        <v>3941</v>
      </c>
      <c r="E2660" s="48">
        <v>629.20000000000005</v>
      </c>
      <c r="F2660" s="15">
        <v>44251</v>
      </c>
      <c r="G2660" s="48">
        <v>629.20000000000005</v>
      </c>
      <c r="H2660" s="49">
        <f>Tabla13[[#This Row],[Importe]]-Tabla13[[#This Row],[Pagado]]</f>
        <v>0</v>
      </c>
      <c r="I2660" s="8" t="s">
        <v>10970</v>
      </c>
    </row>
    <row r="2661" spans="1:9" x14ac:dyDescent="0.25">
      <c r="A2661" s="14">
        <v>44251</v>
      </c>
      <c r="B2661" s="8" t="s">
        <v>17580</v>
      </c>
      <c r="C2661" s="12">
        <v>48342</v>
      </c>
      <c r="D2661" s="13" t="s">
        <v>3949</v>
      </c>
      <c r="E2661" s="48">
        <v>21118.400000000001</v>
      </c>
      <c r="F2661" s="15">
        <v>44252</v>
      </c>
      <c r="G2661" s="48">
        <v>21118.400000000001</v>
      </c>
      <c r="H2661" s="49">
        <f>Tabla13[[#This Row],[Importe]]-Tabla13[[#This Row],[Pagado]]</f>
        <v>0</v>
      </c>
      <c r="I2661" s="8" t="s">
        <v>10970</v>
      </c>
    </row>
    <row r="2662" spans="1:9" x14ac:dyDescent="0.25">
      <c r="A2662" s="14">
        <v>44251</v>
      </c>
      <c r="B2662" s="8" t="s">
        <v>17581</v>
      </c>
      <c r="C2662" s="12">
        <v>48343</v>
      </c>
      <c r="D2662" s="13" t="s">
        <v>3944</v>
      </c>
      <c r="E2662" s="48">
        <v>3418.5</v>
      </c>
      <c r="F2662" s="15">
        <v>44253</v>
      </c>
      <c r="G2662" s="48">
        <v>3418.5</v>
      </c>
      <c r="H2662" s="49">
        <f>Tabla13[[#This Row],[Importe]]-Tabla13[[#This Row],[Pagado]]</f>
        <v>0</v>
      </c>
      <c r="I2662" s="8" t="s">
        <v>10970</v>
      </c>
    </row>
    <row r="2663" spans="1:9" x14ac:dyDescent="0.25">
      <c r="A2663" s="14">
        <v>44251</v>
      </c>
      <c r="B2663" s="8" t="s">
        <v>17582</v>
      </c>
      <c r="C2663" s="12">
        <v>48344</v>
      </c>
      <c r="D2663" s="13" t="s">
        <v>4183</v>
      </c>
      <c r="E2663" s="48">
        <v>4035.6</v>
      </c>
      <c r="F2663" s="15">
        <v>44251</v>
      </c>
      <c r="G2663" s="48">
        <v>4035.6</v>
      </c>
      <c r="H2663" s="49">
        <f>Tabla13[[#This Row],[Importe]]-Tabla13[[#This Row],[Pagado]]</f>
        <v>0</v>
      </c>
      <c r="I2663" s="8" t="s">
        <v>10970</v>
      </c>
    </row>
    <row r="2664" spans="1:9" x14ac:dyDescent="0.25">
      <c r="A2664" s="14">
        <v>44251</v>
      </c>
      <c r="B2664" s="8" t="s">
        <v>17583</v>
      </c>
      <c r="C2664" s="12">
        <v>48345</v>
      </c>
      <c r="D2664" s="13" t="s">
        <v>4005</v>
      </c>
      <c r="E2664" s="48">
        <v>957.6</v>
      </c>
      <c r="F2664" s="15">
        <v>44251</v>
      </c>
      <c r="G2664" s="48">
        <v>957.6</v>
      </c>
      <c r="H2664" s="49">
        <f>Tabla13[[#This Row],[Importe]]-Tabla13[[#This Row],[Pagado]]</f>
        <v>0</v>
      </c>
      <c r="I2664" s="8" t="s">
        <v>10970</v>
      </c>
    </row>
    <row r="2665" spans="1:9" x14ac:dyDescent="0.25">
      <c r="A2665" s="14">
        <v>44251</v>
      </c>
      <c r="B2665" s="8" t="s">
        <v>17584</v>
      </c>
      <c r="C2665" s="12">
        <v>48346</v>
      </c>
      <c r="D2665" s="13" t="s">
        <v>4004</v>
      </c>
      <c r="E2665" s="48">
        <v>3401.2</v>
      </c>
      <c r="F2665" s="15">
        <v>44251</v>
      </c>
      <c r="G2665" s="48">
        <v>3401.2</v>
      </c>
      <c r="H2665" s="49">
        <f>Tabla13[[#This Row],[Importe]]-Tabla13[[#This Row],[Pagado]]</f>
        <v>0</v>
      </c>
      <c r="I2665" s="8" t="s">
        <v>10970</v>
      </c>
    </row>
    <row r="2666" spans="1:9" x14ac:dyDescent="0.25">
      <c r="A2666" s="14">
        <v>44251</v>
      </c>
      <c r="B2666" s="8" t="s">
        <v>17585</v>
      </c>
      <c r="C2666" s="12">
        <v>48347</v>
      </c>
      <c r="D2666" s="13" t="s">
        <v>4009</v>
      </c>
      <c r="E2666" s="48">
        <v>540</v>
      </c>
      <c r="F2666" s="15">
        <v>44251</v>
      </c>
      <c r="G2666" s="48">
        <v>540</v>
      </c>
      <c r="H2666" s="49">
        <f>Tabla13[[#This Row],[Importe]]-Tabla13[[#This Row],[Pagado]]</f>
        <v>0</v>
      </c>
      <c r="I2666" s="8" t="s">
        <v>10970</v>
      </c>
    </row>
    <row r="2667" spans="1:9" x14ac:dyDescent="0.25">
      <c r="A2667" s="14">
        <v>44251</v>
      </c>
      <c r="B2667" s="8" t="s">
        <v>17586</v>
      </c>
      <c r="C2667" s="12">
        <v>48348</v>
      </c>
      <c r="D2667" s="13" t="s">
        <v>3973</v>
      </c>
      <c r="E2667" s="48">
        <v>540</v>
      </c>
      <c r="F2667" s="15">
        <v>44251</v>
      </c>
      <c r="G2667" s="48">
        <v>540</v>
      </c>
      <c r="H2667" s="49">
        <f>Tabla13[[#This Row],[Importe]]-Tabla13[[#This Row],[Pagado]]</f>
        <v>0</v>
      </c>
      <c r="I2667" s="8" t="s">
        <v>10970</v>
      </c>
    </row>
    <row r="2668" spans="1:9" x14ac:dyDescent="0.25">
      <c r="A2668" s="14">
        <v>44251</v>
      </c>
      <c r="B2668" s="8" t="s">
        <v>17587</v>
      </c>
      <c r="C2668" s="12">
        <v>48349</v>
      </c>
      <c r="D2668" s="13" t="s">
        <v>4119</v>
      </c>
      <c r="E2668" s="48">
        <v>546</v>
      </c>
      <c r="F2668" s="15">
        <v>44251</v>
      </c>
      <c r="G2668" s="48">
        <v>546</v>
      </c>
      <c r="H2668" s="49">
        <f>Tabla13[[#This Row],[Importe]]-Tabla13[[#This Row],[Pagado]]</f>
        <v>0</v>
      </c>
      <c r="I2668" s="8" t="s">
        <v>10970</v>
      </c>
    </row>
    <row r="2669" spans="1:9" x14ac:dyDescent="0.25">
      <c r="A2669" s="14">
        <v>44251</v>
      </c>
      <c r="B2669" s="8" t="s">
        <v>17588</v>
      </c>
      <c r="C2669" s="12">
        <v>48350</v>
      </c>
      <c r="D2669" s="13" t="s">
        <v>4046</v>
      </c>
      <c r="E2669" s="48">
        <v>935</v>
      </c>
      <c r="F2669" s="15">
        <v>44251</v>
      </c>
      <c r="G2669" s="48">
        <v>935</v>
      </c>
      <c r="H2669" s="49">
        <f>Tabla13[[#This Row],[Importe]]-Tabla13[[#This Row],[Pagado]]</f>
        <v>0</v>
      </c>
      <c r="I2669" s="8" t="s">
        <v>10970</v>
      </c>
    </row>
    <row r="2670" spans="1:9" x14ac:dyDescent="0.25">
      <c r="A2670" s="14">
        <v>44251</v>
      </c>
      <c r="B2670" s="8" t="s">
        <v>17589</v>
      </c>
      <c r="C2670" s="12">
        <v>48351</v>
      </c>
      <c r="D2670" s="13" t="s">
        <v>4085</v>
      </c>
      <c r="E2670" s="48">
        <v>4894.8</v>
      </c>
      <c r="F2670" s="15">
        <v>44251</v>
      </c>
      <c r="G2670" s="48">
        <v>4894.8</v>
      </c>
      <c r="H2670" s="49">
        <f>Tabla13[[#This Row],[Importe]]-Tabla13[[#This Row],[Pagado]]</f>
        <v>0</v>
      </c>
      <c r="I2670" s="8" t="s">
        <v>10970</v>
      </c>
    </row>
    <row r="2671" spans="1:9" x14ac:dyDescent="0.25">
      <c r="A2671" s="14">
        <v>44251</v>
      </c>
      <c r="B2671" s="8" t="s">
        <v>17590</v>
      </c>
      <c r="C2671" s="12">
        <v>48352</v>
      </c>
      <c r="D2671" s="13" t="s">
        <v>15856</v>
      </c>
      <c r="E2671" s="48">
        <v>32661.200000000001</v>
      </c>
      <c r="F2671" s="15">
        <v>44251</v>
      </c>
      <c r="G2671" s="48">
        <v>32661.200000000001</v>
      </c>
      <c r="H2671" s="49">
        <f>Tabla13[[#This Row],[Importe]]-Tabla13[[#This Row],[Pagado]]</f>
        <v>0</v>
      </c>
      <c r="I2671" s="8" t="s">
        <v>10970</v>
      </c>
    </row>
    <row r="2672" spans="1:9" x14ac:dyDescent="0.25">
      <c r="A2672" s="14">
        <v>44251</v>
      </c>
      <c r="B2672" s="8" t="s">
        <v>17591</v>
      </c>
      <c r="C2672" s="12">
        <v>48353</v>
      </c>
      <c r="D2672" s="13" t="s">
        <v>3963</v>
      </c>
      <c r="E2672" s="48">
        <v>968</v>
      </c>
      <c r="F2672" s="15">
        <v>44251</v>
      </c>
      <c r="G2672" s="48">
        <v>968</v>
      </c>
      <c r="H2672" s="49">
        <f>Tabla13[[#This Row],[Importe]]-Tabla13[[#This Row],[Pagado]]</f>
        <v>0</v>
      </c>
      <c r="I2672" s="8" t="s">
        <v>10970</v>
      </c>
    </row>
    <row r="2673" spans="1:9" x14ac:dyDescent="0.25">
      <c r="A2673" s="14">
        <v>44251</v>
      </c>
      <c r="B2673" s="8" t="s">
        <v>17592</v>
      </c>
      <c r="C2673" s="12">
        <v>48354</v>
      </c>
      <c r="D2673" s="13" t="s">
        <v>4129</v>
      </c>
      <c r="E2673" s="48">
        <v>12959.8</v>
      </c>
      <c r="F2673" s="15">
        <v>44252</v>
      </c>
      <c r="G2673" s="48">
        <v>12959.8</v>
      </c>
      <c r="H2673" s="49">
        <f>Tabla13[[#This Row],[Importe]]-Tabla13[[#This Row],[Pagado]]</f>
        <v>0</v>
      </c>
      <c r="I2673" s="8" t="s">
        <v>10970</v>
      </c>
    </row>
    <row r="2674" spans="1:9" x14ac:dyDescent="0.25">
      <c r="A2674" s="14">
        <v>44251</v>
      </c>
      <c r="B2674" s="8" t="s">
        <v>17593</v>
      </c>
      <c r="C2674" s="12">
        <v>48355</v>
      </c>
      <c r="D2674" s="13" t="s">
        <v>3968</v>
      </c>
      <c r="E2674" s="48">
        <v>6480</v>
      </c>
      <c r="F2674" s="15">
        <v>44253</v>
      </c>
      <c r="G2674" s="48">
        <v>6480</v>
      </c>
      <c r="H2674" s="49">
        <f>Tabla13[[#This Row],[Importe]]-Tabla13[[#This Row],[Pagado]]</f>
        <v>0</v>
      </c>
      <c r="I2674" s="8" t="s">
        <v>10970</v>
      </c>
    </row>
    <row r="2675" spans="1:9" x14ac:dyDescent="0.25">
      <c r="A2675" s="14">
        <v>44251</v>
      </c>
      <c r="B2675" s="8" t="s">
        <v>17594</v>
      </c>
      <c r="C2675" s="12">
        <v>48356</v>
      </c>
      <c r="D2675" s="17" t="s">
        <v>7662</v>
      </c>
      <c r="E2675" s="48">
        <v>0</v>
      </c>
      <c r="F2675" s="18" t="s">
        <v>7662</v>
      </c>
      <c r="G2675" s="48">
        <v>0</v>
      </c>
      <c r="H2675" s="49">
        <f>Tabla13[[#This Row],[Importe]]-Tabla13[[#This Row],[Pagado]]</f>
        <v>0</v>
      </c>
      <c r="I2675" s="8" t="s">
        <v>7662</v>
      </c>
    </row>
    <row r="2676" spans="1:9" x14ac:dyDescent="0.25">
      <c r="A2676" s="14">
        <v>44251</v>
      </c>
      <c r="B2676" s="8" t="s">
        <v>17595</v>
      </c>
      <c r="C2676" s="12">
        <v>48357</v>
      </c>
      <c r="D2676" s="13" t="s">
        <v>3962</v>
      </c>
      <c r="E2676" s="48">
        <v>5813.5</v>
      </c>
      <c r="F2676" s="15">
        <v>44251</v>
      </c>
      <c r="G2676" s="48">
        <v>5813.5</v>
      </c>
      <c r="H2676" s="49">
        <f>Tabla13[[#This Row],[Importe]]-Tabla13[[#This Row],[Pagado]]</f>
        <v>0</v>
      </c>
      <c r="I2676" s="8" t="s">
        <v>10970</v>
      </c>
    </row>
    <row r="2677" spans="1:9" x14ac:dyDescent="0.25">
      <c r="A2677" s="14">
        <v>44251</v>
      </c>
      <c r="B2677" s="8" t="s">
        <v>17596</v>
      </c>
      <c r="C2677" s="12">
        <v>48358</v>
      </c>
      <c r="D2677" s="13" t="s">
        <v>4010</v>
      </c>
      <c r="E2677" s="48">
        <v>1974</v>
      </c>
      <c r="F2677" s="15">
        <v>44251</v>
      </c>
      <c r="G2677" s="48">
        <v>1974</v>
      </c>
      <c r="H2677" s="49">
        <f>Tabla13[[#This Row],[Importe]]-Tabla13[[#This Row],[Pagado]]</f>
        <v>0</v>
      </c>
      <c r="I2677" s="8" t="s">
        <v>10970</v>
      </c>
    </row>
    <row r="2678" spans="1:9" x14ac:dyDescent="0.25">
      <c r="A2678" s="14">
        <v>44251</v>
      </c>
      <c r="B2678" s="8" t="s">
        <v>17597</v>
      </c>
      <c r="C2678" s="12">
        <v>48359</v>
      </c>
      <c r="D2678" s="13" t="s">
        <v>3958</v>
      </c>
      <c r="E2678" s="48">
        <v>3782</v>
      </c>
      <c r="F2678" s="15">
        <v>44251</v>
      </c>
      <c r="G2678" s="48">
        <v>3782</v>
      </c>
      <c r="H2678" s="49">
        <f>Tabla13[[#This Row],[Importe]]-Tabla13[[#This Row],[Pagado]]</f>
        <v>0</v>
      </c>
      <c r="I2678" s="8" t="s">
        <v>10970</v>
      </c>
    </row>
    <row r="2679" spans="1:9" x14ac:dyDescent="0.25">
      <c r="A2679" s="14">
        <v>44251</v>
      </c>
      <c r="B2679" s="8" t="s">
        <v>17598</v>
      </c>
      <c r="C2679" s="12">
        <v>48360</v>
      </c>
      <c r="D2679" s="13" t="s">
        <v>4071</v>
      </c>
      <c r="E2679" s="48">
        <v>8122.8</v>
      </c>
      <c r="F2679" s="15">
        <v>44254</v>
      </c>
      <c r="G2679" s="48">
        <v>8122.8</v>
      </c>
      <c r="H2679" s="49">
        <f>Tabla13[[#This Row],[Importe]]-Tabla13[[#This Row],[Pagado]]</f>
        <v>0</v>
      </c>
      <c r="I2679" s="8" t="s">
        <v>10970</v>
      </c>
    </row>
    <row r="2680" spans="1:9" x14ac:dyDescent="0.25">
      <c r="A2680" s="14">
        <v>44251</v>
      </c>
      <c r="B2680" s="8" t="s">
        <v>17599</v>
      </c>
      <c r="C2680" s="12">
        <v>48361</v>
      </c>
      <c r="D2680" s="13" t="s">
        <v>3978</v>
      </c>
      <c r="E2680" s="48">
        <v>3841.2</v>
      </c>
      <c r="F2680" s="15">
        <v>44251</v>
      </c>
      <c r="G2680" s="48">
        <v>3841.2</v>
      </c>
      <c r="H2680" s="49">
        <f>Tabla13[[#This Row],[Importe]]-Tabla13[[#This Row],[Pagado]]</f>
        <v>0</v>
      </c>
      <c r="I2680" s="8" t="s">
        <v>10970</v>
      </c>
    </row>
    <row r="2681" spans="1:9" x14ac:dyDescent="0.25">
      <c r="A2681" s="14">
        <v>44251</v>
      </c>
      <c r="B2681" s="8" t="s">
        <v>17600</v>
      </c>
      <c r="C2681" s="12">
        <v>48362</v>
      </c>
      <c r="D2681" s="17" t="s">
        <v>7662</v>
      </c>
      <c r="E2681" s="48">
        <v>0</v>
      </c>
      <c r="F2681" s="18" t="s">
        <v>7662</v>
      </c>
      <c r="G2681" s="48">
        <v>0</v>
      </c>
      <c r="H2681" s="49">
        <f>Tabla13[[#This Row],[Importe]]-Tabla13[[#This Row],[Pagado]]</f>
        <v>0</v>
      </c>
      <c r="I2681" s="8" t="s">
        <v>7662</v>
      </c>
    </row>
    <row r="2682" spans="1:9" x14ac:dyDescent="0.25">
      <c r="A2682" s="14">
        <v>44251</v>
      </c>
      <c r="B2682" s="8" t="s">
        <v>17601</v>
      </c>
      <c r="C2682" s="12">
        <v>48363</v>
      </c>
      <c r="D2682" s="13" t="s">
        <v>3971</v>
      </c>
      <c r="E2682" s="48">
        <v>4184.8</v>
      </c>
      <c r="F2682" s="15">
        <v>44251</v>
      </c>
      <c r="G2682" s="48">
        <v>4184.8</v>
      </c>
      <c r="H2682" s="49">
        <f>Tabla13[[#This Row],[Importe]]-Tabla13[[#This Row],[Pagado]]</f>
        <v>0</v>
      </c>
      <c r="I2682" s="8" t="s">
        <v>10970</v>
      </c>
    </row>
    <row r="2683" spans="1:9" x14ac:dyDescent="0.25">
      <c r="A2683" s="14">
        <v>44251</v>
      </c>
      <c r="B2683" s="8" t="s">
        <v>17602</v>
      </c>
      <c r="C2683" s="12">
        <v>48364</v>
      </c>
      <c r="D2683" s="13" t="s">
        <v>3982</v>
      </c>
      <c r="E2683" s="48">
        <v>2872.6</v>
      </c>
      <c r="F2683" s="15">
        <v>44251</v>
      </c>
      <c r="G2683" s="48">
        <v>2872.6</v>
      </c>
      <c r="H2683" s="49">
        <f>Tabla13[[#This Row],[Importe]]-Tabla13[[#This Row],[Pagado]]</f>
        <v>0</v>
      </c>
      <c r="I2683" s="8" t="s">
        <v>10970</v>
      </c>
    </row>
    <row r="2684" spans="1:9" x14ac:dyDescent="0.25">
      <c r="A2684" s="14">
        <v>44251</v>
      </c>
      <c r="B2684" s="8" t="s">
        <v>17603</v>
      </c>
      <c r="C2684" s="12">
        <v>48365</v>
      </c>
      <c r="D2684" s="13" t="s">
        <v>3972</v>
      </c>
      <c r="E2684" s="48">
        <v>3418.5</v>
      </c>
      <c r="F2684" s="15">
        <v>44251</v>
      </c>
      <c r="G2684" s="48">
        <v>3418.5</v>
      </c>
      <c r="H2684" s="49">
        <f>Tabla13[[#This Row],[Importe]]-Tabla13[[#This Row],[Pagado]]</f>
        <v>0</v>
      </c>
      <c r="I2684" s="8" t="s">
        <v>10970</v>
      </c>
    </row>
    <row r="2685" spans="1:9" x14ac:dyDescent="0.25">
      <c r="A2685" s="14">
        <v>44251</v>
      </c>
      <c r="B2685" s="8" t="s">
        <v>17604</v>
      </c>
      <c r="C2685" s="12">
        <v>48366</v>
      </c>
      <c r="D2685" s="13" t="s">
        <v>4134</v>
      </c>
      <c r="E2685" s="48">
        <v>495</v>
      </c>
      <c r="F2685" s="15">
        <v>44251</v>
      </c>
      <c r="G2685" s="48">
        <v>495</v>
      </c>
      <c r="H2685" s="49">
        <f>Tabla13[[#This Row],[Importe]]-Tabla13[[#This Row],[Pagado]]</f>
        <v>0</v>
      </c>
      <c r="I2685" s="8" t="s">
        <v>10970</v>
      </c>
    </row>
    <row r="2686" spans="1:9" x14ac:dyDescent="0.25">
      <c r="A2686" s="14">
        <v>44251</v>
      </c>
      <c r="B2686" s="8" t="s">
        <v>17605</v>
      </c>
      <c r="C2686" s="12">
        <v>48367</v>
      </c>
      <c r="D2686" s="13" t="s">
        <v>3994</v>
      </c>
      <c r="E2686" s="48">
        <v>1364</v>
      </c>
      <c r="F2686" s="15">
        <v>44251</v>
      </c>
      <c r="G2686" s="48">
        <v>1364</v>
      </c>
      <c r="H2686" s="49">
        <f>Tabla13[[#This Row],[Importe]]-Tabla13[[#This Row],[Pagado]]</f>
        <v>0</v>
      </c>
      <c r="I2686" s="8" t="s">
        <v>10970</v>
      </c>
    </row>
    <row r="2687" spans="1:9" x14ac:dyDescent="0.25">
      <c r="A2687" s="14">
        <v>44251</v>
      </c>
      <c r="B2687" s="8" t="s">
        <v>17606</v>
      </c>
      <c r="C2687" s="12">
        <v>48368</v>
      </c>
      <c r="D2687" s="13" t="s">
        <v>3960</v>
      </c>
      <c r="E2687" s="48">
        <v>19456.95</v>
      </c>
      <c r="F2687" s="15">
        <v>44251</v>
      </c>
      <c r="G2687" s="48">
        <v>19456.95</v>
      </c>
      <c r="H2687" s="49">
        <f>Tabla13[[#This Row],[Importe]]-Tabla13[[#This Row],[Pagado]]</f>
        <v>0</v>
      </c>
      <c r="I2687" s="8" t="s">
        <v>10970</v>
      </c>
    </row>
    <row r="2688" spans="1:9" x14ac:dyDescent="0.25">
      <c r="A2688" s="14">
        <v>44251</v>
      </c>
      <c r="B2688" s="8" t="s">
        <v>17607</v>
      </c>
      <c r="C2688" s="12">
        <v>48369</v>
      </c>
      <c r="D2688" s="13" t="s">
        <v>4030</v>
      </c>
      <c r="E2688" s="48">
        <v>786.6</v>
      </c>
      <c r="F2688" s="15">
        <v>44251</v>
      </c>
      <c r="G2688" s="48">
        <v>786.6</v>
      </c>
      <c r="H2688" s="49">
        <f>Tabla13[[#This Row],[Importe]]-Tabla13[[#This Row],[Pagado]]</f>
        <v>0</v>
      </c>
      <c r="I2688" s="8" t="s">
        <v>10970</v>
      </c>
    </row>
    <row r="2689" spans="1:9" x14ac:dyDescent="0.25">
      <c r="A2689" s="14">
        <v>44251</v>
      </c>
      <c r="B2689" s="8" t="s">
        <v>17608</v>
      </c>
      <c r="C2689" s="12">
        <v>48370</v>
      </c>
      <c r="D2689" s="13" t="s">
        <v>3970</v>
      </c>
      <c r="E2689" s="48">
        <v>1584.8</v>
      </c>
      <c r="F2689" s="15">
        <v>44251</v>
      </c>
      <c r="G2689" s="48">
        <v>1584.8</v>
      </c>
      <c r="H2689" s="49">
        <f>Tabla13[[#This Row],[Importe]]-Tabla13[[#This Row],[Pagado]]</f>
        <v>0</v>
      </c>
      <c r="I2689" s="8" t="s">
        <v>10970</v>
      </c>
    </row>
    <row r="2690" spans="1:9" x14ac:dyDescent="0.25">
      <c r="A2690" s="14">
        <v>44251</v>
      </c>
      <c r="B2690" s="8" t="s">
        <v>17609</v>
      </c>
      <c r="C2690" s="12">
        <v>48371</v>
      </c>
      <c r="D2690" s="13" t="s">
        <v>4033</v>
      </c>
      <c r="E2690" s="48">
        <v>2493.3000000000002</v>
      </c>
      <c r="F2690" s="15">
        <v>44251</v>
      </c>
      <c r="G2690" s="48">
        <v>2493.3000000000002</v>
      </c>
      <c r="H2690" s="49">
        <f>Tabla13[[#This Row],[Importe]]-Tabla13[[#This Row],[Pagado]]</f>
        <v>0</v>
      </c>
      <c r="I2690" s="8" t="s">
        <v>10970</v>
      </c>
    </row>
    <row r="2691" spans="1:9" x14ac:dyDescent="0.25">
      <c r="A2691" s="14">
        <v>44251</v>
      </c>
      <c r="B2691" s="8" t="s">
        <v>17610</v>
      </c>
      <c r="C2691" s="12">
        <v>48372</v>
      </c>
      <c r="D2691" s="13" t="s">
        <v>4036</v>
      </c>
      <c r="E2691" s="48">
        <v>2556</v>
      </c>
      <c r="F2691" s="15">
        <v>44251</v>
      </c>
      <c r="G2691" s="48">
        <v>2556</v>
      </c>
      <c r="H2691" s="49">
        <f>Tabla13[[#This Row],[Importe]]-Tabla13[[#This Row],[Pagado]]</f>
        <v>0</v>
      </c>
      <c r="I2691" s="8" t="s">
        <v>10970</v>
      </c>
    </row>
    <row r="2692" spans="1:9" x14ac:dyDescent="0.25">
      <c r="A2692" s="14">
        <v>44251</v>
      </c>
      <c r="B2692" s="8" t="s">
        <v>17611</v>
      </c>
      <c r="C2692" s="12">
        <v>48373</v>
      </c>
      <c r="D2692" s="13" t="s">
        <v>3968</v>
      </c>
      <c r="E2692" s="48">
        <v>5940</v>
      </c>
      <c r="F2692" s="15">
        <v>44251</v>
      </c>
      <c r="G2692" s="48">
        <v>5940</v>
      </c>
      <c r="H2692" s="49">
        <f>Tabla13[[#This Row],[Importe]]-Tabla13[[#This Row],[Pagado]]</f>
        <v>0</v>
      </c>
      <c r="I2692" s="8" t="s">
        <v>10970</v>
      </c>
    </row>
    <row r="2693" spans="1:9" x14ac:dyDescent="0.25">
      <c r="A2693" s="14">
        <v>44251</v>
      </c>
      <c r="B2693" s="8" t="s">
        <v>17612</v>
      </c>
      <c r="C2693" s="12">
        <v>48374</v>
      </c>
      <c r="D2693" s="13" t="s">
        <v>3966</v>
      </c>
      <c r="E2693" s="48">
        <v>598.5</v>
      </c>
      <c r="F2693" s="15">
        <v>44251</v>
      </c>
      <c r="G2693" s="48">
        <v>598.5</v>
      </c>
      <c r="H2693" s="49">
        <f>Tabla13[[#This Row],[Importe]]-Tabla13[[#This Row],[Pagado]]</f>
        <v>0</v>
      </c>
      <c r="I2693" s="8" t="s">
        <v>10970</v>
      </c>
    </row>
    <row r="2694" spans="1:9" x14ac:dyDescent="0.25">
      <c r="A2694" s="14">
        <v>44251</v>
      </c>
      <c r="B2694" s="8" t="s">
        <v>17613</v>
      </c>
      <c r="C2694" s="12">
        <v>48375</v>
      </c>
      <c r="D2694" s="13" t="s">
        <v>3975</v>
      </c>
      <c r="E2694" s="48">
        <v>6660</v>
      </c>
      <c r="F2694" s="15">
        <v>44251</v>
      </c>
      <c r="G2694" s="48">
        <v>6660</v>
      </c>
      <c r="H2694" s="49">
        <f>Tabla13[[#This Row],[Importe]]-Tabla13[[#This Row],[Pagado]]</f>
        <v>0</v>
      </c>
      <c r="I2694" s="8" t="s">
        <v>10970</v>
      </c>
    </row>
    <row r="2695" spans="1:9" x14ac:dyDescent="0.25">
      <c r="A2695" s="14">
        <v>44251</v>
      </c>
      <c r="B2695" s="8" t="s">
        <v>17614</v>
      </c>
      <c r="C2695" s="12">
        <v>48376</v>
      </c>
      <c r="D2695" s="13" t="s">
        <v>3964</v>
      </c>
      <c r="E2695" s="48">
        <v>6669.6</v>
      </c>
      <c r="F2695" s="15">
        <v>44251</v>
      </c>
      <c r="G2695" s="48">
        <v>6669.6</v>
      </c>
      <c r="H2695" s="49">
        <f>Tabla13[[#This Row],[Importe]]-Tabla13[[#This Row],[Pagado]]</f>
        <v>0</v>
      </c>
      <c r="I2695" s="8" t="s">
        <v>10970</v>
      </c>
    </row>
    <row r="2696" spans="1:9" x14ac:dyDescent="0.25">
      <c r="A2696" s="14">
        <v>44251</v>
      </c>
      <c r="B2696" s="8" t="s">
        <v>17615</v>
      </c>
      <c r="C2696" s="12">
        <v>48377</v>
      </c>
      <c r="D2696" s="13" t="s">
        <v>4135</v>
      </c>
      <c r="E2696" s="48">
        <v>8686.2999999999993</v>
      </c>
      <c r="F2696" s="15">
        <v>44251</v>
      </c>
      <c r="G2696" s="48">
        <v>8686.2999999999993</v>
      </c>
      <c r="H2696" s="49">
        <f>Tabla13[[#This Row],[Importe]]-Tabla13[[#This Row],[Pagado]]</f>
        <v>0</v>
      </c>
      <c r="I2696" s="8" t="s">
        <v>10970</v>
      </c>
    </row>
    <row r="2697" spans="1:9" x14ac:dyDescent="0.25">
      <c r="A2697" s="14">
        <v>44251</v>
      </c>
      <c r="B2697" s="8" t="s">
        <v>17616</v>
      </c>
      <c r="C2697" s="12">
        <v>48378</v>
      </c>
      <c r="D2697" s="13" t="s">
        <v>3964</v>
      </c>
      <c r="E2697" s="48">
        <v>3010.6</v>
      </c>
      <c r="F2697" s="15">
        <v>44251</v>
      </c>
      <c r="G2697" s="48">
        <v>3010.6</v>
      </c>
      <c r="H2697" s="49">
        <f>Tabla13[[#This Row],[Importe]]-Tabla13[[#This Row],[Pagado]]</f>
        <v>0</v>
      </c>
      <c r="I2697" s="8" t="s">
        <v>10970</v>
      </c>
    </row>
    <row r="2698" spans="1:9" x14ac:dyDescent="0.25">
      <c r="A2698" s="14">
        <v>44251</v>
      </c>
      <c r="B2698" s="8" t="s">
        <v>17617</v>
      </c>
      <c r="C2698" s="12">
        <v>48379</v>
      </c>
      <c r="D2698" s="13" t="s">
        <v>15796</v>
      </c>
      <c r="E2698" s="48">
        <v>11635.6</v>
      </c>
      <c r="F2698" s="15">
        <v>44251</v>
      </c>
      <c r="G2698" s="48">
        <v>11635.6</v>
      </c>
      <c r="H2698" s="49">
        <f>Tabla13[[#This Row],[Importe]]-Tabla13[[#This Row],[Pagado]]</f>
        <v>0</v>
      </c>
      <c r="I2698" s="8" t="s">
        <v>10970</v>
      </c>
    </row>
    <row r="2699" spans="1:9" x14ac:dyDescent="0.25">
      <c r="A2699" s="14">
        <v>44251</v>
      </c>
      <c r="B2699" s="8" t="s">
        <v>17618</v>
      </c>
      <c r="C2699" s="12">
        <v>48380</v>
      </c>
      <c r="D2699" s="13" t="s">
        <v>15796</v>
      </c>
      <c r="E2699" s="48">
        <v>11037.6</v>
      </c>
      <c r="F2699" s="15">
        <v>44251</v>
      </c>
      <c r="G2699" s="48">
        <v>11037.6</v>
      </c>
      <c r="H2699" s="49">
        <f>Tabla13[[#This Row],[Importe]]-Tabla13[[#This Row],[Pagado]]</f>
        <v>0</v>
      </c>
      <c r="I2699" s="8" t="s">
        <v>10970</v>
      </c>
    </row>
    <row r="2700" spans="1:9" x14ac:dyDescent="0.25">
      <c r="A2700" s="14">
        <v>44251</v>
      </c>
      <c r="B2700" s="8" t="s">
        <v>17619</v>
      </c>
      <c r="C2700" s="12">
        <v>48381</v>
      </c>
      <c r="D2700" s="13" t="s">
        <v>4047</v>
      </c>
      <c r="E2700" s="48">
        <v>1303.2</v>
      </c>
      <c r="F2700" s="15">
        <v>44251</v>
      </c>
      <c r="G2700" s="48">
        <v>1303.2</v>
      </c>
      <c r="H2700" s="49">
        <f>Tabla13[[#This Row],[Importe]]-Tabla13[[#This Row],[Pagado]]</f>
        <v>0</v>
      </c>
      <c r="I2700" s="8" t="s">
        <v>10970</v>
      </c>
    </row>
    <row r="2701" spans="1:9" x14ac:dyDescent="0.25">
      <c r="A2701" s="14">
        <v>44251</v>
      </c>
      <c r="B2701" s="8" t="s">
        <v>17620</v>
      </c>
      <c r="C2701" s="12">
        <v>48382</v>
      </c>
      <c r="D2701" s="13" t="s">
        <v>3999</v>
      </c>
      <c r="E2701" s="48">
        <v>1317.2</v>
      </c>
      <c r="F2701" s="15">
        <v>44251</v>
      </c>
      <c r="G2701" s="48">
        <v>1317.2</v>
      </c>
      <c r="H2701" s="49">
        <f>Tabla13[[#This Row],[Importe]]-Tabla13[[#This Row],[Pagado]]</f>
        <v>0</v>
      </c>
      <c r="I2701" s="8" t="s">
        <v>10970</v>
      </c>
    </row>
    <row r="2702" spans="1:9" x14ac:dyDescent="0.25">
      <c r="A2702" s="14">
        <v>44251</v>
      </c>
      <c r="B2702" s="8" t="s">
        <v>17621</v>
      </c>
      <c r="C2702" s="12">
        <v>48383</v>
      </c>
      <c r="D2702" s="13" t="s">
        <v>3969</v>
      </c>
      <c r="E2702" s="48">
        <v>10712</v>
      </c>
      <c r="F2702" s="15">
        <v>44251</v>
      </c>
      <c r="G2702" s="48">
        <v>10712</v>
      </c>
      <c r="H2702" s="49">
        <f>Tabla13[[#This Row],[Importe]]-Tabla13[[#This Row],[Pagado]]</f>
        <v>0</v>
      </c>
      <c r="I2702" s="8" t="s">
        <v>10970</v>
      </c>
    </row>
    <row r="2703" spans="1:9" x14ac:dyDescent="0.25">
      <c r="A2703" s="14">
        <v>44251</v>
      </c>
      <c r="B2703" s="8" t="s">
        <v>17622</v>
      </c>
      <c r="C2703" s="12">
        <v>48384</v>
      </c>
      <c r="D2703" s="13" t="s">
        <v>3989</v>
      </c>
      <c r="E2703" s="48">
        <v>1745.2</v>
      </c>
      <c r="F2703" s="15">
        <v>44251</v>
      </c>
      <c r="G2703" s="48">
        <v>1745.2</v>
      </c>
      <c r="H2703" s="49">
        <f>Tabla13[[#This Row],[Importe]]-Tabla13[[#This Row],[Pagado]]</f>
        <v>0</v>
      </c>
      <c r="I2703" s="8" t="s">
        <v>10970</v>
      </c>
    </row>
    <row r="2704" spans="1:9" x14ac:dyDescent="0.25">
      <c r="A2704" s="14">
        <v>44251</v>
      </c>
      <c r="B2704" s="8" t="s">
        <v>17623</v>
      </c>
      <c r="C2704" s="12">
        <v>48385</v>
      </c>
      <c r="D2704" s="13" t="s">
        <v>8138</v>
      </c>
      <c r="E2704" s="48">
        <v>1601.7</v>
      </c>
      <c r="F2704" s="15">
        <v>44251</v>
      </c>
      <c r="G2704" s="48">
        <v>1601.7</v>
      </c>
      <c r="H2704" s="49">
        <f>Tabla13[[#This Row],[Importe]]-Tabla13[[#This Row],[Pagado]]</f>
        <v>0</v>
      </c>
      <c r="I2704" s="8" t="s">
        <v>10970</v>
      </c>
    </row>
    <row r="2705" spans="1:9" x14ac:dyDescent="0.25">
      <c r="A2705" s="14">
        <v>44251</v>
      </c>
      <c r="B2705" s="8" t="s">
        <v>17624</v>
      </c>
      <c r="C2705" s="12">
        <v>48386</v>
      </c>
      <c r="D2705" s="13" t="s">
        <v>3964</v>
      </c>
      <c r="E2705" s="48">
        <v>3595.5</v>
      </c>
      <c r="F2705" s="15">
        <v>44251</v>
      </c>
      <c r="G2705" s="48">
        <v>3595.5</v>
      </c>
      <c r="H2705" s="49">
        <f>Tabla13[[#This Row],[Importe]]-Tabla13[[#This Row],[Pagado]]</f>
        <v>0</v>
      </c>
      <c r="I2705" s="8" t="s">
        <v>10970</v>
      </c>
    </row>
    <row r="2706" spans="1:9" x14ac:dyDescent="0.25">
      <c r="A2706" s="14">
        <v>44251</v>
      </c>
      <c r="B2706" s="8" t="s">
        <v>17625</v>
      </c>
      <c r="C2706" s="12">
        <v>48387</v>
      </c>
      <c r="D2706" s="13" t="s">
        <v>4078</v>
      </c>
      <c r="E2706" s="48">
        <v>316.5</v>
      </c>
      <c r="F2706" s="15">
        <v>44251</v>
      </c>
      <c r="G2706" s="48">
        <v>316.5</v>
      </c>
      <c r="H2706" s="49">
        <f>Tabla13[[#This Row],[Importe]]-Tabla13[[#This Row],[Pagado]]</f>
        <v>0</v>
      </c>
      <c r="I2706" s="8" t="s">
        <v>10970</v>
      </c>
    </row>
    <row r="2707" spans="1:9" x14ac:dyDescent="0.25">
      <c r="A2707" s="14">
        <v>44251</v>
      </c>
      <c r="B2707" s="8" t="s">
        <v>17626</v>
      </c>
      <c r="C2707" s="12">
        <v>48388</v>
      </c>
      <c r="D2707" s="13" t="s">
        <v>3959</v>
      </c>
      <c r="E2707" s="48">
        <v>59613</v>
      </c>
      <c r="F2707" s="15">
        <v>44266</v>
      </c>
      <c r="G2707" s="48">
        <v>59613</v>
      </c>
      <c r="H2707" s="49">
        <f>Tabla13[[#This Row],[Importe]]-Tabla13[[#This Row],[Pagado]]</f>
        <v>0</v>
      </c>
      <c r="I2707" s="8" t="s">
        <v>12422</v>
      </c>
    </row>
    <row r="2708" spans="1:9" x14ac:dyDescent="0.25">
      <c r="A2708" s="14">
        <v>44251</v>
      </c>
      <c r="B2708" s="8" t="s">
        <v>17627</v>
      </c>
      <c r="C2708" s="12">
        <v>48389</v>
      </c>
      <c r="D2708" s="13" t="s">
        <v>4042</v>
      </c>
      <c r="E2708" s="48">
        <v>31038.6</v>
      </c>
      <c r="F2708" s="15">
        <v>44251</v>
      </c>
      <c r="G2708" s="48">
        <v>31038.6</v>
      </c>
      <c r="H2708" s="49">
        <f>Tabla13[[#This Row],[Importe]]-Tabla13[[#This Row],[Pagado]]</f>
        <v>0</v>
      </c>
      <c r="I2708" s="8" t="s">
        <v>10970</v>
      </c>
    </row>
    <row r="2709" spans="1:9" x14ac:dyDescent="0.25">
      <c r="A2709" s="14">
        <v>44251</v>
      </c>
      <c r="B2709" s="8" t="s">
        <v>17628</v>
      </c>
      <c r="C2709" s="12">
        <v>48390</v>
      </c>
      <c r="D2709" s="13" t="s">
        <v>4059</v>
      </c>
      <c r="E2709" s="48">
        <v>1423.8</v>
      </c>
      <c r="F2709" s="15">
        <v>44251</v>
      </c>
      <c r="G2709" s="48">
        <v>1423.8</v>
      </c>
      <c r="H2709" s="49">
        <f>Tabla13[[#This Row],[Importe]]-Tabla13[[#This Row],[Pagado]]</f>
        <v>0</v>
      </c>
      <c r="I2709" s="8" t="s">
        <v>10970</v>
      </c>
    </row>
    <row r="2710" spans="1:9" x14ac:dyDescent="0.25">
      <c r="A2710" s="14">
        <v>44251</v>
      </c>
      <c r="B2710" s="8" t="s">
        <v>17629</v>
      </c>
      <c r="C2710" s="12">
        <v>48391</v>
      </c>
      <c r="D2710" s="13" t="s">
        <v>4048</v>
      </c>
      <c r="E2710" s="48">
        <v>19105.8</v>
      </c>
      <c r="F2710" s="15">
        <v>44251</v>
      </c>
      <c r="G2710" s="48">
        <v>19105.8</v>
      </c>
      <c r="H2710" s="49">
        <f>Tabla13[[#This Row],[Importe]]-Tabla13[[#This Row],[Pagado]]</f>
        <v>0</v>
      </c>
      <c r="I2710" s="8" t="s">
        <v>10970</v>
      </c>
    </row>
    <row r="2711" spans="1:9" x14ac:dyDescent="0.25">
      <c r="A2711" s="14">
        <v>44251</v>
      </c>
      <c r="B2711" s="8" t="s">
        <v>17630</v>
      </c>
      <c r="C2711" s="12">
        <v>48392</v>
      </c>
      <c r="D2711" s="13" t="s">
        <v>4095</v>
      </c>
      <c r="E2711" s="48">
        <v>4785</v>
      </c>
      <c r="F2711" s="15">
        <v>44251</v>
      </c>
      <c r="G2711" s="48">
        <v>4785</v>
      </c>
      <c r="H2711" s="49">
        <f>Tabla13[[#This Row],[Importe]]-Tabla13[[#This Row],[Pagado]]</f>
        <v>0</v>
      </c>
      <c r="I2711" s="8" t="s">
        <v>10970</v>
      </c>
    </row>
    <row r="2712" spans="1:9" x14ac:dyDescent="0.25">
      <c r="A2712" s="14">
        <v>44251</v>
      </c>
      <c r="B2712" s="8" t="s">
        <v>17631</v>
      </c>
      <c r="C2712" s="12">
        <v>48393</v>
      </c>
      <c r="D2712" s="13" t="s">
        <v>3977</v>
      </c>
      <c r="E2712" s="48">
        <v>3257.2</v>
      </c>
      <c r="F2712" s="15">
        <v>44251</v>
      </c>
      <c r="G2712" s="48">
        <v>3257.2</v>
      </c>
      <c r="H2712" s="49">
        <f>Tabla13[[#This Row],[Importe]]-Tabla13[[#This Row],[Pagado]]</f>
        <v>0</v>
      </c>
      <c r="I2712" s="8" t="s">
        <v>10970</v>
      </c>
    </row>
    <row r="2713" spans="1:9" x14ac:dyDescent="0.25">
      <c r="A2713" s="14">
        <v>44251</v>
      </c>
      <c r="B2713" s="8" t="s">
        <v>17632</v>
      </c>
      <c r="C2713" s="12">
        <v>48394</v>
      </c>
      <c r="D2713" s="13" t="s">
        <v>3952</v>
      </c>
      <c r="E2713" s="48">
        <v>3214.8</v>
      </c>
      <c r="F2713" s="15">
        <v>44251</v>
      </c>
      <c r="G2713" s="48">
        <v>3214.8</v>
      </c>
      <c r="H2713" s="49">
        <f>Tabla13[[#This Row],[Importe]]-Tabla13[[#This Row],[Pagado]]</f>
        <v>0</v>
      </c>
      <c r="I2713" s="8" t="s">
        <v>10970</v>
      </c>
    </row>
    <row r="2714" spans="1:9" x14ac:dyDescent="0.25">
      <c r="A2714" s="14">
        <v>44251</v>
      </c>
      <c r="B2714" s="8" t="s">
        <v>17633</v>
      </c>
      <c r="C2714" s="12">
        <v>48395</v>
      </c>
      <c r="D2714" s="13" t="s">
        <v>7758</v>
      </c>
      <c r="E2714" s="48">
        <v>3123</v>
      </c>
      <c r="F2714" s="15">
        <v>44251</v>
      </c>
      <c r="G2714" s="48">
        <v>3123</v>
      </c>
      <c r="H2714" s="49">
        <f>Tabla13[[#This Row],[Importe]]-Tabla13[[#This Row],[Pagado]]</f>
        <v>0</v>
      </c>
      <c r="I2714" s="8" t="s">
        <v>10970</v>
      </c>
    </row>
    <row r="2715" spans="1:9" x14ac:dyDescent="0.25">
      <c r="A2715" s="14">
        <v>44251</v>
      </c>
      <c r="B2715" s="8" t="s">
        <v>17634</v>
      </c>
      <c r="C2715" s="12">
        <v>48396</v>
      </c>
      <c r="D2715" s="13" t="s">
        <v>3952</v>
      </c>
      <c r="E2715" s="48">
        <v>600</v>
      </c>
      <c r="F2715" s="15">
        <v>44251</v>
      </c>
      <c r="G2715" s="48">
        <v>600</v>
      </c>
      <c r="H2715" s="49">
        <f>Tabla13[[#This Row],[Importe]]-Tabla13[[#This Row],[Pagado]]</f>
        <v>0</v>
      </c>
      <c r="I2715" s="8" t="s">
        <v>10970</v>
      </c>
    </row>
    <row r="2716" spans="1:9" x14ac:dyDescent="0.25">
      <c r="A2716" s="14">
        <v>44251</v>
      </c>
      <c r="B2716" s="8" t="s">
        <v>17635</v>
      </c>
      <c r="C2716" s="12">
        <v>48397</v>
      </c>
      <c r="D2716" s="13" t="s">
        <v>4129</v>
      </c>
      <c r="E2716" s="48">
        <v>2895</v>
      </c>
      <c r="F2716" s="15">
        <v>44252</v>
      </c>
      <c r="G2716" s="48">
        <v>2895</v>
      </c>
      <c r="H2716" s="49">
        <f>Tabla13[[#This Row],[Importe]]-Tabla13[[#This Row],[Pagado]]</f>
        <v>0</v>
      </c>
      <c r="I2716" s="8" t="s">
        <v>10970</v>
      </c>
    </row>
    <row r="2717" spans="1:9" x14ac:dyDescent="0.25">
      <c r="A2717" s="14">
        <v>44251</v>
      </c>
      <c r="B2717" s="8" t="s">
        <v>17636</v>
      </c>
      <c r="C2717" s="12">
        <v>48398</v>
      </c>
      <c r="D2717" s="13" t="s">
        <v>4063</v>
      </c>
      <c r="E2717" s="48">
        <v>69154.8</v>
      </c>
      <c r="F2717" s="15">
        <v>44252</v>
      </c>
      <c r="G2717" s="48">
        <v>69154.8</v>
      </c>
      <c r="H2717" s="49">
        <f>Tabla13[[#This Row],[Importe]]-Tabla13[[#This Row],[Pagado]]</f>
        <v>0</v>
      </c>
      <c r="I2717" s="8" t="s">
        <v>10970</v>
      </c>
    </row>
    <row r="2718" spans="1:9" x14ac:dyDescent="0.25">
      <c r="A2718" s="14">
        <v>44251</v>
      </c>
      <c r="B2718" s="8" t="s">
        <v>17637</v>
      </c>
      <c r="C2718" s="12">
        <v>48399</v>
      </c>
      <c r="D2718" s="13" t="s">
        <v>4120</v>
      </c>
      <c r="E2718" s="48">
        <v>5723.2</v>
      </c>
      <c r="F2718" s="15">
        <v>44252</v>
      </c>
      <c r="G2718" s="48">
        <v>5723.2</v>
      </c>
      <c r="H2718" s="49">
        <f>Tabla13[[#This Row],[Importe]]-Tabla13[[#This Row],[Pagado]]</f>
        <v>0</v>
      </c>
      <c r="I2718" s="8" t="s">
        <v>10970</v>
      </c>
    </row>
    <row r="2719" spans="1:9" x14ac:dyDescent="0.25">
      <c r="A2719" s="14">
        <v>44251</v>
      </c>
      <c r="B2719" s="8" t="s">
        <v>17638</v>
      </c>
      <c r="C2719" s="12">
        <v>48400</v>
      </c>
      <c r="D2719" s="13" t="s">
        <v>4052</v>
      </c>
      <c r="E2719" s="48">
        <v>4540</v>
      </c>
      <c r="F2719" s="15">
        <v>44252</v>
      </c>
      <c r="G2719" s="48">
        <v>4540</v>
      </c>
      <c r="H2719" s="49">
        <f>Tabla13[[#This Row],[Importe]]-Tabla13[[#This Row],[Pagado]]</f>
        <v>0</v>
      </c>
      <c r="I2719" s="8" t="s">
        <v>10970</v>
      </c>
    </row>
    <row r="2720" spans="1:9" x14ac:dyDescent="0.25">
      <c r="A2720" s="14">
        <v>44251</v>
      </c>
      <c r="B2720" s="8" t="s">
        <v>17639</v>
      </c>
      <c r="C2720" s="12">
        <v>48401</v>
      </c>
      <c r="D2720" s="13" t="s">
        <v>3985</v>
      </c>
      <c r="E2720" s="48">
        <v>446.4</v>
      </c>
      <c r="F2720" s="15">
        <v>44252</v>
      </c>
      <c r="G2720" s="48">
        <v>446.4</v>
      </c>
      <c r="H2720" s="49">
        <f>Tabla13[[#This Row],[Importe]]-Tabla13[[#This Row],[Pagado]]</f>
        <v>0</v>
      </c>
      <c r="I2720" s="8" t="s">
        <v>10970</v>
      </c>
    </row>
    <row r="2721" spans="1:9" x14ac:dyDescent="0.25">
      <c r="A2721" s="14">
        <v>44251</v>
      </c>
      <c r="B2721" s="8" t="s">
        <v>17640</v>
      </c>
      <c r="C2721" s="12">
        <v>48402</v>
      </c>
      <c r="D2721" s="13" t="s">
        <v>3983</v>
      </c>
      <c r="E2721" s="48">
        <v>460.8</v>
      </c>
      <c r="F2721" s="15">
        <v>44252</v>
      </c>
      <c r="G2721" s="48">
        <v>460.8</v>
      </c>
      <c r="H2721" s="49">
        <f>Tabla13[[#This Row],[Importe]]-Tabla13[[#This Row],[Pagado]]</f>
        <v>0</v>
      </c>
      <c r="I2721" s="8" t="s">
        <v>10970</v>
      </c>
    </row>
    <row r="2722" spans="1:9" x14ac:dyDescent="0.25">
      <c r="A2722" s="14">
        <v>44251</v>
      </c>
      <c r="B2722" s="8" t="s">
        <v>17641</v>
      </c>
      <c r="C2722" s="12">
        <v>48403</v>
      </c>
      <c r="D2722" s="13" t="s">
        <v>4050</v>
      </c>
      <c r="E2722" s="48">
        <v>3436</v>
      </c>
      <c r="F2722" s="15">
        <v>44252</v>
      </c>
      <c r="G2722" s="48">
        <v>3436</v>
      </c>
      <c r="H2722" s="49">
        <f>Tabla13[[#This Row],[Importe]]-Tabla13[[#This Row],[Pagado]]</f>
        <v>0</v>
      </c>
      <c r="I2722" s="8" t="s">
        <v>10970</v>
      </c>
    </row>
    <row r="2723" spans="1:9" x14ac:dyDescent="0.25">
      <c r="A2723" s="14">
        <v>44251</v>
      </c>
      <c r="B2723" s="8" t="s">
        <v>17642</v>
      </c>
      <c r="C2723" s="12">
        <v>48404</v>
      </c>
      <c r="D2723" s="13" t="s">
        <v>4199</v>
      </c>
      <c r="E2723" s="48">
        <v>3817</v>
      </c>
      <c r="F2723" s="15">
        <v>44251</v>
      </c>
      <c r="G2723" s="48">
        <v>3817</v>
      </c>
      <c r="H2723" s="49">
        <f>Tabla13[[#This Row],[Importe]]-Tabla13[[#This Row],[Pagado]]</f>
        <v>0</v>
      </c>
      <c r="I2723" s="8" t="s">
        <v>10970</v>
      </c>
    </row>
    <row r="2724" spans="1:9" x14ac:dyDescent="0.25">
      <c r="A2724" s="14">
        <v>44251</v>
      </c>
      <c r="B2724" s="8" t="s">
        <v>17643</v>
      </c>
      <c r="C2724" s="12">
        <v>48405</v>
      </c>
      <c r="D2724" s="13" t="s">
        <v>3986</v>
      </c>
      <c r="E2724" s="48">
        <v>3347.2</v>
      </c>
      <c r="F2724" s="15">
        <v>44252</v>
      </c>
      <c r="G2724" s="48">
        <v>3347.2</v>
      </c>
      <c r="H2724" s="49">
        <f>Tabla13[[#This Row],[Importe]]-Tabla13[[#This Row],[Pagado]]</f>
        <v>0</v>
      </c>
      <c r="I2724" s="8" t="s">
        <v>10970</v>
      </c>
    </row>
    <row r="2725" spans="1:9" x14ac:dyDescent="0.25">
      <c r="A2725" s="14">
        <v>44251</v>
      </c>
      <c r="B2725" s="8" t="s">
        <v>17644</v>
      </c>
      <c r="C2725" s="12">
        <v>48406</v>
      </c>
      <c r="D2725" s="17" t="s">
        <v>7662</v>
      </c>
      <c r="E2725" s="48">
        <v>0</v>
      </c>
      <c r="F2725" s="18" t="s">
        <v>7662</v>
      </c>
      <c r="G2725" s="48">
        <v>0</v>
      </c>
      <c r="H2725" s="49">
        <f>Tabla13[[#This Row],[Importe]]-Tabla13[[#This Row],[Pagado]]</f>
        <v>0</v>
      </c>
      <c r="I2725" s="8" t="s">
        <v>7662</v>
      </c>
    </row>
    <row r="2726" spans="1:9" x14ac:dyDescent="0.25">
      <c r="A2726" s="14">
        <v>44251</v>
      </c>
      <c r="B2726" s="8" t="s">
        <v>17645</v>
      </c>
      <c r="C2726" s="12">
        <v>48407</v>
      </c>
      <c r="D2726" s="13" t="s">
        <v>4176</v>
      </c>
      <c r="E2726" s="48">
        <v>5405.4</v>
      </c>
      <c r="F2726" s="15">
        <v>44252</v>
      </c>
      <c r="G2726" s="48">
        <v>5405.4</v>
      </c>
      <c r="H2726" s="49">
        <f>Tabla13[[#This Row],[Importe]]-Tabla13[[#This Row],[Pagado]]</f>
        <v>0</v>
      </c>
      <c r="I2726" s="8" t="s">
        <v>10970</v>
      </c>
    </row>
    <row r="2727" spans="1:9" x14ac:dyDescent="0.25">
      <c r="A2727" s="14">
        <v>44251</v>
      </c>
      <c r="B2727" s="8" t="s">
        <v>17646</v>
      </c>
      <c r="C2727" s="12">
        <v>48408</v>
      </c>
      <c r="D2727" s="13" t="s">
        <v>4065</v>
      </c>
      <c r="E2727" s="48">
        <v>12426.6</v>
      </c>
      <c r="F2727" s="15">
        <v>44252</v>
      </c>
      <c r="G2727" s="48">
        <v>12426.6</v>
      </c>
      <c r="H2727" s="49">
        <f>Tabla13[[#This Row],[Importe]]-Tabla13[[#This Row],[Pagado]]</f>
        <v>0</v>
      </c>
      <c r="I2727" s="8" t="s">
        <v>10970</v>
      </c>
    </row>
    <row r="2728" spans="1:9" x14ac:dyDescent="0.25">
      <c r="A2728" s="14">
        <v>44251</v>
      </c>
      <c r="B2728" s="8" t="s">
        <v>17647</v>
      </c>
      <c r="C2728" s="12">
        <v>48409</v>
      </c>
      <c r="D2728" s="13" t="s">
        <v>4062</v>
      </c>
      <c r="E2728" s="48">
        <v>13373.4</v>
      </c>
      <c r="F2728" s="15">
        <v>44252</v>
      </c>
      <c r="G2728" s="48">
        <v>13373.4</v>
      </c>
      <c r="H2728" s="49">
        <f>Tabla13[[#This Row],[Importe]]-Tabla13[[#This Row],[Pagado]]</f>
        <v>0</v>
      </c>
      <c r="I2728" s="8" t="s">
        <v>10970</v>
      </c>
    </row>
    <row r="2729" spans="1:9" x14ac:dyDescent="0.25">
      <c r="A2729" s="14">
        <v>44251</v>
      </c>
      <c r="B2729" s="8" t="s">
        <v>17648</v>
      </c>
      <c r="C2729" s="12">
        <v>48410</v>
      </c>
      <c r="D2729" s="13" t="s">
        <v>4103</v>
      </c>
      <c r="E2729" s="48">
        <v>7820.2</v>
      </c>
      <c r="F2729" s="15">
        <v>44251</v>
      </c>
      <c r="G2729" s="48">
        <v>7820.2</v>
      </c>
      <c r="H2729" s="49">
        <f>Tabla13[[#This Row],[Importe]]-Tabla13[[#This Row],[Pagado]]</f>
        <v>0</v>
      </c>
      <c r="I2729" s="8" t="s">
        <v>10970</v>
      </c>
    </row>
    <row r="2730" spans="1:9" x14ac:dyDescent="0.25">
      <c r="A2730" s="14">
        <v>44251</v>
      </c>
      <c r="B2730" s="8" t="s">
        <v>17649</v>
      </c>
      <c r="C2730" s="12">
        <v>48411</v>
      </c>
      <c r="D2730" s="13" t="s">
        <v>3991</v>
      </c>
      <c r="E2730" s="48">
        <v>5647.8</v>
      </c>
      <c r="F2730" s="15">
        <v>44251</v>
      </c>
      <c r="G2730" s="48">
        <v>5647.8</v>
      </c>
      <c r="H2730" s="49">
        <f>Tabla13[[#This Row],[Importe]]-Tabla13[[#This Row],[Pagado]]</f>
        <v>0</v>
      </c>
      <c r="I2730" s="8" t="s">
        <v>10970</v>
      </c>
    </row>
    <row r="2731" spans="1:9" x14ac:dyDescent="0.25">
      <c r="A2731" s="14">
        <v>44251</v>
      </c>
      <c r="B2731" s="8" t="s">
        <v>17650</v>
      </c>
      <c r="C2731" s="12">
        <v>48412</v>
      </c>
      <c r="D2731" s="13" t="s">
        <v>4043</v>
      </c>
      <c r="E2731" s="48">
        <v>42744</v>
      </c>
      <c r="F2731" s="15">
        <v>44254</v>
      </c>
      <c r="G2731" s="48">
        <v>42744</v>
      </c>
      <c r="H2731" s="49">
        <f>Tabla13[[#This Row],[Importe]]-Tabla13[[#This Row],[Pagado]]</f>
        <v>0</v>
      </c>
      <c r="I2731" s="8" t="s">
        <v>10970</v>
      </c>
    </row>
    <row r="2732" spans="1:9" x14ac:dyDescent="0.25">
      <c r="A2732" s="14">
        <v>44251</v>
      </c>
      <c r="B2732" s="8" t="s">
        <v>17651</v>
      </c>
      <c r="C2732" s="12">
        <v>48413</v>
      </c>
      <c r="D2732" s="13" t="s">
        <v>4040</v>
      </c>
      <c r="E2732" s="48">
        <v>40224.1</v>
      </c>
      <c r="F2732" s="15">
        <v>44254</v>
      </c>
      <c r="G2732" s="48">
        <v>40224.1</v>
      </c>
      <c r="H2732" s="49">
        <f>Tabla13[[#This Row],[Importe]]-Tabla13[[#This Row],[Pagado]]</f>
        <v>0</v>
      </c>
      <c r="I2732" s="8" t="s">
        <v>10970</v>
      </c>
    </row>
    <row r="2733" spans="1:9" x14ac:dyDescent="0.25">
      <c r="A2733" s="14">
        <v>44251</v>
      </c>
      <c r="B2733" s="8" t="s">
        <v>17652</v>
      </c>
      <c r="C2733" s="12">
        <v>48414</v>
      </c>
      <c r="D2733" s="13" t="s">
        <v>4038</v>
      </c>
      <c r="E2733" s="48">
        <v>24007.9</v>
      </c>
      <c r="F2733" s="15">
        <v>44254</v>
      </c>
      <c r="G2733" s="48">
        <v>24007.9</v>
      </c>
      <c r="H2733" s="49">
        <f>Tabla13[[#This Row],[Importe]]-Tabla13[[#This Row],[Pagado]]</f>
        <v>0</v>
      </c>
      <c r="I2733" s="8" t="s">
        <v>10970</v>
      </c>
    </row>
    <row r="2734" spans="1:9" x14ac:dyDescent="0.25">
      <c r="A2734" s="14">
        <v>44251</v>
      </c>
      <c r="B2734" s="8" t="s">
        <v>17653</v>
      </c>
      <c r="C2734" s="12">
        <v>48415</v>
      </c>
      <c r="D2734" s="13" t="s">
        <v>4153</v>
      </c>
      <c r="E2734" s="48">
        <v>5418</v>
      </c>
      <c r="F2734" s="15">
        <v>44252</v>
      </c>
      <c r="G2734" s="48">
        <v>5418</v>
      </c>
      <c r="H2734" s="49">
        <f>Tabla13[[#This Row],[Importe]]-Tabla13[[#This Row],[Pagado]]</f>
        <v>0</v>
      </c>
      <c r="I2734" s="8" t="s">
        <v>10970</v>
      </c>
    </row>
    <row r="2735" spans="1:9" x14ac:dyDescent="0.25">
      <c r="A2735" s="14">
        <v>44251</v>
      </c>
      <c r="B2735" s="8" t="s">
        <v>17654</v>
      </c>
      <c r="C2735" s="12">
        <v>48416</v>
      </c>
      <c r="D2735" s="13" t="s">
        <v>4039</v>
      </c>
      <c r="E2735" s="48">
        <v>12064.3</v>
      </c>
      <c r="F2735" s="15">
        <v>44254</v>
      </c>
      <c r="G2735" s="48">
        <v>12064.3</v>
      </c>
      <c r="H2735" s="49">
        <f>Tabla13[[#This Row],[Importe]]-Tabla13[[#This Row],[Pagado]]</f>
        <v>0</v>
      </c>
      <c r="I2735" s="8" t="s">
        <v>10970</v>
      </c>
    </row>
    <row r="2736" spans="1:9" x14ac:dyDescent="0.25">
      <c r="A2736" s="14">
        <v>44251</v>
      </c>
      <c r="B2736" s="8" t="s">
        <v>17655</v>
      </c>
      <c r="C2736" s="12">
        <v>48417</v>
      </c>
      <c r="D2736" s="13" t="s">
        <v>17656</v>
      </c>
      <c r="E2736" s="48">
        <v>17739.900000000001</v>
      </c>
      <c r="F2736" s="15">
        <v>44252</v>
      </c>
      <c r="G2736" s="48">
        <v>17739.900000000001</v>
      </c>
      <c r="H2736" s="49">
        <f>Tabla13[[#This Row],[Importe]]-Tabla13[[#This Row],[Pagado]]</f>
        <v>0</v>
      </c>
      <c r="I2736" s="8" t="s">
        <v>10970</v>
      </c>
    </row>
    <row r="2737" spans="1:9" x14ac:dyDescent="0.25">
      <c r="A2737" s="14">
        <v>44251</v>
      </c>
      <c r="B2737" s="8" t="s">
        <v>17657</v>
      </c>
      <c r="C2737" s="12">
        <v>48418</v>
      </c>
      <c r="D2737" s="13" t="s">
        <v>3968</v>
      </c>
      <c r="E2737" s="48">
        <v>3240</v>
      </c>
      <c r="F2737" s="15">
        <v>44253</v>
      </c>
      <c r="G2737" s="48">
        <v>3240</v>
      </c>
      <c r="H2737" s="49">
        <f>Tabla13[[#This Row],[Importe]]-Tabla13[[#This Row],[Pagado]]</f>
        <v>0</v>
      </c>
      <c r="I2737" s="8" t="s">
        <v>10970</v>
      </c>
    </row>
    <row r="2738" spans="1:9" x14ac:dyDescent="0.25">
      <c r="A2738" s="14">
        <v>44251</v>
      </c>
      <c r="B2738" s="8" t="s">
        <v>17658</v>
      </c>
      <c r="C2738" s="12">
        <v>48419</v>
      </c>
      <c r="D2738" s="13" t="s">
        <v>4099</v>
      </c>
      <c r="E2738" s="48">
        <v>3405.6</v>
      </c>
      <c r="F2738" s="15">
        <v>44251</v>
      </c>
      <c r="G2738" s="48">
        <v>3405.6</v>
      </c>
      <c r="H2738" s="49">
        <f>Tabla13[[#This Row],[Importe]]-Tabla13[[#This Row],[Pagado]]</f>
        <v>0</v>
      </c>
      <c r="I2738" s="8" t="s">
        <v>10970</v>
      </c>
    </row>
    <row r="2739" spans="1:9" x14ac:dyDescent="0.25">
      <c r="A2739" s="14">
        <v>44251</v>
      </c>
      <c r="B2739" s="8" t="s">
        <v>17659</v>
      </c>
      <c r="C2739" s="12">
        <v>48420</v>
      </c>
      <c r="D2739" s="13" t="s">
        <v>4158</v>
      </c>
      <c r="E2739" s="48">
        <v>1614.8</v>
      </c>
      <c r="F2739" s="15">
        <v>44251</v>
      </c>
      <c r="G2739" s="48">
        <v>1614.8</v>
      </c>
      <c r="H2739" s="49">
        <f>Tabla13[[#This Row],[Importe]]-Tabla13[[#This Row],[Pagado]]</f>
        <v>0</v>
      </c>
      <c r="I2739" s="8" t="s">
        <v>10970</v>
      </c>
    </row>
    <row r="2740" spans="1:9" x14ac:dyDescent="0.25">
      <c r="A2740" s="14">
        <v>44251</v>
      </c>
      <c r="B2740" s="8" t="s">
        <v>17660</v>
      </c>
      <c r="C2740" s="12">
        <v>48421</v>
      </c>
      <c r="D2740" s="13" t="s">
        <v>3966</v>
      </c>
      <c r="E2740" s="48">
        <v>1013.6</v>
      </c>
      <c r="F2740" s="15">
        <v>44251</v>
      </c>
      <c r="G2740" s="48">
        <v>1013.6</v>
      </c>
      <c r="H2740" s="49">
        <f>Tabla13[[#This Row],[Importe]]-Tabla13[[#This Row],[Pagado]]</f>
        <v>0</v>
      </c>
      <c r="I2740" s="8" t="s">
        <v>10970</v>
      </c>
    </row>
    <row r="2741" spans="1:9" x14ac:dyDescent="0.25">
      <c r="A2741" s="14">
        <v>44251</v>
      </c>
      <c r="B2741" s="8" t="s">
        <v>17661</v>
      </c>
      <c r="C2741" s="12">
        <v>48422</v>
      </c>
      <c r="D2741" s="13" t="s">
        <v>3965</v>
      </c>
      <c r="E2741" s="48">
        <v>540</v>
      </c>
      <c r="F2741" s="15">
        <v>44251</v>
      </c>
      <c r="G2741" s="48">
        <v>540</v>
      </c>
      <c r="H2741" s="49">
        <f>Tabla13[[#This Row],[Importe]]-Tabla13[[#This Row],[Pagado]]</f>
        <v>0</v>
      </c>
      <c r="I2741" s="8" t="s">
        <v>10970</v>
      </c>
    </row>
    <row r="2742" spans="1:9" x14ac:dyDescent="0.25">
      <c r="A2742" s="14">
        <v>44251</v>
      </c>
      <c r="B2742" s="8" t="s">
        <v>17662</v>
      </c>
      <c r="C2742" s="12">
        <v>48423</v>
      </c>
      <c r="D2742" s="13" t="s">
        <v>4121</v>
      </c>
      <c r="E2742" s="48">
        <v>6503</v>
      </c>
      <c r="F2742" s="15">
        <v>44251</v>
      </c>
      <c r="G2742" s="48">
        <v>6503</v>
      </c>
      <c r="H2742" s="49">
        <f>Tabla13[[#This Row],[Importe]]-Tabla13[[#This Row],[Pagado]]</f>
        <v>0</v>
      </c>
      <c r="I2742" s="8" t="s">
        <v>10970</v>
      </c>
    </row>
    <row r="2743" spans="1:9" x14ac:dyDescent="0.25">
      <c r="A2743" s="14">
        <v>44251</v>
      </c>
      <c r="B2743" s="8" t="s">
        <v>17663</v>
      </c>
      <c r="C2743" s="12">
        <v>48424</v>
      </c>
      <c r="D2743" s="13" t="s">
        <v>3964</v>
      </c>
      <c r="E2743" s="48">
        <v>2717.2</v>
      </c>
      <c r="F2743" s="15">
        <v>44251</v>
      </c>
      <c r="G2743" s="48">
        <v>2717.2</v>
      </c>
      <c r="H2743" s="49">
        <f>Tabla13[[#This Row],[Importe]]-Tabla13[[#This Row],[Pagado]]</f>
        <v>0</v>
      </c>
      <c r="I2743" s="8" t="s">
        <v>10970</v>
      </c>
    </row>
    <row r="2744" spans="1:9" ht="30" x14ac:dyDescent="0.25">
      <c r="A2744" s="14">
        <v>44251</v>
      </c>
      <c r="B2744" s="8" t="s">
        <v>17664</v>
      </c>
      <c r="C2744" s="12">
        <v>48425</v>
      </c>
      <c r="D2744" s="13" t="s">
        <v>4053</v>
      </c>
      <c r="E2744" s="48">
        <v>4051.6</v>
      </c>
      <c r="F2744" s="15" t="s">
        <v>17665</v>
      </c>
      <c r="G2744" s="48">
        <f>2000+2051.6</f>
        <v>4051.6</v>
      </c>
      <c r="H2744" s="49">
        <f>Tabla13[[#This Row],[Importe]]-Tabla13[[#This Row],[Pagado]]</f>
        <v>0</v>
      </c>
      <c r="I2744" s="8" t="s">
        <v>10970</v>
      </c>
    </row>
    <row r="2745" spans="1:9" x14ac:dyDescent="0.25">
      <c r="A2745" s="14">
        <v>44251</v>
      </c>
      <c r="B2745" s="8" t="s">
        <v>17666</v>
      </c>
      <c r="C2745" s="12">
        <v>48426</v>
      </c>
      <c r="D2745" s="13" t="s">
        <v>8503</v>
      </c>
      <c r="E2745" s="48">
        <v>2160</v>
      </c>
      <c r="F2745" s="15">
        <v>44251</v>
      </c>
      <c r="G2745" s="48">
        <v>2160</v>
      </c>
      <c r="H2745" s="49">
        <f>Tabla13[[#This Row],[Importe]]-Tabla13[[#This Row],[Pagado]]</f>
        <v>0</v>
      </c>
      <c r="I2745" s="8" t="s">
        <v>10970</v>
      </c>
    </row>
    <row r="2746" spans="1:9" x14ac:dyDescent="0.25">
      <c r="A2746" s="14">
        <v>44251</v>
      </c>
      <c r="B2746" s="8" t="s">
        <v>17667</v>
      </c>
      <c r="C2746" s="12">
        <v>48427</v>
      </c>
      <c r="D2746" s="13" t="s">
        <v>4021</v>
      </c>
      <c r="E2746" s="48">
        <v>14917.2</v>
      </c>
      <c r="F2746" s="15">
        <v>44251</v>
      </c>
      <c r="G2746" s="48">
        <v>14917.2</v>
      </c>
      <c r="H2746" s="49">
        <f>Tabla13[[#This Row],[Importe]]-Tabla13[[#This Row],[Pagado]]</f>
        <v>0</v>
      </c>
      <c r="I2746" s="8" t="s">
        <v>10970</v>
      </c>
    </row>
    <row r="2747" spans="1:9" x14ac:dyDescent="0.25">
      <c r="A2747" s="14">
        <v>44251</v>
      </c>
      <c r="B2747" s="8" t="s">
        <v>17668</v>
      </c>
      <c r="C2747" s="12">
        <v>48428</v>
      </c>
      <c r="D2747" s="13" t="s">
        <v>4002</v>
      </c>
      <c r="E2747" s="48">
        <v>2160</v>
      </c>
      <c r="F2747" s="15">
        <v>44252</v>
      </c>
      <c r="G2747" s="48">
        <v>2160</v>
      </c>
      <c r="H2747" s="49">
        <f>Tabla13[[#This Row],[Importe]]-Tabla13[[#This Row],[Pagado]]</f>
        <v>0</v>
      </c>
      <c r="I2747" s="8" t="s">
        <v>10970</v>
      </c>
    </row>
    <row r="2748" spans="1:9" x14ac:dyDescent="0.25">
      <c r="A2748" s="14">
        <v>44251</v>
      </c>
      <c r="B2748" s="8" t="s">
        <v>17669</v>
      </c>
      <c r="C2748" s="12">
        <v>48429</v>
      </c>
      <c r="D2748" s="13" t="s">
        <v>3964</v>
      </c>
      <c r="E2748" s="48">
        <v>37.5</v>
      </c>
      <c r="F2748" s="15">
        <v>44251</v>
      </c>
      <c r="G2748" s="48">
        <v>37.5</v>
      </c>
      <c r="H2748" s="49">
        <f>Tabla13[[#This Row],[Importe]]-Tabla13[[#This Row],[Pagado]]</f>
        <v>0</v>
      </c>
      <c r="I2748" s="8" t="s">
        <v>10970</v>
      </c>
    </row>
    <row r="2749" spans="1:9" x14ac:dyDescent="0.25">
      <c r="A2749" s="14">
        <v>44251</v>
      </c>
      <c r="B2749" s="8" t="s">
        <v>17670</v>
      </c>
      <c r="C2749" s="12">
        <v>48430</v>
      </c>
      <c r="D2749" s="13" t="s">
        <v>4001</v>
      </c>
      <c r="E2749" s="48">
        <v>4325.3999999999996</v>
      </c>
      <c r="F2749" s="15">
        <v>44252</v>
      </c>
      <c r="G2749" s="48">
        <v>4325.3999999999996</v>
      </c>
      <c r="H2749" s="49">
        <f>Tabla13[[#This Row],[Importe]]-Tabla13[[#This Row],[Pagado]]</f>
        <v>0</v>
      </c>
      <c r="I2749" s="8" t="s">
        <v>10970</v>
      </c>
    </row>
    <row r="2750" spans="1:9" x14ac:dyDescent="0.25">
      <c r="A2750" s="14">
        <v>44251</v>
      </c>
      <c r="B2750" s="8" t="s">
        <v>17671</v>
      </c>
      <c r="C2750" s="12">
        <v>48431</v>
      </c>
      <c r="D2750" s="13" t="s">
        <v>4014</v>
      </c>
      <c r="E2750" s="48">
        <v>9431.9</v>
      </c>
      <c r="F2750" s="15">
        <v>44252</v>
      </c>
      <c r="G2750" s="48">
        <v>9431.9</v>
      </c>
      <c r="H2750" s="49">
        <f>Tabla13[[#This Row],[Importe]]-Tabla13[[#This Row],[Pagado]]</f>
        <v>0</v>
      </c>
      <c r="I2750" s="8" t="s">
        <v>10970</v>
      </c>
    </row>
    <row r="2751" spans="1:9" x14ac:dyDescent="0.25">
      <c r="A2751" s="14">
        <v>44251</v>
      </c>
      <c r="B2751" s="8" t="s">
        <v>17672</v>
      </c>
      <c r="C2751" s="12">
        <v>48432</v>
      </c>
      <c r="D2751" s="13" t="s">
        <v>4105</v>
      </c>
      <c r="E2751" s="48">
        <v>45570.6</v>
      </c>
      <c r="F2751" s="15">
        <v>44252</v>
      </c>
      <c r="G2751" s="48">
        <v>45570.6</v>
      </c>
      <c r="H2751" s="49">
        <f>Tabla13[[#This Row],[Importe]]-Tabla13[[#This Row],[Pagado]]</f>
        <v>0</v>
      </c>
      <c r="I2751" s="8" t="s">
        <v>10970</v>
      </c>
    </row>
    <row r="2752" spans="1:9" x14ac:dyDescent="0.25">
      <c r="A2752" s="14">
        <v>44251</v>
      </c>
      <c r="B2752" s="8" t="s">
        <v>17673</v>
      </c>
      <c r="C2752" s="12">
        <v>48433</v>
      </c>
      <c r="D2752" s="13" t="s">
        <v>4069</v>
      </c>
      <c r="E2752" s="48">
        <v>19653.5</v>
      </c>
      <c r="F2752" s="15">
        <v>44251</v>
      </c>
      <c r="G2752" s="48">
        <v>19653.5</v>
      </c>
      <c r="H2752" s="49">
        <f>Tabla13[[#This Row],[Importe]]-Tabla13[[#This Row],[Pagado]]</f>
        <v>0</v>
      </c>
      <c r="I2752" s="8" t="s">
        <v>10970</v>
      </c>
    </row>
    <row r="2753" spans="1:9" x14ac:dyDescent="0.25">
      <c r="A2753" s="14">
        <v>44251</v>
      </c>
      <c r="B2753" s="8" t="s">
        <v>17674</v>
      </c>
      <c r="C2753" s="12">
        <v>48434</v>
      </c>
      <c r="D2753" s="13" t="s">
        <v>3964</v>
      </c>
      <c r="E2753" s="48">
        <v>174.8</v>
      </c>
      <c r="F2753" s="15">
        <v>44251</v>
      </c>
      <c r="G2753" s="48">
        <v>174.8</v>
      </c>
      <c r="H2753" s="49">
        <f>Tabla13[[#This Row],[Importe]]-Tabla13[[#This Row],[Pagado]]</f>
        <v>0</v>
      </c>
      <c r="I2753" s="8" t="s">
        <v>10970</v>
      </c>
    </row>
    <row r="2754" spans="1:9" x14ac:dyDescent="0.25">
      <c r="A2754" s="14">
        <v>44251</v>
      </c>
      <c r="B2754" s="8" t="s">
        <v>17675</v>
      </c>
      <c r="C2754" s="12">
        <v>48435</v>
      </c>
      <c r="D2754" s="13" t="s">
        <v>3959</v>
      </c>
      <c r="E2754" s="48">
        <v>182.44</v>
      </c>
      <c r="F2754" s="15">
        <v>44251</v>
      </c>
      <c r="G2754" s="48">
        <v>182.44</v>
      </c>
      <c r="H2754" s="49">
        <f>Tabla13[[#This Row],[Importe]]-Tabla13[[#This Row],[Pagado]]</f>
        <v>0</v>
      </c>
      <c r="I2754" s="8" t="s">
        <v>10970</v>
      </c>
    </row>
    <row r="2755" spans="1:9" x14ac:dyDescent="0.25">
      <c r="A2755" s="14">
        <v>44251</v>
      </c>
      <c r="B2755" s="8" t="s">
        <v>17676</v>
      </c>
      <c r="C2755" s="12">
        <v>48436</v>
      </c>
      <c r="D2755" s="13" t="s">
        <v>4099</v>
      </c>
      <c r="E2755" s="48">
        <v>809.6</v>
      </c>
      <c r="F2755" s="15">
        <v>44251</v>
      </c>
      <c r="G2755" s="48">
        <v>809.6</v>
      </c>
      <c r="H2755" s="49">
        <f>Tabla13[[#This Row],[Importe]]-Tabla13[[#This Row],[Pagado]]</f>
        <v>0</v>
      </c>
      <c r="I2755" s="8" t="s">
        <v>10970</v>
      </c>
    </row>
    <row r="2756" spans="1:9" x14ac:dyDescent="0.25">
      <c r="A2756" s="14">
        <v>44251</v>
      </c>
      <c r="B2756" s="8" t="s">
        <v>17677</v>
      </c>
      <c r="C2756" s="12">
        <v>48437</v>
      </c>
      <c r="D2756" s="13" t="s">
        <v>3935</v>
      </c>
      <c r="E2756" s="48">
        <v>10181.6</v>
      </c>
      <c r="F2756" s="15">
        <v>44252</v>
      </c>
      <c r="G2756" s="48">
        <v>10181.6</v>
      </c>
      <c r="H2756" s="49">
        <f>Tabla13[[#This Row],[Importe]]-Tabla13[[#This Row],[Pagado]]</f>
        <v>0</v>
      </c>
      <c r="I2756" s="8" t="s">
        <v>10970</v>
      </c>
    </row>
    <row r="2757" spans="1:9" x14ac:dyDescent="0.25">
      <c r="A2757" s="14">
        <v>44252</v>
      </c>
      <c r="B2757" s="8" t="s">
        <v>17678</v>
      </c>
      <c r="C2757" s="12">
        <v>48438</v>
      </c>
      <c r="D2757" s="13" t="s">
        <v>3936</v>
      </c>
      <c r="E2757" s="48">
        <v>4967.2</v>
      </c>
      <c r="F2757" s="15">
        <v>44253</v>
      </c>
      <c r="G2757" s="48">
        <v>4967.2</v>
      </c>
      <c r="H2757" s="49">
        <f>Tabla13[[#This Row],[Importe]]-Tabla13[[#This Row],[Pagado]]</f>
        <v>0</v>
      </c>
      <c r="I2757" s="8" t="s">
        <v>10970</v>
      </c>
    </row>
    <row r="2758" spans="1:9" x14ac:dyDescent="0.25">
      <c r="A2758" s="14">
        <v>44252</v>
      </c>
      <c r="B2758" s="8" t="s">
        <v>17679</v>
      </c>
      <c r="C2758" s="12">
        <v>48439</v>
      </c>
      <c r="D2758" s="13" t="s">
        <v>3954</v>
      </c>
      <c r="E2758" s="48">
        <v>7573.2</v>
      </c>
      <c r="F2758" s="15">
        <v>44252</v>
      </c>
      <c r="G2758" s="48">
        <v>7573.2</v>
      </c>
      <c r="H2758" s="49">
        <f>Tabla13[[#This Row],[Importe]]-Tabla13[[#This Row],[Pagado]]</f>
        <v>0</v>
      </c>
      <c r="I2758" s="8" t="s">
        <v>10970</v>
      </c>
    </row>
    <row r="2759" spans="1:9" x14ac:dyDescent="0.25">
      <c r="A2759" s="14">
        <v>44252</v>
      </c>
      <c r="B2759" s="8" t="s">
        <v>17680</v>
      </c>
      <c r="C2759" s="12">
        <v>48440</v>
      </c>
      <c r="D2759" s="13" t="s">
        <v>3964</v>
      </c>
      <c r="E2759" s="48">
        <v>195</v>
      </c>
      <c r="F2759" s="15">
        <v>44252</v>
      </c>
      <c r="G2759" s="48">
        <v>195</v>
      </c>
      <c r="H2759" s="49">
        <f>Tabla13[[#This Row],[Importe]]-Tabla13[[#This Row],[Pagado]]</f>
        <v>0</v>
      </c>
      <c r="I2759" s="8" t="s">
        <v>10970</v>
      </c>
    </row>
    <row r="2760" spans="1:9" x14ac:dyDescent="0.25">
      <c r="A2760" s="14">
        <v>44252</v>
      </c>
      <c r="B2760" s="8" t="s">
        <v>17681</v>
      </c>
      <c r="C2760" s="12">
        <v>48441</v>
      </c>
      <c r="D2760" s="13" t="s">
        <v>4184</v>
      </c>
      <c r="E2760" s="48">
        <v>7416.2</v>
      </c>
      <c r="F2760" s="15">
        <v>44252</v>
      </c>
      <c r="G2760" s="48">
        <v>7416.2</v>
      </c>
      <c r="H2760" s="49">
        <f>Tabla13[[#This Row],[Importe]]-Tabla13[[#This Row],[Pagado]]</f>
        <v>0</v>
      </c>
      <c r="I2760" s="8" t="s">
        <v>10970</v>
      </c>
    </row>
    <row r="2761" spans="1:9" x14ac:dyDescent="0.25">
      <c r="A2761" s="14">
        <v>44252</v>
      </c>
      <c r="B2761" s="8" t="s">
        <v>17682</v>
      </c>
      <c r="C2761" s="12">
        <v>48442</v>
      </c>
      <c r="D2761" s="13" t="s">
        <v>4129</v>
      </c>
      <c r="E2761" s="48">
        <v>14682.4</v>
      </c>
      <c r="F2761" s="15">
        <v>44253</v>
      </c>
      <c r="G2761" s="48">
        <v>14682.4</v>
      </c>
      <c r="H2761" s="49">
        <f>Tabla13[[#This Row],[Importe]]-Tabla13[[#This Row],[Pagado]]</f>
        <v>0</v>
      </c>
      <c r="I2761" s="8" t="s">
        <v>10970</v>
      </c>
    </row>
    <row r="2762" spans="1:9" x14ac:dyDescent="0.25">
      <c r="A2762" s="14">
        <v>44252</v>
      </c>
      <c r="B2762" s="8" t="s">
        <v>17683</v>
      </c>
      <c r="C2762" s="12">
        <v>48443</v>
      </c>
      <c r="D2762" s="13" t="s">
        <v>4031</v>
      </c>
      <c r="E2762" s="48">
        <v>2430</v>
      </c>
      <c r="F2762" s="15">
        <v>44252</v>
      </c>
      <c r="G2762" s="48">
        <v>2430</v>
      </c>
      <c r="H2762" s="49">
        <f>Tabla13[[#This Row],[Importe]]-Tabla13[[#This Row],[Pagado]]</f>
        <v>0</v>
      </c>
      <c r="I2762" s="8" t="s">
        <v>10970</v>
      </c>
    </row>
    <row r="2763" spans="1:9" ht="30" x14ac:dyDescent="0.25">
      <c r="A2763" s="14">
        <v>44252</v>
      </c>
      <c r="B2763" s="8" t="s">
        <v>17684</v>
      </c>
      <c r="C2763" s="12">
        <v>48444</v>
      </c>
      <c r="D2763" s="13" t="s">
        <v>3935</v>
      </c>
      <c r="E2763" s="48">
        <v>63234.6</v>
      </c>
      <c r="F2763" s="15" t="s">
        <v>17685</v>
      </c>
      <c r="G2763" s="48">
        <f>45000+18234.6</f>
        <v>63234.6</v>
      </c>
      <c r="H2763" s="49">
        <f>Tabla13[[#This Row],[Importe]]-Tabla13[[#This Row],[Pagado]]</f>
        <v>0</v>
      </c>
      <c r="I2763" s="8" t="s">
        <v>10970</v>
      </c>
    </row>
    <row r="2764" spans="1:9" x14ac:dyDescent="0.25">
      <c r="A2764" s="14">
        <v>44252</v>
      </c>
      <c r="B2764" s="8" t="s">
        <v>17686</v>
      </c>
      <c r="C2764" s="12">
        <v>48445</v>
      </c>
      <c r="D2764" s="13" t="s">
        <v>3942</v>
      </c>
      <c r="E2764" s="48">
        <v>3440.8</v>
      </c>
      <c r="F2764" s="15">
        <v>44258</v>
      </c>
      <c r="G2764" s="48">
        <v>3440.8</v>
      </c>
      <c r="H2764" s="49">
        <f>Tabla13[[#This Row],[Importe]]-Tabla13[[#This Row],[Pagado]]</f>
        <v>0</v>
      </c>
      <c r="I2764" s="8" t="s">
        <v>10970</v>
      </c>
    </row>
    <row r="2765" spans="1:9" x14ac:dyDescent="0.25">
      <c r="A2765" s="14">
        <v>44252</v>
      </c>
      <c r="B2765" s="8" t="s">
        <v>17687</v>
      </c>
      <c r="C2765" s="12">
        <v>48446</v>
      </c>
      <c r="D2765" s="13" t="s">
        <v>4029</v>
      </c>
      <c r="E2765" s="48">
        <v>3255.1</v>
      </c>
      <c r="F2765" s="15">
        <v>44253</v>
      </c>
      <c r="G2765" s="48">
        <v>3255.1</v>
      </c>
      <c r="H2765" s="49">
        <f>Tabla13[[#This Row],[Importe]]-Tabla13[[#This Row],[Pagado]]</f>
        <v>0</v>
      </c>
      <c r="I2765" s="8" t="s">
        <v>10970</v>
      </c>
    </row>
    <row r="2766" spans="1:9" x14ac:dyDescent="0.25">
      <c r="A2766" s="14">
        <v>44252</v>
      </c>
      <c r="B2766" s="8" t="s">
        <v>17688</v>
      </c>
      <c r="C2766" s="12">
        <v>48447</v>
      </c>
      <c r="D2766" s="13" t="s">
        <v>4017</v>
      </c>
      <c r="E2766" s="48">
        <v>174683.2</v>
      </c>
      <c r="F2766" s="15">
        <v>44254</v>
      </c>
      <c r="G2766" s="48">
        <v>174683.2</v>
      </c>
      <c r="H2766" s="49">
        <f>Tabla13[[#This Row],[Importe]]-Tabla13[[#This Row],[Pagado]]</f>
        <v>0</v>
      </c>
      <c r="I2766" s="8" t="s">
        <v>10970</v>
      </c>
    </row>
    <row r="2767" spans="1:9" x14ac:dyDescent="0.25">
      <c r="A2767" s="14">
        <v>44252</v>
      </c>
      <c r="B2767" s="8" t="s">
        <v>17689</v>
      </c>
      <c r="C2767" s="12">
        <v>48448</v>
      </c>
      <c r="D2767" s="13" t="s">
        <v>3948</v>
      </c>
      <c r="E2767" s="48">
        <v>6831</v>
      </c>
      <c r="F2767" s="15">
        <v>44254</v>
      </c>
      <c r="G2767" s="48">
        <v>6831</v>
      </c>
      <c r="H2767" s="49">
        <f>Tabla13[[#This Row],[Importe]]-Tabla13[[#This Row],[Pagado]]</f>
        <v>0</v>
      </c>
      <c r="I2767" s="8" t="s">
        <v>10970</v>
      </c>
    </row>
    <row r="2768" spans="1:9" x14ac:dyDescent="0.25">
      <c r="A2768" s="14">
        <v>44252</v>
      </c>
      <c r="B2768" s="8" t="s">
        <v>17690</v>
      </c>
      <c r="C2768" s="12">
        <v>48449</v>
      </c>
      <c r="D2768" s="13" t="s">
        <v>3946</v>
      </c>
      <c r="E2768" s="48">
        <v>3229.5</v>
      </c>
      <c r="F2768" s="15">
        <v>44253</v>
      </c>
      <c r="G2768" s="48">
        <v>3229.5</v>
      </c>
      <c r="H2768" s="49">
        <f>Tabla13[[#This Row],[Importe]]-Tabla13[[#This Row],[Pagado]]</f>
        <v>0</v>
      </c>
      <c r="I2768" s="8" t="s">
        <v>10970</v>
      </c>
    </row>
    <row r="2769" spans="1:9" x14ac:dyDescent="0.25">
      <c r="A2769" s="14">
        <v>44252</v>
      </c>
      <c r="B2769" s="8" t="s">
        <v>17691</v>
      </c>
      <c r="C2769" s="12">
        <v>48450</v>
      </c>
      <c r="D2769" s="13" t="s">
        <v>3938</v>
      </c>
      <c r="E2769" s="48">
        <v>9230.1</v>
      </c>
      <c r="F2769" s="15">
        <v>44254</v>
      </c>
      <c r="G2769" s="48">
        <v>9230.1</v>
      </c>
      <c r="H2769" s="49">
        <f>Tabla13[[#This Row],[Importe]]-Tabla13[[#This Row],[Pagado]]</f>
        <v>0</v>
      </c>
      <c r="I2769" s="8" t="s">
        <v>10970</v>
      </c>
    </row>
    <row r="2770" spans="1:9" x14ac:dyDescent="0.25">
      <c r="A2770" s="14">
        <v>44252</v>
      </c>
      <c r="B2770" s="8" t="s">
        <v>17692</v>
      </c>
      <c r="C2770" s="12">
        <v>48451</v>
      </c>
      <c r="D2770" s="13" t="s">
        <v>3964</v>
      </c>
      <c r="E2770" s="48">
        <v>1344</v>
      </c>
      <c r="F2770" s="15">
        <v>44252</v>
      </c>
      <c r="G2770" s="48">
        <v>1344</v>
      </c>
      <c r="H2770" s="49">
        <f>Tabla13[[#This Row],[Importe]]-Tabla13[[#This Row],[Pagado]]</f>
        <v>0</v>
      </c>
      <c r="I2770" s="8" t="s">
        <v>10970</v>
      </c>
    </row>
    <row r="2771" spans="1:9" x14ac:dyDescent="0.25">
      <c r="A2771" s="14">
        <v>44252</v>
      </c>
      <c r="B2771" s="8" t="s">
        <v>17693</v>
      </c>
      <c r="C2771" s="12">
        <v>48452</v>
      </c>
      <c r="D2771" s="13" t="s">
        <v>3941</v>
      </c>
      <c r="E2771" s="48">
        <v>4235.2</v>
      </c>
      <c r="F2771" s="15">
        <v>44254</v>
      </c>
      <c r="G2771" s="48">
        <v>4235.2</v>
      </c>
      <c r="H2771" s="49">
        <f>Tabla13[[#This Row],[Importe]]-Tabla13[[#This Row],[Pagado]]</f>
        <v>0</v>
      </c>
      <c r="I2771" s="8" t="s">
        <v>10970</v>
      </c>
    </row>
    <row r="2772" spans="1:9" x14ac:dyDescent="0.25">
      <c r="A2772" s="14">
        <v>44252</v>
      </c>
      <c r="B2772" s="8" t="s">
        <v>17694</v>
      </c>
      <c r="C2772" s="12">
        <v>48453</v>
      </c>
      <c r="D2772" s="13" t="s">
        <v>3944</v>
      </c>
      <c r="E2772" s="48">
        <v>9609.2999999999993</v>
      </c>
      <c r="F2772" s="15">
        <v>44253</v>
      </c>
      <c r="G2772" s="48">
        <v>9609.2999999999993</v>
      </c>
      <c r="H2772" s="49">
        <f>Tabla13[[#This Row],[Importe]]-Tabla13[[#This Row],[Pagado]]</f>
        <v>0</v>
      </c>
      <c r="I2772" s="8" t="s">
        <v>10970</v>
      </c>
    </row>
    <row r="2773" spans="1:9" x14ac:dyDescent="0.25">
      <c r="A2773" s="14">
        <v>44252</v>
      </c>
      <c r="B2773" s="8" t="s">
        <v>17695</v>
      </c>
      <c r="C2773" s="12">
        <v>48454</v>
      </c>
      <c r="D2773" s="13" t="s">
        <v>3949</v>
      </c>
      <c r="E2773" s="48">
        <v>26507.599999999999</v>
      </c>
      <c r="F2773" s="15">
        <v>44255</v>
      </c>
      <c r="G2773" s="48">
        <v>26507.599999999999</v>
      </c>
      <c r="H2773" s="49">
        <f>Tabla13[[#This Row],[Importe]]-Tabla13[[#This Row],[Pagado]]</f>
        <v>0</v>
      </c>
      <c r="I2773" s="8" t="s">
        <v>10970</v>
      </c>
    </row>
    <row r="2774" spans="1:9" x14ac:dyDescent="0.25">
      <c r="A2774" s="14">
        <v>44252</v>
      </c>
      <c r="B2774" s="8" t="s">
        <v>17696</v>
      </c>
      <c r="C2774" s="12">
        <v>48455</v>
      </c>
      <c r="D2774" s="13" t="s">
        <v>4046</v>
      </c>
      <c r="E2774" s="48">
        <v>3354.9</v>
      </c>
      <c r="F2774" s="15">
        <v>44252</v>
      </c>
      <c r="G2774" s="48">
        <v>3354.9</v>
      </c>
      <c r="H2774" s="49">
        <f>Tabla13[[#This Row],[Importe]]-Tabla13[[#This Row],[Pagado]]</f>
        <v>0</v>
      </c>
      <c r="I2774" s="8" t="s">
        <v>10970</v>
      </c>
    </row>
    <row r="2775" spans="1:9" x14ac:dyDescent="0.25">
      <c r="A2775" s="14">
        <v>44252</v>
      </c>
      <c r="B2775" s="8" t="s">
        <v>17697</v>
      </c>
      <c r="C2775" s="12">
        <v>48456</v>
      </c>
      <c r="D2775" s="13" t="s">
        <v>3950</v>
      </c>
      <c r="E2775" s="48">
        <v>35835.800000000003</v>
      </c>
      <c r="F2775" s="15">
        <v>44254</v>
      </c>
      <c r="G2775" s="48">
        <v>35835.800000000003</v>
      </c>
      <c r="H2775" s="49">
        <f>Tabla13[[#This Row],[Importe]]-Tabla13[[#This Row],[Pagado]]</f>
        <v>0</v>
      </c>
      <c r="I2775" s="8" t="s">
        <v>10970</v>
      </c>
    </row>
    <row r="2776" spans="1:9" ht="30" x14ac:dyDescent="0.25">
      <c r="A2776" s="14">
        <v>44252</v>
      </c>
      <c r="B2776" s="8" t="s">
        <v>17698</v>
      </c>
      <c r="C2776" s="12">
        <v>48457</v>
      </c>
      <c r="D2776" s="13" t="s">
        <v>3951</v>
      </c>
      <c r="E2776" s="48">
        <v>3552.2</v>
      </c>
      <c r="F2776" s="15" t="s">
        <v>17566</v>
      </c>
      <c r="G2776" s="48">
        <f>1000+2552.2</f>
        <v>3552.2</v>
      </c>
      <c r="H2776" s="49">
        <f>Tabla13[[#This Row],[Importe]]-Tabla13[[#This Row],[Pagado]]</f>
        <v>0</v>
      </c>
      <c r="I2776" s="8" t="s">
        <v>10970</v>
      </c>
    </row>
    <row r="2777" spans="1:9" x14ac:dyDescent="0.25">
      <c r="A2777" s="14">
        <v>44252</v>
      </c>
      <c r="B2777" s="8" t="s">
        <v>17699</v>
      </c>
      <c r="C2777" s="12">
        <v>48458</v>
      </c>
      <c r="D2777" s="13" t="s">
        <v>3968</v>
      </c>
      <c r="E2777" s="48">
        <v>7020</v>
      </c>
      <c r="F2777" s="15">
        <v>44253</v>
      </c>
      <c r="G2777" s="48">
        <v>7020</v>
      </c>
      <c r="H2777" s="49">
        <f>Tabla13[[#This Row],[Importe]]-Tabla13[[#This Row],[Pagado]]</f>
        <v>0</v>
      </c>
      <c r="I2777" s="8" t="s">
        <v>10970</v>
      </c>
    </row>
    <row r="2778" spans="1:9" x14ac:dyDescent="0.25">
      <c r="A2778" s="14">
        <v>44252</v>
      </c>
      <c r="B2778" s="8" t="s">
        <v>17700</v>
      </c>
      <c r="C2778" s="12">
        <v>48459</v>
      </c>
      <c r="D2778" s="13" t="s">
        <v>3965</v>
      </c>
      <c r="E2778" s="48">
        <v>540</v>
      </c>
      <c r="F2778" s="15">
        <v>44252</v>
      </c>
      <c r="G2778" s="48">
        <v>540</v>
      </c>
      <c r="H2778" s="49">
        <f>Tabla13[[#This Row],[Importe]]-Tabla13[[#This Row],[Pagado]]</f>
        <v>0</v>
      </c>
      <c r="I2778" s="8" t="s">
        <v>10970</v>
      </c>
    </row>
    <row r="2779" spans="1:9" x14ac:dyDescent="0.25">
      <c r="A2779" s="14">
        <v>44252</v>
      </c>
      <c r="B2779" s="8" t="s">
        <v>17701</v>
      </c>
      <c r="C2779" s="12">
        <v>48460</v>
      </c>
      <c r="D2779" s="13" t="s">
        <v>3967</v>
      </c>
      <c r="E2779" s="48">
        <v>13014</v>
      </c>
      <c r="F2779" s="15">
        <v>44252</v>
      </c>
      <c r="G2779" s="48">
        <v>13014</v>
      </c>
      <c r="H2779" s="49">
        <f>Tabla13[[#This Row],[Importe]]-Tabla13[[#This Row],[Pagado]]</f>
        <v>0</v>
      </c>
      <c r="I2779" s="8" t="s">
        <v>10970</v>
      </c>
    </row>
    <row r="2780" spans="1:9" x14ac:dyDescent="0.25">
      <c r="A2780" s="14">
        <v>44252</v>
      </c>
      <c r="B2780" s="8" t="s">
        <v>17702</v>
      </c>
      <c r="C2780" s="12">
        <v>48461</v>
      </c>
      <c r="D2780" s="13" t="s">
        <v>3963</v>
      </c>
      <c r="E2780" s="48">
        <v>1939.3</v>
      </c>
      <c r="F2780" s="15">
        <v>44252</v>
      </c>
      <c r="G2780" s="48">
        <v>1939.3</v>
      </c>
      <c r="H2780" s="49">
        <f>Tabla13[[#This Row],[Importe]]-Tabla13[[#This Row],[Pagado]]</f>
        <v>0</v>
      </c>
      <c r="I2780" s="8" t="s">
        <v>10970</v>
      </c>
    </row>
    <row r="2781" spans="1:9" x14ac:dyDescent="0.25">
      <c r="A2781" s="14">
        <v>44252</v>
      </c>
      <c r="B2781" s="8" t="s">
        <v>17703</v>
      </c>
      <c r="C2781" s="12">
        <v>48462</v>
      </c>
      <c r="D2781" s="13" t="s">
        <v>4083</v>
      </c>
      <c r="E2781" s="48">
        <v>4307.6000000000004</v>
      </c>
      <c r="F2781" s="15">
        <v>44252</v>
      </c>
      <c r="G2781" s="48">
        <v>4307.6000000000004</v>
      </c>
      <c r="H2781" s="49">
        <f>Tabla13[[#This Row],[Importe]]-Tabla13[[#This Row],[Pagado]]</f>
        <v>0</v>
      </c>
      <c r="I2781" s="8" t="s">
        <v>10970</v>
      </c>
    </row>
    <row r="2782" spans="1:9" x14ac:dyDescent="0.25">
      <c r="A2782" s="14">
        <v>44252</v>
      </c>
      <c r="B2782" s="8" t="s">
        <v>17704</v>
      </c>
      <c r="C2782" s="12">
        <v>48463</v>
      </c>
      <c r="D2782" s="13" t="s">
        <v>4006</v>
      </c>
      <c r="E2782" s="48">
        <v>9678.4</v>
      </c>
      <c r="F2782" s="15">
        <v>44252</v>
      </c>
      <c r="G2782" s="48">
        <v>9678.4</v>
      </c>
      <c r="H2782" s="49">
        <f>Tabla13[[#This Row],[Importe]]-Tabla13[[#This Row],[Pagado]]</f>
        <v>0</v>
      </c>
      <c r="I2782" s="8" t="s">
        <v>10970</v>
      </c>
    </row>
    <row r="2783" spans="1:9" x14ac:dyDescent="0.25">
      <c r="A2783" s="14">
        <v>44252</v>
      </c>
      <c r="B2783" s="8" t="s">
        <v>17705</v>
      </c>
      <c r="C2783" s="12">
        <v>48464</v>
      </c>
      <c r="D2783" s="13" t="s">
        <v>4045</v>
      </c>
      <c r="E2783" s="48">
        <v>2591.5</v>
      </c>
      <c r="F2783" s="15">
        <v>44252</v>
      </c>
      <c r="G2783" s="48">
        <v>2591.5</v>
      </c>
      <c r="H2783" s="49">
        <f>Tabla13[[#This Row],[Importe]]-Tabla13[[#This Row],[Pagado]]</f>
        <v>0</v>
      </c>
      <c r="I2783" s="8" t="s">
        <v>10970</v>
      </c>
    </row>
    <row r="2784" spans="1:9" x14ac:dyDescent="0.25">
      <c r="A2784" s="14">
        <v>44252</v>
      </c>
      <c r="B2784" s="8" t="s">
        <v>17706</v>
      </c>
      <c r="C2784" s="12">
        <v>48465</v>
      </c>
      <c r="D2784" s="13" t="s">
        <v>3974</v>
      </c>
      <c r="E2784" s="48">
        <v>4870.8</v>
      </c>
      <c r="F2784" s="15">
        <v>44252</v>
      </c>
      <c r="G2784" s="48">
        <v>4870.8</v>
      </c>
      <c r="H2784" s="49">
        <f>Tabla13[[#This Row],[Importe]]-Tabla13[[#This Row],[Pagado]]</f>
        <v>0</v>
      </c>
      <c r="I2784" s="8" t="s">
        <v>10970</v>
      </c>
    </row>
    <row r="2785" spans="1:9" x14ac:dyDescent="0.25">
      <c r="A2785" s="14">
        <v>44252</v>
      </c>
      <c r="B2785" s="8" t="s">
        <v>17707</v>
      </c>
      <c r="C2785" s="12">
        <v>48466</v>
      </c>
      <c r="D2785" s="13" t="s">
        <v>4041</v>
      </c>
      <c r="E2785" s="48">
        <v>633.79999999999995</v>
      </c>
      <c r="F2785" s="15">
        <v>44252</v>
      </c>
      <c r="G2785" s="48">
        <v>633.79999999999995</v>
      </c>
      <c r="H2785" s="49">
        <f>Tabla13[[#This Row],[Importe]]-Tabla13[[#This Row],[Pagado]]</f>
        <v>0</v>
      </c>
      <c r="I2785" s="8" t="s">
        <v>10970</v>
      </c>
    </row>
    <row r="2786" spans="1:9" x14ac:dyDescent="0.25">
      <c r="A2786" s="14">
        <v>44252</v>
      </c>
      <c r="B2786" s="8" t="s">
        <v>17708</v>
      </c>
      <c r="C2786" s="12">
        <v>48467</v>
      </c>
      <c r="D2786" s="13" t="s">
        <v>3973</v>
      </c>
      <c r="E2786" s="48">
        <v>2160</v>
      </c>
      <c r="F2786" s="15">
        <v>44252</v>
      </c>
      <c r="G2786" s="48">
        <v>2160</v>
      </c>
      <c r="H2786" s="49">
        <f>Tabla13[[#This Row],[Importe]]-Tabla13[[#This Row],[Pagado]]</f>
        <v>0</v>
      </c>
      <c r="I2786" s="8" t="s">
        <v>10970</v>
      </c>
    </row>
    <row r="2787" spans="1:9" x14ac:dyDescent="0.25">
      <c r="A2787" s="14">
        <v>44252</v>
      </c>
      <c r="B2787" s="8" t="s">
        <v>17709</v>
      </c>
      <c r="C2787" s="12">
        <v>48468</v>
      </c>
      <c r="D2787" s="13" t="s">
        <v>3994</v>
      </c>
      <c r="E2787" s="48">
        <v>252</v>
      </c>
      <c r="F2787" s="15">
        <v>44252</v>
      </c>
      <c r="G2787" s="48">
        <v>252</v>
      </c>
      <c r="H2787" s="49">
        <f>Tabla13[[#This Row],[Importe]]-Tabla13[[#This Row],[Pagado]]</f>
        <v>0</v>
      </c>
      <c r="I2787" s="8" t="s">
        <v>10970</v>
      </c>
    </row>
    <row r="2788" spans="1:9" x14ac:dyDescent="0.25">
      <c r="A2788" s="14">
        <v>44252</v>
      </c>
      <c r="B2788" s="8" t="s">
        <v>17710</v>
      </c>
      <c r="C2788" s="12">
        <v>48469</v>
      </c>
      <c r="D2788" s="13" t="s">
        <v>3978</v>
      </c>
      <c r="E2788" s="48">
        <v>3903.4</v>
      </c>
      <c r="F2788" s="15">
        <v>44252</v>
      </c>
      <c r="G2788" s="48">
        <v>3903.4</v>
      </c>
      <c r="H2788" s="49">
        <f>Tabla13[[#This Row],[Importe]]-Tabla13[[#This Row],[Pagado]]</f>
        <v>0</v>
      </c>
      <c r="I2788" s="8" t="s">
        <v>10970</v>
      </c>
    </row>
    <row r="2789" spans="1:9" x14ac:dyDescent="0.25">
      <c r="A2789" s="14">
        <v>44252</v>
      </c>
      <c r="B2789" s="8" t="s">
        <v>17711</v>
      </c>
      <c r="C2789" s="12">
        <v>48470</v>
      </c>
      <c r="D2789" s="13" t="s">
        <v>4054</v>
      </c>
      <c r="E2789" s="48">
        <v>38234.6</v>
      </c>
      <c r="F2789" s="15">
        <v>44252</v>
      </c>
      <c r="G2789" s="48">
        <v>38234.6</v>
      </c>
      <c r="H2789" s="49">
        <f>Tabla13[[#This Row],[Importe]]-Tabla13[[#This Row],[Pagado]]</f>
        <v>0</v>
      </c>
      <c r="I2789" s="8" t="s">
        <v>10970</v>
      </c>
    </row>
    <row r="2790" spans="1:9" x14ac:dyDescent="0.25">
      <c r="A2790" s="14">
        <v>44252</v>
      </c>
      <c r="B2790" s="8" t="s">
        <v>17712</v>
      </c>
      <c r="C2790" s="12">
        <v>48471</v>
      </c>
      <c r="D2790" s="13" t="s">
        <v>3976</v>
      </c>
      <c r="E2790" s="48">
        <v>551</v>
      </c>
      <c r="F2790" s="15">
        <v>44252</v>
      </c>
      <c r="G2790" s="48">
        <v>551</v>
      </c>
      <c r="H2790" s="49">
        <f>Tabla13[[#This Row],[Importe]]-Tabla13[[#This Row],[Pagado]]</f>
        <v>0</v>
      </c>
      <c r="I2790" s="8" t="s">
        <v>10970</v>
      </c>
    </row>
    <row r="2791" spans="1:9" x14ac:dyDescent="0.25">
      <c r="A2791" s="14">
        <v>44252</v>
      </c>
      <c r="B2791" s="8" t="s">
        <v>17713</v>
      </c>
      <c r="C2791" s="12">
        <v>48472</v>
      </c>
      <c r="D2791" s="17" t="s">
        <v>7662</v>
      </c>
      <c r="E2791" s="48">
        <v>0</v>
      </c>
      <c r="F2791" s="18" t="s">
        <v>7662</v>
      </c>
      <c r="G2791" s="48">
        <v>0</v>
      </c>
      <c r="H2791" s="49">
        <f>Tabla13[[#This Row],[Importe]]-Tabla13[[#This Row],[Pagado]]</f>
        <v>0</v>
      </c>
      <c r="I2791" s="8" t="s">
        <v>7662</v>
      </c>
    </row>
    <row r="2792" spans="1:9" x14ac:dyDescent="0.25">
      <c r="A2792" s="14">
        <v>44252</v>
      </c>
      <c r="B2792" s="8" t="s">
        <v>17714</v>
      </c>
      <c r="C2792" s="12">
        <v>48473</v>
      </c>
      <c r="D2792" s="13" t="s">
        <v>3972</v>
      </c>
      <c r="E2792" s="48">
        <v>4677</v>
      </c>
      <c r="F2792" s="15">
        <v>44252</v>
      </c>
      <c r="G2792" s="48">
        <v>4677</v>
      </c>
      <c r="H2792" s="49">
        <f>Tabla13[[#This Row],[Importe]]-Tabla13[[#This Row],[Pagado]]</f>
        <v>0</v>
      </c>
      <c r="I2792" s="8" t="s">
        <v>10970</v>
      </c>
    </row>
    <row r="2793" spans="1:9" x14ac:dyDescent="0.25">
      <c r="A2793" s="14">
        <v>44252</v>
      </c>
      <c r="B2793" s="8" t="s">
        <v>17715</v>
      </c>
      <c r="C2793" s="12">
        <v>48474</v>
      </c>
      <c r="D2793" s="13" t="s">
        <v>4030</v>
      </c>
      <c r="E2793" s="48">
        <v>3658.5</v>
      </c>
      <c r="F2793" s="15">
        <v>44252</v>
      </c>
      <c r="G2793" s="48">
        <v>3658.5</v>
      </c>
      <c r="H2793" s="49">
        <f>Tabla13[[#This Row],[Importe]]-Tabla13[[#This Row],[Pagado]]</f>
        <v>0</v>
      </c>
      <c r="I2793" s="8" t="s">
        <v>10970</v>
      </c>
    </row>
    <row r="2794" spans="1:9" x14ac:dyDescent="0.25">
      <c r="A2794" s="14">
        <v>44252</v>
      </c>
      <c r="B2794" s="8" t="s">
        <v>17716</v>
      </c>
      <c r="C2794" s="12">
        <v>48475</v>
      </c>
      <c r="D2794" s="13" t="s">
        <v>4051</v>
      </c>
      <c r="E2794" s="48">
        <v>1305.3</v>
      </c>
      <c r="F2794" s="15">
        <v>44252</v>
      </c>
      <c r="G2794" s="48">
        <v>1305.3</v>
      </c>
      <c r="H2794" s="49">
        <f>Tabla13[[#This Row],[Importe]]-Tabla13[[#This Row],[Pagado]]</f>
        <v>0</v>
      </c>
      <c r="I2794" s="8" t="s">
        <v>10970</v>
      </c>
    </row>
    <row r="2795" spans="1:9" x14ac:dyDescent="0.25">
      <c r="A2795" s="14">
        <v>44252</v>
      </c>
      <c r="B2795" s="8" t="s">
        <v>17717</v>
      </c>
      <c r="C2795" s="12">
        <v>48476</v>
      </c>
      <c r="D2795" s="13" t="s">
        <v>3971</v>
      </c>
      <c r="E2795" s="48">
        <v>2373</v>
      </c>
      <c r="F2795" s="15">
        <v>44252</v>
      </c>
      <c r="G2795" s="48">
        <v>2373</v>
      </c>
      <c r="H2795" s="49">
        <f>Tabla13[[#This Row],[Importe]]-Tabla13[[#This Row],[Pagado]]</f>
        <v>0</v>
      </c>
      <c r="I2795" s="8" t="s">
        <v>10970</v>
      </c>
    </row>
    <row r="2796" spans="1:9" x14ac:dyDescent="0.25">
      <c r="A2796" s="14">
        <v>44252</v>
      </c>
      <c r="B2796" s="8" t="s">
        <v>17718</v>
      </c>
      <c r="C2796" s="12">
        <v>48477</v>
      </c>
      <c r="D2796" s="13" t="s">
        <v>4173</v>
      </c>
      <c r="E2796" s="48">
        <v>30172.799999999999</v>
      </c>
      <c r="F2796" s="15">
        <v>44261</v>
      </c>
      <c r="G2796" s="48">
        <v>30172.799999999999</v>
      </c>
      <c r="H2796" s="49">
        <f>Tabla13[[#This Row],[Importe]]-Tabla13[[#This Row],[Pagado]]</f>
        <v>0</v>
      </c>
      <c r="I2796" s="8" t="s">
        <v>10970</v>
      </c>
    </row>
    <row r="2797" spans="1:9" x14ac:dyDescent="0.25">
      <c r="A2797" s="14">
        <v>44252</v>
      </c>
      <c r="B2797" s="8" t="s">
        <v>17719</v>
      </c>
      <c r="C2797" s="12">
        <v>48478</v>
      </c>
      <c r="D2797" s="13" t="s">
        <v>3962</v>
      </c>
      <c r="E2797" s="48">
        <v>7161</v>
      </c>
      <c r="F2797" s="15">
        <v>44252</v>
      </c>
      <c r="G2797" s="48">
        <v>7161</v>
      </c>
      <c r="H2797" s="49">
        <f>Tabla13[[#This Row],[Importe]]-Tabla13[[#This Row],[Pagado]]</f>
        <v>0</v>
      </c>
      <c r="I2797" s="8" t="s">
        <v>10970</v>
      </c>
    </row>
    <row r="2798" spans="1:9" x14ac:dyDescent="0.25">
      <c r="A2798" s="14">
        <v>44252</v>
      </c>
      <c r="B2798" s="8" t="s">
        <v>17720</v>
      </c>
      <c r="C2798" s="12">
        <v>48479</v>
      </c>
      <c r="D2798" s="13" t="s">
        <v>4034</v>
      </c>
      <c r="E2798" s="48">
        <v>913.5</v>
      </c>
      <c r="F2798" s="15">
        <v>44252</v>
      </c>
      <c r="G2798" s="48">
        <v>913.5</v>
      </c>
      <c r="H2798" s="49">
        <f>Tabla13[[#This Row],[Importe]]-Tabla13[[#This Row],[Pagado]]</f>
        <v>0</v>
      </c>
      <c r="I2798" s="8" t="s">
        <v>10970</v>
      </c>
    </row>
    <row r="2799" spans="1:9" x14ac:dyDescent="0.25">
      <c r="A2799" s="14">
        <v>44252</v>
      </c>
      <c r="B2799" s="8" t="s">
        <v>17721</v>
      </c>
      <c r="C2799" s="12">
        <v>48480</v>
      </c>
      <c r="D2799" s="13" t="s">
        <v>3982</v>
      </c>
      <c r="E2799" s="48">
        <v>1503</v>
      </c>
      <c r="F2799" s="15">
        <v>44252</v>
      </c>
      <c r="G2799" s="48">
        <v>1503</v>
      </c>
      <c r="H2799" s="49">
        <f>Tabla13[[#This Row],[Importe]]-Tabla13[[#This Row],[Pagado]]</f>
        <v>0</v>
      </c>
      <c r="I2799" s="8" t="s">
        <v>10970</v>
      </c>
    </row>
    <row r="2800" spans="1:9" x14ac:dyDescent="0.25">
      <c r="A2800" s="14">
        <v>44252</v>
      </c>
      <c r="B2800" s="8" t="s">
        <v>17722</v>
      </c>
      <c r="C2800" s="12">
        <v>48481</v>
      </c>
      <c r="D2800" s="13" t="s">
        <v>3970</v>
      </c>
      <c r="E2800" s="48">
        <v>1965.6</v>
      </c>
      <c r="F2800" s="15">
        <v>44252</v>
      </c>
      <c r="G2800" s="48">
        <v>1965.6</v>
      </c>
      <c r="H2800" s="49">
        <f>Tabla13[[#This Row],[Importe]]-Tabla13[[#This Row],[Pagado]]</f>
        <v>0</v>
      </c>
      <c r="I2800" s="8" t="s">
        <v>10970</v>
      </c>
    </row>
    <row r="2801" spans="1:9" x14ac:dyDescent="0.25">
      <c r="A2801" s="14">
        <v>44252</v>
      </c>
      <c r="B2801" s="8" t="s">
        <v>17723</v>
      </c>
      <c r="C2801" s="12">
        <v>48482</v>
      </c>
      <c r="D2801" s="13" t="s">
        <v>4036</v>
      </c>
      <c r="E2801" s="48">
        <v>1980</v>
      </c>
      <c r="F2801" s="15">
        <v>44252</v>
      </c>
      <c r="G2801" s="48">
        <v>1980</v>
      </c>
      <c r="H2801" s="49">
        <f>Tabla13[[#This Row],[Importe]]-Tabla13[[#This Row],[Pagado]]</f>
        <v>0</v>
      </c>
      <c r="I2801" s="8" t="s">
        <v>10970</v>
      </c>
    </row>
    <row r="2802" spans="1:9" x14ac:dyDescent="0.25">
      <c r="A2802" s="14">
        <v>44252</v>
      </c>
      <c r="B2802" s="8" t="s">
        <v>17724</v>
      </c>
      <c r="C2802" s="12">
        <v>48483</v>
      </c>
      <c r="D2802" s="13" t="s">
        <v>3993</v>
      </c>
      <c r="E2802" s="48">
        <v>3858.4</v>
      </c>
      <c r="F2802" s="15">
        <v>44252</v>
      </c>
      <c r="G2802" s="48">
        <v>3858.4</v>
      </c>
      <c r="H2802" s="49">
        <f>Tabla13[[#This Row],[Importe]]-Tabla13[[#This Row],[Pagado]]</f>
        <v>0</v>
      </c>
      <c r="I2802" s="8" t="s">
        <v>10970</v>
      </c>
    </row>
    <row r="2803" spans="1:9" x14ac:dyDescent="0.25">
      <c r="A2803" s="14">
        <v>44252</v>
      </c>
      <c r="B2803" s="8" t="s">
        <v>17725</v>
      </c>
      <c r="C2803" s="12">
        <v>48484</v>
      </c>
      <c r="D2803" s="13" t="s">
        <v>4124</v>
      </c>
      <c r="E2803" s="48">
        <v>73509.2</v>
      </c>
      <c r="F2803" s="15">
        <v>44253</v>
      </c>
      <c r="G2803" s="48">
        <v>73509.2</v>
      </c>
      <c r="H2803" s="49">
        <f>Tabla13[[#This Row],[Importe]]-Tabla13[[#This Row],[Pagado]]</f>
        <v>0</v>
      </c>
      <c r="I2803" s="8" t="s">
        <v>10970</v>
      </c>
    </row>
    <row r="2804" spans="1:9" x14ac:dyDescent="0.25">
      <c r="A2804" s="14">
        <v>44252</v>
      </c>
      <c r="B2804" s="8" t="s">
        <v>17726</v>
      </c>
      <c r="C2804" s="12">
        <v>48485</v>
      </c>
      <c r="D2804" s="13" t="s">
        <v>9503</v>
      </c>
      <c r="E2804" s="48">
        <v>4107.5</v>
      </c>
      <c r="F2804" s="15">
        <v>44252</v>
      </c>
      <c r="G2804" s="48">
        <v>4107.5</v>
      </c>
      <c r="H2804" s="49">
        <f>Tabla13[[#This Row],[Importe]]-Tabla13[[#This Row],[Pagado]]</f>
        <v>0</v>
      </c>
      <c r="I2804" s="8" t="s">
        <v>10970</v>
      </c>
    </row>
    <row r="2805" spans="1:9" x14ac:dyDescent="0.25">
      <c r="A2805" s="14">
        <v>44252</v>
      </c>
      <c r="B2805" s="8" t="s">
        <v>17727</v>
      </c>
      <c r="C2805" s="12">
        <v>48486</v>
      </c>
      <c r="D2805" s="13" t="s">
        <v>3956</v>
      </c>
      <c r="E2805" s="48">
        <v>1742.4</v>
      </c>
      <c r="F2805" s="15">
        <v>44252</v>
      </c>
      <c r="G2805" s="48">
        <v>1742.4</v>
      </c>
      <c r="H2805" s="49">
        <f>Tabla13[[#This Row],[Importe]]-Tabla13[[#This Row],[Pagado]]</f>
        <v>0</v>
      </c>
      <c r="I2805" s="8" t="s">
        <v>10970</v>
      </c>
    </row>
    <row r="2806" spans="1:9" x14ac:dyDescent="0.25">
      <c r="A2806" s="14">
        <v>44252</v>
      </c>
      <c r="B2806" s="8" t="s">
        <v>17728</v>
      </c>
      <c r="C2806" s="12">
        <v>48487</v>
      </c>
      <c r="D2806" s="13" t="s">
        <v>3968</v>
      </c>
      <c r="E2806" s="48">
        <v>5400</v>
      </c>
      <c r="F2806" s="15">
        <v>44253</v>
      </c>
      <c r="G2806" s="48">
        <v>5400</v>
      </c>
      <c r="H2806" s="49">
        <f>Tabla13[[#This Row],[Importe]]-Tabla13[[#This Row],[Pagado]]</f>
        <v>0</v>
      </c>
      <c r="I2806" s="8" t="s">
        <v>10970</v>
      </c>
    </row>
    <row r="2807" spans="1:9" x14ac:dyDescent="0.25">
      <c r="A2807" s="14">
        <v>44252</v>
      </c>
      <c r="B2807" s="8" t="s">
        <v>17729</v>
      </c>
      <c r="C2807" s="12">
        <v>48488</v>
      </c>
      <c r="D2807" s="13" t="s">
        <v>3968</v>
      </c>
      <c r="E2807" s="48">
        <v>4590</v>
      </c>
      <c r="F2807" s="15">
        <v>44253</v>
      </c>
      <c r="G2807" s="48">
        <v>4590</v>
      </c>
      <c r="H2807" s="49">
        <f>Tabla13[[#This Row],[Importe]]-Tabla13[[#This Row],[Pagado]]</f>
        <v>0</v>
      </c>
      <c r="I2807" s="8" t="s">
        <v>10970</v>
      </c>
    </row>
    <row r="2808" spans="1:9" x14ac:dyDescent="0.25">
      <c r="A2808" s="14">
        <v>44252</v>
      </c>
      <c r="B2808" s="8" t="s">
        <v>17730</v>
      </c>
      <c r="C2808" s="12">
        <v>48489</v>
      </c>
      <c r="D2808" s="13" t="s">
        <v>4192</v>
      </c>
      <c r="E2808" s="48">
        <v>620.4</v>
      </c>
      <c r="F2808" s="15">
        <v>44252</v>
      </c>
      <c r="G2808" s="48">
        <v>620.4</v>
      </c>
      <c r="H2808" s="49">
        <f>Tabla13[[#This Row],[Importe]]-Tabla13[[#This Row],[Pagado]]</f>
        <v>0</v>
      </c>
      <c r="I2808" s="8" t="s">
        <v>10970</v>
      </c>
    </row>
    <row r="2809" spans="1:9" x14ac:dyDescent="0.25">
      <c r="A2809" s="14">
        <v>44252</v>
      </c>
      <c r="B2809" s="8" t="s">
        <v>17731</v>
      </c>
      <c r="C2809" s="12">
        <v>48490</v>
      </c>
      <c r="D2809" s="13" t="s">
        <v>3977</v>
      </c>
      <c r="E2809" s="48">
        <v>4650.7</v>
      </c>
      <c r="F2809" s="15">
        <v>44252</v>
      </c>
      <c r="G2809" s="48">
        <v>4650.7</v>
      </c>
      <c r="H2809" s="49">
        <f>Tabla13[[#This Row],[Importe]]-Tabla13[[#This Row],[Pagado]]</f>
        <v>0</v>
      </c>
      <c r="I2809" s="8" t="s">
        <v>10970</v>
      </c>
    </row>
    <row r="2810" spans="1:9" x14ac:dyDescent="0.25">
      <c r="A2810" s="14">
        <v>44252</v>
      </c>
      <c r="B2810" s="8" t="s">
        <v>17732</v>
      </c>
      <c r="C2810" s="12">
        <v>48491</v>
      </c>
      <c r="D2810" s="13" t="s">
        <v>4093</v>
      </c>
      <c r="E2810" s="48">
        <v>6589</v>
      </c>
      <c r="F2810" s="15">
        <v>44252</v>
      </c>
      <c r="G2810" s="48">
        <v>6589</v>
      </c>
      <c r="H2810" s="49">
        <f>Tabla13[[#This Row],[Importe]]-Tabla13[[#This Row],[Pagado]]</f>
        <v>0</v>
      </c>
      <c r="I2810" s="8" t="s">
        <v>10970</v>
      </c>
    </row>
    <row r="2811" spans="1:9" x14ac:dyDescent="0.25">
      <c r="A2811" s="14">
        <v>44252</v>
      </c>
      <c r="B2811" s="8" t="s">
        <v>17733</v>
      </c>
      <c r="C2811" s="12">
        <v>48492</v>
      </c>
      <c r="D2811" s="13" t="s">
        <v>4037</v>
      </c>
      <c r="E2811" s="48">
        <v>2103.8000000000002</v>
      </c>
      <c r="F2811" s="15">
        <v>44252</v>
      </c>
      <c r="G2811" s="48">
        <v>2103.8000000000002</v>
      </c>
      <c r="H2811" s="49">
        <f>Tabla13[[#This Row],[Importe]]-Tabla13[[#This Row],[Pagado]]</f>
        <v>0</v>
      </c>
      <c r="I2811" s="8" t="s">
        <v>10970</v>
      </c>
    </row>
    <row r="2812" spans="1:9" x14ac:dyDescent="0.25">
      <c r="A2812" s="14">
        <v>44252</v>
      </c>
      <c r="B2812" s="8" t="s">
        <v>17734</v>
      </c>
      <c r="C2812" s="12">
        <v>48493</v>
      </c>
      <c r="D2812" s="13" t="s">
        <v>4088</v>
      </c>
      <c r="E2812" s="48">
        <v>4050</v>
      </c>
      <c r="F2812" s="15">
        <v>44252</v>
      </c>
      <c r="G2812" s="48">
        <v>4050</v>
      </c>
      <c r="H2812" s="49">
        <f>Tabla13[[#This Row],[Importe]]-Tabla13[[#This Row],[Pagado]]</f>
        <v>0</v>
      </c>
      <c r="I2812" s="8" t="s">
        <v>10970</v>
      </c>
    </row>
    <row r="2813" spans="1:9" x14ac:dyDescent="0.25">
      <c r="A2813" s="14">
        <v>44252</v>
      </c>
      <c r="B2813" s="8" t="s">
        <v>17735</v>
      </c>
      <c r="C2813" s="12">
        <v>48494</v>
      </c>
      <c r="D2813" s="13" t="s">
        <v>3964</v>
      </c>
      <c r="E2813" s="48">
        <v>2970</v>
      </c>
      <c r="F2813" s="15">
        <v>44252</v>
      </c>
      <c r="G2813" s="48">
        <v>2970</v>
      </c>
      <c r="H2813" s="49">
        <f>Tabla13[[#This Row],[Importe]]-Tabla13[[#This Row],[Pagado]]</f>
        <v>0</v>
      </c>
      <c r="I2813" s="8" t="s">
        <v>10970</v>
      </c>
    </row>
    <row r="2814" spans="1:9" x14ac:dyDescent="0.25">
      <c r="A2814" s="14">
        <v>44252</v>
      </c>
      <c r="B2814" s="8" t="s">
        <v>17736</v>
      </c>
      <c r="C2814" s="12">
        <v>48495</v>
      </c>
      <c r="D2814" s="13" t="s">
        <v>4112</v>
      </c>
      <c r="E2814" s="48">
        <v>11615.9</v>
      </c>
      <c r="F2814" s="15">
        <v>44252</v>
      </c>
      <c r="G2814" s="48">
        <v>11615.9</v>
      </c>
      <c r="H2814" s="49">
        <f>Tabla13[[#This Row],[Importe]]-Tabla13[[#This Row],[Pagado]]</f>
        <v>0</v>
      </c>
      <c r="I2814" s="8" t="s">
        <v>10970</v>
      </c>
    </row>
    <row r="2815" spans="1:9" x14ac:dyDescent="0.25">
      <c r="A2815" s="14">
        <v>44252</v>
      </c>
      <c r="B2815" s="8" t="s">
        <v>17737</v>
      </c>
      <c r="C2815" s="12">
        <v>48496</v>
      </c>
      <c r="D2815" s="13" t="s">
        <v>3969</v>
      </c>
      <c r="E2815" s="48">
        <v>9615.5</v>
      </c>
      <c r="F2815" s="15">
        <v>44252</v>
      </c>
      <c r="G2815" s="48">
        <v>9615.5</v>
      </c>
      <c r="H2815" s="49">
        <f>Tabla13[[#This Row],[Importe]]-Tabla13[[#This Row],[Pagado]]</f>
        <v>0</v>
      </c>
      <c r="I2815" s="8" t="s">
        <v>10970</v>
      </c>
    </row>
    <row r="2816" spans="1:9" x14ac:dyDescent="0.25">
      <c r="A2816" s="14">
        <v>44252</v>
      </c>
      <c r="B2816" s="8" t="s">
        <v>17738</v>
      </c>
      <c r="C2816" s="12">
        <v>48497</v>
      </c>
      <c r="D2816" s="13" t="s">
        <v>4026</v>
      </c>
      <c r="E2816" s="48">
        <v>2879.6</v>
      </c>
      <c r="F2816" s="15">
        <v>44252</v>
      </c>
      <c r="G2816" s="48">
        <v>2879.6</v>
      </c>
      <c r="H2816" s="49">
        <f>Tabla13[[#This Row],[Importe]]-Tabla13[[#This Row],[Pagado]]</f>
        <v>0</v>
      </c>
      <c r="I2816" s="8" t="s">
        <v>10970</v>
      </c>
    </row>
    <row r="2817" spans="1:9" x14ac:dyDescent="0.25">
      <c r="A2817" s="14">
        <v>44252</v>
      </c>
      <c r="B2817" s="8" t="s">
        <v>17739</v>
      </c>
      <c r="C2817" s="12">
        <v>48498</v>
      </c>
      <c r="D2817" s="13" t="s">
        <v>4087</v>
      </c>
      <c r="E2817" s="48">
        <v>5311.8</v>
      </c>
      <c r="F2817" s="15">
        <v>44252</v>
      </c>
      <c r="G2817" s="48">
        <v>5311.8</v>
      </c>
      <c r="H2817" s="49">
        <f>Tabla13[[#This Row],[Importe]]-Tabla13[[#This Row],[Pagado]]</f>
        <v>0</v>
      </c>
      <c r="I2817" s="8" t="s">
        <v>10970</v>
      </c>
    </row>
    <row r="2818" spans="1:9" x14ac:dyDescent="0.25">
      <c r="A2818" s="14">
        <v>44252</v>
      </c>
      <c r="B2818" s="8" t="s">
        <v>17740</v>
      </c>
      <c r="C2818" s="12">
        <v>48499</v>
      </c>
      <c r="D2818" s="13" t="s">
        <v>3989</v>
      </c>
      <c r="E2818" s="48">
        <v>929.6</v>
      </c>
      <c r="F2818" s="15">
        <v>44252</v>
      </c>
      <c r="G2818" s="48">
        <v>929.6</v>
      </c>
      <c r="H2818" s="49">
        <f>Tabla13[[#This Row],[Importe]]-Tabla13[[#This Row],[Pagado]]</f>
        <v>0</v>
      </c>
      <c r="I2818" s="8" t="s">
        <v>10970</v>
      </c>
    </row>
    <row r="2819" spans="1:9" x14ac:dyDescent="0.25">
      <c r="A2819" s="14">
        <v>44252</v>
      </c>
      <c r="B2819" s="8" t="s">
        <v>17741</v>
      </c>
      <c r="C2819" s="12">
        <v>48500</v>
      </c>
      <c r="D2819" s="13" t="s">
        <v>4067</v>
      </c>
      <c r="E2819" s="48">
        <v>2101</v>
      </c>
      <c r="F2819" s="15">
        <v>44252</v>
      </c>
      <c r="G2819" s="48">
        <v>2101</v>
      </c>
      <c r="H2819" s="49">
        <f>Tabla13[[#This Row],[Importe]]-Tabla13[[#This Row],[Pagado]]</f>
        <v>0</v>
      </c>
      <c r="I2819" s="8" t="s">
        <v>10970</v>
      </c>
    </row>
    <row r="2820" spans="1:9" x14ac:dyDescent="0.25">
      <c r="A2820" s="14">
        <v>44252</v>
      </c>
      <c r="B2820" s="8" t="s">
        <v>17742</v>
      </c>
      <c r="C2820" s="12">
        <v>48501</v>
      </c>
      <c r="D2820" s="13" t="s">
        <v>3997</v>
      </c>
      <c r="E2820" s="48">
        <v>2762.4</v>
      </c>
      <c r="F2820" s="15">
        <v>44252</v>
      </c>
      <c r="G2820" s="48">
        <v>2762.4</v>
      </c>
      <c r="H2820" s="49">
        <f>Tabla13[[#This Row],[Importe]]-Tabla13[[#This Row],[Pagado]]</f>
        <v>0</v>
      </c>
      <c r="I2820" s="8" t="s">
        <v>10970</v>
      </c>
    </row>
    <row r="2821" spans="1:9" x14ac:dyDescent="0.25">
      <c r="A2821" s="14">
        <v>44252</v>
      </c>
      <c r="B2821" s="8" t="s">
        <v>17743</v>
      </c>
      <c r="C2821" s="12">
        <v>48502</v>
      </c>
      <c r="D2821" s="13" t="s">
        <v>4048</v>
      </c>
      <c r="E2821" s="48">
        <v>18495.599999999999</v>
      </c>
      <c r="F2821" s="15">
        <v>44253</v>
      </c>
      <c r="G2821" s="48">
        <v>18495.599999999999</v>
      </c>
      <c r="H2821" s="49">
        <f>Tabla13[[#This Row],[Importe]]-Tabla13[[#This Row],[Pagado]]</f>
        <v>0</v>
      </c>
      <c r="I2821" s="8" t="s">
        <v>10970</v>
      </c>
    </row>
    <row r="2822" spans="1:9" x14ac:dyDescent="0.25">
      <c r="A2822" s="14">
        <v>44252</v>
      </c>
      <c r="B2822" s="8" t="s">
        <v>17744</v>
      </c>
      <c r="C2822" s="12">
        <v>48503</v>
      </c>
      <c r="D2822" s="13" t="s">
        <v>4091</v>
      </c>
      <c r="E2822" s="48">
        <v>8943.6</v>
      </c>
      <c r="F2822" s="15">
        <v>44252</v>
      </c>
      <c r="G2822" s="48">
        <v>8943.6</v>
      </c>
      <c r="H2822" s="49">
        <f>Tabla13[[#This Row],[Importe]]-Tabla13[[#This Row],[Pagado]]</f>
        <v>0</v>
      </c>
      <c r="I2822" s="8" t="s">
        <v>10970</v>
      </c>
    </row>
    <row r="2823" spans="1:9" x14ac:dyDescent="0.25">
      <c r="A2823" s="14">
        <v>44252</v>
      </c>
      <c r="B2823" s="8" t="s">
        <v>17745</v>
      </c>
      <c r="C2823" s="12">
        <v>48504</v>
      </c>
      <c r="D2823" s="13" t="s">
        <v>3979</v>
      </c>
      <c r="E2823" s="48">
        <v>3630.5</v>
      </c>
      <c r="F2823" s="15">
        <v>44252</v>
      </c>
      <c r="G2823" s="48">
        <v>3630.5</v>
      </c>
      <c r="H2823" s="49">
        <f>Tabla13[[#This Row],[Importe]]-Tabla13[[#This Row],[Pagado]]</f>
        <v>0</v>
      </c>
      <c r="I2823" s="8" t="s">
        <v>10970</v>
      </c>
    </row>
    <row r="2824" spans="1:9" x14ac:dyDescent="0.25">
      <c r="A2824" s="14">
        <v>44252</v>
      </c>
      <c r="B2824" s="8" t="s">
        <v>17746</v>
      </c>
      <c r="C2824" s="12">
        <v>48505</v>
      </c>
      <c r="D2824" s="13" t="s">
        <v>4203</v>
      </c>
      <c r="E2824" s="48">
        <v>1737.6</v>
      </c>
      <c r="F2824" s="15">
        <v>44252</v>
      </c>
      <c r="G2824" s="48">
        <v>1737.6</v>
      </c>
      <c r="H2824" s="49">
        <f>Tabla13[[#This Row],[Importe]]-Tabla13[[#This Row],[Pagado]]</f>
        <v>0</v>
      </c>
      <c r="I2824" s="8" t="s">
        <v>10970</v>
      </c>
    </row>
    <row r="2825" spans="1:9" x14ac:dyDescent="0.25">
      <c r="A2825" s="14">
        <v>44252</v>
      </c>
      <c r="B2825" s="8" t="s">
        <v>17747</v>
      </c>
      <c r="C2825" s="12">
        <v>48506</v>
      </c>
      <c r="D2825" s="13" t="s">
        <v>8177</v>
      </c>
      <c r="E2825" s="48">
        <v>7274.8</v>
      </c>
      <c r="F2825" s="15">
        <v>44252</v>
      </c>
      <c r="G2825" s="48">
        <v>7274.8</v>
      </c>
      <c r="H2825" s="49">
        <f>Tabla13[[#This Row],[Importe]]-Tabla13[[#This Row],[Pagado]]</f>
        <v>0</v>
      </c>
      <c r="I2825" s="8" t="s">
        <v>10970</v>
      </c>
    </row>
    <row r="2826" spans="1:9" x14ac:dyDescent="0.25">
      <c r="A2826" s="14">
        <v>44252</v>
      </c>
      <c r="B2826" s="8" t="s">
        <v>17748</v>
      </c>
      <c r="C2826" s="12">
        <v>48507</v>
      </c>
      <c r="D2826" s="13" t="s">
        <v>3986</v>
      </c>
      <c r="E2826" s="48">
        <v>1270.5</v>
      </c>
      <c r="F2826" s="15">
        <v>44253</v>
      </c>
      <c r="G2826" s="48">
        <v>1270.5</v>
      </c>
      <c r="H2826" s="49">
        <f>Tabla13[[#This Row],[Importe]]-Tabla13[[#This Row],[Pagado]]</f>
        <v>0</v>
      </c>
      <c r="I2826" s="8" t="s">
        <v>10970</v>
      </c>
    </row>
    <row r="2827" spans="1:9" x14ac:dyDescent="0.25">
      <c r="A2827" s="14">
        <v>44252</v>
      </c>
      <c r="B2827" s="8" t="s">
        <v>17749</v>
      </c>
      <c r="C2827" s="12">
        <v>48508</v>
      </c>
      <c r="D2827" s="13" t="s">
        <v>3983</v>
      </c>
      <c r="E2827" s="48">
        <v>6401</v>
      </c>
      <c r="F2827" s="15">
        <v>44253</v>
      </c>
      <c r="G2827" s="48">
        <v>6401</v>
      </c>
      <c r="H2827" s="49">
        <f>Tabla13[[#This Row],[Importe]]-Tabla13[[#This Row],[Pagado]]</f>
        <v>0</v>
      </c>
      <c r="I2827" s="8" t="s">
        <v>10970</v>
      </c>
    </row>
    <row r="2828" spans="1:9" x14ac:dyDescent="0.25">
      <c r="A2828" s="14">
        <v>44252</v>
      </c>
      <c r="B2828" s="8" t="s">
        <v>17750</v>
      </c>
      <c r="C2828" s="12">
        <v>48509</v>
      </c>
      <c r="D2828" s="13" t="s">
        <v>3980</v>
      </c>
      <c r="E2828" s="48">
        <v>5692.6</v>
      </c>
      <c r="F2828" s="15">
        <v>44253</v>
      </c>
      <c r="G2828" s="48">
        <v>5692.6</v>
      </c>
      <c r="H2828" s="49">
        <f>Tabla13[[#This Row],[Importe]]-Tabla13[[#This Row],[Pagado]]</f>
        <v>0</v>
      </c>
      <c r="I2828" s="8" t="s">
        <v>10970</v>
      </c>
    </row>
    <row r="2829" spans="1:9" x14ac:dyDescent="0.25">
      <c r="A2829" s="14">
        <v>44252</v>
      </c>
      <c r="B2829" s="8" t="s">
        <v>17751</v>
      </c>
      <c r="C2829" s="12">
        <v>48510</v>
      </c>
      <c r="D2829" s="13" t="s">
        <v>3985</v>
      </c>
      <c r="E2829" s="48">
        <v>2829.2</v>
      </c>
      <c r="F2829" s="15">
        <v>44253</v>
      </c>
      <c r="G2829" s="48">
        <v>2829.2</v>
      </c>
      <c r="H2829" s="49">
        <f>Tabla13[[#This Row],[Importe]]-Tabla13[[#This Row],[Pagado]]</f>
        <v>0</v>
      </c>
      <c r="I2829" s="8" t="s">
        <v>10970</v>
      </c>
    </row>
    <row r="2830" spans="1:9" x14ac:dyDescent="0.25">
      <c r="A2830" s="14">
        <v>44252</v>
      </c>
      <c r="B2830" s="8" t="s">
        <v>17752</v>
      </c>
      <c r="C2830" s="12">
        <v>48511</v>
      </c>
      <c r="D2830" s="13" t="s">
        <v>3987</v>
      </c>
      <c r="E2830" s="48">
        <v>1755</v>
      </c>
      <c r="F2830" s="15">
        <v>44253</v>
      </c>
      <c r="G2830" s="48">
        <v>1755</v>
      </c>
      <c r="H2830" s="49">
        <f>Tabla13[[#This Row],[Importe]]-Tabla13[[#This Row],[Pagado]]</f>
        <v>0</v>
      </c>
      <c r="I2830" s="8" t="s">
        <v>10970</v>
      </c>
    </row>
    <row r="2831" spans="1:9" x14ac:dyDescent="0.25">
      <c r="A2831" s="14">
        <v>44252</v>
      </c>
      <c r="B2831" s="8" t="s">
        <v>17753</v>
      </c>
      <c r="C2831" s="12">
        <v>48512</v>
      </c>
      <c r="D2831" s="13" t="s">
        <v>3964</v>
      </c>
      <c r="E2831" s="48">
        <v>544.79999999999995</v>
      </c>
      <c r="F2831" s="15">
        <v>44252</v>
      </c>
      <c r="G2831" s="48">
        <v>544.79999999999995</v>
      </c>
      <c r="H2831" s="49">
        <f>Tabla13[[#This Row],[Importe]]-Tabla13[[#This Row],[Pagado]]</f>
        <v>0</v>
      </c>
      <c r="I2831" s="8" t="s">
        <v>10970</v>
      </c>
    </row>
    <row r="2832" spans="1:9" x14ac:dyDescent="0.25">
      <c r="A2832" s="14">
        <v>44252</v>
      </c>
      <c r="B2832" s="8" t="s">
        <v>17754</v>
      </c>
      <c r="C2832" s="12">
        <v>48513</v>
      </c>
      <c r="D2832" s="13" t="s">
        <v>3999</v>
      </c>
      <c r="E2832" s="48">
        <v>6195</v>
      </c>
      <c r="F2832" s="15">
        <v>44252</v>
      </c>
      <c r="G2832" s="48">
        <v>6195</v>
      </c>
      <c r="H2832" s="49">
        <f>Tabla13[[#This Row],[Importe]]-Tabla13[[#This Row],[Pagado]]</f>
        <v>0</v>
      </c>
      <c r="I2832" s="8" t="s">
        <v>10970</v>
      </c>
    </row>
    <row r="2833" spans="1:9" x14ac:dyDescent="0.25">
      <c r="A2833" s="14">
        <v>44252</v>
      </c>
      <c r="B2833" s="8" t="s">
        <v>17755</v>
      </c>
      <c r="C2833" s="12">
        <v>48514</v>
      </c>
      <c r="D2833" s="13" t="s">
        <v>4153</v>
      </c>
      <c r="E2833" s="48">
        <v>6098.4</v>
      </c>
      <c r="F2833" s="15">
        <v>44253</v>
      </c>
      <c r="G2833" s="48">
        <v>6098.4</v>
      </c>
      <c r="H2833" s="49">
        <f>Tabla13[[#This Row],[Importe]]-Tabla13[[#This Row],[Pagado]]</f>
        <v>0</v>
      </c>
      <c r="I2833" s="8" t="s">
        <v>10970</v>
      </c>
    </row>
    <row r="2834" spans="1:9" x14ac:dyDescent="0.25">
      <c r="A2834" s="14">
        <v>44252</v>
      </c>
      <c r="B2834" s="8" t="s">
        <v>17756</v>
      </c>
      <c r="C2834" s="12">
        <v>48515</v>
      </c>
      <c r="D2834" s="13" t="s">
        <v>3981</v>
      </c>
      <c r="E2834" s="48">
        <v>2808</v>
      </c>
      <c r="F2834" s="15">
        <v>44253</v>
      </c>
      <c r="G2834" s="48">
        <v>2808</v>
      </c>
      <c r="H2834" s="49">
        <f>Tabla13[[#This Row],[Importe]]-Tabla13[[#This Row],[Pagado]]</f>
        <v>0</v>
      </c>
      <c r="I2834" s="8" t="s">
        <v>10970</v>
      </c>
    </row>
    <row r="2835" spans="1:9" x14ac:dyDescent="0.25">
      <c r="A2835" s="14">
        <v>44252</v>
      </c>
      <c r="B2835" s="8" t="s">
        <v>17757</v>
      </c>
      <c r="C2835" s="12">
        <v>48516</v>
      </c>
      <c r="D2835" s="13" t="s">
        <v>3964</v>
      </c>
      <c r="E2835" s="48">
        <v>1540.2</v>
      </c>
      <c r="F2835" s="15">
        <v>44252</v>
      </c>
      <c r="G2835" s="48">
        <v>1540.2</v>
      </c>
      <c r="H2835" s="49">
        <f>Tabla13[[#This Row],[Importe]]-Tabla13[[#This Row],[Pagado]]</f>
        <v>0</v>
      </c>
      <c r="I2835" s="8" t="s">
        <v>10970</v>
      </c>
    </row>
    <row r="2836" spans="1:9" x14ac:dyDescent="0.25">
      <c r="A2836" s="14">
        <v>44252</v>
      </c>
      <c r="B2836" s="8" t="s">
        <v>17758</v>
      </c>
      <c r="C2836" s="12">
        <v>48517</v>
      </c>
      <c r="D2836" s="13" t="s">
        <v>4109</v>
      </c>
      <c r="E2836" s="48">
        <v>1437.6</v>
      </c>
      <c r="F2836" s="15">
        <v>44252</v>
      </c>
      <c r="G2836" s="48">
        <v>1437.6</v>
      </c>
      <c r="H2836" s="49">
        <f>Tabla13[[#This Row],[Importe]]-Tabla13[[#This Row],[Pagado]]</f>
        <v>0</v>
      </c>
      <c r="I2836" s="8" t="s">
        <v>10970</v>
      </c>
    </row>
    <row r="2837" spans="1:9" x14ac:dyDescent="0.25">
      <c r="A2837" s="14">
        <v>44252</v>
      </c>
      <c r="B2837" s="8" t="s">
        <v>17759</v>
      </c>
      <c r="C2837" s="12">
        <v>48518</v>
      </c>
      <c r="D2837" s="13" t="s">
        <v>4157</v>
      </c>
      <c r="E2837" s="48">
        <v>20500</v>
      </c>
      <c r="F2837" s="15">
        <v>44253</v>
      </c>
      <c r="G2837" s="48">
        <v>20500</v>
      </c>
      <c r="H2837" s="49">
        <f>Tabla13[[#This Row],[Importe]]-Tabla13[[#This Row],[Pagado]]</f>
        <v>0</v>
      </c>
      <c r="I2837" s="8" t="s">
        <v>10970</v>
      </c>
    </row>
    <row r="2838" spans="1:9" x14ac:dyDescent="0.25">
      <c r="A2838" s="14">
        <v>44252</v>
      </c>
      <c r="B2838" s="8" t="s">
        <v>17760</v>
      </c>
      <c r="C2838" s="12">
        <v>48519</v>
      </c>
      <c r="D2838" s="13" t="s">
        <v>3964</v>
      </c>
      <c r="E2838" s="48">
        <v>556.6</v>
      </c>
      <c r="F2838" s="15">
        <v>44252</v>
      </c>
      <c r="G2838" s="48">
        <v>556.6</v>
      </c>
      <c r="H2838" s="49">
        <f>Tabla13[[#This Row],[Importe]]-Tabla13[[#This Row],[Pagado]]</f>
        <v>0</v>
      </c>
      <c r="I2838" s="8" t="s">
        <v>10970</v>
      </c>
    </row>
    <row r="2839" spans="1:9" x14ac:dyDescent="0.25">
      <c r="A2839" s="14">
        <v>44252</v>
      </c>
      <c r="B2839" s="8" t="s">
        <v>17761</v>
      </c>
      <c r="C2839" s="12">
        <v>48520</v>
      </c>
      <c r="D2839" s="13" t="s">
        <v>4011</v>
      </c>
      <c r="E2839" s="48">
        <v>4527</v>
      </c>
      <c r="F2839" s="15">
        <v>44253</v>
      </c>
      <c r="G2839" s="48">
        <v>4527</v>
      </c>
      <c r="H2839" s="49">
        <f>Tabla13[[#This Row],[Importe]]-Tabla13[[#This Row],[Pagado]]</f>
        <v>0</v>
      </c>
      <c r="I2839" s="8" t="s">
        <v>10970</v>
      </c>
    </row>
    <row r="2840" spans="1:9" x14ac:dyDescent="0.25">
      <c r="A2840" s="14">
        <v>44252</v>
      </c>
      <c r="B2840" s="8" t="s">
        <v>17762</v>
      </c>
      <c r="C2840" s="12">
        <v>48521</v>
      </c>
      <c r="D2840" s="13" t="s">
        <v>4007</v>
      </c>
      <c r="E2840" s="48">
        <v>1062</v>
      </c>
      <c r="F2840" s="15">
        <v>44253</v>
      </c>
      <c r="G2840" s="48">
        <v>1062</v>
      </c>
      <c r="H2840" s="49">
        <f>Tabla13[[#This Row],[Importe]]-Tabla13[[#This Row],[Pagado]]</f>
        <v>0</v>
      </c>
      <c r="I2840" s="8" t="s">
        <v>10970</v>
      </c>
    </row>
    <row r="2841" spans="1:9" x14ac:dyDescent="0.25">
      <c r="A2841" s="14">
        <v>44252</v>
      </c>
      <c r="B2841" s="8" t="s">
        <v>17763</v>
      </c>
      <c r="C2841" s="12">
        <v>48522</v>
      </c>
      <c r="D2841" s="13" t="s">
        <v>4000</v>
      </c>
      <c r="E2841" s="48">
        <v>1080</v>
      </c>
      <c r="F2841" s="15">
        <v>44253</v>
      </c>
      <c r="G2841" s="48">
        <v>1080</v>
      </c>
      <c r="H2841" s="49">
        <f>Tabla13[[#This Row],[Importe]]-Tabla13[[#This Row],[Pagado]]</f>
        <v>0</v>
      </c>
      <c r="I2841" s="8" t="s">
        <v>10970</v>
      </c>
    </row>
    <row r="2842" spans="1:9" x14ac:dyDescent="0.25">
      <c r="A2842" s="14">
        <v>44252</v>
      </c>
      <c r="B2842" s="8" t="s">
        <v>17764</v>
      </c>
      <c r="C2842" s="12">
        <v>48523</v>
      </c>
      <c r="D2842" s="13" t="s">
        <v>4085</v>
      </c>
      <c r="E2842" s="48">
        <v>20527.099999999999</v>
      </c>
      <c r="F2842" s="15">
        <v>44253</v>
      </c>
      <c r="G2842" s="48">
        <v>20527.099999999999</v>
      </c>
      <c r="H2842" s="49">
        <f>Tabla13[[#This Row],[Importe]]-Tabla13[[#This Row],[Pagado]]</f>
        <v>0</v>
      </c>
      <c r="I2842" s="8" t="s">
        <v>10970</v>
      </c>
    </row>
    <row r="2843" spans="1:9" x14ac:dyDescent="0.25">
      <c r="A2843" s="14">
        <v>44252</v>
      </c>
      <c r="B2843" s="8" t="s">
        <v>17765</v>
      </c>
      <c r="C2843" s="12">
        <v>48524</v>
      </c>
      <c r="D2843" s="13" t="s">
        <v>4109</v>
      </c>
      <c r="E2843" s="48">
        <v>7722.3</v>
      </c>
      <c r="F2843" s="15">
        <v>44252</v>
      </c>
      <c r="G2843" s="48">
        <v>7722.3</v>
      </c>
      <c r="H2843" s="49">
        <f>Tabla13[[#This Row],[Importe]]-Tabla13[[#This Row],[Pagado]]</f>
        <v>0</v>
      </c>
      <c r="I2843" s="8" t="s">
        <v>10970</v>
      </c>
    </row>
    <row r="2844" spans="1:9" x14ac:dyDescent="0.25">
      <c r="A2844" s="14">
        <v>44252</v>
      </c>
      <c r="B2844" s="8" t="s">
        <v>17766</v>
      </c>
      <c r="C2844" s="12">
        <v>48525</v>
      </c>
      <c r="D2844" s="13" t="s">
        <v>3958</v>
      </c>
      <c r="E2844" s="48">
        <v>1884.4</v>
      </c>
      <c r="F2844" s="15">
        <v>44252</v>
      </c>
      <c r="G2844" s="48">
        <v>1884.4</v>
      </c>
      <c r="H2844" s="49">
        <f>Tabla13[[#This Row],[Importe]]-Tabla13[[#This Row],[Pagado]]</f>
        <v>0</v>
      </c>
      <c r="I2844" s="8" t="s">
        <v>10970</v>
      </c>
    </row>
    <row r="2845" spans="1:9" x14ac:dyDescent="0.25">
      <c r="A2845" s="14">
        <v>44252</v>
      </c>
      <c r="B2845" s="8" t="s">
        <v>17767</v>
      </c>
      <c r="C2845" s="12">
        <v>48526</v>
      </c>
      <c r="D2845" s="13" t="s">
        <v>4044</v>
      </c>
      <c r="E2845" s="48">
        <v>3213</v>
      </c>
      <c r="F2845" s="15">
        <v>44253</v>
      </c>
      <c r="G2845" s="48">
        <v>3213</v>
      </c>
      <c r="H2845" s="49">
        <f>Tabla13[[#This Row],[Importe]]-Tabla13[[#This Row],[Pagado]]</f>
        <v>0</v>
      </c>
      <c r="I2845" s="8" t="s">
        <v>10970</v>
      </c>
    </row>
    <row r="2846" spans="1:9" x14ac:dyDescent="0.25">
      <c r="A2846" s="14">
        <v>44252</v>
      </c>
      <c r="B2846" s="8" t="s">
        <v>17768</v>
      </c>
      <c r="C2846" s="12">
        <v>48527</v>
      </c>
      <c r="D2846" s="13" t="s">
        <v>4009</v>
      </c>
      <c r="E2846" s="48">
        <v>442.8</v>
      </c>
      <c r="F2846" s="15">
        <v>44253</v>
      </c>
      <c r="G2846" s="48">
        <v>442.8</v>
      </c>
      <c r="H2846" s="49">
        <f>Tabla13[[#This Row],[Importe]]-Tabla13[[#This Row],[Pagado]]</f>
        <v>0</v>
      </c>
      <c r="I2846" s="8" t="s">
        <v>10970</v>
      </c>
    </row>
    <row r="2847" spans="1:9" x14ac:dyDescent="0.25">
      <c r="A2847" s="14">
        <v>44252</v>
      </c>
      <c r="B2847" s="8" t="s">
        <v>17769</v>
      </c>
      <c r="C2847" s="12">
        <v>48528</v>
      </c>
      <c r="D2847" s="13" t="s">
        <v>4100</v>
      </c>
      <c r="E2847" s="48">
        <v>540</v>
      </c>
      <c r="F2847" s="15">
        <v>44253</v>
      </c>
      <c r="G2847" s="48">
        <v>540</v>
      </c>
      <c r="H2847" s="49">
        <f>Tabla13[[#This Row],[Importe]]-Tabla13[[#This Row],[Pagado]]</f>
        <v>0</v>
      </c>
      <c r="I2847" s="8" t="s">
        <v>10970</v>
      </c>
    </row>
    <row r="2848" spans="1:9" x14ac:dyDescent="0.25">
      <c r="A2848" s="14">
        <v>44252</v>
      </c>
      <c r="B2848" s="8" t="s">
        <v>17770</v>
      </c>
      <c r="C2848" s="12">
        <v>48529</v>
      </c>
      <c r="D2848" s="13" t="s">
        <v>4001</v>
      </c>
      <c r="E2848" s="48">
        <v>4986.2</v>
      </c>
      <c r="F2848" s="15">
        <v>44253</v>
      </c>
      <c r="G2848" s="48">
        <v>4986.2</v>
      </c>
      <c r="H2848" s="49">
        <f>Tabla13[[#This Row],[Importe]]-Tabla13[[#This Row],[Pagado]]</f>
        <v>0</v>
      </c>
      <c r="I2848" s="8" t="s">
        <v>10970</v>
      </c>
    </row>
    <row r="2849" spans="1:9" x14ac:dyDescent="0.25">
      <c r="A2849" s="14">
        <v>44252</v>
      </c>
      <c r="B2849" s="8" t="s">
        <v>17771</v>
      </c>
      <c r="C2849" s="12">
        <v>48530</v>
      </c>
      <c r="D2849" s="13" t="s">
        <v>4002</v>
      </c>
      <c r="E2849" s="48">
        <v>2214</v>
      </c>
      <c r="F2849" s="15">
        <v>44253</v>
      </c>
      <c r="G2849" s="48">
        <v>2214</v>
      </c>
      <c r="H2849" s="49">
        <f>Tabla13[[#This Row],[Importe]]-Tabla13[[#This Row],[Pagado]]</f>
        <v>0</v>
      </c>
      <c r="I2849" s="8" t="s">
        <v>10970</v>
      </c>
    </row>
    <row r="2850" spans="1:9" x14ac:dyDescent="0.25">
      <c r="A2850" s="14">
        <v>44252</v>
      </c>
      <c r="B2850" s="8" t="s">
        <v>17772</v>
      </c>
      <c r="C2850" s="12">
        <v>48531</v>
      </c>
      <c r="D2850" s="13" t="s">
        <v>4111</v>
      </c>
      <c r="E2850" s="48">
        <v>2064</v>
      </c>
      <c r="F2850" s="15">
        <v>44253</v>
      </c>
      <c r="G2850" s="48">
        <v>2064</v>
      </c>
      <c r="H2850" s="49">
        <f>Tabla13[[#This Row],[Importe]]-Tabla13[[#This Row],[Pagado]]</f>
        <v>0</v>
      </c>
      <c r="I2850" s="8" t="s">
        <v>10970</v>
      </c>
    </row>
    <row r="2851" spans="1:9" x14ac:dyDescent="0.25">
      <c r="A2851" s="14">
        <v>44252</v>
      </c>
      <c r="B2851" s="8" t="s">
        <v>17773</v>
      </c>
      <c r="C2851" s="12">
        <v>48532</v>
      </c>
      <c r="D2851" s="13" t="s">
        <v>3964</v>
      </c>
      <c r="E2851" s="48">
        <v>912.8</v>
      </c>
      <c r="F2851" s="15">
        <v>44252</v>
      </c>
      <c r="G2851" s="48">
        <v>912.8</v>
      </c>
      <c r="H2851" s="49">
        <f>Tabla13[[#This Row],[Importe]]-Tabla13[[#This Row],[Pagado]]</f>
        <v>0</v>
      </c>
      <c r="I2851" s="8" t="s">
        <v>10970</v>
      </c>
    </row>
    <row r="2852" spans="1:9" x14ac:dyDescent="0.25">
      <c r="A2852" s="14">
        <v>44252</v>
      </c>
      <c r="B2852" s="8" t="s">
        <v>17774</v>
      </c>
      <c r="C2852" s="12">
        <v>48533</v>
      </c>
      <c r="D2852" s="13" t="s">
        <v>3964</v>
      </c>
      <c r="E2852" s="48">
        <v>270</v>
      </c>
      <c r="F2852" s="15">
        <v>44252</v>
      </c>
      <c r="G2852" s="48">
        <v>270</v>
      </c>
      <c r="H2852" s="49">
        <f>Tabla13[[#This Row],[Importe]]-Tabla13[[#This Row],[Pagado]]</f>
        <v>0</v>
      </c>
      <c r="I2852" s="8" t="s">
        <v>10970</v>
      </c>
    </row>
    <row r="2853" spans="1:9" x14ac:dyDescent="0.25">
      <c r="A2853" s="14">
        <v>44252</v>
      </c>
      <c r="B2853" s="8" t="s">
        <v>17775</v>
      </c>
      <c r="C2853" s="12">
        <v>48534</v>
      </c>
      <c r="D2853" s="13" t="s">
        <v>4099</v>
      </c>
      <c r="E2853" s="48">
        <v>949.5</v>
      </c>
      <c r="F2853" s="15">
        <v>44252</v>
      </c>
      <c r="G2853" s="48">
        <v>949.5</v>
      </c>
      <c r="H2853" s="49">
        <f>Tabla13[[#This Row],[Importe]]-Tabla13[[#This Row],[Pagado]]</f>
        <v>0</v>
      </c>
      <c r="I2853" s="8" t="s">
        <v>10970</v>
      </c>
    </row>
    <row r="2854" spans="1:9" x14ac:dyDescent="0.25">
      <c r="A2854" s="14">
        <v>44252</v>
      </c>
      <c r="B2854" s="8" t="s">
        <v>17776</v>
      </c>
      <c r="C2854" s="12">
        <v>48535</v>
      </c>
      <c r="D2854" s="13" t="s">
        <v>4059</v>
      </c>
      <c r="E2854" s="48">
        <v>6588.4</v>
      </c>
      <c r="F2854" s="15">
        <v>44252</v>
      </c>
      <c r="G2854" s="48">
        <v>6588.4</v>
      </c>
      <c r="H2854" s="49">
        <f>Tabla13[[#This Row],[Importe]]-Tabla13[[#This Row],[Pagado]]</f>
        <v>0</v>
      </c>
      <c r="I2854" s="8" t="s">
        <v>10970</v>
      </c>
    </row>
    <row r="2855" spans="1:9" x14ac:dyDescent="0.25">
      <c r="A2855" s="14">
        <v>44252</v>
      </c>
      <c r="B2855" s="8" t="s">
        <v>17777</v>
      </c>
      <c r="C2855" s="12">
        <v>48536</v>
      </c>
      <c r="D2855" s="13" t="s">
        <v>4049</v>
      </c>
      <c r="E2855" s="48">
        <v>503.2</v>
      </c>
      <c r="F2855" s="15">
        <v>44252</v>
      </c>
      <c r="G2855" s="48">
        <v>503.2</v>
      </c>
      <c r="H2855" s="49">
        <f>Tabla13[[#This Row],[Importe]]-Tabla13[[#This Row],[Pagado]]</f>
        <v>0</v>
      </c>
      <c r="I2855" s="8" t="s">
        <v>10970</v>
      </c>
    </row>
    <row r="2856" spans="1:9" x14ac:dyDescent="0.25">
      <c r="A2856" s="14">
        <v>44252</v>
      </c>
      <c r="B2856" s="8" t="s">
        <v>17778</v>
      </c>
      <c r="C2856" s="12">
        <v>48537</v>
      </c>
      <c r="D2856" s="13" t="s">
        <v>4129</v>
      </c>
      <c r="E2856" s="48">
        <v>3116.9</v>
      </c>
      <c r="F2856" s="15">
        <v>44252</v>
      </c>
      <c r="G2856" s="48">
        <v>3116.9</v>
      </c>
      <c r="H2856" s="49">
        <f>Tabla13[[#This Row],[Importe]]-Tabla13[[#This Row],[Pagado]]</f>
        <v>0</v>
      </c>
      <c r="I2856" s="8" t="s">
        <v>10970</v>
      </c>
    </row>
    <row r="2857" spans="1:9" x14ac:dyDescent="0.25">
      <c r="A2857" s="14">
        <v>44252</v>
      </c>
      <c r="B2857" s="8" t="s">
        <v>17779</v>
      </c>
      <c r="C2857" s="12">
        <v>48538</v>
      </c>
      <c r="D2857" s="13" t="s">
        <v>3952</v>
      </c>
      <c r="E2857" s="48">
        <v>4485.2</v>
      </c>
      <c r="F2857" s="15">
        <v>44252</v>
      </c>
      <c r="G2857" s="48">
        <v>4485.2</v>
      </c>
      <c r="H2857" s="49">
        <f>Tabla13[[#This Row],[Importe]]-Tabla13[[#This Row],[Pagado]]</f>
        <v>0</v>
      </c>
      <c r="I2857" s="8" t="s">
        <v>10970</v>
      </c>
    </row>
    <row r="2858" spans="1:9" x14ac:dyDescent="0.25">
      <c r="A2858" s="14">
        <v>44252</v>
      </c>
      <c r="B2858" s="8" t="s">
        <v>17780</v>
      </c>
      <c r="C2858" s="12">
        <v>48539</v>
      </c>
      <c r="D2858" s="13" t="s">
        <v>4079</v>
      </c>
      <c r="E2858" s="48">
        <v>4058.6</v>
      </c>
      <c r="F2858" s="15">
        <v>44252</v>
      </c>
      <c r="G2858" s="48">
        <v>4058.6</v>
      </c>
      <c r="H2858" s="49">
        <f>Tabla13[[#This Row],[Importe]]-Tabla13[[#This Row],[Pagado]]</f>
        <v>0</v>
      </c>
      <c r="I2858" s="8" t="s">
        <v>10970</v>
      </c>
    </row>
    <row r="2859" spans="1:9" x14ac:dyDescent="0.25">
      <c r="A2859" s="14">
        <v>44252</v>
      </c>
      <c r="B2859" s="8" t="s">
        <v>17781</v>
      </c>
      <c r="C2859" s="12">
        <v>48540</v>
      </c>
      <c r="D2859" s="13" t="s">
        <v>3991</v>
      </c>
      <c r="E2859" s="48">
        <v>3949</v>
      </c>
      <c r="F2859" s="15">
        <v>44252</v>
      </c>
      <c r="G2859" s="48">
        <v>3949</v>
      </c>
      <c r="H2859" s="49">
        <f>Tabla13[[#This Row],[Importe]]-Tabla13[[#This Row],[Pagado]]</f>
        <v>0</v>
      </c>
      <c r="I2859" s="8" t="s">
        <v>10970</v>
      </c>
    </row>
    <row r="2860" spans="1:9" x14ac:dyDescent="0.25">
      <c r="A2860" s="14">
        <v>44252</v>
      </c>
      <c r="B2860" s="8" t="s">
        <v>17782</v>
      </c>
      <c r="C2860" s="12">
        <v>48541</v>
      </c>
      <c r="D2860" s="13" t="s">
        <v>4066</v>
      </c>
      <c r="E2860" s="48">
        <v>2332</v>
      </c>
      <c r="F2860" s="15">
        <v>44252</v>
      </c>
      <c r="G2860" s="48">
        <v>2332</v>
      </c>
      <c r="H2860" s="49">
        <f>Tabla13[[#This Row],[Importe]]-Tabla13[[#This Row],[Pagado]]</f>
        <v>0</v>
      </c>
      <c r="I2860" s="8" t="s">
        <v>10970</v>
      </c>
    </row>
    <row r="2861" spans="1:9" x14ac:dyDescent="0.25">
      <c r="A2861" s="14">
        <v>44252</v>
      </c>
      <c r="B2861" s="8" t="s">
        <v>17783</v>
      </c>
      <c r="C2861" s="12">
        <v>48542</v>
      </c>
      <c r="D2861" s="13" t="s">
        <v>10246</v>
      </c>
      <c r="E2861" s="48">
        <v>2052</v>
      </c>
      <c r="F2861" s="15">
        <v>44252</v>
      </c>
      <c r="G2861" s="48">
        <v>2052</v>
      </c>
      <c r="H2861" s="49">
        <f>Tabla13[[#This Row],[Importe]]-Tabla13[[#This Row],[Pagado]]</f>
        <v>0</v>
      </c>
      <c r="I2861" s="8" t="s">
        <v>10970</v>
      </c>
    </row>
    <row r="2862" spans="1:9" x14ac:dyDescent="0.25">
      <c r="A2862" s="14">
        <v>44252</v>
      </c>
      <c r="B2862" s="8" t="s">
        <v>17784</v>
      </c>
      <c r="C2862" s="12">
        <v>48543</v>
      </c>
      <c r="D2862" s="13" t="s">
        <v>3964</v>
      </c>
      <c r="E2862" s="48">
        <v>243.2</v>
      </c>
      <c r="F2862" s="15">
        <v>44252</v>
      </c>
      <c r="G2862" s="48">
        <v>243.2</v>
      </c>
      <c r="H2862" s="49">
        <f>Tabla13[[#This Row],[Importe]]-Tabla13[[#This Row],[Pagado]]</f>
        <v>0</v>
      </c>
      <c r="I2862" s="8" t="s">
        <v>10970</v>
      </c>
    </row>
    <row r="2863" spans="1:9" x14ac:dyDescent="0.25">
      <c r="A2863" s="14">
        <v>44252</v>
      </c>
      <c r="B2863" s="8" t="s">
        <v>17785</v>
      </c>
      <c r="C2863" s="12">
        <v>48544</v>
      </c>
      <c r="D2863" s="13" t="s">
        <v>4022</v>
      </c>
      <c r="E2863" s="48">
        <v>1518.34</v>
      </c>
      <c r="F2863" s="15">
        <v>44252</v>
      </c>
      <c r="G2863" s="48">
        <v>1518.34</v>
      </c>
      <c r="H2863" s="49">
        <f>Tabla13[[#This Row],[Importe]]-Tabla13[[#This Row],[Pagado]]</f>
        <v>0</v>
      </c>
      <c r="I2863" s="8" t="s">
        <v>10970</v>
      </c>
    </row>
    <row r="2864" spans="1:9" x14ac:dyDescent="0.25">
      <c r="A2864" s="14">
        <v>44252</v>
      </c>
      <c r="B2864" s="8" t="s">
        <v>17786</v>
      </c>
      <c r="C2864" s="12">
        <v>48545</v>
      </c>
      <c r="D2864" s="13" t="s">
        <v>4097</v>
      </c>
      <c r="E2864" s="48">
        <v>3546.2</v>
      </c>
      <c r="F2864" s="15">
        <v>44252</v>
      </c>
      <c r="G2864" s="48">
        <v>3546.2</v>
      </c>
      <c r="H2864" s="49">
        <f>Tabla13[[#This Row],[Importe]]-Tabla13[[#This Row],[Pagado]]</f>
        <v>0</v>
      </c>
      <c r="I2864" s="8" t="s">
        <v>10970</v>
      </c>
    </row>
    <row r="2865" spans="1:9" x14ac:dyDescent="0.25">
      <c r="A2865" s="14">
        <v>44252</v>
      </c>
      <c r="B2865" s="8" t="s">
        <v>17787</v>
      </c>
      <c r="C2865" s="12">
        <v>48546</v>
      </c>
      <c r="D2865" s="13" t="s">
        <v>4097</v>
      </c>
      <c r="E2865" s="48">
        <v>333.84</v>
      </c>
      <c r="F2865" s="15">
        <v>44252</v>
      </c>
      <c r="G2865" s="48">
        <v>333.84</v>
      </c>
      <c r="H2865" s="49">
        <f>Tabla13[[#This Row],[Importe]]-Tabla13[[#This Row],[Pagado]]</f>
        <v>0</v>
      </c>
      <c r="I2865" s="8" t="s">
        <v>10970</v>
      </c>
    </row>
    <row r="2866" spans="1:9" x14ac:dyDescent="0.25">
      <c r="A2866" s="14">
        <v>44252</v>
      </c>
      <c r="B2866" s="8" t="s">
        <v>17788</v>
      </c>
      <c r="C2866" s="12">
        <v>48547</v>
      </c>
      <c r="D2866" s="13" t="s">
        <v>4073</v>
      </c>
      <c r="E2866" s="48">
        <v>7771</v>
      </c>
      <c r="F2866" s="15">
        <v>44252</v>
      </c>
      <c r="G2866" s="48">
        <v>7771</v>
      </c>
      <c r="H2866" s="49">
        <f>Tabla13[[#This Row],[Importe]]-Tabla13[[#This Row],[Pagado]]</f>
        <v>0</v>
      </c>
      <c r="I2866" s="8" t="s">
        <v>10970</v>
      </c>
    </row>
    <row r="2867" spans="1:9" x14ac:dyDescent="0.25">
      <c r="A2867" s="14">
        <v>44252</v>
      </c>
      <c r="B2867" s="8" t="s">
        <v>17789</v>
      </c>
      <c r="C2867" s="12">
        <v>48548</v>
      </c>
      <c r="D2867" s="13" t="s">
        <v>4108</v>
      </c>
      <c r="E2867" s="48">
        <v>25484</v>
      </c>
      <c r="F2867" s="15">
        <v>44252</v>
      </c>
      <c r="G2867" s="48">
        <v>25484</v>
      </c>
      <c r="H2867" s="49">
        <f>Tabla13[[#This Row],[Importe]]-Tabla13[[#This Row],[Pagado]]</f>
        <v>0</v>
      </c>
      <c r="I2867" s="8" t="s">
        <v>10970</v>
      </c>
    </row>
    <row r="2868" spans="1:9" x14ac:dyDescent="0.25">
      <c r="A2868" s="14">
        <v>44252</v>
      </c>
      <c r="B2868" s="8" t="s">
        <v>17790</v>
      </c>
      <c r="C2868" s="12">
        <v>48549</v>
      </c>
      <c r="D2868" s="13" t="s">
        <v>4163</v>
      </c>
      <c r="E2868" s="48">
        <v>714.5</v>
      </c>
      <c r="F2868" s="15">
        <v>44252</v>
      </c>
      <c r="G2868" s="48">
        <v>714.5</v>
      </c>
      <c r="H2868" s="49">
        <f>Tabla13[[#This Row],[Importe]]-Tabla13[[#This Row],[Pagado]]</f>
        <v>0</v>
      </c>
      <c r="I2868" s="8" t="s">
        <v>10970</v>
      </c>
    </row>
    <row r="2869" spans="1:9" x14ac:dyDescent="0.25">
      <c r="A2869" s="14">
        <v>44252</v>
      </c>
      <c r="B2869" s="8" t="s">
        <v>17791</v>
      </c>
      <c r="C2869" s="12">
        <v>48550</v>
      </c>
      <c r="D2869" s="13" t="s">
        <v>4117</v>
      </c>
      <c r="E2869" s="48">
        <v>19369.3</v>
      </c>
      <c r="F2869" s="15">
        <v>44252</v>
      </c>
      <c r="G2869" s="48">
        <v>19369.3</v>
      </c>
      <c r="H2869" s="49">
        <f>Tabla13[[#This Row],[Importe]]-Tabla13[[#This Row],[Pagado]]</f>
        <v>0</v>
      </c>
      <c r="I2869" s="8" t="s">
        <v>10970</v>
      </c>
    </row>
    <row r="2870" spans="1:9" x14ac:dyDescent="0.25">
      <c r="A2870" s="14">
        <v>44252</v>
      </c>
      <c r="B2870" s="8" t="s">
        <v>17792</v>
      </c>
      <c r="C2870" s="12">
        <v>48551</v>
      </c>
      <c r="D2870" s="13" t="s">
        <v>4106</v>
      </c>
      <c r="E2870" s="48">
        <v>1104.4000000000001</v>
      </c>
      <c r="F2870" s="15">
        <v>44252</v>
      </c>
      <c r="G2870" s="48">
        <v>1104.4000000000001</v>
      </c>
      <c r="H2870" s="49">
        <f>Tabla13[[#This Row],[Importe]]-Tabla13[[#This Row],[Pagado]]</f>
        <v>0</v>
      </c>
      <c r="I2870" s="8" t="s">
        <v>10970</v>
      </c>
    </row>
    <row r="2871" spans="1:9" x14ac:dyDescent="0.25">
      <c r="A2871" s="14">
        <v>44252</v>
      </c>
      <c r="B2871" s="8" t="s">
        <v>17793</v>
      </c>
      <c r="C2871" s="12">
        <v>48552</v>
      </c>
      <c r="D2871" s="13" t="s">
        <v>3964</v>
      </c>
      <c r="E2871" s="48">
        <v>363.2</v>
      </c>
      <c r="F2871" s="15">
        <v>44253</v>
      </c>
      <c r="G2871" s="48">
        <v>363.2</v>
      </c>
      <c r="H2871" s="49">
        <f>Tabla13[[#This Row],[Importe]]-Tabla13[[#This Row],[Pagado]]</f>
        <v>0</v>
      </c>
      <c r="I2871" s="8" t="s">
        <v>10970</v>
      </c>
    </row>
    <row r="2872" spans="1:9" x14ac:dyDescent="0.25">
      <c r="A2872" s="14">
        <v>44253</v>
      </c>
      <c r="B2872" s="8" t="s">
        <v>17794</v>
      </c>
      <c r="C2872" s="12">
        <v>48553</v>
      </c>
      <c r="D2872" s="13" t="s">
        <v>4028</v>
      </c>
      <c r="E2872" s="48">
        <v>1254.5999999999999</v>
      </c>
      <c r="F2872" s="15">
        <v>44253</v>
      </c>
      <c r="G2872" s="48">
        <v>1254.5999999999999</v>
      </c>
      <c r="H2872" s="49">
        <f>Tabla13[[#This Row],[Importe]]-Tabla13[[#This Row],[Pagado]]</f>
        <v>0</v>
      </c>
      <c r="I2872" s="8" t="s">
        <v>10970</v>
      </c>
    </row>
    <row r="2873" spans="1:9" x14ac:dyDescent="0.25">
      <c r="A2873" s="14">
        <v>44253</v>
      </c>
      <c r="B2873" s="8" t="s">
        <v>17795</v>
      </c>
      <c r="C2873" s="12">
        <v>48554</v>
      </c>
      <c r="D2873" s="13" t="s">
        <v>4035</v>
      </c>
      <c r="E2873" s="48">
        <v>5905.8</v>
      </c>
      <c r="F2873" s="15">
        <v>44253</v>
      </c>
      <c r="G2873" s="48">
        <v>5905.8</v>
      </c>
      <c r="H2873" s="49">
        <f>Tabla13[[#This Row],[Importe]]-Tabla13[[#This Row],[Pagado]]</f>
        <v>0</v>
      </c>
      <c r="I2873" s="8" t="s">
        <v>10970</v>
      </c>
    </row>
    <row r="2874" spans="1:9" x14ac:dyDescent="0.25">
      <c r="A2874" s="14">
        <v>44253</v>
      </c>
      <c r="B2874" s="8" t="s">
        <v>17796</v>
      </c>
      <c r="C2874" s="12">
        <v>48555</v>
      </c>
      <c r="D2874" s="13" t="s">
        <v>3936</v>
      </c>
      <c r="E2874" s="48">
        <v>6226</v>
      </c>
      <c r="F2874" s="15">
        <v>44256</v>
      </c>
      <c r="G2874" s="48">
        <v>6226</v>
      </c>
      <c r="H2874" s="49">
        <f>Tabla13[[#This Row],[Importe]]-Tabla13[[#This Row],[Pagado]]</f>
        <v>0</v>
      </c>
      <c r="I2874" s="8" t="s">
        <v>10970</v>
      </c>
    </row>
    <row r="2875" spans="1:9" ht="30" x14ac:dyDescent="0.25">
      <c r="A2875" s="14">
        <v>44253</v>
      </c>
      <c r="B2875" s="8" t="s">
        <v>17797</v>
      </c>
      <c r="C2875" s="12">
        <v>48556</v>
      </c>
      <c r="D2875" s="13" t="s">
        <v>3935</v>
      </c>
      <c r="E2875" s="48">
        <v>37518.800000000003</v>
      </c>
      <c r="F2875" s="15" t="s">
        <v>17798</v>
      </c>
      <c r="G2875" s="48">
        <f>3500+34018.8</f>
        <v>37518.800000000003</v>
      </c>
      <c r="H2875" s="49">
        <f>Tabla13[[#This Row],[Importe]]-Tabla13[[#This Row],[Pagado]]</f>
        <v>0</v>
      </c>
      <c r="I2875" s="8" t="s">
        <v>10970</v>
      </c>
    </row>
    <row r="2876" spans="1:9" x14ac:dyDescent="0.25">
      <c r="A2876" s="14">
        <v>44253</v>
      </c>
      <c r="B2876" s="8" t="s">
        <v>17799</v>
      </c>
      <c r="C2876" s="12">
        <v>48557</v>
      </c>
      <c r="D2876" s="13" t="s">
        <v>4184</v>
      </c>
      <c r="E2876" s="48">
        <v>14999.6</v>
      </c>
      <c r="F2876" s="15">
        <v>44253</v>
      </c>
      <c r="G2876" s="48">
        <v>14999.6</v>
      </c>
      <c r="H2876" s="49">
        <f>Tabla13[[#This Row],[Importe]]-Tabla13[[#This Row],[Pagado]]</f>
        <v>0</v>
      </c>
      <c r="I2876" s="8" t="s">
        <v>10970</v>
      </c>
    </row>
    <row r="2877" spans="1:9" x14ac:dyDescent="0.25">
      <c r="A2877" s="14">
        <v>44253</v>
      </c>
      <c r="B2877" s="8" t="s">
        <v>17800</v>
      </c>
      <c r="C2877" s="12">
        <v>48558</v>
      </c>
      <c r="D2877" s="13" t="s">
        <v>4031</v>
      </c>
      <c r="E2877" s="48">
        <v>3780</v>
      </c>
      <c r="F2877" s="15">
        <v>44253</v>
      </c>
      <c r="G2877" s="48">
        <v>3780</v>
      </c>
      <c r="H2877" s="49">
        <f>Tabla13[[#This Row],[Importe]]-Tabla13[[#This Row],[Pagado]]</f>
        <v>0</v>
      </c>
      <c r="I2877" s="8" t="s">
        <v>10970</v>
      </c>
    </row>
    <row r="2878" spans="1:9" x14ac:dyDescent="0.25">
      <c r="A2878" s="14">
        <v>44253</v>
      </c>
      <c r="B2878" s="8" t="s">
        <v>17801</v>
      </c>
      <c r="C2878" s="12">
        <v>48559</v>
      </c>
      <c r="D2878" s="13" t="s">
        <v>3956</v>
      </c>
      <c r="E2878" s="48">
        <v>2010</v>
      </c>
      <c r="F2878" s="15">
        <v>44253</v>
      </c>
      <c r="G2878" s="48">
        <v>2010</v>
      </c>
      <c r="H2878" s="49">
        <f>Tabla13[[#This Row],[Importe]]-Tabla13[[#This Row],[Pagado]]</f>
        <v>0</v>
      </c>
      <c r="I2878" s="8" t="s">
        <v>10970</v>
      </c>
    </row>
    <row r="2879" spans="1:9" x14ac:dyDescent="0.25">
      <c r="A2879" s="14">
        <v>44253</v>
      </c>
      <c r="B2879" s="8" t="s">
        <v>17802</v>
      </c>
      <c r="C2879" s="12">
        <v>48560</v>
      </c>
      <c r="D2879" s="13" t="s">
        <v>3957</v>
      </c>
      <c r="E2879" s="48">
        <v>2700</v>
      </c>
      <c r="F2879" s="15">
        <v>44253</v>
      </c>
      <c r="G2879" s="48">
        <v>2700</v>
      </c>
      <c r="H2879" s="49">
        <f>Tabla13[[#This Row],[Importe]]-Tabla13[[#This Row],[Pagado]]</f>
        <v>0</v>
      </c>
      <c r="I2879" s="8" t="s">
        <v>10970</v>
      </c>
    </row>
    <row r="2880" spans="1:9" x14ac:dyDescent="0.25">
      <c r="A2880" s="14">
        <v>44253</v>
      </c>
      <c r="B2880" s="8" t="s">
        <v>17803</v>
      </c>
      <c r="C2880" s="12">
        <v>48561</v>
      </c>
      <c r="D2880" s="13" t="s">
        <v>4033</v>
      </c>
      <c r="E2880" s="48">
        <v>4278</v>
      </c>
      <c r="F2880" s="15">
        <v>44253</v>
      </c>
      <c r="G2880" s="48">
        <v>4278</v>
      </c>
      <c r="H2880" s="49">
        <f>Tabla13[[#This Row],[Importe]]-Tabla13[[#This Row],[Pagado]]</f>
        <v>0</v>
      </c>
      <c r="I2880" s="8" t="s">
        <v>10970</v>
      </c>
    </row>
    <row r="2881" spans="1:9" x14ac:dyDescent="0.25">
      <c r="A2881" s="14">
        <v>44253</v>
      </c>
      <c r="B2881" s="8" t="s">
        <v>17804</v>
      </c>
      <c r="C2881" s="12">
        <v>48562</v>
      </c>
      <c r="D2881" s="13" t="s">
        <v>3942</v>
      </c>
      <c r="E2881" s="48">
        <v>3295.6</v>
      </c>
      <c r="F2881" s="15">
        <v>44258</v>
      </c>
      <c r="G2881" s="48">
        <v>3295.6</v>
      </c>
      <c r="H2881" s="49">
        <f>Tabla13[[#This Row],[Importe]]-Tabla13[[#This Row],[Pagado]]</f>
        <v>0</v>
      </c>
      <c r="I2881" s="8" t="s">
        <v>10970</v>
      </c>
    </row>
    <row r="2882" spans="1:9" x14ac:dyDescent="0.25">
      <c r="A2882" s="14">
        <v>44253</v>
      </c>
      <c r="B2882" s="8" t="s">
        <v>17805</v>
      </c>
      <c r="C2882" s="12">
        <v>48563</v>
      </c>
      <c r="D2882" s="13" t="s">
        <v>8698</v>
      </c>
      <c r="E2882" s="48">
        <v>2988.5</v>
      </c>
      <c r="F2882" s="15">
        <v>44253</v>
      </c>
      <c r="G2882" s="48">
        <v>2988.5</v>
      </c>
      <c r="H2882" s="49">
        <f>Tabla13[[#This Row],[Importe]]-Tabla13[[#This Row],[Pagado]]</f>
        <v>0</v>
      </c>
      <c r="I2882" s="8" t="s">
        <v>10970</v>
      </c>
    </row>
    <row r="2883" spans="1:9" ht="30" x14ac:dyDescent="0.25">
      <c r="A2883" s="14">
        <v>44253</v>
      </c>
      <c r="B2883" s="8" t="s">
        <v>17806</v>
      </c>
      <c r="C2883" s="12">
        <v>48564</v>
      </c>
      <c r="D2883" s="13" t="s">
        <v>3951</v>
      </c>
      <c r="E2883" s="48">
        <v>5093.8</v>
      </c>
      <c r="F2883" s="15" t="s">
        <v>17685</v>
      </c>
      <c r="G2883" s="48">
        <f>1000+4093.8</f>
        <v>5093.8</v>
      </c>
      <c r="H2883" s="49">
        <f>Tabla13[[#This Row],[Importe]]-Tabla13[[#This Row],[Pagado]]</f>
        <v>0</v>
      </c>
      <c r="I2883" s="8" t="s">
        <v>10970</v>
      </c>
    </row>
    <row r="2884" spans="1:9" x14ac:dyDescent="0.25">
      <c r="A2884" s="14">
        <v>44253</v>
      </c>
      <c r="B2884" s="8" t="s">
        <v>17807</v>
      </c>
      <c r="C2884" s="12">
        <v>48565</v>
      </c>
      <c r="D2884" s="13" t="s">
        <v>3939</v>
      </c>
      <c r="E2884" s="48">
        <v>3371.2</v>
      </c>
      <c r="F2884" s="15">
        <v>44256</v>
      </c>
      <c r="G2884" s="48">
        <v>3371.2</v>
      </c>
      <c r="H2884" s="49">
        <f>Tabla13[[#This Row],[Importe]]-Tabla13[[#This Row],[Pagado]]</f>
        <v>0</v>
      </c>
      <c r="I2884" s="8" t="s">
        <v>10970</v>
      </c>
    </row>
    <row r="2885" spans="1:9" x14ac:dyDescent="0.25">
      <c r="A2885" s="14">
        <v>44253</v>
      </c>
      <c r="B2885" s="8" t="s">
        <v>17808</v>
      </c>
      <c r="C2885" s="12">
        <v>48566</v>
      </c>
      <c r="D2885" s="13" t="s">
        <v>3938</v>
      </c>
      <c r="E2885" s="48">
        <v>4845.8999999999996</v>
      </c>
      <c r="F2885" s="15">
        <v>44253</v>
      </c>
      <c r="G2885" s="48">
        <v>4845.8999999999996</v>
      </c>
      <c r="H2885" s="49">
        <f>Tabla13[[#This Row],[Importe]]-Tabla13[[#This Row],[Pagado]]</f>
        <v>0</v>
      </c>
      <c r="I2885" s="8" t="s">
        <v>10970</v>
      </c>
    </row>
    <row r="2886" spans="1:9" x14ac:dyDescent="0.25">
      <c r="A2886" s="14">
        <v>44253</v>
      </c>
      <c r="B2886" s="8" t="s">
        <v>17809</v>
      </c>
      <c r="C2886" s="12">
        <v>48567</v>
      </c>
      <c r="D2886" s="13" t="s">
        <v>3945</v>
      </c>
      <c r="E2886" s="48">
        <v>4532.8999999999996</v>
      </c>
      <c r="F2886" s="15">
        <v>44254</v>
      </c>
      <c r="G2886" s="48">
        <v>4532.8999999999996</v>
      </c>
      <c r="H2886" s="49">
        <f>Tabla13[[#This Row],[Importe]]-Tabla13[[#This Row],[Pagado]]</f>
        <v>0</v>
      </c>
      <c r="I2886" s="8" t="s">
        <v>10970</v>
      </c>
    </row>
    <row r="2887" spans="1:9" x14ac:dyDescent="0.25">
      <c r="A2887" s="14">
        <v>44253</v>
      </c>
      <c r="B2887" s="8" t="s">
        <v>17810</v>
      </c>
      <c r="C2887" s="12">
        <v>48568</v>
      </c>
      <c r="D2887" s="13" t="s">
        <v>4080</v>
      </c>
      <c r="E2887" s="48">
        <v>4392.1000000000004</v>
      </c>
      <c r="F2887" s="15">
        <v>44254</v>
      </c>
      <c r="G2887" s="48">
        <v>4392.1000000000004</v>
      </c>
      <c r="H2887" s="49">
        <f>Tabla13[[#This Row],[Importe]]-Tabla13[[#This Row],[Pagado]]</f>
        <v>0</v>
      </c>
      <c r="I2887" s="8" t="s">
        <v>10970</v>
      </c>
    </row>
    <row r="2888" spans="1:9" x14ac:dyDescent="0.25">
      <c r="A2888" s="14">
        <v>44253</v>
      </c>
      <c r="B2888" s="8" t="s">
        <v>17811</v>
      </c>
      <c r="C2888" s="12">
        <v>48569</v>
      </c>
      <c r="D2888" s="13" t="s">
        <v>4045</v>
      </c>
      <c r="E2888" s="48">
        <v>3708.8</v>
      </c>
      <c r="F2888" s="15">
        <v>44254</v>
      </c>
      <c r="G2888" s="48">
        <v>3708.8</v>
      </c>
      <c r="H2888" s="49">
        <f>Tabla13[[#This Row],[Importe]]-Tabla13[[#This Row],[Pagado]]</f>
        <v>0</v>
      </c>
      <c r="I2888" s="8" t="s">
        <v>10970</v>
      </c>
    </row>
    <row r="2889" spans="1:9" ht="30" x14ac:dyDescent="0.25">
      <c r="A2889" s="14">
        <v>44253</v>
      </c>
      <c r="B2889" s="8" t="s">
        <v>17812</v>
      </c>
      <c r="C2889" s="12">
        <v>48570</v>
      </c>
      <c r="D2889" s="13" t="s">
        <v>3950</v>
      </c>
      <c r="E2889" s="48">
        <v>37999.800000000003</v>
      </c>
      <c r="F2889" s="15" t="s">
        <v>17798</v>
      </c>
      <c r="G2889" s="48">
        <f>30000+7999.8</f>
        <v>37999.800000000003</v>
      </c>
      <c r="H2889" s="49">
        <f>Tabla13[[#This Row],[Importe]]-Tabla13[[#This Row],[Pagado]]</f>
        <v>0</v>
      </c>
      <c r="I2889" s="8" t="s">
        <v>10970</v>
      </c>
    </row>
    <row r="2890" spans="1:9" x14ac:dyDescent="0.25">
      <c r="A2890" s="14">
        <v>44253</v>
      </c>
      <c r="B2890" s="8" t="s">
        <v>17813</v>
      </c>
      <c r="C2890" s="12">
        <v>48571</v>
      </c>
      <c r="D2890" s="13" t="s">
        <v>3949</v>
      </c>
      <c r="E2890" s="48">
        <v>14589.2</v>
      </c>
      <c r="F2890" s="15">
        <v>44254</v>
      </c>
      <c r="G2890" s="48">
        <v>14589.2</v>
      </c>
      <c r="H2890" s="49">
        <f>Tabla13[[#This Row],[Importe]]-Tabla13[[#This Row],[Pagado]]</f>
        <v>0</v>
      </c>
      <c r="I2890" s="8" t="s">
        <v>10970</v>
      </c>
    </row>
    <row r="2891" spans="1:9" x14ac:dyDescent="0.25">
      <c r="A2891" s="14">
        <v>44253</v>
      </c>
      <c r="B2891" s="8" t="s">
        <v>17814</v>
      </c>
      <c r="C2891" s="12">
        <v>48572</v>
      </c>
      <c r="D2891" s="13" t="s">
        <v>3946</v>
      </c>
      <c r="E2891" s="48">
        <v>3717</v>
      </c>
      <c r="F2891" s="15">
        <v>44254</v>
      </c>
      <c r="G2891" s="48">
        <v>3717</v>
      </c>
      <c r="H2891" s="49">
        <f>Tabla13[[#This Row],[Importe]]-Tabla13[[#This Row],[Pagado]]</f>
        <v>0</v>
      </c>
      <c r="I2891" s="8" t="s">
        <v>10970</v>
      </c>
    </row>
    <row r="2892" spans="1:9" x14ac:dyDescent="0.25">
      <c r="A2892" s="14">
        <v>44253</v>
      </c>
      <c r="B2892" s="8" t="s">
        <v>17815</v>
      </c>
      <c r="C2892" s="12">
        <v>48573</v>
      </c>
      <c r="D2892" s="13" t="s">
        <v>4044</v>
      </c>
      <c r="E2892" s="48">
        <v>5815.8</v>
      </c>
      <c r="F2892" s="15">
        <v>44254</v>
      </c>
      <c r="G2892" s="48">
        <v>5815.8</v>
      </c>
      <c r="H2892" s="49">
        <f>Tabla13[[#This Row],[Importe]]-Tabla13[[#This Row],[Pagado]]</f>
        <v>0</v>
      </c>
      <c r="I2892" s="8" t="s">
        <v>10970</v>
      </c>
    </row>
    <row r="2893" spans="1:9" x14ac:dyDescent="0.25">
      <c r="A2893" s="14">
        <v>44253</v>
      </c>
      <c r="B2893" s="8" t="s">
        <v>17816</v>
      </c>
      <c r="C2893" s="12">
        <v>48574</v>
      </c>
      <c r="D2893" s="13" t="s">
        <v>3941</v>
      </c>
      <c r="E2893" s="48">
        <v>5532.2</v>
      </c>
      <c r="F2893" s="15">
        <v>44254</v>
      </c>
      <c r="G2893" s="48">
        <v>5532.2</v>
      </c>
      <c r="H2893" s="49">
        <f>Tabla13[[#This Row],[Importe]]-Tabla13[[#This Row],[Pagado]]</f>
        <v>0</v>
      </c>
      <c r="I2893" s="8" t="s">
        <v>10970</v>
      </c>
    </row>
    <row r="2894" spans="1:9" x14ac:dyDescent="0.25">
      <c r="A2894" s="14">
        <v>44253</v>
      </c>
      <c r="B2894" s="8" t="s">
        <v>17817</v>
      </c>
      <c r="C2894" s="12">
        <v>48575</v>
      </c>
      <c r="D2894" s="13" t="s">
        <v>3944</v>
      </c>
      <c r="E2894" s="48">
        <v>6609.1</v>
      </c>
      <c r="F2894" s="15">
        <v>44254</v>
      </c>
      <c r="G2894" s="48">
        <v>6609.1</v>
      </c>
      <c r="H2894" s="49">
        <f>Tabla13[[#This Row],[Importe]]-Tabla13[[#This Row],[Pagado]]</f>
        <v>0</v>
      </c>
      <c r="I2894" s="8" t="s">
        <v>10970</v>
      </c>
    </row>
    <row r="2895" spans="1:9" x14ac:dyDescent="0.25">
      <c r="A2895" s="14">
        <v>44253</v>
      </c>
      <c r="B2895" s="8" t="s">
        <v>17818</v>
      </c>
      <c r="C2895" s="12">
        <v>48576</v>
      </c>
      <c r="D2895" s="13" t="s">
        <v>3967</v>
      </c>
      <c r="E2895" s="48">
        <v>8910</v>
      </c>
      <c r="F2895" s="15">
        <v>44253</v>
      </c>
      <c r="G2895" s="48">
        <v>8910</v>
      </c>
      <c r="H2895" s="49">
        <f>Tabla13[[#This Row],[Importe]]-Tabla13[[#This Row],[Pagado]]</f>
        <v>0</v>
      </c>
      <c r="I2895" s="8" t="s">
        <v>10970</v>
      </c>
    </row>
    <row r="2896" spans="1:9" x14ac:dyDescent="0.25">
      <c r="A2896" s="14">
        <v>44253</v>
      </c>
      <c r="B2896" s="8" t="s">
        <v>17819</v>
      </c>
      <c r="C2896" s="12">
        <v>48577</v>
      </c>
      <c r="D2896" s="13" t="s">
        <v>3940</v>
      </c>
      <c r="E2896" s="48">
        <v>2934.8</v>
      </c>
      <c r="F2896" s="15">
        <v>44254</v>
      </c>
      <c r="G2896" s="48">
        <v>2934.8</v>
      </c>
      <c r="H2896" s="49">
        <f>Tabla13[[#This Row],[Importe]]-Tabla13[[#This Row],[Pagado]]</f>
        <v>0</v>
      </c>
      <c r="I2896" s="8" t="s">
        <v>10970</v>
      </c>
    </row>
    <row r="2897" spans="1:9" x14ac:dyDescent="0.25">
      <c r="A2897" s="14">
        <v>44253</v>
      </c>
      <c r="B2897" s="8" t="s">
        <v>17820</v>
      </c>
      <c r="C2897" s="12">
        <v>48578</v>
      </c>
      <c r="D2897" s="13" t="s">
        <v>3948</v>
      </c>
      <c r="E2897" s="48">
        <v>10142</v>
      </c>
      <c r="F2897" s="15">
        <v>44258</v>
      </c>
      <c r="G2897" s="48">
        <v>10142</v>
      </c>
      <c r="H2897" s="49">
        <f>Tabla13[[#This Row],[Importe]]-Tabla13[[#This Row],[Pagado]]</f>
        <v>0</v>
      </c>
      <c r="I2897" s="8" t="s">
        <v>10970</v>
      </c>
    </row>
    <row r="2898" spans="1:9" x14ac:dyDescent="0.25">
      <c r="A2898" s="14">
        <v>44253</v>
      </c>
      <c r="B2898" s="8" t="s">
        <v>17821</v>
      </c>
      <c r="C2898" s="12">
        <v>48579</v>
      </c>
      <c r="D2898" s="13" t="s">
        <v>3965</v>
      </c>
      <c r="E2898" s="48">
        <v>1080</v>
      </c>
      <c r="F2898" s="15">
        <v>44253</v>
      </c>
      <c r="G2898" s="48">
        <v>1080</v>
      </c>
      <c r="H2898" s="49">
        <f>Tabla13[[#This Row],[Importe]]-Tabla13[[#This Row],[Pagado]]</f>
        <v>0</v>
      </c>
      <c r="I2898" s="8" t="s">
        <v>10970</v>
      </c>
    </row>
    <row r="2899" spans="1:9" x14ac:dyDescent="0.25">
      <c r="A2899" s="14">
        <v>44253</v>
      </c>
      <c r="B2899" s="8" t="s">
        <v>17822</v>
      </c>
      <c r="C2899" s="12">
        <v>48580</v>
      </c>
      <c r="D2899" s="13" t="s">
        <v>3954</v>
      </c>
      <c r="E2899" s="48">
        <v>7889.5</v>
      </c>
      <c r="F2899" s="15">
        <v>44253</v>
      </c>
      <c r="G2899" s="48">
        <v>7889.5</v>
      </c>
      <c r="H2899" s="49">
        <f>Tabla13[[#This Row],[Importe]]-Tabla13[[#This Row],[Pagado]]</f>
        <v>0</v>
      </c>
      <c r="I2899" s="8" t="s">
        <v>10970</v>
      </c>
    </row>
    <row r="2900" spans="1:9" x14ac:dyDescent="0.25">
      <c r="A2900" s="14">
        <v>44253</v>
      </c>
      <c r="B2900" s="8" t="s">
        <v>17823</v>
      </c>
      <c r="C2900" s="12">
        <v>48581</v>
      </c>
      <c r="D2900" s="13" t="s">
        <v>3973</v>
      </c>
      <c r="E2900" s="48">
        <v>2899</v>
      </c>
      <c r="F2900" s="15">
        <v>44254</v>
      </c>
      <c r="G2900" s="48">
        <v>2899</v>
      </c>
      <c r="H2900" s="49">
        <f>Tabla13[[#This Row],[Importe]]-Tabla13[[#This Row],[Pagado]]</f>
        <v>0</v>
      </c>
      <c r="I2900" s="8" t="s">
        <v>10970</v>
      </c>
    </row>
    <row r="2901" spans="1:9" x14ac:dyDescent="0.25">
      <c r="A2901" s="14">
        <v>44253</v>
      </c>
      <c r="B2901" s="8" t="s">
        <v>17824</v>
      </c>
      <c r="C2901" s="12">
        <v>48582</v>
      </c>
      <c r="D2901" s="13" t="s">
        <v>3963</v>
      </c>
      <c r="E2901" s="48">
        <v>1303.5</v>
      </c>
      <c r="F2901" s="15">
        <v>44253</v>
      </c>
      <c r="G2901" s="48">
        <v>1303.5</v>
      </c>
      <c r="H2901" s="49">
        <f>Tabla13[[#This Row],[Importe]]-Tabla13[[#This Row],[Pagado]]</f>
        <v>0</v>
      </c>
      <c r="I2901" s="8" t="s">
        <v>10970</v>
      </c>
    </row>
    <row r="2902" spans="1:9" x14ac:dyDescent="0.25">
      <c r="A2902" s="14">
        <v>44253</v>
      </c>
      <c r="B2902" s="8" t="s">
        <v>17825</v>
      </c>
      <c r="C2902" s="12">
        <v>48583</v>
      </c>
      <c r="D2902" s="13" t="s">
        <v>3974</v>
      </c>
      <c r="E2902" s="48">
        <v>6480</v>
      </c>
      <c r="F2902" s="15">
        <v>44254</v>
      </c>
      <c r="G2902" s="48">
        <v>6480</v>
      </c>
      <c r="H2902" s="49">
        <f>Tabla13[[#This Row],[Importe]]-Tabla13[[#This Row],[Pagado]]</f>
        <v>0</v>
      </c>
      <c r="I2902" s="8" t="s">
        <v>10970</v>
      </c>
    </row>
    <row r="2903" spans="1:9" x14ac:dyDescent="0.25">
      <c r="A2903" s="14">
        <v>44253</v>
      </c>
      <c r="B2903" s="8" t="s">
        <v>17826</v>
      </c>
      <c r="C2903" s="12">
        <v>48584</v>
      </c>
      <c r="D2903" s="13" t="s">
        <v>4184</v>
      </c>
      <c r="E2903" s="48">
        <v>3370.4</v>
      </c>
      <c r="F2903" s="15">
        <v>44253</v>
      </c>
      <c r="G2903" s="48">
        <v>3370.4</v>
      </c>
      <c r="H2903" s="49">
        <f>Tabla13[[#This Row],[Importe]]-Tabla13[[#This Row],[Pagado]]</f>
        <v>0</v>
      </c>
      <c r="I2903" s="8" t="s">
        <v>10970</v>
      </c>
    </row>
    <row r="2904" spans="1:9" x14ac:dyDescent="0.25">
      <c r="A2904" s="14">
        <v>44253</v>
      </c>
      <c r="B2904" s="8" t="s">
        <v>17827</v>
      </c>
      <c r="C2904" s="12">
        <v>48585</v>
      </c>
      <c r="D2904" s="13" t="s">
        <v>3971</v>
      </c>
      <c r="E2904" s="48">
        <v>3693</v>
      </c>
      <c r="F2904" s="15">
        <v>44253</v>
      </c>
      <c r="G2904" s="48">
        <v>3693</v>
      </c>
      <c r="H2904" s="49">
        <f>Tabla13[[#This Row],[Importe]]-Tabla13[[#This Row],[Pagado]]</f>
        <v>0</v>
      </c>
      <c r="I2904" s="8" t="s">
        <v>10970</v>
      </c>
    </row>
    <row r="2905" spans="1:9" x14ac:dyDescent="0.25">
      <c r="A2905" s="14">
        <v>44253</v>
      </c>
      <c r="B2905" s="8" t="s">
        <v>17828</v>
      </c>
      <c r="C2905" s="12">
        <v>48586</v>
      </c>
      <c r="D2905" s="13" t="s">
        <v>4134</v>
      </c>
      <c r="E2905" s="48">
        <v>1719.2</v>
      </c>
      <c r="F2905" s="15">
        <v>44253</v>
      </c>
      <c r="G2905" s="48">
        <v>1719.2</v>
      </c>
      <c r="H2905" s="49">
        <f>Tabla13[[#This Row],[Importe]]-Tabla13[[#This Row],[Pagado]]</f>
        <v>0</v>
      </c>
      <c r="I2905" s="8" t="s">
        <v>10970</v>
      </c>
    </row>
    <row r="2906" spans="1:9" x14ac:dyDescent="0.25">
      <c r="A2906" s="14">
        <v>44253</v>
      </c>
      <c r="B2906" s="8" t="s">
        <v>17829</v>
      </c>
      <c r="C2906" s="12">
        <v>48587</v>
      </c>
      <c r="D2906" s="13" t="s">
        <v>4129</v>
      </c>
      <c r="E2906" s="48">
        <v>12008</v>
      </c>
      <c r="F2906" s="15">
        <v>44254</v>
      </c>
      <c r="G2906" s="48">
        <v>12008</v>
      </c>
      <c r="H2906" s="49">
        <f>Tabla13[[#This Row],[Importe]]-Tabla13[[#This Row],[Pagado]]</f>
        <v>0</v>
      </c>
      <c r="I2906" s="8" t="s">
        <v>10970</v>
      </c>
    </row>
    <row r="2907" spans="1:9" x14ac:dyDescent="0.25">
      <c r="A2907" s="14">
        <v>44253</v>
      </c>
      <c r="B2907" s="8" t="s">
        <v>17830</v>
      </c>
      <c r="C2907" s="12">
        <v>48588</v>
      </c>
      <c r="D2907" s="13" t="s">
        <v>4009</v>
      </c>
      <c r="E2907" s="48">
        <v>820.8</v>
      </c>
      <c r="F2907" s="15">
        <v>44254</v>
      </c>
      <c r="G2907" s="48">
        <v>820.8</v>
      </c>
      <c r="H2907" s="49">
        <f>Tabla13[[#This Row],[Importe]]-Tabla13[[#This Row],[Pagado]]</f>
        <v>0</v>
      </c>
      <c r="I2907" s="8" t="s">
        <v>10970</v>
      </c>
    </row>
    <row r="2908" spans="1:9" x14ac:dyDescent="0.25">
      <c r="A2908" s="14">
        <v>44253</v>
      </c>
      <c r="B2908" s="8" t="s">
        <v>17831</v>
      </c>
      <c r="C2908" s="12">
        <v>48589</v>
      </c>
      <c r="D2908" s="13" t="s">
        <v>4030</v>
      </c>
      <c r="E2908" s="48">
        <v>353.6</v>
      </c>
      <c r="F2908" s="15">
        <v>44253</v>
      </c>
      <c r="G2908" s="48">
        <v>353.6</v>
      </c>
      <c r="H2908" s="49">
        <f>Tabla13[[#This Row],[Importe]]-Tabla13[[#This Row],[Pagado]]</f>
        <v>0</v>
      </c>
      <c r="I2908" s="8" t="s">
        <v>10970</v>
      </c>
    </row>
    <row r="2909" spans="1:9" x14ac:dyDescent="0.25">
      <c r="A2909" s="14">
        <v>44253</v>
      </c>
      <c r="B2909" s="8" t="s">
        <v>17832</v>
      </c>
      <c r="C2909" s="12">
        <v>48590</v>
      </c>
      <c r="D2909" s="13" t="s">
        <v>4030</v>
      </c>
      <c r="E2909" s="48">
        <v>238</v>
      </c>
      <c r="F2909" s="15">
        <v>44253</v>
      </c>
      <c r="G2909" s="48">
        <v>238</v>
      </c>
      <c r="H2909" s="49">
        <f>Tabla13[[#This Row],[Importe]]-Tabla13[[#This Row],[Pagado]]</f>
        <v>0</v>
      </c>
      <c r="I2909" s="8" t="s">
        <v>10970</v>
      </c>
    </row>
    <row r="2910" spans="1:9" x14ac:dyDescent="0.25">
      <c r="A2910" s="14">
        <v>44253</v>
      </c>
      <c r="B2910" s="8" t="s">
        <v>17833</v>
      </c>
      <c r="C2910" s="12">
        <v>48591</v>
      </c>
      <c r="D2910" s="13" t="s">
        <v>3976</v>
      </c>
      <c r="E2910" s="48">
        <v>336</v>
      </c>
      <c r="F2910" s="15">
        <v>44253</v>
      </c>
      <c r="G2910" s="48">
        <v>336</v>
      </c>
      <c r="H2910" s="49">
        <f>Tabla13[[#This Row],[Importe]]-Tabla13[[#This Row],[Pagado]]</f>
        <v>0</v>
      </c>
      <c r="I2910" s="8" t="s">
        <v>10970</v>
      </c>
    </row>
    <row r="2911" spans="1:9" x14ac:dyDescent="0.25">
      <c r="A2911" s="14">
        <v>44253</v>
      </c>
      <c r="B2911" s="8" t="s">
        <v>17834</v>
      </c>
      <c r="C2911" s="12">
        <v>48592</v>
      </c>
      <c r="D2911" s="13" t="s">
        <v>3982</v>
      </c>
      <c r="E2911" s="48">
        <v>372.5</v>
      </c>
      <c r="F2911" s="15">
        <v>44253</v>
      </c>
      <c r="G2911" s="48">
        <v>372.5</v>
      </c>
      <c r="H2911" s="49">
        <f>Tabla13[[#This Row],[Importe]]-Tabla13[[#This Row],[Pagado]]</f>
        <v>0</v>
      </c>
      <c r="I2911" s="8" t="s">
        <v>10970</v>
      </c>
    </row>
    <row r="2912" spans="1:9" x14ac:dyDescent="0.25">
      <c r="A2912" s="14">
        <v>44253</v>
      </c>
      <c r="B2912" s="8" t="s">
        <v>17835</v>
      </c>
      <c r="C2912" s="12">
        <v>48593</v>
      </c>
      <c r="D2912" s="13" t="s">
        <v>3962</v>
      </c>
      <c r="E2912" s="48">
        <v>6358</v>
      </c>
      <c r="F2912" s="15">
        <v>44253</v>
      </c>
      <c r="G2912" s="48">
        <v>6358</v>
      </c>
      <c r="H2912" s="49">
        <f>Tabla13[[#This Row],[Importe]]-Tabla13[[#This Row],[Pagado]]</f>
        <v>0</v>
      </c>
      <c r="I2912" s="8" t="s">
        <v>10970</v>
      </c>
    </row>
    <row r="2913" spans="1:9" x14ac:dyDescent="0.25">
      <c r="A2913" s="14">
        <v>44253</v>
      </c>
      <c r="B2913" s="8" t="s">
        <v>17836</v>
      </c>
      <c r="C2913" s="12">
        <v>48594</v>
      </c>
      <c r="D2913" s="13" t="s">
        <v>4086</v>
      </c>
      <c r="E2913" s="48">
        <v>3422.1</v>
      </c>
      <c r="F2913" s="15">
        <v>44253</v>
      </c>
      <c r="G2913" s="48">
        <v>3422.1</v>
      </c>
      <c r="H2913" s="49">
        <f>Tabla13[[#This Row],[Importe]]-Tabla13[[#This Row],[Pagado]]</f>
        <v>0</v>
      </c>
      <c r="I2913" s="8" t="s">
        <v>10970</v>
      </c>
    </row>
    <row r="2914" spans="1:9" x14ac:dyDescent="0.25">
      <c r="A2914" s="14">
        <v>44253</v>
      </c>
      <c r="B2914" s="8" t="s">
        <v>17837</v>
      </c>
      <c r="C2914" s="12">
        <v>48595</v>
      </c>
      <c r="D2914" s="13" t="s">
        <v>3995</v>
      </c>
      <c r="E2914" s="48">
        <v>55068.639999999999</v>
      </c>
      <c r="F2914" s="15">
        <v>44255</v>
      </c>
      <c r="G2914" s="48">
        <v>55068.639999999999</v>
      </c>
      <c r="H2914" s="49">
        <f>Tabla13[[#This Row],[Importe]]-Tabla13[[#This Row],[Pagado]]</f>
        <v>0</v>
      </c>
      <c r="I2914" s="8" t="s">
        <v>10970</v>
      </c>
    </row>
    <row r="2915" spans="1:9" x14ac:dyDescent="0.25">
      <c r="A2915" s="14">
        <v>44253</v>
      </c>
      <c r="B2915" s="8" t="s">
        <v>17838</v>
      </c>
      <c r="C2915" s="12">
        <v>48596</v>
      </c>
      <c r="D2915" s="13" t="s">
        <v>3996</v>
      </c>
      <c r="E2915" s="48">
        <v>14104</v>
      </c>
      <c r="F2915" s="15">
        <v>44253</v>
      </c>
      <c r="G2915" s="48">
        <v>14104</v>
      </c>
      <c r="H2915" s="49">
        <f>Tabla13[[#This Row],[Importe]]-Tabla13[[#This Row],[Pagado]]</f>
        <v>0</v>
      </c>
      <c r="I2915" s="8" t="s">
        <v>10970</v>
      </c>
    </row>
    <row r="2916" spans="1:9" x14ac:dyDescent="0.25">
      <c r="A2916" s="14">
        <v>44253</v>
      </c>
      <c r="B2916" s="8" t="s">
        <v>17839</v>
      </c>
      <c r="C2916" s="12">
        <v>48597</v>
      </c>
      <c r="D2916" s="13" t="s">
        <v>4156</v>
      </c>
      <c r="E2916" s="48">
        <v>7326</v>
      </c>
      <c r="F2916" s="15">
        <v>44253</v>
      </c>
      <c r="G2916" s="48">
        <v>7326</v>
      </c>
      <c r="H2916" s="49">
        <f>Tabla13[[#This Row],[Importe]]-Tabla13[[#This Row],[Pagado]]</f>
        <v>0</v>
      </c>
      <c r="I2916" s="8" t="s">
        <v>10970</v>
      </c>
    </row>
    <row r="2917" spans="1:9" x14ac:dyDescent="0.25">
      <c r="A2917" s="14">
        <v>44253</v>
      </c>
      <c r="B2917" s="8" t="s">
        <v>17840</v>
      </c>
      <c r="C2917" s="12">
        <v>48598</v>
      </c>
      <c r="D2917" s="13" t="s">
        <v>3964</v>
      </c>
      <c r="E2917" s="48">
        <v>443.9</v>
      </c>
      <c r="F2917" s="15">
        <v>44253</v>
      </c>
      <c r="G2917" s="48">
        <v>443.9</v>
      </c>
      <c r="H2917" s="49">
        <f>Tabla13[[#This Row],[Importe]]-Tabla13[[#This Row],[Pagado]]</f>
        <v>0</v>
      </c>
      <c r="I2917" s="8" t="s">
        <v>10970</v>
      </c>
    </row>
    <row r="2918" spans="1:9" x14ac:dyDescent="0.25">
      <c r="A2918" s="14">
        <v>44253</v>
      </c>
      <c r="B2918" s="8" t="s">
        <v>17841</v>
      </c>
      <c r="C2918" s="12">
        <v>48599</v>
      </c>
      <c r="D2918" s="13" t="s">
        <v>3978</v>
      </c>
      <c r="E2918" s="48">
        <v>3815</v>
      </c>
      <c r="F2918" s="15">
        <v>44253</v>
      </c>
      <c r="G2918" s="48">
        <v>3815</v>
      </c>
      <c r="H2918" s="49">
        <f>Tabla13[[#This Row],[Importe]]-Tabla13[[#This Row],[Pagado]]</f>
        <v>0</v>
      </c>
      <c r="I2918" s="8" t="s">
        <v>10970</v>
      </c>
    </row>
    <row r="2919" spans="1:9" x14ac:dyDescent="0.25">
      <c r="A2919" s="14">
        <v>44253</v>
      </c>
      <c r="B2919" s="8" t="s">
        <v>17842</v>
      </c>
      <c r="C2919" s="12">
        <v>48600</v>
      </c>
      <c r="D2919" s="13" t="s">
        <v>4037</v>
      </c>
      <c r="E2919" s="48">
        <v>1235.3</v>
      </c>
      <c r="F2919" s="15">
        <v>44253</v>
      </c>
      <c r="G2919" s="48">
        <v>1235.3</v>
      </c>
      <c r="H2919" s="49">
        <f>Tabla13[[#This Row],[Importe]]-Tabla13[[#This Row],[Pagado]]</f>
        <v>0</v>
      </c>
      <c r="I2919" s="8" t="s">
        <v>10970</v>
      </c>
    </row>
    <row r="2920" spans="1:9" x14ac:dyDescent="0.25">
      <c r="A2920" s="14">
        <v>44253</v>
      </c>
      <c r="B2920" s="8" t="s">
        <v>17843</v>
      </c>
      <c r="C2920" s="12">
        <v>48601</v>
      </c>
      <c r="D2920" s="13" t="s">
        <v>3964</v>
      </c>
      <c r="E2920" s="48">
        <v>3498.8</v>
      </c>
      <c r="F2920" s="15">
        <v>44253</v>
      </c>
      <c r="G2920" s="48">
        <v>3498.8</v>
      </c>
      <c r="H2920" s="49">
        <f>Tabla13[[#This Row],[Importe]]-Tabla13[[#This Row],[Pagado]]</f>
        <v>0</v>
      </c>
      <c r="I2920" s="8" t="s">
        <v>10970</v>
      </c>
    </row>
    <row r="2921" spans="1:9" x14ac:dyDescent="0.25">
      <c r="A2921" s="14">
        <v>44253</v>
      </c>
      <c r="B2921" s="8" t="s">
        <v>17844</v>
      </c>
      <c r="C2921" s="12">
        <v>48602</v>
      </c>
      <c r="D2921" s="13" t="s">
        <v>3970</v>
      </c>
      <c r="E2921" s="48">
        <v>1584.8</v>
      </c>
      <c r="F2921" s="15">
        <v>44253</v>
      </c>
      <c r="G2921" s="48">
        <v>1584.8</v>
      </c>
      <c r="H2921" s="49">
        <f>Tabla13[[#This Row],[Importe]]-Tabla13[[#This Row],[Pagado]]</f>
        <v>0</v>
      </c>
      <c r="I2921" s="8" t="s">
        <v>10970</v>
      </c>
    </row>
    <row r="2922" spans="1:9" x14ac:dyDescent="0.25">
      <c r="A2922" s="14">
        <v>44253</v>
      </c>
      <c r="B2922" s="8" t="s">
        <v>17845</v>
      </c>
      <c r="C2922" s="12">
        <v>48603</v>
      </c>
      <c r="D2922" s="13" t="s">
        <v>4036</v>
      </c>
      <c r="E2922" s="48">
        <v>2119.5</v>
      </c>
      <c r="F2922" s="15">
        <v>44253</v>
      </c>
      <c r="G2922" s="48">
        <v>2119.5</v>
      </c>
      <c r="H2922" s="49">
        <f>Tabla13[[#This Row],[Importe]]-Tabla13[[#This Row],[Pagado]]</f>
        <v>0</v>
      </c>
      <c r="I2922" s="8" t="s">
        <v>10970</v>
      </c>
    </row>
    <row r="2923" spans="1:9" x14ac:dyDescent="0.25">
      <c r="A2923" s="14">
        <v>44253</v>
      </c>
      <c r="B2923" s="8" t="s">
        <v>17846</v>
      </c>
      <c r="C2923" s="12">
        <v>48604</v>
      </c>
      <c r="D2923" s="13" t="s">
        <v>4078</v>
      </c>
      <c r="E2923" s="48">
        <v>2084.5</v>
      </c>
      <c r="F2923" s="15">
        <v>44253</v>
      </c>
      <c r="G2923" s="48">
        <v>2084.5</v>
      </c>
      <c r="H2923" s="49">
        <f>Tabla13[[#This Row],[Importe]]-Tabla13[[#This Row],[Pagado]]</f>
        <v>0</v>
      </c>
      <c r="I2923" s="8" t="s">
        <v>10970</v>
      </c>
    </row>
    <row r="2924" spans="1:9" x14ac:dyDescent="0.25">
      <c r="A2924" s="14">
        <v>44253</v>
      </c>
      <c r="B2924" s="8" t="s">
        <v>17847</v>
      </c>
      <c r="C2924" s="12">
        <v>48605</v>
      </c>
      <c r="D2924" s="13" t="s">
        <v>4113</v>
      </c>
      <c r="E2924" s="48">
        <v>1828.3</v>
      </c>
      <c r="F2924" s="15">
        <v>44253</v>
      </c>
      <c r="G2924" s="48">
        <v>1828.3</v>
      </c>
      <c r="H2924" s="49">
        <f>Tabla13[[#This Row],[Importe]]-Tabla13[[#This Row],[Pagado]]</f>
        <v>0</v>
      </c>
      <c r="I2924" s="8" t="s">
        <v>10970</v>
      </c>
    </row>
    <row r="2925" spans="1:9" x14ac:dyDescent="0.25">
      <c r="A2925" s="14">
        <v>44253</v>
      </c>
      <c r="B2925" s="8" t="s">
        <v>17848</v>
      </c>
      <c r="C2925" s="12">
        <v>48606</v>
      </c>
      <c r="D2925" s="13" t="s">
        <v>4037</v>
      </c>
      <c r="E2925" s="48">
        <v>10730.4</v>
      </c>
      <c r="F2925" s="15">
        <v>44253</v>
      </c>
      <c r="G2925" s="48">
        <v>10730.4</v>
      </c>
      <c r="H2925" s="49">
        <f>Tabla13[[#This Row],[Importe]]-Tabla13[[#This Row],[Pagado]]</f>
        <v>0</v>
      </c>
      <c r="I2925" s="8" t="s">
        <v>10970</v>
      </c>
    </row>
    <row r="2926" spans="1:9" x14ac:dyDescent="0.25">
      <c r="A2926" s="14">
        <v>44253</v>
      </c>
      <c r="B2926" s="8" t="s">
        <v>17849</v>
      </c>
      <c r="C2926" s="12">
        <v>48607</v>
      </c>
      <c r="D2926" s="13" t="s">
        <v>4049</v>
      </c>
      <c r="E2926" s="48">
        <v>3274.8</v>
      </c>
      <c r="F2926" s="15">
        <v>44253</v>
      </c>
      <c r="G2926" s="48">
        <v>3274.8</v>
      </c>
      <c r="H2926" s="49">
        <f>Tabla13[[#This Row],[Importe]]-Tabla13[[#This Row],[Pagado]]</f>
        <v>0</v>
      </c>
      <c r="I2926" s="8" t="s">
        <v>10970</v>
      </c>
    </row>
    <row r="2927" spans="1:9" x14ac:dyDescent="0.25">
      <c r="A2927" s="14">
        <v>44253</v>
      </c>
      <c r="B2927" s="8" t="s">
        <v>17850</v>
      </c>
      <c r="C2927" s="12">
        <v>48608</v>
      </c>
      <c r="D2927" s="13" t="s">
        <v>3989</v>
      </c>
      <c r="E2927" s="48">
        <v>1069.2</v>
      </c>
      <c r="F2927" s="15">
        <v>44253</v>
      </c>
      <c r="G2927" s="48">
        <v>1069.2</v>
      </c>
      <c r="H2927" s="49">
        <f>Tabla13[[#This Row],[Importe]]-Tabla13[[#This Row],[Pagado]]</f>
        <v>0</v>
      </c>
      <c r="I2927" s="8" t="s">
        <v>10970</v>
      </c>
    </row>
    <row r="2928" spans="1:9" x14ac:dyDescent="0.25">
      <c r="A2928" s="14">
        <v>44253</v>
      </c>
      <c r="B2928" s="8" t="s">
        <v>17851</v>
      </c>
      <c r="C2928" s="12">
        <v>48609</v>
      </c>
      <c r="D2928" s="13" t="s">
        <v>3991</v>
      </c>
      <c r="E2928" s="48">
        <v>3278</v>
      </c>
      <c r="F2928" s="15">
        <v>44253</v>
      </c>
      <c r="G2928" s="48">
        <v>3278</v>
      </c>
      <c r="H2928" s="49">
        <f>Tabla13[[#This Row],[Importe]]-Tabla13[[#This Row],[Pagado]]</f>
        <v>0</v>
      </c>
      <c r="I2928" s="8" t="s">
        <v>10970</v>
      </c>
    </row>
    <row r="2929" spans="1:9" x14ac:dyDescent="0.25">
      <c r="A2929" s="14">
        <v>44253</v>
      </c>
      <c r="B2929" s="8" t="s">
        <v>17852</v>
      </c>
      <c r="C2929" s="12">
        <v>48610</v>
      </c>
      <c r="D2929" s="13" t="s">
        <v>4109</v>
      </c>
      <c r="E2929" s="48">
        <v>1735.6</v>
      </c>
      <c r="F2929" s="15">
        <v>44253</v>
      </c>
      <c r="G2929" s="48">
        <v>1735.6</v>
      </c>
      <c r="H2929" s="49">
        <f>Tabla13[[#This Row],[Importe]]-Tabla13[[#This Row],[Pagado]]</f>
        <v>0</v>
      </c>
      <c r="I2929" s="8" t="s">
        <v>10970</v>
      </c>
    </row>
    <row r="2930" spans="1:9" x14ac:dyDescent="0.25">
      <c r="A2930" s="14">
        <v>44253</v>
      </c>
      <c r="B2930" s="8" t="s">
        <v>17853</v>
      </c>
      <c r="C2930" s="12">
        <v>48611</v>
      </c>
      <c r="D2930" s="13" t="s">
        <v>3997</v>
      </c>
      <c r="E2930" s="48">
        <v>5696.8</v>
      </c>
      <c r="F2930" s="15">
        <v>44253</v>
      </c>
      <c r="G2930" s="48">
        <v>5696.8</v>
      </c>
      <c r="H2930" s="49">
        <f>Tabla13[[#This Row],[Importe]]-Tabla13[[#This Row],[Pagado]]</f>
        <v>0</v>
      </c>
      <c r="I2930" s="8" t="s">
        <v>10970</v>
      </c>
    </row>
    <row r="2931" spans="1:9" x14ac:dyDescent="0.25">
      <c r="A2931" s="14">
        <v>44253</v>
      </c>
      <c r="B2931" s="8" t="s">
        <v>17854</v>
      </c>
      <c r="C2931" s="12">
        <v>48612</v>
      </c>
      <c r="D2931" s="13" t="s">
        <v>3977</v>
      </c>
      <c r="E2931" s="48">
        <v>1816.6</v>
      </c>
      <c r="F2931" s="15">
        <v>44253</v>
      </c>
      <c r="G2931" s="48">
        <v>1816.6</v>
      </c>
      <c r="H2931" s="49">
        <f>Tabla13[[#This Row],[Importe]]-Tabla13[[#This Row],[Pagado]]</f>
        <v>0</v>
      </c>
      <c r="I2931" s="8" t="s">
        <v>10970</v>
      </c>
    </row>
    <row r="2932" spans="1:9" x14ac:dyDescent="0.25">
      <c r="A2932" s="14">
        <v>44253</v>
      </c>
      <c r="B2932" s="8" t="s">
        <v>17855</v>
      </c>
      <c r="C2932" s="12">
        <v>48613</v>
      </c>
      <c r="D2932" s="13" t="s">
        <v>3999</v>
      </c>
      <c r="E2932" s="48">
        <v>2455</v>
      </c>
      <c r="F2932" s="15">
        <v>44253</v>
      </c>
      <c r="G2932" s="48">
        <v>2455</v>
      </c>
      <c r="H2932" s="49">
        <f>Tabla13[[#This Row],[Importe]]-Tabla13[[#This Row],[Pagado]]</f>
        <v>0</v>
      </c>
      <c r="I2932" s="8" t="s">
        <v>10970</v>
      </c>
    </row>
    <row r="2933" spans="1:9" x14ac:dyDescent="0.25">
      <c r="A2933" s="14">
        <v>44253</v>
      </c>
      <c r="B2933" s="8" t="s">
        <v>17856</v>
      </c>
      <c r="C2933" s="12">
        <v>48614</v>
      </c>
      <c r="D2933" s="17" t="s">
        <v>7662</v>
      </c>
      <c r="E2933" s="48">
        <v>0</v>
      </c>
      <c r="F2933" s="18" t="s">
        <v>7662</v>
      </c>
      <c r="G2933" s="48">
        <v>0</v>
      </c>
      <c r="H2933" s="49">
        <f>Tabla13[[#This Row],[Importe]]-Tabla13[[#This Row],[Pagado]]</f>
        <v>0</v>
      </c>
      <c r="I2933" s="8" t="s">
        <v>7662</v>
      </c>
    </row>
    <row r="2934" spans="1:9" x14ac:dyDescent="0.25">
      <c r="A2934" s="14">
        <v>44253</v>
      </c>
      <c r="B2934" s="8" t="s">
        <v>17857</v>
      </c>
      <c r="C2934" s="12">
        <v>48615</v>
      </c>
      <c r="D2934" s="13" t="s">
        <v>4040</v>
      </c>
      <c r="E2934" s="48">
        <v>54971.4</v>
      </c>
      <c r="F2934" s="15">
        <v>44257</v>
      </c>
      <c r="G2934" s="48">
        <v>54971.4</v>
      </c>
      <c r="H2934" s="49">
        <f>Tabla13[[#This Row],[Importe]]-Tabla13[[#This Row],[Pagado]]</f>
        <v>0</v>
      </c>
      <c r="I2934" s="8" t="s">
        <v>10970</v>
      </c>
    </row>
    <row r="2935" spans="1:9" x14ac:dyDescent="0.25">
      <c r="A2935" s="14">
        <v>44253</v>
      </c>
      <c r="B2935" s="8" t="s">
        <v>17858</v>
      </c>
      <c r="C2935" s="12">
        <v>48616</v>
      </c>
      <c r="D2935" s="13" t="s">
        <v>4118</v>
      </c>
      <c r="E2935" s="48">
        <v>15049.6</v>
      </c>
      <c r="F2935" s="15">
        <v>44259</v>
      </c>
      <c r="G2935" s="48">
        <v>15049.6</v>
      </c>
      <c r="H2935" s="49">
        <f>Tabla13[[#This Row],[Importe]]-Tabla13[[#This Row],[Pagado]]</f>
        <v>0</v>
      </c>
      <c r="I2935" s="8" t="s">
        <v>10970</v>
      </c>
    </row>
    <row r="2936" spans="1:9" x14ac:dyDescent="0.25">
      <c r="A2936" s="14">
        <v>44253</v>
      </c>
      <c r="B2936" s="8" t="s">
        <v>17859</v>
      </c>
      <c r="C2936" s="12">
        <v>48617</v>
      </c>
      <c r="D2936" s="13" t="s">
        <v>4038</v>
      </c>
      <c r="E2936" s="48">
        <v>29700.799999999999</v>
      </c>
      <c r="F2936" s="15">
        <v>44259</v>
      </c>
      <c r="G2936" s="48">
        <v>29700.799999999999</v>
      </c>
      <c r="H2936" s="49">
        <f>Tabla13[[#This Row],[Importe]]-Tabla13[[#This Row],[Pagado]]</f>
        <v>0</v>
      </c>
      <c r="I2936" s="8" t="s">
        <v>10970</v>
      </c>
    </row>
    <row r="2937" spans="1:9" x14ac:dyDescent="0.25">
      <c r="A2937" s="14">
        <v>44253</v>
      </c>
      <c r="B2937" s="8" t="s">
        <v>17860</v>
      </c>
      <c r="C2937" s="12">
        <v>48618</v>
      </c>
      <c r="D2937" s="13" t="s">
        <v>3968</v>
      </c>
      <c r="E2937" s="48">
        <v>8100</v>
      </c>
      <c r="F2937" s="15">
        <v>44257</v>
      </c>
      <c r="G2937" s="48">
        <v>8100</v>
      </c>
      <c r="H2937" s="49">
        <f>Tabla13[[#This Row],[Importe]]-Tabla13[[#This Row],[Pagado]]</f>
        <v>0</v>
      </c>
      <c r="I2937" s="8" t="s">
        <v>10970</v>
      </c>
    </row>
    <row r="2938" spans="1:9" x14ac:dyDescent="0.25">
      <c r="A2938" s="14">
        <v>44253</v>
      </c>
      <c r="B2938" s="8" t="s">
        <v>17861</v>
      </c>
      <c r="C2938" s="12">
        <v>48619</v>
      </c>
      <c r="D2938" s="13" t="s">
        <v>4039</v>
      </c>
      <c r="E2938" s="48">
        <v>32604.94</v>
      </c>
      <c r="F2938" s="15">
        <v>44259</v>
      </c>
      <c r="G2938" s="48">
        <v>32604.94</v>
      </c>
      <c r="H2938" s="49">
        <f>Tabla13[[#This Row],[Importe]]-Tabla13[[#This Row],[Pagado]]</f>
        <v>0</v>
      </c>
      <c r="I2938" s="8" t="s">
        <v>10970</v>
      </c>
    </row>
    <row r="2939" spans="1:9" x14ac:dyDescent="0.25">
      <c r="A2939" s="14">
        <v>44253</v>
      </c>
      <c r="B2939" s="8" t="s">
        <v>17862</v>
      </c>
      <c r="C2939" s="12">
        <v>48620</v>
      </c>
      <c r="D2939" s="13" t="s">
        <v>4043</v>
      </c>
      <c r="E2939" s="48">
        <v>74609.600000000006</v>
      </c>
      <c r="F2939" s="15">
        <v>44259</v>
      </c>
      <c r="G2939" s="48">
        <v>74609.600000000006</v>
      </c>
      <c r="H2939" s="49">
        <f>Tabla13[[#This Row],[Importe]]-Tabla13[[#This Row],[Pagado]]</f>
        <v>0</v>
      </c>
      <c r="I2939" s="8" t="s">
        <v>10970</v>
      </c>
    </row>
    <row r="2940" spans="1:9" x14ac:dyDescent="0.25">
      <c r="A2940" s="14">
        <v>44253</v>
      </c>
      <c r="B2940" s="8" t="s">
        <v>17863</v>
      </c>
      <c r="C2940" s="12">
        <v>48621</v>
      </c>
      <c r="D2940" s="13" t="s">
        <v>3968</v>
      </c>
      <c r="E2940" s="48">
        <v>2700</v>
      </c>
      <c r="F2940" s="15">
        <v>44257</v>
      </c>
      <c r="G2940" s="48">
        <v>2700</v>
      </c>
      <c r="H2940" s="49">
        <f>Tabla13[[#This Row],[Importe]]-Tabla13[[#This Row],[Pagado]]</f>
        <v>0</v>
      </c>
      <c r="I2940" s="8" t="s">
        <v>10970</v>
      </c>
    </row>
    <row r="2941" spans="1:9" x14ac:dyDescent="0.25">
      <c r="A2941" s="14">
        <v>44253</v>
      </c>
      <c r="B2941" s="8" t="s">
        <v>17864</v>
      </c>
      <c r="C2941" s="12">
        <v>48622</v>
      </c>
      <c r="D2941" s="13" t="s">
        <v>3968</v>
      </c>
      <c r="E2941" s="48">
        <v>8100</v>
      </c>
      <c r="F2941" s="15">
        <v>44253</v>
      </c>
      <c r="G2941" s="48">
        <v>8100</v>
      </c>
      <c r="H2941" s="49">
        <f>Tabla13[[#This Row],[Importe]]-Tabla13[[#This Row],[Pagado]]</f>
        <v>0</v>
      </c>
      <c r="I2941" s="8" t="s">
        <v>10970</v>
      </c>
    </row>
    <row r="2942" spans="1:9" x14ac:dyDescent="0.25">
      <c r="A2942" s="14">
        <v>44253</v>
      </c>
      <c r="B2942" s="8" t="s">
        <v>17865</v>
      </c>
      <c r="C2942" s="12">
        <v>48623</v>
      </c>
      <c r="D2942" s="13" t="s">
        <v>4055</v>
      </c>
      <c r="E2942" s="48">
        <v>2755.2</v>
      </c>
      <c r="F2942" s="15">
        <v>44253</v>
      </c>
      <c r="G2942" s="48">
        <v>2755.2</v>
      </c>
      <c r="H2942" s="49">
        <f>Tabla13[[#This Row],[Importe]]-Tabla13[[#This Row],[Pagado]]</f>
        <v>0</v>
      </c>
      <c r="I2942" s="8" t="s">
        <v>10970</v>
      </c>
    </row>
    <row r="2943" spans="1:9" x14ac:dyDescent="0.25">
      <c r="A2943" s="14">
        <v>44253</v>
      </c>
      <c r="B2943" s="8" t="s">
        <v>17866</v>
      </c>
      <c r="C2943" s="12">
        <v>48624</v>
      </c>
      <c r="D2943" s="13" t="s">
        <v>4047</v>
      </c>
      <c r="E2943" s="48">
        <v>3549.2</v>
      </c>
      <c r="F2943" s="15">
        <v>44253</v>
      </c>
      <c r="G2943" s="48">
        <v>3549.2</v>
      </c>
      <c r="H2943" s="49">
        <f>Tabla13[[#This Row],[Importe]]-Tabla13[[#This Row],[Pagado]]</f>
        <v>0</v>
      </c>
      <c r="I2943" s="8" t="s">
        <v>10970</v>
      </c>
    </row>
    <row r="2944" spans="1:9" x14ac:dyDescent="0.25">
      <c r="A2944" s="14">
        <v>44253</v>
      </c>
      <c r="B2944" s="8" t="s">
        <v>17867</v>
      </c>
      <c r="C2944" s="12">
        <v>48625</v>
      </c>
      <c r="D2944" s="13" t="s">
        <v>4015</v>
      </c>
      <c r="E2944" s="48">
        <v>2656.8</v>
      </c>
      <c r="F2944" s="15">
        <v>44253</v>
      </c>
      <c r="G2944" s="48">
        <v>2656.8</v>
      </c>
      <c r="H2944" s="49">
        <f>Tabla13[[#This Row],[Importe]]-Tabla13[[#This Row],[Pagado]]</f>
        <v>0</v>
      </c>
      <c r="I2944" s="8" t="s">
        <v>10970</v>
      </c>
    </row>
    <row r="2945" spans="1:9" x14ac:dyDescent="0.25">
      <c r="A2945" s="14">
        <v>44253</v>
      </c>
      <c r="B2945" s="8" t="s">
        <v>17868</v>
      </c>
      <c r="C2945" s="12">
        <v>48626</v>
      </c>
      <c r="D2945" s="13" t="s">
        <v>3975</v>
      </c>
      <c r="E2945" s="48">
        <v>10800</v>
      </c>
      <c r="F2945" s="15">
        <v>44254</v>
      </c>
      <c r="G2945" s="48">
        <v>10800</v>
      </c>
      <c r="H2945" s="49">
        <f>Tabla13[[#This Row],[Importe]]-Tabla13[[#This Row],[Pagado]]</f>
        <v>0</v>
      </c>
      <c r="I2945" s="8" t="s">
        <v>10970</v>
      </c>
    </row>
    <row r="2946" spans="1:9" x14ac:dyDescent="0.25">
      <c r="A2946" s="14">
        <v>44253</v>
      </c>
      <c r="B2946" s="8" t="s">
        <v>17869</v>
      </c>
      <c r="C2946" s="12">
        <v>48627</v>
      </c>
      <c r="D2946" s="13" t="s">
        <v>3975</v>
      </c>
      <c r="E2946" s="48">
        <v>3780</v>
      </c>
      <c r="F2946" s="15">
        <v>44254</v>
      </c>
      <c r="G2946" s="48">
        <v>3780</v>
      </c>
      <c r="H2946" s="49">
        <f>Tabla13[[#This Row],[Importe]]-Tabla13[[#This Row],[Pagado]]</f>
        <v>0</v>
      </c>
      <c r="I2946" s="8" t="s">
        <v>10970</v>
      </c>
    </row>
    <row r="2947" spans="1:9" x14ac:dyDescent="0.25">
      <c r="A2947" s="14">
        <v>44253</v>
      </c>
      <c r="B2947" s="8" t="s">
        <v>17870</v>
      </c>
      <c r="C2947" s="12">
        <v>48628</v>
      </c>
      <c r="D2947" s="13" t="s">
        <v>4015</v>
      </c>
      <c r="E2947" s="48">
        <v>1275.5999999999999</v>
      </c>
      <c r="F2947" s="15">
        <v>44253</v>
      </c>
      <c r="G2947" s="48">
        <v>1275.5999999999999</v>
      </c>
      <c r="H2947" s="49">
        <f>Tabla13[[#This Row],[Importe]]-Tabla13[[#This Row],[Pagado]]</f>
        <v>0</v>
      </c>
      <c r="I2947" s="8" t="s">
        <v>10970</v>
      </c>
    </row>
    <row r="2948" spans="1:9" x14ac:dyDescent="0.25">
      <c r="A2948" s="14">
        <v>44253</v>
      </c>
      <c r="B2948" s="8" t="s">
        <v>17871</v>
      </c>
      <c r="C2948" s="12">
        <v>48629</v>
      </c>
      <c r="D2948" s="13" t="s">
        <v>4015</v>
      </c>
      <c r="E2948" s="48">
        <v>210</v>
      </c>
      <c r="F2948" s="15">
        <v>44253</v>
      </c>
      <c r="G2948" s="48">
        <v>210</v>
      </c>
      <c r="H2948" s="49">
        <f>Tabla13[[#This Row],[Importe]]-Tabla13[[#This Row],[Pagado]]</f>
        <v>0</v>
      </c>
      <c r="I2948" s="8" t="s">
        <v>10970</v>
      </c>
    </row>
    <row r="2949" spans="1:9" x14ac:dyDescent="0.25">
      <c r="A2949" s="14">
        <v>44253</v>
      </c>
      <c r="B2949" s="8" t="s">
        <v>17872</v>
      </c>
      <c r="C2949" s="12">
        <v>48630</v>
      </c>
      <c r="D2949" s="13" t="s">
        <v>4212</v>
      </c>
      <c r="E2949" s="48">
        <v>4070</v>
      </c>
      <c r="F2949" s="15">
        <v>44274</v>
      </c>
      <c r="G2949" s="48">
        <v>4070</v>
      </c>
      <c r="H2949" s="49">
        <f>Tabla13[[#This Row],[Importe]]-Tabla13[[#This Row],[Pagado]]</f>
        <v>0</v>
      </c>
      <c r="I2949" s="8" t="s">
        <v>12422</v>
      </c>
    </row>
    <row r="2950" spans="1:9" x14ac:dyDescent="0.25">
      <c r="A2950" s="14">
        <v>44253</v>
      </c>
      <c r="B2950" s="8" t="s">
        <v>17873</v>
      </c>
      <c r="C2950" s="12">
        <v>48631</v>
      </c>
      <c r="D2950" s="13" t="s">
        <v>9109</v>
      </c>
      <c r="E2950" s="48">
        <v>594</v>
      </c>
      <c r="F2950" s="15">
        <v>44253</v>
      </c>
      <c r="G2950" s="48">
        <v>594</v>
      </c>
      <c r="H2950" s="49">
        <f>Tabla13[[#This Row],[Importe]]-Tabla13[[#This Row],[Pagado]]</f>
        <v>0</v>
      </c>
      <c r="I2950" s="8" t="s">
        <v>10970</v>
      </c>
    </row>
    <row r="2951" spans="1:9" x14ac:dyDescent="0.25">
      <c r="A2951" s="14">
        <v>44253</v>
      </c>
      <c r="B2951" s="8" t="s">
        <v>17874</v>
      </c>
      <c r="C2951" s="12">
        <v>48632</v>
      </c>
      <c r="D2951" s="13" t="s">
        <v>14820</v>
      </c>
      <c r="E2951" s="48">
        <v>33220.800000000003</v>
      </c>
      <c r="F2951" s="15">
        <v>44254</v>
      </c>
      <c r="G2951" s="48">
        <v>33220.800000000003</v>
      </c>
      <c r="H2951" s="49">
        <f>Tabla13[[#This Row],[Importe]]-Tabla13[[#This Row],[Pagado]]</f>
        <v>0</v>
      </c>
      <c r="I2951" s="8" t="s">
        <v>10970</v>
      </c>
    </row>
    <row r="2952" spans="1:9" x14ac:dyDescent="0.25">
      <c r="A2952" s="14">
        <v>44253</v>
      </c>
      <c r="B2952" s="8" t="s">
        <v>17875</v>
      </c>
      <c r="C2952" s="12">
        <v>48633</v>
      </c>
      <c r="D2952" s="13" t="s">
        <v>3964</v>
      </c>
      <c r="E2952" s="48">
        <v>12646</v>
      </c>
      <c r="F2952" s="15">
        <v>44254</v>
      </c>
      <c r="G2952" s="48">
        <v>12646</v>
      </c>
      <c r="H2952" s="49">
        <f>Tabla13[[#This Row],[Importe]]-Tabla13[[#This Row],[Pagado]]</f>
        <v>0</v>
      </c>
      <c r="I2952" s="8" t="s">
        <v>10970</v>
      </c>
    </row>
    <row r="2953" spans="1:9" x14ac:dyDescent="0.25">
      <c r="A2953" s="14">
        <v>44253</v>
      </c>
      <c r="B2953" s="8" t="s">
        <v>17876</v>
      </c>
      <c r="C2953" s="12">
        <v>48634</v>
      </c>
      <c r="D2953" s="13" t="s">
        <v>4065</v>
      </c>
      <c r="E2953" s="48">
        <v>8764.2000000000007</v>
      </c>
      <c r="F2953" s="15">
        <v>44254</v>
      </c>
      <c r="G2953" s="48">
        <v>8764.2000000000007</v>
      </c>
      <c r="H2953" s="49">
        <f>Tabla13[[#This Row],[Importe]]-Tabla13[[#This Row],[Pagado]]</f>
        <v>0</v>
      </c>
      <c r="I2953" s="8" t="s">
        <v>10970</v>
      </c>
    </row>
    <row r="2954" spans="1:9" x14ac:dyDescent="0.25">
      <c r="A2954" s="14">
        <v>44253</v>
      </c>
      <c r="B2954" s="8" t="s">
        <v>17877</v>
      </c>
      <c r="C2954" s="12">
        <v>48635</v>
      </c>
      <c r="D2954" s="13" t="s">
        <v>3955</v>
      </c>
      <c r="E2954" s="48">
        <v>459.7</v>
      </c>
      <c r="F2954" s="15">
        <v>44253</v>
      </c>
      <c r="G2954" s="48">
        <v>459.7</v>
      </c>
      <c r="H2954" s="49">
        <f>Tabla13[[#This Row],[Importe]]-Tabla13[[#This Row],[Pagado]]</f>
        <v>0</v>
      </c>
      <c r="I2954" s="8" t="s">
        <v>10970</v>
      </c>
    </row>
    <row r="2955" spans="1:9" x14ac:dyDescent="0.25">
      <c r="A2955" s="14">
        <v>44253</v>
      </c>
      <c r="B2955" s="8" t="s">
        <v>17878</v>
      </c>
      <c r="C2955" s="12">
        <v>48636</v>
      </c>
      <c r="D2955" s="13" t="s">
        <v>3964</v>
      </c>
      <c r="E2955" s="48">
        <v>31.5</v>
      </c>
      <c r="F2955" s="15">
        <v>44253</v>
      </c>
      <c r="G2955" s="48">
        <v>31.5</v>
      </c>
      <c r="H2955" s="49">
        <f>Tabla13[[#This Row],[Importe]]-Tabla13[[#This Row],[Pagado]]</f>
        <v>0</v>
      </c>
      <c r="I2955" s="8" t="s">
        <v>10970</v>
      </c>
    </row>
    <row r="2956" spans="1:9" x14ac:dyDescent="0.25">
      <c r="A2956" s="14">
        <v>44253</v>
      </c>
      <c r="B2956" s="8" t="s">
        <v>17879</v>
      </c>
      <c r="C2956" s="12">
        <v>48637</v>
      </c>
      <c r="D2956" s="13" t="s">
        <v>3964</v>
      </c>
      <c r="E2956" s="48">
        <v>5912</v>
      </c>
      <c r="F2956" s="15">
        <v>44254</v>
      </c>
      <c r="G2956" s="48">
        <v>5912</v>
      </c>
      <c r="H2956" s="49">
        <f>Tabla13[[#This Row],[Importe]]-Tabla13[[#This Row],[Pagado]]</f>
        <v>0</v>
      </c>
      <c r="I2956" s="8" t="s">
        <v>10970</v>
      </c>
    </row>
    <row r="2957" spans="1:9" x14ac:dyDescent="0.25">
      <c r="A2957" s="14">
        <v>44253</v>
      </c>
      <c r="B2957" s="8" t="s">
        <v>17880</v>
      </c>
      <c r="C2957" s="12">
        <v>48638</v>
      </c>
      <c r="D2957" s="13" t="s">
        <v>4064</v>
      </c>
      <c r="E2957" s="48">
        <v>45222.400000000001</v>
      </c>
      <c r="F2957" s="15">
        <v>44257</v>
      </c>
      <c r="G2957" s="48">
        <v>45222.400000000001</v>
      </c>
      <c r="H2957" s="49">
        <f>Tabla13[[#This Row],[Importe]]-Tabla13[[#This Row],[Pagado]]</f>
        <v>0</v>
      </c>
      <c r="I2957" s="8" t="s">
        <v>10970</v>
      </c>
    </row>
    <row r="2958" spans="1:9" x14ac:dyDescent="0.25">
      <c r="A2958" s="14">
        <v>44253</v>
      </c>
      <c r="B2958" s="8" t="s">
        <v>17881</v>
      </c>
      <c r="C2958" s="12">
        <v>48639</v>
      </c>
      <c r="D2958" s="13" t="s">
        <v>4374</v>
      </c>
      <c r="E2958" s="48">
        <v>19692</v>
      </c>
      <c r="F2958" s="15">
        <v>44253</v>
      </c>
      <c r="G2958" s="48">
        <v>19692</v>
      </c>
      <c r="H2958" s="49">
        <f>Tabla13[[#This Row],[Importe]]-Tabla13[[#This Row],[Pagado]]</f>
        <v>0</v>
      </c>
      <c r="I2958" s="8" t="s">
        <v>10970</v>
      </c>
    </row>
    <row r="2959" spans="1:9" x14ac:dyDescent="0.25">
      <c r="A2959" s="14">
        <v>44253</v>
      </c>
      <c r="B2959" s="8" t="s">
        <v>17882</v>
      </c>
      <c r="C2959" s="12">
        <v>48640</v>
      </c>
      <c r="D2959" s="13" t="s">
        <v>4176</v>
      </c>
      <c r="E2959" s="48">
        <v>14736</v>
      </c>
      <c r="F2959" s="15">
        <v>44254</v>
      </c>
      <c r="G2959" s="48">
        <v>14736</v>
      </c>
      <c r="H2959" s="49">
        <f>Tabla13[[#This Row],[Importe]]-Tabla13[[#This Row],[Pagado]]</f>
        <v>0</v>
      </c>
      <c r="I2959" s="8" t="s">
        <v>10970</v>
      </c>
    </row>
    <row r="2960" spans="1:9" x14ac:dyDescent="0.25">
      <c r="A2960" s="14">
        <v>44253</v>
      </c>
      <c r="B2960" s="8" t="s">
        <v>17883</v>
      </c>
      <c r="C2960" s="12">
        <v>48641</v>
      </c>
      <c r="D2960" s="13" t="s">
        <v>3964</v>
      </c>
      <c r="E2960" s="48">
        <v>864</v>
      </c>
      <c r="F2960" s="15">
        <v>44253</v>
      </c>
      <c r="G2960" s="48">
        <v>864</v>
      </c>
      <c r="H2960" s="49">
        <f>Tabla13[[#This Row],[Importe]]-Tabla13[[#This Row],[Pagado]]</f>
        <v>0</v>
      </c>
      <c r="I2960" s="8" t="s">
        <v>10970</v>
      </c>
    </row>
    <row r="2961" spans="1:9" x14ac:dyDescent="0.25">
      <c r="A2961" s="14">
        <v>44253</v>
      </c>
      <c r="B2961" s="8" t="s">
        <v>17884</v>
      </c>
      <c r="C2961" s="12">
        <v>48642</v>
      </c>
      <c r="D2961" s="13" t="s">
        <v>4063</v>
      </c>
      <c r="E2961" s="48">
        <v>32572.799999999999</v>
      </c>
      <c r="F2961" s="15">
        <v>44254</v>
      </c>
      <c r="G2961" s="48">
        <v>32572.799999999999</v>
      </c>
      <c r="H2961" s="49">
        <f>Tabla13[[#This Row],[Importe]]-Tabla13[[#This Row],[Pagado]]</f>
        <v>0</v>
      </c>
      <c r="I2961" s="8" t="s">
        <v>10970</v>
      </c>
    </row>
    <row r="2962" spans="1:9" x14ac:dyDescent="0.25">
      <c r="A2962" s="14">
        <v>44253</v>
      </c>
      <c r="B2962" s="8" t="s">
        <v>17885</v>
      </c>
      <c r="C2962" s="12">
        <v>48643</v>
      </c>
      <c r="D2962" s="13" t="s">
        <v>4109</v>
      </c>
      <c r="E2962" s="48">
        <v>207.4</v>
      </c>
      <c r="F2962" s="15">
        <v>44253</v>
      </c>
      <c r="G2962" s="48">
        <v>207.4</v>
      </c>
      <c r="H2962" s="49">
        <f>Tabla13[[#This Row],[Importe]]-Tabla13[[#This Row],[Pagado]]</f>
        <v>0</v>
      </c>
      <c r="I2962" s="8" t="s">
        <v>10970</v>
      </c>
    </row>
    <row r="2963" spans="1:9" x14ac:dyDescent="0.25">
      <c r="A2963" s="14">
        <v>44253</v>
      </c>
      <c r="B2963" s="8" t="s">
        <v>17886</v>
      </c>
      <c r="C2963" s="12">
        <v>48644</v>
      </c>
      <c r="D2963" s="13" t="s">
        <v>4062</v>
      </c>
      <c r="E2963" s="48">
        <v>19773.599999999999</v>
      </c>
      <c r="F2963" s="15">
        <v>44254</v>
      </c>
      <c r="G2963" s="48">
        <v>19773.599999999999</v>
      </c>
      <c r="H2963" s="49">
        <f>Tabla13[[#This Row],[Importe]]-Tabla13[[#This Row],[Pagado]]</f>
        <v>0</v>
      </c>
      <c r="I2963" s="8" t="s">
        <v>10970</v>
      </c>
    </row>
    <row r="2964" spans="1:9" x14ac:dyDescent="0.25">
      <c r="A2964" s="14">
        <v>44253</v>
      </c>
      <c r="B2964" s="8" t="s">
        <v>17887</v>
      </c>
      <c r="C2964" s="12">
        <v>48645</v>
      </c>
      <c r="D2964" s="13" t="s">
        <v>4144</v>
      </c>
      <c r="E2964" s="48">
        <v>377.88</v>
      </c>
      <c r="F2964" s="15">
        <v>44253</v>
      </c>
      <c r="G2964" s="48">
        <v>377.88</v>
      </c>
      <c r="H2964" s="49">
        <f>Tabla13[[#This Row],[Importe]]-Tabla13[[#This Row],[Pagado]]</f>
        <v>0</v>
      </c>
      <c r="I2964" s="8" t="s">
        <v>10970</v>
      </c>
    </row>
    <row r="2965" spans="1:9" x14ac:dyDescent="0.25">
      <c r="A2965" s="14">
        <v>44253</v>
      </c>
      <c r="B2965" s="8" t="s">
        <v>17888</v>
      </c>
      <c r="C2965" s="12">
        <v>48646</v>
      </c>
      <c r="D2965" s="13" t="s">
        <v>4144</v>
      </c>
      <c r="E2965" s="48">
        <v>1061.8</v>
      </c>
      <c r="F2965" s="15">
        <v>44253</v>
      </c>
      <c r="G2965" s="48">
        <v>1061.8</v>
      </c>
      <c r="H2965" s="49">
        <f>Tabla13[[#This Row],[Importe]]-Tabla13[[#This Row],[Pagado]]</f>
        <v>0</v>
      </c>
      <c r="I2965" s="8" t="s">
        <v>10970</v>
      </c>
    </row>
    <row r="2966" spans="1:9" x14ac:dyDescent="0.25">
      <c r="A2966" s="14">
        <v>44253</v>
      </c>
      <c r="B2966" s="8" t="s">
        <v>17889</v>
      </c>
      <c r="C2966" s="12">
        <v>48647</v>
      </c>
      <c r="D2966" s="13" t="s">
        <v>4003</v>
      </c>
      <c r="E2966" s="48">
        <v>25840.639999999999</v>
      </c>
      <c r="F2966" s="15">
        <v>44268</v>
      </c>
      <c r="G2966" s="48">
        <v>25840.639999999999</v>
      </c>
      <c r="H2966" s="49">
        <f>Tabla13[[#This Row],[Importe]]-Tabla13[[#This Row],[Pagado]]</f>
        <v>0</v>
      </c>
      <c r="I2966" s="8" t="s">
        <v>12422</v>
      </c>
    </row>
    <row r="2967" spans="1:9" x14ac:dyDescent="0.25">
      <c r="A2967" s="14">
        <v>44253</v>
      </c>
      <c r="B2967" s="8" t="s">
        <v>17890</v>
      </c>
      <c r="C2967" s="12">
        <v>48648</v>
      </c>
      <c r="D2967" s="13" t="s">
        <v>4121</v>
      </c>
      <c r="E2967" s="48">
        <v>4124.6000000000004</v>
      </c>
      <c r="F2967" s="15">
        <v>44253</v>
      </c>
      <c r="G2967" s="48">
        <v>4124.6000000000004</v>
      </c>
      <c r="H2967" s="49">
        <f>Tabla13[[#This Row],[Importe]]-Tabla13[[#This Row],[Pagado]]</f>
        <v>0</v>
      </c>
      <c r="I2967" s="8" t="s">
        <v>10970</v>
      </c>
    </row>
    <row r="2968" spans="1:9" x14ac:dyDescent="0.25">
      <c r="A2968" s="14">
        <v>44253</v>
      </c>
      <c r="B2968" s="8" t="s">
        <v>17891</v>
      </c>
      <c r="C2968" s="12">
        <v>48649</v>
      </c>
      <c r="D2968" s="13" t="s">
        <v>4179</v>
      </c>
      <c r="E2968" s="48">
        <v>8200.9</v>
      </c>
      <c r="F2968" s="15">
        <v>44253</v>
      </c>
      <c r="G2968" s="48">
        <v>8200.9</v>
      </c>
      <c r="H2968" s="49">
        <f>Tabla13[[#This Row],[Importe]]-Tabla13[[#This Row],[Pagado]]</f>
        <v>0</v>
      </c>
      <c r="I2968" s="8" t="s">
        <v>10970</v>
      </c>
    </row>
    <row r="2969" spans="1:9" x14ac:dyDescent="0.25">
      <c r="A2969" s="14">
        <v>44253</v>
      </c>
      <c r="B2969" s="8" t="s">
        <v>17892</v>
      </c>
      <c r="C2969" s="12">
        <v>48650</v>
      </c>
      <c r="D2969" s="13" t="s">
        <v>4016</v>
      </c>
      <c r="E2969" s="48">
        <v>3940.8</v>
      </c>
      <c r="F2969" s="15">
        <v>44254</v>
      </c>
      <c r="G2969" s="48">
        <v>3940.8</v>
      </c>
      <c r="H2969" s="49">
        <f>Tabla13[[#This Row],[Importe]]-Tabla13[[#This Row],[Pagado]]</f>
        <v>0</v>
      </c>
      <c r="I2969" s="8" t="s">
        <v>10970</v>
      </c>
    </row>
    <row r="2970" spans="1:9" x14ac:dyDescent="0.25">
      <c r="A2970" s="14">
        <v>44253</v>
      </c>
      <c r="B2970" s="8" t="s">
        <v>17893</v>
      </c>
      <c r="C2970" s="12">
        <v>48651</v>
      </c>
      <c r="D2970" s="13" t="s">
        <v>3987</v>
      </c>
      <c r="E2970" s="48">
        <v>3298.1</v>
      </c>
      <c r="F2970" s="15">
        <v>44254</v>
      </c>
      <c r="G2970" s="48">
        <v>3298.1</v>
      </c>
      <c r="H2970" s="49">
        <f>Tabla13[[#This Row],[Importe]]-Tabla13[[#This Row],[Pagado]]</f>
        <v>0</v>
      </c>
      <c r="I2970" s="8" t="s">
        <v>10970</v>
      </c>
    </row>
    <row r="2971" spans="1:9" x14ac:dyDescent="0.25">
      <c r="A2971" s="14">
        <v>44253</v>
      </c>
      <c r="B2971" s="8" t="s">
        <v>17894</v>
      </c>
      <c r="C2971" s="12">
        <v>48652</v>
      </c>
      <c r="D2971" s="13" t="s">
        <v>4141</v>
      </c>
      <c r="E2971" s="48">
        <v>4600.8</v>
      </c>
      <c r="F2971" s="15">
        <v>44253</v>
      </c>
      <c r="G2971" s="48">
        <v>4600.8</v>
      </c>
      <c r="H2971" s="49">
        <f>Tabla13[[#This Row],[Importe]]-Tabla13[[#This Row],[Pagado]]</f>
        <v>0</v>
      </c>
      <c r="I2971" s="8" t="s">
        <v>10970</v>
      </c>
    </row>
    <row r="2972" spans="1:9" x14ac:dyDescent="0.25">
      <c r="A2972" s="14">
        <v>44253</v>
      </c>
      <c r="B2972" s="8" t="s">
        <v>17895</v>
      </c>
      <c r="C2972" s="12">
        <v>48653</v>
      </c>
      <c r="D2972" s="13" t="s">
        <v>3985</v>
      </c>
      <c r="E2972" s="48">
        <v>4086.5</v>
      </c>
      <c r="F2972" s="15">
        <v>44254</v>
      </c>
      <c r="G2972" s="48">
        <v>4086.5</v>
      </c>
      <c r="H2972" s="49">
        <f>Tabla13[[#This Row],[Importe]]-Tabla13[[#This Row],[Pagado]]</f>
        <v>0</v>
      </c>
      <c r="I2972" s="8" t="s">
        <v>10970</v>
      </c>
    </row>
    <row r="2973" spans="1:9" x14ac:dyDescent="0.25">
      <c r="A2973" s="14">
        <v>44253</v>
      </c>
      <c r="B2973" s="8" t="s">
        <v>17896</v>
      </c>
      <c r="C2973" s="12">
        <v>48654</v>
      </c>
      <c r="D2973" s="13" t="s">
        <v>3981</v>
      </c>
      <c r="E2973" s="48">
        <v>428.4</v>
      </c>
      <c r="F2973" s="15">
        <v>44254</v>
      </c>
      <c r="G2973" s="48">
        <v>428.4</v>
      </c>
      <c r="H2973" s="49">
        <f>Tabla13[[#This Row],[Importe]]-Tabla13[[#This Row],[Pagado]]</f>
        <v>0</v>
      </c>
      <c r="I2973" s="8" t="s">
        <v>10970</v>
      </c>
    </row>
    <row r="2974" spans="1:9" x14ac:dyDescent="0.25">
      <c r="A2974" s="14">
        <v>44253</v>
      </c>
      <c r="B2974" s="8" t="s">
        <v>17897</v>
      </c>
      <c r="C2974" s="12">
        <v>48655</v>
      </c>
      <c r="D2974" s="13" t="s">
        <v>3983</v>
      </c>
      <c r="E2974" s="48">
        <v>3153.5</v>
      </c>
      <c r="F2974" s="15">
        <v>44254</v>
      </c>
      <c r="G2974" s="48">
        <v>3153.5</v>
      </c>
      <c r="H2974" s="49">
        <f>Tabla13[[#This Row],[Importe]]-Tabla13[[#This Row],[Pagado]]</f>
        <v>0</v>
      </c>
      <c r="I2974" s="8" t="s">
        <v>10970</v>
      </c>
    </row>
    <row r="2975" spans="1:9" x14ac:dyDescent="0.25">
      <c r="A2975" s="14">
        <v>44253</v>
      </c>
      <c r="B2975" s="8" t="s">
        <v>17898</v>
      </c>
      <c r="C2975" s="12">
        <v>48656</v>
      </c>
      <c r="D2975" s="13" t="s">
        <v>3980</v>
      </c>
      <c r="E2975" s="48">
        <v>4908.8999999999996</v>
      </c>
      <c r="F2975" s="15">
        <v>44254</v>
      </c>
      <c r="G2975" s="48">
        <v>4908.8999999999996</v>
      </c>
      <c r="H2975" s="49">
        <f>Tabla13[[#This Row],[Importe]]-Tabla13[[#This Row],[Pagado]]</f>
        <v>0</v>
      </c>
      <c r="I2975" s="8" t="s">
        <v>10970</v>
      </c>
    </row>
    <row r="2976" spans="1:9" x14ac:dyDescent="0.25">
      <c r="A2976" s="14">
        <v>44253</v>
      </c>
      <c r="B2976" s="8" t="s">
        <v>17899</v>
      </c>
      <c r="C2976" s="12">
        <v>48657</v>
      </c>
      <c r="D2976" s="17" t="s">
        <v>7662</v>
      </c>
      <c r="E2976" s="48">
        <v>0</v>
      </c>
      <c r="F2976" s="18" t="s">
        <v>7662</v>
      </c>
      <c r="G2976" s="48">
        <v>0</v>
      </c>
      <c r="H2976" s="49">
        <f>Tabla13[[#This Row],[Importe]]-Tabla13[[#This Row],[Pagado]]</f>
        <v>0</v>
      </c>
      <c r="I2976" s="8" t="s">
        <v>7662</v>
      </c>
    </row>
    <row r="2977" spans="1:9" x14ac:dyDescent="0.25">
      <c r="A2977" s="14">
        <v>44253</v>
      </c>
      <c r="B2977" s="8" t="s">
        <v>17900</v>
      </c>
      <c r="C2977" s="12">
        <v>48658</v>
      </c>
      <c r="D2977" s="13" t="s">
        <v>4116</v>
      </c>
      <c r="E2977" s="48">
        <v>1361</v>
      </c>
      <c r="F2977" s="15">
        <v>44254</v>
      </c>
      <c r="G2977" s="48">
        <v>1361</v>
      </c>
      <c r="H2977" s="49">
        <f>Tabla13[[#This Row],[Importe]]-Tabla13[[#This Row],[Pagado]]</f>
        <v>0</v>
      </c>
      <c r="I2977" s="8" t="s">
        <v>10970</v>
      </c>
    </row>
    <row r="2978" spans="1:9" x14ac:dyDescent="0.25">
      <c r="A2978" s="14">
        <v>44253</v>
      </c>
      <c r="B2978" s="8" t="s">
        <v>17901</v>
      </c>
      <c r="C2978" s="12">
        <v>48659</v>
      </c>
      <c r="D2978" s="13" t="s">
        <v>4116</v>
      </c>
      <c r="E2978" s="48">
        <v>847</v>
      </c>
      <c r="F2978" s="15">
        <v>44254</v>
      </c>
      <c r="G2978" s="48">
        <v>847</v>
      </c>
      <c r="H2978" s="49">
        <f>Tabla13[[#This Row],[Importe]]-Tabla13[[#This Row],[Pagado]]</f>
        <v>0</v>
      </c>
      <c r="I2978" s="8" t="s">
        <v>10970</v>
      </c>
    </row>
    <row r="2979" spans="1:9" x14ac:dyDescent="0.25">
      <c r="A2979" s="14">
        <v>44253</v>
      </c>
      <c r="B2979" s="8" t="s">
        <v>17902</v>
      </c>
      <c r="C2979" s="12">
        <v>48660</v>
      </c>
      <c r="D2979" s="13" t="s">
        <v>4066</v>
      </c>
      <c r="E2979" s="48">
        <v>2078.6999999999998</v>
      </c>
      <c r="F2979" s="15">
        <v>44253</v>
      </c>
      <c r="G2979" s="48">
        <v>2078.6999999999998</v>
      </c>
      <c r="H2979" s="49">
        <f>Tabla13[[#This Row],[Importe]]-Tabla13[[#This Row],[Pagado]]</f>
        <v>0</v>
      </c>
      <c r="I2979" s="8" t="s">
        <v>10970</v>
      </c>
    </row>
    <row r="2980" spans="1:9" x14ac:dyDescent="0.25">
      <c r="A2980" s="14">
        <v>44253</v>
      </c>
      <c r="B2980" s="8" t="s">
        <v>17903</v>
      </c>
      <c r="C2980" s="12">
        <v>48661</v>
      </c>
      <c r="D2980" s="13" t="s">
        <v>3988</v>
      </c>
      <c r="E2980" s="48">
        <v>5571</v>
      </c>
      <c r="F2980" s="15">
        <v>44254</v>
      </c>
      <c r="G2980" s="48">
        <v>5571</v>
      </c>
      <c r="H2980" s="49">
        <f>Tabla13[[#This Row],[Importe]]-Tabla13[[#This Row],[Pagado]]</f>
        <v>0</v>
      </c>
      <c r="I2980" s="8" t="s">
        <v>10970</v>
      </c>
    </row>
    <row r="2981" spans="1:9" x14ac:dyDescent="0.25">
      <c r="A2981" s="14">
        <v>44253</v>
      </c>
      <c r="B2981" s="8" t="s">
        <v>17904</v>
      </c>
      <c r="C2981" s="12">
        <v>48662</v>
      </c>
      <c r="D2981" s="13" t="s">
        <v>4119</v>
      </c>
      <c r="E2981" s="48">
        <v>3945.6</v>
      </c>
      <c r="F2981" s="15">
        <v>44253</v>
      </c>
      <c r="G2981" s="48">
        <v>3945.6</v>
      </c>
      <c r="H2981" s="49">
        <f>Tabla13[[#This Row],[Importe]]-Tabla13[[#This Row],[Pagado]]</f>
        <v>0</v>
      </c>
      <c r="I2981" s="8" t="s">
        <v>10970</v>
      </c>
    </row>
    <row r="2982" spans="1:9" x14ac:dyDescent="0.25">
      <c r="A2982" s="14">
        <v>44253</v>
      </c>
      <c r="B2982" s="8" t="s">
        <v>17905</v>
      </c>
      <c r="C2982" s="12">
        <v>48663</v>
      </c>
      <c r="D2982" s="13" t="s">
        <v>4019</v>
      </c>
      <c r="E2982" s="48">
        <v>7.04</v>
      </c>
      <c r="F2982" s="15">
        <v>44259</v>
      </c>
      <c r="G2982" s="48">
        <v>7.04</v>
      </c>
      <c r="H2982" s="49">
        <f>Tabla13[[#This Row],[Importe]]-Tabla13[[#This Row],[Pagado]]</f>
        <v>0</v>
      </c>
      <c r="I2982" s="8" t="s">
        <v>10970</v>
      </c>
    </row>
    <row r="2983" spans="1:9" x14ac:dyDescent="0.25">
      <c r="A2983" s="14">
        <v>44253</v>
      </c>
      <c r="B2983" s="8" t="s">
        <v>17906</v>
      </c>
      <c r="C2983" s="12">
        <v>48664</v>
      </c>
      <c r="D2983" s="13" t="s">
        <v>4122</v>
      </c>
      <c r="E2983" s="48">
        <v>3.58</v>
      </c>
      <c r="F2983" s="15">
        <v>44274</v>
      </c>
      <c r="G2983" s="48">
        <v>3.58</v>
      </c>
      <c r="H2983" s="49">
        <f>Tabla13[[#This Row],[Importe]]-Tabla13[[#This Row],[Pagado]]</f>
        <v>0</v>
      </c>
      <c r="I2983" s="8" t="s">
        <v>12422</v>
      </c>
    </row>
    <row r="2984" spans="1:9" x14ac:dyDescent="0.25">
      <c r="A2984" s="14">
        <v>44253</v>
      </c>
      <c r="B2984" s="8" t="s">
        <v>17907</v>
      </c>
      <c r="C2984" s="12">
        <v>48665</v>
      </c>
      <c r="D2984" s="13" t="s">
        <v>3952</v>
      </c>
      <c r="E2984" s="48">
        <v>7399</v>
      </c>
      <c r="F2984" s="15">
        <v>44253</v>
      </c>
      <c r="G2984" s="48">
        <v>7399</v>
      </c>
      <c r="H2984" s="49">
        <f>Tabla13[[#This Row],[Importe]]-Tabla13[[#This Row],[Pagado]]</f>
        <v>0</v>
      </c>
      <c r="I2984" s="8" t="s">
        <v>10970</v>
      </c>
    </row>
    <row r="2985" spans="1:9" x14ac:dyDescent="0.25">
      <c r="A2985" s="14">
        <v>44253</v>
      </c>
      <c r="B2985" s="8" t="s">
        <v>17908</v>
      </c>
      <c r="C2985" s="12">
        <v>48666</v>
      </c>
      <c r="D2985" s="13" t="s">
        <v>4207</v>
      </c>
      <c r="E2985" s="48">
        <v>2759.8</v>
      </c>
      <c r="F2985" s="15">
        <v>44253</v>
      </c>
      <c r="G2985" s="48">
        <v>2759.8</v>
      </c>
      <c r="H2985" s="49">
        <f>Tabla13[[#This Row],[Importe]]-Tabla13[[#This Row],[Pagado]]</f>
        <v>0</v>
      </c>
      <c r="I2985" s="8" t="s">
        <v>10970</v>
      </c>
    </row>
    <row r="2986" spans="1:9" x14ac:dyDescent="0.25">
      <c r="A2986" s="14">
        <v>44253</v>
      </c>
      <c r="B2986" s="8" t="s">
        <v>17909</v>
      </c>
      <c r="C2986" s="12">
        <v>48667</v>
      </c>
      <c r="D2986" s="13" t="s">
        <v>4012</v>
      </c>
      <c r="E2986" s="48">
        <v>1778.4</v>
      </c>
      <c r="F2986" s="15">
        <v>44253</v>
      </c>
      <c r="G2986" s="48">
        <v>1778.4</v>
      </c>
      <c r="H2986" s="49">
        <f>Tabla13[[#This Row],[Importe]]-Tabla13[[#This Row],[Pagado]]</f>
        <v>0</v>
      </c>
      <c r="I2986" s="8" t="s">
        <v>10970</v>
      </c>
    </row>
    <row r="2987" spans="1:9" x14ac:dyDescent="0.25">
      <c r="A2987" s="14">
        <v>44253</v>
      </c>
      <c r="B2987" s="8" t="s">
        <v>17910</v>
      </c>
      <c r="C2987" s="12">
        <v>48668</v>
      </c>
      <c r="D2987" s="13" t="s">
        <v>4162</v>
      </c>
      <c r="E2987" s="48">
        <v>556.5</v>
      </c>
      <c r="F2987" s="15">
        <v>44253</v>
      </c>
      <c r="G2987" s="48">
        <v>556.5</v>
      </c>
      <c r="H2987" s="49">
        <f>Tabla13[[#This Row],[Importe]]-Tabla13[[#This Row],[Pagado]]</f>
        <v>0</v>
      </c>
      <c r="I2987" s="8" t="s">
        <v>10970</v>
      </c>
    </row>
    <row r="2988" spans="1:9" x14ac:dyDescent="0.25">
      <c r="A2988" s="14">
        <v>44253</v>
      </c>
      <c r="B2988" s="8" t="s">
        <v>17911</v>
      </c>
      <c r="C2988" s="12">
        <v>48669</v>
      </c>
      <c r="D2988" s="13" t="s">
        <v>3964</v>
      </c>
      <c r="E2988" s="48">
        <v>451.4</v>
      </c>
      <c r="F2988" s="15">
        <v>44253</v>
      </c>
      <c r="G2988" s="48">
        <v>451.4</v>
      </c>
      <c r="H2988" s="49">
        <f>Tabla13[[#This Row],[Importe]]-Tabla13[[#This Row],[Pagado]]</f>
        <v>0</v>
      </c>
      <c r="I2988" s="8" t="s">
        <v>10970</v>
      </c>
    </row>
    <row r="2989" spans="1:9" x14ac:dyDescent="0.25">
      <c r="A2989" s="14">
        <v>44253</v>
      </c>
      <c r="B2989" s="8" t="s">
        <v>17912</v>
      </c>
      <c r="C2989" s="12">
        <v>48670</v>
      </c>
      <c r="D2989" s="13" t="s">
        <v>3964</v>
      </c>
      <c r="E2989" s="48">
        <v>775.6</v>
      </c>
      <c r="F2989" s="15">
        <v>44253</v>
      </c>
      <c r="G2989" s="48">
        <v>775.6</v>
      </c>
      <c r="H2989" s="49">
        <f>Tabla13[[#This Row],[Importe]]-Tabla13[[#This Row],[Pagado]]</f>
        <v>0</v>
      </c>
      <c r="I2989" s="8" t="s">
        <v>10970</v>
      </c>
    </row>
    <row r="2990" spans="1:9" x14ac:dyDescent="0.25">
      <c r="A2990" s="14">
        <v>44253</v>
      </c>
      <c r="B2990" s="8" t="s">
        <v>17913</v>
      </c>
      <c r="C2990" s="12">
        <v>48671</v>
      </c>
      <c r="D2990" s="13" t="s">
        <v>4129</v>
      </c>
      <c r="E2990" s="48">
        <v>20196.900000000001</v>
      </c>
      <c r="F2990" s="15">
        <v>44254</v>
      </c>
      <c r="G2990" s="48">
        <v>20196.900000000001</v>
      </c>
      <c r="H2990" s="49">
        <f>Tabla13[[#This Row],[Importe]]-Tabla13[[#This Row],[Pagado]]</f>
        <v>0</v>
      </c>
      <c r="I2990" s="8" t="s">
        <v>10970</v>
      </c>
    </row>
    <row r="2991" spans="1:9" x14ac:dyDescent="0.25">
      <c r="A2991" s="14">
        <v>44253</v>
      </c>
      <c r="B2991" s="8" t="s">
        <v>17914</v>
      </c>
      <c r="C2991" s="12">
        <v>48672</v>
      </c>
      <c r="D2991" s="13" t="s">
        <v>3935</v>
      </c>
      <c r="E2991" s="48">
        <v>9539.2000000000007</v>
      </c>
      <c r="F2991" s="15">
        <v>44255</v>
      </c>
      <c r="G2991" s="48">
        <v>9539.2000000000007</v>
      </c>
      <c r="H2991" s="49">
        <f>Tabla13[[#This Row],[Importe]]-Tabla13[[#This Row],[Pagado]]</f>
        <v>0</v>
      </c>
      <c r="I2991" s="8" t="s">
        <v>10970</v>
      </c>
    </row>
    <row r="2992" spans="1:9" x14ac:dyDescent="0.25">
      <c r="A2992" s="14">
        <v>44253</v>
      </c>
      <c r="B2992" s="8" t="s">
        <v>17915</v>
      </c>
      <c r="C2992" s="12">
        <v>48673</v>
      </c>
      <c r="D2992" s="13" t="s">
        <v>4102</v>
      </c>
      <c r="E2992" s="48">
        <v>3873.2</v>
      </c>
      <c r="F2992" s="15">
        <v>44253</v>
      </c>
      <c r="G2992" s="48">
        <v>3873.2</v>
      </c>
      <c r="H2992" s="49">
        <f>Tabla13[[#This Row],[Importe]]-Tabla13[[#This Row],[Pagado]]</f>
        <v>0</v>
      </c>
      <c r="I2992" s="8" t="s">
        <v>10970</v>
      </c>
    </row>
    <row r="2993" spans="1:9" x14ac:dyDescent="0.25">
      <c r="A2993" s="14">
        <v>44253</v>
      </c>
      <c r="B2993" s="8" t="s">
        <v>17916</v>
      </c>
      <c r="C2993" s="12">
        <v>48674</v>
      </c>
      <c r="D2993" s="13" t="s">
        <v>4061</v>
      </c>
      <c r="E2993" s="48">
        <v>741.6</v>
      </c>
      <c r="F2993" s="15">
        <v>44253</v>
      </c>
      <c r="G2993" s="48">
        <v>741.6</v>
      </c>
      <c r="H2993" s="49">
        <f>Tabla13[[#This Row],[Importe]]-Tabla13[[#This Row],[Pagado]]</f>
        <v>0</v>
      </c>
      <c r="I2993" s="8" t="s">
        <v>10970</v>
      </c>
    </row>
    <row r="2994" spans="1:9" x14ac:dyDescent="0.25">
      <c r="A2994" s="14">
        <v>44253</v>
      </c>
      <c r="B2994" s="8" t="s">
        <v>17917</v>
      </c>
      <c r="C2994" s="12">
        <v>48675</v>
      </c>
      <c r="D2994" s="17" t="s">
        <v>7662</v>
      </c>
      <c r="E2994" s="48">
        <v>0</v>
      </c>
      <c r="F2994" s="18" t="s">
        <v>7662</v>
      </c>
      <c r="G2994" s="48">
        <v>0</v>
      </c>
      <c r="H2994" s="49">
        <f>Tabla13[[#This Row],[Importe]]-Tabla13[[#This Row],[Pagado]]</f>
        <v>0</v>
      </c>
      <c r="I2994" s="8" t="s">
        <v>7662</v>
      </c>
    </row>
    <row r="2995" spans="1:9" x14ac:dyDescent="0.25">
      <c r="A2995" s="14">
        <v>44253</v>
      </c>
      <c r="B2995" s="8" t="s">
        <v>17918</v>
      </c>
      <c r="C2995" s="12">
        <v>48676</v>
      </c>
      <c r="D2995" s="13" t="s">
        <v>4048</v>
      </c>
      <c r="E2995" s="48">
        <v>18593.400000000001</v>
      </c>
      <c r="F2995" s="15">
        <v>44254</v>
      </c>
      <c r="G2995" s="48">
        <v>18593.400000000001</v>
      </c>
      <c r="H2995" s="49">
        <f>Tabla13[[#This Row],[Importe]]-Tabla13[[#This Row],[Pagado]]</f>
        <v>0</v>
      </c>
      <c r="I2995" s="8" t="s">
        <v>10970</v>
      </c>
    </row>
    <row r="2996" spans="1:9" x14ac:dyDescent="0.25">
      <c r="A2996" s="14">
        <v>44253</v>
      </c>
      <c r="B2996" s="8" t="s">
        <v>17919</v>
      </c>
      <c r="C2996" s="12">
        <v>48677</v>
      </c>
      <c r="D2996" s="13" t="s">
        <v>3962</v>
      </c>
      <c r="E2996" s="48">
        <v>5113.6000000000004</v>
      </c>
      <c r="F2996" s="15">
        <v>44253</v>
      </c>
      <c r="G2996" s="48">
        <v>5113.6000000000004</v>
      </c>
      <c r="H2996" s="49">
        <f>Tabla13[[#This Row],[Importe]]-Tabla13[[#This Row],[Pagado]]</f>
        <v>0</v>
      </c>
      <c r="I2996" s="8" t="s">
        <v>10970</v>
      </c>
    </row>
    <row r="2997" spans="1:9" x14ac:dyDescent="0.25">
      <c r="A2997" s="14">
        <v>44253</v>
      </c>
      <c r="B2997" s="8" t="s">
        <v>17920</v>
      </c>
      <c r="C2997" s="12">
        <v>48678</v>
      </c>
      <c r="D2997" s="13" t="s">
        <v>4001</v>
      </c>
      <c r="E2997" s="48">
        <v>6870</v>
      </c>
      <c r="F2997" s="15">
        <v>44254</v>
      </c>
      <c r="G2997" s="48">
        <v>6870</v>
      </c>
      <c r="H2997" s="49">
        <f>Tabla13[[#This Row],[Importe]]-Tabla13[[#This Row],[Pagado]]</f>
        <v>0</v>
      </c>
      <c r="I2997" s="8" t="s">
        <v>10970</v>
      </c>
    </row>
    <row r="2998" spans="1:9" x14ac:dyDescent="0.25">
      <c r="A2998" s="14">
        <v>44253</v>
      </c>
      <c r="B2998" s="8" t="s">
        <v>17921</v>
      </c>
      <c r="C2998" s="12">
        <v>48679</v>
      </c>
      <c r="D2998" s="13" t="s">
        <v>4100</v>
      </c>
      <c r="E2998" s="48">
        <v>561.6</v>
      </c>
      <c r="F2998" s="15">
        <v>44254</v>
      </c>
      <c r="G2998" s="48">
        <v>561.6</v>
      </c>
      <c r="H2998" s="49">
        <f>Tabla13[[#This Row],[Importe]]-Tabla13[[#This Row],[Pagado]]</f>
        <v>0</v>
      </c>
      <c r="I2998" s="8" t="s">
        <v>10970</v>
      </c>
    </row>
    <row r="2999" spans="1:9" x14ac:dyDescent="0.25">
      <c r="A2999" s="14">
        <v>44253</v>
      </c>
      <c r="B2999" s="8" t="s">
        <v>17922</v>
      </c>
      <c r="C2999" s="12">
        <v>48680</v>
      </c>
      <c r="D2999" s="13" t="s">
        <v>4002</v>
      </c>
      <c r="E2999" s="48">
        <v>2680</v>
      </c>
      <c r="F2999" s="15">
        <v>44254</v>
      </c>
      <c r="G2999" s="48">
        <v>2680</v>
      </c>
      <c r="H2999" s="49">
        <f>Tabla13[[#This Row],[Importe]]-Tabla13[[#This Row],[Pagado]]</f>
        <v>0</v>
      </c>
      <c r="I2999" s="8" t="s">
        <v>10970</v>
      </c>
    </row>
    <row r="3000" spans="1:9" x14ac:dyDescent="0.25">
      <c r="A3000" s="14">
        <v>44253</v>
      </c>
      <c r="B3000" s="8" t="s">
        <v>17923</v>
      </c>
      <c r="C3000" s="12">
        <v>48681</v>
      </c>
      <c r="D3000" s="13" t="s">
        <v>4000</v>
      </c>
      <c r="E3000" s="48">
        <v>540</v>
      </c>
      <c r="F3000" s="15">
        <v>44254</v>
      </c>
      <c r="G3000" s="48">
        <v>540</v>
      </c>
      <c r="H3000" s="49">
        <f>Tabla13[[#This Row],[Importe]]-Tabla13[[#This Row],[Pagado]]</f>
        <v>0</v>
      </c>
      <c r="I3000" s="8" t="s">
        <v>10970</v>
      </c>
    </row>
    <row r="3001" spans="1:9" x14ac:dyDescent="0.25">
      <c r="A3001" s="14">
        <v>44253</v>
      </c>
      <c r="B3001" s="8" t="s">
        <v>17924</v>
      </c>
      <c r="C3001" s="12">
        <v>48682</v>
      </c>
      <c r="D3001" s="13" t="s">
        <v>4010</v>
      </c>
      <c r="E3001" s="48">
        <v>2160.5</v>
      </c>
      <c r="F3001" s="15">
        <v>44254</v>
      </c>
      <c r="G3001" s="48">
        <v>2160.5</v>
      </c>
      <c r="H3001" s="49">
        <f>Tabla13[[#This Row],[Importe]]-Tabla13[[#This Row],[Pagado]]</f>
        <v>0</v>
      </c>
      <c r="I3001" s="8" t="s">
        <v>10970</v>
      </c>
    </row>
    <row r="3002" spans="1:9" x14ac:dyDescent="0.25">
      <c r="A3002" s="14">
        <v>44253</v>
      </c>
      <c r="B3002" s="8" t="s">
        <v>17925</v>
      </c>
      <c r="C3002" s="12">
        <v>48683</v>
      </c>
      <c r="D3002" s="13" t="s">
        <v>4017</v>
      </c>
      <c r="E3002" s="48">
        <v>2040</v>
      </c>
      <c r="F3002" s="15">
        <v>44261</v>
      </c>
      <c r="G3002" s="48">
        <v>2040</v>
      </c>
      <c r="H3002" s="49">
        <f>Tabla13[[#This Row],[Importe]]-Tabla13[[#This Row],[Pagado]]</f>
        <v>0</v>
      </c>
      <c r="I3002" s="8" t="s">
        <v>10970</v>
      </c>
    </row>
    <row r="3003" spans="1:9" x14ac:dyDescent="0.25">
      <c r="A3003" s="14">
        <v>44253</v>
      </c>
      <c r="B3003" s="8" t="s">
        <v>17926</v>
      </c>
      <c r="C3003" s="12">
        <v>48684</v>
      </c>
      <c r="D3003" s="13" t="s">
        <v>4073</v>
      </c>
      <c r="E3003" s="48">
        <v>7744.4</v>
      </c>
      <c r="F3003" s="15">
        <v>44253</v>
      </c>
      <c r="G3003" s="48">
        <v>7744.4</v>
      </c>
      <c r="H3003" s="49">
        <f>Tabla13[[#This Row],[Importe]]-Tabla13[[#This Row],[Pagado]]</f>
        <v>0</v>
      </c>
      <c r="I3003" s="8" t="s">
        <v>10970</v>
      </c>
    </row>
    <row r="3004" spans="1:9" x14ac:dyDescent="0.25">
      <c r="A3004" s="14">
        <v>44253</v>
      </c>
      <c r="B3004" s="8" t="s">
        <v>17927</v>
      </c>
      <c r="C3004" s="12">
        <v>48685</v>
      </c>
      <c r="D3004" s="13" t="s">
        <v>4025</v>
      </c>
      <c r="E3004" s="48">
        <v>3954</v>
      </c>
      <c r="F3004" s="15">
        <v>44253</v>
      </c>
      <c r="G3004" s="48">
        <v>3954</v>
      </c>
      <c r="H3004" s="49">
        <f>Tabla13[[#This Row],[Importe]]-Tabla13[[#This Row],[Pagado]]</f>
        <v>0</v>
      </c>
      <c r="I3004" s="8" t="s">
        <v>10970</v>
      </c>
    </row>
    <row r="3005" spans="1:9" x14ac:dyDescent="0.25">
      <c r="A3005" s="14">
        <v>44253</v>
      </c>
      <c r="B3005" s="8" t="s">
        <v>17928</v>
      </c>
      <c r="C3005" s="12">
        <v>48686</v>
      </c>
      <c r="D3005" s="13" t="s">
        <v>3964</v>
      </c>
      <c r="E3005" s="48">
        <v>336</v>
      </c>
      <c r="F3005" s="15">
        <v>44253</v>
      </c>
      <c r="G3005" s="48">
        <v>336</v>
      </c>
      <c r="H3005" s="49">
        <f>Tabla13[[#This Row],[Importe]]-Tabla13[[#This Row],[Pagado]]</f>
        <v>0</v>
      </c>
      <c r="I3005" s="8" t="s">
        <v>10970</v>
      </c>
    </row>
    <row r="3006" spans="1:9" x14ac:dyDescent="0.25">
      <c r="A3006" s="14">
        <v>44253</v>
      </c>
      <c r="B3006" s="8" t="s">
        <v>17929</v>
      </c>
      <c r="C3006" s="12">
        <v>48687</v>
      </c>
      <c r="D3006" s="13" t="s">
        <v>3964</v>
      </c>
      <c r="E3006" s="48">
        <v>855.4</v>
      </c>
      <c r="F3006" s="15">
        <v>44253</v>
      </c>
      <c r="G3006" s="48">
        <v>855.4</v>
      </c>
      <c r="H3006" s="49">
        <f>Tabla13[[#This Row],[Importe]]-Tabla13[[#This Row],[Pagado]]</f>
        <v>0</v>
      </c>
      <c r="I3006" s="8" t="s">
        <v>10970</v>
      </c>
    </row>
    <row r="3007" spans="1:9" x14ac:dyDescent="0.25">
      <c r="A3007" s="14">
        <v>44253</v>
      </c>
      <c r="B3007" s="8" t="s">
        <v>17930</v>
      </c>
      <c r="C3007" s="12">
        <v>48688</v>
      </c>
      <c r="D3007" s="13" t="s">
        <v>4167</v>
      </c>
      <c r="E3007" s="48">
        <v>7416</v>
      </c>
      <c r="F3007" s="15">
        <v>44253</v>
      </c>
      <c r="G3007" s="48">
        <v>7416</v>
      </c>
      <c r="H3007" s="49">
        <f>Tabla13[[#This Row],[Importe]]-Tabla13[[#This Row],[Pagado]]</f>
        <v>0</v>
      </c>
      <c r="I3007" s="8" t="s">
        <v>10970</v>
      </c>
    </row>
    <row r="3008" spans="1:9" x14ac:dyDescent="0.25">
      <c r="A3008" s="14">
        <v>44253</v>
      </c>
      <c r="B3008" s="8" t="s">
        <v>17931</v>
      </c>
      <c r="C3008" s="12">
        <v>48689</v>
      </c>
      <c r="D3008" s="13" t="s">
        <v>4092</v>
      </c>
      <c r="E3008" s="48">
        <v>3526.2</v>
      </c>
      <c r="F3008" s="15">
        <v>44253</v>
      </c>
      <c r="G3008" s="48">
        <v>3526.2</v>
      </c>
      <c r="H3008" s="49">
        <f>Tabla13[[#This Row],[Importe]]-Tabla13[[#This Row],[Pagado]]</f>
        <v>0</v>
      </c>
      <c r="I3008" s="8" t="s">
        <v>10970</v>
      </c>
    </row>
    <row r="3009" spans="1:9" x14ac:dyDescent="0.25">
      <c r="A3009" s="14">
        <v>44253</v>
      </c>
      <c r="B3009" s="8" t="s">
        <v>17932</v>
      </c>
      <c r="C3009" s="12">
        <v>48690</v>
      </c>
      <c r="D3009" s="13" t="s">
        <v>8503</v>
      </c>
      <c r="E3009" s="48">
        <v>5459.4</v>
      </c>
      <c r="F3009" s="15">
        <v>44253</v>
      </c>
      <c r="G3009" s="48">
        <v>5459.4</v>
      </c>
      <c r="H3009" s="49">
        <f>Tabla13[[#This Row],[Importe]]-Tabla13[[#This Row],[Pagado]]</f>
        <v>0</v>
      </c>
      <c r="I3009" s="8" t="s">
        <v>10970</v>
      </c>
    </row>
    <row r="3010" spans="1:9" x14ac:dyDescent="0.25">
      <c r="A3010" s="14">
        <v>44253</v>
      </c>
      <c r="B3010" s="8" t="s">
        <v>17933</v>
      </c>
      <c r="C3010" s="12">
        <v>48691</v>
      </c>
      <c r="D3010" s="13" t="s">
        <v>4097</v>
      </c>
      <c r="E3010" s="48">
        <v>1680</v>
      </c>
      <c r="F3010" s="15">
        <v>44253</v>
      </c>
      <c r="G3010" s="48">
        <v>1680</v>
      </c>
      <c r="H3010" s="49">
        <f>Tabla13[[#This Row],[Importe]]-Tabla13[[#This Row],[Pagado]]</f>
        <v>0</v>
      </c>
      <c r="I3010" s="8" t="s">
        <v>10970</v>
      </c>
    </row>
    <row r="3011" spans="1:9" x14ac:dyDescent="0.25">
      <c r="A3011" s="14">
        <v>44253</v>
      </c>
      <c r="B3011" s="8" t="s">
        <v>17934</v>
      </c>
      <c r="C3011" s="12">
        <v>48692</v>
      </c>
      <c r="D3011" s="13" t="s">
        <v>3980</v>
      </c>
      <c r="E3011" s="48">
        <v>4012.1</v>
      </c>
      <c r="F3011" s="15">
        <v>44254</v>
      </c>
      <c r="G3011" s="48">
        <v>4012.1</v>
      </c>
      <c r="H3011" s="49">
        <f>Tabla13[[#This Row],[Importe]]-Tabla13[[#This Row],[Pagado]]</f>
        <v>0</v>
      </c>
      <c r="I3011" s="8" t="s">
        <v>10970</v>
      </c>
    </row>
    <row r="3012" spans="1:9" x14ac:dyDescent="0.25">
      <c r="A3012" s="14">
        <v>44253</v>
      </c>
      <c r="B3012" s="8" t="s">
        <v>17935</v>
      </c>
      <c r="C3012" s="12">
        <v>48693</v>
      </c>
      <c r="D3012" s="13" t="s">
        <v>4076</v>
      </c>
      <c r="E3012" s="48">
        <v>5694.8</v>
      </c>
      <c r="F3012" s="15">
        <v>44256</v>
      </c>
      <c r="G3012" s="48">
        <v>5694.8</v>
      </c>
      <c r="H3012" s="49">
        <f>Tabla13[[#This Row],[Importe]]-Tabla13[[#This Row],[Pagado]]</f>
        <v>0</v>
      </c>
      <c r="I3012" s="8" t="s">
        <v>10970</v>
      </c>
    </row>
    <row r="3013" spans="1:9" x14ac:dyDescent="0.25">
      <c r="A3013" s="14">
        <v>44253</v>
      </c>
      <c r="B3013" s="8" t="s">
        <v>17936</v>
      </c>
      <c r="C3013" s="12">
        <v>48694</v>
      </c>
      <c r="D3013" s="13" t="s">
        <v>4123</v>
      </c>
      <c r="E3013" s="48">
        <v>5719.1</v>
      </c>
      <c r="F3013" s="15">
        <v>44254</v>
      </c>
      <c r="G3013" s="48">
        <v>5719.1</v>
      </c>
      <c r="H3013" s="49">
        <f>Tabla13[[#This Row],[Importe]]-Tabla13[[#This Row],[Pagado]]</f>
        <v>0</v>
      </c>
      <c r="I3013" s="8" t="s">
        <v>10970</v>
      </c>
    </row>
    <row r="3014" spans="1:9" x14ac:dyDescent="0.25">
      <c r="A3014" s="14">
        <v>44254</v>
      </c>
      <c r="B3014" s="8" t="s">
        <v>17937</v>
      </c>
      <c r="C3014" s="12">
        <v>48695</v>
      </c>
      <c r="D3014" s="13" t="s">
        <v>3968</v>
      </c>
      <c r="E3014" s="48">
        <v>8640</v>
      </c>
      <c r="F3014" s="15">
        <v>44257</v>
      </c>
      <c r="G3014" s="48">
        <v>8640</v>
      </c>
      <c r="H3014" s="49">
        <f>Tabla13[[#This Row],[Importe]]-Tabla13[[#This Row],[Pagado]]</f>
        <v>0</v>
      </c>
      <c r="I3014" s="8" t="s">
        <v>10970</v>
      </c>
    </row>
    <row r="3015" spans="1:9" x14ac:dyDescent="0.25">
      <c r="A3015" s="14">
        <v>44254</v>
      </c>
      <c r="B3015" s="8" t="s">
        <v>17938</v>
      </c>
      <c r="C3015" s="12">
        <v>48696</v>
      </c>
      <c r="D3015" s="13" t="s">
        <v>3956</v>
      </c>
      <c r="E3015" s="48">
        <v>3360</v>
      </c>
      <c r="F3015" s="15">
        <v>44254</v>
      </c>
      <c r="G3015" s="48">
        <v>3360</v>
      </c>
      <c r="H3015" s="49">
        <f>Tabla13[[#This Row],[Importe]]-Tabla13[[#This Row],[Pagado]]</f>
        <v>0</v>
      </c>
      <c r="I3015" s="8" t="s">
        <v>10970</v>
      </c>
    </row>
    <row r="3016" spans="1:9" x14ac:dyDescent="0.25">
      <c r="A3016" s="14">
        <v>44254</v>
      </c>
      <c r="B3016" s="8" t="s">
        <v>17939</v>
      </c>
      <c r="C3016" s="12">
        <v>48697</v>
      </c>
      <c r="D3016" s="13" t="s">
        <v>3957</v>
      </c>
      <c r="E3016" s="48">
        <v>3780</v>
      </c>
      <c r="F3016" s="15">
        <v>44254</v>
      </c>
      <c r="G3016" s="48">
        <v>3780</v>
      </c>
      <c r="H3016" s="49">
        <f>Tabla13[[#This Row],[Importe]]-Tabla13[[#This Row],[Pagado]]</f>
        <v>0</v>
      </c>
      <c r="I3016" s="8" t="s">
        <v>10970</v>
      </c>
    </row>
    <row r="3017" spans="1:9" x14ac:dyDescent="0.25">
      <c r="A3017" s="14">
        <v>44254</v>
      </c>
      <c r="B3017" s="8" t="s">
        <v>17940</v>
      </c>
      <c r="C3017" s="12">
        <v>48698</v>
      </c>
      <c r="D3017" s="13" t="s">
        <v>4184</v>
      </c>
      <c r="E3017" s="48">
        <v>12346.4</v>
      </c>
      <c r="F3017" s="15">
        <v>44254</v>
      </c>
      <c r="G3017" s="48">
        <v>12346.4</v>
      </c>
      <c r="H3017" s="49">
        <f>Tabla13[[#This Row],[Importe]]-Tabla13[[#This Row],[Pagado]]</f>
        <v>0</v>
      </c>
      <c r="I3017" s="8" t="s">
        <v>10970</v>
      </c>
    </row>
    <row r="3018" spans="1:9" ht="30" x14ac:dyDescent="0.25">
      <c r="A3018" s="14">
        <v>44254</v>
      </c>
      <c r="B3018" s="8" t="s">
        <v>17941</v>
      </c>
      <c r="C3018" s="12">
        <v>48699</v>
      </c>
      <c r="D3018" s="13" t="s">
        <v>3935</v>
      </c>
      <c r="E3018" s="48">
        <v>59719</v>
      </c>
      <c r="F3018" s="15" t="s">
        <v>18138</v>
      </c>
      <c r="G3018" s="48">
        <f>5500+54219</f>
        <v>59719</v>
      </c>
      <c r="H3018" s="49">
        <f>Tabla13[[#This Row],[Importe]]-Tabla13[[#This Row],[Pagado]]</f>
        <v>0</v>
      </c>
      <c r="I3018" s="8" t="s">
        <v>10970</v>
      </c>
    </row>
    <row r="3019" spans="1:9" x14ac:dyDescent="0.25">
      <c r="A3019" s="14">
        <v>44254</v>
      </c>
      <c r="B3019" s="8" t="s">
        <v>17942</v>
      </c>
      <c r="C3019" s="12">
        <v>48700</v>
      </c>
      <c r="D3019" s="13" t="s">
        <v>3954</v>
      </c>
      <c r="E3019" s="48">
        <v>5365.1</v>
      </c>
      <c r="F3019" s="15">
        <v>44254</v>
      </c>
      <c r="G3019" s="48">
        <v>5365.1</v>
      </c>
      <c r="H3019" s="49">
        <f>Tabla13[[#This Row],[Importe]]-Tabla13[[#This Row],[Pagado]]</f>
        <v>0</v>
      </c>
      <c r="I3019" s="8" t="s">
        <v>10970</v>
      </c>
    </row>
    <row r="3020" spans="1:9" x14ac:dyDescent="0.25">
      <c r="A3020" s="14">
        <v>44254</v>
      </c>
      <c r="B3020" s="8" t="s">
        <v>17943</v>
      </c>
      <c r="C3020" s="12">
        <v>48701</v>
      </c>
      <c r="D3020" s="13" t="s">
        <v>4031</v>
      </c>
      <c r="E3020" s="48">
        <v>4897.8</v>
      </c>
      <c r="F3020" s="15">
        <v>44254</v>
      </c>
      <c r="G3020" s="48">
        <v>4897.8</v>
      </c>
      <c r="H3020" s="49">
        <f>Tabla13[[#This Row],[Importe]]-Tabla13[[#This Row],[Pagado]]</f>
        <v>0</v>
      </c>
      <c r="I3020" s="8" t="s">
        <v>10970</v>
      </c>
    </row>
    <row r="3021" spans="1:9" x14ac:dyDescent="0.25">
      <c r="A3021" s="14">
        <v>44254</v>
      </c>
      <c r="B3021" s="8" t="s">
        <v>17944</v>
      </c>
      <c r="C3021" s="12">
        <v>48702</v>
      </c>
      <c r="D3021" s="13" t="s">
        <v>3936</v>
      </c>
      <c r="E3021" s="48">
        <v>10590.8</v>
      </c>
      <c r="F3021" s="15">
        <v>44256</v>
      </c>
      <c r="G3021" s="48">
        <v>10590.8</v>
      </c>
      <c r="H3021" s="49">
        <f>Tabla13[[#This Row],[Importe]]-Tabla13[[#This Row],[Pagado]]</f>
        <v>0</v>
      </c>
      <c r="I3021" s="8" t="s">
        <v>10970</v>
      </c>
    </row>
    <row r="3022" spans="1:9" x14ac:dyDescent="0.25">
      <c r="A3022" s="14">
        <v>44254</v>
      </c>
      <c r="B3022" s="8" t="s">
        <v>17945</v>
      </c>
      <c r="C3022" s="12">
        <v>48703</v>
      </c>
      <c r="D3022" s="13" t="s">
        <v>3936</v>
      </c>
      <c r="E3022" s="48">
        <v>129.80000000000001</v>
      </c>
      <c r="F3022" s="15">
        <v>44254</v>
      </c>
      <c r="G3022" s="48">
        <v>129.80000000000001</v>
      </c>
      <c r="H3022" s="49">
        <f>Tabla13[[#This Row],[Importe]]-Tabla13[[#This Row],[Pagado]]</f>
        <v>0</v>
      </c>
      <c r="I3022" s="8" t="s">
        <v>10970</v>
      </c>
    </row>
    <row r="3023" spans="1:9" x14ac:dyDescent="0.25">
      <c r="A3023" s="14">
        <v>44254</v>
      </c>
      <c r="B3023" s="8" t="s">
        <v>17946</v>
      </c>
      <c r="C3023" s="12">
        <v>48704</v>
      </c>
      <c r="D3023" s="13" t="s">
        <v>3968</v>
      </c>
      <c r="E3023" s="48">
        <v>9720</v>
      </c>
      <c r="F3023" s="15">
        <v>44257</v>
      </c>
      <c r="G3023" s="48">
        <v>9720</v>
      </c>
      <c r="H3023" s="49">
        <f>Tabla13[[#This Row],[Importe]]-Tabla13[[#This Row],[Pagado]]</f>
        <v>0</v>
      </c>
      <c r="I3023" s="8" t="s">
        <v>10970</v>
      </c>
    </row>
    <row r="3024" spans="1:9" x14ac:dyDescent="0.25">
      <c r="A3024" s="14">
        <v>44254</v>
      </c>
      <c r="B3024" s="8" t="s">
        <v>17947</v>
      </c>
      <c r="C3024" s="12">
        <v>48705</v>
      </c>
      <c r="D3024" s="13" t="s">
        <v>4017</v>
      </c>
      <c r="E3024" s="48">
        <v>51887.5</v>
      </c>
      <c r="F3024" s="15">
        <v>44261</v>
      </c>
      <c r="G3024" s="48">
        <v>51887.5</v>
      </c>
      <c r="H3024" s="49">
        <f>Tabla13[[#This Row],[Importe]]-Tabla13[[#This Row],[Pagado]]</f>
        <v>0</v>
      </c>
      <c r="I3024" s="8" t="s">
        <v>10970</v>
      </c>
    </row>
    <row r="3025" spans="1:9" x14ac:dyDescent="0.25">
      <c r="A3025" s="14">
        <v>44254</v>
      </c>
      <c r="B3025" s="8" t="s">
        <v>17948</v>
      </c>
      <c r="C3025" s="12">
        <v>48706</v>
      </c>
      <c r="D3025" s="13" t="s">
        <v>3964</v>
      </c>
      <c r="E3025" s="48">
        <v>1234.3</v>
      </c>
      <c r="F3025" s="15">
        <v>44254</v>
      </c>
      <c r="G3025" s="48">
        <v>1234.3</v>
      </c>
      <c r="H3025" s="49">
        <f>Tabla13[[#This Row],[Importe]]-Tabla13[[#This Row],[Pagado]]</f>
        <v>0</v>
      </c>
      <c r="I3025" s="8" t="s">
        <v>10970</v>
      </c>
    </row>
    <row r="3026" spans="1:9" ht="30" x14ac:dyDescent="0.25">
      <c r="A3026" s="14">
        <v>44254</v>
      </c>
      <c r="B3026" s="8" t="s">
        <v>17949</v>
      </c>
      <c r="C3026" s="12">
        <v>48707</v>
      </c>
      <c r="D3026" s="13" t="s">
        <v>3950</v>
      </c>
      <c r="E3026" s="48">
        <v>58009.599999999999</v>
      </c>
      <c r="F3026" s="15" t="s">
        <v>18138</v>
      </c>
      <c r="G3026" s="48">
        <f>48000+10009.6</f>
        <v>58009.599999999999</v>
      </c>
      <c r="H3026" s="49">
        <f>Tabla13[[#This Row],[Importe]]-Tabla13[[#This Row],[Pagado]]</f>
        <v>0</v>
      </c>
      <c r="I3026" s="8" t="s">
        <v>10970</v>
      </c>
    </row>
    <row r="3027" spans="1:9" ht="30" x14ac:dyDescent="0.25">
      <c r="A3027" s="14">
        <v>44254</v>
      </c>
      <c r="B3027" s="8" t="s">
        <v>17950</v>
      </c>
      <c r="C3027" s="12">
        <v>48708</v>
      </c>
      <c r="D3027" s="13" t="s">
        <v>3951</v>
      </c>
      <c r="E3027" s="48">
        <v>5530.6</v>
      </c>
      <c r="F3027" s="15" t="s">
        <v>17951</v>
      </c>
      <c r="G3027" s="48">
        <f>1400+4130.6</f>
        <v>5530.6</v>
      </c>
      <c r="H3027" s="49">
        <f>Tabla13[[#This Row],[Importe]]-Tabla13[[#This Row],[Pagado]]</f>
        <v>0</v>
      </c>
      <c r="I3027" s="8" t="s">
        <v>10970</v>
      </c>
    </row>
    <row r="3028" spans="1:9" x14ac:dyDescent="0.25">
      <c r="A3028" s="14">
        <v>44254</v>
      </c>
      <c r="B3028" s="8" t="s">
        <v>17952</v>
      </c>
      <c r="C3028" s="12">
        <v>48709</v>
      </c>
      <c r="D3028" s="13" t="s">
        <v>3952</v>
      </c>
      <c r="E3028" s="48">
        <v>11854.6</v>
      </c>
      <c r="F3028" s="15">
        <v>44254</v>
      </c>
      <c r="G3028" s="48">
        <v>11854.6</v>
      </c>
      <c r="H3028" s="49">
        <f>Tabla13[[#This Row],[Importe]]-Tabla13[[#This Row],[Pagado]]</f>
        <v>0</v>
      </c>
      <c r="I3028" s="8" t="s">
        <v>10970</v>
      </c>
    </row>
    <row r="3029" spans="1:9" x14ac:dyDescent="0.25">
      <c r="A3029" s="14">
        <v>44254</v>
      </c>
      <c r="B3029" s="8" t="s">
        <v>17953</v>
      </c>
      <c r="C3029" s="12">
        <v>48710</v>
      </c>
      <c r="D3029" s="13" t="s">
        <v>3939</v>
      </c>
      <c r="E3029" s="48">
        <v>7482</v>
      </c>
      <c r="F3029" s="15">
        <v>44256</v>
      </c>
      <c r="G3029" s="48">
        <v>7482</v>
      </c>
      <c r="H3029" s="49">
        <f>Tabla13[[#This Row],[Importe]]-Tabla13[[#This Row],[Pagado]]</f>
        <v>0</v>
      </c>
      <c r="I3029" s="8" t="s">
        <v>10970</v>
      </c>
    </row>
    <row r="3030" spans="1:9" x14ac:dyDescent="0.25">
      <c r="A3030" s="14">
        <v>44254</v>
      </c>
      <c r="B3030" s="8" t="s">
        <v>17954</v>
      </c>
      <c r="C3030" s="12">
        <v>48711</v>
      </c>
      <c r="D3030" s="13" t="s">
        <v>4082</v>
      </c>
      <c r="E3030" s="48">
        <v>7198.4</v>
      </c>
      <c r="F3030" s="15">
        <v>44256</v>
      </c>
      <c r="G3030" s="48">
        <v>7198.4</v>
      </c>
      <c r="H3030" s="49">
        <f>Tabla13[[#This Row],[Importe]]-Tabla13[[#This Row],[Pagado]]</f>
        <v>0</v>
      </c>
      <c r="I3030" s="8" t="s">
        <v>10970</v>
      </c>
    </row>
    <row r="3031" spans="1:9" x14ac:dyDescent="0.25">
      <c r="A3031" s="14">
        <v>44254</v>
      </c>
      <c r="B3031" s="8" t="s">
        <v>17955</v>
      </c>
      <c r="C3031" s="12">
        <v>48712</v>
      </c>
      <c r="D3031" s="13" t="s">
        <v>3964</v>
      </c>
      <c r="E3031" s="48">
        <v>1493.2</v>
      </c>
      <c r="F3031" s="15">
        <v>44254</v>
      </c>
      <c r="G3031" s="48">
        <v>1493.2</v>
      </c>
      <c r="H3031" s="49">
        <f>Tabla13[[#This Row],[Importe]]-Tabla13[[#This Row],[Pagado]]</f>
        <v>0</v>
      </c>
      <c r="I3031" s="8" t="s">
        <v>10970</v>
      </c>
    </row>
    <row r="3032" spans="1:9" x14ac:dyDescent="0.25">
      <c r="A3032" s="14">
        <v>44254</v>
      </c>
      <c r="B3032" s="8" t="s">
        <v>17956</v>
      </c>
      <c r="C3032" s="12">
        <v>48713</v>
      </c>
      <c r="D3032" s="13" t="s">
        <v>4029</v>
      </c>
      <c r="E3032" s="48">
        <v>3586.2</v>
      </c>
      <c r="F3032" s="15">
        <v>44254</v>
      </c>
      <c r="G3032" s="48">
        <v>3586.2</v>
      </c>
      <c r="H3032" s="49">
        <f>Tabla13[[#This Row],[Importe]]-Tabla13[[#This Row],[Pagado]]</f>
        <v>0</v>
      </c>
      <c r="I3032" s="8" t="s">
        <v>10970</v>
      </c>
    </row>
    <row r="3033" spans="1:9" x14ac:dyDescent="0.25">
      <c r="A3033" s="14">
        <v>44254</v>
      </c>
      <c r="B3033" s="8" t="s">
        <v>17957</v>
      </c>
      <c r="C3033" s="12">
        <v>48714</v>
      </c>
      <c r="D3033" s="13" t="s">
        <v>4080</v>
      </c>
      <c r="E3033" s="48">
        <v>3758.2</v>
      </c>
      <c r="F3033" s="15">
        <v>44256</v>
      </c>
      <c r="G3033" s="48">
        <v>3758.2</v>
      </c>
      <c r="H3033" s="49">
        <f>Tabla13[[#This Row],[Importe]]-Tabla13[[#This Row],[Pagado]]</f>
        <v>0</v>
      </c>
      <c r="I3033" s="8" t="s">
        <v>10970</v>
      </c>
    </row>
    <row r="3034" spans="1:9" x14ac:dyDescent="0.25">
      <c r="A3034" s="14">
        <v>44254</v>
      </c>
      <c r="B3034" s="8" t="s">
        <v>17958</v>
      </c>
      <c r="C3034" s="12">
        <v>48715</v>
      </c>
      <c r="D3034" s="13" t="s">
        <v>3940</v>
      </c>
      <c r="E3034" s="48">
        <v>3762</v>
      </c>
      <c r="F3034" s="15">
        <v>44255</v>
      </c>
      <c r="G3034" s="48">
        <v>3762</v>
      </c>
      <c r="H3034" s="49">
        <f>Tabla13[[#This Row],[Importe]]-Tabla13[[#This Row],[Pagado]]</f>
        <v>0</v>
      </c>
      <c r="I3034" s="8" t="s">
        <v>10970</v>
      </c>
    </row>
    <row r="3035" spans="1:9" x14ac:dyDescent="0.25">
      <c r="A3035" s="14">
        <v>44254</v>
      </c>
      <c r="B3035" s="8" t="s">
        <v>17959</v>
      </c>
      <c r="C3035" s="12">
        <v>48716</v>
      </c>
      <c r="D3035" s="13" t="s">
        <v>8698</v>
      </c>
      <c r="E3035" s="48">
        <v>3663.6</v>
      </c>
      <c r="F3035" s="15">
        <v>44254</v>
      </c>
      <c r="G3035" s="48">
        <v>3663.6</v>
      </c>
      <c r="H3035" s="49">
        <f>Tabla13[[#This Row],[Importe]]-Tabla13[[#This Row],[Pagado]]</f>
        <v>0</v>
      </c>
      <c r="I3035" s="8" t="s">
        <v>10970</v>
      </c>
    </row>
    <row r="3036" spans="1:9" x14ac:dyDescent="0.25">
      <c r="A3036" s="14">
        <v>44254</v>
      </c>
      <c r="B3036" s="8" t="s">
        <v>17960</v>
      </c>
      <c r="C3036" s="12">
        <v>48717</v>
      </c>
      <c r="D3036" s="13" t="s">
        <v>3942</v>
      </c>
      <c r="E3036" s="48">
        <v>10357.6</v>
      </c>
      <c r="F3036" s="15">
        <v>44258</v>
      </c>
      <c r="G3036" s="48">
        <v>10357.6</v>
      </c>
      <c r="H3036" s="49">
        <f>Tabla13[[#This Row],[Importe]]-Tabla13[[#This Row],[Pagado]]</f>
        <v>0</v>
      </c>
      <c r="I3036" s="8" t="s">
        <v>10970</v>
      </c>
    </row>
    <row r="3037" spans="1:9" x14ac:dyDescent="0.25">
      <c r="A3037" s="14">
        <v>44254</v>
      </c>
      <c r="B3037" s="8" t="s">
        <v>17961</v>
      </c>
      <c r="C3037" s="12">
        <v>48718</v>
      </c>
      <c r="D3037" s="13" t="s">
        <v>4129</v>
      </c>
      <c r="E3037" s="48">
        <v>16459.599999999999</v>
      </c>
      <c r="F3037" s="15">
        <v>44256</v>
      </c>
      <c r="G3037" s="48">
        <v>16459.599999999999</v>
      </c>
      <c r="H3037" s="49">
        <f>Tabla13[[#This Row],[Importe]]-Tabla13[[#This Row],[Pagado]]</f>
        <v>0</v>
      </c>
      <c r="I3037" s="8" t="s">
        <v>10970</v>
      </c>
    </row>
    <row r="3038" spans="1:9" x14ac:dyDescent="0.25">
      <c r="A3038" s="14">
        <v>44254</v>
      </c>
      <c r="B3038" s="8" t="s">
        <v>17962</v>
      </c>
      <c r="C3038" s="12">
        <v>48719</v>
      </c>
      <c r="D3038" s="13" t="s">
        <v>3948</v>
      </c>
      <c r="E3038" s="48">
        <v>24904</v>
      </c>
      <c r="F3038" s="15">
        <v>44258</v>
      </c>
      <c r="G3038" s="48">
        <v>24904</v>
      </c>
      <c r="H3038" s="49">
        <f>Tabla13[[#This Row],[Importe]]-Tabla13[[#This Row],[Pagado]]</f>
        <v>0</v>
      </c>
      <c r="I3038" s="8" t="s">
        <v>10970</v>
      </c>
    </row>
    <row r="3039" spans="1:9" x14ac:dyDescent="0.25">
      <c r="A3039" s="14">
        <v>44254</v>
      </c>
      <c r="B3039" s="8" t="s">
        <v>17963</v>
      </c>
      <c r="C3039" s="12">
        <v>48720</v>
      </c>
      <c r="D3039" s="13" t="s">
        <v>3949</v>
      </c>
      <c r="E3039" s="48">
        <v>50696.800000000003</v>
      </c>
      <c r="F3039" s="15">
        <v>44256</v>
      </c>
      <c r="G3039" s="48">
        <v>50696.800000000003</v>
      </c>
      <c r="H3039" s="49">
        <f>Tabla13[[#This Row],[Importe]]-Tabla13[[#This Row],[Pagado]]</f>
        <v>0</v>
      </c>
      <c r="I3039" s="8" t="s">
        <v>10970</v>
      </c>
    </row>
    <row r="3040" spans="1:9" x14ac:dyDescent="0.25">
      <c r="A3040" s="14">
        <v>44254</v>
      </c>
      <c r="B3040" s="8" t="s">
        <v>17964</v>
      </c>
      <c r="C3040" s="12">
        <v>48721</v>
      </c>
      <c r="D3040" s="13" t="s">
        <v>3972</v>
      </c>
      <c r="E3040" s="48">
        <v>5203.3999999999996</v>
      </c>
      <c r="F3040" s="15">
        <v>44254</v>
      </c>
      <c r="G3040" s="48">
        <v>5203.3999999999996</v>
      </c>
      <c r="H3040" s="49">
        <f>Tabla13[[#This Row],[Importe]]-Tabla13[[#This Row],[Pagado]]</f>
        <v>0</v>
      </c>
      <c r="I3040" s="8" t="s">
        <v>10970</v>
      </c>
    </row>
    <row r="3041" spans="1:9" x14ac:dyDescent="0.25">
      <c r="A3041" s="14">
        <v>44254</v>
      </c>
      <c r="B3041" s="8" t="s">
        <v>17965</v>
      </c>
      <c r="C3041" s="12">
        <v>48722</v>
      </c>
      <c r="D3041" s="13" t="s">
        <v>3938</v>
      </c>
      <c r="E3041" s="48">
        <v>20653.8</v>
      </c>
      <c r="F3041" s="15">
        <v>44257</v>
      </c>
      <c r="G3041" s="48">
        <v>20653.8</v>
      </c>
      <c r="H3041" s="49">
        <f>Tabla13[[#This Row],[Importe]]-Tabla13[[#This Row],[Pagado]]</f>
        <v>0</v>
      </c>
      <c r="I3041" s="8" t="s">
        <v>10970</v>
      </c>
    </row>
    <row r="3042" spans="1:9" x14ac:dyDescent="0.25">
      <c r="A3042" s="14">
        <v>44254</v>
      </c>
      <c r="B3042" s="8" t="s">
        <v>17966</v>
      </c>
      <c r="C3042" s="12">
        <v>48723</v>
      </c>
      <c r="D3042" s="13" t="s">
        <v>3971</v>
      </c>
      <c r="E3042" s="48">
        <v>3716.8</v>
      </c>
      <c r="F3042" s="15">
        <v>44254</v>
      </c>
      <c r="G3042" s="48">
        <v>3716.8</v>
      </c>
      <c r="H3042" s="49">
        <f>Tabla13[[#This Row],[Importe]]-Tabla13[[#This Row],[Pagado]]</f>
        <v>0</v>
      </c>
      <c r="I3042" s="8" t="s">
        <v>10970</v>
      </c>
    </row>
    <row r="3043" spans="1:9" x14ac:dyDescent="0.25">
      <c r="A3043" s="14">
        <v>44254</v>
      </c>
      <c r="B3043" s="8" t="s">
        <v>17967</v>
      </c>
      <c r="C3043" s="12">
        <v>48724</v>
      </c>
      <c r="D3043" s="13" t="s">
        <v>3976</v>
      </c>
      <c r="E3043" s="48">
        <v>397.6</v>
      </c>
      <c r="F3043" s="15">
        <v>44254</v>
      </c>
      <c r="G3043" s="48">
        <v>397.6</v>
      </c>
      <c r="H3043" s="49">
        <f>Tabla13[[#This Row],[Importe]]-Tabla13[[#This Row],[Pagado]]</f>
        <v>0</v>
      </c>
      <c r="I3043" s="8" t="s">
        <v>10970</v>
      </c>
    </row>
    <row r="3044" spans="1:9" x14ac:dyDescent="0.25">
      <c r="A3044" s="14">
        <v>44254</v>
      </c>
      <c r="B3044" s="8" t="s">
        <v>17968</v>
      </c>
      <c r="C3044" s="12">
        <v>48725</v>
      </c>
      <c r="D3044" s="13" t="s">
        <v>3941</v>
      </c>
      <c r="E3044" s="48">
        <v>9550.5</v>
      </c>
      <c r="F3044" s="15">
        <v>44256</v>
      </c>
      <c r="G3044" s="48">
        <v>9550.5</v>
      </c>
      <c r="H3044" s="49">
        <f>Tabla13[[#This Row],[Importe]]-Tabla13[[#This Row],[Pagado]]</f>
        <v>0</v>
      </c>
      <c r="I3044" s="8" t="s">
        <v>10970</v>
      </c>
    </row>
    <row r="3045" spans="1:9" x14ac:dyDescent="0.25">
      <c r="A3045" s="14">
        <v>44254</v>
      </c>
      <c r="B3045" s="8" t="s">
        <v>17969</v>
      </c>
      <c r="C3045" s="12">
        <v>48726</v>
      </c>
      <c r="D3045" s="13" t="s">
        <v>4030</v>
      </c>
      <c r="E3045" s="48">
        <v>1649.6</v>
      </c>
      <c r="F3045" s="15">
        <v>44254</v>
      </c>
      <c r="G3045" s="48">
        <v>1649.6</v>
      </c>
      <c r="H3045" s="49">
        <f>Tabla13[[#This Row],[Importe]]-Tabla13[[#This Row],[Pagado]]</f>
        <v>0</v>
      </c>
      <c r="I3045" s="8" t="s">
        <v>10970</v>
      </c>
    </row>
    <row r="3046" spans="1:9" x14ac:dyDescent="0.25">
      <c r="A3046" s="14">
        <v>44254</v>
      </c>
      <c r="B3046" s="8" t="s">
        <v>17970</v>
      </c>
      <c r="C3046" s="12">
        <v>48727</v>
      </c>
      <c r="D3046" s="13" t="s">
        <v>3945</v>
      </c>
      <c r="E3046" s="48">
        <v>12586.4</v>
      </c>
      <c r="F3046" s="15">
        <v>44256</v>
      </c>
      <c r="G3046" s="48">
        <v>12586.4</v>
      </c>
      <c r="H3046" s="49">
        <f>Tabla13[[#This Row],[Importe]]-Tabla13[[#This Row],[Pagado]]</f>
        <v>0</v>
      </c>
      <c r="I3046" s="8" t="s">
        <v>10970</v>
      </c>
    </row>
    <row r="3047" spans="1:9" x14ac:dyDescent="0.25">
      <c r="A3047" s="14">
        <v>44254</v>
      </c>
      <c r="B3047" s="8" t="s">
        <v>17971</v>
      </c>
      <c r="C3047" s="12">
        <v>48728</v>
      </c>
      <c r="D3047" s="13" t="s">
        <v>3946</v>
      </c>
      <c r="E3047" s="48">
        <v>6405</v>
      </c>
      <c r="F3047" s="15">
        <v>44256</v>
      </c>
      <c r="G3047" s="48">
        <v>6405</v>
      </c>
      <c r="H3047" s="49">
        <f>Tabla13[[#This Row],[Importe]]-Tabla13[[#This Row],[Pagado]]</f>
        <v>0</v>
      </c>
      <c r="I3047" s="8" t="s">
        <v>10970</v>
      </c>
    </row>
    <row r="3048" spans="1:9" x14ac:dyDescent="0.25">
      <c r="A3048" s="14">
        <v>44254</v>
      </c>
      <c r="B3048" s="8" t="s">
        <v>17972</v>
      </c>
      <c r="C3048" s="12">
        <v>48729</v>
      </c>
      <c r="D3048" s="13" t="s">
        <v>3982</v>
      </c>
      <c r="E3048" s="48">
        <v>2681.8</v>
      </c>
      <c r="F3048" s="15">
        <v>44254</v>
      </c>
      <c r="G3048" s="48">
        <v>2681.8</v>
      </c>
      <c r="H3048" s="49">
        <f>Tabla13[[#This Row],[Importe]]-Tabla13[[#This Row],[Pagado]]</f>
        <v>0</v>
      </c>
      <c r="I3048" s="8" t="s">
        <v>10970</v>
      </c>
    </row>
    <row r="3049" spans="1:9" x14ac:dyDescent="0.25">
      <c r="A3049" s="14">
        <v>44254</v>
      </c>
      <c r="B3049" s="8" t="s">
        <v>17973</v>
      </c>
      <c r="C3049" s="12">
        <v>48730</v>
      </c>
      <c r="D3049" s="13" t="s">
        <v>4126</v>
      </c>
      <c r="E3049" s="48">
        <v>1004</v>
      </c>
      <c r="F3049" s="15">
        <v>44254</v>
      </c>
      <c r="G3049" s="48">
        <v>1004</v>
      </c>
      <c r="H3049" s="49">
        <f>Tabla13[[#This Row],[Importe]]-Tabla13[[#This Row],[Pagado]]</f>
        <v>0</v>
      </c>
      <c r="I3049" s="8" t="s">
        <v>10970</v>
      </c>
    </row>
    <row r="3050" spans="1:9" x14ac:dyDescent="0.25">
      <c r="A3050" s="14">
        <v>44254</v>
      </c>
      <c r="B3050" s="8" t="s">
        <v>17974</v>
      </c>
      <c r="C3050" s="12">
        <v>48731</v>
      </c>
      <c r="D3050" s="13" t="s">
        <v>4036</v>
      </c>
      <c r="E3050" s="48">
        <v>2364.4</v>
      </c>
      <c r="F3050" s="15">
        <v>44254</v>
      </c>
      <c r="G3050" s="48">
        <v>2364.4</v>
      </c>
      <c r="H3050" s="49">
        <f>Tabla13[[#This Row],[Importe]]-Tabla13[[#This Row],[Pagado]]</f>
        <v>0</v>
      </c>
      <c r="I3050" s="8" t="s">
        <v>10970</v>
      </c>
    </row>
    <row r="3051" spans="1:9" x14ac:dyDescent="0.25">
      <c r="A3051" s="14">
        <v>44254</v>
      </c>
      <c r="B3051" s="8" t="s">
        <v>17975</v>
      </c>
      <c r="C3051" s="12">
        <v>48732</v>
      </c>
      <c r="D3051" s="13" t="s">
        <v>3944</v>
      </c>
      <c r="E3051" s="48">
        <v>12306.8</v>
      </c>
      <c r="F3051" s="15">
        <v>44256</v>
      </c>
      <c r="G3051" s="48">
        <v>12306.8</v>
      </c>
      <c r="H3051" s="49">
        <f>Tabla13[[#This Row],[Importe]]-Tabla13[[#This Row],[Pagado]]</f>
        <v>0</v>
      </c>
      <c r="I3051" s="8" t="s">
        <v>10970</v>
      </c>
    </row>
    <row r="3052" spans="1:9" x14ac:dyDescent="0.25">
      <c r="A3052" s="14">
        <v>44254</v>
      </c>
      <c r="B3052" s="8" t="s">
        <v>17976</v>
      </c>
      <c r="C3052" s="12">
        <v>48733</v>
      </c>
      <c r="D3052" s="13" t="s">
        <v>3947</v>
      </c>
      <c r="E3052" s="48">
        <v>4784.1000000000004</v>
      </c>
      <c r="F3052" s="15">
        <v>44256</v>
      </c>
      <c r="G3052" s="48">
        <v>4784.1000000000004</v>
      </c>
      <c r="H3052" s="49">
        <f>Tabla13[[#This Row],[Importe]]-Tabla13[[#This Row],[Pagado]]</f>
        <v>0</v>
      </c>
      <c r="I3052" s="8" t="s">
        <v>10970</v>
      </c>
    </row>
    <row r="3053" spans="1:9" x14ac:dyDescent="0.25">
      <c r="A3053" s="14">
        <v>44254</v>
      </c>
      <c r="B3053" s="8" t="s">
        <v>17977</v>
      </c>
      <c r="C3053" s="12">
        <v>48734</v>
      </c>
      <c r="D3053" s="13" t="s">
        <v>4048</v>
      </c>
      <c r="E3053" s="48">
        <v>10664.7</v>
      </c>
      <c r="F3053" s="15">
        <v>44254</v>
      </c>
      <c r="G3053" s="48">
        <v>10664.7</v>
      </c>
      <c r="H3053" s="49">
        <f>Tabla13[[#This Row],[Importe]]-Tabla13[[#This Row],[Pagado]]</f>
        <v>0</v>
      </c>
      <c r="I3053" s="8" t="s">
        <v>10970</v>
      </c>
    </row>
    <row r="3054" spans="1:9" x14ac:dyDescent="0.25">
      <c r="A3054" s="14">
        <v>44254</v>
      </c>
      <c r="B3054" s="8" t="s">
        <v>17978</v>
      </c>
      <c r="C3054" s="12">
        <v>48735</v>
      </c>
      <c r="D3054" s="13" t="s">
        <v>3958</v>
      </c>
      <c r="E3054" s="48">
        <v>1168.4000000000001</v>
      </c>
      <c r="F3054" s="15">
        <v>44254</v>
      </c>
      <c r="G3054" s="48">
        <v>1168.4000000000001</v>
      </c>
      <c r="H3054" s="49">
        <f>Tabla13[[#This Row],[Importe]]-Tabla13[[#This Row],[Pagado]]</f>
        <v>0</v>
      </c>
      <c r="I3054" s="8" t="s">
        <v>10970</v>
      </c>
    </row>
    <row r="3055" spans="1:9" x14ac:dyDescent="0.25">
      <c r="A3055" s="14">
        <v>44254</v>
      </c>
      <c r="B3055" s="8" t="s">
        <v>17979</v>
      </c>
      <c r="C3055" s="12">
        <v>48736</v>
      </c>
      <c r="D3055" s="13" t="s">
        <v>4017</v>
      </c>
      <c r="E3055" s="48">
        <v>76144.800000000003</v>
      </c>
      <c r="F3055" s="15">
        <v>44261</v>
      </c>
      <c r="G3055" s="48">
        <v>76144.800000000003</v>
      </c>
      <c r="H3055" s="49">
        <f>Tabla13[[#This Row],[Importe]]-Tabla13[[#This Row],[Pagado]]</f>
        <v>0</v>
      </c>
      <c r="I3055" s="8" t="s">
        <v>10970</v>
      </c>
    </row>
    <row r="3056" spans="1:9" x14ac:dyDescent="0.25">
      <c r="A3056" s="14">
        <v>44254</v>
      </c>
      <c r="B3056" s="8" t="s">
        <v>17980</v>
      </c>
      <c r="C3056" s="12">
        <v>48737</v>
      </c>
      <c r="D3056" s="13" t="s">
        <v>3978</v>
      </c>
      <c r="E3056" s="48">
        <v>18222.2</v>
      </c>
      <c r="F3056" s="15">
        <v>44254</v>
      </c>
      <c r="G3056" s="48">
        <v>18222.2</v>
      </c>
      <c r="H3056" s="49">
        <f>Tabla13[[#This Row],[Importe]]-Tabla13[[#This Row],[Pagado]]</f>
        <v>0</v>
      </c>
      <c r="I3056" s="8" t="s">
        <v>10970</v>
      </c>
    </row>
    <row r="3057" spans="1:9" x14ac:dyDescent="0.25">
      <c r="A3057" s="14">
        <v>44254</v>
      </c>
      <c r="B3057" s="8" t="s">
        <v>17981</v>
      </c>
      <c r="C3057" s="12">
        <v>48738</v>
      </c>
      <c r="D3057" s="13" t="s">
        <v>4214</v>
      </c>
      <c r="E3057" s="48">
        <v>17979.5</v>
      </c>
      <c r="F3057" s="15">
        <v>44254</v>
      </c>
      <c r="G3057" s="48">
        <v>17979.5</v>
      </c>
      <c r="H3057" s="49">
        <f>Tabla13[[#This Row],[Importe]]-Tabla13[[#This Row],[Pagado]]</f>
        <v>0</v>
      </c>
      <c r="I3057" s="8" t="s">
        <v>10970</v>
      </c>
    </row>
    <row r="3058" spans="1:9" x14ac:dyDescent="0.25">
      <c r="A3058" s="14">
        <v>44254</v>
      </c>
      <c r="B3058" s="8" t="s">
        <v>17982</v>
      </c>
      <c r="C3058" s="12">
        <v>48739</v>
      </c>
      <c r="D3058" s="13" t="s">
        <v>4041</v>
      </c>
      <c r="E3058" s="48">
        <v>936.4</v>
      </c>
      <c r="F3058" s="15">
        <v>44254</v>
      </c>
      <c r="G3058" s="48">
        <v>936.4</v>
      </c>
      <c r="H3058" s="49">
        <f>Tabla13[[#This Row],[Importe]]-Tabla13[[#This Row],[Pagado]]</f>
        <v>0</v>
      </c>
      <c r="I3058" s="8" t="s">
        <v>10970</v>
      </c>
    </row>
    <row r="3059" spans="1:9" x14ac:dyDescent="0.25">
      <c r="A3059" s="14">
        <v>44254</v>
      </c>
      <c r="B3059" s="8" t="s">
        <v>17983</v>
      </c>
      <c r="C3059" s="12">
        <v>48740</v>
      </c>
      <c r="D3059" s="13" t="s">
        <v>3964</v>
      </c>
      <c r="E3059" s="48">
        <v>156</v>
      </c>
      <c r="F3059" s="15">
        <v>44254</v>
      </c>
      <c r="G3059" s="48">
        <v>156</v>
      </c>
      <c r="H3059" s="49">
        <f>Tabla13[[#This Row],[Importe]]-Tabla13[[#This Row],[Pagado]]</f>
        <v>0</v>
      </c>
      <c r="I3059" s="8" t="s">
        <v>10970</v>
      </c>
    </row>
    <row r="3060" spans="1:9" x14ac:dyDescent="0.25">
      <c r="A3060" s="14">
        <v>44254</v>
      </c>
      <c r="B3060" s="8" t="s">
        <v>17984</v>
      </c>
      <c r="C3060" s="12">
        <v>48741</v>
      </c>
      <c r="D3060" s="13" t="s">
        <v>3970</v>
      </c>
      <c r="E3060" s="48">
        <v>2324.8000000000002</v>
      </c>
      <c r="F3060" s="15">
        <v>44254</v>
      </c>
      <c r="G3060" s="48">
        <v>2324.8000000000002</v>
      </c>
      <c r="H3060" s="49">
        <f>Tabla13[[#This Row],[Importe]]-Tabla13[[#This Row],[Pagado]]</f>
        <v>0</v>
      </c>
      <c r="I3060" s="8" t="s">
        <v>10970</v>
      </c>
    </row>
    <row r="3061" spans="1:9" x14ac:dyDescent="0.25">
      <c r="A3061" s="14">
        <v>44254</v>
      </c>
      <c r="B3061" s="8" t="s">
        <v>17985</v>
      </c>
      <c r="C3061" s="12">
        <v>48742</v>
      </c>
      <c r="D3061" s="13" t="s">
        <v>4033</v>
      </c>
      <c r="E3061" s="48">
        <v>1850.3</v>
      </c>
      <c r="F3061" s="15">
        <v>44254</v>
      </c>
      <c r="G3061" s="48">
        <v>1850.3</v>
      </c>
      <c r="H3061" s="49">
        <f>Tabla13[[#This Row],[Importe]]-Tabla13[[#This Row],[Pagado]]</f>
        <v>0</v>
      </c>
      <c r="I3061" s="8" t="s">
        <v>10970</v>
      </c>
    </row>
    <row r="3062" spans="1:9" x14ac:dyDescent="0.25">
      <c r="A3062" s="14">
        <v>44254</v>
      </c>
      <c r="B3062" s="8" t="s">
        <v>17986</v>
      </c>
      <c r="C3062" s="12">
        <v>48743</v>
      </c>
      <c r="D3062" s="13" t="s">
        <v>3975</v>
      </c>
      <c r="E3062" s="48">
        <v>6480</v>
      </c>
      <c r="F3062" s="15">
        <v>44254</v>
      </c>
      <c r="G3062" s="48">
        <v>6480</v>
      </c>
      <c r="H3062" s="49">
        <f>Tabla13[[#This Row],[Importe]]-Tabla13[[#This Row],[Pagado]]</f>
        <v>0</v>
      </c>
      <c r="I3062" s="8" t="s">
        <v>10970</v>
      </c>
    </row>
    <row r="3063" spans="1:9" x14ac:dyDescent="0.25">
      <c r="A3063" s="14">
        <v>44254</v>
      </c>
      <c r="B3063" s="8" t="s">
        <v>17987</v>
      </c>
      <c r="C3063" s="12">
        <v>48744</v>
      </c>
      <c r="D3063" s="13" t="s">
        <v>3967</v>
      </c>
      <c r="E3063" s="48">
        <v>5500</v>
      </c>
      <c r="F3063" s="15">
        <v>44254</v>
      </c>
      <c r="G3063" s="48">
        <v>5500</v>
      </c>
      <c r="H3063" s="49">
        <f>Tabla13[[#This Row],[Importe]]-Tabla13[[#This Row],[Pagado]]</f>
        <v>0</v>
      </c>
      <c r="I3063" s="8" t="s">
        <v>10970</v>
      </c>
    </row>
    <row r="3064" spans="1:9" x14ac:dyDescent="0.25">
      <c r="A3064" s="14">
        <v>44254</v>
      </c>
      <c r="B3064" s="8" t="s">
        <v>17988</v>
      </c>
      <c r="C3064" s="12">
        <v>48745</v>
      </c>
      <c r="D3064" s="13" t="s">
        <v>3960</v>
      </c>
      <c r="E3064" s="48">
        <v>13948.5</v>
      </c>
      <c r="F3064" s="15">
        <v>44254</v>
      </c>
      <c r="G3064" s="48">
        <v>13948.5</v>
      </c>
      <c r="H3064" s="49">
        <f>Tabla13[[#This Row],[Importe]]-Tabla13[[#This Row],[Pagado]]</f>
        <v>0</v>
      </c>
      <c r="I3064" s="8" t="s">
        <v>10970</v>
      </c>
    </row>
    <row r="3065" spans="1:9" x14ac:dyDescent="0.25">
      <c r="A3065" s="14">
        <v>44254</v>
      </c>
      <c r="B3065" s="8" t="s">
        <v>17989</v>
      </c>
      <c r="C3065" s="12">
        <v>48746</v>
      </c>
      <c r="D3065" s="13" t="s">
        <v>3993</v>
      </c>
      <c r="E3065" s="48">
        <v>7123.2</v>
      </c>
      <c r="F3065" s="15">
        <v>44254</v>
      </c>
      <c r="G3065" s="48">
        <v>7123.2</v>
      </c>
      <c r="H3065" s="49">
        <f>Tabla13[[#This Row],[Importe]]-Tabla13[[#This Row],[Pagado]]</f>
        <v>0</v>
      </c>
      <c r="I3065" s="8" t="s">
        <v>10970</v>
      </c>
    </row>
    <row r="3066" spans="1:9" x14ac:dyDescent="0.25">
      <c r="A3066" s="14">
        <v>44254</v>
      </c>
      <c r="B3066" s="8" t="s">
        <v>17990</v>
      </c>
      <c r="C3066" s="12">
        <v>48747</v>
      </c>
      <c r="D3066" s="13" t="s">
        <v>4132</v>
      </c>
      <c r="E3066" s="48">
        <v>3115.7</v>
      </c>
      <c r="F3066" s="15">
        <v>44254</v>
      </c>
      <c r="G3066" s="48">
        <v>3115.7</v>
      </c>
      <c r="H3066" s="49">
        <f>Tabla13[[#This Row],[Importe]]-Tabla13[[#This Row],[Pagado]]</f>
        <v>0</v>
      </c>
      <c r="I3066" s="8" t="s">
        <v>10970</v>
      </c>
    </row>
    <row r="3067" spans="1:9" x14ac:dyDescent="0.25">
      <c r="A3067" s="14">
        <v>44254</v>
      </c>
      <c r="B3067" s="8" t="s">
        <v>17991</v>
      </c>
      <c r="C3067" s="12">
        <v>48748</v>
      </c>
      <c r="D3067" s="13" t="s">
        <v>3964</v>
      </c>
      <c r="E3067" s="48">
        <v>568.1</v>
      </c>
      <c r="F3067" s="15">
        <v>44254</v>
      </c>
      <c r="G3067" s="48">
        <v>568.1</v>
      </c>
      <c r="H3067" s="49">
        <f>Tabla13[[#This Row],[Importe]]-Tabla13[[#This Row],[Pagado]]</f>
        <v>0</v>
      </c>
      <c r="I3067" s="8" t="s">
        <v>10970</v>
      </c>
    </row>
    <row r="3068" spans="1:9" x14ac:dyDescent="0.25">
      <c r="A3068" s="14">
        <v>44254</v>
      </c>
      <c r="B3068" s="8" t="s">
        <v>17992</v>
      </c>
      <c r="C3068" s="12">
        <v>48749</v>
      </c>
      <c r="D3068" s="13" t="s">
        <v>3968</v>
      </c>
      <c r="E3068" s="48">
        <v>6480</v>
      </c>
      <c r="F3068" s="15">
        <v>44257</v>
      </c>
      <c r="G3068" s="48">
        <v>6480</v>
      </c>
      <c r="H3068" s="49">
        <f>Tabla13[[#This Row],[Importe]]-Tabla13[[#This Row],[Pagado]]</f>
        <v>0</v>
      </c>
      <c r="I3068" s="8" t="s">
        <v>10970</v>
      </c>
    </row>
    <row r="3069" spans="1:9" x14ac:dyDescent="0.25">
      <c r="A3069" s="14">
        <v>44254</v>
      </c>
      <c r="B3069" s="8" t="s">
        <v>17993</v>
      </c>
      <c r="C3069" s="12">
        <v>48750</v>
      </c>
      <c r="D3069" s="13" t="s">
        <v>3994</v>
      </c>
      <c r="E3069" s="48">
        <v>2073.8000000000002</v>
      </c>
      <c r="F3069" s="15">
        <v>44254</v>
      </c>
      <c r="G3069" s="48">
        <v>2073.8000000000002</v>
      </c>
      <c r="H3069" s="49">
        <f>Tabla13[[#This Row],[Importe]]-Tabla13[[#This Row],[Pagado]]</f>
        <v>0</v>
      </c>
      <c r="I3069" s="8" t="s">
        <v>10970</v>
      </c>
    </row>
    <row r="3070" spans="1:9" x14ac:dyDescent="0.25">
      <c r="A3070" s="14">
        <v>44254</v>
      </c>
      <c r="B3070" s="8" t="s">
        <v>17994</v>
      </c>
      <c r="C3070" s="12">
        <v>48751</v>
      </c>
      <c r="D3070" s="13" t="s">
        <v>3969</v>
      </c>
      <c r="E3070" s="48">
        <v>11862</v>
      </c>
      <c r="F3070" s="15">
        <v>44254</v>
      </c>
      <c r="G3070" s="48">
        <v>11862</v>
      </c>
      <c r="H3070" s="49">
        <f>Tabla13[[#This Row],[Importe]]-Tabla13[[#This Row],[Pagado]]</f>
        <v>0</v>
      </c>
      <c r="I3070" s="8" t="s">
        <v>10970</v>
      </c>
    </row>
    <row r="3071" spans="1:9" x14ac:dyDescent="0.25">
      <c r="A3071" s="14">
        <v>44254</v>
      </c>
      <c r="B3071" s="8" t="s">
        <v>17995</v>
      </c>
      <c r="C3071" s="12">
        <v>48752</v>
      </c>
      <c r="D3071" s="13" t="s">
        <v>3966</v>
      </c>
      <c r="E3071" s="48">
        <v>3672</v>
      </c>
      <c r="F3071" s="15">
        <v>44254</v>
      </c>
      <c r="G3071" s="48">
        <v>3672</v>
      </c>
      <c r="H3071" s="49">
        <f>Tabla13[[#This Row],[Importe]]-Tabla13[[#This Row],[Pagado]]</f>
        <v>0</v>
      </c>
      <c r="I3071" s="8" t="s">
        <v>10970</v>
      </c>
    </row>
    <row r="3072" spans="1:9" x14ac:dyDescent="0.25">
      <c r="A3072" s="14">
        <v>44254</v>
      </c>
      <c r="B3072" s="8" t="s">
        <v>17996</v>
      </c>
      <c r="C3072" s="12">
        <v>48753</v>
      </c>
      <c r="D3072" s="13" t="s">
        <v>4042</v>
      </c>
      <c r="E3072" s="48">
        <v>33348</v>
      </c>
      <c r="F3072" s="15">
        <v>44254</v>
      </c>
      <c r="G3072" s="48">
        <v>33348</v>
      </c>
      <c r="H3072" s="49">
        <f>Tabla13[[#This Row],[Importe]]-Tabla13[[#This Row],[Pagado]]</f>
        <v>0</v>
      </c>
      <c r="I3072" s="8" t="s">
        <v>10970</v>
      </c>
    </row>
    <row r="3073" spans="1:9" x14ac:dyDescent="0.25">
      <c r="A3073" s="14">
        <v>44254</v>
      </c>
      <c r="B3073" s="8" t="s">
        <v>17997</v>
      </c>
      <c r="C3073" s="12">
        <v>48754</v>
      </c>
      <c r="D3073" s="13" t="s">
        <v>4067</v>
      </c>
      <c r="E3073" s="48">
        <v>4992.2</v>
      </c>
      <c r="F3073" s="15">
        <v>44254</v>
      </c>
      <c r="G3073" s="48">
        <v>4992.2</v>
      </c>
      <c r="H3073" s="49">
        <f>Tabla13[[#This Row],[Importe]]-Tabla13[[#This Row],[Pagado]]</f>
        <v>0</v>
      </c>
      <c r="I3073" s="8" t="s">
        <v>10970</v>
      </c>
    </row>
    <row r="3074" spans="1:9" x14ac:dyDescent="0.25">
      <c r="A3074" s="14">
        <v>44254</v>
      </c>
      <c r="B3074" s="8" t="s">
        <v>17998</v>
      </c>
      <c r="C3074" s="12">
        <v>48755</v>
      </c>
      <c r="D3074" s="13" t="s">
        <v>3966</v>
      </c>
      <c r="E3074" s="48">
        <v>278.2</v>
      </c>
      <c r="F3074" s="15">
        <v>44254</v>
      </c>
      <c r="G3074" s="48">
        <v>278.2</v>
      </c>
      <c r="H3074" s="49">
        <f>Tabla13[[#This Row],[Importe]]-Tabla13[[#This Row],[Pagado]]</f>
        <v>0</v>
      </c>
      <c r="I3074" s="8" t="s">
        <v>10970</v>
      </c>
    </row>
    <row r="3075" spans="1:9" x14ac:dyDescent="0.25">
      <c r="A3075" s="14">
        <v>44254</v>
      </c>
      <c r="B3075" s="8" t="s">
        <v>17999</v>
      </c>
      <c r="C3075" s="12">
        <v>48756</v>
      </c>
      <c r="D3075" s="13" t="s">
        <v>4120</v>
      </c>
      <c r="E3075" s="48">
        <v>6731.4</v>
      </c>
      <c r="F3075" s="15">
        <v>44254</v>
      </c>
      <c r="G3075" s="48">
        <v>6731.4</v>
      </c>
      <c r="H3075" s="49">
        <f>Tabla13[[#This Row],[Importe]]-Tabla13[[#This Row],[Pagado]]</f>
        <v>0</v>
      </c>
      <c r="I3075" s="8" t="s">
        <v>10970</v>
      </c>
    </row>
    <row r="3076" spans="1:9" x14ac:dyDescent="0.25">
      <c r="A3076" s="14">
        <v>44254</v>
      </c>
      <c r="B3076" s="8" t="s">
        <v>18000</v>
      </c>
      <c r="C3076" s="12">
        <v>48757</v>
      </c>
      <c r="D3076" s="13" t="s">
        <v>3977</v>
      </c>
      <c r="E3076" s="48">
        <v>6346.6</v>
      </c>
      <c r="F3076" s="15">
        <v>44254</v>
      </c>
      <c r="G3076" s="48">
        <v>6346.6</v>
      </c>
      <c r="H3076" s="49">
        <f>Tabla13[[#This Row],[Importe]]-Tabla13[[#This Row],[Pagado]]</f>
        <v>0</v>
      </c>
      <c r="I3076" s="8" t="s">
        <v>10970</v>
      </c>
    </row>
    <row r="3077" spans="1:9" x14ac:dyDescent="0.25">
      <c r="A3077" s="14">
        <v>44254</v>
      </c>
      <c r="B3077" s="8" t="s">
        <v>18001</v>
      </c>
      <c r="C3077" s="12">
        <v>48758</v>
      </c>
      <c r="D3077" s="13" t="s">
        <v>4153</v>
      </c>
      <c r="E3077" s="48">
        <v>38816.800000000003</v>
      </c>
      <c r="F3077" s="15">
        <v>44254</v>
      </c>
      <c r="G3077" s="48">
        <v>38816.800000000003</v>
      </c>
      <c r="H3077" s="49">
        <f>Tabla13[[#This Row],[Importe]]-Tabla13[[#This Row],[Pagado]]</f>
        <v>0</v>
      </c>
      <c r="I3077" s="8" t="s">
        <v>10970</v>
      </c>
    </row>
    <row r="3078" spans="1:9" x14ac:dyDescent="0.25">
      <c r="A3078" s="14">
        <v>44254</v>
      </c>
      <c r="B3078" s="8" t="s">
        <v>18002</v>
      </c>
      <c r="C3078" s="12">
        <v>48759</v>
      </c>
      <c r="D3078" s="13" t="s">
        <v>4037</v>
      </c>
      <c r="E3078" s="48">
        <v>653.20000000000005</v>
      </c>
      <c r="F3078" s="15">
        <v>44254</v>
      </c>
      <c r="G3078" s="48">
        <v>653.20000000000005</v>
      </c>
      <c r="H3078" s="49">
        <f>Tabla13[[#This Row],[Importe]]-Tabla13[[#This Row],[Pagado]]</f>
        <v>0</v>
      </c>
      <c r="I3078" s="8" t="s">
        <v>10970</v>
      </c>
    </row>
    <row r="3079" spans="1:9" x14ac:dyDescent="0.25">
      <c r="A3079" s="14">
        <v>44254</v>
      </c>
      <c r="B3079" s="8" t="s">
        <v>18003</v>
      </c>
      <c r="C3079" s="12">
        <v>48760</v>
      </c>
      <c r="D3079" s="13" t="s">
        <v>3973</v>
      </c>
      <c r="E3079" s="48">
        <v>4487.8</v>
      </c>
      <c r="F3079" s="15">
        <v>44254</v>
      </c>
      <c r="G3079" s="48">
        <v>4487.8</v>
      </c>
      <c r="H3079" s="49">
        <f>Tabla13[[#This Row],[Importe]]-Tabla13[[#This Row],[Pagado]]</f>
        <v>0</v>
      </c>
      <c r="I3079" s="8" t="s">
        <v>10970</v>
      </c>
    </row>
    <row r="3080" spans="1:9" x14ac:dyDescent="0.25">
      <c r="A3080" s="14">
        <v>44254</v>
      </c>
      <c r="B3080" s="8" t="s">
        <v>18004</v>
      </c>
      <c r="C3080" s="12">
        <v>48761</v>
      </c>
      <c r="D3080" s="13" t="s">
        <v>4112</v>
      </c>
      <c r="E3080" s="48">
        <v>8110.1</v>
      </c>
      <c r="F3080" s="15">
        <v>44254</v>
      </c>
      <c r="G3080" s="48">
        <v>8110.1</v>
      </c>
      <c r="H3080" s="49">
        <f>Tabla13[[#This Row],[Importe]]-Tabla13[[#This Row],[Pagado]]</f>
        <v>0</v>
      </c>
      <c r="I3080" s="8" t="s">
        <v>10970</v>
      </c>
    </row>
    <row r="3081" spans="1:9" x14ac:dyDescent="0.25">
      <c r="A3081" s="14">
        <v>44254</v>
      </c>
      <c r="B3081" s="8" t="s">
        <v>18005</v>
      </c>
      <c r="C3081" s="12">
        <v>48762</v>
      </c>
      <c r="D3081" s="13" t="s">
        <v>4171</v>
      </c>
      <c r="E3081" s="48">
        <v>4596</v>
      </c>
      <c r="F3081" s="15">
        <v>44254</v>
      </c>
      <c r="G3081" s="48">
        <v>4596</v>
      </c>
      <c r="H3081" s="49">
        <f>Tabla13[[#This Row],[Importe]]-Tabla13[[#This Row],[Pagado]]</f>
        <v>0</v>
      </c>
      <c r="I3081" s="8" t="s">
        <v>10970</v>
      </c>
    </row>
    <row r="3082" spans="1:9" x14ac:dyDescent="0.25">
      <c r="A3082" s="14">
        <v>44254</v>
      </c>
      <c r="B3082" s="8" t="s">
        <v>18006</v>
      </c>
      <c r="C3082" s="12">
        <v>48763</v>
      </c>
      <c r="D3082" s="13" t="s">
        <v>3964</v>
      </c>
      <c r="E3082" s="48">
        <v>2197.8000000000002</v>
      </c>
      <c r="F3082" s="15">
        <v>44254</v>
      </c>
      <c r="G3082" s="48">
        <v>2197.8000000000002</v>
      </c>
      <c r="H3082" s="49">
        <f>Tabla13[[#This Row],[Importe]]-Tabla13[[#This Row],[Pagado]]</f>
        <v>0</v>
      </c>
      <c r="I3082" s="8" t="s">
        <v>10970</v>
      </c>
    </row>
    <row r="3083" spans="1:9" x14ac:dyDescent="0.25">
      <c r="A3083" s="14">
        <v>44254</v>
      </c>
      <c r="B3083" s="8" t="s">
        <v>18007</v>
      </c>
      <c r="C3083" s="12">
        <v>48764</v>
      </c>
      <c r="D3083" s="13" t="s">
        <v>3991</v>
      </c>
      <c r="E3083" s="48">
        <v>3872</v>
      </c>
      <c r="F3083" s="15">
        <v>44254</v>
      </c>
      <c r="G3083" s="48">
        <v>3872</v>
      </c>
      <c r="H3083" s="49">
        <f>Tabla13[[#This Row],[Importe]]-Tabla13[[#This Row],[Pagado]]</f>
        <v>0</v>
      </c>
      <c r="I3083" s="8" t="s">
        <v>10970</v>
      </c>
    </row>
    <row r="3084" spans="1:9" x14ac:dyDescent="0.25">
      <c r="A3084" s="14">
        <v>44254</v>
      </c>
      <c r="B3084" s="8" t="s">
        <v>18008</v>
      </c>
      <c r="C3084" s="12">
        <v>48765</v>
      </c>
      <c r="D3084" s="13" t="s">
        <v>4061</v>
      </c>
      <c r="E3084" s="48">
        <v>6725.6</v>
      </c>
      <c r="F3084" s="15">
        <v>44254</v>
      </c>
      <c r="G3084" s="48">
        <v>6725.6</v>
      </c>
      <c r="H3084" s="49">
        <f>Tabla13[[#This Row],[Importe]]-Tabla13[[#This Row],[Pagado]]</f>
        <v>0</v>
      </c>
      <c r="I3084" s="8" t="s">
        <v>10970</v>
      </c>
    </row>
    <row r="3085" spans="1:9" ht="30" x14ac:dyDescent="0.25">
      <c r="A3085" s="14">
        <v>44254</v>
      </c>
      <c r="B3085" s="8" t="s">
        <v>18009</v>
      </c>
      <c r="C3085" s="12">
        <v>48766</v>
      </c>
      <c r="D3085" s="13" t="s">
        <v>4053</v>
      </c>
      <c r="E3085" s="48">
        <v>4081</v>
      </c>
      <c r="F3085" s="15" t="s">
        <v>18139</v>
      </c>
      <c r="G3085" s="48">
        <f>2000+2081</f>
        <v>4081</v>
      </c>
      <c r="H3085" s="49">
        <f>Tabla13[[#This Row],[Importe]]-Tabla13[[#This Row],[Pagado]]</f>
        <v>0</v>
      </c>
      <c r="I3085" s="8" t="s">
        <v>10970</v>
      </c>
    </row>
    <row r="3086" spans="1:9" x14ac:dyDescent="0.25">
      <c r="A3086" s="14">
        <v>44254</v>
      </c>
      <c r="B3086" s="8" t="s">
        <v>18010</v>
      </c>
      <c r="C3086" s="12">
        <v>48767</v>
      </c>
      <c r="D3086" s="13" t="s">
        <v>4057</v>
      </c>
      <c r="E3086" s="48">
        <v>4006.8</v>
      </c>
      <c r="F3086" s="15">
        <v>44254</v>
      </c>
      <c r="G3086" s="48">
        <v>4006.8</v>
      </c>
      <c r="H3086" s="49">
        <f>Tabla13[[#This Row],[Importe]]-Tabla13[[#This Row],[Pagado]]</f>
        <v>0</v>
      </c>
      <c r="I3086" s="8" t="s">
        <v>10970</v>
      </c>
    </row>
    <row r="3087" spans="1:9" x14ac:dyDescent="0.25">
      <c r="A3087" s="14">
        <v>44254</v>
      </c>
      <c r="B3087" s="8" t="s">
        <v>18011</v>
      </c>
      <c r="C3087" s="12">
        <v>48768</v>
      </c>
      <c r="D3087" s="13" t="s">
        <v>4088</v>
      </c>
      <c r="E3087" s="48">
        <v>2268</v>
      </c>
      <c r="F3087" s="15">
        <v>44254</v>
      </c>
      <c r="G3087" s="48">
        <v>2268</v>
      </c>
      <c r="H3087" s="49">
        <f>Tabla13[[#This Row],[Importe]]-Tabla13[[#This Row],[Pagado]]</f>
        <v>0</v>
      </c>
      <c r="I3087" s="8" t="s">
        <v>10970</v>
      </c>
    </row>
    <row r="3088" spans="1:9" x14ac:dyDescent="0.25">
      <c r="A3088" s="14">
        <v>44254</v>
      </c>
      <c r="B3088" s="8" t="s">
        <v>18012</v>
      </c>
      <c r="C3088" s="12">
        <v>48769</v>
      </c>
      <c r="D3088" s="13" t="s">
        <v>4121</v>
      </c>
      <c r="E3088" s="48">
        <v>8051</v>
      </c>
      <c r="F3088" s="15">
        <v>44254</v>
      </c>
      <c r="G3088" s="48">
        <v>8051</v>
      </c>
      <c r="H3088" s="49">
        <f>Tabla13[[#This Row],[Importe]]-Tabla13[[#This Row],[Pagado]]</f>
        <v>0</v>
      </c>
      <c r="I3088" s="8" t="s">
        <v>10970</v>
      </c>
    </row>
    <row r="3089" spans="1:9" x14ac:dyDescent="0.25">
      <c r="A3089" s="14">
        <v>44254</v>
      </c>
      <c r="B3089" s="8" t="s">
        <v>18013</v>
      </c>
      <c r="C3089" s="12">
        <v>48770</v>
      </c>
      <c r="D3089" s="13" t="s">
        <v>9109</v>
      </c>
      <c r="E3089" s="48">
        <v>972</v>
      </c>
      <c r="F3089" s="15">
        <v>44254</v>
      </c>
      <c r="G3089" s="48">
        <v>972</v>
      </c>
      <c r="H3089" s="49">
        <f>Tabla13[[#This Row],[Importe]]-Tabla13[[#This Row],[Pagado]]</f>
        <v>0</v>
      </c>
      <c r="I3089" s="8" t="s">
        <v>10970</v>
      </c>
    </row>
    <row r="3090" spans="1:9" x14ac:dyDescent="0.25">
      <c r="A3090" s="14">
        <v>44254</v>
      </c>
      <c r="B3090" s="8" t="s">
        <v>18014</v>
      </c>
      <c r="C3090" s="12">
        <v>48771</v>
      </c>
      <c r="D3090" s="13" t="s">
        <v>3964</v>
      </c>
      <c r="E3090" s="48">
        <v>988</v>
      </c>
      <c r="F3090" s="15">
        <v>44254</v>
      </c>
      <c r="G3090" s="48">
        <v>988</v>
      </c>
      <c r="H3090" s="49">
        <f>Tabla13[[#This Row],[Importe]]-Tabla13[[#This Row],[Pagado]]</f>
        <v>0</v>
      </c>
      <c r="I3090" s="8" t="s">
        <v>10970</v>
      </c>
    </row>
    <row r="3091" spans="1:9" x14ac:dyDescent="0.25">
      <c r="A3091" s="14">
        <v>44254</v>
      </c>
      <c r="B3091" s="8" t="s">
        <v>18015</v>
      </c>
      <c r="C3091" s="12">
        <v>48772</v>
      </c>
      <c r="D3091" s="13" t="s">
        <v>4099</v>
      </c>
      <c r="E3091" s="48">
        <v>3001.5</v>
      </c>
      <c r="F3091" s="15">
        <v>44254</v>
      </c>
      <c r="G3091" s="48">
        <v>3001.5</v>
      </c>
      <c r="H3091" s="49">
        <f>Tabla13[[#This Row],[Importe]]-Tabla13[[#This Row],[Pagado]]</f>
        <v>0</v>
      </c>
      <c r="I3091" s="8" t="s">
        <v>10970</v>
      </c>
    </row>
    <row r="3092" spans="1:9" x14ac:dyDescent="0.25">
      <c r="A3092" s="14">
        <v>44254</v>
      </c>
      <c r="B3092" s="8" t="s">
        <v>18016</v>
      </c>
      <c r="C3092" s="12">
        <v>48773</v>
      </c>
      <c r="D3092" s="13" t="s">
        <v>4022</v>
      </c>
      <c r="E3092" s="48">
        <v>3096.4</v>
      </c>
      <c r="F3092" s="15">
        <v>44254</v>
      </c>
      <c r="G3092" s="48">
        <v>3096.4</v>
      </c>
      <c r="H3092" s="49">
        <f>Tabla13[[#This Row],[Importe]]-Tabla13[[#This Row],[Pagado]]</f>
        <v>0</v>
      </c>
      <c r="I3092" s="8" t="s">
        <v>10970</v>
      </c>
    </row>
    <row r="3093" spans="1:9" x14ac:dyDescent="0.25">
      <c r="A3093" s="14">
        <v>44254</v>
      </c>
      <c r="B3093" s="8" t="s">
        <v>18017</v>
      </c>
      <c r="C3093" s="12">
        <v>48774</v>
      </c>
      <c r="D3093" s="13" t="s">
        <v>3983</v>
      </c>
      <c r="E3093" s="48">
        <v>11038.1</v>
      </c>
      <c r="F3093" s="15">
        <v>44255</v>
      </c>
      <c r="G3093" s="48">
        <v>11038.1</v>
      </c>
      <c r="H3093" s="49">
        <f>Tabla13[[#This Row],[Importe]]-Tabla13[[#This Row],[Pagado]]</f>
        <v>0</v>
      </c>
      <c r="I3093" s="8" t="s">
        <v>10970</v>
      </c>
    </row>
    <row r="3094" spans="1:9" x14ac:dyDescent="0.25">
      <c r="A3094" s="14">
        <v>44254</v>
      </c>
      <c r="B3094" s="8" t="s">
        <v>18018</v>
      </c>
      <c r="C3094" s="12">
        <v>48775</v>
      </c>
      <c r="D3094" s="13" t="s">
        <v>3962</v>
      </c>
      <c r="E3094" s="48">
        <v>6544.9</v>
      </c>
      <c r="F3094" s="15">
        <v>44254</v>
      </c>
      <c r="G3094" s="48">
        <v>6544.9</v>
      </c>
      <c r="H3094" s="49">
        <f>Tabla13[[#This Row],[Importe]]-Tabla13[[#This Row],[Pagado]]</f>
        <v>0</v>
      </c>
      <c r="I3094" s="8" t="s">
        <v>10970</v>
      </c>
    </row>
    <row r="3095" spans="1:9" x14ac:dyDescent="0.25">
      <c r="A3095" s="14">
        <v>44254</v>
      </c>
      <c r="B3095" s="8" t="s">
        <v>18019</v>
      </c>
      <c r="C3095" s="12">
        <v>48776</v>
      </c>
      <c r="D3095" s="13" t="s">
        <v>4116</v>
      </c>
      <c r="E3095" s="48">
        <v>2262</v>
      </c>
      <c r="F3095" s="15">
        <v>44255</v>
      </c>
      <c r="G3095" s="48">
        <v>2262</v>
      </c>
      <c r="H3095" s="49">
        <f>Tabla13[[#This Row],[Importe]]-Tabla13[[#This Row],[Pagado]]</f>
        <v>0</v>
      </c>
      <c r="I3095" s="8" t="s">
        <v>10970</v>
      </c>
    </row>
    <row r="3096" spans="1:9" x14ac:dyDescent="0.25">
      <c r="A3096" s="14">
        <v>44254</v>
      </c>
      <c r="B3096" s="8" t="s">
        <v>18020</v>
      </c>
      <c r="C3096" s="12">
        <v>48777</v>
      </c>
      <c r="D3096" s="13" t="s">
        <v>3980</v>
      </c>
      <c r="E3096" s="48">
        <v>9828.5</v>
      </c>
      <c r="F3096" s="15">
        <v>44255</v>
      </c>
      <c r="G3096" s="48">
        <v>9828.5</v>
      </c>
      <c r="H3096" s="49">
        <f>Tabla13[[#This Row],[Importe]]-Tabla13[[#This Row],[Pagado]]</f>
        <v>0</v>
      </c>
      <c r="I3096" s="8" t="s">
        <v>10970</v>
      </c>
    </row>
    <row r="3097" spans="1:9" x14ac:dyDescent="0.25">
      <c r="A3097" s="14">
        <v>44254</v>
      </c>
      <c r="B3097" s="8" t="s">
        <v>18021</v>
      </c>
      <c r="C3097" s="12">
        <v>48778</v>
      </c>
      <c r="D3097" s="13" t="s">
        <v>4024</v>
      </c>
      <c r="E3097" s="48">
        <v>38000</v>
      </c>
      <c r="F3097" s="15">
        <v>44254</v>
      </c>
      <c r="G3097" s="48">
        <v>38000</v>
      </c>
      <c r="H3097" s="49">
        <f>Tabla13[[#This Row],[Importe]]-Tabla13[[#This Row],[Pagado]]</f>
        <v>0</v>
      </c>
      <c r="I3097" s="8" t="s">
        <v>10970</v>
      </c>
    </row>
    <row r="3098" spans="1:9" x14ac:dyDescent="0.25">
      <c r="A3098" s="14">
        <v>44254</v>
      </c>
      <c r="B3098" s="8" t="s">
        <v>18022</v>
      </c>
      <c r="C3098" s="12">
        <v>48779</v>
      </c>
      <c r="D3098" s="13" t="s">
        <v>3962</v>
      </c>
      <c r="E3098" s="48">
        <v>744</v>
      </c>
      <c r="F3098" s="15">
        <v>44254</v>
      </c>
      <c r="G3098" s="48">
        <v>744</v>
      </c>
      <c r="H3098" s="49">
        <f>Tabla13[[#This Row],[Importe]]-Tabla13[[#This Row],[Pagado]]</f>
        <v>0</v>
      </c>
      <c r="I3098" s="8" t="s">
        <v>10970</v>
      </c>
    </row>
    <row r="3099" spans="1:9" x14ac:dyDescent="0.25">
      <c r="A3099" s="14">
        <v>44254</v>
      </c>
      <c r="B3099" s="8" t="s">
        <v>18023</v>
      </c>
      <c r="C3099" s="12">
        <v>48780</v>
      </c>
      <c r="D3099" s="13" t="s">
        <v>3981</v>
      </c>
      <c r="E3099" s="48">
        <v>1704</v>
      </c>
      <c r="F3099" s="15">
        <v>44255</v>
      </c>
      <c r="G3099" s="48">
        <v>1704</v>
      </c>
      <c r="H3099" s="49">
        <f>Tabla13[[#This Row],[Importe]]-Tabla13[[#This Row],[Pagado]]</f>
        <v>0</v>
      </c>
      <c r="I3099" s="8" t="s">
        <v>10970</v>
      </c>
    </row>
    <row r="3100" spans="1:9" x14ac:dyDescent="0.25">
      <c r="A3100" s="14">
        <v>44254</v>
      </c>
      <c r="B3100" s="8" t="s">
        <v>18024</v>
      </c>
      <c r="C3100" s="12">
        <v>48781</v>
      </c>
      <c r="D3100" s="13" t="s">
        <v>3987</v>
      </c>
      <c r="E3100" s="48">
        <v>3456</v>
      </c>
      <c r="F3100" s="15">
        <v>44255</v>
      </c>
      <c r="G3100" s="48">
        <v>3456</v>
      </c>
      <c r="H3100" s="49">
        <f>Tabla13[[#This Row],[Importe]]-Tabla13[[#This Row],[Pagado]]</f>
        <v>0</v>
      </c>
      <c r="I3100" s="8" t="s">
        <v>10970</v>
      </c>
    </row>
    <row r="3101" spans="1:9" x14ac:dyDescent="0.25">
      <c r="A3101" s="14">
        <v>44254</v>
      </c>
      <c r="B3101" s="8" t="s">
        <v>18025</v>
      </c>
      <c r="C3101" s="12">
        <v>48782</v>
      </c>
      <c r="D3101" s="13" t="s">
        <v>4023</v>
      </c>
      <c r="E3101" s="48">
        <v>6174.4</v>
      </c>
      <c r="F3101" s="15">
        <v>44254</v>
      </c>
      <c r="G3101" s="48">
        <v>6174.4</v>
      </c>
      <c r="H3101" s="49">
        <f>Tabla13[[#This Row],[Importe]]-Tabla13[[#This Row],[Pagado]]</f>
        <v>0</v>
      </c>
      <c r="I3101" s="8" t="s">
        <v>10970</v>
      </c>
    </row>
    <row r="3102" spans="1:9" x14ac:dyDescent="0.25">
      <c r="A3102" s="14">
        <v>44254</v>
      </c>
      <c r="B3102" s="8" t="s">
        <v>18026</v>
      </c>
      <c r="C3102" s="12">
        <v>48783</v>
      </c>
      <c r="D3102" s="13" t="s">
        <v>4052</v>
      </c>
      <c r="E3102" s="48">
        <v>5026.8</v>
      </c>
      <c r="F3102" s="15">
        <v>44255</v>
      </c>
      <c r="G3102" s="48">
        <v>5026.8</v>
      </c>
      <c r="H3102" s="49">
        <f>Tabla13[[#This Row],[Importe]]-Tabla13[[#This Row],[Pagado]]</f>
        <v>0</v>
      </c>
      <c r="I3102" s="8" t="s">
        <v>10970</v>
      </c>
    </row>
    <row r="3103" spans="1:9" x14ac:dyDescent="0.25">
      <c r="A3103" s="14">
        <v>44254</v>
      </c>
      <c r="B3103" s="8" t="s">
        <v>18027</v>
      </c>
      <c r="C3103" s="12">
        <v>48784</v>
      </c>
      <c r="D3103" s="13" t="s">
        <v>4133</v>
      </c>
      <c r="E3103" s="48">
        <v>540</v>
      </c>
      <c r="F3103" s="15">
        <v>44254</v>
      </c>
      <c r="G3103" s="48">
        <v>540</v>
      </c>
      <c r="H3103" s="49">
        <f>Tabla13[[#This Row],[Importe]]-Tabla13[[#This Row],[Pagado]]</f>
        <v>0</v>
      </c>
      <c r="I3103" s="8" t="s">
        <v>10970</v>
      </c>
    </row>
    <row r="3104" spans="1:9" x14ac:dyDescent="0.25">
      <c r="A3104" s="14">
        <v>44254</v>
      </c>
      <c r="B3104" s="8" t="s">
        <v>18028</v>
      </c>
      <c r="C3104" s="12">
        <v>48785</v>
      </c>
      <c r="D3104" s="13" t="s">
        <v>3986</v>
      </c>
      <c r="E3104" s="48">
        <v>2208.4</v>
      </c>
      <c r="F3104" s="15">
        <v>44255</v>
      </c>
      <c r="G3104" s="48">
        <v>2208.4</v>
      </c>
      <c r="H3104" s="49">
        <f>Tabla13[[#This Row],[Importe]]-Tabla13[[#This Row],[Pagado]]</f>
        <v>0</v>
      </c>
      <c r="I3104" s="8" t="s">
        <v>10970</v>
      </c>
    </row>
    <row r="3105" spans="1:9" x14ac:dyDescent="0.25">
      <c r="A3105" s="14">
        <v>44254</v>
      </c>
      <c r="B3105" s="8" t="s">
        <v>18029</v>
      </c>
      <c r="C3105" s="12">
        <v>48786</v>
      </c>
      <c r="D3105" s="13" t="s">
        <v>6758</v>
      </c>
      <c r="E3105" s="48">
        <v>3.77</v>
      </c>
      <c r="F3105" s="15">
        <v>44284</v>
      </c>
      <c r="G3105" s="48">
        <v>3.77</v>
      </c>
      <c r="H3105" s="49">
        <f>Tabla13[[#This Row],[Importe]]-Tabla13[[#This Row],[Pagado]]</f>
        <v>0</v>
      </c>
      <c r="I3105" s="8" t="s">
        <v>12422</v>
      </c>
    </row>
    <row r="3106" spans="1:9" x14ac:dyDescent="0.25">
      <c r="A3106" s="14">
        <v>44254</v>
      </c>
      <c r="B3106" s="8" t="s">
        <v>18030</v>
      </c>
      <c r="C3106" s="12">
        <v>48787</v>
      </c>
      <c r="D3106" s="13" t="s">
        <v>4019</v>
      </c>
      <c r="E3106" s="48">
        <v>4.51</v>
      </c>
      <c r="F3106" s="15">
        <v>44263</v>
      </c>
      <c r="G3106" s="48">
        <v>4.51</v>
      </c>
      <c r="H3106" s="49">
        <f>Tabla13[[#This Row],[Importe]]-Tabla13[[#This Row],[Pagado]]</f>
        <v>0</v>
      </c>
      <c r="I3106" s="8" t="s">
        <v>10970</v>
      </c>
    </row>
    <row r="3107" spans="1:9" x14ac:dyDescent="0.25">
      <c r="A3107" s="14">
        <v>44254</v>
      </c>
      <c r="B3107" s="8" t="s">
        <v>18031</v>
      </c>
      <c r="C3107" s="12">
        <v>48788</v>
      </c>
      <c r="D3107" s="13" t="s">
        <v>4050</v>
      </c>
      <c r="E3107" s="48">
        <v>3674.3</v>
      </c>
      <c r="F3107" s="15">
        <v>44255</v>
      </c>
      <c r="G3107" s="48">
        <v>3674.3</v>
      </c>
      <c r="H3107" s="49">
        <f>Tabla13[[#This Row],[Importe]]-Tabla13[[#This Row],[Pagado]]</f>
        <v>0</v>
      </c>
      <c r="I3107" s="8" t="s">
        <v>10970</v>
      </c>
    </row>
    <row r="3108" spans="1:9" x14ac:dyDescent="0.25">
      <c r="A3108" s="14">
        <v>44254</v>
      </c>
      <c r="B3108" s="8" t="s">
        <v>18032</v>
      </c>
      <c r="C3108" s="12">
        <v>48789</v>
      </c>
      <c r="D3108" s="13" t="s">
        <v>4109</v>
      </c>
      <c r="E3108" s="48">
        <v>3816</v>
      </c>
      <c r="F3108" s="15">
        <v>44254</v>
      </c>
      <c r="G3108" s="48">
        <v>3816</v>
      </c>
      <c r="H3108" s="49">
        <f>Tabla13[[#This Row],[Importe]]-Tabla13[[#This Row],[Pagado]]</f>
        <v>0</v>
      </c>
      <c r="I3108" s="8" t="s">
        <v>10970</v>
      </c>
    </row>
    <row r="3109" spans="1:9" x14ac:dyDescent="0.25">
      <c r="A3109" s="14">
        <v>44254</v>
      </c>
      <c r="B3109" s="8" t="s">
        <v>18033</v>
      </c>
      <c r="C3109" s="12">
        <v>48790</v>
      </c>
      <c r="D3109" s="13" t="s">
        <v>4194</v>
      </c>
      <c r="E3109" s="48">
        <v>1949.4</v>
      </c>
      <c r="F3109" s="15">
        <v>44254</v>
      </c>
      <c r="G3109" s="48">
        <v>1949.4</v>
      </c>
      <c r="H3109" s="49">
        <f>Tabla13[[#This Row],[Importe]]-Tabla13[[#This Row],[Pagado]]</f>
        <v>0</v>
      </c>
      <c r="I3109" s="8" t="s">
        <v>10970</v>
      </c>
    </row>
    <row r="3110" spans="1:9" ht="30" x14ac:dyDescent="0.25">
      <c r="A3110" s="14">
        <v>44254</v>
      </c>
      <c r="B3110" s="8" t="s">
        <v>18034</v>
      </c>
      <c r="C3110" s="12">
        <v>48791</v>
      </c>
      <c r="D3110" s="13" t="s">
        <v>3935</v>
      </c>
      <c r="E3110" s="48">
        <v>6138.1</v>
      </c>
      <c r="F3110" s="15" t="s">
        <v>18140</v>
      </c>
      <c r="G3110" s="48">
        <f>1955.7+4182.4</f>
        <v>6138.0999999999995</v>
      </c>
      <c r="H3110" s="49">
        <f>Tabla13[[#This Row],[Importe]]-Tabla13[[#This Row],[Pagado]]</f>
        <v>0</v>
      </c>
      <c r="I3110" s="8" t="s">
        <v>10970</v>
      </c>
    </row>
    <row r="3111" spans="1:9" x14ac:dyDescent="0.25">
      <c r="A3111" s="14">
        <v>44254</v>
      </c>
      <c r="B3111" s="8" t="s">
        <v>18035</v>
      </c>
      <c r="C3111" s="12">
        <v>48792</v>
      </c>
      <c r="D3111" s="13" t="s">
        <v>3965</v>
      </c>
      <c r="E3111" s="48">
        <v>1080</v>
      </c>
      <c r="F3111" s="15">
        <v>44254</v>
      </c>
      <c r="G3111" s="48">
        <v>1080</v>
      </c>
      <c r="H3111" s="49">
        <f>Tabla13[[#This Row],[Importe]]-Tabla13[[#This Row],[Pagado]]</f>
        <v>0</v>
      </c>
      <c r="I3111" s="8" t="s">
        <v>10970</v>
      </c>
    </row>
    <row r="3112" spans="1:9" x14ac:dyDescent="0.25">
      <c r="A3112" s="14">
        <v>44254</v>
      </c>
      <c r="B3112" s="8" t="s">
        <v>18036</v>
      </c>
      <c r="C3112" s="12">
        <v>48793</v>
      </c>
      <c r="D3112" s="13" t="s">
        <v>3950</v>
      </c>
      <c r="E3112" s="48">
        <v>13362.8</v>
      </c>
      <c r="F3112" s="15">
        <v>44256</v>
      </c>
      <c r="G3112" s="48">
        <v>13362.8</v>
      </c>
      <c r="H3112" s="49">
        <f>Tabla13[[#This Row],[Importe]]-Tabla13[[#This Row],[Pagado]]</f>
        <v>0</v>
      </c>
      <c r="I3112" s="8" t="s">
        <v>10970</v>
      </c>
    </row>
    <row r="3113" spans="1:9" x14ac:dyDescent="0.25">
      <c r="A3113" s="14">
        <v>44254</v>
      </c>
      <c r="B3113" s="8" t="s">
        <v>18037</v>
      </c>
      <c r="C3113" s="12">
        <v>48794</v>
      </c>
      <c r="D3113" s="13" t="s">
        <v>4066</v>
      </c>
      <c r="E3113" s="48">
        <v>4060.5</v>
      </c>
      <c r="F3113" s="15">
        <v>44254</v>
      </c>
      <c r="G3113" s="48">
        <v>4060.5</v>
      </c>
      <c r="H3113" s="49">
        <f>Tabla13[[#This Row],[Importe]]-Tabla13[[#This Row],[Pagado]]</f>
        <v>0</v>
      </c>
      <c r="I3113" s="8" t="s">
        <v>10970</v>
      </c>
    </row>
    <row r="3114" spans="1:9" x14ac:dyDescent="0.25">
      <c r="A3114" s="14">
        <v>44254</v>
      </c>
      <c r="B3114" s="8" t="s">
        <v>18038</v>
      </c>
      <c r="C3114" s="12">
        <v>48795</v>
      </c>
      <c r="D3114" s="13" t="s">
        <v>3964</v>
      </c>
      <c r="E3114" s="48">
        <v>3380.9</v>
      </c>
      <c r="F3114" s="15">
        <v>44254</v>
      </c>
      <c r="G3114" s="48">
        <v>3380.9</v>
      </c>
      <c r="H3114" s="49">
        <f>Tabla13[[#This Row],[Importe]]-Tabla13[[#This Row],[Pagado]]</f>
        <v>0</v>
      </c>
      <c r="I3114" s="8" t="s">
        <v>10970</v>
      </c>
    </row>
    <row r="3115" spans="1:9" x14ac:dyDescent="0.25">
      <c r="A3115" s="14">
        <v>44254</v>
      </c>
      <c r="B3115" s="8" t="s">
        <v>18039</v>
      </c>
      <c r="C3115" s="12">
        <v>48796</v>
      </c>
      <c r="D3115" s="13" t="s">
        <v>4044</v>
      </c>
      <c r="E3115" s="48">
        <v>6283.6</v>
      </c>
      <c r="F3115" s="15">
        <v>44256</v>
      </c>
      <c r="G3115" s="48">
        <v>6283.6</v>
      </c>
      <c r="H3115" s="49">
        <f>Tabla13[[#This Row],[Importe]]-Tabla13[[#This Row],[Pagado]]</f>
        <v>0</v>
      </c>
      <c r="I3115" s="8" t="s">
        <v>10970</v>
      </c>
    </row>
    <row r="3116" spans="1:9" x14ac:dyDescent="0.25">
      <c r="A3116" s="14">
        <v>44254</v>
      </c>
      <c r="B3116" s="8" t="s">
        <v>18040</v>
      </c>
      <c r="C3116" s="12">
        <v>48797</v>
      </c>
      <c r="D3116" s="13" t="s">
        <v>4010</v>
      </c>
      <c r="E3116" s="48">
        <v>1140</v>
      </c>
      <c r="F3116" s="15">
        <v>44256</v>
      </c>
      <c r="G3116" s="48">
        <v>1140</v>
      </c>
      <c r="H3116" s="49">
        <f>Tabla13[[#This Row],[Importe]]-Tabla13[[#This Row],[Pagado]]</f>
        <v>0</v>
      </c>
      <c r="I3116" s="8" t="s">
        <v>10970</v>
      </c>
    </row>
    <row r="3117" spans="1:9" x14ac:dyDescent="0.25">
      <c r="A3117" s="14">
        <v>44254</v>
      </c>
      <c r="B3117" s="8" t="s">
        <v>18041</v>
      </c>
      <c r="C3117" s="12">
        <v>48798</v>
      </c>
      <c r="D3117" s="13" t="s">
        <v>4001</v>
      </c>
      <c r="E3117" s="48">
        <v>6480</v>
      </c>
      <c r="F3117" s="15">
        <v>44256</v>
      </c>
      <c r="G3117" s="48">
        <v>6480</v>
      </c>
      <c r="H3117" s="49">
        <f>Tabla13[[#This Row],[Importe]]-Tabla13[[#This Row],[Pagado]]</f>
        <v>0</v>
      </c>
      <c r="I3117" s="8" t="s">
        <v>10970</v>
      </c>
    </row>
    <row r="3118" spans="1:9" x14ac:dyDescent="0.25">
      <c r="A3118" s="14">
        <v>44254</v>
      </c>
      <c r="B3118" s="8" t="s">
        <v>18042</v>
      </c>
      <c r="C3118" s="12">
        <v>48799</v>
      </c>
      <c r="D3118" s="13" t="s">
        <v>4002</v>
      </c>
      <c r="E3118" s="48">
        <v>3800</v>
      </c>
      <c r="F3118" s="15">
        <v>44256</v>
      </c>
      <c r="G3118" s="48">
        <v>3800</v>
      </c>
      <c r="H3118" s="49">
        <f>Tabla13[[#This Row],[Importe]]-Tabla13[[#This Row],[Pagado]]</f>
        <v>0</v>
      </c>
      <c r="I3118" s="8" t="s">
        <v>10970</v>
      </c>
    </row>
    <row r="3119" spans="1:9" x14ac:dyDescent="0.25">
      <c r="A3119" s="14">
        <v>44254</v>
      </c>
      <c r="B3119" s="8" t="s">
        <v>18043</v>
      </c>
      <c r="C3119" s="12">
        <v>48800</v>
      </c>
      <c r="D3119" s="13" t="s">
        <v>4000</v>
      </c>
      <c r="E3119" s="48">
        <v>1360</v>
      </c>
      <c r="F3119" s="15">
        <v>44256</v>
      </c>
      <c r="G3119" s="48">
        <v>1360</v>
      </c>
      <c r="H3119" s="49">
        <f>Tabla13[[#This Row],[Importe]]-Tabla13[[#This Row],[Pagado]]</f>
        <v>0</v>
      </c>
      <c r="I3119" s="8" t="s">
        <v>10970</v>
      </c>
    </row>
    <row r="3120" spans="1:9" x14ac:dyDescent="0.25">
      <c r="A3120" s="14">
        <v>44254</v>
      </c>
      <c r="B3120" s="8" t="s">
        <v>18044</v>
      </c>
      <c r="C3120" s="12">
        <v>48801</v>
      </c>
      <c r="D3120" s="13" t="s">
        <v>4005</v>
      </c>
      <c r="E3120" s="48">
        <v>4877.3999999999996</v>
      </c>
      <c r="F3120" s="15">
        <v>44256</v>
      </c>
      <c r="G3120" s="48">
        <v>4877.3999999999996</v>
      </c>
      <c r="H3120" s="49">
        <f>Tabla13[[#This Row],[Importe]]-Tabla13[[#This Row],[Pagado]]</f>
        <v>0</v>
      </c>
      <c r="I3120" s="8" t="s">
        <v>10970</v>
      </c>
    </row>
    <row r="3121" spans="1:9" x14ac:dyDescent="0.25">
      <c r="A3121" s="14">
        <v>44254</v>
      </c>
      <c r="B3121" s="8" t="s">
        <v>18045</v>
      </c>
      <c r="C3121" s="12">
        <v>48802</v>
      </c>
      <c r="D3121" s="13" t="s">
        <v>4085</v>
      </c>
      <c r="E3121" s="48">
        <v>8105</v>
      </c>
      <c r="F3121" s="15">
        <v>44256</v>
      </c>
      <c r="G3121" s="48">
        <v>8105</v>
      </c>
      <c r="H3121" s="49">
        <f>Tabla13[[#This Row],[Importe]]-Tabla13[[#This Row],[Pagado]]</f>
        <v>0</v>
      </c>
      <c r="I3121" s="8" t="s">
        <v>10970</v>
      </c>
    </row>
    <row r="3122" spans="1:9" x14ac:dyDescent="0.25">
      <c r="A3122" s="14">
        <v>44254</v>
      </c>
      <c r="B3122" s="8" t="s">
        <v>18046</v>
      </c>
      <c r="C3122" s="12">
        <v>48803</v>
      </c>
      <c r="D3122" s="13" t="s">
        <v>4056</v>
      </c>
      <c r="E3122" s="48">
        <v>1800</v>
      </c>
      <c r="F3122" s="15">
        <v>44256</v>
      </c>
      <c r="G3122" s="48">
        <v>1800</v>
      </c>
      <c r="H3122" s="49">
        <f>Tabla13[[#This Row],[Importe]]-Tabla13[[#This Row],[Pagado]]</f>
        <v>0</v>
      </c>
      <c r="I3122" s="8" t="s">
        <v>10970</v>
      </c>
    </row>
    <row r="3123" spans="1:9" x14ac:dyDescent="0.25">
      <c r="A3123" s="14">
        <v>44254</v>
      </c>
      <c r="B3123" s="8" t="s">
        <v>18047</v>
      </c>
      <c r="C3123" s="12">
        <v>48804</v>
      </c>
      <c r="D3123" s="13" t="s">
        <v>4007</v>
      </c>
      <c r="E3123" s="48">
        <v>202.5</v>
      </c>
      <c r="F3123" s="15">
        <v>44256</v>
      </c>
      <c r="G3123" s="48">
        <v>202.5</v>
      </c>
      <c r="H3123" s="49">
        <f>Tabla13[[#This Row],[Importe]]-Tabla13[[#This Row],[Pagado]]</f>
        <v>0</v>
      </c>
      <c r="I3123" s="8" t="s">
        <v>10970</v>
      </c>
    </row>
    <row r="3124" spans="1:9" x14ac:dyDescent="0.25">
      <c r="A3124" s="14">
        <v>44254</v>
      </c>
      <c r="B3124" s="8" t="s">
        <v>18048</v>
      </c>
      <c r="C3124" s="12">
        <v>48805</v>
      </c>
      <c r="D3124" s="13" t="s">
        <v>3973</v>
      </c>
      <c r="E3124" s="48">
        <v>810</v>
      </c>
      <c r="F3124" s="15">
        <v>44256</v>
      </c>
      <c r="G3124" s="48">
        <v>810</v>
      </c>
      <c r="H3124" s="49">
        <f>Tabla13[[#This Row],[Importe]]-Tabla13[[#This Row],[Pagado]]</f>
        <v>0</v>
      </c>
      <c r="I3124" s="8" t="s">
        <v>10970</v>
      </c>
    </row>
    <row r="3125" spans="1:9" x14ac:dyDescent="0.25">
      <c r="A3125" s="14">
        <v>44254</v>
      </c>
      <c r="B3125" s="8" t="s">
        <v>18049</v>
      </c>
      <c r="C3125" s="12">
        <v>48806</v>
      </c>
      <c r="D3125" s="13" t="s">
        <v>4047</v>
      </c>
      <c r="E3125" s="48">
        <v>3387.8</v>
      </c>
      <c r="F3125" s="15">
        <v>44254</v>
      </c>
      <c r="G3125" s="48">
        <v>3387.8</v>
      </c>
      <c r="H3125" s="49">
        <f>Tabla13[[#This Row],[Importe]]-Tabla13[[#This Row],[Pagado]]</f>
        <v>0</v>
      </c>
      <c r="I3125" s="8" t="s">
        <v>10970</v>
      </c>
    </row>
    <row r="3126" spans="1:9" x14ac:dyDescent="0.25">
      <c r="A3126" s="14">
        <v>44254</v>
      </c>
      <c r="B3126" s="8" t="s">
        <v>18050</v>
      </c>
      <c r="C3126" s="12">
        <v>48807</v>
      </c>
      <c r="D3126" s="13" t="s">
        <v>3974</v>
      </c>
      <c r="E3126" s="48">
        <v>7020</v>
      </c>
      <c r="F3126" s="15">
        <v>44256</v>
      </c>
      <c r="G3126" s="48">
        <v>7020</v>
      </c>
      <c r="H3126" s="49">
        <f>Tabla13[[#This Row],[Importe]]-Tabla13[[#This Row],[Pagado]]</f>
        <v>0</v>
      </c>
      <c r="I3126" s="8" t="s">
        <v>10970</v>
      </c>
    </row>
    <row r="3127" spans="1:9" x14ac:dyDescent="0.25">
      <c r="A3127" s="14">
        <v>44254</v>
      </c>
      <c r="B3127" s="8" t="s">
        <v>18051</v>
      </c>
      <c r="C3127" s="12">
        <v>48808</v>
      </c>
      <c r="D3127" s="13" t="s">
        <v>4009</v>
      </c>
      <c r="E3127" s="48">
        <v>648</v>
      </c>
      <c r="F3127" s="15">
        <v>44256</v>
      </c>
      <c r="G3127" s="48">
        <v>648</v>
      </c>
      <c r="H3127" s="49">
        <f>Tabla13[[#This Row],[Importe]]-Tabla13[[#This Row],[Pagado]]</f>
        <v>0</v>
      </c>
      <c r="I3127" s="8" t="s">
        <v>10970</v>
      </c>
    </row>
    <row r="3128" spans="1:9" x14ac:dyDescent="0.25">
      <c r="A3128" s="14">
        <v>44254</v>
      </c>
      <c r="B3128" s="8" t="s">
        <v>18052</v>
      </c>
      <c r="C3128" s="12">
        <v>48809</v>
      </c>
      <c r="D3128" s="13" t="s">
        <v>3979</v>
      </c>
      <c r="E3128" s="48">
        <v>6269.9</v>
      </c>
      <c r="F3128" s="15">
        <v>44254</v>
      </c>
      <c r="G3128" s="48">
        <v>6269.9</v>
      </c>
      <c r="H3128" s="49">
        <f>Tabla13[[#This Row],[Importe]]-Tabla13[[#This Row],[Pagado]]</f>
        <v>0</v>
      </c>
      <c r="I3128" s="8" t="s">
        <v>10970</v>
      </c>
    </row>
    <row r="3129" spans="1:9" x14ac:dyDescent="0.25">
      <c r="A3129" s="14">
        <v>44254</v>
      </c>
      <c r="B3129" s="8" t="s">
        <v>18053</v>
      </c>
      <c r="C3129" s="12">
        <v>48810</v>
      </c>
      <c r="D3129" s="13" t="s">
        <v>4008</v>
      </c>
      <c r="E3129" s="48">
        <v>41729.800000000003</v>
      </c>
      <c r="F3129" s="15">
        <v>44255</v>
      </c>
      <c r="G3129" s="48">
        <v>41729.800000000003</v>
      </c>
      <c r="H3129" s="49">
        <f>Tabla13[[#This Row],[Importe]]-Tabla13[[#This Row],[Pagado]]</f>
        <v>0</v>
      </c>
      <c r="I3129" s="8" t="s">
        <v>10970</v>
      </c>
    </row>
    <row r="3130" spans="1:9" x14ac:dyDescent="0.25">
      <c r="A3130" s="14">
        <v>44254</v>
      </c>
      <c r="B3130" s="8" t="s">
        <v>18054</v>
      </c>
      <c r="C3130" s="12">
        <v>48811</v>
      </c>
      <c r="D3130" s="13" t="s">
        <v>4027</v>
      </c>
      <c r="E3130" s="48">
        <v>3926</v>
      </c>
      <c r="F3130" s="15">
        <v>44254</v>
      </c>
      <c r="G3130" s="48">
        <v>3926</v>
      </c>
      <c r="H3130" s="49">
        <f>Tabla13[[#This Row],[Importe]]-Tabla13[[#This Row],[Pagado]]</f>
        <v>0</v>
      </c>
      <c r="I3130" s="8" t="s">
        <v>10970</v>
      </c>
    </row>
    <row r="3131" spans="1:9" x14ac:dyDescent="0.25">
      <c r="A3131" s="14">
        <v>44254</v>
      </c>
      <c r="B3131" s="8" t="s">
        <v>18055</v>
      </c>
      <c r="C3131" s="12">
        <v>48812</v>
      </c>
      <c r="D3131" s="13" t="s">
        <v>4164</v>
      </c>
      <c r="E3131" s="48">
        <v>15986.4</v>
      </c>
      <c r="F3131" s="15">
        <v>44254</v>
      </c>
      <c r="G3131" s="48">
        <v>15986.4</v>
      </c>
      <c r="H3131" s="49">
        <f>Tabla13[[#This Row],[Importe]]-Tabla13[[#This Row],[Pagado]]</f>
        <v>0</v>
      </c>
      <c r="I3131" s="8" t="s">
        <v>10970</v>
      </c>
    </row>
    <row r="3132" spans="1:9" x14ac:dyDescent="0.25">
      <c r="A3132" s="14">
        <v>44254</v>
      </c>
      <c r="B3132" s="8" t="s">
        <v>18056</v>
      </c>
      <c r="C3132" s="12">
        <v>48813</v>
      </c>
      <c r="D3132" s="13" t="s">
        <v>4102</v>
      </c>
      <c r="E3132" s="48">
        <v>745</v>
      </c>
      <c r="F3132" s="15">
        <v>44254</v>
      </c>
      <c r="G3132" s="48">
        <v>745</v>
      </c>
      <c r="H3132" s="49">
        <f>Tabla13[[#This Row],[Importe]]-Tabla13[[#This Row],[Pagado]]</f>
        <v>0</v>
      </c>
      <c r="I3132" s="8" t="s">
        <v>10970</v>
      </c>
    </row>
    <row r="3133" spans="1:9" x14ac:dyDescent="0.25">
      <c r="A3133" s="14">
        <v>44254</v>
      </c>
      <c r="B3133" s="8" t="s">
        <v>18057</v>
      </c>
      <c r="C3133" s="12">
        <v>48814</v>
      </c>
      <c r="D3133" s="13" t="s">
        <v>4069</v>
      </c>
      <c r="E3133" s="48">
        <v>29267.4</v>
      </c>
      <c r="F3133" s="15">
        <v>44261</v>
      </c>
      <c r="G3133" s="48">
        <v>29267.4</v>
      </c>
      <c r="H3133" s="49">
        <f>Tabla13[[#This Row],[Importe]]-Tabla13[[#This Row],[Pagado]]</f>
        <v>0</v>
      </c>
      <c r="I3133" s="8" t="s">
        <v>10970</v>
      </c>
    </row>
    <row r="3134" spans="1:9" x14ac:dyDescent="0.25">
      <c r="A3134" s="14">
        <v>44254</v>
      </c>
      <c r="B3134" s="8" t="s">
        <v>18058</v>
      </c>
      <c r="C3134" s="12">
        <v>48815</v>
      </c>
      <c r="D3134" s="13" t="s">
        <v>17075</v>
      </c>
      <c r="E3134" s="48">
        <v>953.2</v>
      </c>
      <c r="F3134" s="15">
        <v>44254</v>
      </c>
      <c r="G3134" s="48">
        <v>953.2</v>
      </c>
      <c r="H3134" s="49">
        <f>Tabla13[[#This Row],[Importe]]-Tabla13[[#This Row],[Pagado]]</f>
        <v>0</v>
      </c>
      <c r="I3134" s="8" t="s">
        <v>10970</v>
      </c>
    </row>
    <row r="3135" spans="1:9" x14ac:dyDescent="0.25">
      <c r="A3135" s="14">
        <v>44254</v>
      </c>
      <c r="B3135" s="8" t="s">
        <v>18059</v>
      </c>
      <c r="C3135" s="12">
        <v>48816</v>
      </c>
      <c r="D3135" s="13" t="s">
        <v>3964</v>
      </c>
      <c r="E3135" s="48">
        <v>1337.4</v>
      </c>
      <c r="F3135" s="15">
        <v>44254</v>
      </c>
      <c r="G3135" s="48">
        <v>1337.4</v>
      </c>
      <c r="H3135" s="49">
        <f>Tabla13[[#This Row],[Importe]]-Tabla13[[#This Row],[Pagado]]</f>
        <v>0</v>
      </c>
      <c r="I3135" s="8" t="s">
        <v>10970</v>
      </c>
    </row>
    <row r="3136" spans="1:9" x14ac:dyDescent="0.25">
      <c r="A3136" s="14">
        <v>44254</v>
      </c>
      <c r="B3136" s="8" t="s">
        <v>18060</v>
      </c>
      <c r="C3136" s="12">
        <v>48817</v>
      </c>
      <c r="D3136" s="13" t="s">
        <v>4110</v>
      </c>
      <c r="E3136" s="48">
        <v>1084.8</v>
      </c>
      <c r="F3136" s="15">
        <v>44254</v>
      </c>
      <c r="G3136" s="48">
        <v>1084.8</v>
      </c>
      <c r="H3136" s="49">
        <f>Tabla13[[#This Row],[Importe]]-Tabla13[[#This Row],[Pagado]]</f>
        <v>0</v>
      </c>
      <c r="I3136" s="8" t="s">
        <v>10970</v>
      </c>
    </row>
    <row r="3137" spans="1:9" x14ac:dyDescent="0.25">
      <c r="A3137" s="14">
        <v>44254</v>
      </c>
      <c r="B3137" s="8" t="s">
        <v>18061</v>
      </c>
      <c r="C3137" s="12">
        <v>48818</v>
      </c>
      <c r="D3137" s="13" t="s">
        <v>4166</v>
      </c>
      <c r="E3137" s="48">
        <v>4815.6000000000004</v>
      </c>
      <c r="F3137" s="15">
        <v>44254</v>
      </c>
      <c r="G3137" s="48">
        <v>4815.6000000000004</v>
      </c>
      <c r="H3137" s="49">
        <f>Tabla13[[#This Row],[Importe]]-Tabla13[[#This Row],[Pagado]]</f>
        <v>0</v>
      </c>
      <c r="I3137" s="8" t="s">
        <v>10970</v>
      </c>
    </row>
    <row r="3138" spans="1:9" x14ac:dyDescent="0.25">
      <c r="A3138" s="14">
        <v>44254</v>
      </c>
      <c r="B3138" s="8" t="s">
        <v>18062</v>
      </c>
      <c r="C3138" s="12">
        <v>48819</v>
      </c>
      <c r="D3138" s="13" t="s">
        <v>4048</v>
      </c>
      <c r="E3138" s="48">
        <v>36787.199999999997</v>
      </c>
      <c r="F3138" s="15">
        <v>44255</v>
      </c>
      <c r="G3138" s="48">
        <v>36787.199999999997</v>
      </c>
      <c r="H3138" s="49">
        <f>Tabla13[[#This Row],[Importe]]-Tabla13[[#This Row],[Pagado]]</f>
        <v>0</v>
      </c>
      <c r="I3138" s="8" t="s">
        <v>10970</v>
      </c>
    </row>
    <row r="3139" spans="1:9" x14ac:dyDescent="0.25">
      <c r="A3139" s="14">
        <v>44254</v>
      </c>
      <c r="B3139" s="8" t="s">
        <v>18063</v>
      </c>
      <c r="C3139" s="12">
        <v>48820</v>
      </c>
      <c r="D3139" s="13" t="s">
        <v>4049</v>
      </c>
      <c r="E3139" s="48">
        <v>992.2</v>
      </c>
      <c r="F3139" s="15">
        <v>44254</v>
      </c>
      <c r="G3139" s="48">
        <v>992.2</v>
      </c>
      <c r="H3139" s="49">
        <f>Tabla13[[#This Row],[Importe]]-Tabla13[[#This Row],[Pagado]]</f>
        <v>0</v>
      </c>
      <c r="I3139" s="8" t="s">
        <v>10970</v>
      </c>
    </row>
    <row r="3140" spans="1:9" x14ac:dyDescent="0.25">
      <c r="A3140" s="14">
        <v>44254</v>
      </c>
      <c r="B3140" s="8" t="s">
        <v>18064</v>
      </c>
      <c r="C3140" s="12">
        <v>48821</v>
      </c>
      <c r="D3140" s="13" t="s">
        <v>4113</v>
      </c>
      <c r="E3140" s="48">
        <v>489.6</v>
      </c>
      <c r="F3140" s="15">
        <v>44254</v>
      </c>
      <c r="G3140" s="48">
        <v>489.6</v>
      </c>
      <c r="H3140" s="49">
        <f>Tabla13[[#This Row],[Importe]]-Tabla13[[#This Row],[Pagado]]</f>
        <v>0</v>
      </c>
      <c r="I3140" s="8" t="s">
        <v>10970</v>
      </c>
    </row>
    <row r="3141" spans="1:9" x14ac:dyDescent="0.25">
      <c r="A3141" s="14">
        <v>44254</v>
      </c>
      <c r="B3141" s="8" t="s">
        <v>18065</v>
      </c>
      <c r="C3141" s="12">
        <v>48822</v>
      </c>
      <c r="D3141" s="13" t="s">
        <v>3968</v>
      </c>
      <c r="E3141" s="48">
        <v>4320</v>
      </c>
      <c r="F3141" s="15">
        <v>44257</v>
      </c>
      <c r="G3141" s="48">
        <v>4320</v>
      </c>
      <c r="H3141" s="49">
        <f>Tabla13[[#This Row],[Importe]]-Tabla13[[#This Row],[Pagado]]</f>
        <v>0</v>
      </c>
      <c r="I3141" s="8" t="s">
        <v>10970</v>
      </c>
    </row>
    <row r="3142" spans="1:9" x14ac:dyDescent="0.25">
      <c r="A3142" s="14">
        <v>44254</v>
      </c>
      <c r="B3142" s="8" t="s">
        <v>18066</v>
      </c>
      <c r="C3142" s="12">
        <v>48823</v>
      </c>
      <c r="D3142" s="13" t="s">
        <v>3968</v>
      </c>
      <c r="E3142" s="48">
        <v>8640</v>
      </c>
      <c r="F3142" s="15">
        <v>44257</v>
      </c>
      <c r="G3142" s="48">
        <v>8640</v>
      </c>
      <c r="H3142" s="49">
        <f>Tabla13[[#This Row],[Importe]]-Tabla13[[#This Row],[Pagado]]</f>
        <v>0</v>
      </c>
      <c r="I3142" s="8" t="s">
        <v>10970</v>
      </c>
    </row>
    <row r="3143" spans="1:9" x14ac:dyDescent="0.25">
      <c r="A3143" s="14">
        <v>44254</v>
      </c>
      <c r="B3143" s="8" t="s">
        <v>18067</v>
      </c>
      <c r="C3143" s="12">
        <v>48824</v>
      </c>
      <c r="D3143" s="13" t="s">
        <v>3968</v>
      </c>
      <c r="E3143" s="48">
        <v>8640</v>
      </c>
      <c r="F3143" s="15">
        <v>44257</v>
      </c>
      <c r="G3143" s="48">
        <v>8640</v>
      </c>
      <c r="H3143" s="49">
        <f>Tabla13[[#This Row],[Importe]]-Tabla13[[#This Row],[Pagado]]</f>
        <v>0</v>
      </c>
      <c r="I3143" s="8" t="s">
        <v>10970</v>
      </c>
    </row>
    <row r="3144" spans="1:9" x14ac:dyDescent="0.25">
      <c r="A3144" s="14">
        <v>44254</v>
      </c>
      <c r="B3144" s="8" t="s">
        <v>18068</v>
      </c>
      <c r="C3144" s="12">
        <v>48825</v>
      </c>
      <c r="D3144" s="13" t="s">
        <v>4129</v>
      </c>
      <c r="E3144" s="48">
        <v>6144</v>
      </c>
      <c r="F3144" s="15">
        <v>44254</v>
      </c>
      <c r="G3144" s="48">
        <v>6144</v>
      </c>
      <c r="H3144" s="49">
        <f>Tabla13[[#This Row],[Importe]]-Tabla13[[#This Row],[Pagado]]</f>
        <v>0</v>
      </c>
      <c r="I3144" s="8" t="s">
        <v>10970</v>
      </c>
    </row>
    <row r="3145" spans="1:9" x14ac:dyDescent="0.25">
      <c r="A3145" s="14">
        <v>44254</v>
      </c>
      <c r="B3145" s="8" t="s">
        <v>18069</v>
      </c>
      <c r="C3145" s="12">
        <v>48826</v>
      </c>
      <c r="D3145" s="13" t="s">
        <v>3964</v>
      </c>
      <c r="E3145" s="48">
        <v>410.4</v>
      </c>
      <c r="F3145" s="15">
        <v>44254</v>
      </c>
      <c r="G3145" s="48">
        <v>410.4</v>
      </c>
      <c r="H3145" s="49">
        <f>Tabla13[[#This Row],[Importe]]-Tabla13[[#This Row],[Pagado]]</f>
        <v>0</v>
      </c>
      <c r="I3145" s="8" t="s">
        <v>10970</v>
      </c>
    </row>
    <row r="3146" spans="1:9" x14ac:dyDescent="0.25">
      <c r="A3146" s="14">
        <v>44254</v>
      </c>
      <c r="B3146" s="8" t="s">
        <v>18070</v>
      </c>
      <c r="C3146" s="12">
        <v>48827</v>
      </c>
      <c r="D3146" s="13" t="s">
        <v>4097</v>
      </c>
      <c r="E3146" s="48">
        <v>5130.6000000000004</v>
      </c>
      <c r="F3146" s="15">
        <v>44255</v>
      </c>
      <c r="G3146" s="48">
        <v>5130.6000000000004</v>
      </c>
      <c r="H3146" s="49">
        <f>Tabla13[[#This Row],[Importe]]-Tabla13[[#This Row],[Pagado]]</f>
        <v>0</v>
      </c>
      <c r="I3146" s="8" t="s">
        <v>10970</v>
      </c>
    </row>
    <row r="3147" spans="1:9" x14ac:dyDescent="0.25">
      <c r="A3147" s="14">
        <v>44254</v>
      </c>
      <c r="B3147" s="8" t="s">
        <v>18071</v>
      </c>
      <c r="C3147" s="12">
        <v>48828</v>
      </c>
      <c r="D3147" s="13" t="s">
        <v>4184</v>
      </c>
      <c r="E3147" s="48">
        <v>8344.6</v>
      </c>
      <c r="F3147" s="15">
        <v>44255</v>
      </c>
      <c r="G3147" s="48">
        <v>8344.6</v>
      </c>
      <c r="H3147" s="49">
        <f>Tabla13[[#This Row],[Importe]]-Tabla13[[#This Row],[Pagado]]</f>
        <v>0</v>
      </c>
      <c r="I3147" s="8" t="s">
        <v>10970</v>
      </c>
    </row>
    <row r="3148" spans="1:9" x14ac:dyDescent="0.25">
      <c r="A3148" s="14">
        <v>44255</v>
      </c>
      <c r="B3148" s="8" t="s">
        <v>18072</v>
      </c>
      <c r="C3148" s="12">
        <v>48829</v>
      </c>
      <c r="D3148" s="13" t="s">
        <v>4037</v>
      </c>
      <c r="E3148" s="48">
        <v>8982.2999999999993</v>
      </c>
      <c r="F3148" s="15">
        <v>44255</v>
      </c>
      <c r="G3148" s="48">
        <v>8982.2999999999993</v>
      </c>
      <c r="H3148" s="49">
        <f>Tabla13[[#This Row],[Importe]]-Tabla13[[#This Row],[Pagado]]</f>
        <v>0</v>
      </c>
      <c r="I3148" s="8" t="s">
        <v>10970</v>
      </c>
    </row>
    <row r="3149" spans="1:9" x14ac:dyDescent="0.25">
      <c r="A3149" s="14">
        <v>44255</v>
      </c>
      <c r="B3149" s="8" t="s">
        <v>18073</v>
      </c>
      <c r="C3149" s="12">
        <v>48830</v>
      </c>
      <c r="D3149" s="13" t="s">
        <v>3951</v>
      </c>
      <c r="E3149" s="48">
        <v>6488.6</v>
      </c>
      <c r="F3149" s="15">
        <v>44255</v>
      </c>
      <c r="G3149" s="48">
        <v>6488.6</v>
      </c>
      <c r="H3149" s="49">
        <f>Tabla13[[#This Row],[Importe]]-Tabla13[[#This Row],[Pagado]]</f>
        <v>0</v>
      </c>
      <c r="I3149" s="8" t="s">
        <v>10970</v>
      </c>
    </row>
    <row r="3150" spans="1:9" x14ac:dyDescent="0.25">
      <c r="A3150" s="14">
        <v>44255</v>
      </c>
      <c r="B3150" s="8" t="s">
        <v>18074</v>
      </c>
      <c r="C3150" s="12">
        <v>48831</v>
      </c>
      <c r="D3150" s="13" t="s">
        <v>3935</v>
      </c>
      <c r="E3150" s="48">
        <v>47279.8</v>
      </c>
      <c r="F3150" s="15">
        <v>44256</v>
      </c>
      <c r="G3150" s="48">
        <v>47279.8</v>
      </c>
      <c r="H3150" s="49">
        <f>Tabla13[[#This Row],[Importe]]-Tabla13[[#This Row],[Pagado]]</f>
        <v>0</v>
      </c>
      <c r="I3150" s="8" t="s">
        <v>10970</v>
      </c>
    </row>
    <row r="3151" spans="1:9" x14ac:dyDescent="0.25">
      <c r="A3151" s="14">
        <v>44255</v>
      </c>
      <c r="B3151" s="8" t="s">
        <v>18075</v>
      </c>
      <c r="C3151" s="12">
        <v>48832</v>
      </c>
      <c r="D3151" s="13" t="s">
        <v>9503</v>
      </c>
      <c r="E3151" s="48">
        <v>4393.1000000000004</v>
      </c>
      <c r="F3151" s="15">
        <v>44255</v>
      </c>
      <c r="G3151" s="48">
        <v>4393.1000000000004</v>
      </c>
      <c r="H3151" s="49">
        <f>Tabla13[[#This Row],[Importe]]-Tabla13[[#This Row],[Pagado]]</f>
        <v>0</v>
      </c>
      <c r="I3151" s="8" t="s">
        <v>10970</v>
      </c>
    </row>
    <row r="3152" spans="1:9" x14ac:dyDescent="0.25">
      <c r="A3152" s="14">
        <v>44255</v>
      </c>
      <c r="B3152" s="8" t="s">
        <v>18076</v>
      </c>
      <c r="C3152" s="12">
        <v>48833</v>
      </c>
      <c r="D3152" s="13" t="s">
        <v>3950</v>
      </c>
      <c r="E3152" s="48">
        <v>40185.199999999997</v>
      </c>
      <c r="F3152" s="15">
        <v>44256</v>
      </c>
      <c r="G3152" s="48">
        <v>40185.199999999997</v>
      </c>
      <c r="H3152" s="49">
        <f>Tabla13[[#This Row],[Importe]]-Tabla13[[#This Row],[Pagado]]</f>
        <v>0</v>
      </c>
      <c r="I3152" s="8" t="s">
        <v>10970</v>
      </c>
    </row>
    <row r="3153" spans="1:9" x14ac:dyDescent="0.25">
      <c r="A3153" s="14">
        <v>44255</v>
      </c>
      <c r="B3153" s="8" t="s">
        <v>18077</v>
      </c>
      <c r="C3153" s="12">
        <v>48834</v>
      </c>
      <c r="D3153" s="13" t="s">
        <v>3964</v>
      </c>
      <c r="E3153" s="48">
        <v>506</v>
      </c>
      <c r="F3153" s="15">
        <v>44255</v>
      </c>
      <c r="G3153" s="48">
        <v>506</v>
      </c>
      <c r="H3153" s="49">
        <f>Tabla13[[#This Row],[Importe]]-Tabla13[[#This Row],[Pagado]]</f>
        <v>0</v>
      </c>
      <c r="I3153" s="8" t="s">
        <v>10970</v>
      </c>
    </row>
    <row r="3154" spans="1:9" x14ac:dyDescent="0.25">
      <c r="A3154" s="14">
        <v>44255</v>
      </c>
      <c r="B3154" s="8" t="s">
        <v>18078</v>
      </c>
      <c r="C3154" s="12">
        <v>48835</v>
      </c>
      <c r="D3154" s="13" t="s">
        <v>4187</v>
      </c>
      <c r="E3154" s="48">
        <v>13076.64</v>
      </c>
      <c r="F3154" s="15">
        <v>44255</v>
      </c>
      <c r="G3154" s="48">
        <v>13076.64</v>
      </c>
      <c r="H3154" s="49">
        <f>Tabla13[[#This Row],[Importe]]-Tabla13[[#This Row],[Pagado]]</f>
        <v>0</v>
      </c>
      <c r="I3154" s="8" t="s">
        <v>10970</v>
      </c>
    </row>
    <row r="3155" spans="1:9" x14ac:dyDescent="0.25">
      <c r="A3155" s="14">
        <v>44255</v>
      </c>
      <c r="B3155" s="8" t="s">
        <v>18079</v>
      </c>
      <c r="C3155" s="12">
        <v>48836</v>
      </c>
      <c r="D3155" s="13" t="s">
        <v>3964</v>
      </c>
      <c r="E3155" s="48">
        <v>1080</v>
      </c>
      <c r="F3155" s="15">
        <v>44255</v>
      </c>
      <c r="G3155" s="48">
        <v>1080</v>
      </c>
      <c r="H3155" s="49">
        <f>Tabla13[[#This Row],[Importe]]-Tabla13[[#This Row],[Pagado]]</f>
        <v>0</v>
      </c>
      <c r="I3155" s="8" t="s">
        <v>10970</v>
      </c>
    </row>
    <row r="3156" spans="1:9" x14ac:dyDescent="0.25">
      <c r="A3156" s="14">
        <v>44255</v>
      </c>
      <c r="B3156" s="8" t="s">
        <v>18080</v>
      </c>
      <c r="C3156" s="12">
        <v>48837</v>
      </c>
      <c r="D3156" s="13" t="s">
        <v>3994</v>
      </c>
      <c r="E3156" s="48">
        <v>2667.8</v>
      </c>
      <c r="F3156" s="15">
        <v>44255</v>
      </c>
      <c r="G3156" s="48">
        <v>2667.8</v>
      </c>
      <c r="H3156" s="49">
        <f>Tabla13[[#This Row],[Importe]]-Tabla13[[#This Row],[Pagado]]</f>
        <v>0</v>
      </c>
      <c r="I3156" s="8" t="s">
        <v>10970</v>
      </c>
    </row>
    <row r="3157" spans="1:9" x14ac:dyDescent="0.25">
      <c r="A3157" s="14">
        <v>44255</v>
      </c>
      <c r="B3157" s="8" t="s">
        <v>18081</v>
      </c>
      <c r="C3157" s="12">
        <v>48838</v>
      </c>
      <c r="D3157" s="13" t="s">
        <v>3962</v>
      </c>
      <c r="E3157" s="48">
        <v>9988</v>
      </c>
      <c r="F3157" s="15">
        <v>44255</v>
      </c>
      <c r="G3157" s="48">
        <v>9988</v>
      </c>
      <c r="H3157" s="49">
        <f>Tabla13[[#This Row],[Importe]]-Tabla13[[#This Row],[Pagado]]</f>
        <v>0</v>
      </c>
      <c r="I3157" s="8" t="s">
        <v>10970</v>
      </c>
    </row>
    <row r="3158" spans="1:9" x14ac:dyDescent="0.25">
      <c r="A3158" s="14">
        <v>44255</v>
      </c>
      <c r="B3158" s="8" t="s">
        <v>18082</v>
      </c>
      <c r="C3158" s="12">
        <v>48839</v>
      </c>
      <c r="D3158" s="13" t="s">
        <v>3962</v>
      </c>
      <c r="E3158" s="48">
        <v>244.2</v>
      </c>
      <c r="F3158" s="15">
        <v>44255</v>
      </c>
      <c r="G3158" s="48">
        <v>244.2</v>
      </c>
      <c r="H3158" s="49">
        <f>Tabla13[[#This Row],[Importe]]-Tabla13[[#This Row],[Pagado]]</f>
        <v>0</v>
      </c>
      <c r="I3158" s="8" t="s">
        <v>10970</v>
      </c>
    </row>
    <row r="3159" spans="1:9" x14ac:dyDescent="0.25">
      <c r="A3159" s="14">
        <v>44255</v>
      </c>
      <c r="B3159" s="8" t="s">
        <v>18083</v>
      </c>
      <c r="C3159" s="12">
        <v>48840</v>
      </c>
      <c r="D3159" s="13" t="s">
        <v>4041</v>
      </c>
      <c r="E3159" s="48">
        <v>1165.44</v>
      </c>
      <c r="F3159" s="15">
        <v>44255</v>
      </c>
      <c r="G3159" s="48">
        <v>1165.44</v>
      </c>
      <c r="H3159" s="49">
        <f>Tabla13[[#This Row],[Importe]]-Tabla13[[#This Row],[Pagado]]</f>
        <v>0</v>
      </c>
      <c r="I3159" s="8" t="s">
        <v>10970</v>
      </c>
    </row>
    <row r="3160" spans="1:9" x14ac:dyDescent="0.25">
      <c r="A3160" s="14">
        <v>44255</v>
      </c>
      <c r="B3160" s="8" t="s">
        <v>18084</v>
      </c>
      <c r="C3160" s="12">
        <v>48841</v>
      </c>
      <c r="D3160" s="13" t="s">
        <v>3958</v>
      </c>
      <c r="E3160" s="48">
        <v>1186.8</v>
      </c>
      <c r="F3160" s="15">
        <v>44255</v>
      </c>
      <c r="G3160" s="48">
        <v>1186.8</v>
      </c>
      <c r="H3160" s="49">
        <f>Tabla13[[#This Row],[Importe]]-Tabla13[[#This Row],[Pagado]]</f>
        <v>0</v>
      </c>
      <c r="I3160" s="8" t="s">
        <v>10970</v>
      </c>
    </row>
    <row r="3161" spans="1:9" x14ac:dyDescent="0.25">
      <c r="A3161" s="14">
        <v>44255</v>
      </c>
      <c r="B3161" s="8" t="s">
        <v>18085</v>
      </c>
      <c r="C3161" s="12">
        <v>48842</v>
      </c>
      <c r="D3161" s="13" t="s">
        <v>3996</v>
      </c>
      <c r="E3161" s="48">
        <v>16214.9</v>
      </c>
      <c r="F3161" s="15">
        <v>44255</v>
      </c>
      <c r="G3161" s="48">
        <v>16214.9</v>
      </c>
      <c r="H3161" s="49">
        <f>Tabla13[[#This Row],[Importe]]-Tabla13[[#This Row],[Pagado]]</f>
        <v>0</v>
      </c>
      <c r="I3161" s="8" t="s">
        <v>10970</v>
      </c>
    </row>
    <row r="3162" spans="1:9" x14ac:dyDescent="0.25">
      <c r="A3162" s="14">
        <v>44255</v>
      </c>
      <c r="B3162" s="8" t="s">
        <v>18086</v>
      </c>
      <c r="C3162" s="12">
        <v>48843</v>
      </c>
      <c r="D3162" s="13" t="s">
        <v>3966</v>
      </c>
      <c r="E3162" s="48">
        <v>913.88</v>
      </c>
      <c r="F3162" s="15">
        <v>44255</v>
      </c>
      <c r="G3162" s="48">
        <v>913.88</v>
      </c>
      <c r="H3162" s="49">
        <f>Tabla13[[#This Row],[Importe]]-Tabla13[[#This Row],[Pagado]]</f>
        <v>0</v>
      </c>
      <c r="I3162" s="8" t="s">
        <v>10970</v>
      </c>
    </row>
    <row r="3163" spans="1:9" x14ac:dyDescent="0.25">
      <c r="A3163" s="14">
        <v>44255</v>
      </c>
      <c r="B3163" s="8" t="s">
        <v>18087</v>
      </c>
      <c r="C3163" s="12">
        <v>48844</v>
      </c>
      <c r="D3163" s="13" t="s">
        <v>3964</v>
      </c>
      <c r="E3163" s="48">
        <v>734.4</v>
      </c>
      <c r="F3163" s="15">
        <v>44255</v>
      </c>
      <c r="G3163" s="48">
        <v>734.4</v>
      </c>
      <c r="H3163" s="49">
        <f>Tabla13[[#This Row],[Importe]]-Tabla13[[#This Row],[Pagado]]</f>
        <v>0</v>
      </c>
      <c r="I3163" s="8" t="s">
        <v>10970</v>
      </c>
    </row>
    <row r="3164" spans="1:9" x14ac:dyDescent="0.25">
      <c r="A3164" s="14">
        <v>44255</v>
      </c>
      <c r="B3164" s="8" t="s">
        <v>18088</v>
      </c>
      <c r="C3164" s="12">
        <v>48845</v>
      </c>
      <c r="D3164" s="13" t="s">
        <v>4059</v>
      </c>
      <c r="E3164" s="48">
        <v>2749.5</v>
      </c>
      <c r="F3164" s="15">
        <v>44255</v>
      </c>
      <c r="G3164" s="48">
        <v>2749.5</v>
      </c>
      <c r="H3164" s="49">
        <f>Tabla13[[#This Row],[Importe]]-Tabla13[[#This Row],[Pagado]]</f>
        <v>0</v>
      </c>
      <c r="I3164" s="8" t="s">
        <v>10970</v>
      </c>
    </row>
    <row r="3165" spans="1:9" x14ac:dyDescent="0.25">
      <c r="A3165" s="14">
        <v>44255</v>
      </c>
      <c r="B3165" s="8" t="s">
        <v>18089</v>
      </c>
      <c r="C3165" s="12">
        <v>48846</v>
      </c>
      <c r="D3165" s="13" t="s">
        <v>3995</v>
      </c>
      <c r="E3165" s="48">
        <v>43464.3</v>
      </c>
      <c r="F3165" s="15">
        <v>44255</v>
      </c>
      <c r="G3165" s="48">
        <v>43464.3</v>
      </c>
      <c r="H3165" s="49">
        <f>Tabla13[[#This Row],[Importe]]-Tabla13[[#This Row],[Pagado]]</f>
        <v>0</v>
      </c>
      <c r="I3165" s="8" t="s">
        <v>10970</v>
      </c>
    </row>
    <row r="3166" spans="1:9" x14ac:dyDescent="0.25">
      <c r="A3166" s="14">
        <v>44255</v>
      </c>
      <c r="B3166" s="8" t="s">
        <v>18090</v>
      </c>
      <c r="C3166" s="12">
        <v>48847</v>
      </c>
      <c r="D3166" s="13" t="s">
        <v>3964</v>
      </c>
      <c r="E3166" s="48">
        <v>3780</v>
      </c>
      <c r="F3166" s="15">
        <v>44255</v>
      </c>
      <c r="G3166" s="48">
        <v>3780</v>
      </c>
      <c r="H3166" s="49">
        <f>Tabla13[[#This Row],[Importe]]-Tabla13[[#This Row],[Pagado]]</f>
        <v>0</v>
      </c>
      <c r="I3166" s="8" t="s">
        <v>10970</v>
      </c>
    </row>
    <row r="3167" spans="1:9" x14ac:dyDescent="0.25">
      <c r="A3167" s="14">
        <v>44255</v>
      </c>
      <c r="B3167" s="8" t="s">
        <v>18091</v>
      </c>
      <c r="C3167" s="12">
        <v>48848</v>
      </c>
      <c r="D3167" s="13" t="s">
        <v>3995</v>
      </c>
      <c r="E3167" s="48">
        <v>1362</v>
      </c>
      <c r="F3167" s="15">
        <v>44255</v>
      </c>
      <c r="G3167" s="48">
        <v>1362</v>
      </c>
      <c r="H3167" s="49">
        <f>Tabla13[[#This Row],[Importe]]-Tabla13[[#This Row],[Pagado]]</f>
        <v>0</v>
      </c>
      <c r="I3167" s="8" t="s">
        <v>10970</v>
      </c>
    </row>
    <row r="3168" spans="1:9" x14ac:dyDescent="0.25">
      <c r="A3168" s="14">
        <v>44255</v>
      </c>
      <c r="B3168" s="8" t="s">
        <v>18092</v>
      </c>
      <c r="C3168" s="12">
        <v>48849</v>
      </c>
      <c r="D3168" s="13" t="s">
        <v>3964</v>
      </c>
      <c r="E3168" s="48">
        <v>501.6</v>
      </c>
      <c r="F3168" s="15">
        <v>44255</v>
      </c>
      <c r="G3168" s="48">
        <v>501.6</v>
      </c>
      <c r="H3168" s="49">
        <f>Tabla13[[#This Row],[Importe]]-Tabla13[[#This Row],[Pagado]]</f>
        <v>0</v>
      </c>
      <c r="I3168" s="8" t="s">
        <v>10970</v>
      </c>
    </row>
    <row r="3169" spans="1:9" x14ac:dyDescent="0.25">
      <c r="A3169" s="14">
        <v>44255</v>
      </c>
      <c r="B3169" s="8" t="s">
        <v>18093</v>
      </c>
      <c r="C3169" s="12">
        <v>48850</v>
      </c>
      <c r="D3169" s="13" t="s">
        <v>3964</v>
      </c>
      <c r="E3169" s="48">
        <v>2624.4</v>
      </c>
      <c r="F3169" s="15">
        <v>44255</v>
      </c>
      <c r="G3169" s="48">
        <v>2624.4</v>
      </c>
      <c r="H3169" s="49">
        <f>Tabla13[[#This Row],[Importe]]-Tabla13[[#This Row],[Pagado]]</f>
        <v>0</v>
      </c>
      <c r="I3169" s="8" t="s">
        <v>10970</v>
      </c>
    </row>
    <row r="3170" spans="1:9" x14ac:dyDescent="0.25">
      <c r="A3170" s="14">
        <v>44255</v>
      </c>
      <c r="B3170" s="8" t="s">
        <v>18094</v>
      </c>
      <c r="C3170" s="12">
        <v>48851</v>
      </c>
      <c r="D3170" s="13" t="s">
        <v>4112</v>
      </c>
      <c r="E3170" s="48">
        <v>14734.2</v>
      </c>
      <c r="F3170" s="15">
        <v>44255</v>
      </c>
      <c r="G3170" s="48">
        <v>14734.2</v>
      </c>
      <c r="H3170" s="49">
        <f>Tabla13[[#This Row],[Importe]]-Tabla13[[#This Row],[Pagado]]</f>
        <v>0</v>
      </c>
      <c r="I3170" s="8" t="s">
        <v>10970</v>
      </c>
    </row>
    <row r="3171" spans="1:9" x14ac:dyDescent="0.25">
      <c r="A3171" s="14">
        <v>44255</v>
      </c>
      <c r="B3171" s="8" t="s">
        <v>18095</v>
      </c>
      <c r="C3171" s="12">
        <v>48852</v>
      </c>
      <c r="D3171" s="13" t="s">
        <v>3969</v>
      </c>
      <c r="E3171" s="48">
        <v>12142</v>
      </c>
      <c r="F3171" s="15">
        <v>44255</v>
      </c>
      <c r="G3171" s="48">
        <v>12142</v>
      </c>
      <c r="H3171" s="49">
        <f>Tabla13[[#This Row],[Importe]]-Tabla13[[#This Row],[Pagado]]</f>
        <v>0</v>
      </c>
      <c r="I3171" s="8" t="s">
        <v>10970</v>
      </c>
    </row>
    <row r="3172" spans="1:9" x14ac:dyDescent="0.25">
      <c r="A3172" s="14">
        <v>44255</v>
      </c>
      <c r="B3172" s="8" t="s">
        <v>18096</v>
      </c>
      <c r="C3172" s="12">
        <v>48853</v>
      </c>
      <c r="D3172" s="13" t="s">
        <v>4184</v>
      </c>
      <c r="E3172" s="48">
        <v>19509.599999999999</v>
      </c>
      <c r="F3172" s="15">
        <v>44255</v>
      </c>
      <c r="G3172" s="48">
        <v>19509.599999999999</v>
      </c>
      <c r="H3172" s="49">
        <f>Tabla13[[#This Row],[Importe]]-Tabla13[[#This Row],[Pagado]]</f>
        <v>0</v>
      </c>
      <c r="I3172" s="8" t="s">
        <v>10970</v>
      </c>
    </row>
    <row r="3173" spans="1:9" x14ac:dyDescent="0.25">
      <c r="A3173" s="14">
        <v>44255</v>
      </c>
      <c r="B3173" s="8" t="s">
        <v>18097</v>
      </c>
      <c r="C3173" s="12">
        <v>48854</v>
      </c>
      <c r="D3173" s="13" t="s">
        <v>4129</v>
      </c>
      <c r="E3173" s="48">
        <v>25053.599999999999</v>
      </c>
      <c r="F3173" s="15">
        <v>44255</v>
      </c>
      <c r="G3173" s="48">
        <v>25053.599999999999</v>
      </c>
      <c r="H3173" s="49">
        <f>Tabla13[[#This Row],[Importe]]-Tabla13[[#This Row],[Pagado]]</f>
        <v>0</v>
      </c>
      <c r="I3173" s="8" t="s">
        <v>10970</v>
      </c>
    </row>
    <row r="3174" spans="1:9" x14ac:dyDescent="0.25">
      <c r="A3174" s="14">
        <v>44255</v>
      </c>
      <c r="B3174" s="8" t="s">
        <v>18098</v>
      </c>
      <c r="C3174" s="12">
        <v>48855</v>
      </c>
      <c r="D3174" s="13" t="s">
        <v>4024</v>
      </c>
      <c r="E3174" s="48">
        <v>9876.2000000000007</v>
      </c>
      <c r="F3174" s="15">
        <v>44255</v>
      </c>
      <c r="G3174" s="48">
        <v>9876.2000000000007</v>
      </c>
      <c r="H3174" s="49">
        <f>Tabla13[[#This Row],[Importe]]-Tabla13[[#This Row],[Pagado]]</f>
        <v>0</v>
      </c>
      <c r="I3174" s="8" t="s">
        <v>10970</v>
      </c>
    </row>
    <row r="3175" spans="1:9" x14ac:dyDescent="0.25">
      <c r="A3175" s="14">
        <v>44255</v>
      </c>
      <c r="B3175" s="8" t="s">
        <v>18099</v>
      </c>
      <c r="C3175" s="12">
        <v>48856</v>
      </c>
      <c r="D3175" s="13" t="s">
        <v>4095</v>
      </c>
      <c r="E3175" s="48">
        <v>5006.3999999999996</v>
      </c>
      <c r="F3175" s="15">
        <v>44255</v>
      </c>
      <c r="G3175" s="48">
        <v>5006.3999999999996</v>
      </c>
      <c r="H3175" s="49">
        <f>Tabla13[[#This Row],[Importe]]-Tabla13[[#This Row],[Pagado]]</f>
        <v>0</v>
      </c>
      <c r="I3175" s="8" t="s">
        <v>10970</v>
      </c>
    </row>
    <row r="3176" spans="1:9" x14ac:dyDescent="0.25">
      <c r="A3176" s="14">
        <v>44255</v>
      </c>
      <c r="B3176" s="8" t="s">
        <v>18100</v>
      </c>
      <c r="C3176" s="12">
        <v>48857</v>
      </c>
      <c r="D3176" s="17" t="s">
        <v>7662</v>
      </c>
      <c r="E3176" s="48">
        <v>0</v>
      </c>
      <c r="F3176" s="18" t="s">
        <v>7662</v>
      </c>
      <c r="G3176" s="48">
        <v>0</v>
      </c>
      <c r="H3176" s="49">
        <f>Tabla13[[#This Row],[Importe]]-Tabla13[[#This Row],[Pagado]]</f>
        <v>0</v>
      </c>
      <c r="I3176" s="8" t="s">
        <v>7662</v>
      </c>
    </row>
    <row r="3177" spans="1:9" x14ac:dyDescent="0.25">
      <c r="A3177" s="14">
        <v>44255</v>
      </c>
      <c r="B3177" s="8" t="s">
        <v>18101</v>
      </c>
      <c r="C3177" s="12">
        <v>48858</v>
      </c>
      <c r="D3177" s="13" t="s">
        <v>3941</v>
      </c>
      <c r="E3177" s="48">
        <v>4667.8</v>
      </c>
      <c r="F3177" s="15">
        <v>44255</v>
      </c>
      <c r="G3177" s="48">
        <v>4667.8</v>
      </c>
      <c r="H3177" s="49">
        <f>Tabla13[[#This Row],[Importe]]-Tabla13[[#This Row],[Pagado]]</f>
        <v>0</v>
      </c>
      <c r="I3177" s="8" t="s">
        <v>10970</v>
      </c>
    </row>
    <row r="3178" spans="1:9" x14ac:dyDescent="0.25">
      <c r="A3178" s="14">
        <v>44255</v>
      </c>
      <c r="B3178" s="8" t="s">
        <v>18102</v>
      </c>
      <c r="C3178" s="12">
        <v>48859</v>
      </c>
      <c r="D3178" s="13" t="s">
        <v>4171</v>
      </c>
      <c r="E3178" s="48">
        <v>3920.4</v>
      </c>
      <c r="F3178" s="15">
        <v>44255</v>
      </c>
      <c r="G3178" s="48">
        <v>3920.4</v>
      </c>
      <c r="H3178" s="49">
        <f>Tabla13[[#This Row],[Importe]]-Tabla13[[#This Row],[Pagado]]</f>
        <v>0</v>
      </c>
      <c r="I3178" s="8" t="s">
        <v>10970</v>
      </c>
    </row>
    <row r="3179" spans="1:9" x14ac:dyDescent="0.25">
      <c r="A3179" s="14">
        <v>44255</v>
      </c>
      <c r="B3179" s="8" t="s">
        <v>18103</v>
      </c>
      <c r="C3179" s="12">
        <v>48860</v>
      </c>
      <c r="D3179" s="13" t="s">
        <v>7758</v>
      </c>
      <c r="E3179" s="48">
        <v>3906</v>
      </c>
      <c r="F3179" s="15">
        <v>44255</v>
      </c>
      <c r="G3179" s="48">
        <v>3906</v>
      </c>
      <c r="H3179" s="49">
        <f>Tabla13[[#This Row],[Importe]]-Tabla13[[#This Row],[Pagado]]</f>
        <v>0</v>
      </c>
      <c r="I3179" s="8" t="s">
        <v>10970</v>
      </c>
    </row>
    <row r="3180" spans="1:9" x14ac:dyDescent="0.25">
      <c r="A3180" s="14">
        <v>44255</v>
      </c>
      <c r="B3180" s="8" t="s">
        <v>18104</v>
      </c>
      <c r="C3180" s="12">
        <v>48861</v>
      </c>
      <c r="D3180" s="13" t="s">
        <v>4067</v>
      </c>
      <c r="E3180" s="48">
        <v>5940</v>
      </c>
      <c r="F3180" s="15">
        <v>44255</v>
      </c>
      <c r="G3180" s="48">
        <v>5940</v>
      </c>
      <c r="H3180" s="49">
        <f>Tabla13[[#This Row],[Importe]]-Tabla13[[#This Row],[Pagado]]</f>
        <v>0</v>
      </c>
      <c r="I3180" s="8" t="s">
        <v>10970</v>
      </c>
    </row>
    <row r="3181" spans="1:9" x14ac:dyDescent="0.25">
      <c r="A3181" s="14">
        <v>44255</v>
      </c>
      <c r="B3181" s="8" t="s">
        <v>18105</v>
      </c>
      <c r="C3181" s="12">
        <v>48862</v>
      </c>
      <c r="D3181" s="13" t="s">
        <v>4121</v>
      </c>
      <c r="E3181" s="48">
        <v>4693.5</v>
      </c>
      <c r="F3181" s="15">
        <v>44255</v>
      </c>
      <c r="G3181" s="48">
        <v>4693.5</v>
      </c>
      <c r="H3181" s="49">
        <f>Tabla13[[#This Row],[Importe]]-Tabla13[[#This Row],[Pagado]]</f>
        <v>0</v>
      </c>
      <c r="I3181" s="8" t="s">
        <v>10970</v>
      </c>
    </row>
    <row r="3182" spans="1:9" x14ac:dyDescent="0.25">
      <c r="A3182" s="14">
        <v>44255</v>
      </c>
      <c r="B3182" s="8" t="s">
        <v>18106</v>
      </c>
      <c r="C3182" s="12">
        <v>48863</v>
      </c>
      <c r="D3182" s="13" t="s">
        <v>4113</v>
      </c>
      <c r="E3182" s="48">
        <v>882.71</v>
      </c>
      <c r="F3182" s="15">
        <v>44255</v>
      </c>
      <c r="G3182" s="48">
        <v>882.71</v>
      </c>
      <c r="H3182" s="49">
        <f>Tabla13[[#This Row],[Importe]]-Tabla13[[#This Row],[Pagado]]</f>
        <v>0</v>
      </c>
      <c r="I3182" s="8" t="s">
        <v>10970</v>
      </c>
    </row>
    <row r="3183" spans="1:9" x14ac:dyDescent="0.25">
      <c r="A3183" s="14">
        <v>44255</v>
      </c>
      <c r="B3183" s="8" t="s">
        <v>18107</v>
      </c>
      <c r="C3183" s="12">
        <v>48864</v>
      </c>
      <c r="D3183" s="13" t="s">
        <v>4049</v>
      </c>
      <c r="E3183" s="48">
        <v>1689.6</v>
      </c>
      <c r="F3183" s="15">
        <v>44255</v>
      </c>
      <c r="G3183" s="48">
        <v>1689.6</v>
      </c>
      <c r="H3183" s="49">
        <f>Tabla13[[#This Row],[Importe]]-Tabla13[[#This Row],[Pagado]]</f>
        <v>0</v>
      </c>
      <c r="I3183" s="8" t="s">
        <v>10970</v>
      </c>
    </row>
    <row r="3184" spans="1:9" x14ac:dyDescent="0.25">
      <c r="A3184" s="14">
        <v>44255</v>
      </c>
      <c r="B3184" s="8" t="s">
        <v>18108</v>
      </c>
      <c r="C3184" s="12">
        <v>48865</v>
      </c>
      <c r="D3184" s="13" t="s">
        <v>3964</v>
      </c>
      <c r="E3184" s="48">
        <v>562.4</v>
      </c>
      <c r="F3184" s="15">
        <v>44255</v>
      </c>
      <c r="G3184" s="48">
        <v>562.4</v>
      </c>
      <c r="H3184" s="49">
        <f>Tabla13[[#This Row],[Importe]]-Tabla13[[#This Row],[Pagado]]</f>
        <v>0</v>
      </c>
      <c r="I3184" s="8" t="s">
        <v>10970</v>
      </c>
    </row>
    <row r="3185" spans="1:9" x14ac:dyDescent="0.25">
      <c r="A3185" s="14">
        <v>44255</v>
      </c>
      <c r="B3185" s="8" t="s">
        <v>18109</v>
      </c>
      <c r="C3185" s="12">
        <v>48866</v>
      </c>
      <c r="D3185" s="13" t="s">
        <v>3989</v>
      </c>
      <c r="E3185" s="48">
        <v>997.5</v>
      </c>
      <c r="F3185" s="15">
        <v>44255</v>
      </c>
      <c r="G3185" s="48">
        <v>997.5</v>
      </c>
      <c r="H3185" s="49">
        <f>Tabla13[[#This Row],[Importe]]-Tabla13[[#This Row],[Pagado]]</f>
        <v>0</v>
      </c>
      <c r="I3185" s="8" t="s">
        <v>10970</v>
      </c>
    </row>
    <row r="3186" spans="1:9" x14ac:dyDescent="0.25">
      <c r="A3186" s="14">
        <v>44255</v>
      </c>
      <c r="B3186" s="8" t="s">
        <v>18110</v>
      </c>
      <c r="C3186" s="12">
        <v>48867</v>
      </c>
      <c r="D3186" s="13" t="s">
        <v>4049</v>
      </c>
      <c r="E3186" s="48">
        <v>849.6</v>
      </c>
      <c r="F3186" s="15">
        <v>44255</v>
      </c>
      <c r="G3186" s="48">
        <v>849.6</v>
      </c>
      <c r="H3186" s="49">
        <f>Tabla13[[#This Row],[Importe]]-Tabla13[[#This Row],[Pagado]]</f>
        <v>0</v>
      </c>
      <c r="I3186" s="8" t="s">
        <v>10970</v>
      </c>
    </row>
    <row r="3187" spans="1:9" x14ac:dyDescent="0.25">
      <c r="A3187" s="14">
        <v>44255</v>
      </c>
      <c r="B3187" s="8" t="s">
        <v>18111</v>
      </c>
      <c r="C3187" s="12">
        <v>48868</v>
      </c>
      <c r="D3187" s="13" t="s">
        <v>3964</v>
      </c>
      <c r="E3187" s="48">
        <v>810</v>
      </c>
      <c r="F3187" s="15">
        <v>44255</v>
      </c>
      <c r="G3187" s="48">
        <v>810</v>
      </c>
      <c r="H3187" s="49">
        <f>Tabla13[[#This Row],[Importe]]-Tabla13[[#This Row],[Pagado]]</f>
        <v>0</v>
      </c>
      <c r="I3187" s="8" t="s">
        <v>10970</v>
      </c>
    </row>
    <row r="3188" spans="1:9" x14ac:dyDescent="0.25">
      <c r="A3188" s="14">
        <v>44255</v>
      </c>
      <c r="B3188" s="8" t="s">
        <v>18112</v>
      </c>
      <c r="C3188" s="12">
        <v>48869</v>
      </c>
      <c r="D3188" s="13" t="s">
        <v>3935</v>
      </c>
      <c r="E3188" s="48">
        <v>20579.900000000001</v>
      </c>
      <c r="F3188" s="15">
        <v>44256</v>
      </c>
      <c r="G3188" s="48">
        <v>20579.900000000001</v>
      </c>
      <c r="H3188" s="49">
        <f>Tabla13[[#This Row],[Importe]]-Tabla13[[#This Row],[Pagado]]</f>
        <v>0</v>
      </c>
      <c r="I3188" s="8" t="s">
        <v>10970</v>
      </c>
    </row>
    <row r="3189" spans="1:9" x14ac:dyDescent="0.25">
      <c r="A3189" s="14">
        <v>44255</v>
      </c>
      <c r="B3189" s="8" t="s">
        <v>18113</v>
      </c>
      <c r="C3189" s="12">
        <v>48870</v>
      </c>
      <c r="D3189" s="13" t="s">
        <v>8503</v>
      </c>
      <c r="E3189" s="48">
        <v>5400</v>
      </c>
      <c r="F3189" s="15">
        <v>44255</v>
      </c>
      <c r="G3189" s="48">
        <v>5400</v>
      </c>
      <c r="H3189" s="49">
        <f>Tabla13[[#This Row],[Importe]]-Tabla13[[#This Row],[Pagado]]</f>
        <v>0</v>
      </c>
      <c r="I3189" s="8" t="s">
        <v>10970</v>
      </c>
    </row>
    <row r="3190" spans="1:9" x14ac:dyDescent="0.25">
      <c r="A3190" s="14">
        <v>44255</v>
      </c>
      <c r="B3190" s="8" t="s">
        <v>18114</v>
      </c>
      <c r="C3190" s="12">
        <v>48871</v>
      </c>
      <c r="D3190" s="13" t="s">
        <v>3999</v>
      </c>
      <c r="E3190" s="48">
        <v>5028</v>
      </c>
      <c r="F3190" s="15">
        <v>44255</v>
      </c>
      <c r="G3190" s="48">
        <v>5028</v>
      </c>
      <c r="H3190" s="49">
        <f>Tabla13[[#This Row],[Importe]]-Tabla13[[#This Row],[Pagado]]</f>
        <v>0</v>
      </c>
      <c r="I3190" s="8" t="s">
        <v>10970</v>
      </c>
    </row>
    <row r="3191" spans="1:9" x14ac:dyDescent="0.25">
      <c r="A3191" s="14">
        <v>44255</v>
      </c>
      <c r="B3191" s="8" t="s">
        <v>18115</v>
      </c>
      <c r="C3191" s="12">
        <v>48872</v>
      </c>
      <c r="D3191" s="17" t="s">
        <v>7662</v>
      </c>
      <c r="E3191" s="48">
        <v>0</v>
      </c>
      <c r="F3191" s="18" t="s">
        <v>7662</v>
      </c>
      <c r="G3191" s="48">
        <v>0</v>
      </c>
      <c r="H3191" s="49">
        <f>Tabla13[[#This Row],[Importe]]-Tabla13[[#This Row],[Pagado]]</f>
        <v>0</v>
      </c>
      <c r="I3191" s="8" t="s">
        <v>7662</v>
      </c>
    </row>
    <row r="3192" spans="1:9" x14ac:dyDescent="0.25">
      <c r="A3192" s="14">
        <v>44255</v>
      </c>
      <c r="B3192" s="8" t="s">
        <v>18116</v>
      </c>
      <c r="C3192" s="12">
        <v>48873</v>
      </c>
      <c r="D3192" s="13" t="s">
        <v>3948</v>
      </c>
      <c r="E3192" s="48">
        <v>963.2</v>
      </c>
      <c r="F3192" s="15">
        <v>44255</v>
      </c>
      <c r="G3192" s="48">
        <v>963.2</v>
      </c>
      <c r="H3192" s="49">
        <f>Tabla13[[#This Row],[Importe]]-Tabla13[[#This Row],[Pagado]]</f>
        <v>0</v>
      </c>
      <c r="I3192" s="8" t="s">
        <v>10970</v>
      </c>
    </row>
    <row r="3193" spans="1:9" x14ac:dyDescent="0.25">
      <c r="A3193" s="14">
        <v>44255</v>
      </c>
      <c r="B3193" s="8" t="s">
        <v>18117</v>
      </c>
      <c r="C3193" s="12">
        <v>48874</v>
      </c>
      <c r="D3193" s="13" t="s">
        <v>3998</v>
      </c>
      <c r="E3193" s="48">
        <v>6006</v>
      </c>
      <c r="F3193" s="15">
        <v>44255</v>
      </c>
      <c r="G3193" s="48">
        <v>6006</v>
      </c>
      <c r="H3193" s="49">
        <f>Tabla13[[#This Row],[Importe]]-Tabla13[[#This Row],[Pagado]]</f>
        <v>0</v>
      </c>
      <c r="I3193" s="8" t="s">
        <v>10970</v>
      </c>
    </row>
    <row r="3194" spans="1:9" x14ac:dyDescent="0.25">
      <c r="A3194" s="14">
        <v>44255</v>
      </c>
      <c r="B3194" s="8" t="s">
        <v>18118</v>
      </c>
      <c r="C3194" s="12">
        <v>48875</v>
      </c>
      <c r="D3194" s="13" t="s">
        <v>4066</v>
      </c>
      <c r="E3194" s="48">
        <v>4600</v>
      </c>
      <c r="F3194" s="15">
        <v>44255</v>
      </c>
      <c r="G3194" s="48">
        <v>4600</v>
      </c>
      <c r="H3194" s="49">
        <f>Tabla13[[#This Row],[Importe]]-Tabla13[[#This Row],[Pagado]]</f>
        <v>0</v>
      </c>
      <c r="I3194" s="8" t="s">
        <v>10970</v>
      </c>
    </row>
    <row r="3195" spans="1:9" x14ac:dyDescent="0.25">
      <c r="A3195" s="14">
        <v>44255</v>
      </c>
      <c r="B3195" s="8" t="s">
        <v>18119</v>
      </c>
      <c r="C3195" s="12">
        <v>48876</v>
      </c>
      <c r="D3195" s="13" t="s">
        <v>8503</v>
      </c>
      <c r="E3195" s="48">
        <v>132</v>
      </c>
      <c r="F3195" s="15">
        <v>44255</v>
      </c>
      <c r="G3195" s="48">
        <v>132</v>
      </c>
      <c r="H3195" s="49">
        <f>Tabla13[[#This Row],[Importe]]-Tabla13[[#This Row],[Pagado]]</f>
        <v>0</v>
      </c>
      <c r="I3195" s="8" t="s">
        <v>10970</v>
      </c>
    </row>
    <row r="3196" spans="1:9" x14ac:dyDescent="0.25">
      <c r="A3196" s="14">
        <v>44255</v>
      </c>
      <c r="B3196" s="8" t="s">
        <v>18120</v>
      </c>
      <c r="C3196" s="12">
        <v>48877</v>
      </c>
      <c r="D3196" s="13" t="s">
        <v>4099</v>
      </c>
      <c r="E3196" s="48">
        <v>3170.18</v>
      </c>
      <c r="F3196" s="15">
        <v>44255</v>
      </c>
      <c r="G3196" s="48">
        <v>3170.18</v>
      </c>
      <c r="H3196" s="49">
        <f>Tabla13[[#This Row],[Importe]]-Tabla13[[#This Row],[Pagado]]</f>
        <v>0</v>
      </c>
      <c r="I3196" s="8" t="s">
        <v>10970</v>
      </c>
    </row>
    <row r="3197" spans="1:9" x14ac:dyDescent="0.25">
      <c r="A3197" s="14">
        <v>44255</v>
      </c>
      <c r="B3197" s="8" t="s">
        <v>18121</v>
      </c>
      <c r="C3197" s="12">
        <v>48878</v>
      </c>
      <c r="D3197" s="13" t="s">
        <v>4109</v>
      </c>
      <c r="E3197" s="48">
        <v>270</v>
      </c>
      <c r="F3197" s="15">
        <v>44255</v>
      </c>
      <c r="G3197" s="48">
        <v>270</v>
      </c>
      <c r="H3197" s="49">
        <f>Tabla13[[#This Row],[Importe]]-Tabla13[[#This Row],[Pagado]]</f>
        <v>0</v>
      </c>
      <c r="I3197" s="8" t="s">
        <v>10970</v>
      </c>
    </row>
    <row r="3198" spans="1:9" x14ac:dyDescent="0.25">
      <c r="A3198" s="14">
        <v>44255</v>
      </c>
      <c r="B3198" s="8" t="s">
        <v>18122</v>
      </c>
      <c r="C3198" s="12">
        <v>48879</v>
      </c>
      <c r="D3198" s="13" t="s">
        <v>4129</v>
      </c>
      <c r="E3198" s="48">
        <v>281.60000000000002</v>
      </c>
      <c r="F3198" s="15">
        <v>44255</v>
      </c>
      <c r="G3198" s="48">
        <v>281.60000000000002</v>
      </c>
      <c r="H3198" s="49">
        <f>Tabla13[[#This Row],[Importe]]-Tabla13[[#This Row],[Pagado]]</f>
        <v>0</v>
      </c>
      <c r="I3198" s="8" t="s">
        <v>10970</v>
      </c>
    </row>
    <row r="3199" spans="1:9" x14ac:dyDescent="0.25">
      <c r="A3199" s="14">
        <v>44255</v>
      </c>
      <c r="B3199" s="8" t="s">
        <v>18123</v>
      </c>
      <c r="C3199" s="12">
        <v>48880</v>
      </c>
      <c r="D3199" s="13" t="s">
        <v>4049</v>
      </c>
      <c r="E3199" s="48">
        <v>1520.4</v>
      </c>
      <c r="F3199" s="15">
        <v>44255</v>
      </c>
      <c r="G3199" s="48">
        <v>1520.4</v>
      </c>
      <c r="H3199" s="49">
        <f>Tabla13[[#This Row],[Importe]]-Tabla13[[#This Row],[Pagado]]</f>
        <v>0</v>
      </c>
      <c r="I3199" s="8" t="s">
        <v>10970</v>
      </c>
    </row>
    <row r="3200" spans="1:9" x14ac:dyDescent="0.25">
      <c r="A3200" s="14">
        <v>44255</v>
      </c>
      <c r="B3200" s="8" t="s">
        <v>18124</v>
      </c>
      <c r="C3200" s="12">
        <v>48881</v>
      </c>
      <c r="D3200" s="13" t="s">
        <v>4073</v>
      </c>
      <c r="E3200" s="48">
        <v>7843.2</v>
      </c>
      <c r="F3200" s="15">
        <v>44255</v>
      </c>
      <c r="G3200" s="48">
        <v>7843.2</v>
      </c>
      <c r="H3200" s="49">
        <f>Tabla13[[#This Row],[Importe]]-Tabla13[[#This Row],[Pagado]]</f>
        <v>0</v>
      </c>
      <c r="I3200" s="8" t="s">
        <v>10970</v>
      </c>
    </row>
    <row r="3201" spans="1:9" x14ac:dyDescent="0.25">
      <c r="A3201" s="14">
        <v>44255</v>
      </c>
      <c r="B3201" s="8" t="s">
        <v>18125</v>
      </c>
      <c r="C3201" s="12">
        <v>48882</v>
      </c>
      <c r="D3201" s="13" t="s">
        <v>8544</v>
      </c>
      <c r="E3201" s="48">
        <v>5841</v>
      </c>
      <c r="F3201" s="15">
        <v>44255</v>
      </c>
      <c r="G3201" s="48">
        <v>5841</v>
      </c>
      <c r="H3201" s="49">
        <f>Tabla13[[#This Row],[Importe]]-Tabla13[[#This Row],[Pagado]]</f>
        <v>0</v>
      </c>
      <c r="I3201" s="8" t="s">
        <v>10970</v>
      </c>
    </row>
    <row r="3202" spans="1:9" x14ac:dyDescent="0.25">
      <c r="A3202" s="14">
        <v>44255</v>
      </c>
      <c r="B3202" s="8" t="s">
        <v>18126</v>
      </c>
      <c r="C3202" s="12">
        <v>48883</v>
      </c>
      <c r="D3202" s="13" t="s">
        <v>4103</v>
      </c>
      <c r="E3202" s="48">
        <v>5033.5</v>
      </c>
      <c r="F3202" s="15">
        <v>44255</v>
      </c>
      <c r="G3202" s="48">
        <v>5033.5</v>
      </c>
      <c r="H3202" s="49">
        <f>Tabla13[[#This Row],[Importe]]-Tabla13[[#This Row],[Pagado]]</f>
        <v>0</v>
      </c>
      <c r="I3202" s="8" t="s">
        <v>10970</v>
      </c>
    </row>
    <row r="3203" spans="1:9" x14ac:dyDescent="0.25">
      <c r="A3203" s="14">
        <v>44255</v>
      </c>
      <c r="B3203" s="8" t="s">
        <v>18127</v>
      </c>
      <c r="C3203" s="12">
        <v>48884</v>
      </c>
      <c r="D3203" s="13" t="s">
        <v>4051</v>
      </c>
      <c r="E3203" s="48">
        <v>749.8</v>
      </c>
      <c r="F3203" s="15">
        <v>44255</v>
      </c>
      <c r="G3203" s="48">
        <v>749.8</v>
      </c>
      <c r="H3203" s="49">
        <f>Tabla13[[#This Row],[Importe]]-Tabla13[[#This Row],[Pagado]]</f>
        <v>0</v>
      </c>
      <c r="I3203" s="8" t="s">
        <v>10970</v>
      </c>
    </row>
    <row r="3204" spans="1:9" x14ac:dyDescent="0.25">
      <c r="A3204" s="14">
        <v>44255</v>
      </c>
      <c r="B3204" s="8" t="s">
        <v>18128</v>
      </c>
      <c r="C3204" s="12">
        <v>48885</v>
      </c>
      <c r="D3204" s="13" t="s">
        <v>3964</v>
      </c>
      <c r="E3204" s="48">
        <v>8041</v>
      </c>
      <c r="F3204" s="15">
        <v>44255</v>
      </c>
      <c r="G3204" s="48">
        <v>8041</v>
      </c>
      <c r="H3204" s="49">
        <f>Tabla13[[#This Row],[Importe]]-Tabla13[[#This Row],[Pagado]]</f>
        <v>0</v>
      </c>
      <c r="I3204" s="8" t="s">
        <v>10970</v>
      </c>
    </row>
    <row r="3205" spans="1:9" x14ac:dyDescent="0.25">
      <c r="A3205" s="14">
        <v>44255</v>
      </c>
      <c r="B3205" s="8" t="s">
        <v>18129</v>
      </c>
      <c r="C3205" s="12">
        <v>48886</v>
      </c>
      <c r="D3205" s="13" t="s">
        <v>3964</v>
      </c>
      <c r="E3205" s="48">
        <v>540</v>
      </c>
      <c r="F3205" s="15">
        <v>44255</v>
      </c>
      <c r="G3205" s="48">
        <v>540</v>
      </c>
      <c r="H3205" s="49">
        <f>Tabla13[[#This Row],[Importe]]-Tabla13[[#This Row],[Pagado]]</f>
        <v>0</v>
      </c>
      <c r="I3205" s="8" t="s">
        <v>10970</v>
      </c>
    </row>
    <row r="3206" spans="1:9" x14ac:dyDescent="0.25">
      <c r="A3206" s="14">
        <v>44255</v>
      </c>
      <c r="B3206" s="8" t="s">
        <v>18130</v>
      </c>
      <c r="C3206" s="12">
        <v>48887</v>
      </c>
      <c r="D3206" s="13" t="s">
        <v>4049</v>
      </c>
      <c r="E3206" s="48">
        <v>410.4</v>
      </c>
      <c r="F3206" s="15">
        <v>44255</v>
      </c>
      <c r="G3206" s="48">
        <v>410.4</v>
      </c>
      <c r="H3206" s="49">
        <f>Tabla13[[#This Row],[Importe]]-Tabla13[[#This Row],[Pagado]]</f>
        <v>0</v>
      </c>
      <c r="I3206" s="8" t="s">
        <v>10970</v>
      </c>
    </row>
    <row r="3207" spans="1:9" x14ac:dyDescent="0.25">
      <c r="A3207" s="14">
        <v>44255</v>
      </c>
      <c r="B3207" s="8" t="s">
        <v>18131</v>
      </c>
      <c r="C3207" s="12">
        <v>48888</v>
      </c>
      <c r="D3207" s="13" t="s">
        <v>4028</v>
      </c>
      <c r="E3207" s="48">
        <v>3930</v>
      </c>
      <c r="F3207" s="15">
        <v>44255</v>
      </c>
      <c r="G3207" s="48">
        <v>3930</v>
      </c>
      <c r="H3207" s="49">
        <f>Tabla13[[#This Row],[Importe]]-Tabla13[[#This Row],[Pagado]]</f>
        <v>0</v>
      </c>
      <c r="I3207" s="8" t="s">
        <v>10970</v>
      </c>
    </row>
    <row r="3208" spans="1:9" x14ac:dyDescent="0.25">
      <c r="A3208" s="14">
        <v>44255</v>
      </c>
      <c r="B3208" s="8" t="s">
        <v>18132</v>
      </c>
      <c r="C3208" s="12">
        <v>48889</v>
      </c>
      <c r="D3208" s="13" t="s">
        <v>3962</v>
      </c>
      <c r="E3208" s="48">
        <v>4305</v>
      </c>
      <c r="F3208" s="15">
        <v>44255</v>
      </c>
      <c r="G3208" s="48">
        <v>4305</v>
      </c>
      <c r="H3208" s="49">
        <f>Tabla13[[#This Row],[Importe]]-Tabla13[[#This Row],[Pagado]]</f>
        <v>0</v>
      </c>
      <c r="I3208" s="8" t="s">
        <v>10970</v>
      </c>
    </row>
    <row r="3209" spans="1:9" x14ac:dyDescent="0.25">
      <c r="A3209" s="14">
        <v>44255</v>
      </c>
      <c r="B3209" s="8" t="s">
        <v>18133</v>
      </c>
      <c r="C3209" s="12">
        <v>48890</v>
      </c>
      <c r="D3209" s="13" t="s">
        <v>3964</v>
      </c>
      <c r="E3209" s="48">
        <v>990</v>
      </c>
      <c r="F3209" s="15">
        <v>44255</v>
      </c>
      <c r="G3209" s="48">
        <v>990</v>
      </c>
      <c r="H3209" s="49">
        <f>Tabla13[[#This Row],[Importe]]-Tabla13[[#This Row],[Pagado]]</f>
        <v>0</v>
      </c>
      <c r="I3209" s="8" t="s">
        <v>10970</v>
      </c>
    </row>
    <row r="3210" spans="1:9" x14ac:dyDescent="0.25">
      <c r="A3210" s="14">
        <v>44255</v>
      </c>
      <c r="B3210" s="8" t="s">
        <v>18134</v>
      </c>
      <c r="C3210" s="12">
        <v>48891</v>
      </c>
      <c r="D3210" s="13" t="s">
        <v>4022</v>
      </c>
      <c r="E3210" s="48">
        <v>2192.6</v>
      </c>
      <c r="F3210" s="15">
        <v>44255</v>
      </c>
      <c r="G3210" s="48">
        <v>2192.6</v>
      </c>
      <c r="H3210" s="49">
        <f>Tabla13[[#This Row],[Importe]]-Tabla13[[#This Row],[Pagado]]</f>
        <v>0</v>
      </c>
      <c r="I3210" s="8" t="s">
        <v>10970</v>
      </c>
    </row>
    <row r="3211" spans="1:9" x14ac:dyDescent="0.25">
      <c r="A3211" s="14">
        <v>44255</v>
      </c>
      <c r="B3211" s="8" t="s">
        <v>18135</v>
      </c>
      <c r="C3211" s="12">
        <v>48892</v>
      </c>
      <c r="D3211" s="13" t="s">
        <v>4109</v>
      </c>
      <c r="E3211" s="48">
        <v>765</v>
      </c>
      <c r="F3211" s="15">
        <v>44255</v>
      </c>
      <c r="G3211" s="48">
        <v>765</v>
      </c>
      <c r="H3211" s="49">
        <f>Tabla13[[#This Row],[Importe]]-Tabla13[[#This Row],[Pagado]]</f>
        <v>0</v>
      </c>
      <c r="I3211" s="8" t="s">
        <v>10970</v>
      </c>
    </row>
    <row r="3212" spans="1:9" x14ac:dyDescent="0.25">
      <c r="A3212" s="14">
        <v>44255</v>
      </c>
      <c r="B3212" s="8" t="s">
        <v>18136</v>
      </c>
      <c r="C3212" s="12">
        <v>48893</v>
      </c>
      <c r="D3212" s="13" t="s">
        <v>4119</v>
      </c>
      <c r="E3212" s="48">
        <v>260</v>
      </c>
      <c r="F3212" s="15">
        <v>44255</v>
      </c>
      <c r="G3212" s="48">
        <v>260</v>
      </c>
      <c r="H3212" s="49">
        <f>Tabla13[[#This Row],[Importe]]-Tabla13[[#This Row],[Pagado]]</f>
        <v>0</v>
      </c>
      <c r="I3212" s="8" t="s">
        <v>10970</v>
      </c>
    </row>
    <row r="3213" spans="1:9" x14ac:dyDescent="0.25">
      <c r="E3213" s="52">
        <f>SUBTOTAL(109,Tabla13[Importe])</f>
        <v>26824200.879999988</v>
      </c>
      <c r="G3213" s="52">
        <f>SUBTOTAL(109,Tabla13[Pagado])</f>
        <v>26730155.559999987</v>
      </c>
      <c r="H3213" s="53">
        <f>SUBTOTAL(109,Tabla13[Saldo])</f>
        <v>94045.32</v>
      </c>
    </row>
    <row r="3217" spans="5:7" ht="16.5" thickBot="1" x14ac:dyDescent="0.3"/>
    <row r="3218" spans="5:7" ht="27" thickBot="1" x14ac:dyDescent="0.45">
      <c r="E3218" s="51" t="s">
        <v>18137</v>
      </c>
      <c r="F3218" s="60">
        <f>Tabla13[[#Totals],[Importe]]-Tabla13[[#Totals],[Pagado]]</f>
        <v>94045.320000000298</v>
      </c>
      <c r="G3218" s="61"/>
    </row>
  </sheetData>
  <mergeCells count="1">
    <mergeCell ref="F3218:G3218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09E8-9ED5-4BD2-AFDD-46D744BF846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Hoja3</vt:lpstr>
      <vt:lpstr>Hoja5</vt:lpstr>
      <vt:lpstr>Hoja2</vt:lpstr>
      <vt:lpstr>OCTUBRE    2020      </vt:lpstr>
      <vt:lpstr>NOVIEMBRE    2020     </vt:lpstr>
      <vt:lpstr>DICIEMBRE   2020  </vt:lpstr>
      <vt:lpstr>E N E R O     2 0 2 1       </vt:lpstr>
      <vt:lpstr>F E B R E R O     2021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2021-02-04T21:27:57Z</dcterms:created>
  <dcterms:modified xsi:type="dcterms:W3CDTF">2021-04-30T14:29:06Z</dcterms:modified>
</cp:coreProperties>
</file>